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comments18.xml" ContentType="application/vnd.openxmlformats-officedocument.spreadsheetml.comments+xml"/>
  <Override PartName="/xl/comments27.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xl/comments20.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omments19.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120" yWindow="576" windowWidth="18912" windowHeight="10260"/>
  </bookViews>
  <sheets>
    <sheet name="AT" sheetId="1" r:id="rId1"/>
    <sheet name="BE" sheetId="4" r:id="rId2"/>
    <sheet name="BG" sheetId="5" r:id="rId3"/>
    <sheet name="CY" sheetId="6" r:id="rId4"/>
    <sheet name="CZ" sheetId="8" r:id="rId5"/>
    <sheet name="DE" sheetId="9" r:id="rId6"/>
    <sheet name="DK" sheetId="7" r:id="rId7"/>
    <sheet name="EE" sheetId="12" r:id="rId8"/>
    <sheet name="ES" sheetId="13" r:id="rId9"/>
    <sheet name="FI" sheetId="14" r:id="rId10"/>
    <sheet name="FR" sheetId="16" r:id="rId11"/>
    <sheet name="GR" sheetId="18" r:id="rId12"/>
    <sheet name="HU" sheetId="19" r:id="rId13"/>
    <sheet name="IE" sheetId="20" r:id="rId14"/>
    <sheet name="IT" sheetId="21" r:id="rId15"/>
    <sheet name="LT" sheetId="22" r:id="rId16"/>
    <sheet name="LU" sheetId="23" r:id="rId17"/>
    <sheet name="LV" sheetId="24" r:id="rId18"/>
    <sheet name="MT" sheetId="25" r:id="rId19"/>
    <sheet name="NL" sheetId="26" r:id="rId20"/>
    <sheet name="PL" sheetId="27" r:id="rId21"/>
    <sheet name="PT" sheetId="28" r:id="rId22"/>
    <sheet name="RO" sheetId="29" r:id="rId23"/>
    <sheet name="SE" sheetId="30" r:id="rId24"/>
    <sheet name="SI" sheetId="31" r:id="rId25"/>
    <sheet name="SK" sheetId="32" r:id="rId26"/>
    <sheet name="UK" sheetId="33" r:id="rId27"/>
    <sheet name="summary" sheetId="10" r:id="rId28"/>
    <sheet name="info" sheetId="17" r:id="rId29"/>
  </sheets>
  <externalReferences>
    <externalReference r:id="rId30"/>
  </externalReferences>
  <definedNames>
    <definedName name="_xlnm._FilterDatabase" localSheetId="0" hidden="1">AT!$A$2:$AN$99</definedName>
    <definedName name="_xlnm._FilterDatabase" localSheetId="1" hidden="1">BE!$A$2:$AO$105</definedName>
    <definedName name="_xlnm._FilterDatabase" localSheetId="2" hidden="1">BG!$A$2:$AO$45</definedName>
    <definedName name="_xlnm._FilterDatabase" localSheetId="4" hidden="1">CZ!$A$2:$AN$114</definedName>
    <definedName name="_xlnm._FilterDatabase" localSheetId="3" hidden="1">CY!$A$3:$AN$3</definedName>
    <definedName name="_xlnm._FilterDatabase" localSheetId="5" hidden="1">DE!$A$2:$AO$628</definedName>
    <definedName name="_xlnm._FilterDatabase" localSheetId="6" hidden="1">DK!$A$2:$AO$101</definedName>
    <definedName name="_xlnm._FilterDatabase" localSheetId="8" hidden="1">ES!$A$2:$AO$228</definedName>
    <definedName name="_xlnm._FilterDatabase" localSheetId="9" hidden="1">FI!$A$2:$AO$200</definedName>
    <definedName name="_xlnm._FilterDatabase" localSheetId="10" hidden="1">FR!$A$2:$AO$260</definedName>
    <definedName name="_xlnm._FilterDatabase" localSheetId="11" hidden="1">GR!$A$2:$AO$200</definedName>
    <definedName name="_xlnm._FilterDatabase" localSheetId="12" hidden="1">HU!$A$2:$AO$200</definedName>
    <definedName name="_xlnm._FilterDatabase" localSheetId="13" hidden="1">IE!$A$2:$AO$200</definedName>
    <definedName name="_xlnm._FilterDatabase" localSheetId="14" hidden="1">IT!$A$2:$AO$463</definedName>
    <definedName name="_xlnm._FilterDatabase" localSheetId="15" hidden="1">LT!$A$2:$AO$200</definedName>
    <definedName name="_xlnm._FilterDatabase" localSheetId="16" hidden="1">LU!$A$2:$AO$200</definedName>
    <definedName name="_xlnm._FilterDatabase" localSheetId="17" hidden="1">LV!$A$2:$AO$200</definedName>
    <definedName name="_xlnm._FilterDatabase" localSheetId="18" hidden="1">MT!$A$2:$AO$200</definedName>
    <definedName name="_xlnm._FilterDatabase" localSheetId="19" hidden="1">NL!$A$2:$AO$200</definedName>
    <definedName name="_xlnm._FilterDatabase" localSheetId="20" hidden="1">PL!$A$2:$AO$200</definedName>
    <definedName name="_xlnm._FilterDatabase" localSheetId="21" hidden="1">PT!$A$2:$AO$200</definedName>
    <definedName name="_xlnm._FilterDatabase" localSheetId="22" hidden="1">RO!$A$2:$AO$200</definedName>
    <definedName name="_xlnm._FilterDatabase" localSheetId="23" hidden="1">SE!$A$2:$AO$200</definedName>
    <definedName name="_xlnm._FilterDatabase" localSheetId="24" hidden="1">SI!$A$2:$AO$200</definedName>
    <definedName name="_xlnm._FilterDatabase" localSheetId="25" hidden="1">SK!$A$2:$AO$200</definedName>
    <definedName name="_xlnm._FilterDatabase" localSheetId="26" hidden="1">UK!$A$2:$AO$388</definedName>
  </definedNames>
  <calcPr calcId="125725"/>
</workbook>
</file>

<file path=xl/calcChain.xml><?xml version="1.0" encoding="utf-8"?>
<calcChain xmlns="http://schemas.openxmlformats.org/spreadsheetml/2006/main">
  <c r="R13" i="10"/>
  <c r="R24"/>
  <c r="R28"/>
  <c r="R27"/>
  <c r="R26"/>
  <c r="R25"/>
  <c r="R23"/>
  <c r="R22"/>
  <c r="R21"/>
  <c r="R20"/>
  <c r="R19"/>
  <c r="R18"/>
  <c r="R17"/>
  <c r="R16"/>
  <c r="R15"/>
  <c r="R14"/>
  <c r="R12"/>
  <c r="R11"/>
  <c r="R10"/>
  <c r="R9"/>
  <c r="R8"/>
  <c r="R7"/>
  <c r="R6"/>
  <c r="R5"/>
  <c r="R4"/>
  <c r="R3"/>
  <c r="R2"/>
  <c r="AC60" i="33" l="1"/>
  <c r="AD60"/>
  <c r="AE60"/>
  <c r="AF60"/>
  <c r="AG60"/>
  <c r="AH60"/>
  <c r="AI60"/>
  <c r="AJ60"/>
  <c r="AK60"/>
  <c r="AL60"/>
  <c r="AM60"/>
  <c r="AD37" i="5" l="1"/>
  <c r="AE37"/>
  <c r="AF37"/>
  <c r="AG37"/>
  <c r="AH37"/>
  <c r="AI37"/>
  <c r="AJ37"/>
  <c r="AK37"/>
  <c r="AL37"/>
  <c r="AM37"/>
  <c r="AB37"/>
  <c r="AC37"/>
  <c r="AL85" i="1" l="1"/>
  <c r="AM85"/>
  <c r="AM383" i="33" l="1"/>
  <c r="AL383"/>
  <c r="AK383"/>
  <c r="AJ383"/>
  <c r="AI383"/>
  <c r="AH383"/>
  <c r="AG383"/>
  <c r="AF383"/>
  <c r="AE383"/>
  <c r="AD383"/>
  <c r="AC383"/>
  <c r="AB383"/>
  <c r="AM382"/>
  <c r="AL382"/>
  <c r="AK382"/>
  <c r="AJ382"/>
  <c r="AI382"/>
  <c r="AH382"/>
  <c r="AG382"/>
  <c r="AF382"/>
  <c r="AE382"/>
  <c r="AD382"/>
  <c r="AC382"/>
  <c r="AB382"/>
  <c r="AM381"/>
  <c r="AL381"/>
  <c r="AK381"/>
  <c r="AJ381"/>
  <c r="AI381"/>
  <c r="AH381"/>
  <c r="AG381"/>
  <c r="AF381"/>
  <c r="AE381"/>
  <c r="AD381"/>
  <c r="AC381"/>
  <c r="AB381"/>
  <c r="AM380"/>
  <c r="AL380"/>
  <c r="AK380"/>
  <c r="AJ380"/>
  <c r="AI380"/>
  <c r="AH380"/>
  <c r="AG380"/>
  <c r="AF380"/>
  <c r="AE380"/>
  <c r="AD380"/>
  <c r="AC380"/>
  <c r="AB380"/>
  <c r="AM379"/>
  <c r="AL379"/>
  <c r="AK379"/>
  <c r="AJ379"/>
  <c r="AI379"/>
  <c r="AH379"/>
  <c r="AG379"/>
  <c r="AF379"/>
  <c r="AE379"/>
  <c r="AD379"/>
  <c r="AC379"/>
  <c r="AB379"/>
  <c r="AM378"/>
  <c r="AL378"/>
  <c r="AK378"/>
  <c r="AJ378"/>
  <c r="AI378"/>
  <c r="AH378"/>
  <c r="AG378"/>
  <c r="AF378"/>
  <c r="AE378"/>
  <c r="AD378"/>
  <c r="AC378"/>
  <c r="AB378"/>
  <c r="AM377"/>
  <c r="AL377"/>
  <c r="AK377"/>
  <c r="AJ377"/>
  <c r="AI377"/>
  <c r="AH377"/>
  <c r="AG377"/>
  <c r="AF377"/>
  <c r="AE377"/>
  <c r="AD377"/>
  <c r="AC377"/>
  <c r="AB377"/>
  <c r="AM376"/>
  <c r="AL376"/>
  <c r="AK376"/>
  <c r="AJ376"/>
  <c r="AI376"/>
  <c r="AH376"/>
  <c r="AG376"/>
  <c r="AF376"/>
  <c r="AE376"/>
  <c r="AD376"/>
  <c r="AC376"/>
  <c r="AB376"/>
  <c r="AM375"/>
  <c r="AL375"/>
  <c r="AK375"/>
  <c r="AJ375"/>
  <c r="AI375"/>
  <c r="AH375"/>
  <c r="AG375"/>
  <c r="AF375"/>
  <c r="AE375"/>
  <c r="AD375"/>
  <c r="AC375"/>
  <c r="AB375"/>
  <c r="AM374"/>
  <c r="AL374"/>
  <c r="AK374"/>
  <c r="AJ374"/>
  <c r="AI374"/>
  <c r="AH374"/>
  <c r="AG374"/>
  <c r="AF374"/>
  <c r="AE374"/>
  <c r="AD374"/>
  <c r="AC374"/>
  <c r="AB374"/>
  <c r="AM373"/>
  <c r="AL373"/>
  <c r="AK373"/>
  <c r="AJ373"/>
  <c r="AI373"/>
  <c r="AH373"/>
  <c r="AG373"/>
  <c r="AF373"/>
  <c r="AE373"/>
  <c r="AD373"/>
  <c r="AC373"/>
  <c r="AB373"/>
  <c r="AM372"/>
  <c r="AL372"/>
  <c r="AK372"/>
  <c r="AJ372"/>
  <c r="AI372"/>
  <c r="AH372"/>
  <c r="AG372"/>
  <c r="AF372"/>
  <c r="AE372"/>
  <c r="AD372"/>
  <c r="AC372"/>
  <c r="AB372"/>
  <c r="AM371"/>
  <c r="AL371"/>
  <c r="AK371"/>
  <c r="AJ371"/>
  <c r="AI371"/>
  <c r="AH371"/>
  <c r="AG371"/>
  <c r="AF371"/>
  <c r="AE371"/>
  <c r="AD371"/>
  <c r="AC371"/>
  <c r="AB371"/>
  <c r="AM370"/>
  <c r="AL370"/>
  <c r="AK370"/>
  <c r="AJ370"/>
  <c r="AI370"/>
  <c r="AH370"/>
  <c r="AG370"/>
  <c r="AF370"/>
  <c r="AE370"/>
  <c r="AD370"/>
  <c r="AC370"/>
  <c r="AB370"/>
  <c r="AM369"/>
  <c r="AL369"/>
  <c r="AK369"/>
  <c r="AJ369"/>
  <c r="AI369"/>
  <c r="AH369"/>
  <c r="AG369"/>
  <c r="AF369"/>
  <c r="AE369"/>
  <c r="AD369"/>
  <c r="AC369"/>
  <c r="AB369"/>
  <c r="AM368"/>
  <c r="AL368"/>
  <c r="AK368"/>
  <c r="AJ368"/>
  <c r="AI368"/>
  <c r="AH368"/>
  <c r="AG368"/>
  <c r="AF368"/>
  <c r="AE368"/>
  <c r="AD368"/>
  <c r="AC368"/>
  <c r="AB368"/>
  <c r="AM367"/>
  <c r="AL367"/>
  <c r="AK367"/>
  <c r="AJ367"/>
  <c r="AI367"/>
  <c r="AH367"/>
  <c r="AG367"/>
  <c r="AF367"/>
  <c r="AE367"/>
  <c r="AD367"/>
  <c r="AC367"/>
  <c r="AB367"/>
  <c r="AM366"/>
  <c r="AL366"/>
  <c r="AK366"/>
  <c r="AJ366"/>
  <c r="AI366"/>
  <c r="AH366"/>
  <c r="AG366"/>
  <c r="AF366"/>
  <c r="AE366"/>
  <c r="AD366"/>
  <c r="AC366"/>
  <c r="AB366"/>
  <c r="AM365"/>
  <c r="AL365"/>
  <c r="AK365"/>
  <c r="AJ365"/>
  <c r="AI365"/>
  <c r="AH365"/>
  <c r="AG365"/>
  <c r="AF365"/>
  <c r="AE365"/>
  <c r="AD365"/>
  <c r="AC365"/>
  <c r="AB365"/>
  <c r="AM364"/>
  <c r="AL364"/>
  <c r="AK364"/>
  <c r="AJ364"/>
  <c r="AI364"/>
  <c r="AH364"/>
  <c r="AG364"/>
  <c r="AF364"/>
  <c r="AE364"/>
  <c r="AD364"/>
  <c r="AC364"/>
  <c r="AB364"/>
  <c r="AM363"/>
  <c r="AL363"/>
  <c r="AK363"/>
  <c r="AJ363"/>
  <c r="AI363"/>
  <c r="AH363"/>
  <c r="AG363"/>
  <c r="AF363"/>
  <c r="AE363"/>
  <c r="AD363"/>
  <c r="AC363"/>
  <c r="AB363"/>
  <c r="AM362"/>
  <c r="AL362"/>
  <c r="AK362"/>
  <c r="AJ362"/>
  <c r="AI362"/>
  <c r="AH362"/>
  <c r="AG362"/>
  <c r="AF362"/>
  <c r="AE362"/>
  <c r="AD362"/>
  <c r="AC362"/>
  <c r="AB362"/>
  <c r="AM361"/>
  <c r="AL361"/>
  <c r="AK361"/>
  <c r="AJ361"/>
  <c r="AI361"/>
  <c r="AH361"/>
  <c r="AG361"/>
  <c r="AF361"/>
  <c r="AE361"/>
  <c r="AD361"/>
  <c r="AC361"/>
  <c r="AB361"/>
  <c r="AM360"/>
  <c r="AL360"/>
  <c r="AK360"/>
  <c r="AJ360"/>
  <c r="AI360"/>
  <c r="AH360"/>
  <c r="AG360"/>
  <c r="AF360"/>
  <c r="AE360"/>
  <c r="AD360"/>
  <c r="AC360"/>
  <c r="AB360"/>
  <c r="AM359"/>
  <c r="AL359"/>
  <c r="AK359"/>
  <c r="AJ359"/>
  <c r="AI359"/>
  <c r="AH359"/>
  <c r="AG359"/>
  <c r="AF359"/>
  <c r="AE359"/>
  <c r="AD359"/>
  <c r="AC359"/>
  <c r="AB359"/>
  <c r="AM358"/>
  <c r="AL358"/>
  <c r="AK358"/>
  <c r="AJ358"/>
  <c r="AI358"/>
  <c r="AH358"/>
  <c r="AG358"/>
  <c r="AF358"/>
  <c r="AE358"/>
  <c r="AD358"/>
  <c r="AC358"/>
  <c r="AB358"/>
  <c r="AM357"/>
  <c r="AL357"/>
  <c r="AK357"/>
  <c r="AJ357"/>
  <c r="AI357"/>
  <c r="AH357"/>
  <c r="AG357"/>
  <c r="AF357"/>
  <c r="AE357"/>
  <c r="AD357"/>
  <c r="AC357"/>
  <c r="AB357"/>
  <c r="AM356"/>
  <c r="AL356"/>
  <c r="AK356"/>
  <c r="AJ356"/>
  <c r="AI356"/>
  <c r="AH356"/>
  <c r="AG356"/>
  <c r="AF356"/>
  <c r="AE356"/>
  <c r="AD356"/>
  <c r="AC356"/>
  <c r="AB356"/>
  <c r="AM355"/>
  <c r="AL355"/>
  <c r="AK355"/>
  <c r="AJ355"/>
  <c r="AI355"/>
  <c r="AH355"/>
  <c r="AG355"/>
  <c r="AF355"/>
  <c r="AE355"/>
  <c r="AD355"/>
  <c r="AC355"/>
  <c r="AB355"/>
  <c r="AM354"/>
  <c r="AL354"/>
  <c r="AK354"/>
  <c r="AJ354"/>
  <c r="AI354"/>
  <c r="AH354"/>
  <c r="AG354"/>
  <c r="AF354"/>
  <c r="AE354"/>
  <c r="AD354"/>
  <c r="AC354"/>
  <c r="AB354"/>
  <c r="AM353"/>
  <c r="AL353"/>
  <c r="AK353"/>
  <c r="AJ353"/>
  <c r="AI353"/>
  <c r="AH353"/>
  <c r="AG353"/>
  <c r="AF353"/>
  <c r="AE353"/>
  <c r="AD353"/>
  <c r="AC353"/>
  <c r="AB353"/>
  <c r="AM352"/>
  <c r="AL352"/>
  <c r="AK352"/>
  <c r="AJ352"/>
  <c r="AI352"/>
  <c r="AH352"/>
  <c r="AG352"/>
  <c r="AF352"/>
  <c r="AE352"/>
  <c r="AD352"/>
  <c r="AC352"/>
  <c r="AB352"/>
  <c r="AM351"/>
  <c r="AL351"/>
  <c r="AK351"/>
  <c r="AJ351"/>
  <c r="AI351"/>
  <c r="AH351"/>
  <c r="AG351"/>
  <c r="AF351"/>
  <c r="AE351"/>
  <c r="AD351"/>
  <c r="AC351"/>
  <c r="AB351"/>
  <c r="AM350"/>
  <c r="AL350"/>
  <c r="AK350"/>
  <c r="AJ350"/>
  <c r="AI350"/>
  <c r="AH350"/>
  <c r="AG350"/>
  <c r="AF350"/>
  <c r="AE350"/>
  <c r="AD350"/>
  <c r="AC350"/>
  <c r="AB350"/>
  <c r="AM349"/>
  <c r="AL349"/>
  <c r="AK349"/>
  <c r="AJ349"/>
  <c r="AI349"/>
  <c r="AH349"/>
  <c r="AG349"/>
  <c r="AF349"/>
  <c r="AE349"/>
  <c r="AD349"/>
  <c r="AC349"/>
  <c r="AB349"/>
  <c r="AM348"/>
  <c r="AL348"/>
  <c r="AK348"/>
  <c r="AJ348"/>
  <c r="AI348"/>
  <c r="AH348"/>
  <c r="AG348"/>
  <c r="AF348"/>
  <c r="AE348"/>
  <c r="AD348"/>
  <c r="AC348"/>
  <c r="AB348"/>
  <c r="AM347"/>
  <c r="AL347"/>
  <c r="AK347"/>
  <c r="AJ347"/>
  <c r="AI347"/>
  <c r="AH347"/>
  <c r="AG347"/>
  <c r="AF347"/>
  <c r="AE347"/>
  <c r="AD347"/>
  <c r="AC347"/>
  <c r="AB347"/>
  <c r="AM346"/>
  <c r="AL346"/>
  <c r="AK346"/>
  <c r="AJ346"/>
  <c r="AI346"/>
  <c r="AH346"/>
  <c r="AG346"/>
  <c r="AF346"/>
  <c r="AE346"/>
  <c r="AD346"/>
  <c r="AC346"/>
  <c r="AB346"/>
  <c r="AM345"/>
  <c r="AL345"/>
  <c r="AK345"/>
  <c r="AJ345"/>
  <c r="AI345"/>
  <c r="AH345"/>
  <c r="AG345"/>
  <c r="AF345"/>
  <c r="AE345"/>
  <c r="AD345"/>
  <c r="AC345"/>
  <c r="AB345"/>
  <c r="AM344"/>
  <c r="AL344"/>
  <c r="AK344"/>
  <c r="AJ344"/>
  <c r="AI344"/>
  <c r="AH344"/>
  <c r="AG344"/>
  <c r="AF344"/>
  <c r="AE344"/>
  <c r="AD344"/>
  <c r="AC344"/>
  <c r="AB344"/>
  <c r="AM343"/>
  <c r="AL343"/>
  <c r="AK343"/>
  <c r="AJ343"/>
  <c r="AI343"/>
  <c r="AH343"/>
  <c r="AG343"/>
  <c r="AF343"/>
  <c r="AE343"/>
  <c r="AD343"/>
  <c r="AC343"/>
  <c r="AB343"/>
  <c r="AM342"/>
  <c r="AL342"/>
  <c r="AK342"/>
  <c r="AJ342"/>
  <c r="AI342"/>
  <c r="AH342"/>
  <c r="AG342"/>
  <c r="AF342"/>
  <c r="AE342"/>
  <c r="AD342"/>
  <c r="AC342"/>
  <c r="AB342"/>
  <c r="AM341"/>
  <c r="AL341"/>
  <c r="AK341"/>
  <c r="AJ341"/>
  <c r="AI341"/>
  <c r="AH341"/>
  <c r="AG341"/>
  <c r="AF341"/>
  <c r="AE341"/>
  <c r="AD341"/>
  <c r="AC341"/>
  <c r="AB341"/>
  <c r="AM340"/>
  <c r="AL340"/>
  <c r="AK340"/>
  <c r="AJ340"/>
  <c r="AI340"/>
  <c r="AH340"/>
  <c r="AG340"/>
  <c r="AF340"/>
  <c r="AE340"/>
  <c r="AD340"/>
  <c r="AC340"/>
  <c r="AB340"/>
  <c r="AM339"/>
  <c r="AL339"/>
  <c r="AK339"/>
  <c r="AJ339"/>
  <c r="AI339"/>
  <c r="AH339"/>
  <c r="AG339"/>
  <c r="AF339"/>
  <c r="AE339"/>
  <c r="AD339"/>
  <c r="AC339"/>
  <c r="AB339"/>
  <c r="AM338"/>
  <c r="AL338"/>
  <c r="AK338"/>
  <c r="AJ338"/>
  <c r="AI338"/>
  <c r="AH338"/>
  <c r="AG338"/>
  <c r="AF338"/>
  <c r="AE338"/>
  <c r="AD338"/>
  <c r="AC338"/>
  <c r="AB338"/>
  <c r="AM337"/>
  <c r="AL337"/>
  <c r="AK337"/>
  <c r="AJ337"/>
  <c r="AI337"/>
  <c r="AH337"/>
  <c r="AG337"/>
  <c r="AF337"/>
  <c r="AE337"/>
  <c r="AD337"/>
  <c r="AC337"/>
  <c r="AB337"/>
  <c r="AM336"/>
  <c r="AL336"/>
  <c r="AK336"/>
  <c r="AJ336"/>
  <c r="AI336"/>
  <c r="AH336"/>
  <c r="AG336"/>
  <c r="AF336"/>
  <c r="AE336"/>
  <c r="AD336"/>
  <c r="AC336"/>
  <c r="AB336"/>
  <c r="AM335"/>
  <c r="AL335"/>
  <c r="AK335"/>
  <c r="AJ335"/>
  <c r="AI335"/>
  <c r="AH335"/>
  <c r="AG335"/>
  <c r="AF335"/>
  <c r="AE335"/>
  <c r="AD335"/>
  <c r="AC335"/>
  <c r="AB335"/>
  <c r="AM334"/>
  <c r="AL334"/>
  <c r="AK334"/>
  <c r="AJ334"/>
  <c r="AI334"/>
  <c r="AH334"/>
  <c r="AG334"/>
  <c r="AF334"/>
  <c r="AE334"/>
  <c r="AD334"/>
  <c r="AC334"/>
  <c r="AB334"/>
  <c r="AM333"/>
  <c r="AL333"/>
  <c r="AK333"/>
  <c r="AJ333"/>
  <c r="AI333"/>
  <c r="AH333"/>
  <c r="AG333"/>
  <c r="AF333"/>
  <c r="AE333"/>
  <c r="AD333"/>
  <c r="AC333"/>
  <c r="AB333"/>
  <c r="AM332"/>
  <c r="AL332"/>
  <c r="AK332"/>
  <c r="AJ332"/>
  <c r="AI332"/>
  <c r="AH332"/>
  <c r="AG332"/>
  <c r="AF332"/>
  <c r="AE332"/>
  <c r="AD332"/>
  <c r="AC332"/>
  <c r="AB332"/>
  <c r="AM331"/>
  <c r="AL331"/>
  <c r="AK331"/>
  <c r="AJ331"/>
  <c r="AI331"/>
  <c r="AH331"/>
  <c r="AG331"/>
  <c r="AF331"/>
  <c r="AE331"/>
  <c r="AD331"/>
  <c r="AC331"/>
  <c r="AB331"/>
  <c r="AM330"/>
  <c r="AL330"/>
  <c r="AK330"/>
  <c r="AJ330"/>
  <c r="AI330"/>
  <c r="AH330"/>
  <c r="AG330"/>
  <c r="AF330"/>
  <c r="AE330"/>
  <c r="AD330"/>
  <c r="AC330"/>
  <c r="AB330"/>
  <c r="AM329"/>
  <c r="AL329"/>
  <c r="AK329"/>
  <c r="AJ329"/>
  <c r="AI329"/>
  <c r="AH329"/>
  <c r="AG329"/>
  <c r="AF329"/>
  <c r="AE329"/>
  <c r="AD329"/>
  <c r="AC329"/>
  <c r="AB329"/>
  <c r="AM328"/>
  <c r="AL328"/>
  <c r="AK328"/>
  <c r="AJ328"/>
  <c r="AI328"/>
  <c r="AH328"/>
  <c r="AG328"/>
  <c r="AF328"/>
  <c r="AE328"/>
  <c r="AD328"/>
  <c r="AC328"/>
  <c r="AB328"/>
  <c r="AM326"/>
  <c r="AL326"/>
  <c r="AK326"/>
  <c r="AJ326"/>
  <c r="AI326"/>
  <c r="AH326"/>
  <c r="AG326"/>
  <c r="AF326"/>
  <c r="AE326"/>
  <c r="AD326"/>
  <c r="AC326"/>
  <c r="AB326"/>
  <c r="AM325"/>
  <c r="AL325"/>
  <c r="AK325"/>
  <c r="AJ325"/>
  <c r="AI325"/>
  <c r="AH325"/>
  <c r="AG325"/>
  <c r="AF325"/>
  <c r="AE325"/>
  <c r="AD325"/>
  <c r="AC325"/>
  <c r="AB325"/>
  <c r="AM324"/>
  <c r="AL324"/>
  <c r="AK324"/>
  <c r="AJ324"/>
  <c r="AI324"/>
  <c r="AH324"/>
  <c r="AG324"/>
  <c r="AF324"/>
  <c r="AE324"/>
  <c r="AD324"/>
  <c r="AC324"/>
  <c r="AB324"/>
  <c r="AM323"/>
  <c r="AL323"/>
  <c r="AK323"/>
  <c r="AJ323"/>
  <c r="AI323"/>
  <c r="AH323"/>
  <c r="AG323"/>
  <c r="AF323"/>
  <c r="AE323"/>
  <c r="AD323"/>
  <c r="AC323"/>
  <c r="AB323"/>
  <c r="AM322"/>
  <c r="AL322"/>
  <c r="AK322"/>
  <c r="AJ322"/>
  <c r="AI322"/>
  <c r="AH322"/>
  <c r="AG322"/>
  <c r="AF322"/>
  <c r="AE322"/>
  <c r="AD322"/>
  <c r="AC322"/>
  <c r="AB322"/>
  <c r="AM321"/>
  <c r="AL321"/>
  <c r="AK321"/>
  <c r="AJ321"/>
  <c r="AI321"/>
  <c r="AH321"/>
  <c r="AG321"/>
  <c r="AF321"/>
  <c r="AE321"/>
  <c r="AD321"/>
  <c r="AC321"/>
  <c r="AB321"/>
  <c r="AM320"/>
  <c r="AL320"/>
  <c r="AK320"/>
  <c r="AJ320"/>
  <c r="AI320"/>
  <c r="AH320"/>
  <c r="AG320"/>
  <c r="AF320"/>
  <c r="AE320"/>
  <c r="AD320"/>
  <c r="AC320"/>
  <c r="AB320"/>
  <c r="AM319"/>
  <c r="AL319"/>
  <c r="AK319"/>
  <c r="AJ319"/>
  <c r="AI319"/>
  <c r="AH319"/>
  <c r="AG319"/>
  <c r="AF319"/>
  <c r="AE319"/>
  <c r="AD319"/>
  <c r="AC319"/>
  <c r="AB319"/>
  <c r="AM318"/>
  <c r="AL318"/>
  <c r="AK318"/>
  <c r="AJ318"/>
  <c r="AI318"/>
  <c r="AH318"/>
  <c r="AG318"/>
  <c r="AF318"/>
  <c r="AE318"/>
  <c r="AD318"/>
  <c r="AC318"/>
  <c r="AB318"/>
  <c r="AM317"/>
  <c r="AL317"/>
  <c r="AK317"/>
  <c r="AJ317"/>
  <c r="AI317"/>
  <c r="AH317"/>
  <c r="AG317"/>
  <c r="AF317"/>
  <c r="AE317"/>
  <c r="AD317"/>
  <c r="AC317"/>
  <c r="AB317"/>
  <c r="AM316"/>
  <c r="AL316"/>
  <c r="AK316"/>
  <c r="AJ316"/>
  <c r="AI316"/>
  <c r="AH316"/>
  <c r="AG316"/>
  <c r="AF316"/>
  <c r="AE316"/>
  <c r="AD316"/>
  <c r="AC316"/>
  <c r="AB316"/>
  <c r="AM314"/>
  <c r="AL314"/>
  <c r="AK314"/>
  <c r="AJ314"/>
  <c r="AI314"/>
  <c r="AH314"/>
  <c r="AG314"/>
  <c r="AF314"/>
  <c r="AE314"/>
  <c r="AD314"/>
  <c r="AC314"/>
  <c r="AB314"/>
  <c r="AM313"/>
  <c r="AL313"/>
  <c r="AK313"/>
  <c r="AJ313"/>
  <c r="AI313"/>
  <c r="AH313"/>
  <c r="AG313"/>
  <c r="AF313"/>
  <c r="AE313"/>
  <c r="AD313"/>
  <c r="AC313"/>
  <c r="AB313"/>
  <c r="AM312"/>
  <c r="AL312"/>
  <c r="AK312"/>
  <c r="AJ312"/>
  <c r="AI312"/>
  <c r="AH312"/>
  <c r="AG312"/>
  <c r="AF312"/>
  <c r="AE312"/>
  <c r="AD312"/>
  <c r="AC312"/>
  <c r="AB312"/>
  <c r="AM310"/>
  <c r="AL310"/>
  <c r="AK310"/>
  <c r="AJ310"/>
  <c r="AI310"/>
  <c r="AH310"/>
  <c r="AG310"/>
  <c r="AF310"/>
  <c r="AE310"/>
  <c r="AD310"/>
  <c r="AC310"/>
  <c r="AB310"/>
  <c r="AM308"/>
  <c r="AL308"/>
  <c r="AK308"/>
  <c r="AJ308"/>
  <c r="AI308"/>
  <c r="AH308"/>
  <c r="AG308"/>
  <c r="AF308"/>
  <c r="AE308"/>
  <c r="AD308"/>
  <c r="AC308"/>
  <c r="AB308"/>
  <c r="AM307"/>
  <c r="AL307"/>
  <c r="AK307"/>
  <c r="AJ307"/>
  <c r="AI307"/>
  <c r="AH307"/>
  <c r="AG307"/>
  <c r="AF307"/>
  <c r="AE307"/>
  <c r="AD307"/>
  <c r="AC307"/>
  <c r="AB307"/>
  <c r="AM306"/>
  <c r="AL306"/>
  <c r="AK306"/>
  <c r="AJ306"/>
  <c r="AI306"/>
  <c r="AH306"/>
  <c r="AG306"/>
  <c r="AF306"/>
  <c r="AE306"/>
  <c r="AD306"/>
  <c r="AC306"/>
  <c r="AB306"/>
  <c r="AM304"/>
  <c r="AL304"/>
  <c r="AK304"/>
  <c r="AJ304"/>
  <c r="AI304"/>
  <c r="AH304"/>
  <c r="AG304"/>
  <c r="AF304"/>
  <c r="AE304"/>
  <c r="AD304"/>
  <c r="AC304"/>
  <c r="AB304"/>
  <c r="AM303"/>
  <c r="AL303"/>
  <c r="AK303"/>
  <c r="AJ303"/>
  <c r="AI303"/>
  <c r="AH303"/>
  <c r="AG303"/>
  <c r="AF303"/>
  <c r="AE303"/>
  <c r="AD303"/>
  <c r="AC303"/>
  <c r="AB303"/>
  <c r="AM302"/>
  <c r="AL302"/>
  <c r="AK302"/>
  <c r="AJ302"/>
  <c r="AI302"/>
  <c r="AH302"/>
  <c r="AG302"/>
  <c r="AF302"/>
  <c r="AE302"/>
  <c r="AD302"/>
  <c r="AC302"/>
  <c r="AB302"/>
  <c r="AM301"/>
  <c r="AL301"/>
  <c r="AK301"/>
  <c r="AJ301"/>
  <c r="AI301"/>
  <c r="AH301"/>
  <c r="AG301"/>
  <c r="AF301"/>
  <c r="AE301"/>
  <c r="AD301"/>
  <c r="AC301"/>
  <c r="AB301"/>
  <c r="AM300"/>
  <c r="AL300"/>
  <c r="AK300"/>
  <c r="AJ300"/>
  <c r="AI300"/>
  <c r="AH300"/>
  <c r="AG300"/>
  <c r="AF300"/>
  <c r="AE300"/>
  <c r="AD300"/>
  <c r="AC300"/>
  <c r="AB300"/>
  <c r="AM299"/>
  <c r="AL299"/>
  <c r="AK299"/>
  <c r="AJ299"/>
  <c r="AI299"/>
  <c r="AH299"/>
  <c r="AG299"/>
  <c r="AF299"/>
  <c r="AE299"/>
  <c r="AD299"/>
  <c r="AC299"/>
  <c r="AB299"/>
  <c r="AM298"/>
  <c r="AL298"/>
  <c r="AK298"/>
  <c r="AJ298"/>
  <c r="AI298"/>
  <c r="AH298"/>
  <c r="AG298"/>
  <c r="AF298"/>
  <c r="AE298"/>
  <c r="AD298"/>
  <c r="AC298"/>
  <c r="AB298"/>
  <c r="AM297"/>
  <c r="AL297"/>
  <c r="AK297"/>
  <c r="AJ297"/>
  <c r="AI297"/>
  <c r="AH297"/>
  <c r="AG297"/>
  <c r="AF297"/>
  <c r="AE297"/>
  <c r="AD297"/>
  <c r="AC297"/>
  <c r="AB297"/>
  <c r="AM295"/>
  <c r="AL295"/>
  <c r="AK295"/>
  <c r="AJ295"/>
  <c r="AI295"/>
  <c r="AH295"/>
  <c r="AG295"/>
  <c r="AF295"/>
  <c r="AE295"/>
  <c r="AD295"/>
  <c r="AC295"/>
  <c r="AB295"/>
  <c r="AM294"/>
  <c r="AL294"/>
  <c r="AK294"/>
  <c r="AJ294"/>
  <c r="AI294"/>
  <c r="AH294"/>
  <c r="AG294"/>
  <c r="AF294"/>
  <c r="AE294"/>
  <c r="AD294"/>
  <c r="AC294"/>
  <c r="AB294"/>
  <c r="AM293"/>
  <c r="AL293"/>
  <c r="AK293"/>
  <c r="AJ293"/>
  <c r="AI293"/>
  <c r="AH293"/>
  <c r="AG293"/>
  <c r="AF293"/>
  <c r="AE293"/>
  <c r="AD293"/>
  <c r="AC293"/>
  <c r="AB293"/>
  <c r="AM292"/>
  <c r="AL292"/>
  <c r="AK292"/>
  <c r="AJ292"/>
  <c r="AI292"/>
  <c r="AH292"/>
  <c r="AG292"/>
  <c r="AF292"/>
  <c r="AE292"/>
  <c r="AD292"/>
  <c r="AC292"/>
  <c r="AB292"/>
  <c r="AM290"/>
  <c r="AL290"/>
  <c r="AK290"/>
  <c r="AJ290"/>
  <c r="AI290"/>
  <c r="AH290"/>
  <c r="AG290"/>
  <c r="AF290"/>
  <c r="AE290"/>
  <c r="AD290"/>
  <c r="AC290"/>
  <c r="AB290"/>
  <c r="AM286"/>
  <c r="AL286"/>
  <c r="AK286"/>
  <c r="AJ286"/>
  <c r="AI286"/>
  <c r="AH286"/>
  <c r="AG286"/>
  <c r="AF286"/>
  <c r="AE286"/>
  <c r="AD286"/>
  <c r="AC286"/>
  <c r="AB286"/>
  <c r="AM285"/>
  <c r="AL285"/>
  <c r="AK285"/>
  <c r="AJ285"/>
  <c r="AI285"/>
  <c r="AH285"/>
  <c r="AG285"/>
  <c r="AF285"/>
  <c r="AE285"/>
  <c r="AD285"/>
  <c r="AC285"/>
  <c r="AB285"/>
  <c r="AM284"/>
  <c r="AL284"/>
  <c r="AK284"/>
  <c r="AJ284"/>
  <c r="AI284"/>
  <c r="AH284"/>
  <c r="AG284"/>
  <c r="AF284"/>
  <c r="AE284"/>
  <c r="AD284"/>
  <c r="AC284"/>
  <c r="AB284"/>
  <c r="AM283"/>
  <c r="AL283"/>
  <c r="AK283"/>
  <c r="AJ283"/>
  <c r="AI283"/>
  <c r="AH283"/>
  <c r="AG283"/>
  <c r="AF283"/>
  <c r="AE283"/>
  <c r="AD283"/>
  <c r="AC283"/>
  <c r="AB283"/>
  <c r="AM282"/>
  <c r="AL282"/>
  <c r="AK282"/>
  <c r="AJ282"/>
  <c r="AI282"/>
  <c r="AH282"/>
  <c r="AG282"/>
  <c r="AF282"/>
  <c r="AE282"/>
  <c r="AD282"/>
  <c r="AC282"/>
  <c r="AB282"/>
  <c r="AM281"/>
  <c r="AL281"/>
  <c r="AK281"/>
  <c r="AJ281"/>
  <c r="AI281"/>
  <c r="AH281"/>
  <c r="AG281"/>
  <c r="AF281"/>
  <c r="AE281"/>
  <c r="AD281"/>
  <c r="AC281"/>
  <c r="AB281"/>
  <c r="AM280"/>
  <c r="AL280"/>
  <c r="AK280"/>
  <c r="AJ280"/>
  <c r="AI280"/>
  <c r="AH280"/>
  <c r="AG280"/>
  <c r="AF280"/>
  <c r="AE280"/>
  <c r="AD280"/>
  <c r="AC280"/>
  <c r="AB280"/>
  <c r="AM279"/>
  <c r="AL279"/>
  <c r="AK279"/>
  <c r="AJ279"/>
  <c r="AI279"/>
  <c r="AH279"/>
  <c r="AG279"/>
  <c r="AF279"/>
  <c r="AE279"/>
  <c r="AD279"/>
  <c r="AC279"/>
  <c r="AB279"/>
  <c r="AM278"/>
  <c r="AL278"/>
  <c r="AK278"/>
  <c r="AJ278"/>
  <c r="AI278"/>
  <c r="AH278"/>
  <c r="AG278"/>
  <c r="AF278"/>
  <c r="AE278"/>
  <c r="AD278"/>
  <c r="AC278"/>
  <c r="AB278"/>
  <c r="AM277"/>
  <c r="AL277"/>
  <c r="AK277"/>
  <c r="AJ277"/>
  <c r="AI277"/>
  <c r="AH277"/>
  <c r="AG277"/>
  <c r="AF277"/>
  <c r="AE277"/>
  <c r="AD277"/>
  <c r="AC277"/>
  <c r="AB277"/>
  <c r="AM271"/>
  <c r="AL271"/>
  <c r="AK271"/>
  <c r="AJ271"/>
  <c r="AI271"/>
  <c r="AH271"/>
  <c r="AG271"/>
  <c r="AF271"/>
  <c r="AE271"/>
  <c r="AD271"/>
  <c r="AC271"/>
  <c r="AB271"/>
  <c r="AM270"/>
  <c r="AL270"/>
  <c r="AK270"/>
  <c r="AJ270"/>
  <c r="AI270"/>
  <c r="AH270"/>
  <c r="AG270"/>
  <c r="AF270"/>
  <c r="AE270"/>
  <c r="AD270"/>
  <c r="AC270"/>
  <c r="AB270"/>
  <c r="AM269"/>
  <c r="AL269"/>
  <c r="AK269"/>
  <c r="AJ269"/>
  <c r="AI269"/>
  <c r="AH269"/>
  <c r="AG269"/>
  <c r="AF269"/>
  <c r="AE269"/>
  <c r="AD269"/>
  <c r="AC269"/>
  <c r="AB269"/>
  <c r="AM267"/>
  <c r="AL267"/>
  <c r="AK267"/>
  <c r="AJ267"/>
  <c r="AI267"/>
  <c r="AH267"/>
  <c r="AG267"/>
  <c r="AF267"/>
  <c r="AE267"/>
  <c r="AD267"/>
  <c r="AC267"/>
  <c r="AB267"/>
  <c r="AM266"/>
  <c r="AL266"/>
  <c r="AK266"/>
  <c r="AJ266"/>
  <c r="AI266"/>
  <c r="AH266"/>
  <c r="AG266"/>
  <c r="AF266"/>
  <c r="AE266"/>
  <c r="AD266"/>
  <c r="AC266"/>
  <c r="AB266"/>
  <c r="AM265"/>
  <c r="AL265"/>
  <c r="AK265"/>
  <c r="AJ265"/>
  <c r="AI265"/>
  <c r="AH265"/>
  <c r="AG265"/>
  <c r="AF265"/>
  <c r="AE265"/>
  <c r="AD265"/>
  <c r="AC265"/>
  <c r="AB265"/>
  <c r="AM264"/>
  <c r="AL264"/>
  <c r="AK264"/>
  <c r="AJ264"/>
  <c r="AI264"/>
  <c r="AH264"/>
  <c r="AG264"/>
  <c r="AF264"/>
  <c r="AE264"/>
  <c r="AD264"/>
  <c r="AC264"/>
  <c r="AB264"/>
  <c r="AM263"/>
  <c r="AL263"/>
  <c r="AK263"/>
  <c r="AJ263"/>
  <c r="AI263"/>
  <c r="AH263"/>
  <c r="AG263"/>
  <c r="AF263"/>
  <c r="AE263"/>
  <c r="AD263"/>
  <c r="AC263"/>
  <c r="AB263"/>
  <c r="AM262"/>
  <c r="AL262"/>
  <c r="AK262"/>
  <c r="AJ262"/>
  <c r="AI262"/>
  <c r="AH262"/>
  <c r="AG262"/>
  <c r="AF262"/>
  <c r="AE262"/>
  <c r="AD262"/>
  <c r="AC262"/>
  <c r="AB262"/>
  <c r="AM259"/>
  <c r="AL259"/>
  <c r="AK259"/>
  <c r="AJ259"/>
  <c r="AI259"/>
  <c r="AH259"/>
  <c r="AG259"/>
  <c r="AF259"/>
  <c r="AE259"/>
  <c r="AD259"/>
  <c r="AC259"/>
  <c r="AB259"/>
  <c r="AM258"/>
  <c r="AL258"/>
  <c r="AK258"/>
  <c r="AJ258"/>
  <c r="AI258"/>
  <c r="AH258"/>
  <c r="AG258"/>
  <c r="AF258"/>
  <c r="AE258"/>
  <c r="AD258"/>
  <c r="AC258"/>
  <c r="AB258"/>
  <c r="AM256"/>
  <c r="AL256"/>
  <c r="AK256"/>
  <c r="AJ256"/>
  <c r="AI256"/>
  <c r="AH256"/>
  <c r="AG256"/>
  <c r="AF256"/>
  <c r="AE256"/>
  <c r="AD256"/>
  <c r="AC256"/>
  <c r="AB256"/>
  <c r="AM255"/>
  <c r="AL255"/>
  <c r="AK255"/>
  <c r="AJ255"/>
  <c r="AI255"/>
  <c r="AH255"/>
  <c r="AG255"/>
  <c r="AF255"/>
  <c r="AE255"/>
  <c r="AD255"/>
  <c r="AC255"/>
  <c r="AB255"/>
  <c r="AM254"/>
  <c r="AL254"/>
  <c r="AK254"/>
  <c r="AJ254"/>
  <c r="AI254"/>
  <c r="AH254"/>
  <c r="AG254"/>
  <c r="AF254"/>
  <c r="AE254"/>
  <c r="AD254"/>
  <c r="AC254"/>
  <c r="AB254"/>
  <c r="AM253"/>
  <c r="AL253"/>
  <c r="AK253"/>
  <c r="AJ253"/>
  <c r="AI253"/>
  <c r="AH253"/>
  <c r="AG253"/>
  <c r="AF253"/>
  <c r="AE253"/>
  <c r="AD253"/>
  <c r="AC253"/>
  <c r="AB253"/>
  <c r="AM252"/>
  <c r="AL252"/>
  <c r="AK252"/>
  <c r="AJ252"/>
  <c r="AI252"/>
  <c r="AH252"/>
  <c r="AG252"/>
  <c r="AF252"/>
  <c r="AE252"/>
  <c r="AD252"/>
  <c r="AC252"/>
  <c r="AB252"/>
  <c r="AM251"/>
  <c r="AL251"/>
  <c r="AK251"/>
  <c r="AJ251"/>
  <c r="AI251"/>
  <c r="AH251"/>
  <c r="AG251"/>
  <c r="AF251"/>
  <c r="AE251"/>
  <c r="AD251"/>
  <c r="AC251"/>
  <c r="AB251"/>
  <c r="AM250"/>
  <c r="AL250"/>
  <c r="AK250"/>
  <c r="AJ250"/>
  <c r="AI250"/>
  <c r="AH250"/>
  <c r="AG250"/>
  <c r="AF250"/>
  <c r="AE250"/>
  <c r="AD250"/>
  <c r="AC250"/>
  <c r="AB250"/>
  <c r="AM249"/>
  <c r="AL249"/>
  <c r="AK249"/>
  <c r="AJ249"/>
  <c r="AI249"/>
  <c r="AH249"/>
  <c r="AG249"/>
  <c r="AF249"/>
  <c r="AE249"/>
  <c r="AD249"/>
  <c r="AC249"/>
  <c r="AB249"/>
  <c r="AM248"/>
  <c r="AL248"/>
  <c r="AK248"/>
  <c r="AJ248"/>
  <c r="AI248"/>
  <c r="AH248"/>
  <c r="AG248"/>
  <c r="AF248"/>
  <c r="AE248"/>
  <c r="AD248"/>
  <c r="AC248"/>
  <c r="AB248"/>
  <c r="AM247"/>
  <c r="AL247"/>
  <c r="AK247"/>
  <c r="AJ247"/>
  <c r="AI247"/>
  <c r="AH247"/>
  <c r="AG247"/>
  <c r="AF247"/>
  <c r="AE247"/>
  <c r="AD247"/>
  <c r="AC247"/>
  <c r="AB247"/>
  <c r="AM246"/>
  <c r="AL246"/>
  <c r="AK246"/>
  <c r="AJ246"/>
  <c r="AI246"/>
  <c r="AH246"/>
  <c r="AG246"/>
  <c r="AF246"/>
  <c r="AE246"/>
  <c r="AD246"/>
  <c r="AC246"/>
  <c r="AB246"/>
  <c r="AM244"/>
  <c r="AL244"/>
  <c r="AK244"/>
  <c r="AJ244"/>
  <c r="AI244"/>
  <c r="AH244"/>
  <c r="AG244"/>
  <c r="AF244"/>
  <c r="AE244"/>
  <c r="AD244"/>
  <c r="AC244"/>
  <c r="AB244"/>
  <c r="AM243"/>
  <c r="AL243"/>
  <c r="AK243"/>
  <c r="AJ243"/>
  <c r="AI243"/>
  <c r="AH243"/>
  <c r="AG243"/>
  <c r="AF243"/>
  <c r="AE243"/>
  <c r="AD243"/>
  <c r="AC243"/>
  <c r="AB243"/>
  <c r="AM242"/>
  <c r="AL242"/>
  <c r="AK242"/>
  <c r="AJ242"/>
  <c r="AI242"/>
  <c r="AH242"/>
  <c r="AG242"/>
  <c r="AF242"/>
  <c r="AE242"/>
  <c r="AD242"/>
  <c r="AC242"/>
  <c r="AB242"/>
  <c r="AM241"/>
  <c r="AL241"/>
  <c r="AK241"/>
  <c r="AJ241"/>
  <c r="AI241"/>
  <c r="AH241"/>
  <c r="AG241"/>
  <c r="AF241"/>
  <c r="AE241"/>
  <c r="AD241"/>
  <c r="AC241"/>
  <c r="AB241"/>
  <c r="AM240"/>
  <c r="AL240"/>
  <c r="AK240"/>
  <c r="AJ240"/>
  <c r="AI240"/>
  <c r="AH240"/>
  <c r="AG240"/>
  <c r="AF240"/>
  <c r="AE240"/>
  <c r="AD240"/>
  <c r="AC240"/>
  <c r="AB240"/>
  <c r="AM239"/>
  <c r="AL239"/>
  <c r="AK239"/>
  <c r="AJ239"/>
  <c r="AI239"/>
  <c r="AH239"/>
  <c r="AG239"/>
  <c r="AF239"/>
  <c r="AE239"/>
  <c r="AD239"/>
  <c r="AC239"/>
  <c r="AB239"/>
  <c r="AM238"/>
  <c r="AL238"/>
  <c r="AK238"/>
  <c r="AJ238"/>
  <c r="AI238"/>
  <c r="AH238"/>
  <c r="AG238"/>
  <c r="AF238"/>
  <c r="AE238"/>
  <c r="AD238"/>
  <c r="AC238"/>
  <c r="AB238"/>
  <c r="AM237"/>
  <c r="AL237"/>
  <c r="AK237"/>
  <c r="AJ237"/>
  <c r="AI237"/>
  <c r="AH237"/>
  <c r="AG237"/>
  <c r="AF237"/>
  <c r="AE237"/>
  <c r="AD237"/>
  <c r="AC237"/>
  <c r="AB237"/>
  <c r="AM236"/>
  <c r="AL236"/>
  <c r="AK236"/>
  <c r="AJ236"/>
  <c r="AI236"/>
  <c r="AH236"/>
  <c r="AG236"/>
  <c r="AF236"/>
  <c r="AE236"/>
  <c r="AD236"/>
  <c r="AC236"/>
  <c r="AB236"/>
  <c r="AM235"/>
  <c r="AL235"/>
  <c r="AK235"/>
  <c r="AJ235"/>
  <c r="AI235"/>
  <c r="AH235"/>
  <c r="AG235"/>
  <c r="AF235"/>
  <c r="AE235"/>
  <c r="AD235"/>
  <c r="AC235"/>
  <c r="AB235"/>
  <c r="AM234"/>
  <c r="AL234"/>
  <c r="AK234"/>
  <c r="AJ234"/>
  <c r="AI234"/>
  <c r="AH234"/>
  <c r="AG234"/>
  <c r="AF234"/>
  <c r="AE234"/>
  <c r="AD234"/>
  <c r="AC234"/>
  <c r="AB234"/>
  <c r="AM233"/>
  <c r="AL233"/>
  <c r="AK233"/>
  <c r="AJ233"/>
  <c r="AI233"/>
  <c r="AH233"/>
  <c r="AG233"/>
  <c r="AF233"/>
  <c r="AE233"/>
  <c r="AD233"/>
  <c r="AC233"/>
  <c r="AB233"/>
  <c r="AM232"/>
  <c r="AL232"/>
  <c r="AK232"/>
  <c r="AJ232"/>
  <c r="AI232"/>
  <c r="AH232"/>
  <c r="AG232"/>
  <c r="AF232"/>
  <c r="AE232"/>
  <c r="AD232"/>
  <c r="AC232"/>
  <c r="AB232"/>
  <c r="AM231"/>
  <c r="AL231"/>
  <c r="AK231"/>
  <c r="AJ231"/>
  <c r="AI231"/>
  <c r="AH231"/>
  <c r="AG231"/>
  <c r="AF231"/>
  <c r="AE231"/>
  <c r="AD231"/>
  <c r="AC231"/>
  <c r="AB231"/>
  <c r="AM230"/>
  <c r="AL230"/>
  <c r="AK230"/>
  <c r="AJ230"/>
  <c r="AI230"/>
  <c r="AH230"/>
  <c r="AG230"/>
  <c r="AF230"/>
  <c r="AE230"/>
  <c r="AD230"/>
  <c r="AC230"/>
  <c r="AB230"/>
  <c r="AM229"/>
  <c r="AL229"/>
  <c r="AK229"/>
  <c r="AJ229"/>
  <c r="AI229"/>
  <c r="AH229"/>
  <c r="AG229"/>
  <c r="AF229"/>
  <c r="AE229"/>
  <c r="AD229"/>
  <c r="AC229"/>
  <c r="AB229"/>
  <c r="AM228"/>
  <c r="AL228"/>
  <c r="AK228"/>
  <c r="AJ228"/>
  <c r="AI228"/>
  <c r="AH228"/>
  <c r="AG228"/>
  <c r="AF228"/>
  <c r="AE228"/>
  <c r="AD228"/>
  <c r="AC228"/>
  <c r="AB228"/>
  <c r="AM227"/>
  <c r="AL227"/>
  <c r="AK227"/>
  <c r="AJ227"/>
  <c r="AI227"/>
  <c r="AH227"/>
  <c r="AG227"/>
  <c r="AF227"/>
  <c r="AE227"/>
  <c r="AD227"/>
  <c r="AC227"/>
  <c r="AB227"/>
  <c r="AM226"/>
  <c r="AL226"/>
  <c r="AK226"/>
  <c r="AJ226"/>
  <c r="AI226"/>
  <c r="AH226"/>
  <c r="AG226"/>
  <c r="AF226"/>
  <c r="AE226"/>
  <c r="AD226"/>
  <c r="AC226"/>
  <c r="AB226"/>
  <c r="AM225"/>
  <c r="AL225"/>
  <c r="AK225"/>
  <c r="AJ225"/>
  <c r="AI225"/>
  <c r="AH225"/>
  <c r="AG225"/>
  <c r="AF225"/>
  <c r="AE225"/>
  <c r="AD225"/>
  <c r="AC225"/>
  <c r="AB225"/>
  <c r="AM224"/>
  <c r="AL224"/>
  <c r="AK224"/>
  <c r="AJ224"/>
  <c r="AI224"/>
  <c r="AH224"/>
  <c r="AG224"/>
  <c r="AF224"/>
  <c r="AE224"/>
  <c r="AD224"/>
  <c r="AC224"/>
  <c r="AB224"/>
  <c r="AM223"/>
  <c r="AL223"/>
  <c r="AK223"/>
  <c r="AJ223"/>
  <c r="AI223"/>
  <c r="AH223"/>
  <c r="AG223"/>
  <c r="AF223"/>
  <c r="AE223"/>
  <c r="AD223"/>
  <c r="AC223"/>
  <c r="AB223"/>
  <c r="AM219"/>
  <c r="AL219"/>
  <c r="AK219"/>
  <c r="AJ219"/>
  <c r="AI219"/>
  <c r="AH219"/>
  <c r="AG219"/>
  <c r="AF219"/>
  <c r="AE219"/>
  <c r="AD219"/>
  <c r="AC219"/>
  <c r="AB219"/>
  <c r="AM218"/>
  <c r="AL218"/>
  <c r="AK218"/>
  <c r="AJ218"/>
  <c r="AI218"/>
  <c r="AH218"/>
  <c r="AG218"/>
  <c r="AF218"/>
  <c r="AE218"/>
  <c r="AD218"/>
  <c r="AC218"/>
  <c r="AB218"/>
  <c r="AM217"/>
  <c r="AL217"/>
  <c r="AK217"/>
  <c r="AJ217"/>
  <c r="AI217"/>
  <c r="AH217"/>
  <c r="AG217"/>
  <c r="AF217"/>
  <c r="AE217"/>
  <c r="AD217"/>
  <c r="AC217"/>
  <c r="AB217"/>
  <c r="AM216"/>
  <c r="AL216"/>
  <c r="AK216"/>
  <c r="AJ216"/>
  <c r="AI216"/>
  <c r="AH216"/>
  <c r="AG216"/>
  <c r="AF216"/>
  <c r="AE216"/>
  <c r="AD216"/>
  <c r="AC216"/>
  <c r="AB216"/>
  <c r="AM211"/>
  <c r="AL211"/>
  <c r="AK211"/>
  <c r="AJ211"/>
  <c r="AI211"/>
  <c r="AH211"/>
  <c r="AG211"/>
  <c r="AF211"/>
  <c r="AE211"/>
  <c r="AD211"/>
  <c r="AC211"/>
  <c r="AB211"/>
  <c r="AM210"/>
  <c r="AL210"/>
  <c r="AK210"/>
  <c r="AJ210"/>
  <c r="AI210"/>
  <c r="AH210"/>
  <c r="AG210"/>
  <c r="AF210"/>
  <c r="AE210"/>
  <c r="AD210"/>
  <c r="AC210"/>
  <c r="AB210"/>
  <c r="AM207"/>
  <c r="AL207"/>
  <c r="AK207"/>
  <c r="AJ207"/>
  <c r="AI207"/>
  <c r="AH207"/>
  <c r="AG207"/>
  <c r="AF207"/>
  <c r="AE207"/>
  <c r="AD207"/>
  <c r="AC207"/>
  <c r="AB207"/>
  <c r="AM206"/>
  <c r="AL206"/>
  <c r="AK206"/>
  <c r="AJ206"/>
  <c r="AI206"/>
  <c r="AH206"/>
  <c r="AG206"/>
  <c r="AF206"/>
  <c r="AE206"/>
  <c r="AD206"/>
  <c r="AC206"/>
  <c r="AB206"/>
  <c r="AM205"/>
  <c r="AL205"/>
  <c r="AK205"/>
  <c r="AJ205"/>
  <c r="AI205"/>
  <c r="AH205"/>
  <c r="AG205"/>
  <c r="AF205"/>
  <c r="AE205"/>
  <c r="AD205"/>
  <c r="AC205"/>
  <c r="AB205"/>
  <c r="AM204"/>
  <c r="AL204"/>
  <c r="AK204"/>
  <c r="AJ204"/>
  <c r="AI204"/>
  <c r="AH204"/>
  <c r="AG204"/>
  <c r="AF204"/>
  <c r="AE204"/>
  <c r="AD204"/>
  <c r="AC204"/>
  <c r="AB204"/>
  <c r="AM203"/>
  <c r="AL203"/>
  <c r="AK203"/>
  <c r="AJ203"/>
  <c r="AI203"/>
  <c r="AH203"/>
  <c r="AG203"/>
  <c r="AF203"/>
  <c r="AE203"/>
  <c r="AD203"/>
  <c r="AC203"/>
  <c r="AB203"/>
  <c r="AM202"/>
  <c r="AL202"/>
  <c r="AK202"/>
  <c r="AJ202"/>
  <c r="AI202"/>
  <c r="AH202"/>
  <c r="AG202"/>
  <c r="AF202"/>
  <c r="AE202"/>
  <c r="AD202"/>
  <c r="AC202"/>
  <c r="AB202"/>
  <c r="AM201"/>
  <c r="AL201"/>
  <c r="AK201"/>
  <c r="AJ201"/>
  <c r="AI201"/>
  <c r="AH201"/>
  <c r="AG201"/>
  <c r="AF201"/>
  <c r="AE201"/>
  <c r="AD201"/>
  <c r="AC201"/>
  <c r="AB201"/>
  <c r="AM200"/>
  <c r="AL200"/>
  <c r="AK200"/>
  <c r="AJ200"/>
  <c r="AI200"/>
  <c r="AH200"/>
  <c r="AG200"/>
  <c r="AF200"/>
  <c r="AE200"/>
  <c r="AD200"/>
  <c r="AC200"/>
  <c r="AB200"/>
  <c r="AK199"/>
  <c r="AJ199"/>
  <c r="AI199"/>
  <c r="AH199"/>
  <c r="AG199"/>
  <c r="AF199"/>
  <c r="AE199"/>
  <c r="AD199"/>
  <c r="AC199"/>
  <c r="AB199"/>
  <c r="AM198"/>
  <c r="AL198"/>
  <c r="AK198"/>
  <c r="AJ198"/>
  <c r="AI198"/>
  <c r="AH198"/>
  <c r="AG198"/>
  <c r="AF198"/>
  <c r="AE198"/>
  <c r="AD198"/>
  <c r="AC198"/>
  <c r="AB198"/>
  <c r="AK197"/>
  <c r="AJ197"/>
  <c r="AI197"/>
  <c r="AH197"/>
  <c r="AG197"/>
  <c r="AF197"/>
  <c r="AE197"/>
  <c r="AD197"/>
  <c r="AC197"/>
  <c r="AB197"/>
  <c r="AM196"/>
  <c r="AL196"/>
  <c r="AK196"/>
  <c r="AJ196"/>
  <c r="AI196"/>
  <c r="AH196"/>
  <c r="AG196"/>
  <c r="AF196"/>
  <c r="AE196"/>
  <c r="AD196"/>
  <c r="AC196"/>
  <c r="AB196"/>
  <c r="AM195"/>
  <c r="AL195"/>
  <c r="AK195"/>
  <c r="AJ195"/>
  <c r="AI195"/>
  <c r="AH195"/>
  <c r="AG195"/>
  <c r="AF195"/>
  <c r="AE195"/>
  <c r="AD195"/>
  <c r="AC195"/>
  <c r="AB195"/>
  <c r="AM194"/>
  <c r="AL194"/>
  <c r="AK194"/>
  <c r="AJ194"/>
  <c r="AI194"/>
  <c r="AH194"/>
  <c r="AG194"/>
  <c r="AF194"/>
  <c r="AE194"/>
  <c r="AD194"/>
  <c r="AC194"/>
  <c r="AB194"/>
  <c r="AM193"/>
  <c r="AL193"/>
  <c r="AK193"/>
  <c r="AJ193"/>
  <c r="AI193"/>
  <c r="AH193"/>
  <c r="AG193"/>
  <c r="AF193"/>
  <c r="AE193"/>
  <c r="AD193"/>
  <c r="AC193"/>
  <c r="AB193"/>
  <c r="AM190"/>
  <c r="AL190"/>
  <c r="AK190"/>
  <c r="AJ190"/>
  <c r="AI190"/>
  <c r="AH190"/>
  <c r="AG190"/>
  <c r="AF190"/>
  <c r="AE190"/>
  <c r="AD190"/>
  <c r="AC190"/>
  <c r="AB190"/>
  <c r="AM189"/>
  <c r="AL189"/>
  <c r="AK189"/>
  <c r="AJ189"/>
  <c r="AI189"/>
  <c r="AH189"/>
  <c r="AG189"/>
  <c r="AF189"/>
  <c r="AE189"/>
  <c r="AD189"/>
  <c r="AC189"/>
  <c r="AB189"/>
  <c r="AM187"/>
  <c r="AL187"/>
  <c r="AK187"/>
  <c r="AJ187"/>
  <c r="AI187"/>
  <c r="AH187"/>
  <c r="AG187"/>
  <c r="AF187"/>
  <c r="AE187"/>
  <c r="AD187"/>
  <c r="AC187"/>
  <c r="AB187"/>
  <c r="AM186"/>
  <c r="AL186"/>
  <c r="AK186"/>
  <c r="AJ186"/>
  <c r="AI186"/>
  <c r="AH186"/>
  <c r="AG186"/>
  <c r="AF186"/>
  <c r="AE186"/>
  <c r="AD186"/>
  <c r="AC186"/>
  <c r="AB186"/>
  <c r="AM185"/>
  <c r="AL185"/>
  <c r="AK185"/>
  <c r="AJ185"/>
  <c r="AI185"/>
  <c r="AH185"/>
  <c r="AG185"/>
  <c r="AF185"/>
  <c r="AE185"/>
  <c r="AD185"/>
  <c r="AC185"/>
  <c r="AB185"/>
  <c r="AM184"/>
  <c r="AL184"/>
  <c r="AK184"/>
  <c r="AJ184"/>
  <c r="AI184"/>
  <c r="AH184"/>
  <c r="AG184"/>
  <c r="AF184"/>
  <c r="AE184"/>
  <c r="AD184"/>
  <c r="AC184"/>
  <c r="AB184"/>
  <c r="AM183"/>
  <c r="AL183"/>
  <c r="AK183"/>
  <c r="AJ183"/>
  <c r="AI183"/>
  <c r="AH183"/>
  <c r="AG183"/>
  <c r="AF183"/>
  <c r="AE183"/>
  <c r="AD183"/>
  <c r="AC183"/>
  <c r="AB183"/>
  <c r="AM179"/>
  <c r="AL179"/>
  <c r="AK179"/>
  <c r="AJ179"/>
  <c r="AI179"/>
  <c r="AH179"/>
  <c r="AG179"/>
  <c r="AF179"/>
  <c r="AE179"/>
  <c r="AD179"/>
  <c r="AC179"/>
  <c r="AB179"/>
  <c r="AM178"/>
  <c r="AL178"/>
  <c r="AK178"/>
  <c r="AJ178"/>
  <c r="AI178"/>
  <c r="AH178"/>
  <c r="AG178"/>
  <c r="AF178"/>
  <c r="AE178"/>
  <c r="AD178"/>
  <c r="AC178"/>
  <c r="AB178"/>
  <c r="AM177"/>
  <c r="AL177"/>
  <c r="AK177"/>
  <c r="AJ177"/>
  <c r="AI177"/>
  <c r="AH177"/>
  <c r="AG177"/>
  <c r="AF177"/>
  <c r="AE177"/>
  <c r="AD177"/>
  <c r="AC177"/>
  <c r="AB177"/>
  <c r="AM176"/>
  <c r="AL176"/>
  <c r="AK176"/>
  <c r="AJ176"/>
  <c r="AI176"/>
  <c r="AH176"/>
  <c r="AG176"/>
  <c r="AF176"/>
  <c r="AE176"/>
  <c r="AD176"/>
  <c r="AC176"/>
  <c r="AB176"/>
  <c r="AM175"/>
  <c r="AL175"/>
  <c r="AK175"/>
  <c r="AJ175"/>
  <c r="AI175"/>
  <c r="AH175"/>
  <c r="AG175"/>
  <c r="AF175"/>
  <c r="AE175"/>
  <c r="AD175"/>
  <c r="AC175"/>
  <c r="AB175"/>
  <c r="AM174"/>
  <c r="AL174"/>
  <c r="AK174"/>
  <c r="AJ174"/>
  <c r="AI174"/>
  <c r="AH174"/>
  <c r="AG174"/>
  <c r="AF174"/>
  <c r="AE174"/>
  <c r="AD174"/>
  <c r="AC174"/>
  <c r="AB174"/>
  <c r="AM173"/>
  <c r="AL173"/>
  <c r="AK173"/>
  <c r="AJ173"/>
  <c r="AI173"/>
  <c r="AH173"/>
  <c r="AG173"/>
  <c r="AF173"/>
  <c r="AE173"/>
  <c r="AD173"/>
  <c r="AC173"/>
  <c r="AB173"/>
  <c r="AM171"/>
  <c r="AL171"/>
  <c r="AK171"/>
  <c r="AJ171"/>
  <c r="AI171"/>
  <c r="AH171"/>
  <c r="AG171"/>
  <c r="AF171"/>
  <c r="AE171"/>
  <c r="AD171"/>
  <c r="AC171"/>
  <c r="AB171"/>
  <c r="AM170"/>
  <c r="AL170"/>
  <c r="AK170"/>
  <c r="AJ170"/>
  <c r="AI170"/>
  <c r="AH170"/>
  <c r="AG170"/>
  <c r="AF170"/>
  <c r="AE170"/>
  <c r="AD170"/>
  <c r="AC170"/>
  <c r="AB170"/>
  <c r="AM169"/>
  <c r="AL169"/>
  <c r="AK169"/>
  <c r="AJ169"/>
  <c r="AI169"/>
  <c r="AH169"/>
  <c r="AG169"/>
  <c r="AF169"/>
  <c r="AE169"/>
  <c r="AD169"/>
  <c r="AC169"/>
  <c r="AB169"/>
  <c r="AM168"/>
  <c r="AL168"/>
  <c r="AK168"/>
  <c r="AJ168"/>
  <c r="AI168"/>
  <c r="AH168"/>
  <c r="AG168"/>
  <c r="AF168"/>
  <c r="AE168"/>
  <c r="AD168"/>
  <c r="AC168"/>
  <c r="AB168"/>
  <c r="AM167"/>
  <c r="AL167"/>
  <c r="AK167"/>
  <c r="AJ167"/>
  <c r="AI167"/>
  <c r="AH167"/>
  <c r="AG167"/>
  <c r="AF167"/>
  <c r="AE167"/>
  <c r="AD167"/>
  <c r="AC167"/>
  <c r="AB167"/>
  <c r="AM166"/>
  <c r="AL166"/>
  <c r="AK166"/>
  <c r="AJ166"/>
  <c r="AI166"/>
  <c r="AH166"/>
  <c r="AG166"/>
  <c r="AF166"/>
  <c r="AE166"/>
  <c r="AD166"/>
  <c r="AC166"/>
  <c r="AB166"/>
  <c r="AM165"/>
  <c r="AL165"/>
  <c r="AK165"/>
  <c r="AJ165"/>
  <c r="AI165"/>
  <c r="AH165"/>
  <c r="AG165"/>
  <c r="AF165"/>
  <c r="AE165"/>
  <c r="AD165"/>
  <c r="AC165"/>
  <c r="AB165"/>
  <c r="AM160"/>
  <c r="AL160"/>
  <c r="AK160"/>
  <c r="AJ160"/>
  <c r="AI160"/>
  <c r="AH160"/>
  <c r="AG160"/>
  <c r="AF160"/>
  <c r="AE160"/>
  <c r="AD160"/>
  <c r="AC160"/>
  <c r="AB160"/>
  <c r="AM159"/>
  <c r="AL159"/>
  <c r="AK159"/>
  <c r="AJ159"/>
  <c r="AI159"/>
  <c r="AH159"/>
  <c r="AG159"/>
  <c r="AF159"/>
  <c r="AE159"/>
  <c r="AD159"/>
  <c r="AC159"/>
  <c r="AB159"/>
  <c r="AM158"/>
  <c r="AL158"/>
  <c r="AK158"/>
  <c r="AJ158"/>
  <c r="AI158"/>
  <c r="AH158"/>
  <c r="AG158"/>
  <c r="AF158"/>
  <c r="AE158"/>
  <c r="AD158"/>
  <c r="AC158"/>
  <c r="AB158"/>
  <c r="AM157"/>
  <c r="AL157"/>
  <c r="AK157"/>
  <c r="AJ157"/>
  <c r="AI157"/>
  <c r="AH157"/>
  <c r="AG157"/>
  <c r="AF157"/>
  <c r="AE157"/>
  <c r="AD157"/>
  <c r="AC157"/>
  <c r="AB157"/>
  <c r="AM154"/>
  <c r="AL154"/>
  <c r="AK154"/>
  <c r="AJ154"/>
  <c r="AI154"/>
  <c r="AH154"/>
  <c r="AG154"/>
  <c r="AF154"/>
  <c r="AE154"/>
  <c r="AD154"/>
  <c r="AC154"/>
  <c r="AB154"/>
  <c r="AM153"/>
  <c r="AL153"/>
  <c r="AK153"/>
  <c r="AJ153"/>
  <c r="AI153"/>
  <c r="AH153"/>
  <c r="AG153"/>
  <c r="AF153"/>
  <c r="AE153"/>
  <c r="AD153"/>
  <c r="AC153"/>
  <c r="AB153"/>
  <c r="AM152"/>
  <c r="AL152"/>
  <c r="AK152"/>
  <c r="AJ152"/>
  <c r="AI152"/>
  <c r="AH152"/>
  <c r="AG152"/>
  <c r="AF152"/>
  <c r="AE152"/>
  <c r="AD152"/>
  <c r="AC152"/>
  <c r="AB152"/>
  <c r="AM151"/>
  <c r="AL151"/>
  <c r="AK151"/>
  <c r="AJ151"/>
  <c r="AI151"/>
  <c r="AH151"/>
  <c r="AG151"/>
  <c r="AF151"/>
  <c r="AE151"/>
  <c r="AD151"/>
  <c r="AC151"/>
  <c r="AB151"/>
  <c r="AM150"/>
  <c r="AL150"/>
  <c r="AK150"/>
  <c r="AJ150"/>
  <c r="AI150"/>
  <c r="AH150"/>
  <c r="AG150"/>
  <c r="AF150"/>
  <c r="AE150"/>
  <c r="AD150"/>
  <c r="AC150"/>
  <c r="AB150"/>
  <c r="AM149"/>
  <c r="AL149"/>
  <c r="AK149"/>
  <c r="AJ149"/>
  <c r="AI149"/>
  <c r="AH149"/>
  <c r="AG149"/>
  <c r="AF149"/>
  <c r="AE149"/>
  <c r="AD149"/>
  <c r="AC149"/>
  <c r="AB149"/>
  <c r="AM148"/>
  <c r="AL148"/>
  <c r="AK148"/>
  <c r="AJ148"/>
  <c r="AI148"/>
  <c r="AH148"/>
  <c r="AG148"/>
  <c r="AF148"/>
  <c r="AE148"/>
  <c r="AD148"/>
  <c r="AC148"/>
  <c r="AB148"/>
  <c r="AM147"/>
  <c r="AL147"/>
  <c r="AK147"/>
  <c r="AJ147"/>
  <c r="AI147"/>
  <c r="AH147"/>
  <c r="AG147"/>
  <c r="AF147"/>
  <c r="AE147"/>
  <c r="AD147"/>
  <c r="AC147"/>
  <c r="AB147"/>
  <c r="AM146"/>
  <c r="AL146"/>
  <c r="AK146"/>
  <c r="AJ146"/>
  <c r="AI146"/>
  <c r="AH146"/>
  <c r="AG146"/>
  <c r="AF146"/>
  <c r="AE146"/>
  <c r="AD146"/>
  <c r="AC146"/>
  <c r="AB146"/>
  <c r="AM145"/>
  <c r="AL145"/>
  <c r="AK145"/>
  <c r="AJ145"/>
  <c r="AI145"/>
  <c r="AH145"/>
  <c r="AG145"/>
  <c r="AF145"/>
  <c r="AE145"/>
  <c r="AD145"/>
  <c r="AC145"/>
  <c r="AB145"/>
  <c r="AM144"/>
  <c r="AL144"/>
  <c r="AK144"/>
  <c r="AJ144"/>
  <c r="AI144"/>
  <c r="AH144"/>
  <c r="AG144"/>
  <c r="AF144"/>
  <c r="AE144"/>
  <c r="AD144"/>
  <c r="AC144"/>
  <c r="AB144"/>
  <c r="AM143"/>
  <c r="AL143"/>
  <c r="AK143"/>
  <c r="AJ143"/>
  <c r="AI143"/>
  <c r="AH143"/>
  <c r="AG143"/>
  <c r="AF143"/>
  <c r="AE143"/>
  <c r="AD143"/>
  <c r="AC143"/>
  <c r="AB143"/>
  <c r="AM142"/>
  <c r="AL142"/>
  <c r="AK142"/>
  <c r="AJ142"/>
  <c r="AI142"/>
  <c r="AH142"/>
  <c r="AG142"/>
  <c r="AF142"/>
  <c r="AE142"/>
  <c r="AD142"/>
  <c r="AC142"/>
  <c r="AB142"/>
  <c r="AM141"/>
  <c r="AL141"/>
  <c r="AK141"/>
  <c r="AJ141"/>
  <c r="AI141"/>
  <c r="AH141"/>
  <c r="AG141"/>
  <c r="AF141"/>
  <c r="AE141"/>
  <c r="AD141"/>
  <c r="AC141"/>
  <c r="AB141"/>
  <c r="AM140"/>
  <c r="AL140"/>
  <c r="AK140"/>
  <c r="AJ140"/>
  <c r="AI140"/>
  <c r="AH140"/>
  <c r="AG140"/>
  <c r="AF140"/>
  <c r="AE140"/>
  <c r="AD140"/>
  <c r="AC140"/>
  <c r="AB140"/>
  <c r="AM139"/>
  <c r="AL139"/>
  <c r="AK139"/>
  <c r="AJ139"/>
  <c r="AI139"/>
  <c r="AH139"/>
  <c r="AG139"/>
  <c r="AF139"/>
  <c r="AE139"/>
  <c r="AD139"/>
  <c r="AC139"/>
  <c r="AB139"/>
  <c r="AM138"/>
  <c r="AL138"/>
  <c r="AK138"/>
  <c r="AJ138"/>
  <c r="AI138"/>
  <c r="AH138"/>
  <c r="AG138"/>
  <c r="AF138"/>
  <c r="AE138"/>
  <c r="AD138"/>
  <c r="AC138"/>
  <c r="AB138"/>
  <c r="AM137"/>
  <c r="AL137"/>
  <c r="AK137"/>
  <c r="AJ137"/>
  <c r="AI137"/>
  <c r="AH137"/>
  <c r="AG137"/>
  <c r="AF137"/>
  <c r="AE137"/>
  <c r="AD137"/>
  <c r="AC137"/>
  <c r="AB137"/>
  <c r="AM136"/>
  <c r="AL136"/>
  <c r="AK136"/>
  <c r="AJ136"/>
  <c r="AI136"/>
  <c r="AH136"/>
  <c r="AG136"/>
  <c r="AF136"/>
  <c r="AE136"/>
  <c r="AD136"/>
  <c r="AC136"/>
  <c r="AB136"/>
  <c r="AM135"/>
  <c r="AL135"/>
  <c r="AK135"/>
  <c r="AJ135"/>
  <c r="AI135"/>
  <c r="AH135"/>
  <c r="AG135"/>
  <c r="AF135"/>
  <c r="AE135"/>
  <c r="AD135"/>
  <c r="AC135"/>
  <c r="AB135"/>
  <c r="AM134"/>
  <c r="AL134"/>
  <c r="AK134"/>
  <c r="AJ134"/>
  <c r="AI134"/>
  <c r="AH134"/>
  <c r="AG134"/>
  <c r="AF134"/>
  <c r="AE134"/>
  <c r="AD134"/>
  <c r="AC134"/>
  <c r="AB134"/>
  <c r="AM133"/>
  <c r="AL133"/>
  <c r="AK133"/>
  <c r="AJ133"/>
  <c r="AI133"/>
  <c r="AH133"/>
  <c r="AG133"/>
  <c r="AF133"/>
  <c r="AE133"/>
  <c r="AD133"/>
  <c r="AC133"/>
  <c r="AB133"/>
  <c r="AM131"/>
  <c r="AL131"/>
  <c r="AK131"/>
  <c r="AJ131"/>
  <c r="AI131"/>
  <c r="AH131"/>
  <c r="AG131"/>
  <c r="AF131"/>
  <c r="AE131"/>
  <c r="AD131"/>
  <c r="AC131"/>
  <c r="AB131"/>
  <c r="AM130"/>
  <c r="AL130"/>
  <c r="AK130"/>
  <c r="AJ130"/>
  <c r="AI130"/>
  <c r="AH130"/>
  <c r="AG130"/>
  <c r="AF130"/>
  <c r="AE130"/>
  <c r="AD130"/>
  <c r="AC130"/>
  <c r="AB130"/>
  <c r="AM129"/>
  <c r="AL129"/>
  <c r="AK129"/>
  <c r="AJ129"/>
  <c r="AI129"/>
  <c r="AH129"/>
  <c r="AG129"/>
  <c r="AF129"/>
  <c r="AE129"/>
  <c r="AD129"/>
  <c r="AC129"/>
  <c r="AB129"/>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24"/>
  <c r="AL124"/>
  <c r="AK124"/>
  <c r="AJ124"/>
  <c r="AI124"/>
  <c r="AH124"/>
  <c r="AG124"/>
  <c r="AF124"/>
  <c r="AE124"/>
  <c r="AD124"/>
  <c r="AC124"/>
  <c r="AB124"/>
  <c r="AM123"/>
  <c r="AL123"/>
  <c r="AK123"/>
  <c r="AJ123"/>
  <c r="AI123"/>
  <c r="AH123"/>
  <c r="AG123"/>
  <c r="AF123"/>
  <c r="AE123"/>
  <c r="AD123"/>
  <c r="AC123"/>
  <c r="AB123"/>
  <c r="AM122"/>
  <c r="AL122"/>
  <c r="AK122"/>
  <c r="AJ122"/>
  <c r="AI122"/>
  <c r="AH122"/>
  <c r="AG122"/>
  <c r="AF122"/>
  <c r="AE122"/>
  <c r="AD122"/>
  <c r="AC122"/>
  <c r="AB122"/>
  <c r="AM121"/>
  <c r="AL121"/>
  <c r="AK121"/>
  <c r="AJ121"/>
  <c r="AI121"/>
  <c r="AH121"/>
  <c r="AG121"/>
  <c r="AF121"/>
  <c r="AE121"/>
  <c r="AD121"/>
  <c r="AC121"/>
  <c r="AB121"/>
  <c r="AM119"/>
  <c r="AL119"/>
  <c r="AK119"/>
  <c r="AJ119"/>
  <c r="AI119"/>
  <c r="AH119"/>
  <c r="AG119"/>
  <c r="AF119"/>
  <c r="AE119"/>
  <c r="AD119"/>
  <c r="AC119"/>
  <c r="AB119"/>
  <c r="AM118"/>
  <c r="AL118"/>
  <c r="AK118"/>
  <c r="AJ118"/>
  <c r="AI118"/>
  <c r="AH118"/>
  <c r="AG118"/>
  <c r="AF118"/>
  <c r="AE118"/>
  <c r="AD118"/>
  <c r="AC118"/>
  <c r="AB118"/>
  <c r="AM117"/>
  <c r="AL117"/>
  <c r="AK117"/>
  <c r="AJ117"/>
  <c r="AI117"/>
  <c r="AH117"/>
  <c r="AG117"/>
  <c r="AF117"/>
  <c r="AE117"/>
  <c r="AD117"/>
  <c r="AC117"/>
  <c r="AB117"/>
  <c r="AM116"/>
  <c r="AL116"/>
  <c r="AK116"/>
  <c r="AJ116"/>
  <c r="AI116"/>
  <c r="AH116"/>
  <c r="AG116"/>
  <c r="AF116"/>
  <c r="AE116"/>
  <c r="AD116"/>
  <c r="AC116"/>
  <c r="AB116"/>
  <c r="AM115"/>
  <c r="AL115"/>
  <c r="AK115"/>
  <c r="AJ115"/>
  <c r="AI115"/>
  <c r="AH115"/>
  <c r="AG115"/>
  <c r="AF115"/>
  <c r="AE115"/>
  <c r="AD115"/>
  <c r="AC115"/>
  <c r="AB115"/>
  <c r="AM114"/>
  <c r="AL114"/>
  <c r="AK114"/>
  <c r="AJ114"/>
  <c r="AI114"/>
  <c r="AH114"/>
  <c r="AG114"/>
  <c r="AF114"/>
  <c r="AE114"/>
  <c r="AD114"/>
  <c r="AC114"/>
  <c r="AB114"/>
  <c r="AM113"/>
  <c r="AL113"/>
  <c r="AK113"/>
  <c r="AJ113"/>
  <c r="AI113"/>
  <c r="AH113"/>
  <c r="AG113"/>
  <c r="AF113"/>
  <c r="AE113"/>
  <c r="AD113"/>
  <c r="AC113"/>
  <c r="AB113"/>
  <c r="AM112"/>
  <c r="AL112"/>
  <c r="AK112"/>
  <c r="AJ112"/>
  <c r="AI112"/>
  <c r="AH112"/>
  <c r="AG112"/>
  <c r="AF112"/>
  <c r="AE112"/>
  <c r="AD112"/>
  <c r="AC112"/>
  <c r="AB112"/>
  <c r="AM111"/>
  <c r="AL111"/>
  <c r="AK111"/>
  <c r="AJ111"/>
  <c r="AI111"/>
  <c r="AH111"/>
  <c r="AG111"/>
  <c r="AF111"/>
  <c r="AE111"/>
  <c r="AD111"/>
  <c r="AC111"/>
  <c r="AB111"/>
  <c r="AM107"/>
  <c r="AL107"/>
  <c r="AK107"/>
  <c r="AJ107"/>
  <c r="AI107"/>
  <c r="AH107"/>
  <c r="AG107"/>
  <c r="AF107"/>
  <c r="AE107"/>
  <c r="AD107"/>
  <c r="AC107"/>
  <c r="AB107"/>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8"/>
  <c r="AL88"/>
  <c r="AK88"/>
  <c r="AJ88"/>
  <c r="AI88"/>
  <c r="AH88"/>
  <c r="AG88"/>
  <c r="AF88"/>
  <c r="AE88"/>
  <c r="AD88"/>
  <c r="AC88"/>
  <c r="AB88"/>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0"/>
  <c r="AL80"/>
  <c r="AK80"/>
  <c r="AJ80"/>
  <c r="AI80"/>
  <c r="AH80"/>
  <c r="AG80"/>
  <c r="AF80"/>
  <c r="AE80"/>
  <c r="AD80"/>
  <c r="AC80"/>
  <c r="AB80"/>
  <c r="AM78"/>
  <c r="AL78"/>
  <c r="AK78"/>
  <c r="AJ78"/>
  <c r="AI78"/>
  <c r="AH78"/>
  <c r="AG78"/>
  <c r="AF78"/>
  <c r="AE78"/>
  <c r="AD78"/>
  <c r="AC78"/>
  <c r="AB78"/>
  <c r="AM76"/>
  <c r="AL76"/>
  <c r="AK76"/>
  <c r="AJ76"/>
  <c r="AI76"/>
  <c r="AH76"/>
  <c r="AG76"/>
  <c r="AF76"/>
  <c r="AE76"/>
  <c r="AD76"/>
  <c r="AC76"/>
  <c r="AB76"/>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4"/>
  <c r="AL4"/>
  <c r="AK4"/>
  <c r="AJ4"/>
  <c r="AI4"/>
  <c r="AH4"/>
  <c r="AG4"/>
  <c r="AF4"/>
  <c r="AE4"/>
  <c r="AD4"/>
  <c r="AC4"/>
  <c r="AB4"/>
  <c r="AM3"/>
  <c r="AL3"/>
  <c r="AK3"/>
  <c r="AJ3"/>
  <c r="AI3"/>
  <c r="AH3"/>
  <c r="AG3"/>
  <c r="AF3"/>
  <c r="AE3"/>
  <c r="AD3"/>
  <c r="AC3"/>
  <c r="AB3"/>
  <c r="AM74" i="32"/>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1"/>
  <c r="AL51"/>
  <c r="AK51"/>
  <c r="AJ51"/>
  <c r="AI51"/>
  <c r="AH51"/>
  <c r="AG51"/>
  <c r="AF51"/>
  <c r="AE51"/>
  <c r="AD51"/>
  <c r="AC51"/>
  <c r="AB51"/>
  <c r="AM50"/>
  <c r="AL50"/>
  <c r="AK50"/>
  <c r="AJ50"/>
  <c r="AI50"/>
  <c r="AH50"/>
  <c r="AG50"/>
  <c r="AF50"/>
  <c r="AE50"/>
  <c r="AD50"/>
  <c r="AC50"/>
  <c r="AB50"/>
  <c r="AM46"/>
  <c r="AL46"/>
  <c r="AK46"/>
  <c r="AJ46"/>
  <c r="AI46"/>
  <c r="AH46"/>
  <c r="AG46"/>
  <c r="AF46"/>
  <c r="AE46"/>
  <c r="AD46"/>
  <c r="AC46"/>
  <c r="AB46"/>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39"/>
  <c r="AL39"/>
  <c r="AK39"/>
  <c r="AJ39"/>
  <c r="AI39"/>
  <c r="AH39"/>
  <c r="AG39"/>
  <c r="AF39"/>
  <c r="AE39"/>
  <c r="AD39"/>
  <c r="AC39"/>
  <c r="AB39"/>
  <c r="AM38"/>
  <c r="AL38"/>
  <c r="AK38"/>
  <c r="AJ38"/>
  <c r="AI38"/>
  <c r="AH38"/>
  <c r="AG38"/>
  <c r="AF38"/>
  <c r="AE38"/>
  <c r="AD38"/>
  <c r="AC38"/>
  <c r="AB38"/>
  <c r="AM35"/>
  <c r="AL35"/>
  <c r="AK35"/>
  <c r="AJ35"/>
  <c r="AI35"/>
  <c r="AH35"/>
  <c r="AG35"/>
  <c r="AF35"/>
  <c r="AE35"/>
  <c r="AD35"/>
  <c r="AC35"/>
  <c r="AB35"/>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4"/>
  <c r="AL14"/>
  <c r="AK14"/>
  <c r="AJ14"/>
  <c r="AI14"/>
  <c r="AH14"/>
  <c r="AG14"/>
  <c r="AF14"/>
  <c r="AE14"/>
  <c r="AD14"/>
  <c r="AC14"/>
  <c r="AB14"/>
  <c r="AM12"/>
  <c r="AL12"/>
  <c r="AK12"/>
  <c r="AJ12"/>
  <c r="AI12"/>
  <c r="AH12"/>
  <c r="AG12"/>
  <c r="AF12"/>
  <c r="AE12"/>
  <c r="AD12"/>
  <c r="AC12"/>
  <c r="AB12"/>
  <c r="AM10"/>
  <c r="AL10"/>
  <c r="AK10"/>
  <c r="AJ10"/>
  <c r="AI10"/>
  <c r="AH10"/>
  <c r="AG10"/>
  <c r="AF10"/>
  <c r="AE10"/>
  <c r="AD10"/>
  <c r="AC10"/>
  <c r="AB10"/>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20" i="31"/>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1"/>
  <c r="AL11"/>
  <c r="AK11"/>
  <c r="AJ11"/>
  <c r="AI11"/>
  <c r="AH11"/>
  <c r="AG11"/>
  <c r="AF11"/>
  <c r="AE11"/>
  <c r="AD11"/>
  <c r="AC11"/>
  <c r="AB11"/>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135" i="30"/>
  <c r="AL135"/>
  <c r="AK135"/>
  <c r="AJ135"/>
  <c r="AI135"/>
  <c r="AH135"/>
  <c r="AG135"/>
  <c r="AF135"/>
  <c r="AE135"/>
  <c r="AD135"/>
  <c r="AC135"/>
  <c r="AB135"/>
  <c r="AM134"/>
  <c r="AL134"/>
  <c r="AK134"/>
  <c r="AJ134"/>
  <c r="AI134"/>
  <c r="AH134"/>
  <c r="AG134"/>
  <c r="AF134"/>
  <c r="AE134"/>
  <c r="AD134"/>
  <c r="AC134"/>
  <c r="AB134"/>
  <c r="AM132"/>
  <c r="AL132"/>
  <c r="AK132"/>
  <c r="AJ132"/>
  <c r="AI132"/>
  <c r="AH132"/>
  <c r="AG132"/>
  <c r="AF132"/>
  <c r="AE132"/>
  <c r="AD132"/>
  <c r="AC132"/>
  <c r="AB132"/>
  <c r="AM131"/>
  <c r="AL131"/>
  <c r="AK131"/>
  <c r="AJ131"/>
  <c r="AI131"/>
  <c r="AH131"/>
  <c r="AG131"/>
  <c r="AF131"/>
  <c r="AE131"/>
  <c r="AD131"/>
  <c r="AC131"/>
  <c r="AB131"/>
  <c r="AM130"/>
  <c r="AL130"/>
  <c r="AK130"/>
  <c r="AJ130"/>
  <c r="AI130"/>
  <c r="AH130"/>
  <c r="AG130"/>
  <c r="AF130"/>
  <c r="AE130"/>
  <c r="AD130"/>
  <c r="AC130"/>
  <c r="AB130"/>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23"/>
  <c r="AL123"/>
  <c r="AK123"/>
  <c r="AJ123"/>
  <c r="AI123"/>
  <c r="AH123"/>
  <c r="AG123"/>
  <c r="AF123"/>
  <c r="AE123"/>
  <c r="AD123"/>
  <c r="AC123"/>
  <c r="AB123"/>
  <c r="AM121"/>
  <c r="AL121"/>
  <c r="AK121"/>
  <c r="AJ121"/>
  <c r="AI121"/>
  <c r="AH121"/>
  <c r="AG121"/>
  <c r="AF121"/>
  <c r="AE121"/>
  <c r="AD121"/>
  <c r="AC121"/>
  <c r="AB121"/>
  <c r="AM119"/>
  <c r="AL119"/>
  <c r="AK119"/>
  <c r="AJ119"/>
  <c r="AI119"/>
  <c r="AH119"/>
  <c r="AG119"/>
  <c r="AF119"/>
  <c r="AE119"/>
  <c r="AD119"/>
  <c r="AC119"/>
  <c r="AB119"/>
  <c r="AM117"/>
  <c r="AL117"/>
  <c r="AK117"/>
  <c r="AJ117"/>
  <c r="AI117"/>
  <c r="AH117"/>
  <c r="AG117"/>
  <c r="AF117"/>
  <c r="AE117"/>
  <c r="AD117"/>
  <c r="AC117"/>
  <c r="AB117"/>
  <c r="AM115"/>
  <c r="AL115"/>
  <c r="AK115"/>
  <c r="AJ115"/>
  <c r="AI115"/>
  <c r="AH115"/>
  <c r="AG115"/>
  <c r="AF115"/>
  <c r="AE115"/>
  <c r="AD115"/>
  <c r="AC115"/>
  <c r="AB115"/>
  <c r="AM114"/>
  <c r="AL114"/>
  <c r="AK114"/>
  <c r="AJ114"/>
  <c r="AI114"/>
  <c r="AH114"/>
  <c r="AG114"/>
  <c r="AF114"/>
  <c r="AE114"/>
  <c r="AD114"/>
  <c r="AC114"/>
  <c r="AB114"/>
  <c r="AM113"/>
  <c r="AL113"/>
  <c r="AK113"/>
  <c r="AJ113"/>
  <c r="AI113"/>
  <c r="AH113"/>
  <c r="AG113"/>
  <c r="AF113"/>
  <c r="AE113"/>
  <c r="AD113"/>
  <c r="AC113"/>
  <c r="AB113"/>
  <c r="AM111"/>
  <c r="AL111"/>
  <c r="AK111"/>
  <c r="AJ111"/>
  <c r="AI111"/>
  <c r="AH111"/>
  <c r="AG111"/>
  <c r="AF111"/>
  <c r="AE111"/>
  <c r="AD111"/>
  <c r="AC111"/>
  <c r="AB111"/>
  <c r="AM110"/>
  <c r="AL110"/>
  <c r="AK110"/>
  <c r="AJ110"/>
  <c r="AI110"/>
  <c r="AH110"/>
  <c r="AG110"/>
  <c r="AF110"/>
  <c r="AE110"/>
  <c r="AD110"/>
  <c r="AC110"/>
  <c r="AB110"/>
  <c r="AM109"/>
  <c r="AL109"/>
  <c r="AK109"/>
  <c r="AJ109"/>
  <c r="AI109"/>
  <c r="AH109"/>
  <c r="AG109"/>
  <c r="AF109"/>
  <c r="AE109"/>
  <c r="AD109"/>
  <c r="AC109"/>
  <c r="AB109"/>
  <c r="AM108"/>
  <c r="AL108"/>
  <c r="AK108"/>
  <c r="AJ108"/>
  <c r="AI108"/>
  <c r="AH108"/>
  <c r="AG108"/>
  <c r="AF108"/>
  <c r="AE108"/>
  <c r="AD108"/>
  <c r="AC108"/>
  <c r="AB108"/>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3"/>
  <c r="AL93"/>
  <c r="AK93"/>
  <c r="AJ93"/>
  <c r="AI93"/>
  <c r="AH93"/>
  <c r="AG93"/>
  <c r="AF93"/>
  <c r="AE93"/>
  <c r="AD93"/>
  <c r="AC93"/>
  <c r="AB93"/>
  <c r="AM92"/>
  <c r="AL92"/>
  <c r="AK92"/>
  <c r="AJ92"/>
  <c r="AI92"/>
  <c r="AH92"/>
  <c r="AG92"/>
  <c r="AF92"/>
  <c r="AE92"/>
  <c r="AD92"/>
  <c r="AC92"/>
  <c r="AB92"/>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2"/>
  <c r="AL82"/>
  <c r="AK82"/>
  <c r="AJ82"/>
  <c r="AI82"/>
  <c r="AH82"/>
  <c r="AG82"/>
  <c r="AF82"/>
  <c r="AE82"/>
  <c r="AD82"/>
  <c r="AC82"/>
  <c r="AB82"/>
  <c r="AM81"/>
  <c r="AL81"/>
  <c r="AK81"/>
  <c r="AJ81"/>
  <c r="AI81"/>
  <c r="AH81"/>
  <c r="AG81"/>
  <c r="AF81"/>
  <c r="AE81"/>
  <c r="AD81"/>
  <c r="AC81"/>
  <c r="AB81"/>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2"/>
  <c r="AL62"/>
  <c r="AK62"/>
  <c r="AJ62"/>
  <c r="AI62"/>
  <c r="AH62"/>
  <c r="AG62"/>
  <c r="AF62"/>
  <c r="AE62"/>
  <c r="AD62"/>
  <c r="AC62"/>
  <c r="AB62"/>
  <c r="AM61"/>
  <c r="AL61"/>
  <c r="AK61"/>
  <c r="AJ61"/>
  <c r="AI61"/>
  <c r="AH61"/>
  <c r="AG61"/>
  <c r="AF61"/>
  <c r="AE61"/>
  <c r="AD61"/>
  <c r="AC61"/>
  <c r="AB61"/>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2"/>
  <c r="AL52"/>
  <c r="AK52"/>
  <c r="AJ52"/>
  <c r="AI52"/>
  <c r="AH52"/>
  <c r="AG52"/>
  <c r="AF52"/>
  <c r="AE52"/>
  <c r="AD52"/>
  <c r="AC52"/>
  <c r="AB52"/>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5"/>
  <c r="AL45"/>
  <c r="AK45"/>
  <c r="AJ45"/>
  <c r="AI45"/>
  <c r="AH45"/>
  <c r="AG45"/>
  <c r="AF45"/>
  <c r="AE45"/>
  <c r="AD45"/>
  <c r="AC45"/>
  <c r="AB45"/>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8"/>
  <c r="AL38"/>
  <c r="AK38"/>
  <c r="AJ38"/>
  <c r="AI38"/>
  <c r="AH38"/>
  <c r="AG38"/>
  <c r="AF38"/>
  <c r="AE38"/>
  <c r="AD38"/>
  <c r="AC38"/>
  <c r="AB38"/>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4"/>
  <c r="AL4"/>
  <c r="AK4"/>
  <c r="AJ4"/>
  <c r="AI4"/>
  <c r="AH4"/>
  <c r="AG4"/>
  <c r="AF4"/>
  <c r="AE4"/>
  <c r="AD4"/>
  <c r="AC4"/>
  <c r="AB4"/>
  <c r="AM3"/>
  <c r="AL3"/>
  <c r="AK3"/>
  <c r="AJ3"/>
  <c r="AI3"/>
  <c r="AH3"/>
  <c r="AG3"/>
  <c r="AF3"/>
  <c r="AE3"/>
  <c r="AD3"/>
  <c r="AC3"/>
  <c r="AB3"/>
  <c r="AM178" i="29"/>
  <c r="AL178"/>
  <c r="AK178"/>
  <c r="AJ178"/>
  <c r="AI178"/>
  <c r="AH178"/>
  <c r="AG178"/>
  <c r="AF178"/>
  <c r="AE178"/>
  <c r="AD178"/>
  <c r="AC178"/>
  <c r="AB178"/>
  <c r="AM177"/>
  <c r="AL177"/>
  <c r="AK177"/>
  <c r="AJ177"/>
  <c r="AI177"/>
  <c r="AH177"/>
  <c r="AG177"/>
  <c r="AF177"/>
  <c r="AE177"/>
  <c r="AD177"/>
  <c r="AC177"/>
  <c r="AB177"/>
  <c r="AM172"/>
  <c r="AL172"/>
  <c r="AK172"/>
  <c r="AJ172"/>
  <c r="AI172"/>
  <c r="AH172"/>
  <c r="AG172"/>
  <c r="AF172"/>
  <c r="AE172"/>
  <c r="AD172"/>
  <c r="AC172"/>
  <c r="AB172"/>
  <c r="AM171"/>
  <c r="AL171"/>
  <c r="AK171"/>
  <c r="AJ171"/>
  <c r="AI171"/>
  <c r="AH171"/>
  <c r="AG171"/>
  <c r="AF171"/>
  <c r="AE171"/>
  <c r="AD171"/>
  <c r="AC171"/>
  <c r="AB171"/>
  <c r="AM170"/>
  <c r="AL170"/>
  <c r="AK170"/>
  <c r="AJ170"/>
  <c r="AI170"/>
  <c r="AH170"/>
  <c r="AG170"/>
  <c r="AF170"/>
  <c r="AE170"/>
  <c r="AD170"/>
  <c r="AC170"/>
  <c r="AB170"/>
  <c r="AM169"/>
  <c r="AL169"/>
  <c r="AK169"/>
  <c r="AJ169"/>
  <c r="AI169"/>
  <c r="AH169"/>
  <c r="AG169"/>
  <c r="AF169"/>
  <c r="AE169"/>
  <c r="AD169"/>
  <c r="AC169"/>
  <c r="AB169"/>
  <c r="AM167"/>
  <c r="AL167"/>
  <c r="AK167"/>
  <c r="AJ167"/>
  <c r="AI167"/>
  <c r="AH167"/>
  <c r="AG167"/>
  <c r="AF167"/>
  <c r="AE167"/>
  <c r="AD167"/>
  <c r="AC167"/>
  <c r="AB167"/>
  <c r="AM166"/>
  <c r="AL166"/>
  <c r="AK166"/>
  <c r="AJ166"/>
  <c r="AI166"/>
  <c r="AH166"/>
  <c r="AG166"/>
  <c r="AF166"/>
  <c r="AE166"/>
  <c r="AD166"/>
  <c r="AC166"/>
  <c r="AB166"/>
  <c r="AM165"/>
  <c r="AL165"/>
  <c r="AK165"/>
  <c r="AJ165"/>
  <c r="AI165"/>
  <c r="AH165"/>
  <c r="AG165"/>
  <c r="AF165"/>
  <c r="AE165"/>
  <c r="AD165"/>
  <c r="AC165"/>
  <c r="AB165"/>
  <c r="AM164"/>
  <c r="AL164"/>
  <c r="AK164"/>
  <c r="AJ164"/>
  <c r="AI164"/>
  <c r="AH164"/>
  <c r="AG164"/>
  <c r="AF164"/>
  <c r="AE164"/>
  <c r="AD164"/>
  <c r="AC164"/>
  <c r="AB164"/>
  <c r="AM163"/>
  <c r="AL163"/>
  <c r="AK163"/>
  <c r="AJ163"/>
  <c r="AI163"/>
  <c r="AH163"/>
  <c r="AG163"/>
  <c r="AF163"/>
  <c r="AE163"/>
  <c r="AD163"/>
  <c r="AC163"/>
  <c r="AB163"/>
  <c r="AM162"/>
  <c r="AL162"/>
  <c r="AK162"/>
  <c r="AJ162"/>
  <c r="AI162"/>
  <c r="AH162"/>
  <c r="AG162"/>
  <c r="AF162"/>
  <c r="AE162"/>
  <c r="AD162"/>
  <c r="AC162"/>
  <c r="AB162"/>
  <c r="AM161"/>
  <c r="AL161"/>
  <c r="AK161"/>
  <c r="AJ161"/>
  <c r="AI161"/>
  <c r="AH161"/>
  <c r="AG161"/>
  <c r="AF161"/>
  <c r="AE161"/>
  <c r="AD161"/>
  <c r="AC161"/>
  <c r="AB161"/>
  <c r="AM160"/>
  <c r="AL160"/>
  <c r="AK160"/>
  <c r="AJ160"/>
  <c r="AI160"/>
  <c r="AH160"/>
  <c r="AG160"/>
  <c r="AF160"/>
  <c r="AE160"/>
  <c r="AD160"/>
  <c r="AC160"/>
  <c r="AB160"/>
  <c r="AM158"/>
  <c r="AL158"/>
  <c r="AK158"/>
  <c r="AJ158"/>
  <c r="AI158"/>
  <c r="AH158"/>
  <c r="AG158"/>
  <c r="AF158"/>
  <c r="AE158"/>
  <c r="AD158"/>
  <c r="AC158"/>
  <c r="AB158"/>
  <c r="AM157"/>
  <c r="AL157"/>
  <c r="AK157"/>
  <c r="AJ157"/>
  <c r="AI157"/>
  <c r="AH157"/>
  <c r="AG157"/>
  <c r="AF157"/>
  <c r="AE157"/>
  <c r="AD157"/>
  <c r="AC157"/>
  <c r="AB157"/>
  <c r="AM156"/>
  <c r="AL156"/>
  <c r="AK156"/>
  <c r="AJ156"/>
  <c r="AI156"/>
  <c r="AH156"/>
  <c r="AG156"/>
  <c r="AF156"/>
  <c r="AE156"/>
  <c r="AD156"/>
  <c r="AC156"/>
  <c r="AB156"/>
  <c r="AM155"/>
  <c r="AL155"/>
  <c r="AK155"/>
  <c r="AJ155"/>
  <c r="AI155"/>
  <c r="AH155"/>
  <c r="AG155"/>
  <c r="AF155"/>
  <c r="AE155"/>
  <c r="AD155"/>
  <c r="AC155"/>
  <c r="AB155"/>
  <c r="AM152"/>
  <c r="AL152"/>
  <c r="AK152"/>
  <c r="AJ152"/>
  <c r="AI152"/>
  <c r="AH152"/>
  <c r="AG152"/>
  <c r="AF152"/>
  <c r="AE152"/>
  <c r="AD152"/>
  <c r="AC152"/>
  <c r="AB152"/>
  <c r="AM151"/>
  <c r="AL151"/>
  <c r="AK151"/>
  <c r="AJ151"/>
  <c r="AI151"/>
  <c r="AH151"/>
  <c r="AG151"/>
  <c r="AF151"/>
  <c r="AE151"/>
  <c r="AD151"/>
  <c r="AC151"/>
  <c r="AB151"/>
  <c r="AK150"/>
  <c r="AJ150"/>
  <c r="AI150"/>
  <c r="AH150"/>
  <c r="AG150"/>
  <c r="AF150"/>
  <c r="AE150"/>
  <c r="AD150"/>
  <c r="AC150"/>
  <c r="AB150"/>
  <c r="AK149"/>
  <c r="AJ149"/>
  <c r="AI149"/>
  <c r="AH149"/>
  <c r="AG149"/>
  <c r="AF149"/>
  <c r="AE149"/>
  <c r="AD149"/>
  <c r="AC149"/>
  <c r="AB149"/>
  <c r="AM148"/>
  <c r="AL148"/>
  <c r="AK148"/>
  <c r="AJ148"/>
  <c r="AI148"/>
  <c r="AH148"/>
  <c r="AG148"/>
  <c r="AF148"/>
  <c r="AE148"/>
  <c r="AD148"/>
  <c r="AC148"/>
  <c r="AB148"/>
  <c r="AM147"/>
  <c r="AL147"/>
  <c r="AK147"/>
  <c r="AJ147"/>
  <c r="AI147"/>
  <c r="AH147"/>
  <c r="AG147"/>
  <c r="AF147"/>
  <c r="AE147"/>
  <c r="AD147"/>
  <c r="AC147"/>
  <c r="AB147"/>
  <c r="AM146"/>
  <c r="AL146"/>
  <c r="AK146"/>
  <c r="AJ146"/>
  <c r="AI146"/>
  <c r="AH146"/>
  <c r="AG146"/>
  <c r="AF146"/>
  <c r="AE146"/>
  <c r="AD146"/>
  <c r="AC146"/>
  <c r="AB146"/>
  <c r="AM145"/>
  <c r="AL145"/>
  <c r="AK145"/>
  <c r="AJ145"/>
  <c r="AI145"/>
  <c r="AH145"/>
  <c r="AG145"/>
  <c r="AF145"/>
  <c r="AE145"/>
  <c r="AD145"/>
  <c r="AC145"/>
  <c r="AB145"/>
  <c r="AM144"/>
  <c r="AL144"/>
  <c r="AK144"/>
  <c r="AJ144"/>
  <c r="AI144"/>
  <c r="AH144"/>
  <c r="AG144"/>
  <c r="AF144"/>
  <c r="AE144"/>
  <c r="AD144"/>
  <c r="AC144"/>
  <c r="AB144"/>
  <c r="AM143"/>
  <c r="AL143"/>
  <c r="AK143"/>
  <c r="AJ143"/>
  <c r="AI143"/>
  <c r="AH143"/>
  <c r="AG143"/>
  <c r="AF143"/>
  <c r="AE143"/>
  <c r="AD143"/>
  <c r="AC143"/>
  <c r="AB143"/>
  <c r="AM142"/>
  <c r="AL142"/>
  <c r="AK142"/>
  <c r="AJ142"/>
  <c r="AI142"/>
  <c r="AH142"/>
  <c r="AG142"/>
  <c r="AF142"/>
  <c r="AE142"/>
  <c r="AD142"/>
  <c r="AC142"/>
  <c r="AB142"/>
  <c r="AM136"/>
  <c r="AL136"/>
  <c r="AK136"/>
  <c r="AJ136"/>
  <c r="AI136"/>
  <c r="AH136"/>
  <c r="AG136"/>
  <c r="AF136"/>
  <c r="AE136"/>
  <c r="AD136"/>
  <c r="AC136"/>
  <c r="AB136"/>
  <c r="AM135"/>
  <c r="AL135"/>
  <c r="AK135"/>
  <c r="AJ135"/>
  <c r="AI135"/>
  <c r="AH135"/>
  <c r="AG135"/>
  <c r="AF135"/>
  <c r="AE135"/>
  <c r="AD135"/>
  <c r="AC135"/>
  <c r="AB135"/>
  <c r="AM134"/>
  <c r="AL134"/>
  <c r="AK134"/>
  <c r="AJ134"/>
  <c r="AI134"/>
  <c r="AH134"/>
  <c r="AG134"/>
  <c r="AF134"/>
  <c r="AE134"/>
  <c r="AD134"/>
  <c r="AC134"/>
  <c r="AB134"/>
  <c r="AM128"/>
  <c r="AL128"/>
  <c r="AK128"/>
  <c r="AJ128"/>
  <c r="AI128"/>
  <c r="AH128"/>
  <c r="AG128"/>
  <c r="AF128"/>
  <c r="AE128"/>
  <c r="AD128"/>
  <c r="AC128"/>
  <c r="AB128"/>
  <c r="AM127"/>
  <c r="AL127"/>
  <c r="AK127"/>
  <c r="AJ127"/>
  <c r="AI127"/>
  <c r="AH127"/>
  <c r="AG127"/>
  <c r="AF127"/>
  <c r="AE127"/>
  <c r="AD127"/>
  <c r="AC127"/>
  <c r="AB127"/>
  <c r="AM123"/>
  <c r="AL123"/>
  <c r="AK123"/>
  <c r="AJ123"/>
  <c r="AI123"/>
  <c r="AH123"/>
  <c r="AG123"/>
  <c r="AF123"/>
  <c r="AE123"/>
  <c r="AD123"/>
  <c r="AC123"/>
  <c r="AB123"/>
  <c r="AM122"/>
  <c r="AL122"/>
  <c r="AK122"/>
  <c r="AJ122"/>
  <c r="AI122"/>
  <c r="AH122"/>
  <c r="AG122"/>
  <c r="AF122"/>
  <c r="AE122"/>
  <c r="AD122"/>
  <c r="AC122"/>
  <c r="AB122"/>
  <c r="AM121"/>
  <c r="AL121"/>
  <c r="AK121"/>
  <c r="AJ121"/>
  <c r="AI121"/>
  <c r="AH121"/>
  <c r="AG121"/>
  <c r="AF121"/>
  <c r="AE121"/>
  <c r="AD121"/>
  <c r="AC121"/>
  <c r="AB121"/>
  <c r="AM118"/>
  <c r="AL118"/>
  <c r="AK118"/>
  <c r="AJ118"/>
  <c r="AI118"/>
  <c r="AH118"/>
  <c r="AG118"/>
  <c r="AF118"/>
  <c r="AE118"/>
  <c r="AD118"/>
  <c r="AC118"/>
  <c r="AB118"/>
  <c r="AM117"/>
  <c r="AL117"/>
  <c r="AK117"/>
  <c r="AJ117"/>
  <c r="AI117"/>
  <c r="AH117"/>
  <c r="AG117"/>
  <c r="AF117"/>
  <c r="AE117"/>
  <c r="AD117"/>
  <c r="AC117"/>
  <c r="AB117"/>
  <c r="AM116"/>
  <c r="AL116"/>
  <c r="AK116"/>
  <c r="AJ116"/>
  <c r="AI116"/>
  <c r="AH116"/>
  <c r="AG116"/>
  <c r="AF116"/>
  <c r="AE116"/>
  <c r="AD116"/>
  <c r="AC116"/>
  <c r="AB116"/>
  <c r="AM115"/>
  <c r="AL115"/>
  <c r="AK115"/>
  <c r="AJ115"/>
  <c r="AI115"/>
  <c r="AH115"/>
  <c r="AG115"/>
  <c r="AF115"/>
  <c r="AE115"/>
  <c r="AD115"/>
  <c r="AC115"/>
  <c r="AB115"/>
  <c r="AM114"/>
  <c r="AL114"/>
  <c r="AK114"/>
  <c r="AJ114"/>
  <c r="AI114"/>
  <c r="AH114"/>
  <c r="AG114"/>
  <c r="AF114"/>
  <c r="AE114"/>
  <c r="AD114"/>
  <c r="AC114"/>
  <c r="AB114"/>
  <c r="AM113"/>
  <c r="AL113"/>
  <c r="AK113"/>
  <c r="AJ113"/>
  <c r="AI113"/>
  <c r="AH113"/>
  <c r="AG113"/>
  <c r="AF113"/>
  <c r="AE113"/>
  <c r="AD113"/>
  <c r="AC113"/>
  <c r="AB113"/>
  <c r="AM112"/>
  <c r="AL112"/>
  <c r="AK112"/>
  <c r="AJ112"/>
  <c r="AI112"/>
  <c r="AH112"/>
  <c r="AG112"/>
  <c r="AF112"/>
  <c r="AE112"/>
  <c r="AD112"/>
  <c r="AC112"/>
  <c r="AB112"/>
  <c r="AM111"/>
  <c r="AL111"/>
  <c r="AK111"/>
  <c r="AJ111"/>
  <c r="AI111"/>
  <c r="AH111"/>
  <c r="AG111"/>
  <c r="AF111"/>
  <c r="AE111"/>
  <c r="AD111"/>
  <c r="AC111"/>
  <c r="AB111"/>
  <c r="AM110"/>
  <c r="AL110"/>
  <c r="AK110"/>
  <c r="AJ110"/>
  <c r="AI110"/>
  <c r="AH110"/>
  <c r="AG110"/>
  <c r="AF110"/>
  <c r="AE110"/>
  <c r="AD110"/>
  <c r="AC110"/>
  <c r="AB110"/>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7" i="28"/>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107" i="27"/>
  <c r="AL107"/>
  <c r="AK107"/>
  <c r="AJ107"/>
  <c r="AI107"/>
  <c r="AH107"/>
  <c r="AG107"/>
  <c r="AF107"/>
  <c r="AE107"/>
  <c r="AD107"/>
  <c r="AC107"/>
  <c r="AB107"/>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191" i="26"/>
  <c r="AL191"/>
  <c r="AK191"/>
  <c r="AJ191"/>
  <c r="AI191"/>
  <c r="AH191"/>
  <c r="AG191"/>
  <c r="AF191"/>
  <c r="AE191"/>
  <c r="AD191"/>
  <c r="AC191"/>
  <c r="AB191"/>
  <c r="AM190"/>
  <c r="AL190"/>
  <c r="AK190"/>
  <c r="AJ190"/>
  <c r="AI190"/>
  <c r="AH190"/>
  <c r="AG190"/>
  <c r="AF190"/>
  <c r="AE190"/>
  <c r="AD190"/>
  <c r="AC190"/>
  <c r="AB190"/>
  <c r="AM189"/>
  <c r="AL189"/>
  <c r="AK189"/>
  <c r="AJ189"/>
  <c r="AI189"/>
  <c r="AH189"/>
  <c r="AG189"/>
  <c r="AF189"/>
  <c r="AE189"/>
  <c r="AD189"/>
  <c r="AC189"/>
  <c r="AB189"/>
  <c r="AM188"/>
  <c r="AL188"/>
  <c r="AK188"/>
  <c r="AJ188"/>
  <c r="AI188"/>
  <c r="AH188"/>
  <c r="AG188"/>
  <c r="AF188"/>
  <c r="AE188"/>
  <c r="AD188"/>
  <c r="AC188"/>
  <c r="AB188"/>
  <c r="AM187"/>
  <c r="AL187"/>
  <c r="AK187"/>
  <c r="AJ187"/>
  <c r="AI187"/>
  <c r="AH187"/>
  <c r="AG187"/>
  <c r="AF187"/>
  <c r="AE187"/>
  <c r="AD187"/>
  <c r="AC187"/>
  <c r="AB187"/>
  <c r="AM186"/>
  <c r="AL186"/>
  <c r="AK186"/>
  <c r="AJ186"/>
  <c r="AI186"/>
  <c r="AH186"/>
  <c r="AG186"/>
  <c r="AF186"/>
  <c r="AE186"/>
  <c r="AD186"/>
  <c r="AC186"/>
  <c r="AB186"/>
  <c r="AM185"/>
  <c r="AL185"/>
  <c r="AK185"/>
  <c r="AJ185"/>
  <c r="AI185"/>
  <c r="AH185"/>
  <c r="AG185"/>
  <c r="AF185"/>
  <c r="AE185"/>
  <c r="AD185"/>
  <c r="AC185"/>
  <c r="AB185"/>
  <c r="AM184"/>
  <c r="AL184"/>
  <c r="AK184"/>
  <c r="AJ184"/>
  <c r="AI184"/>
  <c r="AH184"/>
  <c r="AG184"/>
  <c r="AF184"/>
  <c r="AE184"/>
  <c r="AD184"/>
  <c r="AC184"/>
  <c r="AB184"/>
  <c r="AM183"/>
  <c r="AL183"/>
  <c r="AK183"/>
  <c r="AJ183"/>
  <c r="AI183"/>
  <c r="AH183"/>
  <c r="AG183"/>
  <c r="AF183"/>
  <c r="AE183"/>
  <c r="AD183"/>
  <c r="AC183"/>
  <c r="AB183"/>
  <c r="AM182"/>
  <c r="AL182"/>
  <c r="AK182"/>
  <c r="AJ182"/>
  <c r="AI182"/>
  <c r="AH182"/>
  <c r="AG182"/>
  <c r="AF182"/>
  <c r="AE182"/>
  <c r="AD182"/>
  <c r="AC182"/>
  <c r="AB182"/>
  <c r="AM181"/>
  <c r="AL181"/>
  <c r="AK181"/>
  <c r="AJ181"/>
  <c r="AI181"/>
  <c r="AH181"/>
  <c r="AG181"/>
  <c r="AF181"/>
  <c r="AE181"/>
  <c r="AD181"/>
  <c r="AC181"/>
  <c r="AB181"/>
  <c r="AM180"/>
  <c r="AL180"/>
  <c r="AK180"/>
  <c r="AJ180"/>
  <c r="AI180"/>
  <c r="AH180"/>
  <c r="AG180"/>
  <c r="AF180"/>
  <c r="AE180"/>
  <c r="AD180"/>
  <c r="AC180"/>
  <c r="AB180"/>
  <c r="AM179"/>
  <c r="AL179"/>
  <c r="AK179"/>
  <c r="AJ179"/>
  <c r="AI179"/>
  <c r="AH179"/>
  <c r="AG179"/>
  <c r="AF179"/>
  <c r="AE179"/>
  <c r="AD179"/>
  <c r="AC179"/>
  <c r="AB179"/>
  <c r="AM178"/>
  <c r="AL178"/>
  <c r="AK178"/>
  <c r="AJ178"/>
  <c r="AI178"/>
  <c r="AH178"/>
  <c r="AG178"/>
  <c r="AF178"/>
  <c r="AE178"/>
  <c r="AD178"/>
  <c r="AC178"/>
  <c r="AB178"/>
  <c r="AM177"/>
  <c r="AL177"/>
  <c r="AK177"/>
  <c r="AJ177"/>
  <c r="AI177"/>
  <c r="AH177"/>
  <c r="AG177"/>
  <c r="AF177"/>
  <c r="AE177"/>
  <c r="AD177"/>
  <c r="AC177"/>
  <c r="AB177"/>
  <c r="AM176"/>
  <c r="AL176"/>
  <c r="AK176"/>
  <c r="AJ176"/>
  <c r="AI176"/>
  <c r="AH176"/>
  <c r="AG176"/>
  <c r="AF176"/>
  <c r="AE176"/>
  <c r="AD176"/>
  <c r="AC176"/>
  <c r="AB176"/>
  <c r="AM175"/>
  <c r="AL175"/>
  <c r="AK175"/>
  <c r="AJ175"/>
  <c r="AI175"/>
  <c r="AH175"/>
  <c r="AG175"/>
  <c r="AF175"/>
  <c r="AE175"/>
  <c r="AD175"/>
  <c r="AC175"/>
  <c r="AB175"/>
  <c r="AM174"/>
  <c r="AL174"/>
  <c r="AK174"/>
  <c r="AJ174"/>
  <c r="AI174"/>
  <c r="AH174"/>
  <c r="AG174"/>
  <c r="AF174"/>
  <c r="AE174"/>
  <c r="AD174"/>
  <c r="AC174"/>
  <c r="AB174"/>
  <c r="AM173"/>
  <c r="AL173"/>
  <c r="AK173"/>
  <c r="AJ173"/>
  <c r="AI173"/>
  <c r="AH173"/>
  <c r="AG173"/>
  <c r="AF173"/>
  <c r="AE173"/>
  <c r="AD173"/>
  <c r="AC173"/>
  <c r="AB173"/>
  <c r="AM172"/>
  <c r="AL172"/>
  <c r="AK172"/>
  <c r="AJ172"/>
  <c r="AI172"/>
  <c r="AH172"/>
  <c r="AG172"/>
  <c r="AF172"/>
  <c r="AE172"/>
  <c r="AD172"/>
  <c r="AC172"/>
  <c r="AB172"/>
  <c r="AM171"/>
  <c r="AL171"/>
  <c r="AK171"/>
  <c r="AJ171"/>
  <c r="AI171"/>
  <c r="AH171"/>
  <c r="AG171"/>
  <c r="AF171"/>
  <c r="AE171"/>
  <c r="AD171"/>
  <c r="AC171"/>
  <c r="AB171"/>
  <c r="AM170"/>
  <c r="AL170"/>
  <c r="AK170"/>
  <c r="AJ170"/>
  <c r="AI170"/>
  <c r="AH170"/>
  <c r="AG170"/>
  <c r="AF170"/>
  <c r="AE170"/>
  <c r="AD170"/>
  <c r="AC170"/>
  <c r="AB170"/>
  <c r="AM169"/>
  <c r="AL169"/>
  <c r="AK169"/>
  <c r="AJ169"/>
  <c r="AI169"/>
  <c r="AH169"/>
  <c r="AG169"/>
  <c r="AF169"/>
  <c r="AE169"/>
  <c r="AD169"/>
  <c r="AC169"/>
  <c r="AB169"/>
  <c r="AM168"/>
  <c r="AL168"/>
  <c r="AK168"/>
  <c r="AJ168"/>
  <c r="AI168"/>
  <c r="AH168"/>
  <c r="AG168"/>
  <c r="AF168"/>
  <c r="AE168"/>
  <c r="AD168"/>
  <c r="AC168"/>
  <c r="AB168"/>
  <c r="AM167"/>
  <c r="AL167"/>
  <c r="AK167"/>
  <c r="AJ167"/>
  <c r="AI167"/>
  <c r="AH167"/>
  <c r="AG167"/>
  <c r="AF167"/>
  <c r="AE167"/>
  <c r="AD167"/>
  <c r="AC167"/>
  <c r="AB167"/>
  <c r="AM166"/>
  <c r="AL166"/>
  <c r="AK166"/>
  <c r="AJ166"/>
  <c r="AI166"/>
  <c r="AH166"/>
  <c r="AG166"/>
  <c r="AF166"/>
  <c r="AE166"/>
  <c r="AD166"/>
  <c r="AC166"/>
  <c r="AB166"/>
  <c r="AM165"/>
  <c r="AL165"/>
  <c r="AK165"/>
  <c r="AJ165"/>
  <c r="AI165"/>
  <c r="AH165"/>
  <c r="AG165"/>
  <c r="AF165"/>
  <c r="AE165"/>
  <c r="AD165"/>
  <c r="AC165"/>
  <c r="AB165"/>
  <c r="AM164"/>
  <c r="AL164"/>
  <c r="AK164"/>
  <c r="AJ164"/>
  <c r="AI164"/>
  <c r="AH164"/>
  <c r="AG164"/>
  <c r="AF164"/>
  <c r="AE164"/>
  <c r="AD164"/>
  <c r="AC164"/>
  <c r="AB164"/>
  <c r="AM163"/>
  <c r="AL163"/>
  <c r="AK163"/>
  <c r="AJ163"/>
  <c r="AI163"/>
  <c r="AH163"/>
  <c r="AG163"/>
  <c r="AF163"/>
  <c r="AE163"/>
  <c r="AD163"/>
  <c r="AC163"/>
  <c r="AB163"/>
  <c r="AM162"/>
  <c r="AL162"/>
  <c r="AK162"/>
  <c r="AJ162"/>
  <c r="AI162"/>
  <c r="AH162"/>
  <c r="AG162"/>
  <c r="AF162"/>
  <c r="AE162"/>
  <c r="AD162"/>
  <c r="AC162"/>
  <c r="AB162"/>
  <c r="AM161"/>
  <c r="AL161"/>
  <c r="AK161"/>
  <c r="AJ161"/>
  <c r="AI161"/>
  <c r="AH161"/>
  <c r="AG161"/>
  <c r="AF161"/>
  <c r="AE161"/>
  <c r="AD161"/>
  <c r="AC161"/>
  <c r="AB161"/>
  <c r="AM160"/>
  <c r="AL160"/>
  <c r="AK160"/>
  <c r="AJ160"/>
  <c r="AI160"/>
  <c r="AH160"/>
  <c r="AG160"/>
  <c r="AF160"/>
  <c r="AE160"/>
  <c r="AD160"/>
  <c r="AC160"/>
  <c r="AB160"/>
  <c r="AM159"/>
  <c r="AL159"/>
  <c r="AK159"/>
  <c r="AJ159"/>
  <c r="AI159"/>
  <c r="AH159"/>
  <c r="AG159"/>
  <c r="AF159"/>
  <c r="AE159"/>
  <c r="AD159"/>
  <c r="AC159"/>
  <c r="AB159"/>
  <c r="AM158"/>
  <c r="AL158"/>
  <c r="AK158"/>
  <c r="AJ158"/>
  <c r="AI158"/>
  <c r="AH158"/>
  <c r="AG158"/>
  <c r="AF158"/>
  <c r="AE158"/>
  <c r="AD158"/>
  <c r="AC158"/>
  <c r="AB158"/>
  <c r="AM157"/>
  <c r="AL157"/>
  <c r="AK157"/>
  <c r="AJ157"/>
  <c r="AI157"/>
  <c r="AH157"/>
  <c r="AG157"/>
  <c r="AF157"/>
  <c r="AE157"/>
  <c r="AD157"/>
  <c r="AC157"/>
  <c r="AB157"/>
  <c r="AM156"/>
  <c r="AL156"/>
  <c r="AK156"/>
  <c r="AJ156"/>
  <c r="AI156"/>
  <c r="AH156"/>
  <c r="AG156"/>
  <c r="AF156"/>
  <c r="AE156"/>
  <c r="AD156"/>
  <c r="AC156"/>
  <c r="AB156"/>
  <c r="AM155"/>
  <c r="AL155"/>
  <c r="AK155"/>
  <c r="AJ155"/>
  <c r="AI155"/>
  <c r="AH155"/>
  <c r="AG155"/>
  <c r="AF155"/>
  <c r="AE155"/>
  <c r="AD155"/>
  <c r="AC155"/>
  <c r="AB155"/>
  <c r="AM154"/>
  <c r="AL154"/>
  <c r="AK154"/>
  <c r="AJ154"/>
  <c r="AI154"/>
  <c r="AH154"/>
  <c r="AG154"/>
  <c r="AF154"/>
  <c r="AE154"/>
  <c r="AD154"/>
  <c r="AC154"/>
  <c r="AB154"/>
  <c r="AM153"/>
  <c r="AL153"/>
  <c r="AK153"/>
  <c r="AJ153"/>
  <c r="AI153"/>
  <c r="AH153"/>
  <c r="AG153"/>
  <c r="AF153"/>
  <c r="AE153"/>
  <c r="AD153"/>
  <c r="AC153"/>
  <c r="AB153"/>
  <c r="AM152"/>
  <c r="AL152"/>
  <c r="AK152"/>
  <c r="AJ152"/>
  <c r="AI152"/>
  <c r="AH152"/>
  <c r="AG152"/>
  <c r="AF152"/>
  <c r="AE152"/>
  <c r="AD152"/>
  <c r="AC152"/>
  <c r="AB152"/>
  <c r="AM151"/>
  <c r="AL151"/>
  <c r="AK151"/>
  <c r="AJ151"/>
  <c r="AI151"/>
  <c r="AH151"/>
  <c r="AG151"/>
  <c r="AF151"/>
  <c r="AE151"/>
  <c r="AD151"/>
  <c r="AC151"/>
  <c r="AB151"/>
  <c r="AM150"/>
  <c r="AL150"/>
  <c r="AK150"/>
  <c r="AJ150"/>
  <c r="AI150"/>
  <c r="AH150"/>
  <c r="AG150"/>
  <c r="AF150"/>
  <c r="AE150"/>
  <c r="AD150"/>
  <c r="AC150"/>
  <c r="AB150"/>
  <c r="AM149"/>
  <c r="AL149"/>
  <c r="AK149"/>
  <c r="AJ149"/>
  <c r="AI149"/>
  <c r="AH149"/>
  <c r="AG149"/>
  <c r="AF149"/>
  <c r="AE149"/>
  <c r="AD149"/>
  <c r="AC149"/>
  <c r="AB149"/>
  <c r="AM148"/>
  <c r="AL148"/>
  <c r="AK148"/>
  <c r="AJ148"/>
  <c r="AI148"/>
  <c r="AH148"/>
  <c r="AG148"/>
  <c r="AF148"/>
  <c r="AE148"/>
  <c r="AD148"/>
  <c r="AC148"/>
  <c r="AB148"/>
  <c r="AM147"/>
  <c r="AL147"/>
  <c r="AK147"/>
  <c r="AJ147"/>
  <c r="AI147"/>
  <c r="AH147"/>
  <c r="AG147"/>
  <c r="AF147"/>
  <c r="AE147"/>
  <c r="AD147"/>
  <c r="AC147"/>
  <c r="AB147"/>
  <c r="AM146"/>
  <c r="AL146"/>
  <c r="AK146"/>
  <c r="AJ146"/>
  <c r="AI146"/>
  <c r="AH146"/>
  <c r="AG146"/>
  <c r="AF146"/>
  <c r="AE146"/>
  <c r="AD146"/>
  <c r="AC146"/>
  <c r="AB146"/>
  <c r="AM145"/>
  <c r="AL145"/>
  <c r="AK145"/>
  <c r="AJ145"/>
  <c r="AI145"/>
  <c r="AH145"/>
  <c r="AG145"/>
  <c r="AF145"/>
  <c r="AE145"/>
  <c r="AD145"/>
  <c r="AC145"/>
  <c r="AB145"/>
  <c r="AM144"/>
  <c r="AL144"/>
  <c r="AK144"/>
  <c r="AJ144"/>
  <c r="AI144"/>
  <c r="AH144"/>
  <c r="AG144"/>
  <c r="AF144"/>
  <c r="AE144"/>
  <c r="AD144"/>
  <c r="AC144"/>
  <c r="AB144"/>
  <c r="AM143"/>
  <c r="AL143"/>
  <c r="AK143"/>
  <c r="AJ143"/>
  <c r="AI143"/>
  <c r="AH143"/>
  <c r="AG143"/>
  <c r="AF143"/>
  <c r="AE143"/>
  <c r="AD143"/>
  <c r="AC143"/>
  <c r="AB143"/>
  <c r="AM142"/>
  <c r="AL142"/>
  <c r="AK142"/>
  <c r="AJ142"/>
  <c r="AI142"/>
  <c r="AH142"/>
  <c r="AG142"/>
  <c r="AF142"/>
  <c r="AE142"/>
  <c r="AD142"/>
  <c r="AC142"/>
  <c r="AB142"/>
  <c r="AM141"/>
  <c r="AL141"/>
  <c r="AK141"/>
  <c r="AJ141"/>
  <c r="AI141"/>
  <c r="AH141"/>
  <c r="AG141"/>
  <c r="AF141"/>
  <c r="AE141"/>
  <c r="AD141"/>
  <c r="AC141"/>
  <c r="AB141"/>
  <c r="AM140"/>
  <c r="AL140"/>
  <c r="AK140"/>
  <c r="AJ140"/>
  <c r="AI140"/>
  <c r="AH140"/>
  <c r="AG140"/>
  <c r="AF140"/>
  <c r="AE140"/>
  <c r="AD140"/>
  <c r="AC140"/>
  <c r="AB140"/>
  <c r="AM139"/>
  <c r="AL139"/>
  <c r="AK139"/>
  <c r="AJ139"/>
  <c r="AI139"/>
  <c r="AH139"/>
  <c r="AG139"/>
  <c r="AF139"/>
  <c r="AE139"/>
  <c r="AD139"/>
  <c r="AC139"/>
  <c r="AB139"/>
  <c r="AM134"/>
  <c r="AL134"/>
  <c r="AK134"/>
  <c r="AJ134"/>
  <c r="AI134"/>
  <c r="AH134"/>
  <c r="AG134"/>
  <c r="AF134"/>
  <c r="AE134"/>
  <c r="AD134"/>
  <c r="AC134"/>
  <c r="AB134"/>
  <c r="AM133"/>
  <c r="AL133"/>
  <c r="AK133"/>
  <c r="AJ133"/>
  <c r="AI133"/>
  <c r="AH133"/>
  <c r="AG133"/>
  <c r="AF133"/>
  <c r="AE133"/>
  <c r="AD133"/>
  <c r="AC133"/>
  <c r="AB133"/>
  <c r="AM132"/>
  <c r="AL132"/>
  <c r="AK132"/>
  <c r="AJ132"/>
  <c r="AI132"/>
  <c r="AH132"/>
  <c r="AG132"/>
  <c r="AF132"/>
  <c r="AE132"/>
  <c r="AD132"/>
  <c r="AC132"/>
  <c r="AB132"/>
  <c r="AM131"/>
  <c r="AL131"/>
  <c r="AK131"/>
  <c r="AJ131"/>
  <c r="AI131"/>
  <c r="AH131"/>
  <c r="AG131"/>
  <c r="AF131"/>
  <c r="AE131"/>
  <c r="AD131"/>
  <c r="AC131"/>
  <c r="AB131"/>
  <c r="AM130"/>
  <c r="AL130"/>
  <c r="AK130"/>
  <c r="AJ130"/>
  <c r="AI130"/>
  <c r="AH130"/>
  <c r="AG130"/>
  <c r="AF130"/>
  <c r="AE130"/>
  <c r="AD130"/>
  <c r="AC130"/>
  <c r="AB130"/>
  <c r="AM129"/>
  <c r="AL129"/>
  <c r="AK129"/>
  <c r="AJ129"/>
  <c r="AI129"/>
  <c r="AH129"/>
  <c r="AG129"/>
  <c r="AF129"/>
  <c r="AE129"/>
  <c r="AD129"/>
  <c r="AC129"/>
  <c r="AB129"/>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24"/>
  <c r="AL124"/>
  <c r="AK124"/>
  <c r="AJ124"/>
  <c r="AI124"/>
  <c r="AH124"/>
  <c r="AG124"/>
  <c r="AF124"/>
  <c r="AE124"/>
  <c r="AD124"/>
  <c r="AC124"/>
  <c r="AB124"/>
  <c r="AM123"/>
  <c r="AL123"/>
  <c r="AK123"/>
  <c r="AJ123"/>
  <c r="AI123"/>
  <c r="AH123"/>
  <c r="AG123"/>
  <c r="AF123"/>
  <c r="AE123"/>
  <c r="AD123"/>
  <c r="AC123"/>
  <c r="AB123"/>
  <c r="AM122"/>
  <c r="AL122"/>
  <c r="AK122"/>
  <c r="AJ122"/>
  <c r="AI122"/>
  <c r="AH122"/>
  <c r="AG122"/>
  <c r="AF122"/>
  <c r="AE122"/>
  <c r="AD122"/>
  <c r="AC122"/>
  <c r="AB122"/>
  <c r="AM121"/>
  <c r="AL121"/>
  <c r="AK121"/>
  <c r="AJ121"/>
  <c r="AI121"/>
  <c r="AH121"/>
  <c r="AG121"/>
  <c r="AF121"/>
  <c r="AE121"/>
  <c r="AD121"/>
  <c r="AC121"/>
  <c r="AB121"/>
  <c r="AM120"/>
  <c r="AL120"/>
  <c r="AK120"/>
  <c r="AJ120"/>
  <c r="AI120"/>
  <c r="AH120"/>
  <c r="AG120"/>
  <c r="AF120"/>
  <c r="AE120"/>
  <c r="AD120"/>
  <c r="AC120"/>
  <c r="AB120"/>
  <c r="AM119"/>
  <c r="AL119"/>
  <c r="AK119"/>
  <c r="AJ119"/>
  <c r="AI119"/>
  <c r="AH119"/>
  <c r="AG119"/>
  <c r="AF119"/>
  <c r="AE119"/>
  <c r="AD119"/>
  <c r="AC119"/>
  <c r="AB119"/>
  <c r="AM118"/>
  <c r="AL118"/>
  <c r="AK118"/>
  <c r="AJ118"/>
  <c r="AI118"/>
  <c r="AH118"/>
  <c r="AG118"/>
  <c r="AF118"/>
  <c r="AE118"/>
  <c r="AD118"/>
  <c r="AC118"/>
  <c r="AB118"/>
  <c r="AM117"/>
  <c r="AL117"/>
  <c r="AK117"/>
  <c r="AJ117"/>
  <c r="AI117"/>
  <c r="AH117"/>
  <c r="AG117"/>
  <c r="AF117"/>
  <c r="AE117"/>
  <c r="AD117"/>
  <c r="AC117"/>
  <c r="AB117"/>
  <c r="AM116"/>
  <c r="AL116"/>
  <c r="AK116"/>
  <c r="AJ116"/>
  <c r="AI116"/>
  <c r="AH116"/>
  <c r="AG116"/>
  <c r="AF116"/>
  <c r="AE116"/>
  <c r="AD116"/>
  <c r="AC116"/>
  <c r="AB116"/>
  <c r="AM115"/>
  <c r="AL115"/>
  <c r="AK115"/>
  <c r="AJ115"/>
  <c r="AI115"/>
  <c r="AH115"/>
  <c r="AG115"/>
  <c r="AF115"/>
  <c r="AE115"/>
  <c r="AD115"/>
  <c r="AC115"/>
  <c r="AB115"/>
  <c r="AM114"/>
  <c r="AL114"/>
  <c r="AK114"/>
  <c r="AJ114"/>
  <c r="AI114"/>
  <c r="AH114"/>
  <c r="AG114"/>
  <c r="AF114"/>
  <c r="AE114"/>
  <c r="AD114"/>
  <c r="AC114"/>
  <c r="AB114"/>
  <c r="AM113"/>
  <c r="AL113"/>
  <c r="AK113"/>
  <c r="AJ113"/>
  <c r="AI113"/>
  <c r="AH113"/>
  <c r="AG113"/>
  <c r="AF113"/>
  <c r="AE113"/>
  <c r="AD113"/>
  <c r="AC113"/>
  <c r="AB113"/>
  <c r="AM112"/>
  <c r="AL112"/>
  <c r="AK112"/>
  <c r="AJ112"/>
  <c r="AI112"/>
  <c r="AH112"/>
  <c r="AG112"/>
  <c r="AF112"/>
  <c r="AE112"/>
  <c r="AD112"/>
  <c r="AC112"/>
  <c r="AB112"/>
  <c r="AM111"/>
  <c r="AL111"/>
  <c r="AK111"/>
  <c r="AJ111"/>
  <c r="AI111"/>
  <c r="AH111"/>
  <c r="AG111"/>
  <c r="AF111"/>
  <c r="AE111"/>
  <c r="AD111"/>
  <c r="AC111"/>
  <c r="AB111"/>
  <c r="AM110"/>
  <c r="AL110"/>
  <c r="AK110"/>
  <c r="AJ110"/>
  <c r="AI110"/>
  <c r="AH110"/>
  <c r="AG110"/>
  <c r="AF110"/>
  <c r="AE110"/>
  <c r="AD110"/>
  <c r="AC110"/>
  <c r="AB110"/>
  <c r="AM109"/>
  <c r="AL109"/>
  <c r="AK109"/>
  <c r="AJ109"/>
  <c r="AI109"/>
  <c r="AH109"/>
  <c r="AG109"/>
  <c r="AF109"/>
  <c r="AE109"/>
  <c r="AD109"/>
  <c r="AC109"/>
  <c r="AB109"/>
  <c r="AM108"/>
  <c r="AL108"/>
  <c r="AK108"/>
  <c r="AJ108"/>
  <c r="AI108"/>
  <c r="AH108"/>
  <c r="AG108"/>
  <c r="AF108"/>
  <c r="AE108"/>
  <c r="AD108"/>
  <c r="AC108"/>
  <c r="AB108"/>
  <c r="AM107"/>
  <c r="AL107"/>
  <c r="AK107"/>
  <c r="AJ107"/>
  <c r="AI107"/>
  <c r="AH107"/>
  <c r="AG107"/>
  <c r="AF107"/>
  <c r="AE107"/>
  <c r="AD107"/>
  <c r="AC107"/>
  <c r="AB107"/>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100"/>
  <c r="AL100"/>
  <c r="AK100"/>
  <c r="AJ100"/>
  <c r="AI100"/>
  <c r="AH100"/>
  <c r="AG100"/>
  <c r="AF100"/>
  <c r="AE100"/>
  <c r="AD100"/>
  <c r="AC100"/>
  <c r="AB100"/>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13" i="25"/>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20" i="24"/>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i="23"/>
  <c r="AL3"/>
  <c r="AK3"/>
  <c r="AJ3"/>
  <c r="AI3"/>
  <c r="AH3"/>
  <c r="AG3"/>
  <c r="AF3"/>
  <c r="AE3"/>
  <c r="AD3"/>
  <c r="AC3"/>
  <c r="AB3"/>
  <c r="AM29" i="22"/>
  <c r="AL29"/>
  <c r="AK29"/>
  <c r="AJ29"/>
  <c r="AI29"/>
  <c r="AH29"/>
  <c r="AG29"/>
  <c r="AF29"/>
  <c r="AE29"/>
  <c r="AD29"/>
  <c r="AC29"/>
  <c r="AB29"/>
  <c r="AM26"/>
  <c r="AL26"/>
  <c r="AK26"/>
  <c r="AJ26"/>
  <c r="AI26"/>
  <c r="AH26"/>
  <c r="AG26"/>
  <c r="AF26"/>
  <c r="AE26"/>
  <c r="AD26"/>
  <c r="AC26"/>
  <c r="AB26"/>
  <c r="AM25"/>
  <c r="AL25"/>
  <c r="AK25"/>
  <c r="AJ25"/>
  <c r="AI25"/>
  <c r="AH25"/>
  <c r="AG25"/>
  <c r="AF25"/>
  <c r="AE25"/>
  <c r="AD25"/>
  <c r="AC25"/>
  <c r="AB25"/>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19"/>
  <c r="AL19"/>
  <c r="AK19"/>
  <c r="AJ19"/>
  <c r="AI19"/>
  <c r="AH19"/>
  <c r="AG19"/>
  <c r="AF19"/>
  <c r="AE19"/>
  <c r="AD19"/>
  <c r="AC19"/>
  <c r="AB19"/>
  <c r="AM16"/>
  <c r="AL16"/>
  <c r="AK16"/>
  <c r="AJ16"/>
  <c r="AI16"/>
  <c r="AH16"/>
  <c r="AG16"/>
  <c r="AF16"/>
  <c r="AE16"/>
  <c r="AD16"/>
  <c r="AC16"/>
  <c r="AB16"/>
  <c r="AM15"/>
  <c r="AL15"/>
  <c r="AK15"/>
  <c r="AJ15"/>
  <c r="AI15"/>
  <c r="AH15"/>
  <c r="AG15"/>
  <c r="AF15"/>
  <c r="AE15"/>
  <c r="AD15"/>
  <c r="AC15"/>
  <c r="AB15"/>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6"/>
  <c r="AL6"/>
  <c r="AK6"/>
  <c r="AJ6"/>
  <c r="AI6"/>
  <c r="AH6"/>
  <c r="AG6"/>
  <c r="AF6"/>
  <c r="AE6"/>
  <c r="AD6"/>
  <c r="AC6"/>
  <c r="AB6"/>
  <c r="AM3"/>
  <c r="AL3"/>
  <c r="AK3"/>
  <c r="AJ3"/>
  <c r="AI3"/>
  <c r="AH3"/>
  <c r="AG3"/>
  <c r="AF3"/>
  <c r="AE3"/>
  <c r="AD3"/>
  <c r="AC3"/>
  <c r="AB3"/>
  <c r="AM459" i="21"/>
  <c r="AL459"/>
  <c r="AK459"/>
  <c r="AJ459"/>
  <c r="AI459"/>
  <c r="AH459"/>
  <c r="AG459"/>
  <c r="AF459"/>
  <c r="AE459"/>
  <c r="AD459"/>
  <c r="AC459"/>
  <c r="AB459"/>
  <c r="AM458"/>
  <c r="AL458"/>
  <c r="AK458"/>
  <c r="AJ458"/>
  <c r="AI458"/>
  <c r="AH458"/>
  <c r="AG458"/>
  <c r="AF458"/>
  <c r="AE458"/>
  <c r="AD458"/>
  <c r="AC458"/>
  <c r="AB458"/>
  <c r="AM457"/>
  <c r="AL457"/>
  <c r="AK457"/>
  <c r="AJ457"/>
  <c r="AI457"/>
  <c r="AH457"/>
  <c r="AG457"/>
  <c r="AF457"/>
  <c r="AE457"/>
  <c r="AD457"/>
  <c r="AC457"/>
  <c r="AB457"/>
  <c r="AM456"/>
  <c r="AL456"/>
  <c r="AK456"/>
  <c r="AJ456"/>
  <c r="AI456"/>
  <c r="AH456"/>
  <c r="AG456"/>
  <c r="AF456"/>
  <c r="AE456"/>
  <c r="AD456"/>
  <c r="AC456"/>
  <c r="AB456"/>
  <c r="AM455"/>
  <c r="AL455"/>
  <c r="AK455"/>
  <c r="AJ455"/>
  <c r="AI455"/>
  <c r="AH455"/>
  <c r="AG455"/>
  <c r="AF455"/>
  <c r="AE455"/>
  <c r="AD455"/>
  <c r="AC455"/>
  <c r="AB455"/>
  <c r="AM454"/>
  <c r="AL454"/>
  <c r="AK454"/>
  <c r="AJ454"/>
  <c r="AI454"/>
  <c r="AH454"/>
  <c r="AG454"/>
  <c r="AF454"/>
  <c r="AE454"/>
  <c r="AD454"/>
  <c r="AC454"/>
  <c r="AB454"/>
  <c r="AM453"/>
  <c r="AL453"/>
  <c r="AK453"/>
  <c r="AJ453"/>
  <c r="AI453"/>
  <c r="AH453"/>
  <c r="AG453"/>
  <c r="AF453"/>
  <c r="AE453"/>
  <c r="AD453"/>
  <c r="AC453"/>
  <c r="AB453"/>
  <c r="AM452"/>
  <c r="AL452"/>
  <c r="AK452"/>
  <c r="AJ452"/>
  <c r="AI452"/>
  <c r="AH452"/>
  <c r="AG452"/>
  <c r="AF452"/>
  <c r="AE452"/>
  <c r="AD452"/>
  <c r="AC452"/>
  <c r="AB452"/>
  <c r="AM451"/>
  <c r="AL451"/>
  <c r="AK451"/>
  <c r="AJ451"/>
  <c r="AI451"/>
  <c r="AH451"/>
  <c r="AG451"/>
  <c r="AF451"/>
  <c r="AE451"/>
  <c r="AD451"/>
  <c r="AC451"/>
  <c r="AB451"/>
  <c r="AM450"/>
  <c r="AL450"/>
  <c r="AK450"/>
  <c r="AJ450"/>
  <c r="AI450"/>
  <c r="AH450"/>
  <c r="AG450"/>
  <c r="AF450"/>
  <c r="AE450"/>
  <c r="AD450"/>
  <c r="AC450"/>
  <c r="AB450"/>
  <c r="AM449"/>
  <c r="AL449"/>
  <c r="AK449"/>
  <c r="AJ449"/>
  <c r="AI449"/>
  <c r="AH449"/>
  <c r="AG449"/>
  <c r="AF449"/>
  <c r="AE449"/>
  <c r="AD449"/>
  <c r="AC449"/>
  <c r="AB449"/>
  <c r="AM448"/>
  <c r="AL448"/>
  <c r="AK448"/>
  <c r="AJ448"/>
  <c r="AI448"/>
  <c r="AH448"/>
  <c r="AG448"/>
  <c r="AF448"/>
  <c r="AE448"/>
  <c r="AD448"/>
  <c r="AC448"/>
  <c r="AB448"/>
  <c r="AM447"/>
  <c r="AL447"/>
  <c r="AK447"/>
  <c r="AJ447"/>
  <c r="AI447"/>
  <c r="AH447"/>
  <c r="AG447"/>
  <c r="AF447"/>
  <c r="AE447"/>
  <c r="AD447"/>
  <c r="AC447"/>
  <c r="AB447"/>
  <c r="AM446"/>
  <c r="AL446"/>
  <c r="AK446"/>
  <c r="AJ446"/>
  <c r="AI446"/>
  <c r="AH446"/>
  <c r="AG446"/>
  <c r="AF446"/>
  <c r="AE446"/>
  <c r="AD446"/>
  <c r="AC446"/>
  <c r="AB446"/>
  <c r="AM445"/>
  <c r="AL445"/>
  <c r="AK445"/>
  <c r="AJ445"/>
  <c r="AI445"/>
  <c r="AH445"/>
  <c r="AG445"/>
  <c r="AF445"/>
  <c r="AE445"/>
  <c r="AD445"/>
  <c r="AC445"/>
  <c r="AB445"/>
  <c r="AM444"/>
  <c r="AL444"/>
  <c r="AK444"/>
  <c r="AJ444"/>
  <c r="AI444"/>
  <c r="AH444"/>
  <c r="AG444"/>
  <c r="AF444"/>
  <c r="AE444"/>
  <c r="AD444"/>
  <c r="AC444"/>
  <c r="AB444"/>
  <c r="AM443"/>
  <c r="AL443"/>
  <c r="AK443"/>
  <c r="AJ443"/>
  <c r="AI443"/>
  <c r="AH443"/>
  <c r="AG443"/>
  <c r="AF443"/>
  <c r="AE443"/>
  <c r="AD443"/>
  <c r="AC443"/>
  <c r="AB443"/>
  <c r="AM442"/>
  <c r="AL442"/>
  <c r="AK442"/>
  <c r="AJ442"/>
  <c r="AI442"/>
  <c r="AH442"/>
  <c r="AG442"/>
  <c r="AF442"/>
  <c r="AE442"/>
  <c r="AD442"/>
  <c r="AC442"/>
  <c r="AB442"/>
  <c r="AM441"/>
  <c r="AL441"/>
  <c r="AK441"/>
  <c r="AJ441"/>
  <c r="AI441"/>
  <c r="AH441"/>
  <c r="AG441"/>
  <c r="AF441"/>
  <c r="AE441"/>
  <c r="AD441"/>
  <c r="AC441"/>
  <c r="AB441"/>
  <c r="AM440"/>
  <c r="AL440"/>
  <c r="AK440"/>
  <c r="AJ440"/>
  <c r="AI440"/>
  <c r="AH440"/>
  <c r="AG440"/>
  <c r="AF440"/>
  <c r="AE440"/>
  <c r="AD440"/>
  <c r="AC440"/>
  <c r="AB440"/>
  <c r="AM439"/>
  <c r="AL439"/>
  <c r="AK439"/>
  <c r="AJ439"/>
  <c r="AI439"/>
  <c r="AH439"/>
  <c r="AG439"/>
  <c r="AF439"/>
  <c r="AE439"/>
  <c r="AD439"/>
  <c r="AC439"/>
  <c r="AB439"/>
  <c r="AM438"/>
  <c r="AL438"/>
  <c r="AK438"/>
  <c r="AJ438"/>
  <c r="AI438"/>
  <c r="AH438"/>
  <c r="AG438"/>
  <c r="AF438"/>
  <c r="AE438"/>
  <c r="AD438"/>
  <c r="AC438"/>
  <c r="AB438"/>
  <c r="AM437"/>
  <c r="AL437"/>
  <c r="AK437"/>
  <c r="AJ437"/>
  <c r="AI437"/>
  <c r="AH437"/>
  <c r="AG437"/>
  <c r="AF437"/>
  <c r="AE437"/>
  <c r="AD437"/>
  <c r="AC437"/>
  <c r="AB437"/>
  <c r="AM436"/>
  <c r="AL436"/>
  <c r="AK436"/>
  <c r="AJ436"/>
  <c r="AI436"/>
  <c r="AH436"/>
  <c r="AG436"/>
  <c r="AF436"/>
  <c r="AE436"/>
  <c r="AD436"/>
  <c r="AC436"/>
  <c r="AB436"/>
  <c r="AM435"/>
  <c r="AL435"/>
  <c r="AK435"/>
  <c r="AJ435"/>
  <c r="AI435"/>
  <c r="AH435"/>
  <c r="AG435"/>
  <c r="AF435"/>
  <c r="AE435"/>
  <c r="AD435"/>
  <c r="AC435"/>
  <c r="AB435"/>
  <c r="AM434"/>
  <c r="AL434"/>
  <c r="AK434"/>
  <c r="AJ434"/>
  <c r="AI434"/>
  <c r="AH434"/>
  <c r="AG434"/>
  <c r="AF434"/>
  <c r="AE434"/>
  <c r="AD434"/>
  <c r="AC434"/>
  <c r="AB434"/>
  <c r="AM433"/>
  <c r="AL433"/>
  <c r="AK433"/>
  <c r="AJ433"/>
  <c r="AI433"/>
  <c r="AH433"/>
  <c r="AG433"/>
  <c r="AF433"/>
  <c r="AE433"/>
  <c r="AD433"/>
  <c r="AC433"/>
  <c r="AB433"/>
  <c r="AM432"/>
  <c r="AL432"/>
  <c r="AK432"/>
  <c r="AJ432"/>
  <c r="AI432"/>
  <c r="AH432"/>
  <c r="AG432"/>
  <c r="AF432"/>
  <c r="AE432"/>
  <c r="AD432"/>
  <c r="AC432"/>
  <c r="AB432"/>
  <c r="AM431"/>
  <c r="AL431"/>
  <c r="AK431"/>
  <c r="AJ431"/>
  <c r="AI431"/>
  <c r="AH431"/>
  <c r="AG431"/>
  <c r="AF431"/>
  <c r="AE431"/>
  <c r="AD431"/>
  <c r="AC431"/>
  <c r="AB431"/>
  <c r="AM430"/>
  <c r="AL430"/>
  <c r="AK430"/>
  <c r="AJ430"/>
  <c r="AI430"/>
  <c r="AH430"/>
  <c r="AG430"/>
  <c r="AF430"/>
  <c r="AE430"/>
  <c r="AD430"/>
  <c r="AC430"/>
  <c r="AB430"/>
  <c r="AM429"/>
  <c r="AL429"/>
  <c r="AK429"/>
  <c r="AJ429"/>
  <c r="AI429"/>
  <c r="AH429"/>
  <c r="AG429"/>
  <c r="AF429"/>
  <c r="AE429"/>
  <c r="AD429"/>
  <c r="AC429"/>
  <c r="AB429"/>
  <c r="AM428"/>
  <c r="AL428"/>
  <c r="AK428"/>
  <c r="AJ428"/>
  <c r="AI428"/>
  <c r="AH428"/>
  <c r="AG428"/>
  <c r="AF428"/>
  <c r="AE428"/>
  <c r="AD428"/>
  <c r="AC428"/>
  <c r="AB428"/>
  <c r="AM427"/>
  <c r="AL427"/>
  <c r="AK427"/>
  <c r="AJ427"/>
  <c r="AI427"/>
  <c r="AH427"/>
  <c r="AG427"/>
  <c r="AF427"/>
  <c r="AE427"/>
  <c r="AD427"/>
  <c r="AC427"/>
  <c r="AB427"/>
  <c r="AM426"/>
  <c r="AL426"/>
  <c r="AK426"/>
  <c r="AJ426"/>
  <c r="AI426"/>
  <c r="AH426"/>
  <c r="AG426"/>
  <c r="AF426"/>
  <c r="AE426"/>
  <c r="AD426"/>
  <c r="AC426"/>
  <c r="AB426"/>
  <c r="AM425"/>
  <c r="AL425"/>
  <c r="AK425"/>
  <c r="AJ425"/>
  <c r="AI425"/>
  <c r="AH425"/>
  <c r="AG425"/>
  <c r="AF425"/>
  <c r="AE425"/>
  <c r="AD425"/>
  <c r="AC425"/>
  <c r="AB425"/>
  <c r="AM424"/>
  <c r="AL424"/>
  <c r="AK424"/>
  <c r="AJ424"/>
  <c r="AI424"/>
  <c r="AH424"/>
  <c r="AG424"/>
  <c r="AF424"/>
  <c r="AE424"/>
  <c r="AD424"/>
  <c r="AC424"/>
  <c r="AB424"/>
  <c r="AM423"/>
  <c r="AL423"/>
  <c r="AK423"/>
  <c r="AJ423"/>
  <c r="AI423"/>
  <c r="AH423"/>
  <c r="AG423"/>
  <c r="AF423"/>
  <c r="AE423"/>
  <c r="AD423"/>
  <c r="AC423"/>
  <c r="AB423"/>
  <c r="AM422"/>
  <c r="AL422"/>
  <c r="AK422"/>
  <c r="AJ422"/>
  <c r="AI422"/>
  <c r="AH422"/>
  <c r="AG422"/>
  <c r="AF422"/>
  <c r="AE422"/>
  <c r="AD422"/>
  <c r="AC422"/>
  <c r="AB422"/>
  <c r="AM421"/>
  <c r="AL421"/>
  <c r="AK421"/>
  <c r="AJ421"/>
  <c r="AI421"/>
  <c r="AH421"/>
  <c r="AG421"/>
  <c r="AF421"/>
  <c r="AE421"/>
  <c r="AD421"/>
  <c r="AC421"/>
  <c r="AB421"/>
  <c r="AM420"/>
  <c r="AL420"/>
  <c r="AK420"/>
  <c r="AJ420"/>
  <c r="AI420"/>
  <c r="AH420"/>
  <c r="AG420"/>
  <c r="AF420"/>
  <c r="AE420"/>
  <c r="AD420"/>
  <c r="AC420"/>
  <c r="AB420"/>
  <c r="AM419"/>
  <c r="AL419"/>
  <c r="AK419"/>
  <c r="AJ419"/>
  <c r="AI419"/>
  <c r="AH419"/>
  <c r="AG419"/>
  <c r="AF419"/>
  <c r="AE419"/>
  <c r="AD419"/>
  <c r="AC419"/>
  <c r="AB419"/>
  <c r="AM418"/>
  <c r="AL418"/>
  <c r="AK418"/>
  <c r="AJ418"/>
  <c r="AI418"/>
  <c r="AH418"/>
  <c r="AG418"/>
  <c r="AF418"/>
  <c r="AE418"/>
  <c r="AD418"/>
  <c r="AC418"/>
  <c r="AB418"/>
  <c r="AM417"/>
  <c r="AL417"/>
  <c r="AK417"/>
  <c r="AJ417"/>
  <c r="AI417"/>
  <c r="AH417"/>
  <c r="AG417"/>
  <c r="AF417"/>
  <c r="AE417"/>
  <c r="AD417"/>
  <c r="AC417"/>
  <c r="AB417"/>
  <c r="AM415"/>
  <c r="AL415"/>
  <c r="AK415"/>
  <c r="AJ415"/>
  <c r="AI415"/>
  <c r="AH415"/>
  <c r="AG415"/>
  <c r="AF415"/>
  <c r="AE415"/>
  <c r="AD415"/>
  <c r="AC415"/>
  <c r="AB415"/>
  <c r="AM414"/>
  <c r="AL414"/>
  <c r="AK414"/>
  <c r="AJ414"/>
  <c r="AI414"/>
  <c r="AH414"/>
  <c r="AG414"/>
  <c r="AF414"/>
  <c r="AE414"/>
  <c r="AD414"/>
  <c r="AC414"/>
  <c r="AB414"/>
  <c r="AM413"/>
  <c r="AL413"/>
  <c r="AK413"/>
  <c r="AJ413"/>
  <c r="AI413"/>
  <c r="AH413"/>
  <c r="AG413"/>
  <c r="AF413"/>
  <c r="AE413"/>
  <c r="AD413"/>
  <c r="AC413"/>
  <c r="AB413"/>
  <c r="AM412"/>
  <c r="AL412"/>
  <c r="AK412"/>
  <c r="AJ412"/>
  <c r="AI412"/>
  <c r="AH412"/>
  <c r="AG412"/>
  <c r="AF412"/>
  <c r="AE412"/>
  <c r="AD412"/>
  <c r="AC412"/>
  <c r="AB412"/>
  <c r="AM411"/>
  <c r="AL411"/>
  <c r="AK411"/>
  <c r="AJ411"/>
  <c r="AI411"/>
  <c r="AH411"/>
  <c r="AG411"/>
  <c r="AF411"/>
  <c r="AE411"/>
  <c r="AD411"/>
  <c r="AC411"/>
  <c r="AB411"/>
  <c r="AM409"/>
  <c r="AL409"/>
  <c r="AK409"/>
  <c r="AJ409"/>
  <c r="AI409"/>
  <c r="AH409"/>
  <c r="AG409"/>
  <c r="AF409"/>
  <c r="AE409"/>
  <c r="AD409"/>
  <c r="AC409"/>
  <c r="AB409"/>
  <c r="AM408"/>
  <c r="AL408"/>
  <c r="AK408"/>
  <c r="AJ408"/>
  <c r="AI408"/>
  <c r="AH408"/>
  <c r="AG408"/>
  <c r="AF408"/>
  <c r="AE408"/>
  <c r="AD408"/>
  <c r="AC408"/>
  <c r="AB408"/>
  <c r="AM407"/>
  <c r="AL407"/>
  <c r="AK407"/>
  <c r="AJ407"/>
  <c r="AI407"/>
  <c r="AH407"/>
  <c r="AG407"/>
  <c r="AF407"/>
  <c r="AE407"/>
  <c r="AD407"/>
  <c r="AC407"/>
  <c r="AB407"/>
  <c r="AM406"/>
  <c r="AL406"/>
  <c r="AK406"/>
  <c r="AJ406"/>
  <c r="AI406"/>
  <c r="AH406"/>
  <c r="AG406"/>
  <c r="AF406"/>
  <c r="AE406"/>
  <c r="AD406"/>
  <c r="AC406"/>
  <c r="AB406"/>
  <c r="AM405"/>
  <c r="AL405"/>
  <c r="AK405"/>
  <c r="AJ405"/>
  <c r="AI405"/>
  <c r="AH405"/>
  <c r="AG405"/>
  <c r="AF405"/>
  <c r="AE405"/>
  <c r="AD405"/>
  <c r="AC405"/>
  <c r="AB405"/>
  <c r="AM404"/>
  <c r="AL404"/>
  <c r="AK404"/>
  <c r="AJ404"/>
  <c r="AI404"/>
  <c r="AH404"/>
  <c r="AG404"/>
  <c r="AF404"/>
  <c r="AE404"/>
  <c r="AD404"/>
  <c r="AC404"/>
  <c r="AB404"/>
  <c r="AM403"/>
  <c r="AL403"/>
  <c r="AK403"/>
  <c r="AJ403"/>
  <c r="AI403"/>
  <c r="AH403"/>
  <c r="AG403"/>
  <c r="AF403"/>
  <c r="AE403"/>
  <c r="AD403"/>
  <c r="AC403"/>
  <c r="AB403"/>
  <c r="AM402"/>
  <c r="AL402"/>
  <c r="AK402"/>
  <c r="AJ402"/>
  <c r="AI402"/>
  <c r="AH402"/>
  <c r="AG402"/>
  <c r="AF402"/>
  <c r="AE402"/>
  <c r="AD402"/>
  <c r="AC402"/>
  <c r="AB402"/>
  <c r="AM399"/>
  <c r="AL399"/>
  <c r="AK399"/>
  <c r="AJ399"/>
  <c r="AI399"/>
  <c r="AH399"/>
  <c r="AG399"/>
  <c r="AF399"/>
  <c r="AE399"/>
  <c r="AD399"/>
  <c r="AC399"/>
  <c r="AB399"/>
  <c r="AM398"/>
  <c r="AL398"/>
  <c r="AK398"/>
  <c r="AJ398"/>
  <c r="AI398"/>
  <c r="AH398"/>
  <c r="AG398"/>
  <c r="AF398"/>
  <c r="AE398"/>
  <c r="AD398"/>
  <c r="AC398"/>
  <c r="AB398"/>
  <c r="AM397"/>
  <c r="AL397"/>
  <c r="AK397"/>
  <c r="AJ397"/>
  <c r="AI397"/>
  <c r="AH397"/>
  <c r="AG397"/>
  <c r="AF397"/>
  <c r="AE397"/>
  <c r="AD397"/>
  <c r="AC397"/>
  <c r="AB397"/>
  <c r="AM396"/>
  <c r="AL396"/>
  <c r="AK396"/>
  <c r="AJ396"/>
  <c r="AI396"/>
  <c r="AH396"/>
  <c r="AG396"/>
  <c r="AF396"/>
  <c r="AE396"/>
  <c r="AD396"/>
  <c r="AC396"/>
  <c r="AB396"/>
  <c r="AM395"/>
  <c r="AL395"/>
  <c r="AK395"/>
  <c r="AJ395"/>
  <c r="AI395"/>
  <c r="AH395"/>
  <c r="AG395"/>
  <c r="AF395"/>
  <c r="AE395"/>
  <c r="AD395"/>
  <c r="AC395"/>
  <c r="AB395"/>
  <c r="AM394"/>
  <c r="AL394"/>
  <c r="AK394"/>
  <c r="AJ394"/>
  <c r="AI394"/>
  <c r="AH394"/>
  <c r="AG394"/>
  <c r="AF394"/>
  <c r="AE394"/>
  <c r="AD394"/>
  <c r="AC394"/>
  <c r="AB394"/>
  <c r="AM393"/>
  <c r="AL393"/>
  <c r="AK393"/>
  <c r="AJ393"/>
  <c r="AI393"/>
  <c r="AH393"/>
  <c r="AG393"/>
  <c r="AF393"/>
  <c r="AE393"/>
  <c r="AD393"/>
  <c r="AC393"/>
  <c r="AB393"/>
  <c r="AM390"/>
  <c r="AL390"/>
  <c r="AK390"/>
  <c r="AJ390"/>
  <c r="AI390"/>
  <c r="AH390"/>
  <c r="AG390"/>
  <c r="AF390"/>
  <c r="AE390"/>
  <c r="AD390"/>
  <c r="AC390"/>
  <c r="AB390"/>
  <c r="AM389"/>
  <c r="AL389"/>
  <c r="AK389"/>
  <c r="AJ389"/>
  <c r="AI389"/>
  <c r="AH389"/>
  <c r="AG389"/>
  <c r="AF389"/>
  <c r="AE389"/>
  <c r="AD389"/>
  <c r="AC389"/>
  <c r="AB389"/>
  <c r="AM388"/>
  <c r="AL388"/>
  <c r="AK388"/>
  <c r="AJ388"/>
  <c r="AI388"/>
  <c r="AH388"/>
  <c r="AG388"/>
  <c r="AF388"/>
  <c r="AE388"/>
  <c r="AD388"/>
  <c r="AC388"/>
  <c r="AB388"/>
  <c r="AM387"/>
  <c r="AL387"/>
  <c r="AK387"/>
  <c r="AJ387"/>
  <c r="AI387"/>
  <c r="AH387"/>
  <c r="AG387"/>
  <c r="AF387"/>
  <c r="AE387"/>
  <c r="AD387"/>
  <c r="AC387"/>
  <c r="AB387"/>
  <c r="AM386"/>
  <c r="AL386"/>
  <c r="AK386"/>
  <c r="AJ386"/>
  <c r="AI386"/>
  <c r="AH386"/>
  <c r="AG386"/>
  <c r="AF386"/>
  <c r="AE386"/>
  <c r="AD386"/>
  <c r="AC386"/>
  <c r="AB386"/>
  <c r="AM385"/>
  <c r="AL385"/>
  <c r="AK385"/>
  <c r="AJ385"/>
  <c r="AI385"/>
  <c r="AH385"/>
  <c r="AG385"/>
  <c r="AF385"/>
  <c r="AE385"/>
  <c r="AD385"/>
  <c r="AC385"/>
  <c r="AB385"/>
  <c r="AM384"/>
  <c r="AL384"/>
  <c r="AK384"/>
  <c r="AJ384"/>
  <c r="AI384"/>
  <c r="AH384"/>
  <c r="AG384"/>
  <c r="AF384"/>
  <c r="AE384"/>
  <c r="AD384"/>
  <c r="AC384"/>
  <c r="AB384"/>
  <c r="AM383"/>
  <c r="AL383"/>
  <c r="AK383"/>
  <c r="AJ383"/>
  <c r="AI383"/>
  <c r="AH383"/>
  <c r="AG383"/>
  <c r="AF383"/>
  <c r="AE383"/>
  <c r="AD383"/>
  <c r="AC383"/>
  <c r="AB383"/>
  <c r="AM382"/>
  <c r="AL382"/>
  <c r="AK382"/>
  <c r="AJ382"/>
  <c r="AI382"/>
  <c r="AH382"/>
  <c r="AG382"/>
  <c r="AF382"/>
  <c r="AE382"/>
  <c r="AD382"/>
  <c r="AC382"/>
  <c r="AB382"/>
  <c r="AM381"/>
  <c r="AL381"/>
  <c r="AK381"/>
  <c r="AJ381"/>
  <c r="AI381"/>
  <c r="AH381"/>
  <c r="AG381"/>
  <c r="AF381"/>
  <c r="AE381"/>
  <c r="AD381"/>
  <c r="AC381"/>
  <c r="AB381"/>
  <c r="AM380"/>
  <c r="AL380"/>
  <c r="AK380"/>
  <c r="AJ380"/>
  <c r="AI380"/>
  <c r="AH380"/>
  <c r="AG380"/>
  <c r="AF380"/>
  <c r="AE380"/>
  <c r="AD380"/>
  <c r="AC380"/>
  <c r="AB380"/>
  <c r="AM379"/>
  <c r="AL379"/>
  <c r="AK379"/>
  <c r="AJ379"/>
  <c r="AI379"/>
  <c r="AH379"/>
  <c r="AG379"/>
  <c r="AF379"/>
  <c r="AE379"/>
  <c r="AD379"/>
  <c r="AC379"/>
  <c r="AB379"/>
  <c r="AM378"/>
  <c r="AL378"/>
  <c r="AK378"/>
  <c r="AJ378"/>
  <c r="AI378"/>
  <c r="AH378"/>
  <c r="AG378"/>
  <c r="AF378"/>
  <c r="AE378"/>
  <c r="AD378"/>
  <c r="AC378"/>
  <c r="AB378"/>
  <c r="AM377"/>
  <c r="AL377"/>
  <c r="AK377"/>
  <c r="AJ377"/>
  <c r="AI377"/>
  <c r="AH377"/>
  <c r="AG377"/>
  <c r="AF377"/>
  <c r="AE377"/>
  <c r="AD377"/>
  <c r="AC377"/>
  <c r="AB377"/>
  <c r="AM376"/>
  <c r="AL376"/>
  <c r="AK376"/>
  <c r="AJ376"/>
  <c r="AI376"/>
  <c r="AH376"/>
  <c r="AG376"/>
  <c r="AF376"/>
  <c r="AE376"/>
  <c r="AD376"/>
  <c r="AC376"/>
  <c r="AB376"/>
  <c r="AM375"/>
  <c r="AL375"/>
  <c r="AK375"/>
  <c r="AJ375"/>
  <c r="AI375"/>
  <c r="AH375"/>
  <c r="AG375"/>
  <c r="AF375"/>
  <c r="AE375"/>
  <c r="AD375"/>
  <c r="AC375"/>
  <c r="AB375"/>
  <c r="AM374"/>
  <c r="AL374"/>
  <c r="AK374"/>
  <c r="AJ374"/>
  <c r="AI374"/>
  <c r="AH374"/>
  <c r="AG374"/>
  <c r="AF374"/>
  <c r="AE374"/>
  <c r="AD374"/>
  <c r="AC374"/>
  <c r="AB374"/>
  <c r="AM373"/>
  <c r="AL373"/>
  <c r="AK373"/>
  <c r="AJ373"/>
  <c r="AI373"/>
  <c r="AH373"/>
  <c r="AG373"/>
  <c r="AF373"/>
  <c r="AE373"/>
  <c r="AD373"/>
  <c r="AC373"/>
  <c r="AB373"/>
  <c r="AM372"/>
  <c r="AL372"/>
  <c r="AK372"/>
  <c r="AJ372"/>
  <c r="AI372"/>
  <c r="AH372"/>
  <c r="AG372"/>
  <c r="AF372"/>
  <c r="AE372"/>
  <c r="AD372"/>
  <c r="AC372"/>
  <c r="AB372"/>
  <c r="AM371"/>
  <c r="AL371"/>
  <c r="AK371"/>
  <c r="AJ371"/>
  <c r="AI371"/>
  <c r="AH371"/>
  <c r="AG371"/>
  <c r="AF371"/>
  <c r="AE371"/>
  <c r="AD371"/>
  <c r="AC371"/>
  <c r="AB371"/>
  <c r="AM370"/>
  <c r="AL370"/>
  <c r="AK370"/>
  <c r="AJ370"/>
  <c r="AI370"/>
  <c r="AH370"/>
  <c r="AG370"/>
  <c r="AF370"/>
  <c r="AE370"/>
  <c r="AD370"/>
  <c r="AC370"/>
  <c r="AB370"/>
  <c r="AM369"/>
  <c r="AL369"/>
  <c r="AK369"/>
  <c r="AJ369"/>
  <c r="AI369"/>
  <c r="AH369"/>
  <c r="AG369"/>
  <c r="AF369"/>
  <c r="AE369"/>
  <c r="AD369"/>
  <c r="AC369"/>
  <c r="AB369"/>
  <c r="AM368"/>
  <c r="AL368"/>
  <c r="AK368"/>
  <c r="AJ368"/>
  <c r="AI368"/>
  <c r="AH368"/>
  <c r="AG368"/>
  <c r="AF368"/>
  <c r="AE368"/>
  <c r="AD368"/>
  <c r="AC368"/>
  <c r="AB368"/>
  <c r="AM367"/>
  <c r="AL367"/>
  <c r="AK367"/>
  <c r="AJ367"/>
  <c r="AI367"/>
  <c r="AH367"/>
  <c r="AG367"/>
  <c r="AF367"/>
  <c r="AE367"/>
  <c r="AD367"/>
  <c r="AC367"/>
  <c r="AB367"/>
  <c r="AM366"/>
  <c r="AL366"/>
  <c r="AK366"/>
  <c r="AJ366"/>
  <c r="AI366"/>
  <c r="AH366"/>
  <c r="AG366"/>
  <c r="AF366"/>
  <c r="AE366"/>
  <c r="AD366"/>
  <c r="AC366"/>
  <c r="AB366"/>
  <c r="AM365"/>
  <c r="AL365"/>
  <c r="AK365"/>
  <c r="AJ365"/>
  <c r="AI365"/>
  <c r="AH365"/>
  <c r="AG365"/>
  <c r="AF365"/>
  <c r="AE365"/>
  <c r="AD365"/>
  <c r="AC365"/>
  <c r="AB365"/>
  <c r="AM364"/>
  <c r="AL364"/>
  <c r="AK364"/>
  <c r="AJ364"/>
  <c r="AI364"/>
  <c r="AH364"/>
  <c r="AG364"/>
  <c r="AF364"/>
  <c r="AE364"/>
  <c r="AD364"/>
  <c r="AC364"/>
  <c r="AB364"/>
  <c r="AM363"/>
  <c r="AL363"/>
  <c r="AK363"/>
  <c r="AJ363"/>
  <c r="AI363"/>
  <c r="AH363"/>
  <c r="AG363"/>
  <c r="AF363"/>
  <c r="AE363"/>
  <c r="AD363"/>
  <c r="AC363"/>
  <c r="AB363"/>
  <c r="AM362"/>
  <c r="AL362"/>
  <c r="AK362"/>
  <c r="AJ362"/>
  <c r="AI362"/>
  <c r="AH362"/>
  <c r="AG362"/>
  <c r="AF362"/>
  <c r="AE362"/>
  <c r="AD362"/>
  <c r="AC362"/>
  <c r="AB362"/>
  <c r="AM361"/>
  <c r="AL361"/>
  <c r="AK361"/>
  <c r="AJ361"/>
  <c r="AI361"/>
  <c r="AH361"/>
  <c r="AG361"/>
  <c r="AF361"/>
  <c r="AE361"/>
  <c r="AD361"/>
  <c r="AC361"/>
  <c r="AB361"/>
  <c r="AM360"/>
  <c r="AL360"/>
  <c r="AK360"/>
  <c r="AJ360"/>
  <c r="AI360"/>
  <c r="AH360"/>
  <c r="AG360"/>
  <c r="AF360"/>
  <c r="AE360"/>
  <c r="AD360"/>
  <c r="AC360"/>
  <c r="AB360"/>
  <c r="AM359"/>
  <c r="AL359"/>
  <c r="AK359"/>
  <c r="AJ359"/>
  <c r="AI359"/>
  <c r="AH359"/>
  <c r="AG359"/>
  <c r="AF359"/>
  <c r="AE359"/>
  <c r="AD359"/>
  <c r="AC359"/>
  <c r="AB359"/>
  <c r="AM358"/>
  <c r="AL358"/>
  <c r="AK358"/>
  <c r="AJ358"/>
  <c r="AI358"/>
  <c r="AH358"/>
  <c r="AG358"/>
  <c r="AF358"/>
  <c r="AE358"/>
  <c r="AD358"/>
  <c r="AC358"/>
  <c r="AB358"/>
  <c r="AM356"/>
  <c r="AL356"/>
  <c r="AK356"/>
  <c r="AJ356"/>
  <c r="AI356"/>
  <c r="AH356"/>
  <c r="AG356"/>
  <c r="AF356"/>
  <c r="AE356"/>
  <c r="AD356"/>
  <c r="AC356"/>
  <c r="AB356"/>
  <c r="AM355"/>
  <c r="AL355"/>
  <c r="AK355"/>
  <c r="AJ355"/>
  <c r="AI355"/>
  <c r="AH355"/>
  <c r="AG355"/>
  <c r="AF355"/>
  <c r="AE355"/>
  <c r="AD355"/>
  <c r="AC355"/>
  <c r="AB355"/>
  <c r="AM354"/>
  <c r="AL354"/>
  <c r="AK354"/>
  <c r="AJ354"/>
  <c r="AI354"/>
  <c r="AH354"/>
  <c r="AG354"/>
  <c r="AF354"/>
  <c r="AE354"/>
  <c r="AD354"/>
  <c r="AC354"/>
  <c r="AB354"/>
  <c r="AM353"/>
  <c r="AL353"/>
  <c r="AK353"/>
  <c r="AJ353"/>
  <c r="AI353"/>
  <c r="AH353"/>
  <c r="AG353"/>
  <c r="AF353"/>
  <c r="AE353"/>
  <c r="AD353"/>
  <c r="AC353"/>
  <c r="AB353"/>
  <c r="AM352"/>
  <c r="AL352"/>
  <c r="AK352"/>
  <c r="AJ352"/>
  <c r="AI352"/>
  <c r="AH352"/>
  <c r="AG352"/>
  <c r="AF352"/>
  <c r="AE352"/>
  <c r="AD352"/>
  <c r="AC352"/>
  <c r="AB352"/>
  <c r="AM351"/>
  <c r="AL351"/>
  <c r="AK351"/>
  <c r="AJ351"/>
  <c r="AI351"/>
  <c r="AH351"/>
  <c r="AG351"/>
  <c r="AF351"/>
  <c r="AE351"/>
  <c r="AD351"/>
  <c r="AC351"/>
  <c r="AB351"/>
  <c r="AM350"/>
  <c r="AL350"/>
  <c r="AK350"/>
  <c r="AJ350"/>
  <c r="AI350"/>
  <c r="AH350"/>
  <c r="AG350"/>
  <c r="AF350"/>
  <c r="AE350"/>
  <c r="AD350"/>
  <c r="AC350"/>
  <c r="AB350"/>
  <c r="AM349"/>
  <c r="AL349"/>
  <c r="AK349"/>
  <c r="AJ349"/>
  <c r="AI349"/>
  <c r="AH349"/>
  <c r="AG349"/>
  <c r="AF349"/>
  <c r="AE349"/>
  <c r="AD349"/>
  <c r="AC349"/>
  <c r="AB349"/>
  <c r="AM348"/>
  <c r="AL348"/>
  <c r="AK348"/>
  <c r="AJ348"/>
  <c r="AI348"/>
  <c r="AH348"/>
  <c r="AG348"/>
  <c r="AF348"/>
  <c r="AE348"/>
  <c r="AD348"/>
  <c r="AC348"/>
  <c r="AB348"/>
  <c r="AM347"/>
  <c r="AL347"/>
  <c r="AK347"/>
  <c r="AJ347"/>
  <c r="AI347"/>
  <c r="AH347"/>
  <c r="AG347"/>
  <c r="AF347"/>
  <c r="AE347"/>
  <c r="AD347"/>
  <c r="AC347"/>
  <c r="AB347"/>
  <c r="AM346"/>
  <c r="AL346"/>
  <c r="AK346"/>
  <c r="AJ346"/>
  <c r="AI346"/>
  <c r="AH346"/>
  <c r="AG346"/>
  <c r="AF346"/>
  <c r="AE346"/>
  <c r="AD346"/>
  <c r="AC346"/>
  <c r="AB346"/>
  <c r="AM345"/>
  <c r="AL345"/>
  <c r="AK345"/>
  <c r="AJ345"/>
  <c r="AI345"/>
  <c r="AH345"/>
  <c r="AG345"/>
  <c r="AF345"/>
  <c r="AE345"/>
  <c r="AD345"/>
  <c r="AC345"/>
  <c r="AB345"/>
  <c r="AM344"/>
  <c r="AL344"/>
  <c r="AK344"/>
  <c r="AJ344"/>
  <c r="AI344"/>
  <c r="AH344"/>
  <c r="AG344"/>
  <c r="AF344"/>
  <c r="AE344"/>
  <c r="AD344"/>
  <c r="AC344"/>
  <c r="AB344"/>
  <c r="AM343"/>
  <c r="AL343"/>
  <c r="AK343"/>
  <c r="AJ343"/>
  <c r="AI343"/>
  <c r="AH343"/>
  <c r="AG343"/>
  <c r="AF343"/>
  <c r="AE343"/>
  <c r="AD343"/>
  <c r="AC343"/>
  <c r="AB343"/>
  <c r="AM342"/>
  <c r="AL342"/>
  <c r="AK342"/>
  <c r="AJ342"/>
  <c r="AI342"/>
  <c r="AH342"/>
  <c r="AG342"/>
  <c r="AF342"/>
  <c r="AE342"/>
  <c r="AD342"/>
  <c r="AC342"/>
  <c r="AB342"/>
  <c r="AM341"/>
  <c r="AL341"/>
  <c r="AK341"/>
  <c r="AJ341"/>
  <c r="AI341"/>
  <c r="AH341"/>
  <c r="AG341"/>
  <c r="AF341"/>
  <c r="AE341"/>
  <c r="AD341"/>
  <c r="AC341"/>
  <c r="AB341"/>
  <c r="AK340"/>
  <c r="AJ340"/>
  <c r="AI340"/>
  <c r="AH340"/>
  <c r="AG340"/>
  <c r="AF340"/>
  <c r="AE340"/>
  <c r="AD340"/>
  <c r="AC340"/>
  <c r="AB340"/>
  <c r="AK339"/>
  <c r="AJ339"/>
  <c r="AI339"/>
  <c r="AH339"/>
  <c r="AG339"/>
  <c r="AF339"/>
  <c r="AE339"/>
  <c r="AD339"/>
  <c r="AC339"/>
  <c r="AB339"/>
  <c r="AM338"/>
  <c r="AL338"/>
  <c r="AK338"/>
  <c r="AJ338"/>
  <c r="AI338"/>
  <c r="AH338"/>
  <c r="AG338"/>
  <c r="AF338"/>
  <c r="AE338"/>
  <c r="AD338"/>
  <c r="AC338"/>
  <c r="AB338"/>
  <c r="AM337"/>
  <c r="AL337"/>
  <c r="AK337"/>
  <c r="AJ337"/>
  <c r="AI337"/>
  <c r="AH337"/>
  <c r="AG337"/>
  <c r="AF337"/>
  <c r="AE337"/>
  <c r="AD337"/>
  <c r="AC337"/>
  <c r="AB337"/>
  <c r="AM336"/>
  <c r="AL336"/>
  <c r="AK336"/>
  <c r="AJ336"/>
  <c r="AI336"/>
  <c r="AH336"/>
  <c r="AG336"/>
  <c r="AF336"/>
  <c r="AE336"/>
  <c r="AD336"/>
  <c r="AC336"/>
  <c r="AB336"/>
  <c r="AM335"/>
  <c r="AL335"/>
  <c r="AK335"/>
  <c r="AJ335"/>
  <c r="AI335"/>
  <c r="AH335"/>
  <c r="AG335"/>
  <c r="AF335"/>
  <c r="AE335"/>
  <c r="AD335"/>
  <c r="AC335"/>
  <c r="AB335"/>
  <c r="AM334"/>
  <c r="AL334"/>
  <c r="AK334"/>
  <c r="AJ334"/>
  <c r="AI334"/>
  <c r="AH334"/>
  <c r="AG334"/>
  <c r="AF334"/>
  <c r="AE334"/>
  <c r="AD334"/>
  <c r="AC334"/>
  <c r="AB334"/>
  <c r="AM333"/>
  <c r="AL333"/>
  <c r="AK333"/>
  <c r="AJ333"/>
  <c r="AI333"/>
  <c r="AH333"/>
  <c r="AG333"/>
  <c r="AF333"/>
  <c r="AE333"/>
  <c r="AD333"/>
  <c r="AC333"/>
  <c r="AB333"/>
  <c r="AM332"/>
  <c r="AL332"/>
  <c r="AK332"/>
  <c r="AJ332"/>
  <c r="AI332"/>
  <c r="AH332"/>
  <c r="AG332"/>
  <c r="AF332"/>
  <c r="AE332"/>
  <c r="AD332"/>
  <c r="AC332"/>
  <c r="AB332"/>
  <c r="AM331"/>
  <c r="AL331"/>
  <c r="AK331"/>
  <c r="AJ331"/>
  <c r="AI331"/>
  <c r="AH331"/>
  <c r="AG331"/>
  <c r="AF331"/>
  <c r="AE331"/>
  <c r="AD331"/>
  <c r="AC331"/>
  <c r="AB331"/>
  <c r="AM330"/>
  <c r="AL330"/>
  <c r="AK330"/>
  <c r="AJ330"/>
  <c r="AI330"/>
  <c r="AH330"/>
  <c r="AG330"/>
  <c r="AF330"/>
  <c r="AE330"/>
  <c r="AD330"/>
  <c r="AC330"/>
  <c r="AB330"/>
  <c r="AM329"/>
  <c r="AL329"/>
  <c r="AK329"/>
  <c r="AJ329"/>
  <c r="AI329"/>
  <c r="AH329"/>
  <c r="AG329"/>
  <c r="AF329"/>
  <c r="AE329"/>
  <c r="AD329"/>
  <c r="AC329"/>
  <c r="AB329"/>
  <c r="AM328"/>
  <c r="AL328"/>
  <c r="AK328"/>
  <c r="AJ328"/>
  <c r="AI328"/>
  <c r="AH328"/>
  <c r="AG328"/>
  <c r="AF328"/>
  <c r="AE328"/>
  <c r="AD328"/>
  <c r="AC328"/>
  <c r="AB328"/>
  <c r="AM327"/>
  <c r="AL327"/>
  <c r="AK327"/>
  <c r="AJ327"/>
  <c r="AI327"/>
  <c r="AH327"/>
  <c r="AG327"/>
  <c r="AF327"/>
  <c r="AE327"/>
  <c r="AD327"/>
  <c r="AC327"/>
  <c r="AB327"/>
  <c r="AM326"/>
  <c r="AL326"/>
  <c r="AK326"/>
  <c r="AJ326"/>
  <c r="AI326"/>
  <c r="AH326"/>
  <c r="AG326"/>
  <c r="AF326"/>
  <c r="AE326"/>
  <c r="AD326"/>
  <c r="AC326"/>
  <c r="AB326"/>
  <c r="AM325"/>
  <c r="AL325"/>
  <c r="AK325"/>
  <c r="AJ325"/>
  <c r="AI325"/>
  <c r="AH325"/>
  <c r="AG325"/>
  <c r="AF325"/>
  <c r="AE325"/>
  <c r="AD325"/>
  <c r="AC325"/>
  <c r="AB325"/>
  <c r="AM324"/>
  <c r="AL324"/>
  <c r="AK324"/>
  <c r="AJ324"/>
  <c r="AI324"/>
  <c r="AH324"/>
  <c r="AG324"/>
  <c r="AF324"/>
  <c r="AE324"/>
  <c r="AD324"/>
  <c r="AC324"/>
  <c r="AB324"/>
  <c r="AM323"/>
  <c r="AL323"/>
  <c r="AK323"/>
  <c r="AJ323"/>
  <c r="AI323"/>
  <c r="AH323"/>
  <c r="AG323"/>
  <c r="AF323"/>
  <c r="AE323"/>
  <c r="AD323"/>
  <c r="AC323"/>
  <c r="AB323"/>
  <c r="AM322"/>
  <c r="AL322"/>
  <c r="AK322"/>
  <c r="AJ322"/>
  <c r="AI322"/>
  <c r="AH322"/>
  <c r="AG322"/>
  <c r="AF322"/>
  <c r="AE322"/>
  <c r="AD322"/>
  <c r="AC322"/>
  <c r="AB322"/>
  <c r="AM321"/>
  <c r="AL321"/>
  <c r="AK321"/>
  <c r="AJ321"/>
  <c r="AI321"/>
  <c r="AH321"/>
  <c r="AG321"/>
  <c r="AF321"/>
  <c r="AE321"/>
  <c r="AD321"/>
  <c r="AC321"/>
  <c r="AB321"/>
  <c r="AM320"/>
  <c r="AL320"/>
  <c r="AK320"/>
  <c r="AJ320"/>
  <c r="AI320"/>
  <c r="AH320"/>
  <c r="AG320"/>
  <c r="AF320"/>
  <c r="AE320"/>
  <c r="AD320"/>
  <c r="AC320"/>
  <c r="AB320"/>
  <c r="AM319"/>
  <c r="AL319"/>
  <c r="AK319"/>
  <c r="AJ319"/>
  <c r="AI319"/>
  <c r="AH319"/>
  <c r="AG319"/>
  <c r="AF319"/>
  <c r="AE319"/>
  <c r="AD319"/>
  <c r="AC319"/>
  <c r="AB319"/>
  <c r="AM318"/>
  <c r="AL318"/>
  <c r="AK318"/>
  <c r="AJ318"/>
  <c r="AI318"/>
  <c r="AH318"/>
  <c r="AG318"/>
  <c r="AF318"/>
  <c r="AE318"/>
  <c r="AD318"/>
  <c r="AC318"/>
  <c r="AB318"/>
  <c r="AM317"/>
  <c r="AL317"/>
  <c r="AK317"/>
  <c r="AJ317"/>
  <c r="AI317"/>
  <c r="AH317"/>
  <c r="AG317"/>
  <c r="AF317"/>
  <c r="AE317"/>
  <c r="AD317"/>
  <c r="AC317"/>
  <c r="AB317"/>
  <c r="AM313"/>
  <c r="AL313"/>
  <c r="AK313"/>
  <c r="AJ313"/>
  <c r="AI313"/>
  <c r="AH313"/>
  <c r="AG313"/>
  <c r="AF313"/>
  <c r="AE313"/>
  <c r="AD313"/>
  <c r="AC313"/>
  <c r="AB313"/>
  <c r="AM312"/>
  <c r="AL312"/>
  <c r="AK312"/>
  <c r="AJ312"/>
  <c r="AI312"/>
  <c r="AH312"/>
  <c r="AG312"/>
  <c r="AF312"/>
  <c r="AE312"/>
  <c r="AD312"/>
  <c r="AC312"/>
  <c r="AB312"/>
  <c r="AM311"/>
  <c r="AL311"/>
  <c r="AK311"/>
  <c r="AJ311"/>
  <c r="AI311"/>
  <c r="AH311"/>
  <c r="AG311"/>
  <c r="AF311"/>
  <c r="AE311"/>
  <c r="AD311"/>
  <c r="AC311"/>
  <c r="AB311"/>
  <c r="AM310"/>
  <c r="AL310"/>
  <c r="AK310"/>
  <c r="AJ310"/>
  <c r="AI310"/>
  <c r="AH310"/>
  <c r="AG310"/>
  <c r="AF310"/>
  <c r="AE310"/>
  <c r="AD310"/>
  <c r="AC310"/>
  <c r="AB310"/>
  <c r="AM309"/>
  <c r="AL309"/>
  <c r="AK309"/>
  <c r="AJ309"/>
  <c r="AI309"/>
  <c r="AH309"/>
  <c r="AG309"/>
  <c r="AF309"/>
  <c r="AE309"/>
  <c r="AD309"/>
  <c r="AC309"/>
  <c r="AB309"/>
  <c r="AM308"/>
  <c r="AL308"/>
  <c r="AK308"/>
  <c r="AJ308"/>
  <c r="AI308"/>
  <c r="AH308"/>
  <c r="AG308"/>
  <c r="AF308"/>
  <c r="AE308"/>
  <c r="AD308"/>
  <c r="AC308"/>
  <c r="AB308"/>
  <c r="AM307"/>
  <c r="AL307"/>
  <c r="AK307"/>
  <c r="AJ307"/>
  <c r="AI307"/>
  <c r="AH307"/>
  <c r="AG307"/>
  <c r="AF307"/>
  <c r="AE307"/>
  <c r="AD307"/>
  <c r="AC307"/>
  <c r="AB307"/>
  <c r="AM306"/>
  <c r="AL306"/>
  <c r="AK306"/>
  <c r="AJ306"/>
  <c r="AI306"/>
  <c r="AH306"/>
  <c r="AG306"/>
  <c r="AF306"/>
  <c r="AE306"/>
  <c r="AD306"/>
  <c r="AC306"/>
  <c r="AB306"/>
  <c r="AM305"/>
  <c r="AL305"/>
  <c r="AK305"/>
  <c r="AJ305"/>
  <c r="AI305"/>
  <c r="AH305"/>
  <c r="AG305"/>
  <c r="AF305"/>
  <c r="AE305"/>
  <c r="AD305"/>
  <c r="AC305"/>
  <c r="AB305"/>
  <c r="AM304"/>
  <c r="AL304"/>
  <c r="AK304"/>
  <c r="AJ304"/>
  <c r="AI304"/>
  <c r="AH304"/>
  <c r="AG304"/>
  <c r="AF304"/>
  <c r="AE304"/>
  <c r="AD304"/>
  <c r="AC304"/>
  <c r="AB304"/>
  <c r="AM303"/>
  <c r="AL303"/>
  <c r="AK303"/>
  <c r="AJ303"/>
  <c r="AI303"/>
  <c r="AH303"/>
  <c r="AG303"/>
  <c r="AF303"/>
  <c r="AE303"/>
  <c r="AD303"/>
  <c r="AC303"/>
  <c r="AB303"/>
  <c r="AM302"/>
  <c r="AL302"/>
  <c r="AK302"/>
  <c r="AJ302"/>
  <c r="AI302"/>
  <c r="AH302"/>
  <c r="AG302"/>
  <c r="AF302"/>
  <c r="AE302"/>
  <c r="AD302"/>
  <c r="AC302"/>
  <c r="AB302"/>
  <c r="AM301"/>
  <c r="AL301"/>
  <c r="AK301"/>
  <c r="AJ301"/>
  <c r="AI301"/>
  <c r="AH301"/>
  <c r="AG301"/>
  <c r="AF301"/>
  <c r="AE301"/>
  <c r="AD301"/>
  <c r="AC301"/>
  <c r="AB301"/>
  <c r="AM300"/>
  <c r="AL300"/>
  <c r="AK300"/>
  <c r="AJ300"/>
  <c r="AI300"/>
  <c r="AH300"/>
  <c r="AG300"/>
  <c r="AF300"/>
  <c r="AE300"/>
  <c r="AD300"/>
  <c r="AC300"/>
  <c r="AB300"/>
  <c r="AM299"/>
  <c r="AL299"/>
  <c r="AK299"/>
  <c r="AJ299"/>
  <c r="AI299"/>
  <c r="AH299"/>
  <c r="AG299"/>
  <c r="AF299"/>
  <c r="AE299"/>
  <c r="AD299"/>
  <c r="AC299"/>
  <c r="AB299"/>
  <c r="AM298"/>
  <c r="AL298"/>
  <c r="AK298"/>
  <c r="AJ298"/>
  <c r="AI298"/>
  <c r="AH298"/>
  <c r="AG298"/>
  <c r="AF298"/>
  <c r="AE298"/>
  <c r="AD298"/>
  <c r="AC298"/>
  <c r="AB298"/>
  <c r="AM297"/>
  <c r="AL297"/>
  <c r="AK297"/>
  <c r="AJ297"/>
  <c r="AI297"/>
  <c r="AH297"/>
  <c r="AG297"/>
  <c r="AF297"/>
  <c r="AE297"/>
  <c r="AD297"/>
  <c r="AC297"/>
  <c r="AB297"/>
  <c r="AM296"/>
  <c r="AL296"/>
  <c r="AK296"/>
  <c r="AJ296"/>
  <c r="AI296"/>
  <c r="AH296"/>
  <c r="AG296"/>
  <c r="AF296"/>
  <c r="AE296"/>
  <c r="AD296"/>
  <c r="AC296"/>
  <c r="AB296"/>
  <c r="AM295"/>
  <c r="AL295"/>
  <c r="AK295"/>
  <c r="AJ295"/>
  <c r="AI295"/>
  <c r="AH295"/>
  <c r="AG295"/>
  <c r="AF295"/>
  <c r="AE295"/>
  <c r="AD295"/>
  <c r="AC295"/>
  <c r="AB295"/>
  <c r="AM294"/>
  <c r="AL294"/>
  <c r="AK294"/>
  <c r="AJ294"/>
  <c r="AI294"/>
  <c r="AH294"/>
  <c r="AG294"/>
  <c r="AF294"/>
  <c r="AE294"/>
  <c r="AD294"/>
  <c r="AC294"/>
  <c r="AB294"/>
  <c r="AM293"/>
  <c r="AL293"/>
  <c r="AK293"/>
  <c r="AJ293"/>
  <c r="AI293"/>
  <c r="AH293"/>
  <c r="AG293"/>
  <c r="AF293"/>
  <c r="AE293"/>
  <c r="AD293"/>
  <c r="AC293"/>
  <c r="AB293"/>
  <c r="AM292"/>
  <c r="AL292"/>
  <c r="AK292"/>
  <c r="AJ292"/>
  <c r="AI292"/>
  <c r="AH292"/>
  <c r="AG292"/>
  <c r="AF292"/>
  <c r="AE292"/>
  <c r="AD292"/>
  <c r="AC292"/>
  <c r="AB292"/>
  <c r="AM291"/>
  <c r="AL291"/>
  <c r="AK291"/>
  <c r="AJ291"/>
  <c r="AI291"/>
  <c r="AH291"/>
  <c r="AG291"/>
  <c r="AF291"/>
  <c r="AE291"/>
  <c r="AD291"/>
  <c r="AC291"/>
  <c r="AB291"/>
  <c r="AM290"/>
  <c r="AL290"/>
  <c r="AK290"/>
  <c r="AJ290"/>
  <c r="AI290"/>
  <c r="AH290"/>
  <c r="AG290"/>
  <c r="AF290"/>
  <c r="AE290"/>
  <c r="AD290"/>
  <c r="AC290"/>
  <c r="AB290"/>
  <c r="AM289"/>
  <c r="AL289"/>
  <c r="AK289"/>
  <c r="AJ289"/>
  <c r="AI289"/>
  <c r="AH289"/>
  <c r="AG289"/>
  <c r="AF289"/>
  <c r="AE289"/>
  <c r="AD289"/>
  <c r="AC289"/>
  <c r="AB289"/>
  <c r="AM288"/>
  <c r="AL288"/>
  <c r="AK288"/>
  <c r="AJ288"/>
  <c r="AI288"/>
  <c r="AH288"/>
  <c r="AG288"/>
  <c r="AF288"/>
  <c r="AE288"/>
  <c r="AD288"/>
  <c r="AC288"/>
  <c r="AB288"/>
  <c r="AM287"/>
  <c r="AL287"/>
  <c r="AK287"/>
  <c r="AJ287"/>
  <c r="AI287"/>
  <c r="AH287"/>
  <c r="AG287"/>
  <c r="AF287"/>
  <c r="AE287"/>
  <c r="AD287"/>
  <c r="AC287"/>
  <c r="AB287"/>
  <c r="AM286"/>
  <c r="AL286"/>
  <c r="AK286"/>
  <c r="AJ286"/>
  <c r="AI286"/>
  <c r="AH286"/>
  <c r="AG286"/>
  <c r="AF286"/>
  <c r="AE286"/>
  <c r="AD286"/>
  <c r="AC286"/>
  <c r="AB286"/>
  <c r="AM285"/>
  <c r="AL285"/>
  <c r="AK285"/>
  <c r="AJ285"/>
  <c r="AI285"/>
  <c r="AH285"/>
  <c r="AG285"/>
  <c r="AF285"/>
  <c r="AE285"/>
  <c r="AD285"/>
  <c r="AC285"/>
  <c r="AB285"/>
  <c r="AM284"/>
  <c r="AL284"/>
  <c r="AK284"/>
  <c r="AJ284"/>
  <c r="AI284"/>
  <c r="AH284"/>
  <c r="AG284"/>
  <c r="AF284"/>
  <c r="AE284"/>
  <c r="AD284"/>
  <c r="AC284"/>
  <c r="AB284"/>
  <c r="AM283"/>
  <c r="AL283"/>
  <c r="AK283"/>
  <c r="AJ283"/>
  <c r="AI283"/>
  <c r="AH283"/>
  <c r="AG283"/>
  <c r="AF283"/>
  <c r="AE283"/>
  <c r="AD283"/>
  <c r="AC283"/>
  <c r="AB283"/>
  <c r="AM282"/>
  <c r="AL282"/>
  <c r="AK282"/>
  <c r="AJ282"/>
  <c r="AI282"/>
  <c r="AH282"/>
  <c r="AG282"/>
  <c r="AF282"/>
  <c r="AE282"/>
  <c r="AD282"/>
  <c r="AC282"/>
  <c r="AB282"/>
  <c r="AM281"/>
  <c r="AL281"/>
  <c r="AK281"/>
  <c r="AJ281"/>
  <c r="AI281"/>
  <c r="AH281"/>
  <c r="AG281"/>
  <c r="AF281"/>
  <c r="AE281"/>
  <c r="AD281"/>
  <c r="AC281"/>
  <c r="AB281"/>
  <c r="AM280"/>
  <c r="AL280"/>
  <c r="AK280"/>
  <c r="AJ280"/>
  <c r="AI280"/>
  <c r="AH280"/>
  <c r="AG280"/>
  <c r="AF280"/>
  <c r="AE280"/>
  <c r="AD280"/>
  <c r="AC280"/>
  <c r="AB280"/>
  <c r="AM279"/>
  <c r="AL279"/>
  <c r="AK279"/>
  <c r="AJ279"/>
  <c r="AI279"/>
  <c r="AH279"/>
  <c r="AG279"/>
  <c r="AF279"/>
  <c r="AE279"/>
  <c r="AD279"/>
  <c r="AC279"/>
  <c r="AB279"/>
  <c r="AM278"/>
  <c r="AL278"/>
  <c r="AK278"/>
  <c r="AJ278"/>
  <c r="AI278"/>
  <c r="AH278"/>
  <c r="AG278"/>
  <c r="AF278"/>
  <c r="AE278"/>
  <c r="AD278"/>
  <c r="AC278"/>
  <c r="AB278"/>
  <c r="AM277"/>
  <c r="AL277"/>
  <c r="AK277"/>
  <c r="AJ277"/>
  <c r="AI277"/>
  <c r="AH277"/>
  <c r="AG277"/>
  <c r="AF277"/>
  <c r="AE277"/>
  <c r="AD277"/>
  <c r="AC277"/>
  <c r="AB277"/>
  <c r="AM276"/>
  <c r="AL276"/>
  <c r="AK276"/>
  <c r="AJ276"/>
  <c r="AI276"/>
  <c r="AH276"/>
  <c r="AG276"/>
  <c r="AF276"/>
  <c r="AE276"/>
  <c r="AD276"/>
  <c r="AC276"/>
  <c r="AB276"/>
  <c r="AM275"/>
  <c r="AL275"/>
  <c r="AK275"/>
  <c r="AJ275"/>
  <c r="AI275"/>
  <c r="AH275"/>
  <c r="AG275"/>
  <c r="AF275"/>
  <c r="AE275"/>
  <c r="AD275"/>
  <c r="AC275"/>
  <c r="AB275"/>
  <c r="AM274"/>
  <c r="AL274"/>
  <c r="AK274"/>
  <c r="AJ274"/>
  <c r="AI274"/>
  <c r="AH274"/>
  <c r="AG274"/>
  <c r="AF274"/>
  <c r="AE274"/>
  <c r="AD274"/>
  <c r="AC274"/>
  <c r="AB274"/>
  <c r="AM273"/>
  <c r="AL273"/>
  <c r="AK273"/>
  <c r="AJ273"/>
  <c r="AI273"/>
  <c r="AH273"/>
  <c r="AG273"/>
  <c r="AF273"/>
  <c r="AE273"/>
  <c r="AD273"/>
  <c r="AC273"/>
  <c r="AB273"/>
  <c r="AM272"/>
  <c r="AL272"/>
  <c r="AK272"/>
  <c r="AJ272"/>
  <c r="AI272"/>
  <c r="AH272"/>
  <c r="AG272"/>
  <c r="AF272"/>
  <c r="AE272"/>
  <c r="AD272"/>
  <c r="AC272"/>
  <c r="AB272"/>
  <c r="AM271"/>
  <c r="AL271"/>
  <c r="AK271"/>
  <c r="AJ271"/>
  <c r="AI271"/>
  <c r="AH271"/>
  <c r="AG271"/>
  <c r="AF271"/>
  <c r="AE271"/>
  <c r="AD271"/>
  <c r="AC271"/>
  <c r="AB271"/>
  <c r="AM270"/>
  <c r="AL270"/>
  <c r="AK270"/>
  <c r="AJ270"/>
  <c r="AI270"/>
  <c r="AH270"/>
  <c r="AG270"/>
  <c r="AF270"/>
  <c r="AE270"/>
  <c r="AD270"/>
  <c r="AC270"/>
  <c r="AB270"/>
  <c r="AM269"/>
  <c r="AL269"/>
  <c r="AK269"/>
  <c r="AJ269"/>
  <c r="AI269"/>
  <c r="AH269"/>
  <c r="AG269"/>
  <c r="AF269"/>
  <c r="AE269"/>
  <c r="AD269"/>
  <c r="AC269"/>
  <c r="AB269"/>
  <c r="AM268"/>
  <c r="AL268"/>
  <c r="AK268"/>
  <c r="AJ268"/>
  <c r="AI268"/>
  <c r="AH268"/>
  <c r="AG268"/>
  <c r="AF268"/>
  <c r="AE268"/>
  <c r="AD268"/>
  <c r="AC268"/>
  <c r="AB268"/>
  <c r="AM267"/>
  <c r="AL267"/>
  <c r="AK267"/>
  <c r="AJ267"/>
  <c r="AI267"/>
  <c r="AH267"/>
  <c r="AG267"/>
  <c r="AF267"/>
  <c r="AE267"/>
  <c r="AD267"/>
  <c r="AC267"/>
  <c r="AB267"/>
  <c r="AM266"/>
  <c r="AL266"/>
  <c r="AK266"/>
  <c r="AJ266"/>
  <c r="AI266"/>
  <c r="AH266"/>
  <c r="AG266"/>
  <c r="AF266"/>
  <c r="AE266"/>
  <c r="AD266"/>
  <c r="AC266"/>
  <c r="AB266"/>
  <c r="AM265"/>
  <c r="AL265"/>
  <c r="AK265"/>
  <c r="AJ265"/>
  <c r="AI265"/>
  <c r="AH265"/>
  <c r="AG265"/>
  <c r="AF265"/>
  <c r="AE265"/>
  <c r="AD265"/>
  <c r="AC265"/>
  <c r="AB265"/>
  <c r="AM264"/>
  <c r="AL264"/>
  <c r="AK264"/>
  <c r="AJ264"/>
  <c r="AI264"/>
  <c r="AH264"/>
  <c r="AG264"/>
  <c r="AF264"/>
  <c r="AE264"/>
  <c r="AD264"/>
  <c r="AC264"/>
  <c r="AB264"/>
  <c r="AM263"/>
  <c r="AL263"/>
  <c r="AK263"/>
  <c r="AJ263"/>
  <c r="AI263"/>
  <c r="AH263"/>
  <c r="AG263"/>
  <c r="AF263"/>
  <c r="AE263"/>
  <c r="AD263"/>
  <c r="AC263"/>
  <c r="AB263"/>
  <c r="AM262"/>
  <c r="AL262"/>
  <c r="AK262"/>
  <c r="AJ262"/>
  <c r="AI262"/>
  <c r="AH262"/>
  <c r="AG262"/>
  <c r="AF262"/>
  <c r="AE262"/>
  <c r="AD262"/>
  <c r="AC262"/>
  <c r="AB262"/>
  <c r="AM261"/>
  <c r="AL261"/>
  <c r="AK261"/>
  <c r="AJ261"/>
  <c r="AI261"/>
  <c r="AH261"/>
  <c r="AG261"/>
  <c r="AF261"/>
  <c r="AE261"/>
  <c r="AD261"/>
  <c r="AC261"/>
  <c r="AB261"/>
  <c r="AM260"/>
  <c r="AL260"/>
  <c r="AK260"/>
  <c r="AJ260"/>
  <c r="AI260"/>
  <c r="AH260"/>
  <c r="AG260"/>
  <c r="AF260"/>
  <c r="AE260"/>
  <c r="AD260"/>
  <c r="AC260"/>
  <c r="AB260"/>
  <c r="AM259"/>
  <c r="AL259"/>
  <c r="AK259"/>
  <c r="AJ259"/>
  <c r="AI259"/>
  <c r="AH259"/>
  <c r="AG259"/>
  <c r="AF259"/>
  <c r="AE259"/>
  <c r="AD259"/>
  <c r="AC259"/>
  <c r="AB259"/>
  <c r="AM258"/>
  <c r="AL258"/>
  <c r="AK258"/>
  <c r="AJ258"/>
  <c r="AI258"/>
  <c r="AH258"/>
  <c r="AG258"/>
  <c r="AF258"/>
  <c r="AE258"/>
  <c r="AD258"/>
  <c r="AC258"/>
  <c r="AB258"/>
  <c r="AM257"/>
  <c r="AL257"/>
  <c r="AK257"/>
  <c r="AJ257"/>
  <c r="AI257"/>
  <c r="AH257"/>
  <c r="AG257"/>
  <c r="AF257"/>
  <c r="AE257"/>
  <c r="AD257"/>
  <c r="AC257"/>
  <c r="AB257"/>
  <c r="AM256"/>
  <c r="AL256"/>
  <c r="AK256"/>
  <c r="AJ256"/>
  <c r="AI256"/>
  <c r="AH256"/>
  <c r="AG256"/>
  <c r="AF256"/>
  <c r="AE256"/>
  <c r="AD256"/>
  <c r="AC256"/>
  <c r="AB256"/>
  <c r="AM255"/>
  <c r="AL255"/>
  <c r="AK255"/>
  <c r="AJ255"/>
  <c r="AI255"/>
  <c r="AH255"/>
  <c r="AG255"/>
  <c r="AF255"/>
  <c r="AE255"/>
  <c r="AD255"/>
  <c r="AC255"/>
  <c r="AB255"/>
  <c r="AM254"/>
  <c r="AL254"/>
  <c r="AK254"/>
  <c r="AJ254"/>
  <c r="AI254"/>
  <c r="AH254"/>
  <c r="AG254"/>
  <c r="AF254"/>
  <c r="AE254"/>
  <c r="AD254"/>
  <c r="AC254"/>
  <c r="AB254"/>
  <c r="AM253"/>
  <c r="AL253"/>
  <c r="AK253"/>
  <c r="AJ253"/>
  <c r="AI253"/>
  <c r="AH253"/>
  <c r="AG253"/>
  <c r="AF253"/>
  <c r="AE253"/>
  <c r="AD253"/>
  <c r="AC253"/>
  <c r="AB253"/>
  <c r="AM252"/>
  <c r="AL252"/>
  <c r="AK252"/>
  <c r="AJ252"/>
  <c r="AI252"/>
  <c r="AH252"/>
  <c r="AG252"/>
  <c r="AF252"/>
  <c r="AE252"/>
  <c r="AD252"/>
  <c r="AC252"/>
  <c r="AB252"/>
  <c r="AM251"/>
  <c r="AL251"/>
  <c r="AK251"/>
  <c r="AJ251"/>
  <c r="AI251"/>
  <c r="AH251"/>
  <c r="AG251"/>
  <c r="AF251"/>
  <c r="AE251"/>
  <c r="AD251"/>
  <c r="AC251"/>
  <c r="AB251"/>
  <c r="AM250"/>
  <c r="AL250"/>
  <c r="AK250"/>
  <c r="AJ250"/>
  <c r="AI250"/>
  <c r="AH250"/>
  <c r="AG250"/>
  <c r="AF250"/>
  <c r="AE250"/>
  <c r="AD250"/>
  <c r="AC250"/>
  <c r="AB250"/>
  <c r="AM249"/>
  <c r="AL249"/>
  <c r="AK249"/>
  <c r="AJ249"/>
  <c r="AI249"/>
  <c r="AH249"/>
  <c r="AG249"/>
  <c r="AF249"/>
  <c r="AE249"/>
  <c r="AD249"/>
  <c r="AC249"/>
  <c r="AB249"/>
  <c r="AM248"/>
  <c r="AL248"/>
  <c r="AK248"/>
  <c r="AJ248"/>
  <c r="AI248"/>
  <c r="AH248"/>
  <c r="AG248"/>
  <c r="AF248"/>
  <c r="AE248"/>
  <c r="AD248"/>
  <c r="AC248"/>
  <c r="AB248"/>
  <c r="AM247"/>
  <c r="AL247"/>
  <c r="AK247"/>
  <c r="AJ247"/>
  <c r="AI247"/>
  <c r="AH247"/>
  <c r="AG247"/>
  <c r="AF247"/>
  <c r="AE247"/>
  <c r="AD247"/>
  <c r="AC247"/>
  <c r="AB247"/>
  <c r="AM245"/>
  <c r="AL245"/>
  <c r="AK245"/>
  <c r="AJ245"/>
  <c r="AI245"/>
  <c r="AH245"/>
  <c r="AG245"/>
  <c r="AF245"/>
  <c r="AE245"/>
  <c r="AD245"/>
  <c r="AC245"/>
  <c r="AB245"/>
  <c r="AM244"/>
  <c r="AL244"/>
  <c r="AK244"/>
  <c r="AJ244"/>
  <c r="AI244"/>
  <c r="AH244"/>
  <c r="AG244"/>
  <c r="AF244"/>
  <c r="AE244"/>
  <c r="AD244"/>
  <c r="AC244"/>
  <c r="AB244"/>
  <c r="AM243"/>
  <c r="AL243"/>
  <c r="AK243"/>
  <c r="AJ243"/>
  <c r="AI243"/>
  <c r="AH243"/>
  <c r="AG243"/>
  <c r="AF243"/>
  <c r="AE243"/>
  <c r="AD243"/>
  <c r="AC243"/>
  <c r="AB243"/>
  <c r="AM242"/>
  <c r="AL242"/>
  <c r="AK242"/>
  <c r="AJ242"/>
  <c r="AI242"/>
  <c r="AH242"/>
  <c r="AG242"/>
  <c r="AF242"/>
  <c r="AE242"/>
  <c r="AD242"/>
  <c r="AC242"/>
  <c r="AB242"/>
  <c r="AM241"/>
  <c r="AL241"/>
  <c r="AK241"/>
  <c r="AJ241"/>
  <c r="AI241"/>
  <c r="AH241"/>
  <c r="AG241"/>
  <c r="AF241"/>
  <c r="AE241"/>
  <c r="AD241"/>
  <c r="AC241"/>
  <c r="AB241"/>
  <c r="AM240"/>
  <c r="AL240"/>
  <c r="AK240"/>
  <c r="AJ240"/>
  <c r="AI240"/>
  <c r="AH240"/>
  <c r="AG240"/>
  <c r="AF240"/>
  <c r="AE240"/>
  <c r="AD240"/>
  <c r="AC240"/>
  <c r="AB240"/>
  <c r="AM239"/>
  <c r="AL239"/>
  <c r="AK239"/>
  <c r="AJ239"/>
  <c r="AI239"/>
  <c r="AH239"/>
  <c r="AG239"/>
  <c r="AF239"/>
  <c r="AE239"/>
  <c r="AD239"/>
  <c r="AC239"/>
  <c r="AB239"/>
  <c r="AM238"/>
  <c r="AL238"/>
  <c r="AK238"/>
  <c r="AJ238"/>
  <c r="AI238"/>
  <c r="AH238"/>
  <c r="AG238"/>
  <c r="AF238"/>
  <c r="AE238"/>
  <c r="AD238"/>
  <c r="AC238"/>
  <c r="AB238"/>
  <c r="AM237"/>
  <c r="AL237"/>
  <c r="AK237"/>
  <c r="AJ237"/>
  <c r="AI237"/>
  <c r="AH237"/>
  <c r="AG237"/>
  <c r="AF237"/>
  <c r="AE237"/>
  <c r="AD237"/>
  <c r="AC237"/>
  <c r="AB237"/>
  <c r="AM236"/>
  <c r="AL236"/>
  <c r="AK236"/>
  <c r="AJ236"/>
  <c r="AI236"/>
  <c r="AH236"/>
  <c r="AG236"/>
  <c r="AF236"/>
  <c r="AE236"/>
  <c r="AD236"/>
  <c r="AC236"/>
  <c r="AB236"/>
  <c r="AM235"/>
  <c r="AL235"/>
  <c r="AK235"/>
  <c r="AJ235"/>
  <c r="AI235"/>
  <c r="AH235"/>
  <c r="AG235"/>
  <c r="AF235"/>
  <c r="AE235"/>
  <c r="AD235"/>
  <c r="AC235"/>
  <c r="AB235"/>
  <c r="AM234"/>
  <c r="AL234"/>
  <c r="AK234"/>
  <c r="AJ234"/>
  <c r="AI234"/>
  <c r="AH234"/>
  <c r="AG234"/>
  <c r="AF234"/>
  <c r="AE234"/>
  <c r="AD234"/>
  <c r="AC234"/>
  <c r="AB234"/>
  <c r="AM233"/>
  <c r="AL233"/>
  <c r="AK233"/>
  <c r="AJ233"/>
  <c r="AI233"/>
  <c r="AH233"/>
  <c r="AG233"/>
  <c r="AF233"/>
  <c r="AE233"/>
  <c r="AD233"/>
  <c r="AC233"/>
  <c r="AB233"/>
  <c r="AM232"/>
  <c r="AL232"/>
  <c r="AK232"/>
  <c r="AJ232"/>
  <c r="AI232"/>
  <c r="AH232"/>
  <c r="AG232"/>
  <c r="AF232"/>
  <c r="AE232"/>
  <c r="AD232"/>
  <c r="AC232"/>
  <c r="AB232"/>
  <c r="AM231"/>
  <c r="AL231"/>
  <c r="AK231"/>
  <c r="AJ231"/>
  <c r="AI231"/>
  <c r="AH231"/>
  <c r="AG231"/>
  <c r="AF231"/>
  <c r="AE231"/>
  <c r="AD231"/>
  <c r="AC231"/>
  <c r="AB231"/>
  <c r="AM230"/>
  <c r="AL230"/>
  <c r="AK230"/>
  <c r="AJ230"/>
  <c r="AI230"/>
  <c r="AH230"/>
  <c r="AG230"/>
  <c r="AF230"/>
  <c r="AE230"/>
  <c r="AD230"/>
  <c r="AC230"/>
  <c r="AB230"/>
  <c r="AM229"/>
  <c r="AL229"/>
  <c r="AK229"/>
  <c r="AJ229"/>
  <c r="AI229"/>
  <c r="AH229"/>
  <c r="AG229"/>
  <c r="AF229"/>
  <c r="AE229"/>
  <c r="AD229"/>
  <c r="AC229"/>
  <c r="AB229"/>
  <c r="AM228"/>
  <c r="AL228"/>
  <c r="AK228"/>
  <c r="AJ228"/>
  <c r="AI228"/>
  <c r="AH228"/>
  <c r="AG228"/>
  <c r="AF228"/>
  <c r="AE228"/>
  <c r="AD228"/>
  <c r="AC228"/>
  <c r="AB228"/>
  <c r="AM227"/>
  <c r="AL227"/>
  <c r="AK227"/>
  <c r="AJ227"/>
  <c r="AI227"/>
  <c r="AH227"/>
  <c r="AG227"/>
  <c r="AF227"/>
  <c r="AE227"/>
  <c r="AD227"/>
  <c r="AC227"/>
  <c r="AB227"/>
  <c r="AM226"/>
  <c r="AL226"/>
  <c r="AK226"/>
  <c r="AJ226"/>
  <c r="AI226"/>
  <c r="AH226"/>
  <c r="AG226"/>
  <c r="AF226"/>
  <c r="AE226"/>
  <c r="AD226"/>
  <c r="AC226"/>
  <c r="AB226"/>
  <c r="AM225"/>
  <c r="AL225"/>
  <c r="AK225"/>
  <c r="AJ225"/>
  <c r="AI225"/>
  <c r="AH225"/>
  <c r="AG225"/>
  <c r="AF225"/>
  <c r="AE225"/>
  <c r="AD225"/>
  <c r="AC225"/>
  <c r="AB225"/>
  <c r="AM224"/>
  <c r="AL224"/>
  <c r="AK224"/>
  <c r="AJ224"/>
  <c r="AI224"/>
  <c r="AH224"/>
  <c r="AG224"/>
  <c r="AF224"/>
  <c r="AE224"/>
  <c r="AD224"/>
  <c r="AC224"/>
  <c r="AB224"/>
  <c r="AM223"/>
  <c r="AL223"/>
  <c r="AK223"/>
  <c r="AJ223"/>
  <c r="AI223"/>
  <c r="AH223"/>
  <c r="AG223"/>
  <c r="AF223"/>
  <c r="AE223"/>
  <c r="AD223"/>
  <c r="AC223"/>
  <c r="AB223"/>
  <c r="AM222"/>
  <c r="AL222"/>
  <c r="AK222"/>
  <c r="AJ222"/>
  <c r="AI222"/>
  <c r="AH222"/>
  <c r="AG222"/>
  <c r="AF222"/>
  <c r="AE222"/>
  <c r="AD222"/>
  <c r="AC222"/>
  <c r="AB222"/>
  <c r="AM221"/>
  <c r="AL221"/>
  <c r="AK221"/>
  <c r="AJ221"/>
  <c r="AI221"/>
  <c r="AH221"/>
  <c r="AG221"/>
  <c r="AF221"/>
  <c r="AE221"/>
  <c r="AD221"/>
  <c r="AC221"/>
  <c r="AB221"/>
  <c r="AM220"/>
  <c r="AL220"/>
  <c r="AK220"/>
  <c r="AJ220"/>
  <c r="AI220"/>
  <c r="AH220"/>
  <c r="AG220"/>
  <c r="AF220"/>
  <c r="AE220"/>
  <c r="AD220"/>
  <c r="AC220"/>
  <c r="AB220"/>
  <c r="AM219"/>
  <c r="AL219"/>
  <c r="AK219"/>
  <c r="AJ219"/>
  <c r="AI219"/>
  <c r="AH219"/>
  <c r="AG219"/>
  <c r="AF219"/>
  <c r="AE219"/>
  <c r="AD219"/>
  <c r="AC219"/>
  <c r="AB219"/>
  <c r="AM218"/>
  <c r="AL218"/>
  <c r="AK218"/>
  <c r="AJ218"/>
  <c r="AI218"/>
  <c r="AH218"/>
  <c r="AG218"/>
  <c r="AF218"/>
  <c r="AE218"/>
  <c r="AD218"/>
  <c r="AC218"/>
  <c r="AB218"/>
  <c r="AM217"/>
  <c r="AL217"/>
  <c r="AK217"/>
  <c r="AJ217"/>
  <c r="AI217"/>
  <c r="AH217"/>
  <c r="AG217"/>
  <c r="AF217"/>
  <c r="AE217"/>
  <c r="AD217"/>
  <c r="AC217"/>
  <c r="AB217"/>
  <c r="AM216"/>
  <c r="AL216"/>
  <c r="AK216"/>
  <c r="AJ216"/>
  <c r="AI216"/>
  <c r="AH216"/>
  <c r="AG216"/>
  <c r="AF216"/>
  <c r="AE216"/>
  <c r="AD216"/>
  <c r="AC216"/>
  <c r="AB216"/>
  <c r="AM215"/>
  <c r="AL215"/>
  <c r="AK215"/>
  <c r="AJ215"/>
  <c r="AI215"/>
  <c r="AH215"/>
  <c r="AG215"/>
  <c r="AF215"/>
  <c r="AE215"/>
  <c r="AD215"/>
  <c r="AC215"/>
  <c r="AB215"/>
  <c r="AM214"/>
  <c r="AL214"/>
  <c r="AK214"/>
  <c r="AJ214"/>
  <c r="AI214"/>
  <c r="AH214"/>
  <c r="AG214"/>
  <c r="AF214"/>
  <c r="AE214"/>
  <c r="AD214"/>
  <c r="AC214"/>
  <c r="AB214"/>
  <c r="AM213"/>
  <c r="AL213"/>
  <c r="AK213"/>
  <c r="AJ213"/>
  <c r="AI213"/>
  <c r="AH213"/>
  <c r="AG213"/>
  <c r="AF213"/>
  <c r="AE213"/>
  <c r="AD213"/>
  <c r="AC213"/>
  <c r="AB213"/>
  <c r="AM212"/>
  <c r="AL212"/>
  <c r="AK212"/>
  <c r="AJ212"/>
  <c r="AI212"/>
  <c r="AH212"/>
  <c r="AG212"/>
  <c r="AF212"/>
  <c r="AE212"/>
  <c r="AD212"/>
  <c r="AC212"/>
  <c r="AB212"/>
  <c r="AM211"/>
  <c r="AL211"/>
  <c r="AK211"/>
  <c r="AJ211"/>
  <c r="AI211"/>
  <c r="AH211"/>
  <c r="AG211"/>
  <c r="AF211"/>
  <c r="AE211"/>
  <c r="AD211"/>
  <c r="AC211"/>
  <c r="AB211"/>
  <c r="AM210"/>
  <c r="AL210"/>
  <c r="AK210"/>
  <c r="AJ210"/>
  <c r="AI210"/>
  <c r="AH210"/>
  <c r="AG210"/>
  <c r="AF210"/>
  <c r="AE210"/>
  <c r="AD210"/>
  <c r="AC210"/>
  <c r="AB210"/>
  <c r="AM209"/>
  <c r="AL209"/>
  <c r="AK209"/>
  <c r="AJ209"/>
  <c r="AI209"/>
  <c r="AH209"/>
  <c r="AG209"/>
  <c r="AF209"/>
  <c r="AE209"/>
  <c r="AD209"/>
  <c r="AC209"/>
  <c r="AB209"/>
  <c r="AM208"/>
  <c r="AL208"/>
  <c r="AK208"/>
  <c r="AJ208"/>
  <c r="AI208"/>
  <c r="AH208"/>
  <c r="AG208"/>
  <c r="AF208"/>
  <c r="AE208"/>
  <c r="AD208"/>
  <c r="AC208"/>
  <c r="AB208"/>
  <c r="AM207"/>
  <c r="AL207"/>
  <c r="AK207"/>
  <c r="AJ207"/>
  <c r="AI207"/>
  <c r="AH207"/>
  <c r="AG207"/>
  <c r="AF207"/>
  <c r="AE207"/>
  <c r="AD207"/>
  <c r="AC207"/>
  <c r="AB207"/>
  <c r="AM206"/>
  <c r="AL206"/>
  <c r="AK206"/>
  <c r="AJ206"/>
  <c r="AI206"/>
  <c r="AH206"/>
  <c r="AG206"/>
  <c r="AF206"/>
  <c r="AE206"/>
  <c r="AD206"/>
  <c r="AC206"/>
  <c r="AB206"/>
  <c r="AM205"/>
  <c r="AL205"/>
  <c r="AK205"/>
  <c r="AJ205"/>
  <c r="AI205"/>
  <c r="AH205"/>
  <c r="AG205"/>
  <c r="AF205"/>
  <c r="AE205"/>
  <c r="AD205"/>
  <c r="AC205"/>
  <c r="AB205"/>
  <c r="AM204"/>
  <c r="AL204"/>
  <c r="AK204"/>
  <c r="AJ204"/>
  <c r="AI204"/>
  <c r="AH204"/>
  <c r="AG204"/>
  <c r="AF204"/>
  <c r="AE204"/>
  <c r="AD204"/>
  <c r="AC204"/>
  <c r="AB204"/>
  <c r="AM203"/>
  <c r="AL203"/>
  <c r="AK203"/>
  <c r="AJ203"/>
  <c r="AI203"/>
  <c r="AH203"/>
  <c r="AG203"/>
  <c r="AF203"/>
  <c r="AE203"/>
  <c r="AD203"/>
  <c r="AC203"/>
  <c r="AB203"/>
  <c r="AM202"/>
  <c r="AL202"/>
  <c r="AK202"/>
  <c r="AJ202"/>
  <c r="AI202"/>
  <c r="AH202"/>
  <c r="AG202"/>
  <c r="AF202"/>
  <c r="AE202"/>
  <c r="AD202"/>
  <c r="AC202"/>
  <c r="AB202"/>
  <c r="AM201"/>
  <c r="AL201"/>
  <c r="AK201"/>
  <c r="AJ201"/>
  <c r="AI201"/>
  <c r="AH201"/>
  <c r="AG201"/>
  <c r="AF201"/>
  <c r="AE201"/>
  <c r="AD201"/>
  <c r="AC201"/>
  <c r="AB201"/>
  <c r="AM200"/>
  <c r="AL200"/>
  <c r="AK200"/>
  <c r="AJ200"/>
  <c r="AI200"/>
  <c r="AH200"/>
  <c r="AG200"/>
  <c r="AF200"/>
  <c r="AE200"/>
  <c r="AD200"/>
  <c r="AC200"/>
  <c r="AB200"/>
  <c r="AM199"/>
  <c r="AL199"/>
  <c r="AK199"/>
  <c r="AJ199"/>
  <c r="AI199"/>
  <c r="AH199"/>
  <c r="AG199"/>
  <c r="AF199"/>
  <c r="AE199"/>
  <c r="AD199"/>
  <c r="AC199"/>
  <c r="AB199"/>
  <c r="AM198"/>
  <c r="AL198"/>
  <c r="AK198"/>
  <c r="AJ198"/>
  <c r="AI198"/>
  <c r="AH198"/>
  <c r="AG198"/>
  <c r="AF198"/>
  <c r="AE198"/>
  <c r="AD198"/>
  <c r="AC198"/>
  <c r="AB198"/>
  <c r="AM197"/>
  <c r="AL197"/>
  <c r="AK197"/>
  <c r="AJ197"/>
  <c r="AI197"/>
  <c r="AH197"/>
  <c r="AG197"/>
  <c r="AF197"/>
  <c r="AE197"/>
  <c r="AD197"/>
  <c r="AC197"/>
  <c r="AB197"/>
  <c r="AM196"/>
  <c r="AL196"/>
  <c r="AK196"/>
  <c r="AJ196"/>
  <c r="AI196"/>
  <c r="AH196"/>
  <c r="AG196"/>
  <c r="AF196"/>
  <c r="AE196"/>
  <c r="AD196"/>
  <c r="AC196"/>
  <c r="AB196"/>
  <c r="AM195"/>
  <c r="AL195"/>
  <c r="AK195"/>
  <c r="AJ195"/>
  <c r="AI195"/>
  <c r="AH195"/>
  <c r="AG195"/>
  <c r="AF195"/>
  <c r="AE195"/>
  <c r="AD195"/>
  <c r="AC195"/>
  <c r="AB195"/>
  <c r="AM194"/>
  <c r="AL194"/>
  <c r="AK194"/>
  <c r="AJ194"/>
  <c r="AI194"/>
  <c r="AH194"/>
  <c r="AG194"/>
  <c r="AF194"/>
  <c r="AE194"/>
  <c r="AD194"/>
  <c r="AC194"/>
  <c r="AB194"/>
  <c r="AM193"/>
  <c r="AL193"/>
  <c r="AK193"/>
  <c r="AJ193"/>
  <c r="AI193"/>
  <c r="AH193"/>
  <c r="AG193"/>
  <c r="AF193"/>
  <c r="AE193"/>
  <c r="AD193"/>
  <c r="AC193"/>
  <c r="AB193"/>
  <c r="AM192"/>
  <c r="AL192"/>
  <c r="AK192"/>
  <c r="AJ192"/>
  <c r="AI192"/>
  <c r="AH192"/>
  <c r="AG192"/>
  <c r="AF192"/>
  <c r="AE192"/>
  <c r="AD192"/>
  <c r="AC192"/>
  <c r="AB192"/>
  <c r="AM191"/>
  <c r="AL191"/>
  <c r="AK191"/>
  <c r="AJ191"/>
  <c r="AI191"/>
  <c r="AH191"/>
  <c r="AG191"/>
  <c r="AF191"/>
  <c r="AE191"/>
  <c r="AD191"/>
  <c r="AC191"/>
  <c r="AB191"/>
  <c r="AM190"/>
  <c r="AL190"/>
  <c r="AK190"/>
  <c r="AJ190"/>
  <c r="AI190"/>
  <c r="AH190"/>
  <c r="AG190"/>
  <c r="AF190"/>
  <c r="AE190"/>
  <c r="AD190"/>
  <c r="AC190"/>
  <c r="AB190"/>
  <c r="AM189"/>
  <c r="AL189"/>
  <c r="AK189"/>
  <c r="AJ189"/>
  <c r="AI189"/>
  <c r="AH189"/>
  <c r="AG189"/>
  <c r="AF189"/>
  <c r="AE189"/>
  <c r="AD189"/>
  <c r="AC189"/>
  <c r="AB189"/>
  <c r="AM188"/>
  <c r="AL188"/>
  <c r="AK188"/>
  <c r="AJ188"/>
  <c r="AI188"/>
  <c r="AH188"/>
  <c r="AG188"/>
  <c r="AF188"/>
  <c r="AE188"/>
  <c r="AD188"/>
  <c r="AC188"/>
  <c r="AB188"/>
  <c r="AM187"/>
  <c r="AL187"/>
  <c r="AK187"/>
  <c r="AJ187"/>
  <c r="AI187"/>
  <c r="AH187"/>
  <c r="AG187"/>
  <c r="AF187"/>
  <c r="AE187"/>
  <c r="AD187"/>
  <c r="AC187"/>
  <c r="AB187"/>
  <c r="AM186"/>
  <c r="AL186"/>
  <c r="AK186"/>
  <c r="AJ186"/>
  <c r="AI186"/>
  <c r="AH186"/>
  <c r="AG186"/>
  <c r="AF186"/>
  <c r="AE186"/>
  <c r="AD186"/>
  <c r="AC186"/>
  <c r="AB186"/>
  <c r="AM185"/>
  <c r="AL185"/>
  <c r="AK185"/>
  <c r="AJ185"/>
  <c r="AI185"/>
  <c r="AH185"/>
  <c r="AG185"/>
  <c r="AF185"/>
  <c r="AE185"/>
  <c r="AD185"/>
  <c r="AC185"/>
  <c r="AB185"/>
  <c r="AM184"/>
  <c r="AL184"/>
  <c r="AK184"/>
  <c r="AJ184"/>
  <c r="AI184"/>
  <c r="AH184"/>
  <c r="AG184"/>
  <c r="AF184"/>
  <c r="AE184"/>
  <c r="AD184"/>
  <c r="AC184"/>
  <c r="AB184"/>
  <c r="AM183"/>
  <c r="AL183"/>
  <c r="AK183"/>
  <c r="AJ183"/>
  <c r="AI183"/>
  <c r="AH183"/>
  <c r="AG183"/>
  <c r="AF183"/>
  <c r="AE183"/>
  <c r="AD183"/>
  <c r="AC183"/>
  <c r="AB183"/>
  <c r="AM182"/>
  <c r="AL182"/>
  <c r="AK182"/>
  <c r="AJ182"/>
  <c r="AI182"/>
  <c r="AH182"/>
  <c r="AG182"/>
  <c r="AF182"/>
  <c r="AE182"/>
  <c r="AD182"/>
  <c r="AC182"/>
  <c r="AB182"/>
  <c r="AM181"/>
  <c r="AL181"/>
  <c r="AK181"/>
  <c r="AJ181"/>
  <c r="AI181"/>
  <c r="AH181"/>
  <c r="AG181"/>
  <c r="AF181"/>
  <c r="AE181"/>
  <c r="AD181"/>
  <c r="AC181"/>
  <c r="AB181"/>
  <c r="AM180"/>
  <c r="AL180"/>
  <c r="AK180"/>
  <c r="AJ180"/>
  <c r="AI180"/>
  <c r="AH180"/>
  <c r="AG180"/>
  <c r="AF180"/>
  <c r="AE180"/>
  <c r="AD180"/>
  <c r="AC180"/>
  <c r="AB180"/>
  <c r="AM179"/>
  <c r="AL179"/>
  <c r="AK179"/>
  <c r="AJ179"/>
  <c r="AI179"/>
  <c r="AH179"/>
  <c r="AG179"/>
  <c r="AF179"/>
  <c r="AE179"/>
  <c r="AD179"/>
  <c r="AC179"/>
  <c r="AB179"/>
  <c r="AM178"/>
  <c r="AL178"/>
  <c r="AK178"/>
  <c r="AJ178"/>
  <c r="AI178"/>
  <c r="AH178"/>
  <c r="AG178"/>
  <c r="AF178"/>
  <c r="AE178"/>
  <c r="AD178"/>
  <c r="AC178"/>
  <c r="AB178"/>
  <c r="AM177"/>
  <c r="AL177"/>
  <c r="AK177"/>
  <c r="AJ177"/>
  <c r="AI177"/>
  <c r="AH177"/>
  <c r="AG177"/>
  <c r="AF177"/>
  <c r="AE177"/>
  <c r="AD177"/>
  <c r="AC177"/>
  <c r="AB177"/>
  <c r="AM176"/>
  <c r="AL176"/>
  <c r="AK176"/>
  <c r="AJ176"/>
  <c r="AI176"/>
  <c r="AH176"/>
  <c r="AG176"/>
  <c r="AF176"/>
  <c r="AE176"/>
  <c r="AD176"/>
  <c r="AC176"/>
  <c r="AB176"/>
  <c r="AM175"/>
  <c r="AL175"/>
  <c r="AK175"/>
  <c r="AJ175"/>
  <c r="AI175"/>
  <c r="AH175"/>
  <c r="AG175"/>
  <c r="AF175"/>
  <c r="AE175"/>
  <c r="AD175"/>
  <c r="AC175"/>
  <c r="AB175"/>
  <c r="AM174"/>
  <c r="AL174"/>
  <c r="AK174"/>
  <c r="AJ174"/>
  <c r="AI174"/>
  <c r="AH174"/>
  <c r="AG174"/>
  <c r="AF174"/>
  <c r="AE174"/>
  <c r="AD174"/>
  <c r="AC174"/>
  <c r="AB174"/>
  <c r="AM173"/>
  <c r="AL173"/>
  <c r="AK173"/>
  <c r="AJ173"/>
  <c r="AI173"/>
  <c r="AH173"/>
  <c r="AG173"/>
  <c r="AF173"/>
  <c r="AE173"/>
  <c r="AD173"/>
  <c r="AC173"/>
  <c r="AB173"/>
  <c r="AM172"/>
  <c r="AL172"/>
  <c r="AK172"/>
  <c r="AJ172"/>
  <c r="AI172"/>
  <c r="AH172"/>
  <c r="AG172"/>
  <c r="AF172"/>
  <c r="AE172"/>
  <c r="AD172"/>
  <c r="AC172"/>
  <c r="AB172"/>
  <c r="AM171"/>
  <c r="AL171"/>
  <c r="AK171"/>
  <c r="AJ171"/>
  <c r="AI171"/>
  <c r="AH171"/>
  <c r="AG171"/>
  <c r="AF171"/>
  <c r="AE171"/>
  <c r="AD171"/>
  <c r="AC171"/>
  <c r="AB171"/>
  <c r="AM170"/>
  <c r="AL170"/>
  <c r="AK170"/>
  <c r="AJ170"/>
  <c r="AI170"/>
  <c r="AH170"/>
  <c r="AG170"/>
  <c r="AF170"/>
  <c r="AE170"/>
  <c r="AD170"/>
  <c r="AC170"/>
  <c r="AB170"/>
  <c r="AM165"/>
  <c r="AL165"/>
  <c r="AK165"/>
  <c r="AJ165"/>
  <c r="AI165"/>
  <c r="AH165"/>
  <c r="AG165"/>
  <c r="AF165"/>
  <c r="AE165"/>
  <c r="AD165"/>
  <c r="AC165"/>
  <c r="AB165"/>
  <c r="AM164"/>
  <c r="AL164"/>
  <c r="AK164"/>
  <c r="AJ164"/>
  <c r="AI164"/>
  <c r="AH164"/>
  <c r="AG164"/>
  <c r="AF164"/>
  <c r="AE164"/>
  <c r="AD164"/>
  <c r="AC164"/>
  <c r="AB164"/>
  <c r="AM163"/>
  <c r="AL163"/>
  <c r="AK163"/>
  <c r="AJ163"/>
  <c r="AI163"/>
  <c r="AH163"/>
  <c r="AG163"/>
  <c r="AF163"/>
  <c r="AE163"/>
  <c r="AD163"/>
  <c r="AC163"/>
  <c r="AB163"/>
  <c r="AM162"/>
  <c r="AL162"/>
  <c r="AK162"/>
  <c r="AJ162"/>
  <c r="AI162"/>
  <c r="AH162"/>
  <c r="AG162"/>
  <c r="AF162"/>
  <c r="AE162"/>
  <c r="AD162"/>
  <c r="AC162"/>
  <c r="AB162"/>
  <c r="AM161"/>
  <c r="AL161"/>
  <c r="AK161"/>
  <c r="AJ161"/>
  <c r="AI161"/>
  <c r="AH161"/>
  <c r="AG161"/>
  <c r="AF161"/>
  <c r="AE161"/>
  <c r="AD161"/>
  <c r="AC161"/>
  <c r="AB161"/>
  <c r="AM158"/>
  <c r="AL158"/>
  <c r="AK158"/>
  <c r="AJ158"/>
  <c r="AI158"/>
  <c r="AH158"/>
  <c r="AG158"/>
  <c r="AF158"/>
  <c r="AE158"/>
  <c r="AD158"/>
  <c r="AC158"/>
  <c r="AB158"/>
  <c r="AM157"/>
  <c r="AL157"/>
  <c r="AK157"/>
  <c r="AJ157"/>
  <c r="AI157"/>
  <c r="AH157"/>
  <c r="AG157"/>
  <c r="AF157"/>
  <c r="AE157"/>
  <c r="AD157"/>
  <c r="AC157"/>
  <c r="AB157"/>
  <c r="AM156"/>
  <c r="AL156"/>
  <c r="AK156"/>
  <c r="AJ156"/>
  <c r="AI156"/>
  <c r="AH156"/>
  <c r="AG156"/>
  <c r="AF156"/>
  <c r="AE156"/>
  <c r="AD156"/>
  <c r="AC156"/>
  <c r="AB156"/>
  <c r="AM155"/>
  <c r="AL155"/>
  <c r="AK155"/>
  <c r="AJ155"/>
  <c r="AI155"/>
  <c r="AH155"/>
  <c r="AG155"/>
  <c r="AF155"/>
  <c r="AE155"/>
  <c r="AD155"/>
  <c r="AC155"/>
  <c r="AB155"/>
  <c r="AM154"/>
  <c r="AL154"/>
  <c r="AK154"/>
  <c r="AJ154"/>
  <c r="AI154"/>
  <c r="AH154"/>
  <c r="AG154"/>
  <c r="AF154"/>
  <c r="AE154"/>
  <c r="AD154"/>
  <c r="AC154"/>
  <c r="AB154"/>
  <c r="AM153"/>
  <c r="AL153"/>
  <c r="AK153"/>
  <c r="AJ153"/>
  <c r="AI153"/>
  <c r="AH153"/>
  <c r="AG153"/>
  <c r="AF153"/>
  <c r="AE153"/>
  <c r="AD153"/>
  <c r="AC153"/>
  <c r="AB153"/>
  <c r="AM152"/>
  <c r="AL152"/>
  <c r="AK152"/>
  <c r="AJ152"/>
  <c r="AI152"/>
  <c r="AH152"/>
  <c r="AG152"/>
  <c r="AF152"/>
  <c r="AE152"/>
  <c r="AD152"/>
  <c r="AC152"/>
  <c r="AB152"/>
  <c r="AM151"/>
  <c r="AL151"/>
  <c r="AK151"/>
  <c r="AJ151"/>
  <c r="AI151"/>
  <c r="AH151"/>
  <c r="AG151"/>
  <c r="AF151"/>
  <c r="AE151"/>
  <c r="AD151"/>
  <c r="AC151"/>
  <c r="AB151"/>
  <c r="AM150"/>
  <c r="AL150"/>
  <c r="AK150"/>
  <c r="AJ150"/>
  <c r="AI150"/>
  <c r="AH150"/>
  <c r="AG150"/>
  <c r="AF150"/>
  <c r="AE150"/>
  <c r="AD150"/>
  <c r="AC150"/>
  <c r="AB150"/>
  <c r="AM149"/>
  <c r="AL149"/>
  <c r="AK149"/>
  <c r="AJ149"/>
  <c r="AI149"/>
  <c r="AH149"/>
  <c r="AG149"/>
  <c r="AF149"/>
  <c r="AE149"/>
  <c r="AD149"/>
  <c r="AC149"/>
  <c r="AB149"/>
  <c r="AM148"/>
  <c r="AL148"/>
  <c r="AK148"/>
  <c r="AJ148"/>
  <c r="AI148"/>
  <c r="AH148"/>
  <c r="AG148"/>
  <c r="AF148"/>
  <c r="AE148"/>
  <c r="AD148"/>
  <c r="AC148"/>
  <c r="AB148"/>
  <c r="AK147"/>
  <c r="AJ147"/>
  <c r="AI147"/>
  <c r="AH147"/>
  <c r="AG147"/>
  <c r="AF147"/>
  <c r="AE147"/>
  <c r="AD147"/>
  <c r="AC147"/>
  <c r="AB147"/>
  <c r="AK146"/>
  <c r="AJ146"/>
  <c r="AI146"/>
  <c r="AH146"/>
  <c r="AG146"/>
  <c r="AF146"/>
  <c r="AE146"/>
  <c r="AD146"/>
  <c r="AC146"/>
  <c r="AB146"/>
  <c r="AK145"/>
  <c r="AJ145"/>
  <c r="AI145"/>
  <c r="AH145"/>
  <c r="AG145"/>
  <c r="AF145"/>
  <c r="AE145"/>
  <c r="AD145"/>
  <c r="AC145"/>
  <c r="AB145"/>
  <c r="AM144"/>
  <c r="AL144"/>
  <c r="AK144"/>
  <c r="AJ144"/>
  <c r="AI144"/>
  <c r="AH144"/>
  <c r="AG144"/>
  <c r="AF144"/>
  <c r="AE144"/>
  <c r="AD144"/>
  <c r="AC144"/>
  <c r="AB144"/>
  <c r="AM141"/>
  <c r="AL141"/>
  <c r="AK141"/>
  <c r="AJ141"/>
  <c r="AI141"/>
  <c r="AH141"/>
  <c r="AG141"/>
  <c r="AF141"/>
  <c r="AE141"/>
  <c r="AD141"/>
  <c r="AC141"/>
  <c r="AB141"/>
  <c r="AM140"/>
  <c r="AL140"/>
  <c r="AK140"/>
  <c r="AJ140"/>
  <c r="AI140"/>
  <c r="AH140"/>
  <c r="AG140"/>
  <c r="AF140"/>
  <c r="AE140"/>
  <c r="AD140"/>
  <c r="AC140"/>
  <c r="AB140"/>
  <c r="AM139"/>
  <c r="AL139"/>
  <c r="AK139"/>
  <c r="AJ139"/>
  <c r="AI139"/>
  <c r="AH139"/>
  <c r="AG139"/>
  <c r="AF139"/>
  <c r="AE139"/>
  <c r="AD139"/>
  <c r="AC139"/>
  <c r="AB139"/>
  <c r="AM138"/>
  <c r="AL138"/>
  <c r="AK138"/>
  <c r="AJ138"/>
  <c r="AI138"/>
  <c r="AH138"/>
  <c r="AG138"/>
  <c r="AF138"/>
  <c r="AE138"/>
  <c r="AD138"/>
  <c r="AC138"/>
  <c r="AB138"/>
  <c r="AM137"/>
  <c r="AL137"/>
  <c r="AK137"/>
  <c r="AJ137"/>
  <c r="AI137"/>
  <c r="AH137"/>
  <c r="AG137"/>
  <c r="AF137"/>
  <c r="AE137"/>
  <c r="AD137"/>
  <c r="AC137"/>
  <c r="AB137"/>
  <c r="AM136"/>
  <c r="AL136"/>
  <c r="AK136"/>
  <c r="AJ136"/>
  <c r="AI136"/>
  <c r="AH136"/>
  <c r="AG136"/>
  <c r="AF136"/>
  <c r="AE136"/>
  <c r="AD136"/>
  <c r="AC136"/>
  <c r="AB136"/>
  <c r="AM135"/>
  <c r="AL135"/>
  <c r="AK135"/>
  <c r="AJ135"/>
  <c r="AI135"/>
  <c r="AH135"/>
  <c r="AG135"/>
  <c r="AF135"/>
  <c r="AE135"/>
  <c r="AD135"/>
  <c r="AC135"/>
  <c r="AB135"/>
  <c r="AM134"/>
  <c r="AL134"/>
  <c r="AK134"/>
  <c r="AJ134"/>
  <c r="AI134"/>
  <c r="AH134"/>
  <c r="AG134"/>
  <c r="AF134"/>
  <c r="AE134"/>
  <c r="AD134"/>
  <c r="AC134"/>
  <c r="AB134"/>
  <c r="AM133"/>
  <c r="AL133"/>
  <c r="AK133"/>
  <c r="AJ133"/>
  <c r="AI133"/>
  <c r="AH133"/>
  <c r="AG133"/>
  <c r="AF133"/>
  <c r="AE133"/>
  <c r="AD133"/>
  <c r="AC133"/>
  <c r="AB133"/>
  <c r="AM131"/>
  <c r="AL131"/>
  <c r="AK131"/>
  <c r="AJ131"/>
  <c r="AI131"/>
  <c r="AH131"/>
  <c r="AG131"/>
  <c r="AF131"/>
  <c r="AE131"/>
  <c r="AD131"/>
  <c r="AC131"/>
  <c r="AB131"/>
  <c r="AM130"/>
  <c r="AL130"/>
  <c r="AK130"/>
  <c r="AJ130"/>
  <c r="AI130"/>
  <c r="AH130"/>
  <c r="AG130"/>
  <c r="AF130"/>
  <c r="AE130"/>
  <c r="AD130"/>
  <c r="AC130"/>
  <c r="AB130"/>
  <c r="AM129"/>
  <c r="AL129"/>
  <c r="AK129"/>
  <c r="AJ129"/>
  <c r="AI129"/>
  <c r="AH129"/>
  <c r="AG129"/>
  <c r="AF129"/>
  <c r="AE129"/>
  <c r="AD129"/>
  <c r="AC129"/>
  <c r="AB129"/>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24"/>
  <c r="AL124"/>
  <c r="AK124"/>
  <c r="AJ124"/>
  <c r="AI124"/>
  <c r="AH124"/>
  <c r="AG124"/>
  <c r="AF124"/>
  <c r="AE124"/>
  <c r="AD124"/>
  <c r="AC124"/>
  <c r="AB124"/>
  <c r="AM123"/>
  <c r="AL123"/>
  <c r="AK123"/>
  <c r="AJ123"/>
  <c r="AI123"/>
  <c r="AH123"/>
  <c r="AG123"/>
  <c r="AF123"/>
  <c r="AE123"/>
  <c r="AD123"/>
  <c r="AC123"/>
  <c r="AB123"/>
  <c r="AM121"/>
  <c r="AL121"/>
  <c r="AK121"/>
  <c r="AJ121"/>
  <c r="AI121"/>
  <c r="AH121"/>
  <c r="AG121"/>
  <c r="AF121"/>
  <c r="AE121"/>
  <c r="AD121"/>
  <c r="AC121"/>
  <c r="AB121"/>
  <c r="AM120"/>
  <c r="AL120"/>
  <c r="AK120"/>
  <c r="AJ120"/>
  <c r="AI120"/>
  <c r="AH120"/>
  <c r="AG120"/>
  <c r="AF120"/>
  <c r="AE120"/>
  <c r="AD120"/>
  <c r="AC120"/>
  <c r="AB120"/>
  <c r="AM119"/>
  <c r="AL119"/>
  <c r="AK119"/>
  <c r="AJ119"/>
  <c r="AI119"/>
  <c r="AH119"/>
  <c r="AG119"/>
  <c r="AF119"/>
  <c r="AE119"/>
  <c r="AD119"/>
  <c r="AC119"/>
  <c r="AB119"/>
  <c r="AM118"/>
  <c r="AL118"/>
  <c r="AK118"/>
  <c r="AJ118"/>
  <c r="AI118"/>
  <c r="AH118"/>
  <c r="AG118"/>
  <c r="AF118"/>
  <c r="AE118"/>
  <c r="AD118"/>
  <c r="AC118"/>
  <c r="AB118"/>
  <c r="AM117"/>
  <c r="AL117"/>
  <c r="AK117"/>
  <c r="AJ117"/>
  <c r="AI117"/>
  <c r="AH117"/>
  <c r="AG117"/>
  <c r="AF117"/>
  <c r="AE117"/>
  <c r="AD117"/>
  <c r="AC117"/>
  <c r="AB117"/>
  <c r="AM116"/>
  <c r="AL116"/>
  <c r="AK116"/>
  <c r="AJ116"/>
  <c r="AI116"/>
  <c r="AH116"/>
  <c r="AG116"/>
  <c r="AF116"/>
  <c r="AE116"/>
  <c r="AD116"/>
  <c r="AC116"/>
  <c r="AB116"/>
  <c r="AM115"/>
  <c r="AL115"/>
  <c r="AK115"/>
  <c r="AJ115"/>
  <c r="AI115"/>
  <c r="AH115"/>
  <c r="AG115"/>
  <c r="AF115"/>
  <c r="AE115"/>
  <c r="AD115"/>
  <c r="AC115"/>
  <c r="AB115"/>
  <c r="AM114"/>
  <c r="AL114"/>
  <c r="AK114"/>
  <c r="AJ114"/>
  <c r="AI114"/>
  <c r="AH114"/>
  <c r="AG114"/>
  <c r="AF114"/>
  <c r="AE114"/>
  <c r="AD114"/>
  <c r="AC114"/>
  <c r="AB114"/>
  <c r="AM113"/>
  <c r="AL113"/>
  <c r="AK113"/>
  <c r="AJ113"/>
  <c r="AI113"/>
  <c r="AH113"/>
  <c r="AG113"/>
  <c r="AF113"/>
  <c r="AE113"/>
  <c r="AD113"/>
  <c r="AC113"/>
  <c r="AB113"/>
  <c r="AM112"/>
  <c r="AL112"/>
  <c r="AK112"/>
  <c r="AJ112"/>
  <c r="AI112"/>
  <c r="AH112"/>
  <c r="AG112"/>
  <c r="AF112"/>
  <c r="AE112"/>
  <c r="AD112"/>
  <c r="AC112"/>
  <c r="AB112"/>
  <c r="AM111"/>
  <c r="AL111"/>
  <c r="AK111"/>
  <c r="AJ111"/>
  <c r="AI111"/>
  <c r="AH111"/>
  <c r="AG111"/>
  <c r="AF111"/>
  <c r="AE111"/>
  <c r="AD111"/>
  <c r="AC111"/>
  <c r="AB111"/>
  <c r="AM110"/>
  <c r="AL110"/>
  <c r="AK110"/>
  <c r="AJ110"/>
  <c r="AI110"/>
  <c r="AH110"/>
  <c r="AG110"/>
  <c r="AF110"/>
  <c r="AE110"/>
  <c r="AD110"/>
  <c r="AC110"/>
  <c r="AB110"/>
  <c r="AM109"/>
  <c r="AL109"/>
  <c r="AK109"/>
  <c r="AJ109"/>
  <c r="AI109"/>
  <c r="AH109"/>
  <c r="AG109"/>
  <c r="AF109"/>
  <c r="AE109"/>
  <c r="AD109"/>
  <c r="AC109"/>
  <c r="AB109"/>
  <c r="AM108"/>
  <c r="AL108"/>
  <c r="AK108"/>
  <c r="AJ108"/>
  <c r="AI108"/>
  <c r="AH108"/>
  <c r="AG108"/>
  <c r="AF108"/>
  <c r="AE108"/>
  <c r="AD108"/>
  <c r="AC108"/>
  <c r="AB108"/>
  <c r="AM107"/>
  <c r="AL107"/>
  <c r="AK107"/>
  <c r="AJ107"/>
  <c r="AI107"/>
  <c r="AH107"/>
  <c r="AG107"/>
  <c r="AF107"/>
  <c r="AE107"/>
  <c r="AD107"/>
  <c r="AC107"/>
  <c r="AB107"/>
  <c r="AM101"/>
  <c r="AL101"/>
  <c r="AK101"/>
  <c r="AJ101"/>
  <c r="AI101"/>
  <c r="AH101"/>
  <c r="AG101"/>
  <c r="AF101"/>
  <c r="AE101"/>
  <c r="AD101"/>
  <c r="AC101"/>
  <c r="AB101"/>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30" i="2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1"/>
  <c r="AL11"/>
  <c r="AK11"/>
  <c r="AJ11"/>
  <c r="AI11"/>
  <c r="AH11"/>
  <c r="AG11"/>
  <c r="AF11"/>
  <c r="AE11"/>
  <c r="AD11"/>
  <c r="AC11"/>
  <c r="AB11"/>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61" i="19"/>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4"/>
  <c r="AL44"/>
  <c r="AK44"/>
  <c r="AJ44"/>
  <c r="AI44"/>
  <c r="AH44"/>
  <c r="AG44"/>
  <c r="AF44"/>
  <c r="AE44"/>
  <c r="AD44"/>
  <c r="AC44"/>
  <c r="AB44"/>
  <c r="AM43"/>
  <c r="AL43"/>
  <c r="AK43"/>
  <c r="AJ43"/>
  <c r="AI43"/>
  <c r="AH43"/>
  <c r="AG43"/>
  <c r="AF43"/>
  <c r="AE43"/>
  <c r="AD43"/>
  <c r="AC43"/>
  <c r="AB43"/>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6"/>
  <c r="AL36"/>
  <c r="AK36"/>
  <c r="AJ36"/>
  <c r="AI36"/>
  <c r="AH36"/>
  <c r="AG36"/>
  <c r="AF36"/>
  <c r="AE36"/>
  <c r="AD36"/>
  <c r="AC36"/>
  <c r="AB36"/>
  <c r="AM33"/>
  <c r="AL33"/>
  <c r="AK33"/>
  <c r="AJ33"/>
  <c r="AI33"/>
  <c r="AH33"/>
  <c r="AG33"/>
  <c r="AF33"/>
  <c r="AE33"/>
  <c r="AD33"/>
  <c r="AC33"/>
  <c r="AB33"/>
  <c r="AM31"/>
  <c r="AL31"/>
  <c r="AK31"/>
  <c r="AJ31"/>
  <c r="AI31"/>
  <c r="AH31"/>
  <c r="AG31"/>
  <c r="AF31"/>
  <c r="AE31"/>
  <c r="AD31"/>
  <c r="AC31"/>
  <c r="AB31"/>
  <c r="AM30"/>
  <c r="AL30"/>
  <c r="AK30"/>
  <c r="AJ30"/>
  <c r="AI30"/>
  <c r="AH30"/>
  <c r="AG30"/>
  <c r="AF30"/>
  <c r="AE30"/>
  <c r="AD30"/>
  <c r="AC30"/>
  <c r="AB30"/>
  <c r="AM28"/>
  <c r="AL28"/>
  <c r="AK28"/>
  <c r="AJ28"/>
  <c r="AI28"/>
  <c r="AH28"/>
  <c r="AG28"/>
  <c r="AF28"/>
  <c r="AE28"/>
  <c r="AD28"/>
  <c r="AC28"/>
  <c r="AB28"/>
  <c r="AM27"/>
  <c r="AL27"/>
  <c r="AK27"/>
  <c r="AJ27"/>
  <c r="AI27"/>
  <c r="AH27"/>
  <c r="AG27"/>
  <c r="AF27"/>
  <c r="AE27"/>
  <c r="AD27"/>
  <c r="AC27"/>
  <c r="AB27"/>
  <c r="AM25"/>
  <c r="AL25"/>
  <c r="AK25"/>
  <c r="AJ25"/>
  <c r="AI25"/>
  <c r="AH25"/>
  <c r="AG25"/>
  <c r="AF25"/>
  <c r="AE25"/>
  <c r="AD25"/>
  <c r="AC25"/>
  <c r="AB25"/>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69" i="18"/>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K41"/>
  <c r="AJ41"/>
  <c r="AI41"/>
  <c r="AH41"/>
  <c r="AG41"/>
  <c r="AF41"/>
  <c r="AE41"/>
  <c r="AD41"/>
  <c r="AC41"/>
  <c r="AB41"/>
  <c r="AK40"/>
  <c r="AJ40"/>
  <c r="AI40"/>
  <c r="AH40"/>
  <c r="AG40"/>
  <c r="AF40"/>
  <c r="AE40"/>
  <c r="AD40"/>
  <c r="AC40"/>
  <c r="AB40"/>
  <c r="AK39"/>
  <c r="AJ39"/>
  <c r="AI39"/>
  <c r="AH39"/>
  <c r="AG39"/>
  <c r="AF39"/>
  <c r="AE39"/>
  <c r="AD39"/>
  <c r="AC39"/>
  <c r="AB39"/>
  <c r="AK38"/>
  <c r="AJ38"/>
  <c r="AI38"/>
  <c r="AH38"/>
  <c r="AG38"/>
  <c r="AF38"/>
  <c r="AE38"/>
  <c r="AD38"/>
  <c r="AC38"/>
  <c r="AB38"/>
  <c r="AM37"/>
  <c r="AL37"/>
  <c r="AK37"/>
  <c r="AJ37"/>
  <c r="AI37"/>
  <c r="AH37"/>
  <c r="AG37"/>
  <c r="AF37"/>
  <c r="AE37"/>
  <c r="AD37"/>
  <c r="AC37"/>
  <c r="AB37"/>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256" i="16"/>
  <c r="AL256"/>
  <c r="AK256"/>
  <c r="AJ256"/>
  <c r="AI256"/>
  <c r="AH256"/>
  <c r="AG256"/>
  <c r="AF256"/>
  <c r="AE256"/>
  <c r="AD256"/>
  <c r="AC256"/>
  <c r="AB256"/>
  <c r="AM255"/>
  <c r="AL255"/>
  <c r="AK255"/>
  <c r="AJ255"/>
  <c r="AI255"/>
  <c r="AH255"/>
  <c r="AG255"/>
  <c r="AF255"/>
  <c r="AE255"/>
  <c r="AD255"/>
  <c r="AC255"/>
  <c r="AB255"/>
  <c r="AM254"/>
  <c r="AL254"/>
  <c r="AK254"/>
  <c r="AJ254"/>
  <c r="AI254"/>
  <c r="AH254"/>
  <c r="AG254"/>
  <c r="AF254"/>
  <c r="AE254"/>
  <c r="AD254"/>
  <c r="AC254"/>
  <c r="AB254"/>
  <c r="AM253"/>
  <c r="AL253"/>
  <c r="AK253"/>
  <c r="AJ253"/>
  <c r="AI253"/>
  <c r="AH253"/>
  <c r="AG253"/>
  <c r="AF253"/>
  <c r="AE253"/>
  <c r="AD253"/>
  <c r="AC253"/>
  <c r="AB253"/>
  <c r="AM249"/>
  <c r="AL249"/>
  <c r="AK249"/>
  <c r="AJ249"/>
  <c r="AI249"/>
  <c r="AH249"/>
  <c r="AG249"/>
  <c r="AF249"/>
  <c r="AE249"/>
  <c r="AD249"/>
  <c r="AC249"/>
  <c r="AB249"/>
  <c r="AM248"/>
  <c r="AL248"/>
  <c r="AK248"/>
  <c r="AJ248"/>
  <c r="AI248"/>
  <c r="AH248"/>
  <c r="AG248"/>
  <c r="AF248"/>
  <c r="AE248"/>
  <c r="AD248"/>
  <c r="AC248"/>
  <c r="AB248"/>
  <c r="AM246"/>
  <c r="AL246"/>
  <c r="AK246"/>
  <c r="AJ246"/>
  <c r="AI246"/>
  <c r="AH246"/>
  <c r="AG246"/>
  <c r="AF246"/>
  <c r="AE246"/>
  <c r="AD246"/>
  <c r="AC246"/>
  <c r="AB246"/>
  <c r="AM245"/>
  <c r="AL245"/>
  <c r="AK245"/>
  <c r="AJ245"/>
  <c r="AI245"/>
  <c r="AH245"/>
  <c r="AG245"/>
  <c r="AF245"/>
  <c r="AE245"/>
  <c r="AD245"/>
  <c r="AC245"/>
  <c r="AB245"/>
  <c r="AM242"/>
  <c r="AL242"/>
  <c r="AK242"/>
  <c r="AJ242"/>
  <c r="AI242"/>
  <c r="AH242"/>
  <c r="AG242"/>
  <c r="AF242"/>
  <c r="AE242"/>
  <c r="AD242"/>
  <c r="AC242"/>
  <c r="AB242"/>
  <c r="AM241"/>
  <c r="AL241"/>
  <c r="AK241"/>
  <c r="AJ241"/>
  <c r="AI241"/>
  <c r="AH241"/>
  <c r="AG241"/>
  <c r="AF241"/>
  <c r="AE241"/>
  <c r="AD241"/>
  <c r="AC241"/>
  <c r="AB241"/>
  <c r="AM240"/>
  <c r="AL240"/>
  <c r="AK240"/>
  <c r="AJ240"/>
  <c r="AI240"/>
  <c r="AH240"/>
  <c r="AG240"/>
  <c r="AF240"/>
  <c r="AE240"/>
  <c r="AD240"/>
  <c r="AC240"/>
  <c r="AB240"/>
  <c r="AM238"/>
  <c r="AL238"/>
  <c r="AK238"/>
  <c r="AJ238"/>
  <c r="AI238"/>
  <c r="AH238"/>
  <c r="AG238"/>
  <c r="AF238"/>
  <c r="AE238"/>
  <c r="AD238"/>
  <c r="AC238"/>
  <c r="AB238"/>
  <c r="AM237"/>
  <c r="AL237"/>
  <c r="AK237"/>
  <c r="AJ237"/>
  <c r="AI237"/>
  <c r="AH237"/>
  <c r="AG237"/>
  <c r="AF237"/>
  <c r="AE237"/>
  <c r="AD237"/>
  <c r="AC237"/>
  <c r="AB237"/>
  <c r="AM236"/>
  <c r="AL236"/>
  <c r="AK236"/>
  <c r="AJ236"/>
  <c r="AI236"/>
  <c r="AH236"/>
  <c r="AG236"/>
  <c r="AF236"/>
  <c r="AE236"/>
  <c r="AD236"/>
  <c r="AC236"/>
  <c r="AB236"/>
  <c r="AM233"/>
  <c r="AL233"/>
  <c r="AK233"/>
  <c r="AJ233"/>
  <c r="AI233"/>
  <c r="AH233"/>
  <c r="AG233"/>
  <c r="AF233"/>
  <c r="AE233"/>
  <c r="AD233"/>
  <c r="AC233"/>
  <c r="AB233"/>
  <c r="AM231"/>
  <c r="AL231"/>
  <c r="AK231"/>
  <c r="AJ231"/>
  <c r="AI231"/>
  <c r="AH231"/>
  <c r="AG231"/>
  <c r="AF231"/>
  <c r="AE231"/>
  <c r="AD231"/>
  <c r="AC231"/>
  <c r="AB231"/>
  <c r="AM230"/>
  <c r="AL230"/>
  <c r="AK230"/>
  <c r="AJ230"/>
  <c r="AI230"/>
  <c r="AH230"/>
  <c r="AG230"/>
  <c r="AF230"/>
  <c r="AE230"/>
  <c r="AD230"/>
  <c r="AC230"/>
  <c r="AB230"/>
  <c r="AM227"/>
  <c r="AL227"/>
  <c r="AK227"/>
  <c r="AJ227"/>
  <c r="AI227"/>
  <c r="AH227"/>
  <c r="AG227"/>
  <c r="AF227"/>
  <c r="AE227"/>
  <c r="AD227"/>
  <c r="AC227"/>
  <c r="AB227"/>
  <c r="AM226"/>
  <c r="AL226"/>
  <c r="AK226"/>
  <c r="AJ226"/>
  <c r="AI226"/>
  <c r="AH226"/>
  <c r="AG226"/>
  <c r="AF226"/>
  <c r="AE226"/>
  <c r="AD226"/>
  <c r="AC226"/>
  <c r="AB226"/>
  <c r="AM224"/>
  <c r="AL224"/>
  <c r="AK224"/>
  <c r="AJ224"/>
  <c r="AI224"/>
  <c r="AH224"/>
  <c r="AG224"/>
  <c r="AF224"/>
  <c r="AE224"/>
  <c r="AD224"/>
  <c r="AC224"/>
  <c r="AB224"/>
  <c r="AM223"/>
  <c r="AL223"/>
  <c r="AK223"/>
  <c r="AJ223"/>
  <c r="AI223"/>
  <c r="AH223"/>
  <c r="AG223"/>
  <c r="AF223"/>
  <c r="AE223"/>
  <c r="AD223"/>
  <c r="AC223"/>
  <c r="AB223"/>
  <c r="AM220"/>
  <c r="AL220"/>
  <c r="AK220"/>
  <c r="AJ220"/>
  <c r="AI220"/>
  <c r="AH220"/>
  <c r="AG220"/>
  <c r="AF220"/>
  <c r="AE220"/>
  <c r="AD220"/>
  <c r="AC220"/>
  <c r="AB220"/>
  <c r="AM219"/>
  <c r="AL219"/>
  <c r="AK219"/>
  <c r="AJ219"/>
  <c r="AI219"/>
  <c r="AH219"/>
  <c r="AG219"/>
  <c r="AF219"/>
  <c r="AE219"/>
  <c r="AD219"/>
  <c r="AC219"/>
  <c r="AB219"/>
  <c r="AK218"/>
  <c r="AJ218"/>
  <c r="AI218"/>
  <c r="AH218"/>
  <c r="AG218"/>
  <c r="AF218"/>
  <c r="AE218"/>
  <c r="AD218"/>
  <c r="AC218"/>
  <c r="AB218"/>
  <c r="AK217"/>
  <c r="AJ217"/>
  <c r="AI217"/>
  <c r="AH217"/>
  <c r="AG217"/>
  <c r="AF217"/>
  <c r="AE217"/>
  <c r="AD217"/>
  <c r="AC217"/>
  <c r="AB217"/>
  <c r="AM214"/>
  <c r="AL214"/>
  <c r="AK214"/>
  <c r="AJ214"/>
  <c r="AI214"/>
  <c r="AH214"/>
  <c r="AG214"/>
  <c r="AF214"/>
  <c r="AE214"/>
  <c r="AD214"/>
  <c r="AC214"/>
  <c r="AB214"/>
  <c r="AM207"/>
  <c r="AL207"/>
  <c r="AK207"/>
  <c r="AJ207"/>
  <c r="AI207"/>
  <c r="AH207"/>
  <c r="AG207"/>
  <c r="AF207"/>
  <c r="AE207"/>
  <c r="AD207"/>
  <c r="AC207"/>
  <c r="AB207"/>
  <c r="AM199"/>
  <c r="AL199"/>
  <c r="AK199"/>
  <c r="AJ199"/>
  <c r="AI199"/>
  <c r="AH199"/>
  <c r="AG199"/>
  <c r="AF199"/>
  <c r="AE199"/>
  <c r="AD199"/>
  <c r="AC199"/>
  <c r="AB199"/>
  <c r="AM198"/>
  <c r="AL198"/>
  <c r="AK198"/>
  <c r="AJ198"/>
  <c r="AI198"/>
  <c r="AH198"/>
  <c r="AG198"/>
  <c r="AF198"/>
  <c r="AE198"/>
  <c r="AD198"/>
  <c r="AC198"/>
  <c r="AB198"/>
  <c r="AM197"/>
  <c r="AL197"/>
  <c r="AK197"/>
  <c r="AJ197"/>
  <c r="AI197"/>
  <c r="AH197"/>
  <c r="AG197"/>
  <c r="AF197"/>
  <c r="AE197"/>
  <c r="AD197"/>
  <c r="AC197"/>
  <c r="AB197"/>
  <c r="AM196"/>
  <c r="AL196"/>
  <c r="AK196"/>
  <c r="AJ196"/>
  <c r="AI196"/>
  <c r="AH196"/>
  <c r="AG196"/>
  <c r="AF196"/>
  <c r="AE196"/>
  <c r="AD196"/>
  <c r="AC196"/>
  <c r="AB196"/>
  <c r="AM195"/>
  <c r="AL195"/>
  <c r="AK195"/>
  <c r="AJ195"/>
  <c r="AI195"/>
  <c r="AH195"/>
  <c r="AG195"/>
  <c r="AF195"/>
  <c r="AE195"/>
  <c r="AD195"/>
  <c r="AC195"/>
  <c r="AB195"/>
  <c r="AM194"/>
  <c r="AL194"/>
  <c r="AK194"/>
  <c r="AJ194"/>
  <c r="AI194"/>
  <c r="AH194"/>
  <c r="AG194"/>
  <c r="AF194"/>
  <c r="AE194"/>
  <c r="AD194"/>
  <c r="AC194"/>
  <c r="AB194"/>
  <c r="AM193"/>
  <c r="AL193"/>
  <c r="AK193"/>
  <c r="AJ193"/>
  <c r="AI193"/>
  <c r="AH193"/>
  <c r="AG193"/>
  <c r="AF193"/>
  <c r="AE193"/>
  <c r="AD193"/>
  <c r="AC193"/>
  <c r="AB193"/>
  <c r="AM187"/>
  <c r="AL187"/>
  <c r="AK187"/>
  <c r="AJ187"/>
  <c r="AI187"/>
  <c r="AH187"/>
  <c r="AG187"/>
  <c r="AF187"/>
  <c r="AE187"/>
  <c r="AD187"/>
  <c r="AC187"/>
  <c r="AB187"/>
  <c r="AM185"/>
  <c r="AL185"/>
  <c r="AK185"/>
  <c r="AJ185"/>
  <c r="AI185"/>
  <c r="AH185"/>
  <c r="AG185"/>
  <c r="AF185"/>
  <c r="AE185"/>
  <c r="AD185"/>
  <c r="AC185"/>
  <c r="AB185"/>
  <c r="AM184"/>
  <c r="AL184"/>
  <c r="AK184"/>
  <c r="AJ184"/>
  <c r="AI184"/>
  <c r="AH184"/>
  <c r="AG184"/>
  <c r="AF184"/>
  <c r="AE184"/>
  <c r="AD184"/>
  <c r="AC184"/>
  <c r="AB184"/>
  <c r="AM182"/>
  <c r="AL182"/>
  <c r="AK182"/>
  <c r="AJ182"/>
  <c r="AI182"/>
  <c r="AH182"/>
  <c r="AG182"/>
  <c r="AF182"/>
  <c r="AE182"/>
  <c r="AD182"/>
  <c r="AC182"/>
  <c r="AB182"/>
  <c r="AM179"/>
  <c r="AL179"/>
  <c r="AK179"/>
  <c r="AJ179"/>
  <c r="AI179"/>
  <c r="AH179"/>
  <c r="AG179"/>
  <c r="AF179"/>
  <c r="AE179"/>
  <c r="AD179"/>
  <c r="AC179"/>
  <c r="AB179"/>
  <c r="AM178"/>
  <c r="AL178"/>
  <c r="AK178"/>
  <c r="AJ178"/>
  <c r="AI178"/>
  <c r="AH178"/>
  <c r="AG178"/>
  <c r="AF178"/>
  <c r="AE178"/>
  <c r="AD178"/>
  <c r="AC178"/>
  <c r="AB178"/>
  <c r="AM177"/>
  <c r="AL177"/>
  <c r="AK177"/>
  <c r="AJ177"/>
  <c r="AI177"/>
  <c r="AH177"/>
  <c r="AG177"/>
  <c r="AF177"/>
  <c r="AE177"/>
  <c r="AD177"/>
  <c r="AC177"/>
  <c r="AB177"/>
  <c r="AM172"/>
  <c r="AL172"/>
  <c r="AK172"/>
  <c r="AJ172"/>
  <c r="AI172"/>
  <c r="AH172"/>
  <c r="AG172"/>
  <c r="AF172"/>
  <c r="AE172"/>
  <c r="AD172"/>
  <c r="AC172"/>
  <c r="AB172"/>
  <c r="AM171"/>
  <c r="AL171"/>
  <c r="AK171"/>
  <c r="AJ171"/>
  <c r="AI171"/>
  <c r="AH171"/>
  <c r="AG171"/>
  <c r="AF171"/>
  <c r="AE171"/>
  <c r="AD171"/>
  <c r="AC171"/>
  <c r="AB171"/>
  <c r="AM168"/>
  <c r="AL168"/>
  <c r="AK168"/>
  <c r="AJ168"/>
  <c r="AI168"/>
  <c r="AH168"/>
  <c r="AG168"/>
  <c r="AF168"/>
  <c r="AE168"/>
  <c r="AD168"/>
  <c r="AC168"/>
  <c r="AB168"/>
  <c r="AM167"/>
  <c r="AL167"/>
  <c r="AK167"/>
  <c r="AJ167"/>
  <c r="AI167"/>
  <c r="AH167"/>
  <c r="AG167"/>
  <c r="AF167"/>
  <c r="AE167"/>
  <c r="AD167"/>
  <c r="AC167"/>
  <c r="AB167"/>
  <c r="AM159"/>
  <c r="AL159"/>
  <c r="AK159"/>
  <c r="AJ159"/>
  <c r="AI159"/>
  <c r="AH159"/>
  <c r="AG159"/>
  <c r="AF159"/>
  <c r="AE159"/>
  <c r="AD159"/>
  <c r="AC159"/>
  <c r="AB159"/>
  <c r="AM158"/>
  <c r="AL158"/>
  <c r="AK158"/>
  <c r="AJ158"/>
  <c r="AI158"/>
  <c r="AH158"/>
  <c r="AG158"/>
  <c r="AF158"/>
  <c r="AE158"/>
  <c r="AD158"/>
  <c r="AC158"/>
  <c r="AB158"/>
  <c r="AM152"/>
  <c r="AL152"/>
  <c r="AK152"/>
  <c r="AJ152"/>
  <c r="AI152"/>
  <c r="AH152"/>
  <c r="AG152"/>
  <c r="AF152"/>
  <c r="AE152"/>
  <c r="AD152"/>
  <c r="AC152"/>
  <c r="AB152"/>
  <c r="AM151"/>
  <c r="AL151"/>
  <c r="AK151"/>
  <c r="AJ151"/>
  <c r="AI151"/>
  <c r="AH151"/>
  <c r="AG151"/>
  <c r="AF151"/>
  <c r="AE151"/>
  <c r="AD151"/>
  <c r="AC151"/>
  <c r="AB151"/>
  <c r="AM150"/>
  <c r="AL150"/>
  <c r="AK150"/>
  <c r="AJ150"/>
  <c r="AI150"/>
  <c r="AH150"/>
  <c r="AG150"/>
  <c r="AF150"/>
  <c r="AE150"/>
  <c r="AD150"/>
  <c r="AC150"/>
  <c r="AB150"/>
  <c r="AM149"/>
  <c r="AL149"/>
  <c r="AK149"/>
  <c r="AJ149"/>
  <c r="AI149"/>
  <c r="AH149"/>
  <c r="AG149"/>
  <c r="AF149"/>
  <c r="AE149"/>
  <c r="AD149"/>
  <c r="AC149"/>
  <c r="AB149"/>
  <c r="AM148"/>
  <c r="AL148"/>
  <c r="AK148"/>
  <c r="AJ148"/>
  <c r="AI148"/>
  <c r="AH148"/>
  <c r="AG148"/>
  <c r="AF148"/>
  <c r="AE148"/>
  <c r="AD148"/>
  <c r="AC148"/>
  <c r="AB148"/>
  <c r="AM147"/>
  <c r="AL147"/>
  <c r="AK147"/>
  <c r="AJ147"/>
  <c r="AI147"/>
  <c r="AH147"/>
  <c r="AG147"/>
  <c r="AF147"/>
  <c r="AE147"/>
  <c r="AD147"/>
  <c r="AC147"/>
  <c r="AB147"/>
  <c r="AM142"/>
  <c r="AL142"/>
  <c r="AK142"/>
  <c r="AJ142"/>
  <c r="AI142"/>
  <c r="AH142"/>
  <c r="AG142"/>
  <c r="AF142"/>
  <c r="AE142"/>
  <c r="AD142"/>
  <c r="AC142"/>
  <c r="AB142"/>
  <c r="AM140"/>
  <c r="AL140"/>
  <c r="AK140"/>
  <c r="AJ140"/>
  <c r="AI140"/>
  <c r="AH140"/>
  <c r="AG140"/>
  <c r="AF140"/>
  <c r="AE140"/>
  <c r="AD140"/>
  <c r="AC140"/>
  <c r="AB140"/>
  <c r="AM134"/>
  <c r="AL134"/>
  <c r="AK134"/>
  <c r="AJ134"/>
  <c r="AI134"/>
  <c r="AH134"/>
  <c r="AG134"/>
  <c r="AF134"/>
  <c r="AE134"/>
  <c r="AD134"/>
  <c r="AC134"/>
  <c r="AB134"/>
  <c r="AM130"/>
  <c r="AL130"/>
  <c r="AK130"/>
  <c r="AJ130"/>
  <c r="AI130"/>
  <c r="AH130"/>
  <c r="AG130"/>
  <c r="AF130"/>
  <c r="AE130"/>
  <c r="AD130"/>
  <c r="AC130"/>
  <c r="AB130"/>
  <c r="AM129"/>
  <c r="AL129"/>
  <c r="AK129"/>
  <c r="AJ129"/>
  <c r="AI129"/>
  <c r="AH129"/>
  <c r="AG129"/>
  <c r="AF129"/>
  <c r="AE129"/>
  <c r="AD129"/>
  <c r="AC129"/>
  <c r="AB129"/>
  <c r="AM126"/>
  <c r="AL126"/>
  <c r="AK126"/>
  <c r="AJ126"/>
  <c r="AI126"/>
  <c r="AH126"/>
  <c r="AG126"/>
  <c r="AF126"/>
  <c r="AE126"/>
  <c r="AD126"/>
  <c r="AC126"/>
  <c r="AB126"/>
  <c r="AM122"/>
  <c r="AL122"/>
  <c r="AK122"/>
  <c r="AJ122"/>
  <c r="AI122"/>
  <c r="AH122"/>
  <c r="AG122"/>
  <c r="AF122"/>
  <c r="AE122"/>
  <c r="AD122"/>
  <c r="AC122"/>
  <c r="AB122"/>
  <c r="AM121"/>
  <c r="AL121"/>
  <c r="AK121"/>
  <c r="AJ121"/>
  <c r="AI121"/>
  <c r="AH121"/>
  <c r="AG121"/>
  <c r="AF121"/>
  <c r="AE121"/>
  <c r="AD121"/>
  <c r="AC121"/>
  <c r="AB121"/>
  <c r="AM115"/>
  <c r="AL115"/>
  <c r="AK115"/>
  <c r="AJ115"/>
  <c r="AI115"/>
  <c r="AH115"/>
  <c r="AG115"/>
  <c r="AF115"/>
  <c r="AE115"/>
  <c r="AD115"/>
  <c r="AC115"/>
  <c r="AB115"/>
  <c r="AM114"/>
  <c r="AL114"/>
  <c r="AK114"/>
  <c r="AJ114"/>
  <c r="AI114"/>
  <c r="AH114"/>
  <c r="AG114"/>
  <c r="AF114"/>
  <c r="AE114"/>
  <c r="AD114"/>
  <c r="AC114"/>
  <c r="AB114"/>
  <c r="AM111"/>
  <c r="AL111"/>
  <c r="AK111"/>
  <c r="AJ111"/>
  <c r="AI111"/>
  <c r="AH111"/>
  <c r="AG111"/>
  <c r="AF111"/>
  <c r="AE111"/>
  <c r="AD111"/>
  <c r="AC111"/>
  <c r="AB111"/>
  <c r="AM108"/>
  <c r="AL108"/>
  <c r="AK108"/>
  <c r="AJ108"/>
  <c r="AI108"/>
  <c r="AH108"/>
  <c r="AG108"/>
  <c r="AF108"/>
  <c r="AE108"/>
  <c r="AD108"/>
  <c r="AC108"/>
  <c r="AB108"/>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2"/>
  <c r="AL102"/>
  <c r="AK102"/>
  <c r="AJ102"/>
  <c r="AI102"/>
  <c r="AH102"/>
  <c r="AG102"/>
  <c r="AF102"/>
  <c r="AE102"/>
  <c r="AD102"/>
  <c r="AC102"/>
  <c r="AB102"/>
  <c r="AM101"/>
  <c r="AL101"/>
  <c r="AK101"/>
  <c r="AJ101"/>
  <c r="AI101"/>
  <c r="AH101"/>
  <c r="AG101"/>
  <c r="AF101"/>
  <c r="AE101"/>
  <c r="AD101"/>
  <c r="AC101"/>
  <c r="AB101"/>
  <c r="AM93"/>
  <c r="AL93"/>
  <c r="AK93"/>
  <c r="AJ93"/>
  <c r="AI93"/>
  <c r="AH93"/>
  <c r="AG93"/>
  <c r="AF93"/>
  <c r="AE93"/>
  <c r="AD93"/>
  <c r="AC93"/>
  <c r="AB93"/>
  <c r="AM82"/>
  <c r="AL82"/>
  <c r="AK82"/>
  <c r="AJ82"/>
  <c r="AI82"/>
  <c r="AH82"/>
  <c r="AG82"/>
  <c r="AF82"/>
  <c r="AE82"/>
  <c r="AD82"/>
  <c r="AC82"/>
  <c r="AB82"/>
  <c r="AM81"/>
  <c r="AL81"/>
  <c r="AK81"/>
  <c r="AJ81"/>
  <c r="AI81"/>
  <c r="AH81"/>
  <c r="AG81"/>
  <c r="AF81"/>
  <c r="AE81"/>
  <c r="AD81"/>
  <c r="AC81"/>
  <c r="AB81"/>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1"/>
  <c r="AL71"/>
  <c r="AK71"/>
  <c r="AJ71"/>
  <c r="AI71"/>
  <c r="AH71"/>
  <c r="AG71"/>
  <c r="AF71"/>
  <c r="AE71"/>
  <c r="AD71"/>
  <c r="AC71"/>
  <c r="AB71"/>
  <c r="AM70"/>
  <c r="AL70"/>
  <c r="AK70"/>
  <c r="AJ70"/>
  <c r="AI70"/>
  <c r="AH70"/>
  <c r="AG70"/>
  <c r="AF70"/>
  <c r="AE70"/>
  <c r="AD70"/>
  <c r="AC70"/>
  <c r="AB70"/>
  <c r="AM65"/>
  <c r="AL65"/>
  <c r="AK65"/>
  <c r="AJ65"/>
  <c r="AI65"/>
  <c r="AH65"/>
  <c r="AG65"/>
  <c r="AF65"/>
  <c r="AE65"/>
  <c r="AD65"/>
  <c r="AC65"/>
  <c r="AB65"/>
  <c r="AM64"/>
  <c r="AL64"/>
  <c r="AK64"/>
  <c r="AJ64"/>
  <c r="AI64"/>
  <c r="AH64"/>
  <c r="AG64"/>
  <c r="AF64"/>
  <c r="AE64"/>
  <c r="AD64"/>
  <c r="AC64"/>
  <c r="AB64"/>
  <c r="AM62"/>
  <c r="AL62"/>
  <c r="AK62"/>
  <c r="AJ62"/>
  <c r="AI62"/>
  <c r="AH62"/>
  <c r="AG62"/>
  <c r="AF62"/>
  <c r="AE62"/>
  <c r="AD62"/>
  <c r="AC62"/>
  <c r="AB62"/>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4"/>
  <c r="AL54"/>
  <c r="AK54"/>
  <c r="AJ54"/>
  <c r="AI54"/>
  <c r="AH54"/>
  <c r="AG54"/>
  <c r="AF54"/>
  <c r="AE54"/>
  <c r="AD54"/>
  <c r="AC54"/>
  <c r="AB54"/>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4"/>
  <c r="AL44"/>
  <c r="AK44"/>
  <c r="AJ44"/>
  <c r="AI44"/>
  <c r="AH44"/>
  <c r="AG44"/>
  <c r="AF44"/>
  <c r="AE44"/>
  <c r="AD44"/>
  <c r="AC44"/>
  <c r="AB44"/>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6"/>
  <c r="AL16"/>
  <c r="AK16"/>
  <c r="AJ16"/>
  <c r="AI16"/>
  <c r="AH16"/>
  <c r="AG16"/>
  <c r="AF16"/>
  <c r="AE16"/>
  <c r="AD16"/>
  <c r="AC16"/>
  <c r="AB16"/>
  <c r="AM15"/>
  <c r="AL15"/>
  <c r="AK15"/>
  <c r="AJ15"/>
  <c r="AI15"/>
  <c r="AH15"/>
  <c r="AG15"/>
  <c r="AF15"/>
  <c r="AE15"/>
  <c r="AD15"/>
  <c r="AC15"/>
  <c r="AB15"/>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3"/>
  <c r="AL3"/>
  <c r="AK3"/>
  <c r="AJ3"/>
  <c r="AI3"/>
  <c r="AH3"/>
  <c r="AG3"/>
  <c r="AF3"/>
  <c r="AE3"/>
  <c r="AD3"/>
  <c r="AC3"/>
  <c r="AB3"/>
  <c r="AM196" i="14"/>
  <c r="AL196"/>
  <c r="AK196"/>
  <c r="AJ196"/>
  <c r="AI196"/>
  <c r="AH196"/>
  <c r="AG196"/>
  <c r="AF196"/>
  <c r="AE196"/>
  <c r="AD196"/>
  <c r="AC196"/>
  <c r="AB196"/>
  <c r="AM195"/>
  <c r="AL195"/>
  <c r="AK195"/>
  <c r="AJ195"/>
  <c r="AI195"/>
  <c r="AH195"/>
  <c r="AG195"/>
  <c r="AF195"/>
  <c r="AE195"/>
  <c r="AD195"/>
  <c r="AC195"/>
  <c r="AB195"/>
  <c r="AM194"/>
  <c r="AL194"/>
  <c r="AK194"/>
  <c r="AJ194"/>
  <c r="AI194"/>
  <c r="AH194"/>
  <c r="AG194"/>
  <c r="AF194"/>
  <c r="AE194"/>
  <c r="AD194"/>
  <c r="AC194"/>
  <c r="AB194"/>
  <c r="AM193"/>
  <c r="AL193"/>
  <c r="AK193"/>
  <c r="AJ193"/>
  <c r="AI193"/>
  <c r="AH193"/>
  <c r="AG193"/>
  <c r="AF193"/>
  <c r="AE193"/>
  <c r="AD193"/>
  <c r="AC193"/>
  <c r="AB193"/>
  <c r="AM192"/>
  <c r="AL192"/>
  <c r="AK192"/>
  <c r="AJ192"/>
  <c r="AI192"/>
  <c r="AH192"/>
  <c r="AG192"/>
  <c r="AF192"/>
  <c r="AE192"/>
  <c r="AD192"/>
  <c r="AC192"/>
  <c r="AB192"/>
  <c r="AM191"/>
  <c r="AL191"/>
  <c r="AK191"/>
  <c r="AJ191"/>
  <c r="AI191"/>
  <c r="AH191"/>
  <c r="AG191"/>
  <c r="AF191"/>
  <c r="AE191"/>
  <c r="AD191"/>
  <c r="AC191"/>
  <c r="AB191"/>
  <c r="AM190"/>
  <c r="AL190"/>
  <c r="AK190"/>
  <c r="AJ190"/>
  <c r="AI190"/>
  <c r="AH190"/>
  <c r="AG190"/>
  <c r="AF190"/>
  <c r="AE190"/>
  <c r="AD190"/>
  <c r="AC190"/>
  <c r="AB190"/>
  <c r="AM189"/>
  <c r="AL189"/>
  <c r="AK189"/>
  <c r="AJ189"/>
  <c r="AI189"/>
  <c r="AH189"/>
  <c r="AG189"/>
  <c r="AF189"/>
  <c r="AE189"/>
  <c r="AD189"/>
  <c r="AC189"/>
  <c r="AB189"/>
  <c r="AM188"/>
  <c r="AL188"/>
  <c r="AK188"/>
  <c r="AJ188"/>
  <c r="AI188"/>
  <c r="AH188"/>
  <c r="AG188"/>
  <c r="AF188"/>
  <c r="AE188"/>
  <c r="AD188"/>
  <c r="AC188"/>
  <c r="AB188"/>
  <c r="AM187"/>
  <c r="AL187"/>
  <c r="AK187"/>
  <c r="AJ187"/>
  <c r="AI187"/>
  <c r="AH187"/>
  <c r="AG187"/>
  <c r="AF187"/>
  <c r="AE187"/>
  <c r="AD187"/>
  <c r="AC187"/>
  <c r="AB187"/>
  <c r="AM183"/>
  <c r="AL183"/>
  <c r="AK183"/>
  <c r="AJ183"/>
  <c r="AI183"/>
  <c r="AH183"/>
  <c r="AG183"/>
  <c r="AF183"/>
  <c r="AE183"/>
  <c r="AD183"/>
  <c r="AC183"/>
  <c r="AB183"/>
  <c r="AM181"/>
  <c r="AL181"/>
  <c r="AK181"/>
  <c r="AJ181"/>
  <c r="AI181"/>
  <c r="AH181"/>
  <c r="AG181"/>
  <c r="AF181"/>
  <c r="AE181"/>
  <c r="AD181"/>
  <c r="AC181"/>
  <c r="AB181"/>
  <c r="AM175"/>
  <c r="AL175"/>
  <c r="AK175"/>
  <c r="AJ175"/>
  <c r="AI175"/>
  <c r="AH175"/>
  <c r="AG175"/>
  <c r="AF175"/>
  <c r="AE175"/>
  <c r="AD175"/>
  <c r="AC175"/>
  <c r="AB175"/>
  <c r="AM174"/>
  <c r="AL174"/>
  <c r="AK174"/>
  <c r="AJ174"/>
  <c r="AI174"/>
  <c r="AH174"/>
  <c r="AG174"/>
  <c r="AF174"/>
  <c r="AE174"/>
  <c r="AD174"/>
  <c r="AC174"/>
  <c r="AB174"/>
  <c r="AM173"/>
  <c r="AL173"/>
  <c r="AK173"/>
  <c r="AJ173"/>
  <c r="AI173"/>
  <c r="AH173"/>
  <c r="AG173"/>
  <c r="AF173"/>
  <c r="AE173"/>
  <c r="AD173"/>
  <c r="AC173"/>
  <c r="AB173"/>
  <c r="AM172"/>
  <c r="AL172"/>
  <c r="AK172"/>
  <c r="AJ172"/>
  <c r="AI172"/>
  <c r="AH172"/>
  <c r="AG172"/>
  <c r="AF172"/>
  <c r="AE172"/>
  <c r="AD172"/>
  <c r="AC172"/>
  <c r="AB172"/>
  <c r="AM171"/>
  <c r="AL171"/>
  <c r="AK171"/>
  <c r="AJ171"/>
  <c r="AI171"/>
  <c r="AH171"/>
  <c r="AG171"/>
  <c r="AF171"/>
  <c r="AE171"/>
  <c r="AD171"/>
  <c r="AC171"/>
  <c r="AB171"/>
  <c r="AM170"/>
  <c r="AL170"/>
  <c r="AK170"/>
  <c r="AJ170"/>
  <c r="AI170"/>
  <c r="AH170"/>
  <c r="AG170"/>
  <c r="AF170"/>
  <c r="AE170"/>
  <c r="AD170"/>
  <c r="AC170"/>
  <c r="AB170"/>
  <c r="AM169"/>
  <c r="AL169"/>
  <c r="AK169"/>
  <c r="AJ169"/>
  <c r="AI169"/>
  <c r="AH169"/>
  <c r="AG169"/>
  <c r="AF169"/>
  <c r="AE169"/>
  <c r="AD169"/>
  <c r="AC169"/>
  <c r="AB169"/>
  <c r="AM165"/>
  <c r="AL165"/>
  <c r="AK165"/>
  <c r="AJ165"/>
  <c r="AI165"/>
  <c r="AH165"/>
  <c r="AG165"/>
  <c r="AF165"/>
  <c r="AE165"/>
  <c r="AD165"/>
  <c r="AC165"/>
  <c r="AB165"/>
  <c r="AM164"/>
  <c r="AL164"/>
  <c r="AK164"/>
  <c r="AJ164"/>
  <c r="AI164"/>
  <c r="AH164"/>
  <c r="AG164"/>
  <c r="AF164"/>
  <c r="AE164"/>
  <c r="AD164"/>
  <c r="AC164"/>
  <c r="AB164"/>
  <c r="AM163"/>
  <c r="AL163"/>
  <c r="AK163"/>
  <c r="AJ163"/>
  <c r="AI163"/>
  <c r="AH163"/>
  <c r="AG163"/>
  <c r="AF163"/>
  <c r="AE163"/>
  <c r="AD163"/>
  <c r="AC163"/>
  <c r="AB163"/>
  <c r="AM162"/>
  <c r="AL162"/>
  <c r="AK162"/>
  <c r="AJ162"/>
  <c r="AI162"/>
  <c r="AH162"/>
  <c r="AG162"/>
  <c r="AF162"/>
  <c r="AE162"/>
  <c r="AD162"/>
  <c r="AC162"/>
  <c r="AB162"/>
  <c r="AM161"/>
  <c r="AL161"/>
  <c r="AK161"/>
  <c r="AJ161"/>
  <c r="AI161"/>
  <c r="AH161"/>
  <c r="AG161"/>
  <c r="AF161"/>
  <c r="AE161"/>
  <c r="AD161"/>
  <c r="AC161"/>
  <c r="AB161"/>
  <c r="AM160"/>
  <c r="AL160"/>
  <c r="AK160"/>
  <c r="AJ160"/>
  <c r="AI160"/>
  <c r="AH160"/>
  <c r="AG160"/>
  <c r="AF160"/>
  <c r="AE160"/>
  <c r="AD160"/>
  <c r="AC160"/>
  <c r="AB160"/>
  <c r="AM157"/>
  <c r="AL157"/>
  <c r="AK157"/>
  <c r="AJ157"/>
  <c r="AI157"/>
  <c r="AH157"/>
  <c r="AG157"/>
  <c r="AF157"/>
  <c r="AE157"/>
  <c r="AD157"/>
  <c r="AC157"/>
  <c r="AB157"/>
  <c r="AM156"/>
  <c r="AL156"/>
  <c r="AK156"/>
  <c r="AJ156"/>
  <c r="AI156"/>
  <c r="AH156"/>
  <c r="AG156"/>
  <c r="AF156"/>
  <c r="AE156"/>
  <c r="AD156"/>
  <c r="AC156"/>
  <c r="AB156"/>
  <c r="AM155"/>
  <c r="AL155"/>
  <c r="AK155"/>
  <c r="AJ155"/>
  <c r="AI155"/>
  <c r="AH155"/>
  <c r="AG155"/>
  <c r="AF155"/>
  <c r="AE155"/>
  <c r="AD155"/>
  <c r="AC155"/>
  <c r="AB155"/>
  <c r="AM154"/>
  <c r="AL154"/>
  <c r="AK154"/>
  <c r="AJ154"/>
  <c r="AI154"/>
  <c r="AH154"/>
  <c r="AG154"/>
  <c r="AF154"/>
  <c r="AE154"/>
  <c r="AD154"/>
  <c r="AC154"/>
  <c r="AB154"/>
  <c r="AM153"/>
  <c r="AL153"/>
  <c r="AK153"/>
  <c r="AJ153"/>
  <c r="AI153"/>
  <c r="AH153"/>
  <c r="AG153"/>
  <c r="AF153"/>
  <c r="AE153"/>
  <c r="AD153"/>
  <c r="AC153"/>
  <c r="AB153"/>
  <c r="AM150"/>
  <c r="AL150"/>
  <c r="AK150"/>
  <c r="AJ150"/>
  <c r="AI150"/>
  <c r="AH150"/>
  <c r="AG150"/>
  <c r="AF150"/>
  <c r="AE150"/>
  <c r="AD150"/>
  <c r="AC150"/>
  <c r="AB150"/>
  <c r="AM149"/>
  <c r="AL149"/>
  <c r="AK149"/>
  <c r="AJ149"/>
  <c r="AI149"/>
  <c r="AH149"/>
  <c r="AG149"/>
  <c r="AF149"/>
  <c r="AE149"/>
  <c r="AD149"/>
  <c r="AC149"/>
  <c r="AB149"/>
  <c r="AM148"/>
  <c r="AL148"/>
  <c r="AK148"/>
  <c r="AJ148"/>
  <c r="AI148"/>
  <c r="AH148"/>
  <c r="AG148"/>
  <c r="AF148"/>
  <c r="AE148"/>
  <c r="AD148"/>
  <c r="AC148"/>
  <c r="AB148"/>
  <c r="AM147"/>
  <c r="AL147"/>
  <c r="AK147"/>
  <c r="AJ147"/>
  <c r="AI147"/>
  <c r="AH147"/>
  <c r="AG147"/>
  <c r="AF147"/>
  <c r="AE147"/>
  <c r="AD147"/>
  <c r="AC147"/>
  <c r="AB147"/>
  <c r="AM146"/>
  <c r="AL146"/>
  <c r="AK146"/>
  <c r="AJ146"/>
  <c r="AI146"/>
  <c r="AH146"/>
  <c r="AG146"/>
  <c r="AF146"/>
  <c r="AE146"/>
  <c r="AD146"/>
  <c r="AC146"/>
  <c r="AB146"/>
  <c r="AM143"/>
  <c r="AL143"/>
  <c r="AK143"/>
  <c r="AJ143"/>
  <c r="AI143"/>
  <c r="AH143"/>
  <c r="AG143"/>
  <c r="AF143"/>
  <c r="AE143"/>
  <c r="AD143"/>
  <c r="AC143"/>
  <c r="AB143"/>
  <c r="AM140"/>
  <c r="AL140"/>
  <c r="AK140"/>
  <c r="AJ140"/>
  <c r="AI140"/>
  <c r="AH140"/>
  <c r="AG140"/>
  <c r="AF140"/>
  <c r="AE140"/>
  <c r="AD140"/>
  <c r="AC140"/>
  <c r="AB140"/>
  <c r="AM139"/>
  <c r="AL139"/>
  <c r="AK139"/>
  <c r="AJ139"/>
  <c r="AI139"/>
  <c r="AH139"/>
  <c r="AG139"/>
  <c r="AF139"/>
  <c r="AE139"/>
  <c r="AD139"/>
  <c r="AC139"/>
  <c r="AB139"/>
  <c r="AM138"/>
  <c r="AL138"/>
  <c r="AK138"/>
  <c r="AJ138"/>
  <c r="AI138"/>
  <c r="AH138"/>
  <c r="AG138"/>
  <c r="AF138"/>
  <c r="AE138"/>
  <c r="AD138"/>
  <c r="AC138"/>
  <c r="AB138"/>
  <c r="AM137"/>
  <c r="AL137"/>
  <c r="AK137"/>
  <c r="AJ137"/>
  <c r="AI137"/>
  <c r="AH137"/>
  <c r="AG137"/>
  <c r="AF137"/>
  <c r="AE137"/>
  <c r="AD137"/>
  <c r="AC137"/>
  <c r="AB137"/>
  <c r="AM135"/>
  <c r="AL135"/>
  <c r="AK135"/>
  <c r="AJ135"/>
  <c r="AI135"/>
  <c r="AH135"/>
  <c r="AG135"/>
  <c r="AF135"/>
  <c r="AE135"/>
  <c r="AD135"/>
  <c r="AC135"/>
  <c r="AB135"/>
  <c r="AM134"/>
  <c r="AL134"/>
  <c r="AK134"/>
  <c r="AJ134"/>
  <c r="AI134"/>
  <c r="AH134"/>
  <c r="AG134"/>
  <c r="AF134"/>
  <c r="AE134"/>
  <c r="AD134"/>
  <c r="AC134"/>
  <c r="AB134"/>
  <c r="AM133"/>
  <c r="AL133"/>
  <c r="AK133"/>
  <c r="AJ133"/>
  <c r="AI133"/>
  <c r="AH133"/>
  <c r="AG133"/>
  <c r="AF133"/>
  <c r="AE133"/>
  <c r="AD133"/>
  <c r="AC133"/>
  <c r="AB133"/>
  <c r="AM132"/>
  <c r="AL132"/>
  <c r="AK132"/>
  <c r="AJ132"/>
  <c r="AI132"/>
  <c r="AH132"/>
  <c r="AG132"/>
  <c r="AF132"/>
  <c r="AE132"/>
  <c r="AD132"/>
  <c r="AC132"/>
  <c r="AB132"/>
  <c r="AM131"/>
  <c r="AL131"/>
  <c r="AK131"/>
  <c r="AJ131"/>
  <c r="AI131"/>
  <c r="AH131"/>
  <c r="AG131"/>
  <c r="AF131"/>
  <c r="AE131"/>
  <c r="AD131"/>
  <c r="AC131"/>
  <c r="AB131"/>
  <c r="AM130"/>
  <c r="AL130"/>
  <c r="AK130"/>
  <c r="AJ130"/>
  <c r="AI130"/>
  <c r="AH130"/>
  <c r="AG130"/>
  <c r="AF130"/>
  <c r="AE130"/>
  <c r="AD130"/>
  <c r="AC130"/>
  <c r="AB130"/>
  <c r="AM129"/>
  <c r="AL129"/>
  <c r="AK129"/>
  <c r="AJ129"/>
  <c r="AI129"/>
  <c r="AH129"/>
  <c r="AG129"/>
  <c r="AF129"/>
  <c r="AE129"/>
  <c r="AD129"/>
  <c r="AC129"/>
  <c r="AB129"/>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24"/>
  <c r="AL124"/>
  <c r="AK124"/>
  <c r="AJ124"/>
  <c r="AI124"/>
  <c r="AH124"/>
  <c r="AG124"/>
  <c r="AF124"/>
  <c r="AE124"/>
  <c r="AD124"/>
  <c r="AC124"/>
  <c r="AB124"/>
  <c r="AM123"/>
  <c r="AL123"/>
  <c r="AK123"/>
  <c r="AJ123"/>
  <c r="AI123"/>
  <c r="AH123"/>
  <c r="AG123"/>
  <c r="AF123"/>
  <c r="AE123"/>
  <c r="AD123"/>
  <c r="AC123"/>
  <c r="AB123"/>
  <c r="AM122"/>
  <c r="AL122"/>
  <c r="AK122"/>
  <c r="AJ122"/>
  <c r="AI122"/>
  <c r="AH122"/>
  <c r="AG122"/>
  <c r="AF122"/>
  <c r="AE122"/>
  <c r="AD122"/>
  <c r="AC122"/>
  <c r="AB122"/>
  <c r="AM121"/>
  <c r="AL121"/>
  <c r="AK121"/>
  <c r="AJ121"/>
  <c r="AI121"/>
  <c r="AH121"/>
  <c r="AG121"/>
  <c r="AF121"/>
  <c r="AE121"/>
  <c r="AD121"/>
  <c r="AC121"/>
  <c r="AB121"/>
  <c r="AM120"/>
  <c r="AL120"/>
  <c r="AK120"/>
  <c r="AJ120"/>
  <c r="AI120"/>
  <c r="AH120"/>
  <c r="AG120"/>
  <c r="AF120"/>
  <c r="AE120"/>
  <c r="AD120"/>
  <c r="AC120"/>
  <c r="AB120"/>
  <c r="AM117"/>
  <c r="AL117"/>
  <c r="AK117"/>
  <c r="AJ117"/>
  <c r="AI117"/>
  <c r="AH117"/>
  <c r="AG117"/>
  <c r="AF117"/>
  <c r="AE117"/>
  <c r="AD117"/>
  <c r="AC117"/>
  <c r="AB117"/>
  <c r="AM116"/>
  <c r="AL116"/>
  <c r="AK116"/>
  <c r="AJ116"/>
  <c r="AI116"/>
  <c r="AH116"/>
  <c r="AG116"/>
  <c r="AF116"/>
  <c r="AE116"/>
  <c r="AD116"/>
  <c r="AC116"/>
  <c r="AB116"/>
  <c r="AM115"/>
  <c r="AL115"/>
  <c r="AK115"/>
  <c r="AJ115"/>
  <c r="AI115"/>
  <c r="AH115"/>
  <c r="AG115"/>
  <c r="AF115"/>
  <c r="AE115"/>
  <c r="AD115"/>
  <c r="AC115"/>
  <c r="AB115"/>
  <c r="AM114"/>
  <c r="AL114"/>
  <c r="AK114"/>
  <c r="AJ114"/>
  <c r="AI114"/>
  <c r="AH114"/>
  <c r="AG114"/>
  <c r="AF114"/>
  <c r="AE114"/>
  <c r="AD114"/>
  <c r="AC114"/>
  <c r="AB114"/>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0"/>
  <c r="AL70"/>
  <c r="AK70"/>
  <c r="AJ70"/>
  <c r="AI70"/>
  <c r="AH70"/>
  <c r="AG70"/>
  <c r="AF70"/>
  <c r="AE70"/>
  <c r="AD70"/>
  <c r="AC70"/>
  <c r="AB70"/>
  <c r="AM69"/>
  <c r="AL69"/>
  <c r="AK69"/>
  <c r="AJ69"/>
  <c r="AI69"/>
  <c r="AH69"/>
  <c r="AG69"/>
  <c r="AF69"/>
  <c r="AE69"/>
  <c r="AD69"/>
  <c r="AC69"/>
  <c r="AB69"/>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224" i="13"/>
  <c r="AL224"/>
  <c r="AK224"/>
  <c r="AJ224"/>
  <c r="AI224"/>
  <c r="AH224"/>
  <c r="AG224"/>
  <c r="AF224"/>
  <c r="AE224"/>
  <c r="AD224"/>
  <c r="AC224"/>
  <c r="AB224"/>
  <c r="AM223"/>
  <c r="AL223"/>
  <c r="AK223"/>
  <c r="AJ223"/>
  <c r="AI223"/>
  <c r="AH223"/>
  <c r="AG223"/>
  <c r="AF223"/>
  <c r="AE223"/>
  <c r="AD223"/>
  <c r="AC223"/>
  <c r="AB223"/>
  <c r="AM220"/>
  <c r="AL220"/>
  <c r="AK220"/>
  <c r="AJ220"/>
  <c r="AI220"/>
  <c r="AH220"/>
  <c r="AG220"/>
  <c r="AF220"/>
  <c r="AE220"/>
  <c r="AD220"/>
  <c r="AC220"/>
  <c r="AB220"/>
  <c r="AM219"/>
  <c r="AL219"/>
  <c r="AK219"/>
  <c r="AJ219"/>
  <c r="AI219"/>
  <c r="AH219"/>
  <c r="AG219"/>
  <c r="AF219"/>
  <c r="AE219"/>
  <c r="AD219"/>
  <c r="AC219"/>
  <c r="AB219"/>
  <c r="AM218"/>
  <c r="AL218"/>
  <c r="AK218"/>
  <c r="AJ218"/>
  <c r="AI218"/>
  <c r="AH218"/>
  <c r="AG218"/>
  <c r="AF218"/>
  <c r="AE218"/>
  <c r="AD218"/>
  <c r="AC218"/>
  <c r="AB218"/>
  <c r="AM217"/>
  <c r="AL217"/>
  <c r="AK217"/>
  <c r="AJ217"/>
  <c r="AI217"/>
  <c r="AH217"/>
  <c r="AG217"/>
  <c r="AF217"/>
  <c r="AE217"/>
  <c r="AD217"/>
  <c r="AC217"/>
  <c r="AB217"/>
  <c r="AM216"/>
  <c r="AL216"/>
  <c r="AK216"/>
  <c r="AJ216"/>
  <c r="AI216"/>
  <c r="AH216"/>
  <c r="AG216"/>
  <c r="AF216"/>
  <c r="AE216"/>
  <c r="AD216"/>
  <c r="AC216"/>
  <c r="AB216"/>
  <c r="AM215"/>
  <c r="AL215"/>
  <c r="AK215"/>
  <c r="AJ215"/>
  <c r="AI215"/>
  <c r="AH215"/>
  <c r="AG215"/>
  <c r="AF215"/>
  <c r="AE215"/>
  <c r="AD215"/>
  <c r="AC215"/>
  <c r="AB215"/>
  <c r="AM214"/>
  <c r="AL214"/>
  <c r="AK214"/>
  <c r="AJ214"/>
  <c r="AI214"/>
  <c r="AH214"/>
  <c r="AG214"/>
  <c r="AF214"/>
  <c r="AE214"/>
  <c r="AD214"/>
  <c r="AC214"/>
  <c r="AB214"/>
  <c r="AM213"/>
  <c r="AL213"/>
  <c r="AK213"/>
  <c r="AJ213"/>
  <c r="AI213"/>
  <c r="AH213"/>
  <c r="AG213"/>
  <c r="AF213"/>
  <c r="AE213"/>
  <c r="AD213"/>
  <c r="AC213"/>
  <c r="AB213"/>
  <c r="AM212"/>
  <c r="AL212"/>
  <c r="AK212"/>
  <c r="AJ212"/>
  <c r="AI212"/>
  <c r="AH212"/>
  <c r="AG212"/>
  <c r="AF212"/>
  <c r="AE212"/>
  <c r="AD212"/>
  <c r="AC212"/>
  <c r="AB212"/>
  <c r="AM211"/>
  <c r="AL211"/>
  <c r="AK211"/>
  <c r="AJ211"/>
  <c r="AI211"/>
  <c r="AH211"/>
  <c r="AG211"/>
  <c r="AF211"/>
  <c r="AE211"/>
  <c r="AD211"/>
  <c r="AC211"/>
  <c r="AB211"/>
  <c r="AM210"/>
  <c r="AL210"/>
  <c r="AK210"/>
  <c r="AJ210"/>
  <c r="AI210"/>
  <c r="AH210"/>
  <c r="AG210"/>
  <c r="AF210"/>
  <c r="AE210"/>
  <c r="AD210"/>
  <c r="AC210"/>
  <c r="AB210"/>
  <c r="AM209"/>
  <c r="AL209"/>
  <c r="AK209"/>
  <c r="AJ209"/>
  <c r="AI209"/>
  <c r="AH209"/>
  <c r="AG209"/>
  <c r="AF209"/>
  <c r="AE209"/>
  <c r="AD209"/>
  <c r="AC209"/>
  <c r="AB209"/>
  <c r="AM208"/>
  <c r="AL208"/>
  <c r="AK208"/>
  <c r="AJ208"/>
  <c r="AI208"/>
  <c r="AH208"/>
  <c r="AG208"/>
  <c r="AF208"/>
  <c r="AE208"/>
  <c r="AD208"/>
  <c r="AC208"/>
  <c r="AB208"/>
  <c r="AM207"/>
  <c r="AL207"/>
  <c r="AK207"/>
  <c r="AJ207"/>
  <c r="AI207"/>
  <c r="AH207"/>
  <c r="AG207"/>
  <c r="AF207"/>
  <c r="AE207"/>
  <c r="AD207"/>
  <c r="AC207"/>
  <c r="AB207"/>
  <c r="AM205"/>
  <c r="AL205"/>
  <c r="AK205"/>
  <c r="AJ205"/>
  <c r="AI205"/>
  <c r="AH205"/>
  <c r="AG205"/>
  <c r="AF205"/>
  <c r="AE205"/>
  <c r="AD205"/>
  <c r="AC205"/>
  <c r="AB205"/>
  <c r="AM204"/>
  <c r="AL204"/>
  <c r="AK204"/>
  <c r="AJ204"/>
  <c r="AI204"/>
  <c r="AH204"/>
  <c r="AG204"/>
  <c r="AF204"/>
  <c r="AE204"/>
  <c r="AD204"/>
  <c r="AC204"/>
  <c r="AB204"/>
  <c r="AM203"/>
  <c r="AL203"/>
  <c r="AK203"/>
  <c r="AJ203"/>
  <c r="AI203"/>
  <c r="AH203"/>
  <c r="AG203"/>
  <c r="AF203"/>
  <c r="AE203"/>
  <c r="AD203"/>
  <c r="AC203"/>
  <c r="AB203"/>
  <c r="AM202"/>
  <c r="AL202"/>
  <c r="AK202"/>
  <c r="AJ202"/>
  <c r="AI202"/>
  <c r="AH202"/>
  <c r="AG202"/>
  <c r="AF202"/>
  <c r="AE202"/>
  <c r="AD202"/>
  <c r="AC202"/>
  <c r="AB202"/>
  <c r="AM201"/>
  <c r="AL201"/>
  <c r="AK201"/>
  <c r="AJ201"/>
  <c r="AI201"/>
  <c r="AH201"/>
  <c r="AG201"/>
  <c r="AF201"/>
  <c r="AE201"/>
  <c r="AD201"/>
  <c r="AC201"/>
  <c r="AB201"/>
  <c r="AM200"/>
  <c r="AL200"/>
  <c r="AK200"/>
  <c r="AJ200"/>
  <c r="AI200"/>
  <c r="AH200"/>
  <c r="AG200"/>
  <c r="AF200"/>
  <c r="AE200"/>
  <c r="AD200"/>
  <c r="AC200"/>
  <c r="AB200"/>
  <c r="AM199"/>
  <c r="AL199"/>
  <c r="AK199"/>
  <c r="AJ199"/>
  <c r="AI199"/>
  <c r="AH199"/>
  <c r="AG199"/>
  <c r="AF199"/>
  <c r="AE199"/>
  <c r="AD199"/>
  <c r="AC199"/>
  <c r="AB199"/>
  <c r="AM198"/>
  <c r="AL198"/>
  <c r="AK198"/>
  <c r="AJ198"/>
  <c r="AI198"/>
  <c r="AH198"/>
  <c r="AG198"/>
  <c r="AF198"/>
  <c r="AE198"/>
  <c r="AD198"/>
  <c r="AC198"/>
  <c r="AB198"/>
  <c r="AM197"/>
  <c r="AL197"/>
  <c r="AK197"/>
  <c r="AJ197"/>
  <c r="AI197"/>
  <c r="AH197"/>
  <c r="AG197"/>
  <c r="AF197"/>
  <c r="AE197"/>
  <c r="AD197"/>
  <c r="AC197"/>
  <c r="AB197"/>
  <c r="AM196"/>
  <c r="AL196"/>
  <c r="AK196"/>
  <c r="AJ196"/>
  <c r="AI196"/>
  <c r="AH196"/>
  <c r="AG196"/>
  <c r="AF196"/>
  <c r="AE196"/>
  <c r="AD196"/>
  <c r="AC196"/>
  <c r="AB196"/>
  <c r="AM194"/>
  <c r="AL194"/>
  <c r="AK194"/>
  <c r="AJ194"/>
  <c r="AI194"/>
  <c r="AH194"/>
  <c r="AG194"/>
  <c r="AF194"/>
  <c r="AE194"/>
  <c r="AD194"/>
  <c r="AC194"/>
  <c r="AB194"/>
  <c r="AM193"/>
  <c r="AL193"/>
  <c r="AK193"/>
  <c r="AJ193"/>
  <c r="AI193"/>
  <c r="AH193"/>
  <c r="AG193"/>
  <c r="AF193"/>
  <c r="AE193"/>
  <c r="AD193"/>
  <c r="AC193"/>
  <c r="AB193"/>
  <c r="AM192"/>
  <c r="AL192"/>
  <c r="AK192"/>
  <c r="AJ192"/>
  <c r="AI192"/>
  <c r="AH192"/>
  <c r="AG192"/>
  <c r="AF192"/>
  <c r="AE192"/>
  <c r="AD192"/>
  <c r="AC192"/>
  <c r="AB192"/>
  <c r="AM191"/>
  <c r="AL191"/>
  <c r="AK191"/>
  <c r="AJ191"/>
  <c r="AI191"/>
  <c r="AH191"/>
  <c r="AG191"/>
  <c r="AF191"/>
  <c r="AE191"/>
  <c r="AD191"/>
  <c r="AC191"/>
  <c r="AB191"/>
  <c r="AM190"/>
  <c r="AL190"/>
  <c r="AK190"/>
  <c r="AJ190"/>
  <c r="AI190"/>
  <c r="AH190"/>
  <c r="AG190"/>
  <c r="AF190"/>
  <c r="AE190"/>
  <c r="AD190"/>
  <c r="AC190"/>
  <c r="AB190"/>
  <c r="AM189"/>
  <c r="AL189"/>
  <c r="AK189"/>
  <c r="AJ189"/>
  <c r="AI189"/>
  <c r="AH189"/>
  <c r="AG189"/>
  <c r="AF189"/>
  <c r="AE189"/>
  <c r="AD189"/>
  <c r="AC189"/>
  <c r="AB189"/>
  <c r="AM188"/>
  <c r="AL188"/>
  <c r="AK188"/>
  <c r="AJ188"/>
  <c r="AI188"/>
  <c r="AH188"/>
  <c r="AG188"/>
  <c r="AF188"/>
  <c r="AE188"/>
  <c r="AD188"/>
  <c r="AC188"/>
  <c r="AB188"/>
  <c r="AM187"/>
  <c r="AL187"/>
  <c r="AK187"/>
  <c r="AJ187"/>
  <c r="AI187"/>
  <c r="AH187"/>
  <c r="AG187"/>
  <c r="AF187"/>
  <c r="AE187"/>
  <c r="AD187"/>
  <c r="AC187"/>
  <c r="AB187"/>
  <c r="AM186"/>
  <c r="AL186"/>
  <c r="AK186"/>
  <c r="AJ186"/>
  <c r="AI186"/>
  <c r="AH186"/>
  <c r="AG186"/>
  <c r="AF186"/>
  <c r="AE186"/>
  <c r="AD186"/>
  <c r="AC186"/>
  <c r="AB186"/>
  <c r="AM185"/>
  <c r="AL185"/>
  <c r="AK185"/>
  <c r="AJ185"/>
  <c r="AI185"/>
  <c r="AH185"/>
  <c r="AG185"/>
  <c r="AF185"/>
  <c r="AE185"/>
  <c r="AD185"/>
  <c r="AC185"/>
  <c r="AB185"/>
  <c r="AM184"/>
  <c r="AL184"/>
  <c r="AK184"/>
  <c r="AJ184"/>
  <c r="AI184"/>
  <c r="AH184"/>
  <c r="AG184"/>
  <c r="AF184"/>
  <c r="AE184"/>
  <c r="AD184"/>
  <c r="AC184"/>
  <c r="AB184"/>
  <c r="AM183"/>
  <c r="AL183"/>
  <c r="AK183"/>
  <c r="AJ183"/>
  <c r="AI183"/>
  <c r="AH183"/>
  <c r="AG183"/>
  <c r="AF183"/>
  <c r="AE183"/>
  <c r="AD183"/>
  <c r="AC183"/>
  <c r="AB183"/>
  <c r="AM182"/>
  <c r="AL182"/>
  <c r="AK182"/>
  <c r="AJ182"/>
  <c r="AI182"/>
  <c r="AH182"/>
  <c r="AG182"/>
  <c r="AF182"/>
  <c r="AE182"/>
  <c r="AD182"/>
  <c r="AC182"/>
  <c r="AB182"/>
  <c r="AM181"/>
  <c r="AL181"/>
  <c r="AK181"/>
  <c r="AJ181"/>
  <c r="AI181"/>
  <c r="AH181"/>
  <c r="AG181"/>
  <c r="AF181"/>
  <c r="AE181"/>
  <c r="AD181"/>
  <c r="AC181"/>
  <c r="AB181"/>
  <c r="AM180"/>
  <c r="AL180"/>
  <c r="AK180"/>
  <c r="AJ180"/>
  <c r="AI180"/>
  <c r="AH180"/>
  <c r="AG180"/>
  <c r="AF180"/>
  <c r="AE180"/>
  <c r="AD180"/>
  <c r="AC180"/>
  <c r="AB180"/>
  <c r="AM179"/>
  <c r="AL179"/>
  <c r="AK179"/>
  <c r="AJ179"/>
  <c r="AI179"/>
  <c r="AH179"/>
  <c r="AG179"/>
  <c r="AF179"/>
  <c r="AE179"/>
  <c r="AD179"/>
  <c r="AC179"/>
  <c r="AB179"/>
  <c r="AM178"/>
  <c r="AL178"/>
  <c r="AK178"/>
  <c r="AJ178"/>
  <c r="AI178"/>
  <c r="AH178"/>
  <c r="AG178"/>
  <c r="AF178"/>
  <c r="AE178"/>
  <c r="AD178"/>
  <c r="AC178"/>
  <c r="AB178"/>
  <c r="AM177"/>
  <c r="AL177"/>
  <c r="AK177"/>
  <c r="AJ177"/>
  <c r="AI177"/>
  <c r="AH177"/>
  <c r="AG177"/>
  <c r="AF177"/>
  <c r="AE177"/>
  <c r="AD177"/>
  <c r="AC177"/>
  <c r="AB177"/>
  <c r="AM176"/>
  <c r="AL176"/>
  <c r="AK176"/>
  <c r="AJ176"/>
  <c r="AI176"/>
  <c r="AH176"/>
  <c r="AG176"/>
  <c r="AF176"/>
  <c r="AE176"/>
  <c r="AD176"/>
  <c r="AC176"/>
  <c r="AB176"/>
  <c r="AM172"/>
  <c r="AL172"/>
  <c r="AK172"/>
  <c r="AJ172"/>
  <c r="AI172"/>
  <c r="AH172"/>
  <c r="AG172"/>
  <c r="AF172"/>
  <c r="AE172"/>
  <c r="AD172"/>
  <c r="AC172"/>
  <c r="AB172"/>
  <c r="AM171"/>
  <c r="AL171"/>
  <c r="AK171"/>
  <c r="AJ171"/>
  <c r="AI171"/>
  <c r="AH171"/>
  <c r="AG171"/>
  <c r="AF171"/>
  <c r="AE171"/>
  <c r="AD171"/>
  <c r="AC171"/>
  <c r="AB171"/>
  <c r="AM170"/>
  <c r="AL170"/>
  <c r="AK170"/>
  <c r="AJ170"/>
  <c r="AI170"/>
  <c r="AH170"/>
  <c r="AG170"/>
  <c r="AF170"/>
  <c r="AE170"/>
  <c r="AD170"/>
  <c r="AC170"/>
  <c r="AB170"/>
  <c r="AM169"/>
  <c r="AL169"/>
  <c r="AK169"/>
  <c r="AJ169"/>
  <c r="AI169"/>
  <c r="AH169"/>
  <c r="AG169"/>
  <c r="AF169"/>
  <c r="AE169"/>
  <c r="AD169"/>
  <c r="AC169"/>
  <c r="AB169"/>
  <c r="AM168"/>
  <c r="AL168"/>
  <c r="AK168"/>
  <c r="AJ168"/>
  <c r="AI168"/>
  <c r="AH168"/>
  <c r="AG168"/>
  <c r="AF168"/>
  <c r="AE168"/>
  <c r="AD168"/>
  <c r="AC168"/>
  <c r="AB168"/>
  <c r="AM167"/>
  <c r="AL167"/>
  <c r="AK167"/>
  <c r="AJ167"/>
  <c r="AI167"/>
  <c r="AH167"/>
  <c r="AG167"/>
  <c r="AF167"/>
  <c r="AE167"/>
  <c r="AD167"/>
  <c r="AC167"/>
  <c r="AB167"/>
  <c r="AM166"/>
  <c r="AL166"/>
  <c r="AK166"/>
  <c r="AJ166"/>
  <c r="AI166"/>
  <c r="AH166"/>
  <c r="AG166"/>
  <c r="AF166"/>
  <c r="AE166"/>
  <c r="AD166"/>
  <c r="AC166"/>
  <c r="AB166"/>
  <c r="AM165"/>
  <c r="AL165"/>
  <c r="AK165"/>
  <c r="AJ165"/>
  <c r="AI165"/>
  <c r="AH165"/>
  <c r="AG165"/>
  <c r="AF165"/>
  <c r="AE165"/>
  <c r="AD165"/>
  <c r="AC165"/>
  <c r="AB165"/>
  <c r="AM164"/>
  <c r="AL164"/>
  <c r="AK164"/>
  <c r="AJ164"/>
  <c r="AI164"/>
  <c r="AH164"/>
  <c r="AG164"/>
  <c r="AF164"/>
  <c r="AE164"/>
  <c r="AD164"/>
  <c r="AC164"/>
  <c r="AB164"/>
  <c r="AM163"/>
  <c r="AL163"/>
  <c r="AK163"/>
  <c r="AJ163"/>
  <c r="AI163"/>
  <c r="AH163"/>
  <c r="AG163"/>
  <c r="AF163"/>
  <c r="AE163"/>
  <c r="AD163"/>
  <c r="AC163"/>
  <c r="AB163"/>
  <c r="AM162"/>
  <c r="AL162"/>
  <c r="AK162"/>
  <c r="AJ162"/>
  <c r="AI162"/>
  <c r="AH162"/>
  <c r="AG162"/>
  <c r="AF162"/>
  <c r="AE162"/>
  <c r="AD162"/>
  <c r="AC162"/>
  <c r="AB162"/>
  <c r="AM161"/>
  <c r="AL161"/>
  <c r="AK161"/>
  <c r="AJ161"/>
  <c r="AI161"/>
  <c r="AH161"/>
  <c r="AG161"/>
  <c r="AF161"/>
  <c r="AE161"/>
  <c r="AD161"/>
  <c r="AC161"/>
  <c r="AB161"/>
  <c r="AM160"/>
  <c r="AL160"/>
  <c r="AK160"/>
  <c r="AJ160"/>
  <c r="AI160"/>
  <c r="AH160"/>
  <c r="AG160"/>
  <c r="AF160"/>
  <c r="AE160"/>
  <c r="AD160"/>
  <c r="AC160"/>
  <c r="AB160"/>
  <c r="AM159"/>
  <c r="AL159"/>
  <c r="AK159"/>
  <c r="AJ159"/>
  <c r="AI159"/>
  <c r="AH159"/>
  <c r="AG159"/>
  <c r="AF159"/>
  <c r="AE159"/>
  <c r="AD159"/>
  <c r="AC159"/>
  <c r="AB159"/>
  <c r="AM158"/>
  <c r="AL158"/>
  <c r="AK158"/>
  <c r="AJ158"/>
  <c r="AI158"/>
  <c r="AH158"/>
  <c r="AG158"/>
  <c r="AF158"/>
  <c r="AE158"/>
  <c r="AD158"/>
  <c r="AC158"/>
  <c r="AB158"/>
  <c r="AM154"/>
  <c r="AL154"/>
  <c r="AK154"/>
  <c r="AJ154"/>
  <c r="AI154"/>
  <c r="AH154"/>
  <c r="AG154"/>
  <c r="AF154"/>
  <c r="AE154"/>
  <c r="AD154"/>
  <c r="AC154"/>
  <c r="AB154"/>
  <c r="AM153"/>
  <c r="AL153"/>
  <c r="AK153"/>
  <c r="AJ153"/>
  <c r="AI153"/>
  <c r="AH153"/>
  <c r="AG153"/>
  <c r="AF153"/>
  <c r="AE153"/>
  <c r="AD153"/>
  <c r="AC153"/>
  <c r="AB153"/>
  <c r="AM152"/>
  <c r="AL152"/>
  <c r="AK152"/>
  <c r="AJ152"/>
  <c r="AI152"/>
  <c r="AH152"/>
  <c r="AG152"/>
  <c r="AF152"/>
  <c r="AE152"/>
  <c r="AD152"/>
  <c r="AC152"/>
  <c r="AB152"/>
  <c r="AM151"/>
  <c r="AL151"/>
  <c r="AK151"/>
  <c r="AJ151"/>
  <c r="AI151"/>
  <c r="AH151"/>
  <c r="AG151"/>
  <c r="AF151"/>
  <c r="AE151"/>
  <c r="AD151"/>
  <c r="AC151"/>
  <c r="AB151"/>
  <c r="AM150"/>
  <c r="AL150"/>
  <c r="AK150"/>
  <c r="AJ150"/>
  <c r="AI150"/>
  <c r="AH150"/>
  <c r="AG150"/>
  <c r="AF150"/>
  <c r="AE150"/>
  <c r="AD150"/>
  <c r="AC150"/>
  <c r="AB150"/>
  <c r="AM149"/>
  <c r="AL149"/>
  <c r="AK149"/>
  <c r="AJ149"/>
  <c r="AI149"/>
  <c r="AH149"/>
  <c r="AG149"/>
  <c r="AF149"/>
  <c r="AE149"/>
  <c r="AD149"/>
  <c r="AC149"/>
  <c r="AB149"/>
  <c r="AM146"/>
  <c r="AL146"/>
  <c r="AK146"/>
  <c r="AJ146"/>
  <c r="AI146"/>
  <c r="AH146"/>
  <c r="AG146"/>
  <c r="AF146"/>
  <c r="AE146"/>
  <c r="AD146"/>
  <c r="AC146"/>
  <c r="AB146"/>
  <c r="AM144"/>
  <c r="AL144"/>
  <c r="AK144"/>
  <c r="AJ144"/>
  <c r="AI144"/>
  <c r="AH144"/>
  <c r="AG144"/>
  <c r="AF144"/>
  <c r="AE144"/>
  <c r="AD144"/>
  <c r="AC144"/>
  <c r="AB144"/>
  <c r="AM143"/>
  <c r="AL143"/>
  <c r="AK143"/>
  <c r="AJ143"/>
  <c r="AI143"/>
  <c r="AH143"/>
  <c r="AG143"/>
  <c r="AF143"/>
  <c r="AE143"/>
  <c r="AD143"/>
  <c r="AC143"/>
  <c r="AB143"/>
  <c r="AM139"/>
  <c r="AL139"/>
  <c r="AK139"/>
  <c r="AJ139"/>
  <c r="AI139"/>
  <c r="AH139"/>
  <c r="AG139"/>
  <c r="AF139"/>
  <c r="AE139"/>
  <c r="AD139"/>
  <c r="AC139"/>
  <c r="AB139"/>
  <c r="AM138"/>
  <c r="AL138"/>
  <c r="AK138"/>
  <c r="AJ138"/>
  <c r="AI138"/>
  <c r="AH138"/>
  <c r="AG138"/>
  <c r="AF138"/>
  <c r="AE138"/>
  <c r="AD138"/>
  <c r="AC138"/>
  <c r="AB138"/>
  <c r="AM135"/>
  <c r="AL135"/>
  <c r="AK135"/>
  <c r="AJ135"/>
  <c r="AI135"/>
  <c r="AH135"/>
  <c r="AG135"/>
  <c r="AF135"/>
  <c r="AE135"/>
  <c r="AD135"/>
  <c r="AC135"/>
  <c r="AB135"/>
  <c r="AM134"/>
  <c r="AL134"/>
  <c r="AK134"/>
  <c r="AJ134"/>
  <c r="AI134"/>
  <c r="AH134"/>
  <c r="AG134"/>
  <c r="AF134"/>
  <c r="AE134"/>
  <c r="AD134"/>
  <c r="AC134"/>
  <c r="AB134"/>
  <c r="AM133"/>
  <c r="AL133"/>
  <c r="AK133"/>
  <c r="AJ133"/>
  <c r="AI133"/>
  <c r="AH133"/>
  <c r="AG133"/>
  <c r="AF133"/>
  <c r="AE133"/>
  <c r="AD133"/>
  <c r="AC133"/>
  <c r="AB133"/>
  <c r="AM132"/>
  <c r="AL132"/>
  <c r="AK132"/>
  <c r="AJ132"/>
  <c r="AI132"/>
  <c r="AH132"/>
  <c r="AG132"/>
  <c r="AF132"/>
  <c r="AE132"/>
  <c r="AD132"/>
  <c r="AC132"/>
  <c r="AB132"/>
  <c r="AM131"/>
  <c r="AL131"/>
  <c r="AK131"/>
  <c r="AJ131"/>
  <c r="AI131"/>
  <c r="AH131"/>
  <c r="AG131"/>
  <c r="AF131"/>
  <c r="AE131"/>
  <c r="AD131"/>
  <c r="AC131"/>
  <c r="AB131"/>
  <c r="AM130"/>
  <c r="AL130"/>
  <c r="AK130"/>
  <c r="AJ130"/>
  <c r="AI130"/>
  <c r="AH130"/>
  <c r="AG130"/>
  <c r="AF130"/>
  <c r="AE130"/>
  <c r="AD130"/>
  <c r="AC130"/>
  <c r="AB130"/>
  <c r="AM129"/>
  <c r="AL129"/>
  <c r="AK129"/>
  <c r="AJ129"/>
  <c r="AI129"/>
  <c r="AH129"/>
  <c r="AG129"/>
  <c r="AF129"/>
  <c r="AE129"/>
  <c r="AD129"/>
  <c r="AC129"/>
  <c r="AB129"/>
  <c r="AM128"/>
  <c r="AL128"/>
  <c r="AK128"/>
  <c r="AJ128"/>
  <c r="AI128"/>
  <c r="AH128"/>
  <c r="AG128"/>
  <c r="AF128"/>
  <c r="AE128"/>
  <c r="AD128"/>
  <c r="AC128"/>
  <c r="AB128"/>
  <c r="AM127"/>
  <c r="AL127"/>
  <c r="AK127"/>
  <c r="AJ127"/>
  <c r="AI127"/>
  <c r="AH127"/>
  <c r="AG127"/>
  <c r="AF127"/>
  <c r="AE127"/>
  <c r="AD127"/>
  <c r="AC127"/>
  <c r="AB127"/>
  <c r="AM126"/>
  <c r="AL126"/>
  <c r="AK126"/>
  <c r="AJ126"/>
  <c r="AI126"/>
  <c r="AH126"/>
  <c r="AG126"/>
  <c r="AF126"/>
  <c r="AE126"/>
  <c r="AD126"/>
  <c r="AC126"/>
  <c r="AB126"/>
  <c r="AM125"/>
  <c r="AL125"/>
  <c r="AK125"/>
  <c r="AJ125"/>
  <c r="AI125"/>
  <c r="AH125"/>
  <c r="AG125"/>
  <c r="AF125"/>
  <c r="AE125"/>
  <c r="AD125"/>
  <c r="AC125"/>
  <c r="AB125"/>
  <c r="AM119"/>
  <c r="AL119"/>
  <c r="AK119"/>
  <c r="AJ119"/>
  <c r="AI119"/>
  <c r="AH119"/>
  <c r="AG119"/>
  <c r="AF119"/>
  <c r="AE119"/>
  <c r="AD119"/>
  <c r="AC119"/>
  <c r="AB119"/>
  <c r="AM118"/>
  <c r="AL118"/>
  <c r="AK118"/>
  <c r="AJ118"/>
  <c r="AI118"/>
  <c r="AH118"/>
  <c r="AG118"/>
  <c r="AF118"/>
  <c r="AE118"/>
  <c r="AD118"/>
  <c r="AC118"/>
  <c r="AB118"/>
  <c r="AM117"/>
  <c r="AL117"/>
  <c r="AK117"/>
  <c r="AJ117"/>
  <c r="AI117"/>
  <c r="AH117"/>
  <c r="AG117"/>
  <c r="AF117"/>
  <c r="AE117"/>
  <c r="AD117"/>
  <c r="AC117"/>
  <c r="AB117"/>
  <c r="AM116"/>
  <c r="AL116"/>
  <c r="AK116"/>
  <c r="AJ116"/>
  <c r="AI116"/>
  <c r="AH116"/>
  <c r="AG116"/>
  <c r="AF116"/>
  <c r="AE116"/>
  <c r="AD116"/>
  <c r="AC116"/>
  <c r="AB116"/>
  <c r="AM111"/>
  <c r="AL111"/>
  <c r="AK111"/>
  <c r="AJ111"/>
  <c r="AI111"/>
  <c r="AH111"/>
  <c r="AG111"/>
  <c r="AF111"/>
  <c r="AE111"/>
  <c r="AD111"/>
  <c r="AC111"/>
  <c r="AB111"/>
  <c r="AM110"/>
  <c r="AL110"/>
  <c r="AK110"/>
  <c r="AJ110"/>
  <c r="AI110"/>
  <c r="AH110"/>
  <c r="AG110"/>
  <c r="AF110"/>
  <c r="AE110"/>
  <c r="AD110"/>
  <c r="AC110"/>
  <c r="AB110"/>
  <c r="AM109"/>
  <c r="AL109"/>
  <c r="AK109"/>
  <c r="AJ109"/>
  <c r="AI109"/>
  <c r="AH109"/>
  <c r="AG109"/>
  <c r="AF109"/>
  <c r="AE109"/>
  <c r="AD109"/>
  <c r="AC109"/>
  <c r="AB109"/>
  <c r="AM108"/>
  <c r="AL108"/>
  <c r="AK108"/>
  <c r="AJ108"/>
  <c r="AI108"/>
  <c r="AH108"/>
  <c r="AG108"/>
  <c r="AF108"/>
  <c r="AE108"/>
  <c r="AD108"/>
  <c r="AC108"/>
  <c r="AB108"/>
  <c r="AM107"/>
  <c r="AL107"/>
  <c r="AK107"/>
  <c r="AJ107"/>
  <c r="AI107"/>
  <c r="AH107"/>
  <c r="AG107"/>
  <c r="AF107"/>
  <c r="AE107"/>
  <c r="AD107"/>
  <c r="AC107"/>
  <c r="AB107"/>
  <c r="AM106"/>
  <c r="AL106"/>
  <c r="AK106"/>
  <c r="AJ106"/>
  <c r="AI106"/>
  <c r="AH106"/>
  <c r="AG106"/>
  <c r="AF106"/>
  <c r="AE106"/>
  <c r="AD106"/>
  <c r="AC106"/>
  <c r="AB106"/>
  <c r="AM105"/>
  <c r="AL105"/>
  <c r="AK105"/>
  <c r="AJ105"/>
  <c r="AI105"/>
  <c r="AH105"/>
  <c r="AG105"/>
  <c r="AF105"/>
  <c r="AE105"/>
  <c r="AD105"/>
  <c r="AC105"/>
  <c r="AB105"/>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A39"/>
  <c r="Z39"/>
  <c r="Y39"/>
  <c r="X39"/>
  <c r="W39"/>
  <c r="V39"/>
  <c r="AM35"/>
  <c r="AL35"/>
  <c r="AK35"/>
  <c r="AJ35"/>
  <c r="AI35"/>
  <c r="AH35"/>
  <c r="AG35"/>
  <c r="AF35"/>
  <c r="AE35"/>
  <c r="AD35"/>
  <c r="AC35"/>
  <c r="AB35"/>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7"/>
  <c r="AL17"/>
  <c r="AK17"/>
  <c r="AJ17"/>
  <c r="AI17"/>
  <c r="AH17"/>
  <c r="AG17"/>
  <c r="AF17"/>
  <c r="AE17"/>
  <c r="AD17"/>
  <c r="AC17"/>
  <c r="AB17"/>
  <c r="AM16"/>
  <c r="AL16"/>
  <c r="AK16"/>
  <c r="AJ16"/>
  <c r="AI16"/>
  <c r="AH16"/>
  <c r="AG16"/>
  <c r="AF16"/>
  <c r="AE16"/>
  <c r="AD16"/>
  <c r="AC16"/>
  <c r="AB16"/>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3"/>
  <c r="AL3"/>
  <c r="AK3"/>
  <c r="AJ3"/>
  <c r="AI3"/>
  <c r="AH3"/>
  <c r="AG3"/>
  <c r="AF3"/>
  <c r="AE3"/>
  <c r="AD3"/>
  <c r="AC3"/>
  <c r="AB3"/>
  <c r="AM24" i="12"/>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95" i="7"/>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0"/>
  <c r="AL90"/>
  <c r="AK90"/>
  <c r="AJ90"/>
  <c r="AI90"/>
  <c r="AH90"/>
  <c r="AG90"/>
  <c r="AF90"/>
  <c r="AE90"/>
  <c r="AD90"/>
  <c r="AC90"/>
  <c r="AB90"/>
  <c r="AM89"/>
  <c r="AL89"/>
  <c r="AK89"/>
  <c r="AJ89"/>
  <c r="AI89"/>
  <c r="AH89"/>
  <c r="AG89"/>
  <c r="AF89"/>
  <c r="AE89"/>
  <c r="AD89"/>
  <c r="AC89"/>
  <c r="AB89"/>
  <c r="AM87"/>
  <c r="AL87"/>
  <c r="AK87"/>
  <c r="AJ87"/>
  <c r="AI87"/>
  <c r="AH87"/>
  <c r="AG87"/>
  <c r="AF87"/>
  <c r="AE87"/>
  <c r="AD87"/>
  <c r="AC87"/>
  <c r="AB87"/>
  <c r="AM86"/>
  <c r="AL86"/>
  <c r="AK86"/>
  <c r="AJ86"/>
  <c r="AI86"/>
  <c r="AH86"/>
  <c r="AG86"/>
  <c r="AF86"/>
  <c r="AE86"/>
  <c r="AD86"/>
  <c r="AC86"/>
  <c r="AB86"/>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0"/>
  <c r="AL80"/>
  <c r="AK80"/>
  <c r="AJ80"/>
  <c r="AI80"/>
  <c r="AH80"/>
  <c r="AG80"/>
  <c r="AF80"/>
  <c r="AE80"/>
  <c r="AD80"/>
  <c r="AC80"/>
  <c r="AB80"/>
  <c r="AM78"/>
  <c r="AL78"/>
  <c r="AK78"/>
  <c r="AJ78"/>
  <c r="AI78"/>
  <c r="AH78"/>
  <c r="AG78"/>
  <c r="AF78"/>
  <c r="AE78"/>
  <c r="AD78"/>
  <c r="AC78"/>
  <c r="AB78"/>
  <c r="AM77"/>
  <c r="AL77"/>
  <c r="AK77"/>
  <c r="AJ77"/>
  <c r="AI77"/>
  <c r="AH77"/>
  <c r="AG77"/>
  <c r="AF77"/>
  <c r="AE77"/>
  <c r="AD77"/>
  <c r="AC77"/>
  <c r="AB77"/>
  <c r="AM69"/>
  <c r="AL69"/>
  <c r="AK69"/>
  <c r="AJ69"/>
  <c r="AI69"/>
  <c r="AH69"/>
  <c r="AG69"/>
  <c r="AF69"/>
  <c r="AE69"/>
  <c r="AD69"/>
  <c r="AC69"/>
  <c r="AB69"/>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4"/>
  <c r="AL44"/>
  <c r="AK44"/>
  <c r="AJ44"/>
  <c r="AI44"/>
  <c r="AH44"/>
  <c r="AG44"/>
  <c r="AF44"/>
  <c r="AE44"/>
  <c r="AD44"/>
  <c r="AC44"/>
  <c r="AB44"/>
  <c r="AM42"/>
  <c r="AL42"/>
  <c r="AK42"/>
  <c r="AJ42"/>
  <c r="AI42"/>
  <c r="AH42"/>
  <c r="AG42"/>
  <c r="AF42"/>
  <c r="AE42"/>
  <c r="AD42"/>
  <c r="AC42"/>
  <c r="AB42"/>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4"/>
  <c r="AL24"/>
  <c r="AK24"/>
  <c r="AJ24"/>
  <c r="AI24"/>
  <c r="AH24"/>
  <c r="AG24"/>
  <c r="AF24"/>
  <c r="AE24"/>
  <c r="AD24"/>
  <c r="AC24"/>
  <c r="AB24"/>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7"/>
  <c r="AL17"/>
  <c r="AK17"/>
  <c r="AJ17"/>
  <c r="AI17"/>
  <c r="AH17"/>
  <c r="AG17"/>
  <c r="AF17"/>
  <c r="AE17"/>
  <c r="AD17"/>
  <c r="AC17"/>
  <c r="AB17"/>
  <c r="AM4"/>
  <c r="AL4"/>
  <c r="AK4"/>
  <c r="AJ4"/>
  <c r="AI4"/>
  <c r="AH4"/>
  <c r="AG4"/>
  <c r="AF4"/>
  <c r="AE4"/>
  <c r="AD4"/>
  <c r="AC4"/>
  <c r="AB4"/>
  <c r="AM3"/>
  <c r="AL3"/>
  <c r="AK3"/>
  <c r="AJ3"/>
  <c r="AI3"/>
  <c r="AH3"/>
  <c r="AG3"/>
  <c r="AF3"/>
  <c r="AE3"/>
  <c r="AD3"/>
  <c r="AC3"/>
  <c r="AB3"/>
  <c r="AM623" i="9"/>
  <c r="AL623"/>
  <c r="AK623"/>
  <c r="AJ623"/>
  <c r="AI623"/>
  <c r="AH623"/>
  <c r="AG623"/>
  <c r="AF623"/>
  <c r="AE623"/>
  <c r="AD623"/>
  <c r="AC623"/>
  <c r="AB623"/>
  <c r="AM619"/>
  <c r="AL619"/>
  <c r="AK619"/>
  <c r="AJ619"/>
  <c r="AI619"/>
  <c r="AH619"/>
  <c r="AG619"/>
  <c r="AF619"/>
  <c r="AE619"/>
  <c r="AD619"/>
  <c r="AC619"/>
  <c r="AB619"/>
  <c r="AM618"/>
  <c r="AL618"/>
  <c r="AK618"/>
  <c r="AJ618"/>
  <c r="AI618"/>
  <c r="AH618"/>
  <c r="AG618"/>
  <c r="AF618"/>
  <c r="AE618"/>
  <c r="AD618"/>
  <c r="AC618"/>
  <c r="AB618"/>
  <c r="AM617"/>
  <c r="AL617"/>
  <c r="AK617"/>
  <c r="AJ617"/>
  <c r="AI617"/>
  <c r="AH617"/>
  <c r="AG617"/>
  <c r="AF617"/>
  <c r="AE617"/>
  <c r="AD617"/>
  <c r="AC617"/>
  <c r="AB617"/>
  <c r="AM611"/>
  <c r="AL611"/>
  <c r="AK611"/>
  <c r="AJ611"/>
  <c r="AI611"/>
  <c r="AH611"/>
  <c r="AG611"/>
  <c r="AF611"/>
  <c r="AE611"/>
  <c r="AD611"/>
  <c r="AC611"/>
  <c r="AB611"/>
  <c r="AM610"/>
  <c r="AL610"/>
  <c r="AK610"/>
  <c r="AJ610"/>
  <c r="AI610"/>
  <c r="AH610"/>
  <c r="AG610"/>
  <c r="AF610"/>
  <c r="AE610"/>
  <c r="AD610"/>
  <c r="AC610"/>
  <c r="AB610"/>
  <c r="AM609"/>
  <c r="AL609"/>
  <c r="AK609"/>
  <c r="AJ609"/>
  <c r="AI609"/>
  <c r="AH609"/>
  <c r="AG609"/>
  <c r="AF609"/>
  <c r="AE609"/>
  <c r="AD609"/>
  <c r="AC609"/>
  <c r="AB609"/>
  <c r="AM606"/>
  <c r="AL606"/>
  <c r="AK606"/>
  <c r="AJ606"/>
  <c r="AI606"/>
  <c r="AH606"/>
  <c r="AG606"/>
  <c r="AF606"/>
  <c r="AE606"/>
  <c r="AD606"/>
  <c r="AC606"/>
  <c r="AB606"/>
  <c r="AM602"/>
  <c r="AL602"/>
  <c r="AK602"/>
  <c r="AJ602"/>
  <c r="AI602"/>
  <c r="AH602"/>
  <c r="AG602"/>
  <c r="AF602"/>
  <c r="AE602"/>
  <c r="AD602"/>
  <c r="AC602"/>
  <c r="AB602"/>
  <c r="AM594"/>
  <c r="AL594"/>
  <c r="AK594"/>
  <c r="AJ594"/>
  <c r="AI594"/>
  <c r="AH594"/>
  <c r="AG594"/>
  <c r="AF594"/>
  <c r="AE594"/>
  <c r="AD594"/>
  <c r="AC594"/>
  <c r="AB594"/>
  <c r="AM593"/>
  <c r="AL593"/>
  <c r="AK593"/>
  <c r="AJ593"/>
  <c r="AI593"/>
  <c r="AH593"/>
  <c r="AG593"/>
  <c r="AF593"/>
  <c r="AE593"/>
  <c r="AD593"/>
  <c r="AC593"/>
  <c r="AB593"/>
  <c r="AM583"/>
  <c r="AL583"/>
  <c r="AK583"/>
  <c r="AJ583"/>
  <c r="AI583"/>
  <c r="AH583"/>
  <c r="AG583"/>
  <c r="AF583"/>
  <c r="AE583"/>
  <c r="AD583"/>
  <c r="AC583"/>
  <c r="AB583"/>
  <c r="AM581"/>
  <c r="AL581"/>
  <c r="AK581"/>
  <c r="AJ581"/>
  <c r="AI581"/>
  <c r="AH581"/>
  <c r="AG581"/>
  <c r="AF581"/>
  <c r="AE581"/>
  <c r="AD581"/>
  <c r="AC581"/>
  <c r="AB581"/>
  <c r="AM580"/>
  <c r="AL580"/>
  <c r="AK580"/>
  <c r="AJ580"/>
  <c r="AI580"/>
  <c r="AH580"/>
  <c r="AG580"/>
  <c r="AF580"/>
  <c r="AE580"/>
  <c r="AD580"/>
  <c r="AC580"/>
  <c r="AB580"/>
  <c r="AM579"/>
  <c r="AL579"/>
  <c r="AK579"/>
  <c r="AJ579"/>
  <c r="AI579"/>
  <c r="AH579"/>
  <c r="AG579"/>
  <c r="AF579"/>
  <c r="AE579"/>
  <c r="AD579"/>
  <c r="AC579"/>
  <c r="AB579"/>
  <c r="AM578"/>
  <c r="AL578"/>
  <c r="AK578"/>
  <c r="AJ578"/>
  <c r="AI578"/>
  <c r="AH578"/>
  <c r="AG578"/>
  <c r="AF578"/>
  <c r="AE578"/>
  <c r="AD578"/>
  <c r="AC578"/>
  <c r="AB578"/>
  <c r="AM577"/>
  <c r="AL577"/>
  <c r="AK577"/>
  <c r="AJ577"/>
  <c r="AI577"/>
  <c r="AH577"/>
  <c r="AG577"/>
  <c r="AF577"/>
  <c r="AE577"/>
  <c r="AD577"/>
  <c r="AC577"/>
  <c r="AB577"/>
  <c r="AM576"/>
  <c r="AL576"/>
  <c r="AK576"/>
  <c r="AJ576"/>
  <c r="AI576"/>
  <c r="AH576"/>
  <c r="AG576"/>
  <c r="AF576"/>
  <c r="AE576"/>
  <c r="AD576"/>
  <c r="AC576"/>
  <c r="AB576"/>
  <c r="AM575"/>
  <c r="AL575"/>
  <c r="AK575"/>
  <c r="AJ575"/>
  <c r="AI575"/>
  <c r="AH575"/>
  <c r="AG575"/>
  <c r="AF575"/>
  <c r="AE575"/>
  <c r="AD575"/>
  <c r="AC575"/>
  <c r="AB575"/>
  <c r="AM573"/>
  <c r="AL573"/>
  <c r="AK573"/>
  <c r="AJ573"/>
  <c r="AI573"/>
  <c r="AH573"/>
  <c r="AG573"/>
  <c r="AF573"/>
  <c r="AE573"/>
  <c r="AD573"/>
  <c r="AC573"/>
  <c r="AB573"/>
  <c r="AM572"/>
  <c r="AL572"/>
  <c r="AK572"/>
  <c r="AJ572"/>
  <c r="AI572"/>
  <c r="AH572"/>
  <c r="AG572"/>
  <c r="AF572"/>
  <c r="AE572"/>
  <c r="AD572"/>
  <c r="AC572"/>
  <c r="AB572"/>
  <c r="AM571"/>
  <c r="AL571"/>
  <c r="AK571"/>
  <c r="AJ571"/>
  <c r="AI571"/>
  <c r="AH571"/>
  <c r="AG571"/>
  <c r="AF571"/>
  <c r="AE571"/>
  <c r="AD571"/>
  <c r="AC571"/>
  <c r="AB571"/>
  <c r="AM566"/>
  <c r="AL566"/>
  <c r="AK566"/>
  <c r="AJ566"/>
  <c r="AI566"/>
  <c r="AH566"/>
  <c r="AG566"/>
  <c r="AF566"/>
  <c r="AE566"/>
  <c r="AD566"/>
  <c r="AC566"/>
  <c r="AB566"/>
  <c r="AM565"/>
  <c r="AL565"/>
  <c r="AK565"/>
  <c r="AJ565"/>
  <c r="AI565"/>
  <c r="AH565"/>
  <c r="AG565"/>
  <c r="AF565"/>
  <c r="AE565"/>
  <c r="AD565"/>
  <c r="AC565"/>
  <c r="AB565"/>
  <c r="AM564"/>
  <c r="AL564"/>
  <c r="AK564"/>
  <c r="AJ564"/>
  <c r="AI564"/>
  <c r="AH564"/>
  <c r="AG564"/>
  <c r="AF564"/>
  <c r="AE564"/>
  <c r="AD564"/>
  <c r="AC564"/>
  <c r="AB564"/>
  <c r="AM563"/>
  <c r="AL563"/>
  <c r="AK563"/>
  <c r="AJ563"/>
  <c r="AI563"/>
  <c r="AH563"/>
  <c r="AG563"/>
  <c r="AF563"/>
  <c r="AE563"/>
  <c r="AD563"/>
  <c r="AC563"/>
  <c r="AB563"/>
  <c r="AM562"/>
  <c r="AL562"/>
  <c r="AK562"/>
  <c r="AJ562"/>
  <c r="AI562"/>
  <c r="AH562"/>
  <c r="AG562"/>
  <c r="AF562"/>
  <c r="AE562"/>
  <c r="AD562"/>
  <c r="AC562"/>
  <c r="AB562"/>
  <c r="AM559"/>
  <c r="AL559"/>
  <c r="AK559"/>
  <c r="AJ559"/>
  <c r="AI559"/>
  <c r="AH559"/>
  <c r="AG559"/>
  <c r="AF559"/>
  <c r="AE559"/>
  <c r="AD559"/>
  <c r="AC559"/>
  <c r="AB559"/>
  <c r="AM558"/>
  <c r="AL558"/>
  <c r="AK558"/>
  <c r="AJ558"/>
  <c r="AI558"/>
  <c r="AH558"/>
  <c r="AG558"/>
  <c r="AF558"/>
  <c r="AE558"/>
  <c r="AD558"/>
  <c r="AC558"/>
  <c r="AB558"/>
  <c r="AM553"/>
  <c r="AL553"/>
  <c r="AK553"/>
  <c r="AJ553"/>
  <c r="AI553"/>
  <c r="AH553"/>
  <c r="AG553"/>
  <c r="AF553"/>
  <c r="AE553"/>
  <c r="AD553"/>
  <c r="AC553"/>
  <c r="AB553"/>
  <c r="AM552"/>
  <c r="AL552"/>
  <c r="AK552"/>
  <c r="AJ552"/>
  <c r="AI552"/>
  <c r="AH552"/>
  <c r="AG552"/>
  <c r="AF552"/>
  <c r="AE552"/>
  <c r="AD552"/>
  <c r="AC552"/>
  <c r="AB552"/>
  <c r="AM551"/>
  <c r="AL551"/>
  <c r="AK551"/>
  <c r="AJ551"/>
  <c r="AI551"/>
  <c r="AH551"/>
  <c r="AG551"/>
  <c r="AF551"/>
  <c r="AE551"/>
  <c r="AD551"/>
  <c r="AC551"/>
  <c r="AB551"/>
  <c r="AM548"/>
  <c r="AL548"/>
  <c r="AK548"/>
  <c r="AJ548"/>
  <c r="AI548"/>
  <c r="AH548"/>
  <c r="AG548"/>
  <c r="AF548"/>
  <c r="AE548"/>
  <c r="AD548"/>
  <c r="AC548"/>
  <c r="AB548"/>
  <c r="AM547"/>
  <c r="AL547"/>
  <c r="AK547"/>
  <c r="AJ547"/>
  <c r="AI547"/>
  <c r="AH547"/>
  <c r="AG547"/>
  <c r="AF547"/>
  <c r="AE547"/>
  <c r="AD547"/>
  <c r="AC547"/>
  <c r="AB547"/>
  <c r="AM543"/>
  <c r="AL543"/>
  <c r="AK543"/>
  <c r="AJ543"/>
  <c r="AI543"/>
  <c r="AH543"/>
  <c r="AG543"/>
  <c r="AF543"/>
  <c r="AE543"/>
  <c r="AD543"/>
  <c r="AC543"/>
  <c r="AB543"/>
  <c r="AM542"/>
  <c r="AL542"/>
  <c r="AK542"/>
  <c r="AJ542"/>
  <c r="AI542"/>
  <c r="AH542"/>
  <c r="AG542"/>
  <c r="AF542"/>
  <c r="AE542"/>
  <c r="AD542"/>
  <c r="AC542"/>
  <c r="AB542"/>
  <c r="AM541"/>
  <c r="AL541"/>
  <c r="AK541"/>
  <c r="AJ541"/>
  <c r="AI541"/>
  <c r="AH541"/>
  <c r="AG541"/>
  <c r="AF541"/>
  <c r="AE541"/>
  <c r="AD541"/>
  <c r="AC541"/>
  <c r="AB541"/>
  <c r="AM540"/>
  <c r="AL540"/>
  <c r="AK540"/>
  <c r="AJ540"/>
  <c r="AI540"/>
  <c r="AH540"/>
  <c r="AG540"/>
  <c r="AF540"/>
  <c r="AE540"/>
  <c r="AD540"/>
  <c r="AC540"/>
  <c r="AB540"/>
  <c r="AM539"/>
  <c r="AL539"/>
  <c r="AK539"/>
  <c r="AJ539"/>
  <c r="AI539"/>
  <c r="AH539"/>
  <c r="AG539"/>
  <c r="AF539"/>
  <c r="AE539"/>
  <c r="AD539"/>
  <c r="AC539"/>
  <c r="AB539"/>
  <c r="AM534"/>
  <c r="AL534"/>
  <c r="AK534"/>
  <c r="AJ534"/>
  <c r="AI534"/>
  <c r="AH534"/>
  <c r="AG534"/>
  <c r="AF534"/>
  <c r="AE534"/>
  <c r="AD534"/>
  <c r="AC534"/>
  <c r="AB534"/>
  <c r="AM531"/>
  <c r="AL531"/>
  <c r="AK531"/>
  <c r="AJ531"/>
  <c r="AI531"/>
  <c r="AH531"/>
  <c r="AG531"/>
  <c r="AF531"/>
  <c r="AE531"/>
  <c r="AD531"/>
  <c r="AC531"/>
  <c r="AB531"/>
  <c r="AM525"/>
  <c r="AL525"/>
  <c r="AK525"/>
  <c r="AJ525"/>
  <c r="AI525"/>
  <c r="AH525"/>
  <c r="AG525"/>
  <c r="AF525"/>
  <c r="AE525"/>
  <c r="AD525"/>
  <c r="AC525"/>
  <c r="AB525"/>
  <c r="AM520"/>
  <c r="AL520"/>
  <c r="AK520"/>
  <c r="AJ520"/>
  <c r="AI520"/>
  <c r="AH520"/>
  <c r="AG520"/>
  <c r="AF520"/>
  <c r="AE520"/>
  <c r="AD520"/>
  <c r="AC520"/>
  <c r="AB520"/>
  <c r="AM519"/>
  <c r="AL519"/>
  <c r="AK519"/>
  <c r="AJ519"/>
  <c r="AI519"/>
  <c r="AH519"/>
  <c r="AG519"/>
  <c r="AF519"/>
  <c r="AE519"/>
  <c r="AD519"/>
  <c r="AC519"/>
  <c r="AB519"/>
  <c r="AM518"/>
  <c r="AL518"/>
  <c r="AK518"/>
  <c r="AJ518"/>
  <c r="AI518"/>
  <c r="AH518"/>
  <c r="AG518"/>
  <c r="AF518"/>
  <c r="AE518"/>
  <c r="AD518"/>
  <c r="AC518"/>
  <c r="AB518"/>
  <c r="AM517"/>
  <c r="AL517"/>
  <c r="AK517"/>
  <c r="AJ517"/>
  <c r="AI517"/>
  <c r="AH517"/>
  <c r="AG517"/>
  <c r="AF517"/>
  <c r="AE517"/>
  <c r="AD517"/>
  <c r="AC517"/>
  <c r="AB517"/>
  <c r="AM516"/>
  <c r="AL516"/>
  <c r="AK516"/>
  <c r="AJ516"/>
  <c r="AI516"/>
  <c r="AH516"/>
  <c r="AG516"/>
  <c r="AF516"/>
  <c r="AE516"/>
  <c r="AD516"/>
  <c r="AC516"/>
  <c r="AB516"/>
  <c r="AM515"/>
  <c r="AL515"/>
  <c r="AK515"/>
  <c r="AJ515"/>
  <c r="AI515"/>
  <c r="AH515"/>
  <c r="AG515"/>
  <c r="AF515"/>
  <c r="AE515"/>
  <c r="AD515"/>
  <c r="AC515"/>
  <c r="AB515"/>
  <c r="AM514"/>
  <c r="AL514"/>
  <c r="AK514"/>
  <c r="AJ514"/>
  <c r="AI514"/>
  <c r="AH514"/>
  <c r="AG514"/>
  <c r="AF514"/>
  <c r="AE514"/>
  <c r="AD514"/>
  <c r="AC514"/>
  <c r="AB514"/>
  <c r="AM513"/>
  <c r="AL513"/>
  <c r="AK513"/>
  <c r="AJ513"/>
  <c r="AI513"/>
  <c r="AH513"/>
  <c r="AG513"/>
  <c r="AF513"/>
  <c r="AE513"/>
  <c r="AD513"/>
  <c r="AC513"/>
  <c r="AB513"/>
  <c r="AM512"/>
  <c r="AL512"/>
  <c r="AK512"/>
  <c r="AJ512"/>
  <c r="AI512"/>
  <c r="AH512"/>
  <c r="AG512"/>
  <c r="AF512"/>
  <c r="AE512"/>
  <c r="AD512"/>
  <c r="AC512"/>
  <c r="AB512"/>
  <c r="AM506"/>
  <c r="AL506"/>
  <c r="AK506"/>
  <c r="AJ506"/>
  <c r="AI506"/>
  <c r="AH506"/>
  <c r="AG506"/>
  <c r="AF506"/>
  <c r="AE506"/>
  <c r="AD506"/>
  <c r="AC506"/>
  <c r="AB506"/>
  <c r="AM505"/>
  <c r="AL505"/>
  <c r="AK505"/>
  <c r="AJ505"/>
  <c r="AI505"/>
  <c r="AH505"/>
  <c r="AG505"/>
  <c r="AF505"/>
  <c r="AE505"/>
  <c r="AD505"/>
  <c r="AC505"/>
  <c r="AB505"/>
  <c r="AM499"/>
  <c r="AL499"/>
  <c r="AK499"/>
  <c r="AJ499"/>
  <c r="AI499"/>
  <c r="AH499"/>
  <c r="AG499"/>
  <c r="AF499"/>
  <c r="AE499"/>
  <c r="AD499"/>
  <c r="AC499"/>
  <c r="AB499"/>
  <c r="AM497"/>
  <c r="AL497"/>
  <c r="AK497"/>
  <c r="AJ497"/>
  <c r="AI497"/>
  <c r="AH497"/>
  <c r="AG497"/>
  <c r="AF497"/>
  <c r="AE497"/>
  <c r="AD497"/>
  <c r="AC497"/>
  <c r="AB497"/>
  <c r="AM496"/>
  <c r="AL496"/>
  <c r="AK496"/>
  <c r="AJ496"/>
  <c r="AI496"/>
  <c r="AH496"/>
  <c r="AG496"/>
  <c r="AF496"/>
  <c r="AE496"/>
  <c r="AD496"/>
  <c r="AC496"/>
  <c r="AB496"/>
  <c r="AM495"/>
  <c r="AL495"/>
  <c r="AK495"/>
  <c r="AJ495"/>
  <c r="AI495"/>
  <c r="AH495"/>
  <c r="AG495"/>
  <c r="AF495"/>
  <c r="AE495"/>
  <c r="AD495"/>
  <c r="AC495"/>
  <c r="AB495"/>
  <c r="AM494"/>
  <c r="AL494"/>
  <c r="AK494"/>
  <c r="AJ494"/>
  <c r="AI494"/>
  <c r="AH494"/>
  <c r="AG494"/>
  <c r="AF494"/>
  <c r="AE494"/>
  <c r="AD494"/>
  <c r="AC494"/>
  <c r="AB494"/>
  <c r="AM493"/>
  <c r="AL493"/>
  <c r="AK493"/>
  <c r="AJ493"/>
  <c r="AI493"/>
  <c r="AH493"/>
  <c r="AG493"/>
  <c r="AF493"/>
  <c r="AE493"/>
  <c r="AD493"/>
  <c r="AC493"/>
  <c r="AB493"/>
  <c r="AM488"/>
  <c r="AL488"/>
  <c r="AK488"/>
  <c r="AJ488"/>
  <c r="AI488"/>
  <c r="AH488"/>
  <c r="AG488"/>
  <c r="AF488"/>
  <c r="AE488"/>
  <c r="AD488"/>
  <c r="AC488"/>
  <c r="AB488"/>
  <c r="AM487"/>
  <c r="AL487"/>
  <c r="AK487"/>
  <c r="AJ487"/>
  <c r="AI487"/>
  <c r="AH487"/>
  <c r="AG487"/>
  <c r="AF487"/>
  <c r="AE487"/>
  <c r="AD487"/>
  <c r="AC487"/>
  <c r="AB487"/>
  <c r="AM484"/>
  <c r="AL484"/>
  <c r="AK484"/>
  <c r="AJ484"/>
  <c r="AI484"/>
  <c r="AH484"/>
  <c r="AG484"/>
  <c r="AF484"/>
  <c r="AE484"/>
  <c r="AD484"/>
  <c r="AC484"/>
  <c r="AB484"/>
  <c r="AM482"/>
  <c r="AL482"/>
  <c r="AK482"/>
  <c r="AJ482"/>
  <c r="AI482"/>
  <c r="AH482"/>
  <c r="AG482"/>
  <c r="AF482"/>
  <c r="AE482"/>
  <c r="AD482"/>
  <c r="AC482"/>
  <c r="AB482"/>
  <c r="AM481"/>
  <c r="AL481"/>
  <c r="AK481"/>
  <c r="AJ481"/>
  <c r="AI481"/>
  <c r="AH481"/>
  <c r="AG481"/>
  <c r="AF481"/>
  <c r="AE481"/>
  <c r="AD481"/>
  <c r="AC481"/>
  <c r="AB481"/>
  <c r="AM475"/>
  <c r="AL475"/>
  <c r="AK475"/>
  <c r="AJ475"/>
  <c r="AI475"/>
  <c r="AH475"/>
  <c r="AG475"/>
  <c r="AF475"/>
  <c r="AE475"/>
  <c r="AD475"/>
  <c r="AC475"/>
  <c r="AB475"/>
  <c r="AM469"/>
  <c r="AL469"/>
  <c r="AK469"/>
  <c r="AJ469"/>
  <c r="AI469"/>
  <c r="AH469"/>
  <c r="AG469"/>
  <c r="AF469"/>
  <c r="AE469"/>
  <c r="AD469"/>
  <c r="AC469"/>
  <c r="AB469"/>
  <c r="AM468"/>
  <c r="AL468"/>
  <c r="AK468"/>
  <c r="AJ468"/>
  <c r="AI468"/>
  <c r="AH468"/>
  <c r="AG468"/>
  <c r="AF468"/>
  <c r="AE468"/>
  <c r="AD468"/>
  <c r="AC468"/>
  <c r="AB468"/>
  <c r="AM467"/>
  <c r="AL467"/>
  <c r="AK467"/>
  <c r="AJ467"/>
  <c r="AI467"/>
  <c r="AH467"/>
  <c r="AG467"/>
  <c r="AF467"/>
  <c r="AE467"/>
  <c r="AD467"/>
  <c r="AC467"/>
  <c r="AB467"/>
  <c r="AM464"/>
  <c r="AL464"/>
  <c r="AK464"/>
  <c r="AJ464"/>
  <c r="AI464"/>
  <c r="AH464"/>
  <c r="AG464"/>
  <c r="AF464"/>
  <c r="AE464"/>
  <c r="AD464"/>
  <c r="AC464"/>
  <c r="AB464"/>
  <c r="AM462"/>
  <c r="AL462"/>
  <c r="AK462"/>
  <c r="AJ462"/>
  <c r="AI462"/>
  <c r="AH462"/>
  <c r="AG462"/>
  <c r="AF462"/>
  <c r="AE462"/>
  <c r="AD462"/>
  <c r="AC462"/>
  <c r="AB462"/>
  <c r="AM461"/>
  <c r="AL461"/>
  <c r="AK461"/>
  <c r="AJ461"/>
  <c r="AI461"/>
  <c r="AH461"/>
  <c r="AG461"/>
  <c r="AF461"/>
  <c r="AE461"/>
  <c r="AD461"/>
  <c r="AC461"/>
  <c r="AB461"/>
  <c r="AM460"/>
  <c r="AL460"/>
  <c r="AK460"/>
  <c r="AJ460"/>
  <c r="AI460"/>
  <c r="AH460"/>
  <c r="AG460"/>
  <c r="AF460"/>
  <c r="AE460"/>
  <c r="AD460"/>
  <c r="AC460"/>
  <c r="AB460"/>
  <c r="AM459"/>
  <c r="AL459"/>
  <c r="AK459"/>
  <c r="AJ459"/>
  <c r="AI459"/>
  <c r="AH459"/>
  <c r="AG459"/>
  <c r="AF459"/>
  <c r="AE459"/>
  <c r="AD459"/>
  <c r="AC459"/>
  <c r="AB459"/>
  <c r="AM458"/>
  <c r="AL458"/>
  <c r="AK458"/>
  <c r="AJ458"/>
  <c r="AI458"/>
  <c r="AH458"/>
  <c r="AG458"/>
  <c r="AF458"/>
  <c r="AE458"/>
  <c r="AD458"/>
  <c r="AC458"/>
  <c r="AB458"/>
  <c r="AM457"/>
  <c r="AL457"/>
  <c r="AK457"/>
  <c r="AJ457"/>
  <c r="AI457"/>
  <c r="AH457"/>
  <c r="AG457"/>
  <c r="AF457"/>
  <c r="AE457"/>
  <c r="AD457"/>
  <c r="AC457"/>
  <c r="AB457"/>
  <c r="AM456"/>
  <c r="AL456"/>
  <c r="AK456"/>
  <c r="AJ456"/>
  <c r="AI456"/>
  <c r="AH456"/>
  <c r="AG456"/>
  <c r="AF456"/>
  <c r="AE456"/>
  <c r="AD456"/>
  <c r="AC456"/>
  <c r="AB456"/>
  <c r="AM455"/>
  <c r="AL455"/>
  <c r="AK455"/>
  <c r="AJ455"/>
  <c r="AI455"/>
  <c r="AH455"/>
  <c r="AG455"/>
  <c r="AF455"/>
  <c r="AE455"/>
  <c r="AD455"/>
  <c r="AC455"/>
  <c r="AB455"/>
  <c r="AM454"/>
  <c r="AL454"/>
  <c r="AK454"/>
  <c r="AJ454"/>
  <c r="AI454"/>
  <c r="AH454"/>
  <c r="AG454"/>
  <c r="AF454"/>
  <c r="AE454"/>
  <c r="AD454"/>
  <c r="AC454"/>
  <c r="AB454"/>
  <c r="AM448"/>
  <c r="AL448"/>
  <c r="AK448"/>
  <c r="AJ448"/>
  <c r="AI448"/>
  <c r="AH448"/>
  <c r="AG448"/>
  <c r="AF448"/>
  <c r="AE448"/>
  <c r="AD448"/>
  <c r="AC448"/>
  <c r="AB448"/>
  <c r="AM447"/>
  <c r="AL447"/>
  <c r="AK447"/>
  <c r="AJ447"/>
  <c r="AI447"/>
  <c r="AH447"/>
  <c r="AG447"/>
  <c r="AF447"/>
  <c r="AE447"/>
  <c r="AD447"/>
  <c r="AC447"/>
  <c r="AB447"/>
  <c r="AM446"/>
  <c r="AL446"/>
  <c r="AK446"/>
  <c r="AJ446"/>
  <c r="AI446"/>
  <c r="AH446"/>
  <c r="AG446"/>
  <c r="AF446"/>
  <c r="AE446"/>
  <c r="AD446"/>
  <c r="AC446"/>
  <c r="AB446"/>
  <c r="AM445"/>
  <c r="AL445"/>
  <c r="AK445"/>
  <c r="AJ445"/>
  <c r="AI445"/>
  <c r="AH445"/>
  <c r="AG445"/>
  <c r="AF445"/>
  <c r="AE445"/>
  <c r="AD445"/>
  <c r="AC445"/>
  <c r="AB445"/>
  <c r="AM444"/>
  <c r="AL444"/>
  <c r="AK444"/>
  <c r="AJ444"/>
  <c r="AI444"/>
  <c r="AH444"/>
  <c r="AG444"/>
  <c r="AF444"/>
  <c r="AE444"/>
  <c r="AD444"/>
  <c r="AC444"/>
  <c r="AB444"/>
  <c r="AM441"/>
  <c r="AL441"/>
  <c r="AK441"/>
  <c r="AJ441"/>
  <c r="AI441"/>
  <c r="AH441"/>
  <c r="AG441"/>
  <c r="AF441"/>
  <c r="AE441"/>
  <c r="AD441"/>
  <c r="AC441"/>
  <c r="AB441"/>
  <c r="AM440"/>
  <c r="AL440"/>
  <c r="AK440"/>
  <c r="AJ440"/>
  <c r="AI440"/>
  <c r="AH440"/>
  <c r="AG440"/>
  <c r="AF440"/>
  <c r="AE440"/>
  <c r="AD440"/>
  <c r="AC440"/>
  <c r="AB440"/>
  <c r="AM439"/>
  <c r="AL439"/>
  <c r="AK439"/>
  <c r="AJ439"/>
  <c r="AI439"/>
  <c r="AH439"/>
  <c r="AG439"/>
  <c r="AF439"/>
  <c r="AE439"/>
  <c r="AD439"/>
  <c r="AC439"/>
  <c r="AB439"/>
  <c r="AM437"/>
  <c r="AL437"/>
  <c r="AK437"/>
  <c r="AJ437"/>
  <c r="AI437"/>
  <c r="AH437"/>
  <c r="AG437"/>
  <c r="AF437"/>
  <c r="AE437"/>
  <c r="AD437"/>
  <c r="AC437"/>
  <c r="AB437"/>
  <c r="AM435"/>
  <c r="AL435"/>
  <c r="AK435"/>
  <c r="AJ435"/>
  <c r="AI435"/>
  <c r="AH435"/>
  <c r="AG435"/>
  <c r="AF435"/>
  <c r="AE435"/>
  <c r="AD435"/>
  <c r="AC435"/>
  <c r="AB435"/>
  <c r="AM431"/>
  <c r="AL431"/>
  <c r="AK431"/>
  <c r="AJ431"/>
  <c r="AI431"/>
  <c r="AH431"/>
  <c r="AG431"/>
  <c r="AF431"/>
  <c r="AE431"/>
  <c r="AD431"/>
  <c r="AC431"/>
  <c r="AB431"/>
  <c r="AM426"/>
  <c r="AL426"/>
  <c r="AK426"/>
  <c r="AJ426"/>
  <c r="AI426"/>
  <c r="AH426"/>
  <c r="AG426"/>
  <c r="AF426"/>
  <c r="AE426"/>
  <c r="AD426"/>
  <c r="AC426"/>
  <c r="AB426"/>
  <c r="AM425"/>
  <c r="AL425"/>
  <c r="AK425"/>
  <c r="AJ425"/>
  <c r="AI425"/>
  <c r="AH425"/>
  <c r="AG425"/>
  <c r="AF425"/>
  <c r="AE425"/>
  <c r="AD425"/>
  <c r="AC425"/>
  <c r="AB425"/>
  <c r="AM423"/>
  <c r="AL423"/>
  <c r="AK423"/>
  <c r="AJ423"/>
  <c r="AI423"/>
  <c r="AH423"/>
  <c r="AG423"/>
  <c r="AF423"/>
  <c r="AE423"/>
  <c r="AD423"/>
  <c r="AC423"/>
  <c r="AB423"/>
  <c r="AM422"/>
  <c r="AL422"/>
  <c r="AK422"/>
  <c r="AJ422"/>
  <c r="AI422"/>
  <c r="AH422"/>
  <c r="AG422"/>
  <c r="AF422"/>
  <c r="AE422"/>
  <c r="AD422"/>
  <c r="AC422"/>
  <c r="AB422"/>
  <c r="AM414"/>
  <c r="AL414"/>
  <c r="AK414"/>
  <c r="AJ414"/>
  <c r="AI414"/>
  <c r="AH414"/>
  <c r="AG414"/>
  <c r="AF414"/>
  <c r="AE414"/>
  <c r="AD414"/>
  <c r="AC414"/>
  <c r="AB414"/>
  <c r="AM413"/>
  <c r="AL413"/>
  <c r="AK413"/>
  <c r="AJ413"/>
  <c r="AI413"/>
  <c r="AH413"/>
  <c r="AG413"/>
  <c r="AF413"/>
  <c r="AE413"/>
  <c r="AD413"/>
  <c r="AC413"/>
  <c r="AB413"/>
  <c r="AM412"/>
  <c r="AL412"/>
  <c r="AK412"/>
  <c r="AJ412"/>
  <c r="AI412"/>
  <c r="AH412"/>
  <c r="AG412"/>
  <c r="AF412"/>
  <c r="AE412"/>
  <c r="AD412"/>
  <c r="AC412"/>
  <c r="AB412"/>
  <c r="AM410"/>
  <c r="AL410"/>
  <c r="AK410"/>
  <c r="AJ410"/>
  <c r="AI410"/>
  <c r="AH410"/>
  <c r="AG410"/>
  <c r="AF410"/>
  <c r="AE410"/>
  <c r="AD410"/>
  <c r="AC410"/>
  <c r="AB410"/>
  <c r="AM402"/>
  <c r="AL402"/>
  <c r="AK402"/>
  <c r="AJ402"/>
  <c r="AI402"/>
  <c r="AH402"/>
  <c r="AG402"/>
  <c r="AF402"/>
  <c r="AE402"/>
  <c r="AD402"/>
  <c r="AC402"/>
  <c r="AB402"/>
  <c r="AM395"/>
  <c r="AL395"/>
  <c r="AK395"/>
  <c r="AJ395"/>
  <c r="AI395"/>
  <c r="AH395"/>
  <c r="AG395"/>
  <c r="AF395"/>
  <c r="AE395"/>
  <c r="AD395"/>
  <c r="AC395"/>
  <c r="AB395"/>
  <c r="AM394"/>
  <c r="AL394"/>
  <c r="AK394"/>
  <c r="AJ394"/>
  <c r="AI394"/>
  <c r="AH394"/>
  <c r="AG394"/>
  <c r="AF394"/>
  <c r="AE394"/>
  <c r="AD394"/>
  <c r="AC394"/>
  <c r="AB394"/>
  <c r="AM383"/>
  <c r="AL383"/>
  <c r="AK383"/>
  <c r="AJ383"/>
  <c r="AI383"/>
  <c r="AH383"/>
  <c r="AG383"/>
  <c r="AF383"/>
  <c r="AE383"/>
  <c r="AD383"/>
  <c r="AC383"/>
  <c r="AB383"/>
  <c r="AM366"/>
  <c r="AL366"/>
  <c r="AK366"/>
  <c r="AJ366"/>
  <c r="AI366"/>
  <c r="AH366"/>
  <c r="AG366"/>
  <c r="AF366"/>
  <c r="AE366"/>
  <c r="AD366"/>
  <c r="AC366"/>
  <c r="AB366"/>
  <c r="AM365"/>
  <c r="AL365"/>
  <c r="AK365"/>
  <c r="AJ365"/>
  <c r="AI365"/>
  <c r="AH365"/>
  <c r="AG365"/>
  <c r="AF365"/>
  <c r="AE365"/>
  <c r="AD365"/>
  <c r="AC365"/>
  <c r="AB365"/>
  <c r="AM364"/>
  <c r="AL364"/>
  <c r="AK364"/>
  <c r="AJ364"/>
  <c r="AI364"/>
  <c r="AH364"/>
  <c r="AG364"/>
  <c r="AF364"/>
  <c r="AE364"/>
  <c r="AD364"/>
  <c r="AC364"/>
  <c r="AB364"/>
  <c r="AM362"/>
  <c r="AL362"/>
  <c r="AK362"/>
  <c r="AJ362"/>
  <c r="AI362"/>
  <c r="AH362"/>
  <c r="AG362"/>
  <c r="AF362"/>
  <c r="AE362"/>
  <c r="AD362"/>
  <c r="AC362"/>
  <c r="AB362"/>
  <c r="AM361"/>
  <c r="AL361"/>
  <c r="AK361"/>
  <c r="AJ361"/>
  <c r="AI361"/>
  <c r="AH361"/>
  <c r="AG361"/>
  <c r="AF361"/>
  <c r="AE361"/>
  <c r="AD361"/>
  <c r="AC361"/>
  <c r="AB361"/>
  <c r="AM360"/>
  <c r="AL360"/>
  <c r="AK360"/>
  <c r="AJ360"/>
  <c r="AI360"/>
  <c r="AH360"/>
  <c r="AG360"/>
  <c r="AF360"/>
  <c r="AE360"/>
  <c r="AD360"/>
  <c r="AC360"/>
  <c r="AB360"/>
  <c r="AM359"/>
  <c r="AL359"/>
  <c r="AK359"/>
  <c r="AJ359"/>
  <c r="AI359"/>
  <c r="AH359"/>
  <c r="AG359"/>
  <c r="AF359"/>
  <c r="AE359"/>
  <c r="AD359"/>
  <c r="AC359"/>
  <c r="AB359"/>
  <c r="AM352"/>
  <c r="AL352"/>
  <c r="AK352"/>
  <c r="AJ352"/>
  <c r="AI352"/>
  <c r="AH352"/>
  <c r="AG352"/>
  <c r="AF352"/>
  <c r="AE352"/>
  <c r="AD352"/>
  <c r="AC352"/>
  <c r="AB352"/>
  <c r="AM349"/>
  <c r="AL349"/>
  <c r="AK349"/>
  <c r="AJ349"/>
  <c r="AI349"/>
  <c r="AH349"/>
  <c r="AG349"/>
  <c r="AF349"/>
  <c r="AE349"/>
  <c r="AD349"/>
  <c r="AC349"/>
  <c r="AB349"/>
  <c r="AM348"/>
  <c r="AL348"/>
  <c r="AK348"/>
  <c r="AJ348"/>
  <c r="AI348"/>
  <c r="AH348"/>
  <c r="AG348"/>
  <c r="AF348"/>
  <c r="AE348"/>
  <c r="AD348"/>
  <c r="AC348"/>
  <c r="AB348"/>
  <c r="AM346"/>
  <c r="AL346"/>
  <c r="AK346"/>
  <c r="AJ346"/>
  <c r="AI346"/>
  <c r="AH346"/>
  <c r="AG346"/>
  <c r="AF346"/>
  <c r="AE346"/>
  <c r="AD346"/>
  <c r="AC346"/>
  <c r="AB346"/>
  <c r="AM345"/>
  <c r="AL345"/>
  <c r="AK345"/>
  <c r="AJ345"/>
  <c r="AI345"/>
  <c r="AH345"/>
  <c r="AG345"/>
  <c r="AF345"/>
  <c r="AE345"/>
  <c r="AD345"/>
  <c r="AC345"/>
  <c r="AB345"/>
  <c r="AM344"/>
  <c r="AL344"/>
  <c r="AK344"/>
  <c r="AJ344"/>
  <c r="AI344"/>
  <c r="AH344"/>
  <c r="AG344"/>
  <c r="AF344"/>
  <c r="AE344"/>
  <c r="AD344"/>
  <c r="AC344"/>
  <c r="AB344"/>
  <c r="AM338"/>
  <c r="AL338"/>
  <c r="AK338"/>
  <c r="AJ338"/>
  <c r="AI338"/>
  <c r="AH338"/>
  <c r="AG338"/>
  <c r="AF338"/>
  <c r="AE338"/>
  <c r="AD338"/>
  <c r="AC338"/>
  <c r="AB338"/>
  <c r="AM328"/>
  <c r="AL328"/>
  <c r="AK328"/>
  <c r="AJ328"/>
  <c r="AI328"/>
  <c r="AH328"/>
  <c r="AG328"/>
  <c r="AF328"/>
  <c r="AE328"/>
  <c r="AD328"/>
  <c r="AC328"/>
  <c r="AB328"/>
  <c r="AM326"/>
  <c r="AL326"/>
  <c r="AK326"/>
  <c r="AJ326"/>
  <c r="AI326"/>
  <c r="AH326"/>
  <c r="AG326"/>
  <c r="AF326"/>
  <c r="AE326"/>
  <c r="AD326"/>
  <c r="AC326"/>
  <c r="AB326"/>
  <c r="AM325"/>
  <c r="AL325"/>
  <c r="AK325"/>
  <c r="AJ325"/>
  <c r="AI325"/>
  <c r="AH325"/>
  <c r="AG325"/>
  <c r="AF325"/>
  <c r="AE325"/>
  <c r="AD325"/>
  <c r="AC325"/>
  <c r="AB325"/>
  <c r="AM324"/>
  <c r="AL324"/>
  <c r="AK324"/>
  <c r="AJ324"/>
  <c r="AI324"/>
  <c r="AH324"/>
  <c r="AG324"/>
  <c r="AF324"/>
  <c r="AE324"/>
  <c r="AD324"/>
  <c r="AC324"/>
  <c r="AB324"/>
  <c r="AM323"/>
  <c r="AL323"/>
  <c r="AK323"/>
  <c r="AJ323"/>
  <c r="AI323"/>
  <c r="AH323"/>
  <c r="AG323"/>
  <c r="AF323"/>
  <c r="AE323"/>
  <c r="AD323"/>
  <c r="AC323"/>
  <c r="AB323"/>
  <c r="AM322"/>
  <c r="AL322"/>
  <c r="AK322"/>
  <c r="AJ322"/>
  <c r="AI322"/>
  <c r="AH322"/>
  <c r="AG322"/>
  <c r="AF322"/>
  <c r="AE322"/>
  <c r="AD322"/>
  <c r="AC322"/>
  <c r="AB322"/>
  <c r="AM318"/>
  <c r="AL318"/>
  <c r="AK318"/>
  <c r="AJ318"/>
  <c r="AI318"/>
  <c r="AH318"/>
  <c r="AG318"/>
  <c r="AF318"/>
  <c r="AE318"/>
  <c r="AD318"/>
  <c r="AC318"/>
  <c r="AB318"/>
  <c r="AM311"/>
  <c r="AL311"/>
  <c r="AK311"/>
  <c r="AJ311"/>
  <c r="AI311"/>
  <c r="AH311"/>
  <c r="AG311"/>
  <c r="AF311"/>
  <c r="AE311"/>
  <c r="AD311"/>
  <c r="AC311"/>
  <c r="AB311"/>
  <c r="AM307"/>
  <c r="AL307"/>
  <c r="AK307"/>
  <c r="AJ307"/>
  <c r="AI307"/>
  <c r="AH307"/>
  <c r="AG307"/>
  <c r="AF307"/>
  <c r="AE307"/>
  <c r="AD307"/>
  <c r="AC307"/>
  <c r="AB307"/>
  <c r="AM304"/>
  <c r="AL304"/>
  <c r="AK304"/>
  <c r="AJ304"/>
  <c r="AI304"/>
  <c r="AH304"/>
  <c r="AG304"/>
  <c r="AF304"/>
  <c r="AE304"/>
  <c r="AD304"/>
  <c r="AC304"/>
  <c r="AB304"/>
  <c r="AM303"/>
  <c r="AL303"/>
  <c r="AK303"/>
  <c r="AJ303"/>
  <c r="AI303"/>
  <c r="AH303"/>
  <c r="AG303"/>
  <c r="AF303"/>
  <c r="AE303"/>
  <c r="AD303"/>
  <c r="AC303"/>
  <c r="AB303"/>
  <c r="AM302"/>
  <c r="AL302"/>
  <c r="AK302"/>
  <c r="AJ302"/>
  <c r="AI302"/>
  <c r="AH302"/>
  <c r="AG302"/>
  <c r="AF302"/>
  <c r="AE302"/>
  <c r="AD302"/>
  <c r="AC302"/>
  <c r="AB302"/>
  <c r="AM301"/>
  <c r="AL301"/>
  <c r="AK301"/>
  <c r="AJ301"/>
  <c r="AI301"/>
  <c r="AH301"/>
  <c r="AG301"/>
  <c r="AF301"/>
  <c r="AE301"/>
  <c r="AD301"/>
  <c r="AC301"/>
  <c r="AB301"/>
  <c r="AM299"/>
  <c r="AL299"/>
  <c r="AK299"/>
  <c r="AJ299"/>
  <c r="AI299"/>
  <c r="AH299"/>
  <c r="AG299"/>
  <c r="AF299"/>
  <c r="AE299"/>
  <c r="AD299"/>
  <c r="AC299"/>
  <c r="AB299"/>
  <c r="AM296"/>
  <c r="AL296"/>
  <c r="AK296"/>
  <c r="AJ296"/>
  <c r="AI296"/>
  <c r="AH296"/>
  <c r="AG296"/>
  <c r="AF296"/>
  <c r="AE296"/>
  <c r="AD296"/>
  <c r="AC296"/>
  <c r="AB296"/>
  <c r="AM295"/>
  <c r="AL295"/>
  <c r="AK295"/>
  <c r="AJ295"/>
  <c r="AI295"/>
  <c r="AH295"/>
  <c r="AG295"/>
  <c r="AF295"/>
  <c r="AE295"/>
  <c r="AD295"/>
  <c r="AC295"/>
  <c r="AB295"/>
  <c r="AM291"/>
  <c r="AL291"/>
  <c r="AK291"/>
  <c r="AJ291"/>
  <c r="AI291"/>
  <c r="AH291"/>
  <c r="AG291"/>
  <c r="AF291"/>
  <c r="AE291"/>
  <c r="AD291"/>
  <c r="AC291"/>
  <c r="AB291"/>
  <c r="AM288"/>
  <c r="AL288"/>
  <c r="AK288"/>
  <c r="AJ288"/>
  <c r="AI288"/>
  <c r="AH288"/>
  <c r="AG288"/>
  <c r="AF288"/>
  <c r="AE288"/>
  <c r="AD288"/>
  <c r="AC288"/>
  <c r="AB288"/>
  <c r="AM287"/>
  <c r="AL287"/>
  <c r="AK287"/>
  <c r="AJ287"/>
  <c r="AI287"/>
  <c r="AH287"/>
  <c r="AG287"/>
  <c r="AF287"/>
  <c r="AE287"/>
  <c r="AD287"/>
  <c r="AC287"/>
  <c r="AB287"/>
  <c r="AM286"/>
  <c r="AL286"/>
  <c r="AK286"/>
  <c r="AJ286"/>
  <c r="AI286"/>
  <c r="AH286"/>
  <c r="AG286"/>
  <c r="AF286"/>
  <c r="AE286"/>
  <c r="AD286"/>
  <c r="AC286"/>
  <c r="AB286"/>
  <c r="AM285"/>
  <c r="AL285"/>
  <c r="AK285"/>
  <c r="AJ285"/>
  <c r="AI285"/>
  <c r="AH285"/>
  <c r="AG285"/>
  <c r="AF285"/>
  <c r="AE285"/>
  <c r="AD285"/>
  <c r="AC285"/>
  <c r="AB285"/>
  <c r="AM283"/>
  <c r="AL283"/>
  <c r="AK283"/>
  <c r="AJ283"/>
  <c r="AI283"/>
  <c r="AH283"/>
  <c r="AG283"/>
  <c r="AF283"/>
  <c r="AE283"/>
  <c r="AD283"/>
  <c r="AC283"/>
  <c r="AB283"/>
  <c r="AM280"/>
  <c r="AL280"/>
  <c r="AK280"/>
  <c r="AJ280"/>
  <c r="AI280"/>
  <c r="AH280"/>
  <c r="AG280"/>
  <c r="AF280"/>
  <c r="AE280"/>
  <c r="AD280"/>
  <c r="AC280"/>
  <c r="AB280"/>
  <c r="AM279"/>
  <c r="AL279"/>
  <c r="AK279"/>
  <c r="AJ279"/>
  <c r="AI279"/>
  <c r="AH279"/>
  <c r="AG279"/>
  <c r="AF279"/>
  <c r="AE279"/>
  <c r="AD279"/>
  <c r="AC279"/>
  <c r="AB279"/>
  <c r="AM278"/>
  <c r="AL278"/>
  <c r="AK278"/>
  <c r="AJ278"/>
  <c r="AI278"/>
  <c r="AH278"/>
  <c r="AG278"/>
  <c r="AF278"/>
  <c r="AE278"/>
  <c r="AD278"/>
  <c r="AC278"/>
  <c r="AB278"/>
  <c r="AM277"/>
  <c r="AL277"/>
  <c r="AK277"/>
  <c r="AJ277"/>
  <c r="AI277"/>
  <c r="AH277"/>
  <c r="AG277"/>
  <c r="AF277"/>
  <c r="AE277"/>
  <c r="AD277"/>
  <c r="AC277"/>
  <c r="AB277"/>
  <c r="AM276"/>
  <c r="AL276"/>
  <c r="AK276"/>
  <c r="AJ276"/>
  <c r="AI276"/>
  <c r="AH276"/>
  <c r="AG276"/>
  <c r="AF276"/>
  <c r="AE276"/>
  <c r="AD276"/>
  <c r="AC276"/>
  <c r="AB276"/>
  <c r="AM274"/>
  <c r="AL274"/>
  <c r="AK274"/>
  <c r="AJ274"/>
  <c r="AI274"/>
  <c r="AH274"/>
  <c r="AG274"/>
  <c r="AF274"/>
  <c r="AE274"/>
  <c r="AD274"/>
  <c r="AC274"/>
  <c r="AB274"/>
  <c r="AM267"/>
  <c r="AL267"/>
  <c r="AK267"/>
  <c r="AJ267"/>
  <c r="AI267"/>
  <c r="AH267"/>
  <c r="AG267"/>
  <c r="AF267"/>
  <c r="AE267"/>
  <c r="AD267"/>
  <c r="AC267"/>
  <c r="AB267"/>
  <c r="AM264"/>
  <c r="AL264"/>
  <c r="AK264"/>
  <c r="AJ264"/>
  <c r="AI264"/>
  <c r="AH264"/>
  <c r="AG264"/>
  <c r="AF264"/>
  <c r="AE264"/>
  <c r="AD264"/>
  <c r="AC264"/>
  <c r="AB264"/>
  <c r="AM263"/>
  <c r="AL263"/>
  <c r="AK263"/>
  <c r="AJ263"/>
  <c r="AI263"/>
  <c r="AH263"/>
  <c r="AG263"/>
  <c r="AF263"/>
  <c r="AE263"/>
  <c r="AD263"/>
  <c r="AC263"/>
  <c r="AB263"/>
  <c r="AM257"/>
  <c r="AL257"/>
  <c r="AK257"/>
  <c r="AJ257"/>
  <c r="AI257"/>
  <c r="AH257"/>
  <c r="AG257"/>
  <c r="AF257"/>
  <c r="AE257"/>
  <c r="AD257"/>
  <c r="AC257"/>
  <c r="AB257"/>
  <c r="AM255"/>
  <c r="AL255"/>
  <c r="AK255"/>
  <c r="AJ255"/>
  <c r="AI255"/>
  <c r="AH255"/>
  <c r="AG255"/>
  <c r="AF255"/>
  <c r="AE255"/>
  <c r="AD255"/>
  <c r="AC255"/>
  <c r="AB255"/>
  <c r="AM254"/>
  <c r="AL254"/>
  <c r="AK254"/>
  <c r="AJ254"/>
  <c r="AI254"/>
  <c r="AH254"/>
  <c r="AG254"/>
  <c r="AF254"/>
  <c r="AE254"/>
  <c r="AD254"/>
  <c r="AC254"/>
  <c r="AB254"/>
  <c r="AM253"/>
  <c r="AL253"/>
  <c r="AK253"/>
  <c r="AJ253"/>
  <c r="AI253"/>
  <c r="AH253"/>
  <c r="AG253"/>
  <c r="AF253"/>
  <c r="AE253"/>
  <c r="AD253"/>
  <c r="AC253"/>
  <c r="AB253"/>
  <c r="AM252"/>
  <c r="AL252"/>
  <c r="AK252"/>
  <c r="AJ252"/>
  <c r="AI252"/>
  <c r="AH252"/>
  <c r="AG252"/>
  <c r="AF252"/>
  <c r="AE252"/>
  <c r="AD252"/>
  <c r="AC252"/>
  <c r="AB252"/>
  <c r="AM251"/>
  <c r="AL251"/>
  <c r="AK251"/>
  <c r="AJ251"/>
  <c r="AI251"/>
  <c r="AH251"/>
  <c r="AG251"/>
  <c r="AF251"/>
  <c r="AE251"/>
  <c r="AD251"/>
  <c r="AC251"/>
  <c r="AB251"/>
  <c r="AM250"/>
  <c r="AL250"/>
  <c r="AK250"/>
  <c r="AJ250"/>
  <c r="AI250"/>
  <c r="AH250"/>
  <c r="AG250"/>
  <c r="AF250"/>
  <c r="AE250"/>
  <c r="AD250"/>
  <c r="AC250"/>
  <c r="AB250"/>
  <c r="AM249"/>
  <c r="AL249"/>
  <c r="AK249"/>
  <c r="AJ249"/>
  <c r="AI249"/>
  <c r="AH249"/>
  <c r="AG249"/>
  <c r="AF249"/>
  <c r="AE249"/>
  <c r="AD249"/>
  <c r="AC249"/>
  <c r="AB249"/>
  <c r="AM248"/>
  <c r="AL248"/>
  <c r="AK248"/>
  <c r="AJ248"/>
  <c r="AI248"/>
  <c r="AH248"/>
  <c r="AG248"/>
  <c r="AF248"/>
  <c r="AE248"/>
  <c r="AD248"/>
  <c r="AC248"/>
  <c r="AB248"/>
  <c r="AM247"/>
  <c r="AL247"/>
  <c r="AK247"/>
  <c r="AJ247"/>
  <c r="AI247"/>
  <c r="AH247"/>
  <c r="AG247"/>
  <c r="AF247"/>
  <c r="AE247"/>
  <c r="AD247"/>
  <c r="AC247"/>
  <c r="AB247"/>
  <c r="AM246"/>
  <c r="AL246"/>
  <c r="AK246"/>
  <c r="AJ246"/>
  <c r="AI246"/>
  <c r="AH246"/>
  <c r="AG246"/>
  <c r="AF246"/>
  <c r="AE246"/>
  <c r="AD246"/>
  <c r="AC246"/>
  <c r="AB246"/>
  <c r="AM240"/>
  <c r="AL240"/>
  <c r="AK240"/>
  <c r="AJ240"/>
  <c r="AI240"/>
  <c r="AH240"/>
  <c r="AG240"/>
  <c r="AF240"/>
  <c r="AE240"/>
  <c r="AD240"/>
  <c r="AC240"/>
  <c r="AB240"/>
  <c r="AM239"/>
  <c r="AL239"/>
  <c r="AK239"/>
  <c r="AJ239"/>
  <c r="AI239"/>
  <c r="AH239"/>
  <c r="AG239"/>
  <c r="AF239"/>
  <c r="AE239"/>
  <c r="AD239"/>
  <c r="AC239"/>
  <c r="AB239"/>
  <c r="AM238"/>
  <c r="AL238"/>
  <c r="AK238"/>
  <c r="AJ238"/>
  <c r="AI238"/>
  <c r="AH238"/>
  <c r="AG238"/>
  <c r="AF238"/>
  <c r="AE238"/>
  <c r="AD238"/>
  <c r="AC238"/>
  <c r="AB238"/>
  <c r="AM236"/>
  <c r="AL236"/>
  <c r="AK236"/>
  <c r="AJ236"/>
  <c r="AI236"/>
  <c r="AH236"/>
  <c r="AG236"/>
  <c r="AF236"/>
  <c r="AE236"/>
  <c r="AD236"/>
  <c r="AC236"/>
  <c r="AB236"/>
  <c r="AM234"/>
  <c r="AL234"/>
  <c r="AK234"/>
  <c r="AJ234"/>
  <c r="AI234"/>
  <c r="AH234"/>
  <c r="AG234"/>
  <c r="AF234"/>
  <c r="AE234"/>
  <c r="AD234"/>
  <c r="AC234"/>
  <c r="AB234"/>
  <c r="AM233"/>
  <c r="AL233"/>
  <c r="AK233"/>
  <c r="AJ233"/>
  <c r="AI233"/>
  <c r="AH233"/>
  <c r="AG233"/>
  <c r="AF233"/>
  <c r="AE233"/>
  <c r="AD233"/>
  <c r="AC233"/>
  <c r="AB233"/>
  <c r="AM230"/>
  <c r="AL230"/>
  <c r="AK230"/>
  <c r="AJ230"/>
  <c r="AI230"/>
  <c r="AH230"/>
  <c r="AG230"/>
  <c r="AF230"/>
  <c r="AE230"/>
  <c r="AD230"/>
  <c r="AC230"/>
  <c r="AB230"/>
  <c r="AM228"/>
  <c r="AL228"/>
  <c r="AK228"/>
  <c r="AJ228"/>
  <c r="AI228"/>
  <c r="AH228"/>
  <c r="AG228"/>
  <c r="AF228"/>
  <c r="AE228"/>
  <c r="AD228"/>
  <c r="AC228"/>
  <c r="AB228"/>
  <c r="AM227"/>
  <c r="AL227"/>
  <c r="AK227"/>
  <c r="AJ227"/>
  <c r="AI227"/>
  <c r="AH227"/>
  <c r="AG227"/>
  <c r="AF227"/>
  <c r="AE227"/>
  <c r="AD227"/>
  <c r="AC227"/>
  <c r="AB227"/>
  <c r="AM226"/>
  <c r="AL226"/>
  <c r="AK226"/>
  <c r="AJ226"/>
  <c r="AI226"/>
  <c r="AH226"/>
  <c r="AG226"/>
  <c r="AF226"/>
  <c r="AE226"/>
  <c r="AD226"/>
  <c r="AC226"/>
  <c r="AB226"/>
  <c r="AM221"/>
  <c r="AL221"/>
  <c r="AK221"/>
  <c r="AJ221"/>
  <c r="AI221"/>
  <c r="AH221"/>
  <c r="AG221"/>
  <c r="AF221"/>
  <c r="AE221"/>
  <c r="AD221"/>
  <c r="AC221"/>
  <c r="AB221"/>
  <c r="AM220"/>
  <c r="AL220"/>
  <c r="AK220"/>
  <c r="AJ220"/>
  <c r="AI220"/>
  <c r="AH220"/>
  <c r="AG220"/>
  <c r="AF220"/>
  <c r="AE220"/>
  <c r="AD220"/>
  <c r="AC220"/>
  <c r="AB220"/>
  <c r="AM219"/>
  <c r="AL219"/>
  <c r="AK219"/>
  <c r="AJ219"/>
  <c r="AI219"/>
  <c r="AH219"/>
  <c r="AG219"/>
  <c r="AF219"/>
  <c r="AE219"/>
  <c r="AD219"/>
  <c r="AC219"/>
  <c r="AB219"/>
  <c r="AM218"/>
  <c r="AL218"/>
  <c r="AK218"/>
  <c r="AJ218"/>
  <c r="AI218"/>
  <c r="AH218"/>
  <c r="AG218"/>
  <c r="AF218"/>
  <c r="AE218"/>
  <c r="AD218"/>
  <c r="AC218"/>
  <c r="AB218"/>
  <c r="AM212"/>
  <c r="AL212"/>
  <c r="AK212"/>
  <c r="AJ212"/>
  <c r="AI212"/>
  <c r="AH212"/>
  <c r="AG212"/>
  <c r="AF212"/>
  <c r="AE212"/>
  <c r="AD212"/>
  <c r="AC212"/>
  <c r="AB212"/>
  <c r="AM211"/>
  <c r="AL211"/>
  <c r="AK211"/>
  <c r="AJ211"/>
  <c r="AI211"/>
  <c r="AH211"/>
  <c r="AG211"/>
  <c r="AF211"/>
  <c r="AE211"/>
  <c r="AD211"/>
  <c r="AC211"/>
  <c r="AB211"/>
  <c r="AM203"/>
  <c r="AL203"/>
  <c r="AK203"/>
  <c r="AJ203"/>
  <c r="AI203"/>
  <c r="AH203"/>
  <c r="AG203"/>
  <c r="AF203"/>
  <c r="AE203"/>
  <c r="AD203"/>
  <c r="AC203"/>
  <c r="AB203"/>
  <c r="AM202"/>
  <c r="AL202"/>
  <c r="AK202"/>
  <c r="AJ202"/>
  <c r="AI202"/>
  <c r="AH202"/>
  <c r="AG202"/>
  <c r="AF202"/>
  <c r="AE202"/>
  <c r="AD202"/>
  <c r="AC202"/>
  <c r="AB202"/>
  <c r="AM199"/>
  <c r="AL199"/>
  <c r="AK199"/>
  <c r="AJ199"/>
  <c r="AI199"/>
  <c r="AH199"/>
  <c r="AG199"/>
  <c r="AF199"/>
  <c r="AE199"/>
  <c r="AD199"/>
  <c r="AC199"/>
  <c r="AB199"/>
  <c r="AM197"/>
  <c r="AL197"/>
  <c r="AK197"/>
  <c r="AJ197"/>
  <c r="AI197"/>
  <c r="AH197"/>
  <c r="AG197"/>
  <c r="AF197"/>
  <c r="AE197"/>
  <c r="AD197"/>
  <c r="AC197"/>
  <c r="AB197"/>
  <c r="AM196"/>
  <c r="AL196"/>
  <c r="AK196"/>
  <c r="AJ196"/>
  <c r="AI196"/>
  <c r="AH196"/>
  <c r="AG196"/>
  <c r="AF196"/>
  <c r="AE196"/>
  <c r="AD196"/>
  <c r="AC196"/>
  <c r="AB196"/>
  <c r="AM190"/>
  <c r="AL190"/>
  <c r="AK190"/>
  <c r="AJ190"/>
  <c r="AI190"/>
  <c r="AH190"/>
  <c r="AG190"/>
  <c r="AF190"/>
  <c r="AE190"/>
  <c r="AD190"/>
  <c r="AC190"/>
  <c r="AB190"/>
  <c r="AM186"/>
  <c r="AL186"/>
  <c r="AK186"/>
  <c r="AJ186"/>
  <c r="AI186"/>
  <c r="AH186"/>
  <c r="AG186"/>
  <c r="AF186"/>
  <c r="AE186"/>
  <c r="AD186"/>
  <c r="AC186"/>
  <c r="AB186"/>
  <c r="AM185"/>
  <c r="AL185"/>
  <c r="AK185"/>
  <c r="AJ185"/>
  <c r="AI185"/>
  <c r="AH185"/>
  <c r="AG185"/>
  <c r="AF185"/>
  <c r="AE185"/>
  <c r="AD185"/>
  <c r="AC185"/>
  <c r="AB185"/>
  <c r="AM184"/>
  <c r="AL184"/>
  <c r="AK184"/>
  <c r="AJ184"/>
  <c r="AI184"/>
  <c r="AH184"/>
  <c r="AG184"/>
  <c r="AF184"/>
  <c r="AE184"/>
  <c r="AD184"/>
  <c r="AC184"/>
  <c r="AB184"/>
  <c r="AM183"/>
  <c r="AL183"/>
  <c r="AK183"/>
  <c r="AJ183"/>
  <c r="AI183"/>
  <c r="AH183"/>
  <c r="AG183"/>
  <c r="AF183"/>
  <c r="AE183"/>
  <c r="AD183"/>
  <c r="AC183"/>
  <c r="AB183"/>
  <c r="AM182"/>
  <c r="AL182"/>
  <c r="AK182"/>
  <c r="AJ182"/>
  <c r="AI182"/>
  <c r="AH182"/>
  <c r="AG182"/>
  <c r="AF182"/>
  <c r="AE182"/>
  <c r="AD182"/>
  <c r="AC182"/>
  <c r="AB182"/>
  <c r="AM181"/>
  <c r="AL181"/>
  <c r="AK181"/>
  <c r="AJ181"/>
  <c r="AI181"/>
  <c r="AH181"/>
  <c r="AG181"/>
  <c r="AF181"/>
  <c r="AE181"/>
  <c r="AD181"/>
  <c r="AC181"/>
  <c r="AB181"/>
  <c r="AM180"/>
  <c r="AL180"/>
  <c r="AK180"/>
  <c r="AJ180"/>
  <c r="AI180"/>
  <c r="AH180"/>
  <c r="AG180"/>
  <c r="AF180"/>
  <c r="AE180"/>
  <c r="AD180"/>
  <c r="AC180"/>
  <c r="AB180"/>
  <c r="AM177"/>
  <c r="AL177"/>
  <c r="AK177"/>
  <c r="AJ177"/>
  <c r="AI177"/>
  <c r="AH177"/>
  <c r="AG177"/>
  <c r="AF177"/>
  <c r="AE177"/>
  <c r="AD177"/>
  <c r="AC177"/>
  <c r="AB177"/>
  <c r="AM174"/>
  <c r="AL174"/>
  <c r="AK174"/>
  <c r="AJ174"/>
  <c r="AI174"/>
  <c r="AH174"/>
  <c r="AG174"/>
  <c r="AF174"/>
  <c r="AE174"/>
  <c r="AD174"/>
  <c r="AC174"/>
  <c r="AB174"/>
  <c r="AM173"/>
  <c r="AL173"/>
  <c r="AK173"/>
  <c r="AJ173"/>
  <c r="AI173"/>
  <c r="AH173"/>
  <c r="AG173"/>
  <c r="AF173"/>
  <c r="AE173"/>
  <c r="AD173"/>
  <c r="AC173"/>
  <c r="AB173"/>
  <c r="AM171"/>
  <c r="AL171"/>
  <c r="AK171"/>
  <c r="AJ171"/>
  <c r="AI171"/>
  <c r="AH171"/>
  <c r="AG171"/>
  <c r="AF171"/>
  <c r="AE171"/>
  <c r="AD171"/>
  <c r="AC171"/>
  <c r="AB171"/>
  <c r="AM169"/>
  <c r="AL169"/>
  <c r="AK169"/>
  <c r="AJ169"/>
  <c r="AI169"/>
  <c r="AH169"/>
  <c r="AG169"/>
  <c r="AF169"/>
  <c r="AE169"/>
  <c r="AD169"/>
  <c r="AC169"/>
  <c r="AB169"/>
  <c r="AM165"/>
  <c r="AL165"/>
  <c r="AK165"/>
  <c r="AJ165"/>
  <c r="AI165"/>
  <c r="AH165"/>
  <c r="AG165"/>
  <c r="AF165"/>
  <c r="AE165"/>
  <c r="AD165"/>
  <c r="AC165"/>
  <c r="AB165"/>
  <c r="AM164"/>
  <c r="AL164"/>
  <c r="AK164"/>
  <c r="AJ164"/>
  <c r="AI164"/>
  <c r="AH164"/>
  <c r="AG164"/>
  <c r="AF164"/>
  <c r="AE164"/>
  <c r="AD164"/>
  <c r="AC164"/>
  <c r="AB164"/>
  <c r="AM159"/>
  <c r="AL159"/>
  <c r="AK159"/>
  <c r="AJ159"/>
  <c r="AI159"/>
  <c r="AH159"/>
  <c r="AG159"/>
  <c r="AF159"/>
  <c r="AE159"/>
  <c r="AD159"/>
  <c r="AC159"/>
  <c r="AB159"/>
  <c r="AM157"/>
  <c r="AL157"/>
  <c r="AK157"/>
  <c r="AJ157"/>
  <c r="AI157"/>
  <c r="AH157"/>
  <c r="AG157"/>
  <c r="AF157"/>
  <c r="AE157"/>
  <c r="AD157"/>
  <c r="AC157"/>
  <c r="AB157"/>
  <c r="AM156"/>
  <c r="AL156"/>
  <c r="AK156"/>
  <c r="AJ156"/>
  <c r="AI156"/>
  <c r="AH156"/>
  <c r="AG156"/>
  <c r="AF156"/>
  <c r="AE156"/>
  <c r="AD156"/>
  <c r="AC156"/>
  <c r="AB156"/>
  <c r="AM155"/>
  <c r="AL155"/>
  <c r="AK155"/>
  <c r="AJ155"/>
  <c r="AI155"/>
  <c r="AH155"/>
  <c r="AG155"/>
  <c r="AF155"/>
  <c r="AE155"/>
  <c r="AD155"/>
  <c r="AC155"/>
  <c r="AB155"/>
  <c r="AM154"/>
  <c r="AL154"/>
  <c r="AK154"/>
  <c r="AJ154"/>
  <c r="AI154"/>
  <c r="AH154"/>
  <c r="AG154"/>
  <c r="AF154"/>
  <c r="AE154"/>
  <c r="AD154"/>
  <c r="AC154"/>
  <c r="AB154"/>
  <c r="AM153"/>
  <c r="AL153"/>
  <c r="AK153"/>
  <c r="AJ153"/>
  <c r="AI153"/>
  <c r="AH153"/>
  <c r="AG153"/>
  <c r="AF153"/>
  <c r="AE153"/>
  <c r="AD153"/>
  <c r="AC153"/>
  <c r="AB153"/>
  <c r="AM150"/>
  <c r="AL150"/>
  <c r="AK150"/>
  <c r="AJ150"/>
  <c r="AI150"/>
  <c r="AH150"/>
  <c r="AG150"/>
  <c r="AF150"/>
  <c r="AE150"/>
  <c r="AD150"/>
  <c r="AC150"/>
  <c r="AB150"/>
  <c r="AM149"/>
  <c r="AL149"/>
  <c r="AK149"/>
  <c r="AJ149"/>
  <c r="AI149"/>
  <c r="AH149"/>
  <c r="AG149"/>
  <c r="AF149"/>
  <c r="AE149"/>
  <c r="AD149"/>
  <c r="AC149"/>
  <c r="AB149"/>
  <c r="AM146"/>
  <c r="AL146"/>
  <c r="AK146"/>
  <c r="AJ146"/>
  <c r="AI146"/>
  <c r="AH146"/>
  <c r="AG146"/>
  <c r="AF146"/>
  <c r="AE146"/>
  <c r="AD146"/>
  <c r="AC146"/>
  <c r="AB146"/>
  <c r="AM144"/>
  <c r="AL144"/>
  <c r="AK144"/>
  <c r="AJ144"/>
  <c r="AI144"/>
  <c r="AH144"/>
  <c r="AG144"/>
  <c r="AF144"/>
  <c r="AE144"/>
  <c r="AD144"/>
  <c r="AC144"/>
  <c r="AB144"/>
  <c r="AM143"/>
  <c r="AL143"/>
  <c r="AK143"/>
  <c r="AJ143"/>
  <c r="AI143"/>
  <c r="AH143"/>
  <c r="AG143"/>
  <c r="AF143"/>
  <c r="AE143"/>
  <c r="AD143"/>
  <c r="AC143"/>
  <c r="AB143"/>
  <c r="AM142"/>
  <c r="AL142"/>
  <c r="AK142"/>
  <c r="AJ142"/>
  <c r="AI142"/>
  <c r="AH142"/>
  <c r="AG142"/>
  <c r="AF142"/>
  <c r="AE142"/>
  <c r="AD142"/>
  <c r="AC142"/>
  <c r="AB142"/>
  <c r="AM141"/>
  <c r="AL141"/>
  <c r="AK141"/>
  <c r="AJ141"/>
  <c r="AI141"/>
  <c r="AH141"/>
  <c r="AG141"/>
  <c r="AF141"/>
  <c r="AE141"/>
  <c r="AD141"/>
  <c r="AC141"/>
  <c r="AB141"/>
  <c r="AM140"/>
  <c r="AL140"/>
  <c r="AK140"/>
  <c r="AJ140"/>
  <c r="AI140"/>
  <c r="AH140"/>
  <c r="AG140"/>
  <c r="AF140"/>
  <c r="AE140"/>
  <c r="AD140"/>
  <c r="AC140"/>
  <c r="AB140"/>
  <c r="AM139"/>
  <c r="AL139"/>
  <c r="AK139"/>
  <c r="AJ139"/>
  <c r="AI139"/>
  <c r="AH139"/>
  <c r="AG139"/>
  <c r="AF139"/>
  <c r="AE139"/>
  <c r="AD139"/>
  <c r="AC139"/>
  <c r="AB139"/>
  <c r="AM138"/>
  <c r="AL138"/>
  <c r="AK138"/>
  <c r="AJ138"/>
  <c r="AI138"/>
  <c r="AH138"/>
  <c r="AG138"/>
  <c r="AF138"/>
  <c r="AE138"/>
  <c r="AD138"/>
  <c r="AC138"/>
  <c r="AB138"/>
  <c r="AM137"/>
  <c r="AL137"/>
  <c r="AK137"/>
  <c r="AJ137"/>
  <c r="AI137"/>
  <c r="AH137"/>
  <c r="AG137"/>
  <c r="AF137"/>
  <c r="AE137"/>
  <c r="AD137"/>
  <c r="AC137"/>
  <c r="AB137"/>
  <c r="AM136"/>
  <c r="AL136"/>
  <c r="AK136"/>
  <c r="AJ136"/>
  <c r="AI136"/>
  <c r="AH136"/>
  <c r="AG136"/>
  <c r="AF136"/>
  <c r="AE136"/>
  <c r="AD136"/>
  <c r="AC136"/>
  <c r="AB136"/>
  <c r="AM135"/>
  <c r="AL135"/>
  <c r="AK135"/>
  <c r="AJ135"/>
  <c r="AI135"/>
  <c r="AH135"/>
  <c r="AG135"/>
  <c r="AF135"/>
  <c r="AE135"/>
  <c r="AD135"/>
  <c r="AC135"/>
  <c r="AB135"/>
  <c r="AM134"/>
  <c r="AL134"/>
  <c r="AK134"/>
  <c r="AJ134"/>
  <c r="AI134"/>
  <c r="AH134"/>
  <c r="AG134"/>
  <c r="AF134"/>
  <c r="AE134"/>
  <c r="AD134"/>
  <c r="AC134"/>
  <c r="AB134"/>
  <c r="AM132"/>
  <c r="AL132"/>
  <c r="AK132"/>
  <c r="AJ132"/>
  <c r="AI132"/>
  <c r="AH132"/>
  <c r="AG132"/>
  <c r="AF132"/>
  <c r="AE132"/>
  <c r="AD132"/>
  <c r="AC132"/>
  <c r="AB132"/>
  <c r="AM131"/>
  <c r="AL131"/>
  <c r="AK131"/>
  <c r="AJ131"/>
  <c r="AI131"/>
  <c r="AH131"/>
  <c r="AG131"/>
  <c r="AF131"/>
  <c r="AE131"/>
  <c r="AD131"/>
  <c r="AC131"/>
  <c r="AB131"/>
  <c r="AM130"/>
  <c r="AL130"/>
  <c r="AK130"/>
  <c r="AJ130"/>
  <c r="AI130"/>
  <c r="AH130"/>
  <c r="AG130"/>
  <c r="AF130"/>
  <c r="AE130"/>
  <c r="AD130"/>
  <c r="AC130"/>
  <c r="AB130"/>
  <c r="AM126"/>
  <c r="AL126"/>
  <c r="AK126"/>
  <c r="AJ126"/>
  <c r="AI126"/>
  <c r="AH126"/>
  <c r="AG126"/>
  <c r="AF126"/>
  <c r="AE126"/>
  <c r="AD126"/>
  <c r="AC126"/>
  <c r="AB126"/>
  <c r="AM124"/>
  <c r="AL124"/>
  <c r="AK124"/>
  <c r="AJ124"/>
  <c r="AI124"/>
  <c r="AH124"/>
  <c r="AG124"/>
  <c r="AF124"/>
  <c r="AE124"/>
  <c r="AD124"/>
  <c r="AC124"/>
  <c r="AB124"/>
  <c r="AM122"/>
  <c r="AL122"/>
  <c r="AK122"/>
  <c r="AJ122"/>
  <c r="AI122"/>
  <c r="AH122"/>
  <c r="AG122"/>
  <c r="AF122"/>
  <c r="AE122"/>
  <c r="AD122"/>
  <c r="AC122"/>
  <c r="AB122"/>
  <c r="AM120"/>
  <c r="AL120"/>
  <c r="AK120"/>
  <c r="AJ120"/>
  <c r="AI120"/>
  <c r="AH120"/>
  <c r="AG120"/>
  <c r="AF120"/>
  <c r="AE120"/>
  <c r="AD120"/>
  <c r="AC120"/>
  <c r="AB120"/>
  <c r="AM117"/>
  <c r="AL117"/>
  <c r="AK117"/>
  <c r="AJ117"/>
  <c r="AI117"/>
  <c r="AH117"/>
  <c r="AG117"/>
  <c r="AF117"/>
  <c r="AE117"/>
  <c r="AD117"/>
  <c r="AC117"/>
  <c r="AB117"/>
  <c r="AM115"/>
  <c r="AL115"/>
  <c r="AK115"/>
  <c r="AJ115"/>
  <c r="AI115"/>
  <c r="AH115"/>
  <c r="AG115"/>
  <c r="AF115"/>
  <c r="AE115"/>
  <c r="AD115"/>
  <c r="AC115"/>
  <c r="AB115"/>
  <c r="AM113"/>
  <c r="AL113"/>
  <c r="AK113"/>
  <c r="AJ113"/>
  <c r="AI113"/>
  <c r="AH113"/>
  <c r="AG113"/>
  <c r="AF113"/>
  <c r="AE113"/>
  <c r="AD113"/>
  <c r="AC113"/>
  <c r="AB113"/>
  <c r="AM104"/>
  <c r="AL104"/>
  <c r="AK104"/>
  <c r="AJ104"/>
  <c r="AI104"/>
  <c r="AH104"/>
  <c r="AG104"/>
  <c r="AF104"/>
  <c r="AE104"/>
  <c r="AD104"/>
  <c r="AC104"/>
  <c r="AB104"/>
  <c r="AM101"/>
  <c r="AL101"/>
  <c r="AK101"/>
  <c r="AJ101"/>
  <c r="AI101"/>
  <c r="AH101"/>
  <c r="AG101"/>
  <c r="AF101"/>
  <c r="AE101"/>
  <c r="AD101"/>
  <c r="AC101"/>
  <c r="AB101"/>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75"/>
  <c r="AL75"/>
  <c r="AK75"/>
  <c r="AJ75"/>
  <c r="AI75"/>
  <c r="AH75"/>
  <c r="AG75"/>
  <c r="AF75"/>
  <c r="AE75"/>
  <c r="AD75"/>
  <c r="AC75"/>
  <c r="AB75"/>
  <c r="AM71"/>
  <c r="AL71"/>
  <c r="AK71"/>
  <c r="AJ71"/>
  <c r="AI71"/>
  <c r="AH71"/>
  <c r="AG71"/>
  <c r="AF71"/>
  <c r="AE71"/>
  <c r="AD71"/>
  <c r="AC71"/>
  <c r="AB71"/>
  <c r="AM69"/>
  <c r="AL69"/>
  <c r="AK69"/>
  <c r="AJ69"/>
  <c r="AI69"/>
  <c r="AH69"/>
  <c r="AG69"/>
  <c r="AF69"/>
  <c r="AE69"/>
  <c r="AD69"/>
  <c r="AC69"/>
  <c r="AB69"/>
  <c r="AM66"/>
  <c r="AL66"/>
  <c r="AK66"/>
  <c r="AJ66"/>
  <c r="AI66"/>
  <c r="AH66"/>
  <c r="AG66"/>
  <c r="AF66"/>
  <c r="AE66"/>
  <c r="AD66"/>
  <c r="AC66"/>
  <c r="AB66"/>
  <c r="AM62"/>
  <c r="AL62"/>
  <c r="AK62"/>
  <c r="AJ62"/>
  <c r="AI62"/>
  <c r="AH62"/>
  <c r="AG62"/>
  <c r="AF62"/>
  <c r="AE62"/>
  <c r="AD62"/>
  <c r="AC62"/>
  <c r="AB62"/>
  <c r="AM61"/>
  <c r="AL61"/>
  <c r="AK61"/>
  <c r="AJ61"/>
  <c r="AI61"/>
  <c r="AH61"/>
  <c r="AG61"/>
  <c r="AF61"/>
  <c r="AE61"/>
  <c r="AD61"/>
  <c r="AC61"/>
  <c r="AB61"/>
  <c r="AM59"/>
  <c r="AL59"/>
  <c r="AK59"/>
  <c r="AJ59"/>
  <c r="AI59"/>
  <c r="AH59"/>
  <c r="AG59"/>
  <c r="AF59"/>
  <c r="AE59"/>
  <c r="AD59"/>
  <c r="AC59"/>
  <c r="AB59"/>
  <c r="AM56"/>
  <c r="AL56"/>
  <c r="AK56"/>
  <c r="AJ56"/>
  <c r="AI56"/>
  <c r="AH56"/>
  <c r="AG56"/>
  <c r="AF56"/>
  <c r="AE56"/>
  <c r="AD56"/>
  <c r="AC56"/>
  <c r="AB56"/>
  <c r="AM55"/>
  <c r="AL55"/>
  <c r="AK55"/>
  <c r="AJ55"/>
  <c r="AI55"/>
  <c r="AH55"/>
  <c r="AG55"/>
  <c r="AF55"/>
  <c r="AE55"/>
  <c r="AD55"/>
  <c r="AC55"/>
  <c r="AB55"/>
  <c r="AM54"/>
  <c r="AL54"/>
  <c r="AK54"/>
  <c r="AJ54"/>
  <c r="AI54"/>
  <c r="AH54"/>
  <c r="AG54"/>
  <c r="AF54"/>
  <c r="AE54"/>
  <c r="AD54"/>
  <c r="AC54"/>
  <c r="AB54"/>
  <c r="AM51"/>
  <c r="AL51"/>
  <c r="AK51"/>
  <c r="AJ51"/>
  <c r="AI51"/>
  <c r="AH51"/>
  <c r="AG51"/>
  <c r="AF51"/>
  <c r="AE51"/>
  <c r="AD51"/>
  <c r="AC51"/>
  <c r="AB51"/>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3"/>
  <c r="AL43"/>
  <c r="AK43"/>
  <c r="AJ43"/>
  <c r="AI43"/>
  <c r="AH43"/>
  <c r="AG43"/>
  <c r="AF43"/>
  <c r="AE43"/>
  <c r="AD43"/>
  <c r="AC43"/>
  <c r="AB43"/>
  <c r="AM41"/>
  <c r="AL41"/>
  <c r="AK41"/>
  <c r="AJ41"/>
  <c r="AI41"/>
  <c r="AH41"/>
  <c r="AG41"/>
  <c r="AF41"/>
  <c r="AE41"/>
  <c r="AD41"/>
  <c r="AC41"/>
  <c r="AB41"/>
  <c r="AM37"/>
  <c r="AL37"/>
  <c r="AK37"/>
  <c r="AJ37"/>
  <c r="AI37"/>
  <c r="AH37"/>
  <c r="AG37"/>
  <c r="AF37"/>
  <c r="AE37"/>
  <c r="AD37"/>
  <c r="AC37"/>
  <c r="AB37"/>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19"/>
  <c r="AL19"/>
  <c r="AK19"/>
  <c r="AJ19"/>
  <c r="AI19"/>
  <c r="AH19"/>
  <c r="AG19"/>
  <c r="AF19"/>
  <c r="AE19"/>
  <c r="AD19"/>
  <c r="AC19"/>
  <c r="AB19"/>
  <c r="AM18"/>
  <c r="AL18"/>
  <c r="AK18"/>
  <c r="AJ18"/>
  <c r="AI18"/>
  <c r="AH18"/>
  <c r="AG18"/>
  <c r="AF18"/>
  <c r="AE18"/>
  <c r="AD18"/>
  <c r="AC18"/>
  <c r="AB18"/>
  <c r="AM16"/>
  <c r="AL16"/>
  <c r="AK16"/>
  <c r="AJ16"/>
  <c r="AI16"/>
  <c r="AH16"/>
  <c r="AG16"/>
  <c r="AF16"/>
  <c r="AE16"/>
  <c r="AD16"/>
  <c r="AC16"/>
  <c r="AB16"/>
  <c r="AM14"/>
  <c r="AL14"/>
  <c r="AK14"/>
  <c r="AJ14"/>
  <c r="AI14"/>
  <c r="AH14"/>
  <c r="AG14"/>
  <c r="AF14"/>
  <c r="AE14"/>
  <c r="AD14"/>
  <c r="AC14"/>
  <c r="AB14"/>
  <c r="AM12"/>
  <c r="AL12"/>
  <c r="AK12"/>
  <c r="AJ12"/>
  <c r="AI12"/>
  <c r="AH12"/>
  <c r="AG12"/>
  <c r="AF12"/>
  <c r="AE12"/>
  <c r="AD12"/>
  <c r="AC12"/>
  <c r="AB12"/>
  <c r="AM11"/>
  <c r="AL11"/>
  <c r="AK11"/>
  <c r="AJ11"/>
  <c r="AI11"/>
  <c r="AH11"/>
  <c r="AG11"/>
  <c r="AF11"/>
  <c r="AE11"/>
  <c r="AD11"/>
  <c r="AC11"/>
  <c r="AB11"/>
  <c r="AM9"/>
  <c r="AL9"/>
  <c r="AK9"/>
  <c r="AJ9"/>
  <c r="AI9"/>
  <c r="AH9"/>
  <c r="AG9"/>
  <c r="AF9"/>
  <c r="AE9"/>
  <c r="AD9"/>
  <c r="AC9"/>
  <c r="AB9"/>
  <c r="AM8"/>
  <c r="AL8"/>
  <c r="AK8"/>
  <c r="AJ8"/>
  <c r="AI8"/>
  <c r="AH8"/>
  <c r="AG8"/>
  <c r="AF8"/>
  <c r="AE8"/>
  <c r="AD8"/>
  <c r="AC8"/>
  <c r="AB8"/>
  <c r="AM6"/>
  <c r="AL6"/>
  <c r="AK6"/>
  <c r="AJ6"/>
  <c r="AI6"/>
  <c r="AH6"/>
  <c r="AG6"/>
  <c r="AF6"/>
  <c r="AE6"/>
  <c r="AD6"/>
  <c r="AC6"/>
  <c r="AB6"/>
  <c r="AM110" i="8"/>
  <c r="AL110"/>
  <c r="AK110"/>
  <c r="AJ110"/>
  <c r="AI110"/>
  <c r="AH110"/>
  <c r="AG110"/>
  <c r="AF110"/>
  <c r="AE110"/>
  <c r="AD110"/>
  <c r="AC110"/>
  <c r="AB110"/>
  <c r="AM109"/>
  <c r="AL109"/>
  <c r="AK109"/>
  <c r="AJ109"/>
  <c r="AI109"/>
  <c r="AH109"/>
  <c r="AG109"/>
  <c r="AF109"/>
  <c r="AE109"/>
  <c r="AD109"/>
  <c r="AC109"/>
  <c r="AB109"/>
  <c r="AM108"/>
  <c r="AL108"/>
  <c r="AK108"/>
  <c r="AJ108"/>
  <c r="AI108"/>
  <c r="AH108"/>
  <c r="AG108"/>
  <c r="AF108"/>
  <c r="AE108"/>
  <c r="AD108"/>
  <c r="AC108"/>
  <c r="AB108"/>
  <c r="AM107"/>
  <c r="AL107"/>
  <c r="AK107"/>
  <c r="AJ107"/>
  <c r="AI107"/>
  <c r="AH107"/>
  <c r="AG107"/>
  <c r="AF107"/>
  <c r="AE107"/>
  <c r="AD107"/>
  <c r="AC107"/>
  <c r="AB107"/>
  <c r="AM106"/>
  <c r="AL106"/>
  <c r="AK106"/>
  <c r="AJ106"/>
  <c r="AI106"/>
  <c r="AH106"/>
  <c r="AG106"/>
  <c r="AF106"/>
  <c r="AE106"/>
  <c r="AD106"/>
  <c r="AC106"/>
  <c r="AB106"/>
  <c r="AM105"/>
  <c r="AL105"/>
  <c r="AK105"/>
  <c r="AJ105"/>
  <c r="AI105"/>
  <c r="AH105"/>
  <c r="AG105"/>
  <c r="AF105"/>
  <c r="AE105"/>
  <c r="AD105"/>
  <c r="AC105"/>
  <c r="AB105"/>
  <c r="AM104"/>
  <c r="AL104"/>
  <c r="AK104"/>
  <c r="AJ104"/>
  <c r="AI104"/>
  <c r="AH104"/>
  <c r="AG104"/>
  <c r="AF104"/>
  <c r="AE104"/>
  <c r="AD104"/>
  <c r="AC104"/>
  <c r="AB104"/>
  <c r="AM103"/>
  <c r="AL103"/>
  <c r="AK103"/>
  <c r="AJ103"/>
  <c r="AI103"/>
  <c r="AH103"/>
  <c r="AG103"/>
  <c r="AF103"/>
  <c r="AE103"/>
  <c r="AD103"/>
  <c r="AC103"/>
  <c r="AB103"/>
  <c r="AM102"/>
  <c r="AL102"/>
  <c r="AK102"/>
  <c r="AJ102"/>
  <c r="AI102"/>
  <c r="AH102"/>
  <c r="AG102"/>
  <c r="AF102"/>
  <c r="AE102"/>
  <c r="AD102"/>
  <c r="AC102"/>
  <c r="AB102"/>
  <c r="AM101"/>
  <c r="AL101"/>
  <c r="AK101"/>
  <c r="AJ101"/>
  <c r="AI101"/>
  <c r="AH101"/>
  <c r="AG101"/>
  <c r="AF101"/>
  <c r="AE101"/>
  <c r="AD101"/>
  <c r="AC101"/>
  <c r="AB101"/>
  <c r="AM100"/>
  <c r="AL100"/>
  <c r="AK100"/>
  <c r="AJ100"/>
  <c r="AI100"/>
  <c r="AH100"/>
  <c r="AG100"/>
  <c r="AF100"/>
  <c r="AE100"/>
  <c r="AD100"/>
  <c r="AC100"/>
  <c r="AB100"/>
  <c r="AM99"/>
  <c r="AL99"/>
  <c r="AK99"/>
  <c r="AJ99"/>
  <c r="AI99"/>
  <c r="AH99"/>
  <c r="AG99"/>
  <c r="AF99"/>
  <c r="AE99"/>
  <c r="AD99"/>
  <c r="AC99"/>
  <c r="AB99"/>
  <c r="AM98"/>
  <c r="AL98"/>
  <c r="AK98"/>
  <c r="AJ98"/>
  <c r="AI98"/>
  <c r="AH98"/>
  <c r="AG98"/>
  <c r="AF98"/>
  <c r="AE98"/>
  <c r="AD98"/>
  <c r="AC98"/>
  <c r="AB98"/>
  <c r="AM97"/>
  <c r="AL97"/>
  <c r="AK97"/>
  <c r="AJ97"/>
  <c r="AI97"/>
  <c r="AH97"/>
  <c r="AG97"/>
  <c r="AF97"/>
  <c r="AE97"/>
  <c r="AD97"/>
  <c r="AC97"/>
  <c r="AB97"/>
  <c r="AM96"/>
  <c r="AL96"/>
  <c r="AK96"/>
  <c r="AJ96"/>
  <c r="AI96"/>
  <c r="AH96"/>
  <c r="AG96"/>
  <c r="AF96"/>
  <c r="AE96"/>
  <c r="AD96"/>
  <c r="AC96"/>
  <c r="AB96"/>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6"/>
  <c r="AL56"/>
  <c r="AK56"/>
  <c r="AJ56"/>
  <c r="AI56"/>
  <c r="AH56"/>
  <c r="AG56"/>
  <c r="AF56"/>
  <c r="AE56"/>
  <c r="AD56"/>
  <c r="AC56"/>
  <c r="AB56"/>
  <c r="AM55"/>
  <c r="AL55"/>
  <c r="AK55"/>
  <c r="AJ55"/>
  <c r="AI55"/>
  <c r="AH55"/>
  <c r="AG55"/>
  <c r="AF55"/>
  <c r="AE55"/>
  <c r="AD55"/>
  <c r="AC55"/>
  <c r="AB55"/>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4"/>
  <c r="AL44"/>
  <c r="AK44"/>
  <c r="AJ44"/>
  <c r="AI44"/>
  <c r="AH44"/>
  <c r="AG44"/>
  <c r="AF44"/>
  <c r="AE44"/>
  <c r="AD44"/>
  <c r="AC44"/>
  <c r="AB44"/>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7"/>
  <c r="AL37"/>
  <c r="AK37"/>
  <c r="AJ37"/>
  <c r="AI37"/>
  <c r="AH37"/>
  <c r="AG37"/>
  <c r="AF37"/>
  <c r="AE37"/>
  <c r="AD37"/>
  <c r="AC37"/>
  <c r="AB37"/>
  <c r="AM36"/>
  <c r="AL36"/>
  <c r="AK36"/>
  <c r="AJ36"/>
  <c r="AI36"/>
  <c r="AH36"/>
  <c r="AG36"/>
  <c r="AF36"/>
  <c r="AE36"/>
  <c r="AD36"/>
  <c r="AC36"/>
  <c r="AB36"/>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3"/>
  <c r="AL3"/>
  <c r="AK3"/>
  <c r="AJ3"/>
  <c r="AI3"/>
  <c r="AH3"/>
  <c r="AG3"/>
  <c r="AF3"/>
  <c r="AE3"/>
  <c r="AD3"/>
  <c r="AC3"/>
  <c r="AB3"/>
  <c r="AM20" i="6"/>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4"/>
  <c r="AL4"/>
  <c r="AK4"/>
  <c r="AJ4"/>
  <c r="AI4"/>
  <c r="AH4"/>
  <c r="AG4"/>
  <c r="AF4"/>
  <c r="AE4"/>
  <c r="AD4"/>
  <c r="AC4"/>
  <c r="AB4"/>
  <c r="AM40" i="5"/>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8"/>
  <c r="AL18"/>
  <c r="AK18"/>
  <c r="AJ18"/>
  <c r="AI18"/>
  <c r="AH18"/>
  <c r="AG18"/>
  <c r="AF18"/>
  <c r="AE18"/>
  <c r="AD18"/>
  <c r="AC18"/>
  <c r="AB18"/>
  <c r="AM16"/>
  <c r="AL16"/>
  <c r="AK16"/>
  <c r="AJ16"/>
  <c r="AI16"/>
  <c r="AH16"/>
  <c r="AG16"/>
  <c r="AF16"/>
  <c r="AE16"/>
  <c r="AD16"/>
  <c r="AC16"/>
  <c r="AB16"/>
  <c r="AM15"/>
  <c r="AL15"/>
  <c r="AK15"/>
  <c r="AJ15"/>
  <c r="AI15"/>
  <c r="AH15"/>
  <c r="AG15"/>
  <c r="AF15"/>
  <c r="AE15"/>
  <c r="AD15"/>
  <c r="AC15"/>
  <c r="AB15"/>
  <c r="AM14"/>
  <c r="AL14"/>
  <c r="AK14"/>
  <c r="AJ14"/>
  <c r="AI14"/>
  <c r="AH14"/>
  <c r="AG14"/>
  <c r="AF14"/>
  <c r="AE14"/>
  <c r="AD14"/>
  <c r="AC14"/>
  <c r="AB14"/>
  <c r="AM13"/>
  <c r="AL13"/>
  <c r="AK13"/>
  <c r="AJ13"/>
  <c r="AI13"/>
  <c r="AH13"/>
  <c r="AG13"/>
  <c r="AF13"/>
  <c r="AE13"/>
  <c r="AD13"/>
  <c r="AC13"/>
  <c r="AB13"/>
  <c r="AM12"/>
  <c r="AL12"/>
  <c r="AK12"/>
  <c r="AJ12"/>
  <c r="AI12"/>
  <c r="AH12"/>
  <c r="AG12"/>
  <c r="AF12"/>
  <c r="AE12"/>
  <c r="AD12"/>
  <c r="AC12"/>
  <c r="AB12"/>
  <c r="AM10"/>
  <c r="AL10"/>
  <c r="AK10"/>
  <c r="AJ10"/>
  <c r="AI10"/>
  <c r="AH10"/>
  <c r="AG10"/>
  <c r="AF10"/>
  <c r="AE10"/>
  <c r="AD10"/>
  <c r="AC10"/>
  <c r="AB10"/>
  <c r="AM6"/>
  <c r="AL6"/>
  <c r="AK6"/>
  <c r="AJ6"/>
  <c r="AI6"/>
  <c r="AH6"/>
  <c r="AG6"/>
  <c r="AF6"/>
  <c r="AE6"/>
  <c r="AD6"/>
  <c r="AC6"/>
  <c r="AB6"/>
  <c r="AM4"/>
  <c r="AL4"/>
  <c r="AK4"/>
  <c r="AJ4"/>
  <c r="AI4"/>
  <c r="AH4"/>
  <c r="AG4"/>
  <c r="AF4"/>
  <c r="AE4"/>
  <c r="AD4"/>
  <c r="AC4"/>
  <c r="AB4"/>
  <c r="AM3"/>
  <c r="AL3"/>
  <c r="AK3"/>
  <c r="AJ3"/>
  <c r="AI3"/>
  <c r="AH3"/>
  <c r="AG3"/>
  <c r="AF3"/>
  <c r="AE3"/>
  <c r="AD3"/>
  <c r="AC3"/>
  <c r="AB3"/>
  <c r="AM101" i="4"/>
  <c r="AL101"/>
  <c r="AK101"/>
  <c r="AJ101"/>
  <c r="AI101"/>
  <c r="AH101"/>
  <c r="AG101"/>
  <c r="AF101"/>
  <c r="AE101"/>
  <c r="AD101"/>
  <c r="AC101"/>
  <c r="AB101"/>
  <c r="AM100"/>
  <c r="AL100"/>
  <c r="AK100"/>
  <c r="AJ100"/>
  <c r="AI100"/>
  <c r="AH100"/>
  <c r="AG100"/>
  <c r="AF100"/>
  <c r="AE100"/>
  <c r="AD100"/>
  <c r="AC100"/>
  <c r="AB100"/>
  <c r="AM95"/>
  <c r="AL95"/>
  <c r="AK95"/>
  <c r="AJ95"/>
  <c r="AI95"/>
  <c r="AH95"/>
  <c r="AG95"/>
  <c r="AF95"/>
  <c r="AE95"/>
  <c r="AD95"/>
  <c r="AC95"/>
  <c r="AB95"/>
  <c r="AM94"/>
  <c r="AL94"/>
  <c r="AK94"/>
  <c r="AJ94"/>
  <c r="AI94"/>
  <c r="AH94"/>
  <c r="AG94"/>
  <c r="AF94"/>
  <c r="AE94"/>
  <c r="AD94"/>
  <c r="AC94"/>
  <c r="AB94"/>
  <c r="AM93"/>
  <c r="AL93"/>
  <c r="AK93"/>
  <c r="AJ93"/>
  <c r="AI93"/>
  <c r="AH93"/>
  <c r="AG93"/>
  <c r="AF93"/>
  <c r="AE93"/>
  <c r="AD93"/>
  <c r="AC93"/>
  <c r="AB93"/>
  <c r="AM92"/>
  <c r="AL92"/>
  <c r="AK92"/>
  <c r="AJ92"/>
  <c r="AI92"/>
  <c r="AH92"/>
  <c r="AG92"/>
  <c r="AF92"/>
  <c r="AE92"/>
  <c r="AD92"/>
  <c r="AC92"/>
  <c r="AB92"/>
  <c r="AM91"/>
  <c r="AL91"/>
  <c r="AK91"/>
  <c r="AJ91"/>
  <c r="AI91"/>
  <c r="AH91"/>
  <c r="AG91"/>
  <c r="AF91"/>
  <c r="AE91"/>
  <c r="AD91"/>
  <c r="AC91"/>
  <c r="AB91"/>
  <c r="AM90"/>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M85"/>
  <c r="AL85"/>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74"/>
  <c r="AL74"/>
  <c r="AK74"/>
  <c r="AJ74"/>
  <c r="AI74"/>
  <c r="AH74"/>
  <c r="AG74"/>
  <c r="AF74"/>
  <c r="AE74"/>
  <c r="AD74"/>
  <c r="AC74"/>
  <c r="AB74"/>
  <c r="AM73"/>
  <c r="AL73"/>
  <c r="AK73"/>
  <c r="AJ73"/>
  <c r="AI73"/>
  <c r="AH73"/>
  <c r="AG73"/>
  <c r="AF73"/>
  <c r="AE73"/>
  <c r="AD73"/>
  <c r="AC73"/>
  <c r="AB73"/>
  <c r="AM72"/>
  <c r="AL72"/>
  <c r="AK72"/>
  <c r="AJ72"/>
  <c r="AI72"/>
  <c r="AH72"/>
  <c r="AG72"/>
  <c r="AF72"/>
  <c r="AE72"/>
  <c r="AD72"/>
  <c r="AC72"/>
  <c r="AB72"/>
  <c r="AM71"/>
  <c r="AL71"/>
  <c r="AK71"/>
  <c r="AJ71"/>
  <c r="AI71"/>
  <c r="AH71"/>
  <c r="AG71"/>
  <c r="AF71"/>
  <c r="AE71"/>
  <c r="AD71"/>
  <c r="AC71"/>
  <c r="AB71"/>
  <c r="AM70"/>
  <c r="AL70"/>
  <c r="AK70"/>
  <c r="AJ70"/>
  <c r="AI70"/>
  <c r="AH70"/>
  <c r="AG70"/>
  <c r="AF70"/>
  <c r="AE70"/>
  <c r="AD70"/>
  <c r="AC70"/>
  <c r="AB70"/>
  <c r="AM69"/>
  <c r="AL69"/>
  <c r="AK69"/>
  <c r="AJ69"/>
  <c r="AI69"/>
  <c r="AH69"/>
  <c r="AG69"/>
  <c r="AF69"/>
  <c r="AE69"/>
  <c r="AD69"/>
  <c r="AC69"/>
  <c r="AB69"/>
  <c r="AM68"/>
  <c r="AL68"/>
  <c r="AK68"/>
  <c r="AJ68"/>
  <c r="AI68"/>
  <c r="AH68"/>
  <c r="AG68"/>
  <c r="AF68"/>
  <c r="AE68"/>
  <c r="AD68"/>
  <c r="AC68"/>
  <c r="AB68"/>
  <c r="AM67"/>
  <c r="AL67"/>
  <c r="AK67"/>
  <c r="AJ67"/>
  <c r="AI67"/>
  <c r="AH67"/>
  <c r="AG67"/>
  <c r="AF67"/>
  <c r="AE67"/>
  <c r="AD67"/>
  <c r="AC67"/>
  <c r="AB67"/>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53"/>
  <c r="AL53"/>
  <c r="AK53"/>
  <c r="AJ53"/>
  <c r="AI53"/>
  <c r="AH53"/>
  <c r="AG53"/>
  <c r="AF53"/>
  <c r="AE53"/>
  <c r="AD53"/>
  <c r="AC53"/>
  <c r="AB53"/>
  <c r="AM52"/>
  <c r="AL52"/>
  <c r="AK52"/>
  <c r="AJ52"/>
  <c r="AI52"/>
  <c r="AH52"/>
  <c r="AG52"/>
  <c r="AF52"/>
  <c r="AE52"/>
  <c r="AD52"/>
  <c r="AC52"/>
  <c r="AB52"/>
  <c r="AM51"/>
  <c r="AL51"/>
  <c r="AK51"/>
  <c r="AJ51"/>
  <c r="AI51"/>
  <c r="AH51"/>
  <c r="AG51"/>
  <c r="AF51"/>
  <c r="AE51"/>
  <c r="AD51"/>
  <c r="AC51"/>
  <c r="AB51"/>
  <c r="AM50"/>
  <c r="AL50"/>
  <c r="AK50"/>
  <c r="AJ50"/>
  <c r="AI50"/>
  <c r="AH50"/>
  <c r="AG50"/>
  <c r="AF50"/>
  <c r="AE50"/>
  <c r="AD50"/>
  <c r="AC50"/>
  <c r="AB50"/>
  <c r="AM49"/>
  <c r="AL49"/>
  <c r="AK49"/>
  <c r="AJ49"/>
  <c r="AI49"/>
  <c r="AH49"/>
  <c r="AG49"/>
  <c r="AF49"/>
  <c r="AE49"/>
  <c r="AD49"/>
  <c r="AC49"/>
  <c r="AB49"/>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43"/>
  <c r="AL43"/>
  <c r="AK43"/>
  <c r="AJ43"/>
  <c r="AI43"/>
  <c r="AH43"/>
  <c r="AG43"/>
  <c r="AF43"/>
  <c r="AE43"/>
  <c r="AD43"/>
  <c r="AC43"/>
  <c r="AB43"/>
  <c r="AM42"/>
  <c r="AL42"/>
  <c r="AK42"/>
  <c r="AJ42"/>
  <c r="AI42"/>
  <c r="AH42"/>
  <c r="AG42"/>
  <c r="AF42"/>
  <c r="AE42"/>
  <c r="AD42"/>
  <c r="AC42"/>
  <c r="AB42"/>
  <c r="AM41"/>
  <c r="AL41"/>
  <c r="AK41"/>
  <c r="AJ41"/>
  <c r="AI41"/>
  <c r="AH41"/>
  <c r="AG41"/>
  <c r="AF41"/>
  <c r="AE41"/>
  <c r="AD41"/>
  <c r="AC41"/>
  <c r="AB41"/>
  <c r="AM40"/>
  <c r="AL40"/>
  <c r="AK40"/>
  <c r="AJ40"/>
  <c r="AI40"/>
  <c r="AH40"/>
  <c r="AG40"/>
  <c r="AF40"/>
  <c r="AE40"/>
  <c r="AD40"/>
  <c r="AC40"/>
  <c r="AB40"/>
  <c r="AM39"/>
  <c r="AL39"/>
  <c r="AK39"/>
  <c r="AJ39"/>
  <c r="AI39"/>
  <c r="AH39"/>
  <c r="AG39"/>
  <c r="AF39"/>
  <c r="AE39"/>
  <c r="AD39"/>
  <c r="AC39"/>
  <c r="AB39"/>
  <c r="AM38"/>
  <c r="AL38"/>
  <c r="AK38"/>
  <c r="AJ38"/>
  <c r="AI38"/>
  <c r="AH38"/>
  <c r="AG38"/>
  <c r="AF38"/>
  <c r="AE38"/>
  <c r="AD38"/>
  <c r="AC38"/>
  <c r="AB38"/>
  <c r="AM36"/>
  <c r="AL36"/>
  <c r="AK36"/>
  <c r="AJ36"/>
  <c r="AI36"/>
  <c r="AH36"/>
  <c r="AG36"/>
  <c r="AF36"/>
  <c r="AE36"/>
  <c r="AD36"/>
  <c r="AC36"/>
  <c r="AB36"/>
  <c r="AM35"/>
  <c r="AL35"/>
  <c r="AK35"/>
  <c r="AJ35"/>
  <c r="AI35"/>
  <c r="AH35"/>
  <c r="AG35"/>
  <c r="AF35"/>
  <c r="AE35"/>
  <c r="AD35"/>
  <c r="AC35"/>
  <c r="AB35"/>
  <c r="AM34"/>
  <c r="AL34"/>
  <c r="AK34"/>
  <c r="AJ34"/>
  <c r="AI34"/>
  <c r="AH34"/>
  <c r="AG34"/>
  <c r="AF34"/>
  <c r="AE34"/>
  <c r="AD34"/>
  <c r="AC34"/>
  <c r="AB34"/>
  <c r="AM33"/>
  <c r="AL33"/>
  <c r="AK33"/>
  <c r="AJ33"/>
  <c r="AI33"/>
  <c r="AH33"/>
  <c r="AG33"/>
  <c r="AF33"/>
  <c r="AE33"/>
  <c r="AD33"/>
  <c r="AC33"/>
  <c r="AB33"/>
  <c r="AM32"/>
  <c r="AL32"/>
  <c r="AK32"/>
  <c r="AJ32"/>
  <c r="AI32"/>
  <c r="AH32"/>
  <c r="AG32"/>
  <c r="AF32"/>
  <c r="AE32"/>
  <c r="AD32"/>
  <c r="AC32"/>
  <c r="AB32"/>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7"/>
  <c r="AL17"/>
  <c r="AK17"/>
  <c r="AJ17"/>
  <c r="AI17"/>
  <c r="AH17"/>
  <c r="AG17"/>
  <c r="AF17"/>
  <c r="AE17"/>
  <c r="AD17"/>
  <c r="AC17"/>
  <c r="AB17"/>
  <c r="AM16"/>
  <c r="AL16"/>
  <c r="AK16"/>
  <c r="AJ16"/>
  <c r="AI16"/>
  <c r="AH16"/>
  <c r="AG16"/>
  <c r="AF16"/>
  <c r="AE16"/>
  <c r="AD16"/>
  <c r="AC16"/>
  <c r="AB16"/>
  <c r="AM15"/>
  <c r="AL15"/>
  <c r="AK15"/>
  <c r="AJ15"/>
  <c r="AI15"/>
  <c r="AH15"/>
  <c r="AG15"/>
  <c r="AF15"/>
  <c r="AE15"/>
  <c r="AD15"/>
  <c r="AC15"/>
  <c r="AB15"/>
  <c r="AM13"/>
  <c r="AL13"/>
  <c r="AK13"/>
  <c r="AJ13"/>
  <c r="AI13"/>
  <c r="AH13"/>
  <c r="AG13"/>
  <c r="AF13"/>
  <c r="AE13"/>
  <c r="AD13"/>
  <c r="AC13"/>
  <c r="AB13"/>
  <c r="AM12"/>
  <c r="AL12"/>
  <c r="AK12"/>
  <c r="AJ12"/>
  <c r="AI12"/>
  <c r="AH12"/>
  <c r="AG12"/>
  <c r="AF12"/>
  <c r="AE12"/>
  <c r="AD12"/>
  <c r="AC12"/>
  <c r="AB12"/>
  <c r="AM11"/>
  <c r="AL11"/>
  <c r="AK11"/>
  <c r="AJ11"/>
  <c r="AI11"/>
  <c r="AH11"/>
  <c r="AG11"/>
  <c r="AF11"/>
  <c r="AE11"/>
  <c r="AD11"/>
  <c r="AC11"/>
  <c r="AB11"/>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AM3"/>
  <c r="AL3"/>
  <c r="AK3"/>
  <c r="AJ3"/>
  <c r="AI3"/>
  <c r="AH3"/>
  <c r="AG3"/>
  <c r="AF3"/>
  <c r="AE3"/>
  <c r="AD3"/>
  <c r="AC3"/>
  <c r="AB3"/>
  <c r="AM90" i="1"/>
  <c r="AL90"/>
  <c r="AK90"/>
  <c r="AJ90"/>
  <c r="AI90"/>
  <c r="AH90"/>
  <c r="AG90"/>
  <c r="AF90"/>
  <c r="AE90"/>
  <c r="AD90"/>
  <c r="AC90"/>
  <c r="AB90"/>
  <c r="AM89"/>
  <c r="AL89"/>
  <c r="AK89"/>
  <c r="AJ89"/>
  <c r="AI89"/>
  <c r="AH89"/>
  <c r="AG89"/>
  <c r="AF89"/>
  <c r="AE89"/>
  <c r="AD89"/>
  <c r="AC89"/>
  <c r="AB89"/>
  <c r="AM88"/>
  <c r="AL88"/>
  <c r="AK88"/>
  <c r="AJ88"/>
  <c r="AI88"/>
  <c r="AH88"/>
  <c r="AG88"/>
  <c r="AF88"/>
  <c r="AE88"/>
  <c r="AD88"/>
  <c r="AC88"/>
  <c r="AB88"/>
  <c r="AM87"/>
  <c r="AL87"/>
  <c r="AK87"/>
  <c r="AJ87"/>
  <c r="AI87"/>
  <c r="AH87"/>
  <c r="AG87"/>
  <c r="AF87"/>
  <c r="AE87"/>
  <c r="AD87"/>
  <c r="AC87"/>
  <c r="AB87"/>
  <c r="AM86"/>
  <c r="AL86"/>
  <c r="AK86"/>
  <c r="AJ86"/>
  <c r="AI86"/>
  <c r="AH86"/>
  <c r="AG86"/>
  <c r="AF86"/>
  <c r="AE86"/>
  <c r="AD86"/>
  <c r="AC86"/>
  <c r="AB86"/>
  <c r="AK85"/>
  <c r="AJ85"/>
  <c r="AI85"/>
  <c r="AH85"/>
  <c r="AG85"/>
  <c r="AF85"/>
  <c r="AE85"/>
  <c r="AD85"/>
  <c r="AC85"/>
  <c r="AB85"/>
  <c r="AM84"/>
  <c r="AL84"/>
  <c r="AK84"/>
  <c r="AJ84"/>
  <c r="AI84"/>
  <c r="AH84"/>
  <c r="AG84"/>
  <c r="AF84"/>
  <c r="AE84"/>
  <c r="AD84"/>
  <c r="AC84"/>
  <c r="AB84"/>
  <c r="AM83"/>
  <c r="AL83"/>
  <c r="AK83"/>
  <c r="AJ83"/>
  <c r="AI83"/>
  <c r="AH83"/>
  <c r="AG83"/>
  <c r="AF83"/>
  <c r="AE83"/>
  <c r="AD83"/>
  <c r="AC83"/>
  <c r="AB83"/>
  <c r="AM82"/>
  <c r="AL82"/>
  <c r="AK82"/>
  <c r="AJ82"/>
  <c r="AI82"/>
  <c r="AH82"/>
  <c r="AG82"/>
  <c r="AF82"/>
  <c r="AE82"/>
  <c r="AD82"/>
  <c r="AC82"/>
  <c r="AB82"/>
  <c r="AM81"/>
  <c r="AL81"/>
  <c r="AK81"/>
  <c r="AJ81"/>
  <c r="AI81"/>
  <c r="AH81"/>
  <c r="AG81"/>
  <c r="AF81"/>
  <c r="AE81"/>
  <c r="AD81"/>
  <c r="AC81"/>
  <c r="AB81"/>
  <c r="AM80"/>
  <c r="AL80"/>
  <c r="AK80"/>
  <c r="AJ80"/>
  <c r="AI80"/>
  <c r="AH80"/>
  <c r="AG80"/>
  <c r="AF80"/>
  <c r="AE80"/>
  <c r="AD80"/>
  <c r="AC80"/>
  <c r="AB80"/>
  <c r="AM79"/>
  <c r="AL79"/>
  <c r="AK79"/>
  <c r="AJ79"/>
  <c r="AI79"/>
  <c r="AH79"/>
  <c r="AG79"/>
  <c r="AF79"/>
  <c r="AE79"/>
  <c r="AD79"/>
  <c r="AC79"/>
  <c r="AB79"/>
  <c r="AM78"/>
  <c r="AL78"/>
  <c r="AK78"/>
  <c r="AJ78"/>
  <c r="AI78"/>
  <c r="AH78"/>
  <c r="AG78"/>
  <c r="AF78"/>
  <c r="AE78"/>
  <c r="AD78"/>
  <c r="AC78"/>
  <c r="AB78"/>
  <c r="AM77"/>
  <c r="AL77"/>
  <c r="AK77"/>
  <c r="AJ77"/>
  <c r="AI77"/>
  <c r="AH77"/>
  <c r="AG77"/>
  <c r="AF77"/>
  <c r="AE77"/>
  <c r="AD77"/>
  <c r="AC77"/>
  <c r="AB77"/>
  <c r="AM76"/>
  <c r="AL76"/>
  <c r="AK76"/>
  <c r="AJ76"/>
  <c r="AI76"/>
  <c r="AH76"/>
  <c r="AG76"/>
  <c r="AF76"/>
  <c r="AE76"/>
  <c r="AD76"/>
  <c r="AC76"/>
  <c r="AB76"/>
  <c r="AM75"/>
  <c r="AL75"/>
  <c r="AK75"/>
  <c r="AJ75"/>
  <c r="AI75"/>
  <c r="AH75"/>
  <c r="AG75"/>
  <c r="AF75"/>
  <c r="AE75"/>
  <c r="AD75"/>
  <c r="AC75"/>
  <c r="AB75"/>
  <c r="AM68"/>
  <c r="AL68"/>
  <c r="AK68"/>
  <c r="AJ68"/>
  <c r="AI68"/>
  <c r="AH68"/>
  <c r="AG68"/>
  <c r="AF68"/>
  <c r="AE68"/>
  <c r="AD68"/>
  <c r="AC68"/>
  <c r="AB68"/>
  <c r="AM67"/>
  <c r="AL67"/>
  <c r="AK67"/>
  <c r="AJ67"/>
  <c r="AI67"/>
  <c r="AH67"/>
  <c r="AG67"/>
  <c r="AF67"/>
  <c r="AE67"/>
  <c r="AD67"/>
  <c r="AC67"/>
  <c r="AB67"/>
  <c r="AM66"/>
  <c r="AL66"/>
  <c r="AK66"/>
  <c r="AJ66"/>
  <c r="AI66"/>
  <c r="AH66"/>
  <c r="AG66"/>
  <c r="AF66"/>
  <c r="AE66"/>
  <c r="AD66"/>
  <c r="AC66"/>
  <c r="AB66"/>
  <c r="AM65"/>
  <c r="AL65"/>
  <c r="AK65"/>
  <c r="AJ65"/>
  <c r="AI65"/>
  <c r="AH65"/>
  <c r="AG65"/>
  <c r="AF65"/>
  <c r="AE65"/>
  <c r="AD65"/>
  <c r="AC65"/>
  <c r="AB65"/>
  <c r="AM64"/>
  <c r="AL64"/>
  <c r="AK64"/>
  <c r="AJ64"/>
  <c r="AI64"/>
  <c r="AH64"/>
  <c r="AG64"/>
  <c r="AF64"/>
  <c r="AE64"/>
  <c r="AD64"/>
  <c r="AC64"/>
  <c r="AB64"/>
  <c r="AM63"/>
  <c r="AL63"/>
  <c r="AK63"/>
  <c r="AJ63"/>
  <c r="AI63"/>
  <c r="AH63"/>
  <c r="AG63"/>
  <c r="AF63"/>
  <c r="AE63"/>
  <c r="AD63"/>
  <c r="AC63"/>
  <c r="AB63"/>
  <c r="AM62"/>
  <c r="AL62"/>
  <c r="AK62"/>
  <c r="AJ62"/>
  <c r="AI62"/>
  <c r="AH62"/>
  <c r="AG62"/>
  <c r="AF62"/>
  <c r="AE62"/>
  <c r="AD62"/>
  <c r="AC62"/>
  <c r="AB62"/>
  <c r="AM61"/>
  <c r="AL61"/>
  <c r="AK61"/>
  <c r="AJ61"/>
  <c r="AI61"/>
  <c r="AH61"/>
  <c r="AG61"/>
  <c r="AF61"/>
  <c r="AE61"/>
  <c r="AD61"/>
  <c r="AC61"/>
  <c r="AB61"/>
  <c r="AM60"/>
  <c r="AL60"/>
  <c r="AK60"/>
  <c r="AJ60"/>
  <c r="AI60"/>
  <c r="AH60"/>
  <c r="AG60"/>
  <c r="AF60"/>
  <c r="AE60"/>
  <c r="AD60"/>
  <c r="AC60"/>
  <c r="AB60"/>
  <c r="AM59"/>
  <c r="AL59"/>
  <c r="AK59"/>
  <c r="AJ59"/>
  <c r="AI59"/>
  <c r="AH59"/>
  <c r="AG59"/>
  <c r="AF59"/>
  <c r="AE59"/>
  <c r="AD59"/>
  <c r="AC59"/>
  <c r="AB59"/>
  <c r="AM58"/>
  <c r="AL58"/>
  <c r="AK58"/>
  <c r="AJ58"/>
  <c r="AI58"/>
  <c r="AH58"/>
  <c r="AG58"/>
  <c r="AF58"/>
  <c r="AE58"/>
  <c r="AD58"/>
  <c r="AC58"/>
  <c r="AB58"/>
  <c r="AM57"/>
  <c r="AL57"/>
  <c r="AK57"/>
  <c r="AJ57"/>
  <c r="AI57"/>
  <c r="AH57"/>
  <c r="AG57"/>
  <c r="AF57"/>
  <c r="AE57"/>
  <c r="AD57"/>
  <c r="AC57"/>
  <c r="AB57"/>
  <c r="AM48"/>
  <c r="AL48"/>
  <c r="AK48"/>
  <c r="AJ48"/>
  <c r="AI48"/>
  <c r="AH48"/>
  <c r="AG48"/>
  <c r="AF48"/>
  <c r="AE48"/>
  <c r="AD48"/>
  <c r="AC48"/>
  <c r="AB48"/>
  <c r="AM47"/>
  <c r="AL47"/>
  <c r="AK47"/>
  <c r="AJ47"/>
  <c r="AI47"/>
  <c r="AH47"/>
  <c r="AG47"/>
  <c r="AF47"/>
  <c r="AE47"/>
  <c r="AD47"/>
  <c r="AC47"/>
  <c r="AB47"/>
  <c r="AM46"/>
  <c r="AL46"/>
  <c r="AK46"/>
  <c r="AJ46"/>
  <c r="AI46"/>
  <c r="AH46"/>
  <c r="AG46"/>
  <c r="AF46"/>
  <c r="AE46"/>
  <c r="AD46"/>
  <c r="AC46"/>
  <c r="AB46"/>
  <c r="AM45"/>
  <c r="AL45"/>
  <c r="AK45"/>
  <c r="AJ45"/>
  <c r="AI45"/>
  <c r="AH45"/>
  <c r="AG45"/>
  <c r="AF45"/>
  <c r="AE45"/>
  <c r="AD45"/>
  <c r="AC45"/>
  <c r="AB45"/>
  <c r="AM35"/>
  <c r="AL35"/>
  <c r="AK35"/>
  <c r="AJ35"/>
  <c r="AI35"/>
  <c r="AH35"/>
  <c r="AG35"/>
  <c r="AF35"/>
  <c r="AE35"/>
  <c r="AD35"/>
  <c r="AC35"/>
  <c r="AB35"/>
  <c r="AM31"/>
  <c r="AL31"/>
  <c r="AK31"/>
  <c r="AJ31"/>
  <c r="AI31"/>
  <c r="AH31"/>
  <c r="AG31"/>
  <c r="AF31"/>
  <c r="AE31"/>
  <c r="AD31"/>
  <c r="AC31"/>
  <c r="AB31"/>
  <c r="AM30"/>
  <c r="AL30"/>
  <c r="AK30"/>
  <c r="AJ30"/>
  <c r="AI30"/>
  <c r="AH30"/>
  <c r="AG30"/>
  <c r="AF30"/>
  <c r="AE30"/>
  <c r="AD30"/>
  <c r="AC30"/>
  <c r="AB30"/>
  <c r="AM29"/>
  <c r="AL29"/>
  <c r="AK29"/>
  <c r="AJ29"/>
  <c r="AI29"/>
  <c r="AH29"/>
  <c r="AG29"/>
  <c r="AF29"/>
  <c r="AE29"/>
  <c r="AD29"/>
  <c r="AC29"/>
  <c r="AB29"/>
  <c r="AM28"/>
  <c r="AL28"/>
  <c r="AK28"/>
  <c r="AJ28"/>
  <c r="AI28"/>
  <c r="AH28"/>
  <c r="AG28"/>
  <c r="AF28"/>
  <c r="AE28"/>
  <c r="AD28"/>
  <c r="AC28"/>
  <c r="AB28"/>
  <c r="AM27"/>
  <c r="AL27"/>
  <c r="AK27"/>
  <c r="AJ27"/>
  <c r="AI27"/>
  <c r="AH27"/>
  <c r="AG27"/>
  <c r="AF27"/>
  <c r="AE27"/>
  <c r="AD27"/>
  <c r="AC27"/>
  <c r="AB27"/>
  <c r="AM26"/>
  <c r="AL26"/>
  <c r="AK26"/>
  <c r="AJ26"/>
  <c r="AI26"/>
  <c r="AH26"/>
  <c r="AG26"/>
  <c r="AF26"/>
  <c r="AE26"/>
  <c r="AD26"/>
  <c r="AC26"/>
  <c r="AB26"/>
  <c r="AM25"/>
  <c r="AL25"/>
  <c r="AK25"/>
  <c r="AJ25"/>
  <c r="AI25"/>
  <c r="AH25"/>
  <c r="AG25"/>
  <c r="AF25"/>
  <c r="AE25"/>
  <c r="AD25"/>
  <c r="AC25"/>
  <c r="AB25"/>
  <c r="AM24"/>
  <c r="AL24"/>
  <c r="AK24"/>
  <c r="AJ24"/>
  <c r="AI24"/>
  <c r="AH24"/>
  <c r="AG24"/>
  <c r="AF24"/>
  <c r="AE24"/>
  <c r="AD24"/>
  <c r="AC24"/>
  <c r="AB24"/>
  <c r="AM23"/>
  <c r="AL23"/>
  <c r="AK23"/>
  <c r="AJ23"/>
  <c r="AI23"/>
  <c r="AH23"/>
  <c r="AG23"/>
  <c r="AF23"/>
  <c r="AE23"/>
  <c r="AD23"/>
  <c r="AC23"/>
  <c r="AB23"/>
  <c r="AM22"/>
  <c r="AL22"/>
  <c r="AK22"/>
  <c r="AJ22"/>
  <c r="AI22"/>
  <c r="AH22"/>
  <c r="AG22"/>
  <c r="AF22"/>
  <c r="AE22"/>
  <c r="AD22"/>
  <c r="AC22"/>
  <c r="AB22"/>
  <c r="AM21"/>
  <c r="AL21"/>
  <c r="AK21"/>
  <c r="AJ21"/>
  <c r="AI21"/>
  <c r="AH21"/>
  <c r="AG21"/>
  <c r="AF21"/>
  <c r="AE21"/>
  <c r="AD21"/>
  <c r="AC21"/>
  <c r="AB21"/>
  <c r="AM20"/>
  <c r="AL20"/>
  <c r="AK20"/>
  <c r="AJ20"/>
  <c r="AI20"/>
  <c r="AH20"/>
  <c r="AG20"/>
  <c r="AF20"/>
  <c r="AE20"/>
  <c r="AD20"/>
  <c r="AC20"/>
  <c r="AB20"/>
  <c r="AM19"/>
  <c r="AL19"/>
  <c r="AK19"/>
  <c r="AJ19"/>
  <c r="AI19"/>
  <c r="AH19"/>
  <c r="AG19"/>
  <c r="AF19"/>
  <c r="AE19"/>
  <c r="AD19"/>
  <c r="AC19"/>
  <c r="AB19"/>
  <c r="AM18"/>
  <c r="AL18"/>
  <c r="AK18"/>
  <c r="AJ18"/>
  <c r="AI18"/>
  <c r="AH18"/>
  <c r="AG18"/>
  <c r="AF18"/>
  <c r="AE18"/>
  <c r="AD18"/>
  <c r="AC18"/>
  <c r="AB18"/>
  <c r="AM15"/>
  <c r="AL15"/>
  <c r="AK15"/>
  <c r="AJ15"/>
  <c r="AI15"/>
  <c r="AH15"/>
  <c r="AG15"/>
  <c r="AF15"/>
  <c r="AE15"/>
  <c r="AD15"/>
  <c r="AC15"/>
  <c r="AB15"/>
  <c r="AM12"/>
  <c r="AL12"/>
  <c r="AK12"/>
  <c r="AJ12"/>
  <c r="AI12"/>
  <c r="AH12"/>
  <c r="AG12"/>
  <c r="AF12"/>
  <c r="AE12"/>
  <c r="AD12"/>
  <c r="AC12"/>
  <c r="AB12"/>
  <c r="AM11"/>
  <c r="AL11"/>
  <c r="AK11"/>
  <c r="AJ11"/>
  <c r="AI11"/>
  <c r="AH11"/>
  <c r="AG11"/>
  <c r="AF11"/>
  <c r="AE11"/>
  <c r="AD11"/>
  <c r="AC11"/>
  <c r="AB11"/>
  <c r="AM10"/>
  <c r="AL10"/>
  <c r="AK10"/>
  <c r="AJ10"/>
  <c r="AI10"/>
  <c r="AH10"/>
  <c r="AG10"/>
  <c r="AF10"/>
  <c r="AE10"/>
  <c r="AD10"/>
  <c r="AC10"/>
  <c r="AB10"/>
  <c r="AM9"/>
  <c r="AL9"/>
  <c r="AK9"/>
  <c r="AJ9"/>
  <c r="AI9"/>
  <c r="AH9"/>
  <c r="AG9"/>
  <c r="AF9"/>
  <c r="AE9"/>
  <c r="AD9"/>
  <c r="AC9"/>
  <c r="AB9"/>
  <c r="AM8"/>
  <c r="AL8"/>
  <c r="AK8"/>
  <c r="AJ8"/>
  <c r="AI8"/>
  <c r="AH8"/>
  <c r="AG8"/>
  <c r="AF8"/>
  <c r="AE8"/>
  <c r="AD8"/>
  <c r="AC8"/>
  <c r="AB8"/>
  <c r="AM7"/>
  <c r="AL7"/>
  <c r="AK7"/>
  <c r="AJ7"/>
  <c r="AI7"/>
  <c r="AH7"/>
  <c r="AG7"/>
  <c r="AF7"/>
  <c r="AE7"/>
  <c r="AD7"/>
  <c r="AC7"/>
  <c r="AB7"/>
  <c r="AM6"/>
  <c r="AL6"/>
  <c r="AK6"/>
  <c r="AJ6"/>
  <c r="AI6"/>
  <c r="AH6"/>
  <c r="AG6"/>
  <c r="AF6"/>
  <c r="AE6"/>
  <c r="AD6"/>
  <c r="AC6"/>
  <c r="AB6"/>
  <c r="AM5"/>
  <c r="AL5"/>
  <c r="AK5"/>
  <c r="AJ5"/>
  <c r="AI5"/>
  <c r="AH5"/>
  <c r="AG5"/>
  <c r="AF5"/>
  <c r="AE5"/>
  <c r="AD5"/>
  <c r="AC5"/>
  <c r="AB5"/>
  <c r="Q27" i="10" l="1"/>
  <c r="O27"/>
  <c r="P27" s="1"/>
  <c r="N27"/>
  <c r="Q26"/>
  <c r="O26"/>
  <c r="P26" s="1"/>
  <c r="N26"/>
  <c r="Q25"/>
  <c r="O25"/>
  <c r="P25" s="1"/>
  <c r="N25"/>
  <c r="Q24"/>
  <c r="O24"/>
  <c r="P24" s="1"/>
  <c r="N24"/>
  <c r="Q23"/>
  <c r="O23"/>
  <c r="P23" s="1"/>
  <c r="N23"/>
  <c r="Q22"/>
  <c r="O22"/>
  <c r="P22" s="1"/>
  <c r="N22"/>
  <c r="Q21"/>
  <c r="O21"/>
  <c r="P21" s="1"/>
  <c r="N21"/>
  <c r="Q20"/>
  <c r="O20"/>
  <c r="P20" s="1"/>
  <c r="N20"/>
  <c r="Q19"/>
  <c r="O19"/>
  <c r="P19" s="1"/>
  <c r="N19"/>
  <c r="Q18"/>
  <c r="O18"/>
  <c r="P18" s="1"/>
  <c r="N18"/>
  <c r="Q17"/>
  <c r="O17"/>
  <c r="P17" s="1"/>
  <c r="N17"/>
  <c r="Q16"/>
  <c r="O16"/>
  <c r="P16" s="1"/>
  <c r="N16"/>
  <c r="Q15"/>
  <c r="O15"/>
  <c r="P15" s="1"/>
  <c r="N15"/>
  <c r="Q14"/>
  <c r="O14"/>
  <c r="P14" s="1"/>
  <c r="N14"/>
  <c r="Q13"/>
  <c r="O13"/>
  <c r="P13" s="1"/>
  <c r="N12"/>
  <c r="N13"/>
  <c r="Q12"/>
  <c r="O12"/>
  <c r="P12" s="1"/>
  <c r="Q11"/>
  <c r="O11"/>
  <c r="N11"/>
  <c r="Q10"/>
  <c r="O10"/>
  <c r="P10" s="1"/>
  <c r="N10"/>
  <c r="Q9"/>
  <c r="O9"/>
  <c r="P9" s="1"/>
  <c r="N9"/>
  <c r="Q8"/>
  <c r="O8"/>
  <c r="P8" s="1"/>
  <c r="N8"/>
  <c r="Q7"/>
  <c r="O7"/>
  <c r="P7" s="1"/>
  <c r="N7"/>
  <c r="Q6"/>
  <c r="O6"/>
  <c r="P6" s="1"/>
  <c r="N6"/>
  <c r="Q5"/>
  <c r="O5"/>
  <c r="P5" s="1"/>
  <c r="N5"/>
  <c r="Q4"/>
  <c r="O4"/>
  <c r="N4"/>
  <c r="Q3"/>
  <c r="O3"/>
  <c r="P3" s="1"/>
  <c r="N3"/>
  <c r="Q2"/>
  <c r="O2"/>
  <c r="P2" s="1"/>
  <c r="N2"/>
  <c r="Q28"/>
  <c r="O28"/>
  <c r="P28" s="1"/>
  <c r="N28"/>
  <c r="P11" l="1"/>
  <c r="P4"/>
  <c r="AN388" i="33"/>
  <c r="F28" i="10" s="1"/>
  <c r="AN79" i="32"/>
  <c r="F27" i="10" s="1"/>
  <c r="AN25" i="31"/>
  <c r="F26" i="10" s="1"/>
  <c r="AN142" i="30"/>
  <c r="F25" i="10" s="1"/>
  <c r="AN183" i="29"/>
  <c r="F24" i="10" s="1"/>
  <c r="AN42" i="28"/>
  <c r="F23" i="10" s="1"/>
  <c r="AN112" i="27"/>
  <c r="F22" i="10" s="1"/>
  <c r="AN196" i="26"/>
  <c r="F21" i="10" s="1"/>
  <c r="F20"/>
  <c r="AN18" i="25"/>
  <c r="AN25" i="24"/>
  <c r="F19" i="10" s="1"/>
  <c r="F18"/>
  <c r="AN8" i="23"/>
  <c r="AN34" i="22"/>
  <c r="F17" i="10" s="1"/>
  <c r="AN464" i="21"/>
  <c r="F16" i="10" s="1"/>
  <c r="AN35" i="20"/>
  <c r="F15" i="10" s="1"/>
  <c r="AN66" i="19"/>
  <c r="F14" i="10" s="1"/>
  <c r="AN74" i="18"/>
  <c r="F13" i="10" s="1"/>
  <c r="AN261" i="16"/>
  <c r="F12" i="10" s="1"/>
  <c r="AN201" i="14"/>
  <c r="F11" i="10" s="1"/>
  <c r="AN229" i="13"/>
  <c r="F10" i="10" s="1"/>
  <c r="F9"/>
  <c r="AN29" i="12"/>
  <c r="AN102" i="7"/>
  <c r="F8" i="10" s="1"/>
  <c r="AN629" i="9"/>
  <c r="F7" i="10" s="1"/>
  <c r="AN115" i="8"/>
  <c r="F6" i="10" s="1"/>
  <c r="F5"/>
  <c r="AN25" i="6"/>
  <c r="AN46" i="5"/>
  <c r="F4" i="10" s="1"/>
  <c r="AN106" i="4"/>
  <c r="F3" i="10" s="1"/>
  <c r="AN100" i="1"/>
  <c r="F2" i="10" s="1"/>
  <c r="F32" l="1"/>
  <c r="AN389" i="33" l="1"/>
  <c r="AN387"/>
  <c r="E28" i="10" s="1"/>
  <c r="AN386" i="33"/>
  <c r="D28" i="10" s="1"/>
  <c r="AN385" i="33"/>
  <c r="C28" i="10" s="1"/>
  <c r="AN384" i="33" l="1"/>
  <c r="B28" i="10" s="1"/>
  <c r="AN78" i="32"/>
  <c r="E27" i="10" s="1"/>
  <c r="AN77" i="32"/>
  <c r="D27" i="10" s="1"/>
  <c r="AN76" i="32"/>
  <c r="C27" i="10" s="1"/>
  <c r="AN75" i="32"/>
  <c r="B27" i="10" s="1"/>
  <c r="K27" l="1"/>
  <c r="J27"/>
  <c r="J28"/>
  <c r="K28"/>
  <c r="H28"/>
  <c r="G28"/>
  <c r="L28"/>
  <c r="I28"/>
  <c r="L27"/>
  <c r="G27"/>
  <c r="H27"/>
  <c r="I27"/>
  <c r="AN21" i="31"/>
  <c r="B26" i="10" s="1"/>
  <c r="AN24" i="31"/>
  <c r="E26" i="10" s="1"/>
  <c r="AN23" i="31"/>
  <c r="D26" i="10" s="1"/>
  <c r="AN22" i="31"/>
  <c r="C26" i="10" s="1"/>
  <c r="K26" l="1"/>
  <c r="J26"/>
  <c r="H26"/>
  <c r="I26"/>
  <c r="L26"/>
  <c r="G26"/>
  <c r="AN141" i="30"/>
  <c r="E25" i="10" s="1"/>
  <c r="AN140" i="30"/>
  <c r="D25" i="10" s="1"/>
  <c r="AN139" i="30"/>
  <c r="C25" i="10" s="1"/>
  <c r="AN138" i="30"/>
  <c r="B25" i="10" s="1"/>
  <c r="AN182" i="29"/>
  <c r="E24" i="10" s="1"/>
  <c r="AN181" i="29"/>
  <c r="D24" i="10" s="1"/>
  <c r="AN180" i="29"/>
  <c r="C24" i="10" s="1"/>
  <c r="AN179" i="29"/>
  <c r="B24" i="10" s="1"/>
  <c r="AN41" i="28"/>
  <c r="E23" i="10" s="1"/>
  <c r="AN40" i="28"/>
  <c r="D23" i="10" s="1"/>
  <c r="J23" s="1"/>
  <c r="AN39" i="28"/>
  <c r="C23" i="10" s="1"/>
  <c r="AN38" i="28"/>
  <c r="B23" i="10" s="1"/>
  <c r="K25" l="1"/>
  <c r="J25"/>
  <c r="K23"/>
  <c r="G25"/>
  <c r="L25"/>
  <c r="H25"/>
  <c r="I25"/>
  <c r="J24"/>
  <c r="K24"/>
  <c r="L24"/>
  <c r="G24"/>
  <c r="H24"/>
  <c r="I24"/>
  <c r="G23"/>
  <c r="L23"/>
  <c r="H23"/>
  <c r="I23"/>
  <c r="AN111" i="27" l="1"/>
  <c r="E22" i="10" s="1"/>
  <c r="AN110" i="27"/>
  <c r="D22" i="10" s="1"/>
  <c r="AN109" i="27"/>
  <c r="C22" i="10" s="1"/>
  <c r="AN108" i="27"/>
  <c r="B22" i="10" s="1"/>
  <c r="J22" l="1"/>
  <c r="K22"/>
  <c r="L22"/>
  <c r="G22"/>
  <c r="H22"/>
  <c r="I22"/>
  <c r="AN195" i="26" l="1"/>
  <c r="E21" i="10" s="1"/>
  <c r="AN194" i="26"/>
  <c r="D21" i="10" s="1"/>
  <c r="J21" s="1"/>
  <c r="AN193" i="26"/>
  <c r="C21" i="10" s="1"/>
  <c r="AN192" i="26"/>
  <c r="B21" i="10" s="1"/>
  <c r="AN17" i="25"/>
  <c r="E20" i="10" s="1"/>
  <c r="K20" s="1"/>
  <c r="AN16" i="25"/>
  <c r="D20" i="10" s="1"/>
  <c r="J20" s="1"/>
  <c r="AN15" i="25"/>
  <c r="C20" i="10" s="1"/>
  <c r="AN14" i="25"/>
  <c r="B20" i="10" s="1"/>
  <c r="AN24" i="24"/>
  <c r="E19" i="10" s="1"/>
  <c r="AN23" i="24"/>
  <c r="D19" i="10" s="1"/>
  <c r="J19" s="1"/>
  <c r="AN22" i="24"/>
  <c r="C19" i="10" s="1"/>
  <c r="AN21" i="24"/>
  <c r="B19" i="10" s="1"/>
  <c r="AN7" i="23"/>
  <c r="E18" i="10" s="1"/>
  <c r="K18" s="1"/>
  <c r="AN6" i="23"/>
  <c r="D18" i="10" s="1"/>
  <c r="J18" s="1"/>
  <c r="AN5" i="23"/>
  <c r="C18" i="10" s="1"/>
  <c r="AN4" i="23"/>
  <c r="B18" i="10" s="1"/>
  <c r="AN33" i="22"/>
  <c r="E17" i="10" s="1"/>
  <c r="AN32" i="22"/>
  <c r="D17" i="10" s="1"/>
  <c r="AN31" i="22"/>
  <c r="C17" i="10" s="1"/>
  <c r="AN30" i="22"/>
  <c r="B17" i="10" s="1"/>
  <c r="I18" l="1"/>
  <c r="I20"/>
  <c r="G18"/>
  <c r="H18"/>
  <c r="L18"/>
  <c r="H20"/>
  <c r="L20"/>
  <c r="G20"/>
  <c r="K21"/>
  <c r="I19"/>
  <c r="K19"/>
  <c r="H19"/>
  <c r="L19"/>
  <c r="G19"/>
  <c r="J17"/>
  <c r="K17"/>
  <c r="G21"/>
  <c r="L21"/>
  <c r="H21"/>
  <c r="I21"/>
  <c r="G17"/>
  <c r="L17"/>
  <c r="I17"/>
  <c r="H17"/>
  <c r="AN463" i="21"/>
  <c r="E16" i="10" s="1"/>
  <c r="AN462" i="21"/>
  <c r="D16" i="10" s="1"/>
  <c r="AN461" i="21"/>
  <c r="C16" i="10" s="1"/>
  <c r="AN460" i="21"/>
  <c r="B16" i="10" s="1"/>
  <c r="AN34" i="20"/>
  <c r="E15" i="10" s="1"/>
  <c r="AN33" i="20"/>
  <c r="D15" i="10" s="1"/>
  <c r="AN32" i="20"/>
  <c r="C15" i="10" s="1"/>
  <c r="AN31" i="20"/>
  <c r="B15" i="10" s="1"/>
  <c r="J16" l="1"/>
  <c r="K16"/>
  <c r="G16"/>
  <c r="L16"/>
  <c r="I16"/>
  <c r="H16"/>
  <c r="J15"/>
  <c r="K15"/>
  <c r="G15"/>
  <c r="L15"/>
  <c r="H15"/>
  <c r="I15"/>
  <c r="AN65" i="19" l="1"/>
  <c r="E14" i="10" s="1"/>
  <c r="AN64" i="19"/>
  <c r="D14" i="10" s="1"/>
  <c r="AN63" i="19"/>
  <c r="C14" i="10" s="1"/>
  <c r="AN62" i="19"/>
  <c r="B14" i="10" s="1"/>
  <c r="J14" l="1"/>
  <c r="K14"/>
  <c r="G14"/>
  <c r="L14"/>
  <c r="I14"/>
  <c r="H14"/>
  <c r="AN73" i="18"/>
  <c r="E13" i="10" s="1"/>
  <c r="AN72" i="18"/>
  <c r="D13" i="10" s="1"/>
  <c r="AN71" i="18"/>
  <c r="C13" i="10" s="1"/>
  <c r="AN70" i="18"/>
  <c r="B13" i="10" s="1"/>
  <c r="J13" l="1"/>
  <c r="K13"/>
  <c r="G13"/>
  <c r="L13"/>
  <c r="H13"/>
  <c r="I13"/>
  <c r="AN260" i="16" l="1"/>
  <c r="E12" i="10" s="1"/>
  <c r="AN259" i="16"/>
  <c r="D12" i="10" s="1"/>
  <c r="AN258" i="16"/>
  <c r="C12" i="10" s="1"/>
  <c r="AN257" i="16"/>
  <c r="B12" i="10" s="1"/>
  <c r="J12" l="1"/>
  <c r="K12"/>
  <c r="G12"/>
  <c r="L12"/>
  <c r="I12"/>
  <c r="H12"/>
  <c r="AN200" i="14" l="1"/>
  <c r="E11" i="10" s="1"/>
  <c r="K11" s="1"/>
  <c r="AN199" i="14"/>
  <c r="D11" i="10" s="1"/>
  <c r="AN198" i="14"/>
  <c r="C11" i="10" s="1"/>
  <c r="AN197" i="14"/>
  <c r="B11" i="10" s="1"/>
  <c r="J11" l="1"/>
  <c r="H11"/>
  <c r="I11"/>
  <c r="G11"/>
  <c r="L11"/>
  <c r="AN228" i="13" l="1"/>
  <c r="E10" i="10" s="1"/>
  <c r="AN227" i="13"/>
  <c r="D10" i="10" s="1"/>
  <c r="AN226" i="13"/>
  <c r="C10" i="10" s="1"/>
  <c r="AN225" i="13"/>
  <c r="B10" i="10" s="1"/>
  <c r="AN28" i="12"/>
  <c r="E9" i="10" s="1"/>
  <c r="K9" s="1"/>
  <c r="AN27" i="12"/>
  <c r="D9" i="10" s="1"/>
  <c r="J9" s="1"/>
  <c r="AN26" i="12"/>
  <c r="C9" i="10" s="1"/>
  <c r="I9" s="1"/>
  <c r="AN25" i="12"/>
  <c r="B9" i="10" s="1"/>
  <c r="L9" l="1"/>
  <c r="G9"/>
  <c r="H9"/>
  <c r="I10"/>
  <c r="J10"/>
  <c r="K10"/>
  <c r="G10"/>
  <c r="H10"/>
  <c r="L10"/>
  <c r="AN101" i="7"/>
  <c r="E8" i="10" s="1"/>
  <c r="AN100" i="7"/>
  <c r="D8" i="10" s="1"/>
  <c r="AN99" i="7"/>
  <c r="C8" i="10" s="1"/>
  <c r="AN98" i="7"/>
  <c r="B8" i="10" s="1"/>
  <c r="H8" l="1"/>
  <c r="L8"/>
  <c r="G8"/>
  <c r="I8"/>
  <c r="J8"/>
  <c r="K8"/>
  <c r="AN628" i="9"/>
  <c r="E7" i="10" s="1"/>
  <c r="AN627" i="9"/>
  <c r="D7" i="10" s="1"/>
  <c r="AN626" i="9"/>
  <c r="C7" i="10" s="1"/>
  <c r="AN625" i="9"/>
  <c r="B7" i="10" s="1"/>
  <c r="AN114" i="8"/>
  <c r="E6" i="10" s="1"/>
  <c r="AN113" i="8"/>
  <c r="D6" i="10" s="1"/>
  <c r="AN112" i="8"/>
  <c r="C6" i="10" s="1"/>
  <c r="AN111" i="8"/>
  <c r="B6" i="10" s="1"/>
  <c r="AN24" i="6"/>
  <c r="E5" i="10" s="1"/>
  <c r="AN23" i="6"/>
  <c r="D5" i="10" s="1"/>
  <c r="AN22" i="6"/>
  <c r="C5" i="10" s="1"/>
  <c r="AN21" i="6"/>
  <c r="B5" i="10" s="1"/>
  <c r="AN45" i="5"/>
  <c r="E4" i="10" s="1"/>
  <c r="AN44" i="5"/>
  <c r="D4" i="10" s="1"/>
  <c r="AN43" i="5"/>
  <c r="C4" i="10" s="1"/>
  <c r="AN42" i="5"/>
  <c r="B4" i="10" s="1"/>
  <c r="AN105" i="4"/>
  <c r="E3" i="10" s="1"/>
  <c r="AN104" i="4"/>
  <c r="D3" i="10" s="1"/>
  <c r="AN103" i="4"/>
  <c r="C3" i="10" s="1"/>
  <c r="AN102" i="4"/>
  <c r="B3" i="10" s="1"/>
  <c r="AN96" i="1"/>
  <c r="B2" i="10" s="1"/>
  <c r="AN99" i="1"/>
  <c r="E2" i="10" s="1"/>
  <c r="K2" s="1"/>
  <c r="AN98" i="1"/>
  <c r="D2" i="10" s="1"/>
  <c r="J2" s="1"/>
  <c r="AN97" i="1"/>
  <c r="C2" i="10" s="1"/>
  <c r="I2" s="1"/>
  <c r="K6" l="1"/>
  <c r="J4"/>
  <c r="G5"/>
  <c r="L5"/>
  <c r="K5"/>
  <c r="I5"/>
  <c r="H5"/>
  <c r="J5"/>
  <c r="J6"/>
  <c r="I6"/>
  <c r="G7"/>
  <c r="H7"/>
  <c r="L7"/>
  <c r="I7"/>
  <c r="J7"/>
  <c r="K7"/>
  <c r="H6"/>
  <c r="L6"/>
  <c r="G6"/>
  <c r="H4"/>
  <c r="G4"/>
  <c r="L4"/>
  <c r="I4"/>
  <c r="K4"/>
  <c r="G3"/>
  <c r="L3"/>
  <c r="H3"/>
  <c r="I3"/>
  <c r="J3"/>
  <c r="K3"/>
  <c r="B32"/>
  <c r="H2"/>
  <c r="G2"/>
  <c r="L2"/>
  <c r="C32"/>
  <c r="D32"/>
  <c r="E32"/>
  <c r="L32" l="1"/>
  <c r="H32"/>
  <c r="G32"/>
  <c r="B33" s="1"/>
  <c r="K32"/>
  <c r="J32"/>
  <c r="I32"/>
</calcChain>
</file>

<file path=xl/comments1.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3.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4.xml><?xml version="1.0" encoding="utf-8"?>
<comments xmlns="http://schemas.openxmlformats.org/spreadsheetml/2006/main">
  <authors>
    <author>Tim Scarbrough</author>
  </authors>
  <commentList>
    <comment ref="U3" authorId="0">
      <text>
        <r>
          <rPr>
            <b/>
            <sz val="8"/>
            <color indexed="81"/>
            <rFont val="Tahoma"/>
            <family val="2"/>
          </rPr>
          <t>Ioanna Kourti:</t>
        </r>
        <r>
          <rPr>
            <sz val="8"/>
            <color indexed="81"/>
            <rFont val="Tahoma"/>
            <family val="2"/>
          </rPr>
          <t xml:space="preserve">
Comments prefixed with "AMEC" are comments by AMEC.</t>
        </r>
      </text>
    </comment>
    <comment ref="Z3"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5.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6.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7.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8.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9.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0.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1.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2.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3.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4.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5.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6.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7.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8.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19.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0.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1.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2.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3.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4.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5.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6.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comments27.xml><?xml version="1.0" encoding="utf-8"?>
<comments xmlns="http://schemas.openxmlformats.org/spreadsheetml/2006/main">
  <authors>
    <author>Tim Scarbrough</author>
  </authors>
  <commentList>
    <comment ref="U2" authorId="0">
      <text>
        <r>
          <rPr>
            <b/>
            <sz val="8"/>
            <color indexed="81"/>
            <rFont val="Tahoma"/>
            <family val="2"/>
          </rPr>
          <t>Ioanna Kourti:</t>
        </r>
        <r>
          <rPr>
            <sz val="8"/>
            <color indexed="81"/>
            <rFont val="Tahoma"/>
            <family val="2"/>
          </rPr>
          <t xml:space="preserve">
Comments prefixed with "AMEC" are comments by AMEC.</t>
        </r>
      </text>
    </comment>
    <comment ref="Z2" authorId="0">
      <text>
        <r>
          <rPr>
            <b/>
            <sz val="8"/>
            <color indexed="81"/>
            <rFont val="Tahoma"/>
            <family val="2"/>
          </rPr>
          <t>Ioanna Kourti:</t>
        </r>
        <r>
          <rPr>
            <sz val="8"/>
            <color indexed="81"/>
            <rFont val="Tahoma"/>
            <family val="2"/>
          </rPr>
          <t xml:space="preserve">
Notes in this column which state a pollutant indicate that the ELVs for that pollutants do not apply until the specified date.</t>
        </r>
      </text>
    </comment>
  </commentList>
</comments>
</file>

<file path=xl/sharedStrings.xml><?xml version="1.0" encoding="utf-8"?>
<sst xmlns="http://schemas.openxmlformats.org/spreadsheetml/2006/main" count="34212" uniqueCount="12978">
  <si>
    <t>AT</t>
  </si>
  <si>
    <t>AT1</t>
  </si>
  <si>
    <t>2012AT1</t>
  </si>
  <si>
    <t>2012-1</t>
  </si>
  <si>
    <t>VERBUND Thermal Power GmbH Co KG, Verbund ATP KW Dürnrohr, WDR 1+2 Hauptkessel</t>
  </si>
  <si>
    <t>3435 Zwentendorf an der Donau, Kraftwerksstrasse</t>
  </si>
  <si>
    <t>Art 4(3) - existing plants</t>
  </si>
  <si>
    <t>esi</t>
  </si>
  <si>
    <t>No</t>
  </si>
  <si>
    <t>AT2</t>
  </si>
  <si>
    <t>2012AT2</t>
  </si>
  <si>
    <t>2012-2</t>
  </si>
  <si>
    <t>EVN AG, EVN AG Kraftwerk Theiß Gedersdorf, KW Theiß Kombiblock B</t>
  </si>
  <si>
    <t>3494 Gedersdorf, Ludwig Bruckner Straße</t>
  </si>
  <si>
    <t>Art 4(1) - old-new plants</t>
  </si>
  <si>
    <t>CHP</t>
  </si>
  <si>
    <t>AT3</t>
  </si>
  <si>
    <t>2012AT3</t>
  </si>
  <si>
    <t>2012-3</t>
  </si>
  <si>
    <t>OMV Refining and Marketing GmbH, Raffinerie Schwechat, RS15 neu Kraftwerk 1, 2 und Ostanlagen</t>
  </si>
  <si>
    <t>2320 Schwechat, Mannswörther Strasse</t>
  </si>
  <si>
    <t>refineries</t>
  </si>
  <si>
    <t>AT4</t>
  </si>
  <si>
    <t>2012AT4</t>
  </si>
  <si>
    <t>2012-4</t>
  </si>
  <si>
    <t>WIEN ENERGIE GmbH, Kraftwerk Simmering, Blockheizkraftwerk 3</t>
  </si>
  <si>
    <t>1110 Wien, 1.Haidequerstrasse</t>
  </si>
  <si>
    <t>Yes</t>
  </si>
  <si>
    <t>gas turbine + steam boiler</t>
  </si>
  <si>
    <t>AT5</t>
  </si>
  <si>
    <t>2012AT5</t>
  </si>
  <si>
    <t>2012-5</t>
  </si>
  <si>
    <t>VERBUND Thermal Power GmbH &amp; Co KG, Verbund VTP Mellach, WGM Linie 2</t>
  </si>
  <si>
    <t>8410 Wildon, Wildon</t>
  </si>
  <si>
    <t>Art 4(2) - new-new plants</t>
  </si>
  <si>
    <t>AT6</t>
  </si>
  <si>
    <t>2012AT6</t>
  </si>
  <si>
    <t>2012-6</t>
  </si>
  <si>
    <t>WIEN ENERGIE GmbH, Kraftwerk Simmering, Blockkraftwerk 1 - Gasturbine 42</t>
  </si>
  <si>
    <t>AT7</t>
  </si>
  <si>
    <t>2012AT7</t>
  </si>
  <si>
    <t>2012-7</t>
  </si>
  <si>
    <t>WIEN ENERGIE GmbH, Kraftwerk Simmering, Blockkraftwerk 1 - Gasturbine 41</t>
  </si>
  <si>
    <t>AT8</t>
  </si>
  <si>
    <t>2012AT8</t>
  </si>
  <si>
    <t>2012-8</t>
  </si>
  <si>
    <t>VERBUND Thermal Power GmbH &amp; Co KG, Verbund VTP Mellach, WGM Linie 1</t>
  </si>
  <si>
    <t>AT9</t>
  </si>
  <si>
    <t>2012AT9</t>
  </si>
  <si>
    <t>2012-9</t>
  </si>
  <si>
    <t>Energie AG Oberösterreich Kraftwerke GmbH, Standort Timelkam, KW Timelkam GuD</t>
  </si>
  <si>
    <t>4850 Timelkam, Mühlfeld</t>
  </si>
  <si>
    <t>AT10</t>
  </si>
  <si>
    <t>2012AT10</t>
  </si>
  <si>
    <t>2012-10</t>
  </si>
  <si>
    <t>WIEN ENERGIE GmbH, Kraftwerk Donaustadt, Blockkraftwerk 3</t>
  </si>
  <si>
    <t>1220 Wien, Primavesigasse</t>
  </si>
  <si>
    <t>AT11</t>
  </si>
  <si>
    <t>2012AT11</t>
  </si>
  <si>
    <t>2012-11</t>
  </si>
  <si>
    <t>OMV Refining and Marketing GmbH, Raffinerie Schwechat, RS11 Ethylenanlage</t>
  </si>
  <si>
    <t>AT12</t>
  </si>
  <si>
    <t>2012AT12</t>
  </si>
  <si>
    <t>2012-12</t>
  </si>
  <si>
    <t>Voestalpine Stahl GmbH, Blockkessel 07</t>
  </si>
  <si>
    <t>4020 Linz, voestalpine-Straße</t>
  </si>
  <si>
    <t>iron/steel</t>
  </si>
  <si>
    <t>AT13</t>
  </si>
  <si>
    <t>2012AT13</t>
  </si>
  <si>
    <t>2012-13</t>
  </si>
  <si>
    <t>Zellstoff Pöls Aktiengesellschaft, Sulfatlaugenkessel 2</t>
  </si>
  <si>
    <t>8761 Pöls, Dr. Luigi Angeli Straße</t>
  </si>
  <si>
    <t>other (non refineries)</t>
  </si>
  <si>
    <t>AT14</t>
  </si>
  <si>
    <t>2012AT14</t>
  </si>
  <si>
    <t>2012-14</t>
  </si>
  <si>
    <t>WIEN ENERGIE GmbH, Kraftwerk Leopoldau, KW Leopoldau GUD</t>
  </si>
  <si>
    <t>1210 Wien, Thayagasse</t>
  </si>
  <si>
    <t>AT15</t>
  </si>
  <si>
    <t>2012AT15</t>
  </si>
  <si>
    <t>2012-15</t>
  </si>
  <si>
    <t>VERBUND Thermal Power GmbH &amp; Co KG, Verbund ATP FHKW Neudorf-Werndorf 2</t>
  </si>
  <si>
    <t>AT16</t>
  </si>
  <si>
    <t>2012AT16</t>
  </si>
  <si>
    <t>2012-16</t>
  </si>
  <si>
    <t>EVN AG, EVN AG Kraftwerk Theiß Gedersdorf, KWT Maschine 2</t>
  </si>
  <si>
    <t>AT17</t>
  </si>
  <si>
    <t>2012AT17</t>
  </si>
  <si>
    <t>2012-17</t>
  </si>
  <si>
    <t>Fernwärme Wien GesmbH, Inzersdorf, Heißwasserkessel 1/2</t>
  </si>
  <si>
    <t>1230 Wien, Rosiwalgasse</t>
  </si>
  <si>
    <t>district heating</t>
  </si>
  <si>
    <t>AT18</t>
  </si>
  <si>
    <t>2012AT18</t>
  </si>
  <si>
    <t>2012-18</t>
  </si>
  <si>
    <t>Linz Strom GmbH, FHKW Süd</t>
  </si>
  <si>
    <t>4020 Linz, Lunzerstraße</t>
  </si>
  <si>
    <t>AT19</t>
  </si>
  <si>
    <t>2012AT19</t>
  </si>
  <si>
    <t>2012-19</t>
  </si>
  <si>
    <t>Fernwärme Wien GesmbH, Spittelau, Heißwasserkessel 1/2</t>
  </si>
  <si>
    <t>1090 Wien, Spittelauer Lände</t>
  </si>
  <si>
    <t>AT20</t>
  </si>
  <si>
    <t>2012AT20</t>
  </si>
  <si>
    <t>2012-20</t>
  </si>
  <si>
    <t>EVN AG, EVN AG Kraftwerk Korneuburg, KWK Block B</t>
  </si>
  <si>
    <t>2100 Korneuburg, Kaiserallee</t>
  </si>
  <si>
    <t>AT21</t>
  </si>
  <si>
    <t>2012AT21</t>
  </si>
  <si>
    <t>2012-21</t>
  </si>
  <si>
    <t>WIEN ENERGIE GmbH, Kraftwerk Simmering, Blockkraftwerk 3 - Gasturbine solo</t>
  </si>
  <si>
    <t>AT22</t>
  </si>
  <si>
    <t>2012AT22</t>
  </si>
  <si>
    <t>2012-22</t>
  </si>
  <si>
    <t>Steirische Gas-Wärme GmbH, Fernheizkraftwerk Graz, Kessel 1-3</t>
  </si>
  <si>
    <t>8020 Graz, Puchstraße</t>
  </si>
  <si>
    <t>AT23</t>
  </si>
  <si>
    <t>2012AT23</t>
  </si>
  <si>
    <t>2012-23</t>
  </si>
  <si>
    <t>EVN AG, EVN AG Kraftwerk Theiß Gedersdorf, KWT Maschine 1</t>
  </si>
  <si>
    <t>AT24</t>
  </si>
  <si>
    <t>2012AT24</t>
  </si>
  <si>
    <t>2012-24</t>
  </si>
  <si>
    <t>EVN AG, EVN AG Kraftwerk Theiß Gedersdorf, KWT Maschine 4</t>
  </si>
  <si>
    <t>AT25</t>
  </si>
  <si>
    <t>2012AT25</t>
  </si>
  <si>
    <t>2012-25</t>
  </si>
  <si>
    <t>Zellstoff Pöls Aktiengesellschaft, Sulfatlaugenkessel 1 und Steambloc</t>
  </si>
  <si>
    <t>AT26</t>
  </si>
  <si>
    <t>2012AT26</t>
  </si>
  <si>
    <t>2012-26</t>
  </si>
  <si>
    <t>WIEN ENERGIE GmbH, Kraftwerk Simmering, Blockkraftwerk 2 - Gasturbine solo</t>
  </si>
  <si>
    <t>0 operating hours in 2012</t>
  </si>
  <si>
    <t>AT27</t>
  </si>
  <si>
    <t>2012AT27</t>
  </si>
  <si>
    <t>2012-27</t>
  </si>
  <si>
    <t>WIEN ENERGIE GmbH, Kraftwerk Simmering, Blockkraftwerk 2</t>
  </si>
  <si>
    <t>AT28</t>
  </si>
  <si>
    <t>2012AT28</t>
  </si>
  <si>
    <t>2012-28</t>
  </si>
  <si>
    <t>Linz Strom GmbH, FHKW Mitte, FHKW Mitte GuD1</t>
  </si>
  <si>
    <t>4020 Linz, Nebingerstraße</t>
  </si>
  <si>
    <t>AT29</t>
  </si>
  <si>
    <t>2012AT29</t>
  </si>
  <si>
    <t>2012-29</t>
  </si>
  <si>
    <t>Linz Strom GmbH, FHKW Mitte, FHKW Mitte GuD 1b</t>
  </si>
  <si>
    <t>AT30</t>
  </si>
  <si>
    <t>2012AT30</t>
  </si>
  <si>
    <t>2012-30</t>
  </si>
  <si>
    <t>voestalpine Stahl GmbH, Blockkessel 06</t>
  </si>
  <si>
    <t>AT31</t>
  </si>
  <si>
    <t>2012AT31</t>
  </si>
  <si>
    <t>2012-31</t>
  </si>
  <si>
    <t>Fernwärme Wien GesmbH, Kagran, Heißwasserkessel 1/2/3/5</t>
  </si>
  <si>
    <t>1220 Wien, Skrabalgasse</t>
  </si>
  <si>
    <t>AT32</t>
  </si>
  <si>
    <t>2012AT32</t>
  </si>
  <si>
    <t>2012-32</t>
  </si>
  <si>
    <t>Fernwärme Wien GesmbH, Arsenal, Heißwasserkessel 1/2</t>
  </si>
  <si>
    <t>1030 Wien, Arsenal</t>
  </si>
  <si>
    <t>AT33</t>
  </si>
  <si>
    <t>2012AT33</t>
  </si>
  <si>
    <t>2012-33</t>
  </si>
  <si>
    <t>Sappi Austria Produktions-GmbH &amp; Co. KG, GuD-Anlage</t>
  </si>
  <si>
    <t>8101 Gratkorn, Brucker Straße</t>
  </si>
  <si>
    <t>AT34</t>
  </si>
  <si>
    <t>2012AT34</t>
  </si>
  <si>
    <t>2012-34</t>
  </si>
  <si>
    <t>Fernwärme Wien GesmbH, Leopoldau, Heißwasserkessel</t>
  </si>
  <si>
    <t>1210 Wien, Petritschgasse</t>
  </si>
  <si>
    <t>AT35</t>
  </si>
  <si>
    <t>2012AT35</t>
  </si>
  <si>
    <t>2012-35</t>
  </si>
  <si>
    <t>voestalpine Stahl Donawitz GesmbH, voestalpine Stahl Donawitz GmbH, Dampfkessel 01</t>
  </si>
  <si>
    <t>8700 Leoben, Kerpelystraße 199</t>
  </si>
  <si>
    <t>AT36</t>
  </si>
  <si>
    <t>2012AT36</t>
  </si>
  <si>
    <t>2012-36</t>
  </si>
  <si>
    <t>OMV Refining and Marketing GmbH, Raffinerie Schwechat, RS10 Rohöldestillation 4</t>
  </si>
  <si>
    <t>AT37</t>
  </si>
  <si>
    <t>2012AT37</t>
  </si>
  <si>
    <t>2012-37</t>
  </si>
  <si>
    <t>Linz Strom GmbH, FHKW Mitte, FHKW Mitte Kamin</t>
  </si>
  <si>
    <t>AT38</t>
  </si>
  <si>
    <t>2012AT38</t>
  </si>
  <si>
    <t>2012-38</t>
  </si>
  <si>
    <t>Salzburg AG f. Energie Verkehr und Telekommunikation, HKW Mitte, HKW Mitte Gasturbine und Abhitzekessel</t>
  </si>
  <si>
    <t>5020 Salzburg, Elisabethkai</t>
  </si>
  <si>
    <t>AT39</t>
  </si>
  <si>
    <t>2012AT39</t>
  </si>
  <si>
    <t>2012-39</t>
  </si>
  <si>
    <t>UPM Kymmene Austria GmbH, UPM Steyrermühl, GuD-Anlage Gasturbine mit Abhitzekessel</t>
  </si>
  <si>
    <t>4662 Laakirchen, Fabriksplatz</t>
  </si>
  <si>
    <t>AT40</t>
  </si>
  <si>
    <t>2012AT40</t>
  </si>
  <si>
    <t>2012-40</t>
  </si>
  <si>
    <t>Fernwärme Wien GesmbH, Arsenal, Heißwasserkessel 3</t>
  </si>
  <si>
    <t>AT41</t>
  </si>
  <si>
    <t>2012AT41</t>
  </si>
  <si>
    <t>2012-41</t>
  </si>
  <si>
    <t>Stadtwerke Klagenfurt AG, FHKW Klagenfurt</t>
  </si>
  <si>
    <t>9020 Klagenfurt, Pischeldorferstraße</t>
  </si>
  <si>
    <t>District heating</t>
  </si>
  <si>
    <t>AT42</t>
  </si>
  <si>
    <t>2012AT42</t>
  </si>
  <si>
    <t>2012-42</t>
  </si>
  <si>
    <t>voestalpine Stahl GmbH, Gebläsezentrale 2 - Kessel 1</t>
  </si>
  <si>
    <t>AT43</t>
  </si>
  <si>
    <t>2012AT43</t>
  </si>
  <si>
    <t>2012-43</t>
  </si>
  <si>
    <t>Sappi Austria Produktions-GmbH &amp; Co. KG, Kessel 11</t>
  </si>
  <si>
    <t>AT44</t>
  </si>
  <si>
    <t>2012AT44</t>
  </si>
  <si>
    <t>2012-44</t>
  </si>
  <si>
    <t>voestalpine Stahl GmbH, voestalpine Stahl GmbH, Gebläsezentrale 2 - Kessel 2</t>
  </si>
  <si>
    <t>AT45</t>
  </si>
  <si>
    <t>2012AT45</t>
  </si>
  <si>
    <t>2012-45</t>
  </si>
  <si>
    <t>Sappi Austria Produktions-GmbH &amp; Co. KG, Laugenkessel</t>
  </si>
  <si>
    <t>AT46</t>
  </si>
  <si>
    <t>2012AT46</t>
  </si>
  <si>
    <t>2012-46</t>
  </si>
  <si>
    <t>voestalpine Stahl GmbH, Gas- und Dampfturbine</t>
  </si>
  <si>
    <t>AT47</t>
  </si>
  <si>
    <t>2012AT47</t>
  </si>
  <si>
    <t>2012-47</t>
  </si>
  <si>
    <t>Lenzing AG, Energie-, Faser-, Zellstoff- u. Papierprod., Gaskessel 1K6</t>
  </si>
  <si>
    <t>4860 Lenzing, Werkstraße</t>
  </si>
  <si>
    <t>AT48</t>
  </si>
  <si>
    <t>2012AT48</t>
  </si>
  <si>
    <t>2012-48</t>
  </si>
  <si>
    <t>Norske Skog Bruck GmbH, GuD / Kessel 7</t>
  </si>
  <si>
    <t>8600 Bruck an der Mur, Fabriksgasse</t>
  </si>
  <si>
    <t>AT49</t>
  </si>
  <si>
    <t>2012AT49</t>
  </si>
  <si>
    <t>2012-49</t>
  </si>
  <si>
    <t>OMV Refining and Marketing GmbH, Raffinerie Schwechat, RS17 Thermal Gasoil Unit (TGU)</t>
  </si>
  <si>
    <t>AT50</t>
  </si>
  <si>
    <t>2012AT50</t>
  </si>
  <si>
    <t>2012-50</t>
  </si>
  <si>
    <t>voestalpine Stahl GmbH, Blockkessel 03</t>
  </si>
  <si>
    <t>AT51</t>
  </si>
  <si>
    <t>2012AT51</t>
  </si>
  <si>
    <t>2012-51</t>
  </si>
  <si>
    <t>Lenzing AG, Energie-, Faser-, Zellstoff- u. Papierprod., Laugekessel 2K10</t>
  </si>
  <si>
    <t>AT52</t>
  </si>
  <si>
    <t>2012AT52</t>
  </si>
  <si>
    <t>2012-52</t>
  </si>
  <si>
    <t>OMV Refining and Marketing GmbH, Raffinerie Schwechat, RS13 FCC-Anlage</t>
  </si>
  <si>
    <t>AT53</t>
  </si>
  <si>
    <t>2012AT53</t>
  </si>
  <si>
    <t>2012-53</t>
  </si>
  <si>
    <t>Mondi Frantschach GmbH, CK 3 - Laugenverbrennungskessel</t>
  </si>
  <si>
    <t>9413 Frantschach-St. Gertraud, Frantschach</t>
  </si>
  <si>
    <t>AT54</t>
  </si>
  <si>
    <t>2012AT54</t>
  </si>
  <si>
    <t>2012-54</t>
  </si>
  <si>
    <t>Lenzing AG, Energie-, Faser-, Zellstoff- u. Papierprod., Laugekessel 2K7</t>
  </si>
  <si>
    <t>AT55</t>
  </si>
  <si>
    <t>2012AT55</t>
  </si>
  <si>
    <t>2012-55</t>
  </si>
  <si>
    <t>Salzburg AG f. Energie Verkehr und Telekommunikation, HKW Mitte, HKW Mitte SÖK</t>
  </si>
  <si>
    <t>AT56</t>
  </si>
  <si>
    <t>2012AT56</t>
  </si>
  <si>
    <t>2012-56</t>
  </si>
  <si>
    <t>Jungbunzlauer Austria AG, Werk Pernhofen, Kesselanlage 1</t>
  </si>
  <si>
    <t>2064 Laa an der Thaya, Pernhofen</t>
  </si>
  <si>
    <t>AT57</t>
  </si>
  <si>
    <t>2012AT57</t>
  </si>
  <si>
    <t>2012-57</t>
  </si>
  <si>
    <t>Nettingsdorfer Papierfabrik AG Co KG, Sodakessel 3</t>
  </si>
  <si>
    <t>4053 Ansfelden, Nettingsdorfer Straße</t>
  </si>
  <si>
    <t>AT58</t>
  </si>
  <si>
    <t>2012AT58</t>
  </si>
  <si>
    <t>2012-58</t>
  </si>
  <si>
    <t>voestalpine Stahl GmbH, Blockkessel 05</t>
  </si>
  <si>
    <t>AT59</t>
  </si>
  <si>
    <t>2012AT59</t>
  </si>
  <si>
    <t>2012-59</t>
  </si>
  <si>
    <t>voestalpine Stahl GmbH, Blockkessel 04</t>
  </si>
  <si>
    <t>AT60</t>
  </si>
  <si>
    <t>2012AT60</t>
  </si>
  <si>
    <t>2012-60</t>
  </si>
  <si>
    <t>OMV Refining and Marketing GmbH, Raffinerie Schwechat, RS07 Platformer &amp; KEP</t>
  </si>
  <si>
    <t>AT61</t>
  </si>
  <si>
    <t>2012AT61</t>
  </si>
  <si>
    <t>2012-61</t>
  </si>
  <si>
    <t>Schweighofer Fiber GmbH, TABA Kessel 5</t>
  </si>
  <si>
    <t>5400 Hallein, Salzachtalstraße</t>
  </si>
  <si>
    <t>AT62</t>
  </si>
  <si>
    <t>2012AT62</t>
  </si>
  <si>
    <t>2012-62</t>
  </si>
  <si>
    <t>Mondi Neusiedler AG, Mondi Neusiedler AG - Hausmening, 100 to-Kessel</t>
  </si>
  <si>
    <t>3363 Amstetten, Theresienthalstraße</t>
  </si>
  <si>
    <t>AT63</t>
  </si>
  <si>
    <t>2012AT63</t>
  </si>
  <si>
    <t>2012-63</t>
  </si>
  <si>
    <t>voestalpine Stahl Donawitz GesmbH, voestalpine Stahl Donawitz GmbH, Kombikessel Heißdampferzeuger</t>
  </si>
  <si>
    <t>AT64</t>
  </si>
  <si>
    <t>2012AT64</t>
  </si>
  <si>
    <t>2012-64</t>
  </si>
  <si>
    <t>Fernwärme St. Pölten GmbH, Fernheizwerk NORD, Dampfkesselanlage 3</t>
  </si>
  <si>
    <t>3100 St. Pölten, Mühlweg</t>
  </si>
  <si>
    <t>AT65</t>
  </si>
  <si>
    <t>2012AT65</t>
  </si>
  <si>
    <t>2012-65</t>
  </si>
  <si>
    <t>OMV Refining and Marketing GmbH, Raffinerie Schwechat, RS16 Wasserstoffanlage</t>
  </si>
  <si>
    <t>AT66</t>
  </si>
  <si>
    <t>2012AT66</t>
  </si>
  <si>
    <t>2012-66</t>
  </si>
  <si>
    <t>Steirische Gas-Wärme GmbH, Fernheizkraftwerk Thondorf, Gasturbine + Abhitzekessel</t>
  </si>
  <si>
    <t>8041 Graz, Liebenauer Hauptstraße</t>
  </si>
  <si>
    <t>AT67</t>
  </si>
  <si>
    <t>2012AT67</t>
  </si>
  <si>
    <t>2012-67</t>
  </si>
  <si>
    <t>voestalpine Stahl Donawitz GesmbH, voestalpine Stahl Donawitz GmbH, Gasturbine und Abhitzekessel (GuD-Anlage)</t>
  </si>
  <si>
    <t>AT68</t>
  </si>
  <si>
    <t>2012AT68</t>
  </si>
  <si>
    <t>2012-68</t>
  </si>
  <si>
    <t>Lenzing AG, Energie-, Faser-, Zellstoff- u. Papierprod., Laugekessel 2K6</t>
  </si>
  <si>
    <t>AT69</t>
  </si>
  <si>
    <t>2012AT69</t>
  </si>
  <si>
    <t>2012-69</t>
  </si>
  <si>
    <t>Nettingsdorfer Papierfabrik AG &amp; Co KG, Gaskessel</t>
  </si>
  <si>
    <t>AT70</t>
  </si>
  <si>
    <t>2012AT70</t>
  </si>
  <si>
    <t>2012-70</t>
  </si>
  <si>
    <t>Salzburg AG f. Energie Verkehr und Telekommunikation, HKW Nord, HKW Nord Block 1</t>
  </si>
  <si>
    <t>5020 Salzburg, Wasserfeldstraße</t>
  </si>
  <si>
    <t>AT71</t>
  </si>
  <si>
    <t>2012AT71</t>
  </si>
  <si>
    <t>2012-71</t>
  </si>
  <si>
    <t>WIENENERGIE Bundesforste Biomasse GmbH &amp; Co KG, BHKW - Wirbelschichtkessel</t>
  </si>
  <si>
    <t>1110 Wien, 1. Haidequerstrasse</t>
  </si>
  <si>
    <t>AT72</t>
  </si>
  <si>
    <t>2012AT72</t>
  </si>
  <si>
    <t>2012-72</t>
  </si>
  <si>
    <t>Gas Connect Austria GmbH, Verdichterstation Baumgarten, Compressor 500</t>
  </si>
  <si>
    <t>2295 Weiden an der March, VS Baumgarten</t>
  </si>
  <si>
    <t>AT73</t>
  </si>
  <si>
    <t>2012AT73</t>
  </si>
  <si>
    <t>2012-73</t>
  </si>
  <si>
    <t>UPM Kymmene Austria GmbH, UPM Steyrermühl, Kessel K7 K8 Steamblockanlage</t>
  </si>
  <si>
    <t>AT74</t>
  </si>
  <si>
    <t>2012AT74</t>
  </si>
  <si>
    <t>2012-74</t>
  </si>
  <si>
    <t>Gas Connect Austria GmbH, Verdichterstation Eggendorf, Compressor 300</t>
  </si>
  <si>
    <t>2492 Eggendorf, OMV Weg</t>
  </si>
  <si>
    <t>AT75</t>
  </si>
  <si>
    <t>2012AT75</t>
  </si>
  <si>
    <t>2012-75</t>
  </si>
  <si>
    <t>Gas Connect Austria GmbH, Verdichterstation Eggendorf, Compressor 100</t>
  </si>
  <si>
    <t>AT76</t>
  </si>
  <si>
    <t>2012AT76</t>
  </si>
  <si>
    <t>2012-76</t>
  </si>
  <si>
    <t>Gas Connect Austria GmbH, Verdichterstation Baumgarten, Compressor 700</t>
  </si>
  <si>
    <t>AT77</t>
  </si>
  <si>
    <t>2012AT77</t>
  </si>
  <si>
    <t>2012-77</t>
  </si>
  <si>
    <t>Gas Connect Austria GmbH, Verdichterstation Ruden, Compressor 400</t>
  </si>
  <si>
    <t>9113 Griffen, Unternberg</t>
  </si>
  <si>
    <t>AT78</t>
  </si>
  <si>
    <t>2012AT78</t>
  </si>
  <si>
    <t>2012-78</t>
  </si>
  <si>
    <t>Gas Connect Austria GmbH, Verdichterstation Eggendorf, Compressor 200</t>
  </si>
  <si>
    <t>AT79</t>
  </si>
  <si>
    <t>2012AT79</t>
  </si>
  <si>
    <t>2012-79</t>
  </si>
  <si>
    <t>Gas Connect Austria GmbH, Verdichterstation Grafendorf, Compressor 400</t>
  </si>
  <si>
    <t>8232 Grafendorf bei Hartberg, Lechen</t>
  </si>
  <si>
    <t>AT80</t>
  </si>
  <si>
    <t>2012AT80</t>
  </si>
  <si>
    <t>2012-80</t>
  </si>
  <si>
    <t>Gas Connect Austria GmbH, Verdichterstation Grafendorf, Compressor 500</t>
  </si>
  <si>
    <t>AT81</t>
  </si>
  <si>
    <t>2012AT81</t>
  </si>
  <si>
    <t>2012-81</t>
  </si>
  <si>
    <t>Gas Connect Austria GmbH, Verdichterstation Ruden, Compressor 500</t>
  </si>
  <si>
    <t>AT82</t>
  </si>
  <si>
    <t>2012AT82</t>
  </si>
  <si>
    <t>2012-82</t>
  </si>
  <si>
    <t>Gas Connect Austria GmbH, Verdichterstation Weitendorf, Compressor 100</t>
  </si>
  <si>
    <t>8410 Weitendorf, Kapellenstraße</t>
  </si>
  <si>
    <t>AT83</t>
  </si>
  <si>
    <t>2012AT83</t>
  </si>
  <si>
    <t>2012-83</t>
  </si>
  <si>
    <t>Gas Connect Austria GmbH, Verdichterstation Weitendorf, Compressor 200</t>
  </si>
  <si>
    <t>AT84</t>
  </si>
  <si>
    <t>2012AT84</t>
  </si>
  <si>
    <t>2012-84</t>
  </si>
  <si>
    <t>Gas Connect Austria GmbH, Verdichterstation Baumgarten, Compressor 600</t>
  </si>
  <si>
    <t>AT85</t>
  </si>
  <si>
    <t>2012AT85</t>
  </si>
  <si>
    <t>2012-85</t>
  </si>
  <si>
    <t>Gas Connect Austria GmbH, Verdichterstation Grafendorf, Compressor 600</t>
  </si>
  <si>
    <t>AT86</t>
  </si>
  <si>
    <t>2012AT86</t>
  </si>
  <si>
    <t>2012-86</t>
  </si>
  <si>
    <t>Gas Connect Austria GmbH, Verdichterstation Weitendorf, Compressor 300</t>
  </si>
  <si>
    <t>AT87</t>
  </si>
  <si>
    <t>2012AT87</t>
  </si>
  <si>
    <t>2012-87</t>
  </si>
  <si>
    <t>Mondi Frantschach GmbH, RIK - Rindenverbrennungskessel</t>
  </si>
  <si>
    <t>AT88</t>
  </si>
  <si>
    <t>2012AT88</t>
  </si>
  <si>
    <t>2012-88</t>
  </si>
  <si>
    <t>Gas Connect Austria GmbH, Verdichterstation Baumgarten, Compressor 2</t>
  </si>
  <si>
    <t>AT89</t>
  </si>
  <si>
    <t>2012AT89</t>
  </si>
  <si>
    <t>2012-89</t>
  </si>
  <si>
    <t>EVN AG, EVN AG Kraftwerk Theiß Gedersdorf, KWT Hilfskessel 2+3</t>
  </si>
  <si>
    <t>AT90</t>
  </si>
  <si>
    <t>2012AT90</t>
  </si>
  <si>
    <t>2012-90</t>
  </si>
  <si>
    <t>W.Hamburger GmbH, Kessel 3</t>
  </si>
  <si>
    <t>2823 Pitten, Aspanger Straße</t>
  </si>
  <si>
    <t>AT91</t>
  </si>
  <si>
    <t>2012AT91</t>
  </si>
  <si>
    <t>2012-91</t>
  </si>
  <si>
    <t>Fernwärme St. Pölten GmbH, Fernheizwerk SÜD, Dampfkesselanlage 1-4</t>
  </si>
  <si>
    <t>3100 St. Pölten, Porschestraße</t>
  </si>
  <si>
    <t>AT92</t>
  </si>
  <si>
    <t>2012AT92</t>
  </si>
  <si>
    <t>2012-92</t>
  </si>
  <si>
    <t>Jungbunzlauer Austria AG, Werk Pernhofen, Kesselanlage 2</t>
  </si>
  <si>
    <t>AT93</t>
  </si>
  <si>
    <t>2012AT93</t>
  </si>
  <si>
    <t>2012-93</t>
  </si>
  <si>
    <t>Mayr-Melnhof Karton Gesellschaft m.b.H., 60t/h- Kessel</t>
  </si>
  <si>
    <t>8130 Frohnleiten, Wannersdorf</t>
  </si>
  <si>
    <t>MS</t>
  </si>
  <si>
    <t>Year</t>
  </si>
  <si>
    <t>Master LCP ID</t>
  </si>
  <si>
    <t>Unique ID</t>
  </si>
  <si>
    <t>ID per MS</t>
  </si>
  <si>
    <t>Plant Number</t>
  </si>
  <si>
    <t>Plant name</t>
  </si>
  <si>
    <t>Plant location</t>
  </si>
  <si>
    <t>Status of the plant</t>
  </si>
  <si>
    <t>Sector</t>
  </si>
  <si>
    <t xml:space="preserve">MWth </t>
  </si>
  <si>
    <t>Gas turbine</t>
  </si>
  <si>
    <t>Biomass (TJ)</t>
  </si>
  <si>
    <t>Other solid fuels (TJ)</t>
  </si>
  <si>
    <t>Liquid fuels (TJ)</t>
  </si>
  <si>
    <t>Natural gas (TJ)</t>
  </si>
  <si>
    <t>Other gases (TJ)</t>
  </si>
  <si>
    <t>SO2 (t)</t>
  </si>
  <si>
    <t>NOx (t)</t>
  </si>
  <si>
    <t>Dust (t)</t>
  </si>
  <si>
    <t>Further explanations or comments by MS</t>
  </si>
  <si>
    <t>NERP</t>
  </si>
  <si>
    <t>TNP</t>
  </si>
  <si>
    <t>IED Article 33 potential opt-outs</t>
  </si>
  <si>
    <t>Small isolated systems</t>
  </si>
  <si>
    <t>Accession Treaty</t>
  </si>
  <si>
    <t>Currently closed? - Year of closure if known</t>
  </si>
  <si>
    <t>ParentCompanyName</t>
  </si>
  <si>
    <t>FacilityName</t>
  </si>
  <si>
    <t>FacilityID</t>
  </si>
  <si>
    <t>StreetName</t>
  </si>
  <si>
    <t>BuildingNumber</t>
  </si>
  <si>
    <t>City</t>
  </si>
  <si>
    <t>PostalCode</t>
  </si>
  <si>
    <t>E-PRTR</t>
  </si>
  <si>
    <t>BE</t>
  </si>
  <si>
    <t>BE61</t>
  </si>
  <si>
    <t>2012BE61</t>
  </si>
  <si>
    <t>TIENSE SUIKERRAFFINADERIJ</t>
  </si>
  <si>
    <t>Aandorenstraat 1,3300 Tienen</t>
  </si>
  <si>
    <t>Other (non refineries)</t>
  </si>
  <si>
    <t>BE99</t>
  </si>
  <si>
    <t>2012BE99</t>
  </si>
  <si>
    <t>2012-99</t>
  </si>
  <si>
    <t>ELECTRABEL TURBOJET ZELZATE</t>
  </si>
  <si>
    <t>Achille De Clercqlaan 9, 9060 Zelzate</t>
  </si>
  <si>
    <t>ESI</t>
  </si>
  <si>
    <t>BE7</t>
  </si>
  <si>
    <t>2012BE7</t>
  </si>
  <si>
    <t>BP CHEMBEL</t>
  </si>
  <si>
    <t>Amocolaan 2,2440 Geel</t>
  </si>
  <si>
    <t>BE8</t>
  </si>
  <si>
    <t>2012BE8</t>
  </si>
  <si>
    <t>BE56</t>
  </si>
  <si>
    <t>2012BE56</t>
  </si>
  <si>
    <t xml:space="preserve">OLEON </t>
  </si>
  <si>
    <t>Assenedestraat  2,9940 Ertvelde</t>
  </si>
  <si>
    <t>BE19</t>
  </si>
  <si>
    <t>2012BE19</t>
  </si>
  <si>
    <t>EDF LUMINUS Ringvaart</t>
  </si>
  <si>
    <t>Buitenring-Wondelgem 10,9000 Gent</t>
  </si>
  <si>
    <t>BE59</t>
  </si>
  <si>
    <t>2012BE59</t>
  </si>
  <si>
    <t>SYRAL BELGIUM</t>
  </si>
  <si>
    <t>Burchtstraat 10,9300 Aalst</t>
  </si>
  <si>
    <t>BE95</t>
  </si>
  <si>
    <t>2012BE95</t>
  </si>
  <si>
    <t>2012-95</t>
  </si>
  <si>
    <t>ELECTRABEL - TJ BEERSE</t>
  </si>
  <si>
    <t>Busselen 6, 2340 Beerse</t>
  </si>
  <si>
    <t>BE31</t>
  </si>
  <si>
    <t>2012BE31</t>
  </si>
  <si>
    <t>ELECTRABEL SITE LANXESS RUBBER</t>
  </si>
  <si>
    <t>Canadastraat 21,2070 Zwijndrecht</t>
  </si>
  <si>
    <t>BE81</t>
  </si>
  <si>
    <t>2012BE81</t>
  </si>
  <si>
    <t>Iscal sugar</t>
  </si>
  <si>
    <t>Chaussée de la sucrerie,1 - Fontenoy</t>
  </si>
  <si>
    <t>BE79</t>
  </si>
  <si>
    <t>2012BE79</t>
  </si>
  <si>
    <t>Raffinerie Tirlemontoise Wanze</t>
  </si>
  <si>
    <t>Chemin de Meuse,9 - Wanze</t>
  </si>
  <si>
    <t>BE89</t>
  </si>
  <si>
    <t>2012BE89</t>
  </si>
  <si>
    <t>Deux-Acren</t>
  </si>
  <si>
    <t>Chemin de Mons à Gand - Lessines</t>
  </si>
  <si>
    <t>BE26</t>
  </si>
  <si>
    <t>2012BE26</t>
  </si>
  <si>
    <t>ELECTRABEL CENTRALE DROGENBOS</t>
  </si>
  <si>
    <t>De Bruyckerweg 1,1620 Drogenbos</t>
  </si>
  <si>
    <t>BE27</t>
  </si>
  <si>
    <t>2012BE27</t>
  </si>
  <si>
    <t>BE30</t>
  </si>
  <si>
    <t>2012BE30</t>
  </si>
  <si>
    <t>ELECTRABEL CENTRALE RODENHUIZE</t>
  </si>
  <si>
    <t>Energiestraat 2,9042 Gent</t>
  </si>
  <si>
    <t>BE25</t>
  </si>
  <si>
    <t>2012BE25</t>
  </si>
  <si>
    <t>ELECTRABEL CENTRALE AALST</t>
  </si>
  <si>
    <t>Erembodegemstraat 4-6,9300 Aalst</t>
  </si>
  <si>
    <t>BE60</t>
  </si>
  <si>
    <t>2012BE60</t>
  </si>
  <si>
    <t>T POWER</t>
  </si>
  <si>
    <t>Fabrieksstraat 12, 3980 Tessenderlo</t>
  </si>
  <si>
    <t>BE48</t>
  </si>
  <si>
    <t>2012BE48</t>
  </si>
  <si>
    <t>INEOS PHENOL BELGIUM</t>
  </si>
  <si>
    <t>Geslecht 1,9130 Beveren</t>
  </si>
  <si>
    <t>BE49</t>
  </si>
  <si>
    <t>2012BE49</t>
  </si>
  <si>
    <t>BE50</t>
  </si>
  <si>
    <t>2012BE50</t>
  </si>
  <si>
    <t>BE16</t>
  </si>
  <si>
    <t>2012BE16</t>
  </si>
  <si>
    <t>EDF LUMINUS</t>
  </si>
  <si>
    <t>Ham 68,9000 Gent</t>
  </si>
  <si>
    <t>BE17</t>
  </si>
  <si>
    <t>2012BE17</t>
  </si>
  <si>
    <t>BE10</t>
  </si>
  <si>
    <t>2012BE10</t>
  </si>
  <si>
    <t>DOW  BELGIUM</t>
  </si>
  <si>
    <t>Havenlaan 7,3980 Tessenderlo</t>
  </si>
  <si>
    <t>BE42</t>
  </si>
  <si>
    <t>2012BE42</t>
  </si>
  <si>
    <t>FLUXYS-LNG-TERMINAL</t>
  </si>
  <si>
    <t>Henri Victor Wolvensstraat 3,8380 Brugge</t>
  </si>
  <si>
    <t>BE20</t>
  </si>
  <si>
    <t>2012BE20</t>
  </si>
  <si>
    <t>ELECTRABEL - CENTRALE RUIEN</t>
  </si>
  <si>
    <t>Herpelgem 18,9690 Kluisbergen</t>
  </si>
  <si>
    <t>BE21</t>
  </si>
  <si>
    <t>2012BE21</t>
  </si>
  <si>
    <t>BE22</t>
  </si>
  <si>
    <t>2012BE22</t>
  </si>
  <si>
    <t>BE23</t>
  </si>
  <si>
    <t>2012BE23</t>
  </si>
  <si>
    <t>BE96</t>
  </si>
  <si>
    <t>2012BE96</t>
  </si>
  <si>
    <t>2012-96</t>
  </si>
  <si>
    <t>ELECTRABEL TURBOJET NOORDSCHOTE</t>
  </si>
  <si>
    <t>Ieperleedijkstraat, 8650 Merkem</t>
  </si>
  <si>
    <t>BE6</t>
  </si>
  <si>
    <t>2012BE6</t>
  </si>
  <si>
    <t>BOREALIS POLYMERS</t>
  </si>
  <si>
    <t>Industrieweg 148,3583 Paal</t>
  </si>
  <si>
    <t>BE15</t>
  </si>
  <si>
    <t>2012BE15</t>
  </si>
  <si>
    <t>E. ON GENERATION BELGIUM Vilvoorde</t>
  </si>
  <si>
    <t>Jan Frans Willemsstraat 200,1800 Vilvoorde</t>
  </si>
  <si>
    <t>BE52</t>
  </si>
  <si>
    <t>2012BE52</t>
  </si>
  <si>
    <t>LANXESS nv</t>
  </si>
  <si>
    <t>Ketenislaan 2,9130 Beveren</t>
  </si>
  <si>
    <t>BE53</t>
  </si>
  <si>
    <t>2012BE53</t>
  </si>
  <si>
    <t>BE29</t>
  </si>
  <si>
    <t>2012BE29</t>
  </si>
  <si>
    <t>ELECTRABEL CENTRALE KNIPPEGROEN</t>
  </si>
  <si>
    <t>Knippegroen 3,9042 Gent</t>
  </si>
  <si>
    <t>BE98</t>
  </si>
  <si>
    <t>2012BE98</t>
  </si>
  <si>
    <t>2012-98</t>
  </si>
  <si>
    <t>TURBO-JET ZEEBRUGGE</t>
  </si>
  <si>
    <t>Lanceloot Blondeellaan 3, 8380 Brugge</t>
  </si>
  <si>
    <t>BE57</t>
  </si>
  <si>
    <t>2012BE57</t>
  </si>
  <si>
    <t>SAPPI LANAKEN</t>
  </si>
  <si>
    <t>Montaigneweg 2,3620 Lanaken</t>
  </si>
  <si>
    <t>BE58</t>
  </si>
  <si>
    <t>2012BE58</t>
  </si>
  <si>
    <t>BE33</t>
  </si>
  <si>
    <t>2012BE33</t>
  </si>
  <si>
    <t>ESSENT ENERGIE BELGIE</t>
  </si>
  <si>
    <t>Nieuwe Weg 1-3,2070 Zwijndrecht</t>
  </si>
  <si>
    <t>BE46</t>
  </si>
  <si>
    <t>2012BE46</t>
  </si>
  <si>
    <t>INEOS</t>
  </si>
  <si>
    <t>BE47</t>
  </si>
  <si>
    <t>2012BE47</t>
  </si>
  <si>
    <t>BE1</t>
  </si>
  <si>
    <t>2012BE1</t>
  </si>
  <si>
    <t>A &amp; S ENERGIE</t>
  </si>
  <si>
    <t>Nieuwenhovestraat 5, 8780 Oostrozebeke</t>
  </si>
  <si>
    <t>BE18</t>
  </si>
  <si>
    <t>2012BE18</t>
  </si>
  <si>
    <t>Noordkaai z/n,8870 Izegem</t>
  </si>
  <si>
    <t>BE9</t>
  </si>
  <si>
    <t>2012BE9</t>
  </si>
  <si>
    <t>CITRIQUE BELGE</t>
  </si>
  <si>
    <t>Pastorijstraat 249,3300 Tienen</t>
  </si>
  <si>
    <t>BE28</t>
  </si>
  <si>
    <t>2012BE28</t>
  </si>
  <si>
    <t>ELECTRABEL CENTRALE HERDERSBRUG</t>
  </si>
  <si>
    <t>Pathoekeweg 300,8000 Brugge</t>
  </si>
  <si>
    <t>BE78</t>
  </si>
  <si>
    <t>2012BE78</t>
  </si>
  <si>
    <t>Cockerill Ougrée : centrale sidérurgique</t>
  </si>
  <si>
    <t>Place des Hauts Fourneaux, Ougrée</t>
  </si>
  <si>
    <t>Iron/steel</t>
  </si>
  <si>
    <t>BE36</t>
  </si>
  <si>
    <t>2012BE36</t>
  </si>
  <si>
    <t xml:space="preserve">EXXONMOBIL PETROLEUM &amp; CHEMICAL - ESSO RAFFINADERIJ </t>
  </si>
  <si>
    <t>Polderdijkweg  3,2030 Antwerpen</t>
  </si>
  <si>
    <t>Refineries</t>
  </si>
  <si>
    <t>BE37</t>
  </si>
  <si>
    <t>2012BE37</t>
  </si>
  <si>
    <t>BE38</t>
  </si>
  <si>
    <t>2012BE38</t>
  </si>
  <si>
    <t>BE39</t>
  </si>
  <si>
    <t>2012BE39</t>
  </si>
  <si>
    <t>BE72</t>
  </si>
  <si>
    <t>2012BE72</t>
  </si>
  <si>
    <t>Centrale Elec. Electrabel Awirs t4</t>
  </si>
  <si>
    <t>Quai du Halage, 49 Flemalle</t>
  </si>
  <si>
    <t>BE73</t>
  </si>
  <si>
    <t>2012BE73</t>
  </si>
  <si>
    <t>Centrale Elec. Electrabel Awirs t5</t>
  </si>
  <si>
    <t>BE82</t>
  </si>
  <si>
    <t>2012BE82</t>
  </si>
  <si>
    <t>Cellardennes 70 m</t>
  </si>
  <si>
    <t>Route de la Papeterie,1 - Harnoncourt</t>
  </si>
  <si>
    <t>BE91</t>
  </si>
  <si>
    <t>2012BE91</t>
  </si>
  <si>
    <t>Turon</t>
  </si>
  <si>
    <t>Route de l'Etat - Theux</t>
  </si>
  <si>
    <t>BE90</t>
  </si>
  <si>
    <t>2012BE90</t>
  </si>
  <si>
    <t>Cierreux</t>
  </si>
  <si>
    <t>Route de Luxembourg - Cierreux</t>
  </si>
  <si>
    <t>BE87</t>
  </si>
  <si>
    <t>2012BE87</t>
  </si>
  <si>
    <t>Biowanze</t>
  </si>
  <si>
    <t>Rue Charlier,11 , Wanze</t>
  </si>
  <si>
    <t>BE74</t>
  </si>
  <si>
    <t>2012BE74</t>
  </si>
  <si>
    <t>Centrale Elec. Electrabel Amercoeur III</t>
  </si>
  <si>
    <t>Rue Chauw à Roc, 6 Roux</t>
  </si>
  <si>
    <t>BE84</t>
  </si>
  <si>
    <t>2012BE84</t>
  </si>
  <si>
    <t>Electrabel Baudour</t>
  </si>
  <si>
    <t>Rue de Hautrage-Baudour</t>
  </si>
  <si>
    <t>BE88</t>
  </si>
  <si>
    <t>2012BE88</t>
  </si>
  <si>
    <t>SPE-Monsin</t>
  </si>
  <si>
    <t>Rue de l'Ile Monsin, 22, 4020 Liège</t>
  </si>
  <si>
    <t>BE86</t>
  </si>
  <si>
    <t>2012BE86</t>
  </si>
  <si>
    <t>SPE-Seraing</t>
  </si>
  <si>
    <t>Rue du Pont Val-Seraing</t>
  </si>
  <si>
    <t>BE83</t>
  </si>
  <si>
    <t>2012BE83</t>
  </si>
  <si>
    <t>Electrabel Solvay</t>
  </si>
  <si>
    <t>Rue E. Solvay - Jemeppe-sur-sambre</t>
  </si>
  <si>
    <t>BE85</t>
  </si>
  <si>
    <t>2012BE85</t>
  </si>
  <si>
    <t>SPE-Angleur</t>
  </si>
  <si>
    <t>Rue H. Defechereux-Angleur</t>
  </si>
  <si>
    <t>BE80</t>
  </si>
  <si>
    <t>2012BE80</t>
  </si>
  <si>
    <t>Beneo Orafti</t>
  </si>
  <si>
    <t>Rue Louis Maréchal,1 - Oreye</t>
  </si>
  <si>
    <t>BE76</t>
  </si>
  <si>
    <t>2012BE76</t>
  </si>
  <si>
    <t>Cockerill Seraing : centrale 1</t>
  </si>
  <si>
    <t>Rue Ferrer et Rue de la vieille espérance - Seraing</t>
  </si>
  <si>
    <t>BE77</t>
  </si>
  <si>
    <t>2012BE77</t>
  </si>
  <si>
    <t>Cockerill Seraing : centrale 2</t>
  </si>
  <si>
    <t>BE24</t>
  </si>
  <si>
    <t>2012BE24</t>
  </si>
  <si>
    <t>ELECTRABEL  WKK LANXESS (BAYER)</t>
  </si>
  <si>
    <t>Scheldelaan  420,2030 Antwerpen</t>
  </si>
  <si>
    <t>BE40</t>
  </si>
  <si>
    <t>2012BE40</t>
  </si>
  <si>
    <t>FINA ANTWERP OLEFINS - OLEFINENFABRIEK</t>
  </si>
  <si>
    <t>Scheldelaan 10,2030 Antwerpen</t>
  </si>
  <si>
    <t>BE41</t>
  </si>
  <si>
    <t>2012BE41</t>
  </si>
  <si>
    <t>BE62</t>
  </si>
  <si>
    <t>2012BE62</t>
  </si>
  <si>
    <t>TOTAL RAFFINADERIJ ANTWERPEN</t>
  </si>
  <si>
    <t>Scheldelaan 16,2030 Antwerpen</t>
  </si>
  <si>
    <t>BE63</t>
  </si>
  <si>
    <t>2012BE63</t>
  </si>
  <si>
    <t>BE64</t>
  </si>
  <si>
    <t>2012BE64</t>
  </si>
  <si>
    <t>BE65</t>
  </si>
  <si>
    <t>2012BE65</t>
  </si>
  <si>
    <t>BE66</t>
  </si>
  <si>
    <t>2012BE66</t>
  </si>
  <si>
    <t>BE67</t>
  </si>
  <si>
    <t>2012BE67</t>
  </si>
  <si>
    <t>BE68</t>
  </si>
  <si>
    <t>2012BE68</t>
  </si>
  <si>
    <t>BE69</t>
  </si>
  <si>
    <t>2012BE69</t>
  </si>
  <si>
    <t>BE51</t>
  </si>
  <si>
    <t>2012BE51</t>
  </si>
  <si>
    <t>LANXESS</t>
  </si>
  <si>
    <t>Scheldelaan 420,2040 Antwerpen</t>
  </si>
  <si>
    <t>BE54</t>
  </si>
  <si>
    <t>2012BE54</t>
  </si>
  <si>
    <t>MONSANTO EUROPE</t>
  </si>
  <si>
    <t>Scheldelaan 460,2040 Antwerpen</t>
  </si>
  <si>
    <t>BE55</t>
  </si>
  <si>
    <t>2012BE55</t>
  </si>
  <si>
    <t>BE43</t>
  </si>
  <si>
    <t>2012BE43</t>
  </si>
  <si>
    <t>INDEPENDENT BELGIAN REFINERY</t>
  </si>
  <si>
    <t>Scheldelaan 490,2040 Antwerpen</t>
  </si>
  <si>
    <t>BE44</t>
  </si>
  <si>
    <t>2012BE44</t>
  </si>
  <si>
    <t>BE45</t>
  </si>
  <si>
    <t>2012BE45</t>
  </si>
  <si>
    <t>BE3</t>
  </si>
  <si>
    <t>2012BE3</t>
  </si>
  <si>
    <t>BASF ANTWERPEN</t>
  </si>
  <si>
    <t>Scheldelaan 600,2040 Antwerpen</t>
  </si>
  <si>
    <t>BE4</t>
  </si>
  <si>
    <t>2012BE4</t>
  </si>
  <si>
    <t>BE5</t>
  </si>
  <si>
    <t>2012BE5</t>
  </si>
  <si>
    <t>BE71</t>
  </si>
  <si>
    <t>2012BE71</t>
  </si>
  <si>
    <t xml:space="preserve">ZANDVLIET POWER - TERREIN BASF </t>
  </si>
  <si>
    <t>BE2</t>
  </si>
  <si>
    <t>2012BE2</t>
  </si>
  <si>
    <t>AGFA - GEVAERT MORTSEL G1-2-5</t>
  </si>
  <si>
    <t>Septestraat 27,2640 Mortsel</t>
  </si>
  <si>
    <t>BE32</t>
  </si>
  <si>
    <t>2012BE32</t>
  </si>
  <si>
    <t>ELECTRAWINDS BIOSTOOM</t>
  </si>
  <si>
    <t>Solvaylaan 7,8400 Oostende</t>
  </si>
  <si>
    <t>BE11</t>
  </si>
  <si>
    <t>2012BE11</t>
  </si>
  <si>
    <t>E. ON GENERATION BELGIUM</t>
  </si>
  <si>
    <t>Swinnenwijerweg 30,3600 Genk</t>
  </si>
  <si>
    <t>Co-incineration : 0,93 TJ sludge.</t>
  </si>
  <si>
    <t>BE12</t>
  </si>
  <si>
    <t>2012BE12</t>
  </si>
  <si>
    <t>Co-incineration : 0,31 TJ sludge.</t>
  </si>
  <si>
    <t>BE13</t>
  </si>
  <si>
    <t>2012BE13</t>
  </si>
  <si>
    <t>BE14</t>
  </si>
  <si>
    <t>2012BE14</t>
  </si>
  <si>
    <t>BE34</t>
  </si>
  <si>
    <t>2012BE34</t>
  </si>
  <si>
    <t xml:space="preserve">EVONIK DEGUSSA ANTWERPEN </t>
  </si>
  <si>
    <t>Tijsmanstunnel-West  z/n,2040 Antwerpen</t>
  </si>
  <si>
    <t>BE35</t>
  </si>
  <si>
    <t>2012BE35</t>
  </si>
  <si>
    <t>BE97</t>
  </si>
  <si>
    <t>2012BE97</t>
  </si>
  <si>
    <t>2012-97</t>
  </si>
  <si>
    <t>ELECTRABEL TURBOJET ZEDELGEM</t>
  </si>
  <si>
    <t>Torhoutsesteenweg, 8210 Zedelgem</t>
  </si>
  <si>
    <t>BE92</t>
  </si>
  <si>
    <t>2012BE92</t>
  </si>
  <si>
    <t>Turbojet Buda</t>
  </si>
  <si>
    <t>Vaartdijk 90, 1120 Bruxelles</t>
  </si>
  <si>
    <t>NOx &amp; dust are calculated based on emission factors.  No calculation is available for SO2.  The liquid fuel has very low Sulphur content</t>
  </si>
  <si>
    <t>BE94</t>
  </si>
  <si>
    <t>2012BE94</t>
  </si>
  <si>
    <t>2012-94</t>
  </si>
  <si>
    <t>ELECTRABEL TURBOJET AALTER</t>
  </si>
  <si>
    <t>Venecolaan, 9880 Aalter</t>
  </si>
  <si>
    <t>BE93</t>
  </si>
  <si>
    <t>2012BE93</t>
  </si>
  <si>
    <t>Turbojet Volta (Ixelles)</t>
  </si>
  <si>
    <t>Voltastraat 16, 1050 Bruxelles</t>
  </si>
  <si>
    <t>BE70</t>
  </si>
  <si>
    <t>2012BE70</t>
  </si>
  <si>
    <t xml:space="preserve">UMICORE </t>
  </si>
  <si>
    <t>Watertorenstraat 33,2250 Olen</t>
  </si>
  <si>
    <t>BE75</t>
  </si>
  <si>
    <t>2012BE75</t>
  </si>
  <si>
    <t>Industrie du bois Vielsalm</t>
  </si>
  <si>
    <t>ZI De Burtonville-Vielsalm</t>
  </si>
  <si>
    <t>p</t>
  </si>
  <si>
    <t>m</t>
  </si>
  <si>
    <t>n</t>
  </si>
  <si>
    <t>BG</t>
  </si>
  <si>
    <t>BG27</t>
  </si>
  <si>
    <t>Severna promishlena zona, p.box 642, 8000 Bourgas</t>
  </si>
  <si>
    <t>2012BG27</t>
  </si>
  <si>
    <t>DHP "Burgas"</t>
  </si>
  <si>
    <t>BG29</t>
  </si>
  <si>
    <t>2012BG29</t>
  </si>
  <si>
    <t>DHP "Dalkia" (ex.DHP "Vl.Varnenchik")</t>
  </si>
  <si>
    <t>p.box 26, 5 "Yanosh Huniiadi" Str., Varna</t>
  </si>
  <si>
    <t>BG20</t>
  </si>
  <si>
    <t>DHP "Lulin"</t>
  </si>
  <si>
    <t>23b "Yastrebets" Str., 1680 Sofia</t>
  </si>
  <si>
    <t>2012BG20</t>
  </si>
  <si>
    <t>BG23</t>
  </si>
  <si>
    <t>DHP "Plovdiv sever"</t>
  </si>
  <si>
    <t>23b "Vasil Levski" Blvd., 4003 Plovdiv</t>
  </si>
  <si>
    <t>2012BG23</t>
  </si>
  <si>
    <t>BG18</t>
  </si>
  <si>
    <t>DHP "Turnovo"</t>
  </si>
  <si>
    <t>p.box 2, 71a "Nikola Gabrovski" Str., 5002 Veliko Turnovo</t>
  </si>
  <si>
    <t>2012BG18</t>
  </si>
  <si>
    <t>BG34</t>
  </si>
  <si>
    <t>DHP "Vratsa Gradska""</t>
  </si>
  <si>
    <t>Vratsa</t>
  </si>
  <si>
    <t>2012BG34</t>
  </si>
  <si>
    <t>BG25</t>
  </si>
  <si>
    <t>DHP "Vratsa Mladost"</t>
  </si>
  <si>
    <t>2012BG25</t>
  </si>
  <si>
    <t>BG21</t>
  </si>
  <si>
    <t>DHP "Zemliane"</t>
  </si>
  <si>
    <t>2012BG21</t>
  </si>
  <si>
    <t>BG31</t>
  </si>
  <si>
    <t>TPP "Agrobiohim"</t>
  </si>
  <si>
    <t>Stara Zagora</t>
  </si>
  <si>
    <t>2012BG31</t>
  </si>
  <si>
    <t>BG4</t>
  </si>
  <si>
    <t>TPP "Bobov dol"</t>
  </si>
  <si>
    <t>Golemo selo, municipality Bobov Dol, region Kyoustendil</t>
  </si>
  <si>
    <t>2012BG4</t>
  </si>
  <si>
    <t>BG3</t>
  </si>
  <si>
    <t>TPP "Brikel"</t>
  </si>
  <si>
    <t>6280 Gulubovo, region Stara Zagora</t>
  </si>
  <si>
    <t>BG38</t>
  </si>
  <si>
    <t>6280Gulubovo, region Stara Zagora</t>
  </si>
  <si>
    <t>Art 4(2) - new plants</t>
  </si>
  <si>
    <t>2012BG3</t>
  </si>
  <si>
    <t>2012BG38</t>
  </si>
  <si>
    <t>BG11</t>
  </si>
  <si>
    <t>TPP "Deven"</t>
  </si>
  <si>
    <t xml:space="preserve"> Promishlena zona-ug, Devnya, region Varna</t>
  </si>
  <si>
    <t>2012BG11</t>
  </si>
  <si>
    <t>BG17</t>
  </si>
  <si>
    <t>TPP "Gabrovo"</t>
  </si>
  <si>
    <t>Gabrovo</t>
  </si>
  <si>
    <t>2012BG17</t>
  </si>
  <si>
    <t>BG19</t>
  </si>
  <si>
    <t>TPP "Himernergo"</t>
  </si>
  <si>
    <t>2012BG19</t>
  </si>
  <si>
    <t>BG15</t>
  </si>
  <si>
    <t>TPP "Kazanlak"</t>
  </si>
  <si>
    <t>Kazanluk</t>
  </si>
  <si>
    <t>2012BG15</t>
  </si>
  <si>
    <t>BG10</t>
  </si>
  <si>
    <t>TPP "Kremikovtsi"</t>
  </si>
  <si>
    <t>District "Botunets", Sofia</t>
  </si>
  <si>
    <t>2012BG10</t>
  </si>
  <si>
    <t>BG35</t>
  </si>
  <si>
    <t>TPP "Lukoil"</t>
  </si>
  <si>
    <t>Industriallna zona, 8000 Bourgas</t>
  </si>
  <si>
    <t>2012BG35</t>
  </si>
  <si>
    <t>BG5</t>
  </si>
  <si>
    <t>TPP "Maritsa 3"</t>
  </si>
  <si>
    <t>Industrialna zona, 6400 Dimitrovgrad</t>
  </si>
  <si>
    <t>2012BG5</t>
  </si>
  <si>
    <t>BG39</t>
  </si>
  <si>
    <t>2012BG39</t>
  </si>
  <si>
    <t>BG1</t>
  </si>
  <si>
    <t>TPP "Maritsa Iztok 2"</t>
  </si>
  <si>
    <t>6265 Kovachevo, municipality Radnevo, region Stara Zagora</t>
  </si>
  <si>
    <t>2012BG1</t>
  </si>
  <si>
    <t>BG2</t>
  </si>
  <si>
    <t>TPP "Maritsa Iztok 3"</t>
  </si>
  <si>
    <t>6294 Mednikarovo, municipality Gulubovo, region Stara Zagora</t>
  </si>
  <si>
    <t>2012BG2</t>
  </si>
  <si>
    <t>BG36</t>
  </si>
  <si>
    <t>TPP "Nova Plama"</t>
  </si>
  <si>
    <t>Pleven</t>
  </si>
  <si>
    <t>2012BG36</t>
  </si>
  <si>
    <t>BG32</t>
  </si>
  <si>
    <t>TPP "Pirinhart"</t>
  </si>
  <si>
    <t>Razlog</t>
  </si>
  <si>
    <t>2012BG32</t>
  </si>
  <si>
    <t>BG28</t>
  </si>
  <si>
    <t>TPP "Pleven"</t>
  </si>
  <si>
    <t>2 "Ivan Mindilikov" Str., Pleven</t>
  </si>
  <si>
    <t>2012BG28</t>
  </si>
  <si>
    <t>BG26</t>
  </si>
  <si>
    <t>TPP "Plovdiv Ug"</t>
  </si>
  <si>
    <t>p.box 61, "Kuklensko shose" Str., 4004 Plovdiv</t>
  </si>
  <si>
    <t>2012BG26</t>
  </si>
  <si>
    <t>BG6</t>
  </si>
  <si>
    <t>TPP "Republika"</t>
  </si>
  <si>
    <t xml:space="preserve">District "Moshino", 2303 Pernik </t>
  </si>
  <si>
    <t>2012BG6</t>
  </si>
  <si>
    <t>BG12</t>
  </si>
  <si>
    <t>TPP "Rousse Iztok"</t>
  </si>
  <si>
    <t>"TEC Iztok" st, 7009 Rousse</t>
  </si>
  <si>
    <t>2012BG12</t>
  </si>
  <si>
    <t>BG33</t>
  </si>
  <si>
    <t>TPP "Rousse Zapad"</t>
  </si>
  <si>
    <t>Rousse</t>
  </si>
  <si>
    <t>2012BG33</t>
  </si>
  <si>
    <t>BG24</t>
  </si>
  <si>
    <t>62A "Suedinenie" Str., Shoumen</t>
  </si>
  <si>
    <t>2012BG24</t>
  </si>
  <si>
    <t>TPP "Shumen"</t>
  </si>
  <si>
    <t>BG8</t>
  </si>
  <si>
    <t>TPP "Sliven"</t>
  </si>
  <si>
    <t>23 "Stefan Karaja" Str., District Kraigradski, 8800 Sliven</t>
  </si>
  <si>
    <t>2012BG8</t>
  </si>
  <si>
    <t>BG14</t>
  </si>
  <si>
    <t>TPP "Sofia Iztok"</t>
  </si>
  <si>
    <t>2012BG14</t>
  </si>
  <si>
    <t>BG16</t>
  </si>
  <si>
    <t>TPP "Sofia"</t>
  </si>
  <si>
    <t>2012BG16</t>
  </si>
  <si>
    <t>BG22</t>
  </si>
  <si>
    <t>TPP "St.K Stamboliiski"</t>
  </si>
  <si>
    <t>1 Zavodska Str., 4210 Stamboliiski</t>
  </si>
  <si>
    <t>2012BG22</t>
  </si>
  <si>
    <t>BG9</t>
  </si>
  <si>
    <t>TPP "Sviloza"</t>
  </si>
  <si>
    <t>Zapadna industrialna zona, 5253 Svistov, region Veliko Turnovo</t>
  </si>
  <si>
    <t>2012BG9</t>
  </si>
  <si>
    <t>BG7</t>
  </si>
  <si>
    <t>TPP "Varna"</t>
  </si>
  <si>
    <t>9129 Ezerovo, municipality Beloslav, region Varna</t>
  </si>
  <si>
    <t>2012BG7</t>
  </si>
  <si>
    <t>BG13</t>
  </si>
  <si>
    <t>TPP "Vidahim"</t>
  </si>
  <si>
    <t>"Ujna promishlena zona" Str., 3700 Vidin</t>
  </si>
  <si>
    <t>2012BG13</t>
  </si>
  <si>
    <t>BG30</t>
  </si>
  <si>
    <t>TPP "Zaharni Zavodi"</t>
  </si>
  <si>
    <t>29 "Sveti Kniaz Boris I" Str., 5100 Gorna Oryahovitsa</t>
  </si>
  <si>
    <t>2012BG30</t>
  </si>
  <si>
    <t>BG37</t>
  </si>
  <si>
    <t>2012BG37</t>
  </si>
  <si>
    <t>TPP AЕS "Gulubovo"</t>
  </si>
  <si>
    <t>CY</t>
  </si>
  <si>
    <t>CY1</t>
  </si>
  <si>
    <t>Moni Power Station - Plant 1</t>
  </si>
  <si>
    <t>Moni Industrial Area, Limassol</t>
  </si>
  <si>
    <t>Falls under the scope of article 4.4</t>
  </si>
  <si>
    <t>CY2</t>
  </si>
  <si>
    <t>Moni Power Station - Plant 2</t>
  </si>
  <si>
    <t>CY3</t>
  </si>
  <si>
    <t>Moni Power Station - Plant 3</t>
  </si>
  <si>
    <t>CY4</t>
  </si>
  <si>
    <t>Moni Power Station - Plant 4</t>
  </si>
  <si>
    <t>CY5</t>
  </si>
  <si>
    <t>Moni Power Station - Plant 5</t>
  </si>
  <si>
    <t>CY6</t>
  </si>
  <si>
    <t>Moni Power Station - Plant 6</t>
  </si>
  <si>
    <t>CY7</t>
  </si>
  <si>
    <t>Dhekelia Power Station - Plant 1</t>
  </si>
  <si>
    <t>Dhekelia Area, Larnaka</t>
  </si>
  <si>
    <t>CY8</t>
  </si>
  <si>
    <t>Dhekelia Power Station - Plant 2</t>
  </si>
  <si>
    <t>CY9</t>
  </si>
  <si>
    <t>Dhekelia Power Station - Plant 3</t>
  </si>
  <si>
    <t>CY10</t>
  </si>
  <si>
    <t>Dhekelia Power Station - Plant 4</t>
  </si>
  <si>
    <t>CY11</t>
  </si>
  <si>
    <t>Dhekelia Power Station - Plant 5</t>
  </si>
  <si>
    <t>CY12</t>
  </si>
  <si>
    <t>Dhekelia Power Station - Plant 6</t>
  </si>
  <si>
    <t>CY13</t>
  </si>
  <si>
    <t>Vasilikos Power Station - Plant 1</t>
  </si>
  <si>
    <t>Vasilikos Industrial Area, Larnaka</t>
  </si>
  <si>
    <t>CY14</t>
  </si>
  <si>
    <t>Vasilikos Power Station - Plant 2</t>
  </si>
  <si>
    <t>CY15</t>
  </si>
  <si>
    <t>Vasilikos Power Station - Plant 3</t>
  </si>
  <si>
    <t>CY16</t>
  </si>
  <si>
    <t>Vasilikos Power Station - Plant 4</t>
  </si>
  <si>
    <t>Not in operation</t>
  </si>
  <si>
    <t xml:space="preserve">The operation of all Power Plants of Vasilikos Power Station was disrupted due to extensive damage caused by an explosion that occurred near the Station in July 2011. </t>
  </si>
  <si>
    <t>CY17</t>
  </si>
  <si>
    <t>Vasilikos Power Station - Plant 5</t>
  </si>
  <si>
    <t>2012CY1</t>
  </si>
  <si>
    <t>2012CY2</t>
  </si>
  <si>
    <t>2012CY3</t>
  </si>
  <si>
    <t>2012CY4</t>
  </si>
  <si>
    <t>2012CY5</t>
  </si>
  <si>
    <t>2012CY6</t>
  </si>
  <si>
    <t>2012CY7</t>
  </si>
  <si>
    <t>2012CY8</t>
  </si>
  <si>
    <t>2012CY9</t>
  </si>
  <si>
    <t>2012CY10</t>
  </si>
  <si>
    <t>2012CY11</t>
  </si>
  <si>
    <t>2012CY12</t>
  </si>
  <si>
    <t>2012CY13</t>
  </si>
  <si>
    <t>2012CY14</t>
  </si>
  <si>
    <t>2012CY15</t>
  </si>
  <si>
    <t>2012CY16</t>
  </si>
  <si>
    <t>The operation of all Power Plants of Vasilikos Power Station was disrupted due to extensive damage caused by an explosion that occurred near the Station in July 2011. The damages of the specific Combined Cycle Gas Turbine (CCGT) have been repaired and as from December 2012 Plant No. 4 is in operation.</t>
  </si>
  <si>
    <t>2012CY17</t>
  </si>
  <si>
    <t>The operation of all Power Plants of Vasilikos Power Station was disrupted due to extensive damage caused by an explosion that occurred near the Station in July 2011. The damages of the specific Combined Cycle Gas Turbine (CCGT) have been repaired and as from September 2012 Plant No. 5 is in operation.</t>
  </si>
  <si>
    <t>CZ</t>
  </si>
  <si>
    <t>CZ1</t>
  </si>
  <si>
    <t>2012CZ1</t>
  </si>
  <si>
    <t>ACTHERM, spol. s r.o. - o.z. Chomutov, teplarna</t>
  </si>
  <si>
    <t>Chomutov</t>
  </si>
  <si>
    <t>The boiler K4 with  rated thermal input 65,8 MW was not in operation.</t>
  </si>
  <si>
    <t>CZ2</t>
  </si>
  <si>
    <t>2012CZ2</t>
  </si>
  <si>
    <t>Alpiq Generation (CZ) s.r.o. - Elektrarna Kladno</t>
  </si>
  <si>
    <t>Kladno-Dubi</t>
  </si>
  <si>
    <t>CZ3</t>
  </si>
  <si>
    <t>2012CZ3</t>
  </si>
  <si>
    <t>Alpiq Generation (CZ) s.r.o. - Teplarna Zlin</t>
  </si>
  <si>
    <t>Zlín</t>
  </si>
  <si>
    <t>The boiler K10 with  rated thermal input 64,4 MW was not in operation (cold reserve).</t>
  </si>
  <si>
    <t>CZ4</t>
  </si>
  <si>
    <t>2012CZ4</t>
  </si>
  <si>
    <t>ArcelorMittal Energy Ostrava s.r.o. - Teplarna - source A</t>
  </si>
  <si>
    <t>Ostrava-Kuncice</t>
  </si>
  <si>
    <t>Boilers K1 and K2 with overall  rated thermal input 109 MW were not in operation.</t>
  </si>
  <si>
    <t>CZ5</t>
  </si>
  <si>
    <t>2012CZ5</t>
  </si>
  <si>
    <t>ArcelorMittal Energy Ostrava s.r.o. - Teplarna - source B</t>
  </si>
  <si>
    <t>CZ6</t>
  </si>
  <si>
    <t>2012CZ6</t>
  </si>
  <si>
    <t>ArcelorMittal Frydek-Mistek a.s. - Teplarna</t>
  </si>
  <si>
    <t>Frýdek-Místek</t>
  </si>
  <si>
    <t>CZ7</t>
  </si>
  <si>
    <t>2012CZ7</t>
  </si>
  <si>
    <t>Biocel Paskov a.s.</t>
  </si>
  <si>
    <t>Paskov</t>
  </si>
  <si>
    <t>CZ8</t>
  </si>
  <si>
    <t>2012CZ8</t>
  </si>
  <si>
    <t>C-Energy Bohemia s.r.o.</t>
  </si>
  <si>
    <t>Plana nad Luznici</t>
  </si>
  <si>
    <t>CZ9</t>
  </si>
  <si>
    <t>2012CZ9</t>
  </si>
  <si>
    <t xml:space="preserve">CESKOLIPSKA TEPLARENSKA a.s. - Kotelna LOOS </t>
  </si>
  <si>
    <t>Ceska Lipa</t>
  </si>
  <si>
    <t>CZ10</t>
  </si>
  <si>
    <t>2012CZ10</t>
  </si>
  <si>
    <t>CEZ, a.s. - Elektrarna Ledvice - source A</t>
  </si>
  <si>
    <t>Bilina</t>
  </si>
  <si>
    <t>CZ11</t>
  </si>
  <si>
    <t>2012CZ11</t>
  </si>
  <si>
    <t>CEZ, a.s. - Elektrarna Ledvice - source B</t>
  </si>
  <si>
    <t>CZ12</t>
  </si>
  <si>
    <t>2012CZ12</t>
  </si>
  <si>
    <t xml:space="preserve">CEZ, a.s. - Elektrarna Melnik II </t>
  </si>
  <si>
    <t>Horni Pocaply</t>
  </si>
  <si>
    <t>CZ13</t>
  </si>
  <si>
    <t>2012CZ13</t>
  </si>
  <si>
    <t>CEZ, a.s. - Elektrarna Melnik III</t>
  </si>
  <si>
    <t>CZ14</t>
  </si>
  <si>
    <t>2012CZ14</t>
  </si>
  <si>
    <t>CEZ, a.s. - Elektrarna Prunerov 1</t>
  </si>
  <si>
    <t>Kadan</t>
  </si>
  <si>
    <t>CZ15</t>
  </si>
  <si>
    <t>2012CZ15</t>
  </si>
  <si>
    <t>CEZ, a.s. - Elektrarna Prunerov 2</t>
  </si>
  <si>
    <t>CZ16</t>
  </si>
  <si>
    <t>2012CZ16</t>
  </si>
  <si>
    <t>CEZ, a.s. - Elektrarny Tusimice</t>
  </si>
  <si>
    <t>CZ17</t>
  </si>
  <si>
    <t>2012CZ17</t>
  </si>
  <si>
    <t>CEZ, a.s. - Jaderna elektrarna Temelin</t>
  </si>
  <si>
    <t>Temelin</t>
  </si>
  <si>
    <t>CZ18</t>
  </si>
  <si>
    <t>2012CZ18</t>
  </si>
  <si>
    <t>CEZ, a.s. - Teplarna Vitkovice</t>
  </si>
  <si>
    <t>Vitkovice</t>
  </si>
  <si>
    <t>Change of name in 2012, previously CEZ, a.s. - Teplarny Hodonin, Porici, Tisova a Vitkovice - lokalita Vitkovice.</t>
  </si>
  <si>
    <t>CZ19</t>
  </si>
  <si>
    <t>2012CZ19</t>
  </si>
  <si>
    <t>CEZ, a.s. - Teplarny Hodonin, Porici, Tisova  – lokalita Hodonin</t>
  </si>
  <si>
    <t>Hodonin</t>
  </si>
  <si>
    <t>Change of name in 2012, previously CEZ, a.s. - Teplarny Hodonin, Porici, Tisova a Vitkovice - lokalita Hodonin.</t>
  </si>
  <si>
    <t>CZ20</t>
  </si>
  <si>
    <t>2012CZ20</t>
  </si>
  <si>
    <t>CEZ, a.s. - Teplarny Hodonin, Porici, Tisova – lokalita Porici - provoz Dvur Kralove</t>
  </si>
  <si>
    <t>Dvur Kralove nad Labem</t>
  </si>
  <si>
    <t>Change of name in 2012, previously CEZ, a.s. - Teplarny Hodonin, Porici, Tisova – lokalita Porici - provoz Dvur Kralove. The boiler K3 with thermal input 68 MW was not in operation.</t>
  </si>
  <si>
    <t>CZ21</t>
  </si>
  <si>
    <t>2012CZ21</t>
  </si>
  <si>
    <t>CEZ, a.s. - Teplarny Hodonin, Porici, Tisova – lokalita Porici - provoz Porici- source A</t>
  </si>
  <si>
    <t>Trutnov 3</t>
  </si>
  <si>
    <t>Change of name in 2012, previously CEZ, a.s. - Teplarny Hodonin, Porici, Tisova – lokalita Porici - provoz Porici- source A.</t>
  </si>
  <si>
    <t>CZ22</t>
  </si>
  <si>
    <t>2012CZ22</t>
  </si>
  <si>
    <t>CEZ, a.s. - Teplarny Hodonin, Porici, Tisova – lokalita Porici - provoz Porici- source B</t>
  </si>
  <si>
    <t>Change of name in 2012, previously CEZ, a.s. - Teplarny Hodonin, Porici, Tisova – lokalita Porici - provoz Porici- source B.</t>
  </si>
  <si>
    <t>CZ23</t>
  </si>
  <si>
    <t>2012CZ23</t>
  </si>
  <si>
    <t>CEZ, a.s. - Teplarny Hodonin, Porici, Tisova – lokalita Tisova - source A</t>
  </si>
  <si>
    <t>Brezova u Sokolova</t>
  </si>
  <si>
    <t>Change of name in 2012, previously CEZ, a.s. - Teplarny Hodonin, Porici, Tisova – lokalita Tisova - source A.</t>
  </si>
  <si>
    <t>CZ24</t>
  </si>
  <si>
    <t>2012CZ24</t>
  </si>
  <si>
    <t>CEZ, a.s. - Teplarny Hodonin, Porici, Tisova – lokalita Tisova - source B</t>
  </si>
  <si>
    <t>Change of name in 2012, previously CEZ, a.s. - Teplarny Hodonin, Porici, Tisova – lokalita Tisova - source B.</t>
  </si>
  <si>
    <t>CZ25</t>
  </si>
  <si>
    <t>2012CZ25</t>
  </si>
  <si>
    <t>Dalkia Ceska republika, a.s. - Elektrarna Trebovice I</t>
  </si>
  <si>
    <t>Ostrava</t>
  </si>
  <si>
    <t>CZ26</t>
  </si>
  <si>
    <t>2012CZ26</t>
  </si>
  <si>
    <t>Dalkia Ceska republika, a.s. - Elektrarna Trebovice II</t>
  </si>
  <si>
    <t>Following the change of integrated permit of 17.12.2012 the plant II was split into two: plant II and plant III because its waste gases are discharged through two different stacks.</t>
  </si>
  <si>
    <t>CZ27</t>
  </si>
  <si>
    <t>2012CZ27</t>
  </si>
  <si>
    <t>Dalkia Ceska republika, a.s. - Elektrarna Trebovice III</t>
  </si>
  <si>
    <t>CZ28</t>
  </si>
  <si>
    <t>2012CZ28</t>
  </si>
  <si>
    <t>Dalkia Ceska republika, a.s. - Spickova vytopna Olomouc</t>
  </si>
  <si>
    <t>Olomouc</t>
  </si>
  <si>
    <t>Boilers K13 and K14 (both with  rated thermal input 54,89 MW) were not in operation.</t>
  </si>
  <si>
    <t>CZ29</t>
  </si>
  <si>
    <t>2012CZ29</t>
  </si>
  <si>
    <t>Dalkia Ceska republika, a.s. - Teplarna Ceskoslovenske armady</t>
  </si>
  <si>
    <t>Karvina-Doly</t>
  </si>
  <si>
    <t>CZ30</t>
  </si>
  <si>
    <t>2012CZ30</t>
  </si>
  <si>
    <t>Dalkia Ceska republika, a.s. - Teplarna Frydek-Mistek</t>
  </si>
  <si>
    <t>Sviadnov</t>
  </si>
  <si>
    <t>CZ31</t>
  </si>
  <si>
    <t>2012CZ31</t>
  </si>
  <si>
    <t>Dalkia Ceska republika, a.s. - Teplarna Karvina</t>
  </si>
  <si>
    <t>CZ32</t>
  </si>
  <si>
    <t>2012CZ32</t>
  </si>
  <si>
    <t>Dalkia Ceska republika, a.s. - Teplarna Krnov</t>
  </si>
  <si>
    <t>Krnov</t>
  </si>
  <si>
    <t>The boiler K3 with  rated thermal input 21,5 MW was out of operation.</t>
  </si>
  <si>
    <t>CZ33</t>
  </si>
  <si>
    <t>2012CZ33</t>
  </si>
  <si>
    <t>Dalkia Ceska republika, a.s. - Teplarna Olomouc - source A</t>
  </si>
  <si>
    <t>CZ34</t>
  </si>
  <si>
    <t>2012CZ34</t>
  </si>
  <si>
    <t>Dalkia Ceska republika, a.s. - Teplarna Olomouc - source B</t>
  </si>
  <si>
    <t>CZ35</t>
  </si>
  <si>
    <t>2012CZ35</t>
  </si>
  <si>
    <t>Dalkia Ceska republika, a.s. - Teplarna Prerov - source A</t>
  </si>
  <si>
    <t>Prerov</t>
  </si>
  <si>
    <t>CZ36</t>
  </si>
  <si>
    <t>2012CZ36</t>
  </si>
  <si>
    <t>Dalkia Ceska republika, a.s. - Teplarna Prerov - source B</t>
  </si>
  <si>
    <t>CZ37</t>
  </si>
  <si>
    <t>2012CZ37</t>
  </si>
  <si>
    <t>Dalkia Ceska republika, a.s. - Teplarna Privoz</t>
  </si>
  <si>
    <t>CZ38</t>
  </si>
  <si>
    <t>2012CZ38</t>
  </si>
  <si>
    <t>Dalkia Industry CZ, a.s. - Teplarna Dolu CSM</t>
  </si>
  <si>
    <t>Stonava</t>
  </si>
  <si>
    <t>CZ39</t>
  </si>
  <si>
    <t>2012CZ39</t>
  </si>
  <si>
    <t>Dalkia Kolin, a.s. - Elektrarna Kolin</t>
  </si>
  <si>
    <t>Kolin 5</t>
  </si>
  <si>
    <t>CZ40</t>
  </si>
  <si>
    <t>2012CZ40</t>
  </si>
  <si>
    <t>Dalkia Marianske Lazne, s.r.o.</t>
  </si>
  <si>
    <t>Marianske Lazne</t>
  </si>
  <si>
    <t>CZ41</t>
  </si>
  <si>
    <t>2012CZ41</t>
  </si>
  <si>
    <t>DEZA, a.s. - Energetika</t>
  </si>
  <si>
    <t>Valasske Mezirici</t>
  </si>
  <si>
    <t>CZ42</t>
  </si>
  <si>
    <t>2012CZ42</t>
  </si>
  <si>
    <t>Elektrarna Detmarovice, a.s.</t>
  </si>
  <si>
    <t>Detmarovice</t>
  </si>
  <si>
    <t>Change of operator since 2012, previously CEZ, a.s.</t>
  </si>
  <si>
    <t>CZ43</t>
  </si>
  <si>
    <t>2012CZ43</t>
  </si>
  <si>
    <t>Elektrarna Chvaletice a.s.</t>
  </si>
  <si>
    <t>Chvaletice</t>
  </si>
  <si>
    <t>CZ44</t>
  </si>
  <si>
    <t>2012CZ44</t>
  </si>
  <si>
    <t>Elektrarna Pocerady, a.s.</t>
  </si>
  <si>
    <t>Pocerady</t>
  </si>
  <si>
    <t>Change of operator since 1.4.2012, previously CEZ, a.s.</t>
  </si>
  <si>
    <t>CZ45</t>
  </si>
  <si>
    <t>2012CZ45</t>
  </si>
  <si>
    <t xml:space="preserve">Elektrarny Opatovice, a.s. - Elektrarna Opatovice                                       </t>
  </si>
  <si>
    <t>Opatovice nad Labem, Pardubice 2</t>
  </si>
  <si>
    <t>CZ46</t>
  </si>
  <si>
    <t>2012CZ46</t>
  </si>
  <si>
    <t xml:space="preserve">Elektrarny Opatovice, a.s. - ZVU                                       </t>
  </si>
  <si>
    <t>Hradec Kralove</t>
  </si>
  <si>
    <t>The boiler K16 with  rated thermal input 49,45 MW was out of operation.</t>
  </si>
  <si>
    <t>CZ47</t>
  </si>
  <si>
    <t>2012CZ47</t>
  </si>
  <si>
    <t>ENERGETIKA TRINEC a.s. - E 2, Provozy teplarny a tepelna energetika</t>
  </si>
  <si>
    <t>Trinec-Stare  Mesto</t>
  </si>
  <si>
    <t>CZ48</t>
  </si>
  <si>
    <t>2012CZ48</t>
  </si>
  <si>
    <t>ENERGETIKA TRINEC a.s. - E 3, Provozy teplarny a tepelna energetika</t>
  </si>
  <si>
    <t>CZ49</t>
  </si>
  <si>
    <t>2012CZ49</t>
  </si>
  <si>
    <t>ENERGOAQUA, a.s. - Roznov pod Radhostem</t>
  </si>
  <si>
    <t>Roznov pod Radhostem</t>
  </si>
  <si>
    <t>Following the change of integrated permit of 19.10.2010 the boiler K2 with  rated thermal input 18,7 MW was classified as a single plant (the waste gases of this boiler are discharged through individual stack). The boiler K7 with thermal input 18,7 MW was not in operation.</t>
  </si>
  <si>
    <t>CZ50</t>
  </si>
  <si>
    <t>2012CZ50</t>
  </si>
  <si>
    <t>Energotrans, a.s. - Elektrarna Melnik I</t>
  </si>
  <si>
    <t>CZ51</t>
  </si>
  <si>
    <t>2012CZ51</t>
  </si>
  <si>
    <t>ENERGY Usti nad Labem, a.s.</t>
  </si>
  <si>
    <t>Usti nad Labem-Strekov</t>
  </si>
  <si>
    <t>Boilers K1 and K2 with  overall rated thermal  input 134 MW were not in operation.</t>
  </si>
  <si>
    <t>CZ52</t>
  </si>
  <si>
    <t>2012CZ52</t>
  </si>
  <si>
    <t>Jablonecka teplarenska a realitni, a.s. - Vytopna Brandl</t>
  </si>
  <si>
    <t>Jablonec nad Nisou</t>
  </si>
  <si>
    <t>CZ53</t>
  </si>
  <si>
    <t>2012CZ53</t>
  </si>
  <si>
    <t>Jablonecka teplarenska a realitni, a.s. - Vytopna Rynovice</t>
  </si>
  <si>
    <t>The boilers K2 and K3 were not in operation, the  rated thermal input of each is 17,3 MW.</t>
  </si>
  <si>
    <t>CZ54</t>
  </si>
  <si>
    <t>2012CZ54</t>
  </si>
  <si>
    <t>JIP - Papirny Vetrni, a.s.</t>
  </si>
  <si>
    <t>Vetrni</t>
  </si>
  <si>
    <t>The boiler K1 with  rated thermal input 48,5 MW  was out of operation (cold reserve).</t>
  </si>
  <si>
    <t>CZ55</t>
  </si>
  <si>
    <t>2012CZ55</t>
  </si>
  <si>
    <t xml:space="preserve">KA Contracting CR, s.r.o. - Teplarna Nachod  </t>
  </si>
  <si>
    <t>Nachod</t>
  </si>
  <si>
    <t>CZ56</t>
  </si>
  <si>
    <t>2012CZ56</t>
  </si>
  <si>
    <t>KOMTERM Morava, s.r.o. - Teplarna Koprivnice</t>
  </si>
  <si>
    <t>Koprivnice</t>
  </si>
  <si>
    <t>Change of operator in 2012, previously KOMTERM, a.s. The name of plant was KOMTERM, a.s. - Zavod Morava.</t>
  </si>
  <si>
    <t>CZ57</t>
  </si>
  <si>
    <t>2012CZ57</t>
  </si>
  <si>
    <t>KRPA PAPER a.s.</t>
  </si>
  <si>
    <t>Hostinne</t>
  </si>
  <si>
    <t>Reduction of  rated thermal input under 50 MW given by change of integrated permit dated 13.7.2012. The plant will be excluded from LCP database concerning reporting year 2013.</t>
  </si>
  <si>
    <t>CZ58</t>
  </si>
  <si>
    <t>2012CZ58</t>
  </si>
  <si>
    <t>Lovochemie, a.s.</t>
  </si>
  <si>
    <t>Lovosice</t>
  </si>
  <si>
    <t>CZ59</t>
  </si>
  <si>
    <t>2012CZ59</t>
  </si>
  <si>
    <t>Momentive Specialty Chemicals, a.s.</t>
  </si>
  <si>
    <t>Sokolov</t>
  </si>
  <si>
    <t>CZ60</t>
  </si>
  <si>
    <t>2012CZ60</t>
  </si>
  <si>
    <t xml:space="preserve">Mondi Steti a.s. </t>
  </si>
  <si>
    <t>Steti</t>
  </si>
  <si>
    <t>CZ61</t>
  </si>
  <si>
    <t>2012CZ61</t>
  </si>
  <si>
    <t>Moravskoslezske cukrovary, a.s. - Odstepny zavod Opava</t>
  </si>
  <si>
    <t>Opava-Vavrovice</t>
  </si>
  <si>
    <t>CZ62</t>
  </si>
  <si>
    <t>2012CZ62</t>
  </si>
  <si>
    <t>Moravskoslezske cukrovary, a.s. - Zavod Hrusovany nad Jevisovkou</t>
  </si>
  <si>
    <t>Hrusovany nad Jevisovkou</t>
  </si>
  <si>
    <t>CZ63</t>
  </si>
  <si>
    <t>2012CZ63</t>
  </si>
  <si>
    <t>OMGD, s.r.o. - Provozovna Kaznejov</t>
  </si>
  <si>
    <t>Kaznejov</t>
  </si>
  <si>
    <t>None of the boilers were  in operation.</t>
  </si>
  <si>
    <t>CZ64</t>
  </si>
  <si>
    <t>2012CZ64</t>
  </si>
  <si>
    <t>Ostrovska teplarenska, a.s. - Teplarna Ostrov</t>
  </si>
  <si>
    <t>Ostrov</t>
  </si>
  <si>
    <t>CZ65</t>
  </si>
  <si>
    <t>2012CZ65</t>
  </si>
  <si>
    <t>PARAMO, a.s. - HS Pardubice</t>
  </si>
  <si>
    <t>Pardubice</t>
  </si>
  <si>
    <t>Change of  rated thermal input given by change of integrated permit dated 28.8.2012.</t>
  </si>
  <si>
    <t>CZ66</t>
  </si>
  <si>
    <t>2012CZ66</t>
  </si>
  <si>
    <t>Plzenska energetika a.s. - source A</t>
  </si>
  <si>
    <t>Plzen</t>
  </si>
  <si>
    <t>Boiler K4 with  rated thermal input 101,16 MW was out of operation.</t>
  </si>
  <si>
    <t>CZ67</t>
  </si>
  <si>
    <t>2012CZ67</t>
  </si>
  <si>
    <t>Plzenska energetika a.s. - source B</t>
  </si>
  <si>
    <t>The separate boiler K5 was out of operation.</t>
  </si>
  <si>
    <t>CZ68</t>
  </si>
  <si>
    <t>2012CZ68</t>
  </si>
  <si>
    <t>Plzenska teplarenska, a.s. - Centralni zdroj tepla - source A</t>
  </si>
  <si>
    <t>Following the change of integrated permit of 11.6.2012 the biomass boiler K7 with  rated thermal input 38,5 MW was put into operation.</t>
  </si>
  <si>
    <t>CZ69</t>
  </si>
  <si>
    <t>2012CZ69</t>
  </si>
  <si>
    <t>Plzenska teplarenska, a.s. - Centralni zdroj tepla - source B</t>
  </si>
  <si>
    <t>CZ70</t>
  </si>
  <si>
    <t>2012CZ70</t>
  </si>
  <si>
    <t>Prazska teplarenska a.s. - Teplarna Holesovice</t>
  </si>
  <si>
    <t>Praha 7</t>
  </si>
  <si>
    <t>The boiler K17 with  rated thermal input 18,7 MW was not in operation.</t>
  </si>
  <si>
    <t>CZ71</t>
  </si>
  <si>
    <t>2012CZ71</t>
  </si>
  <si>
    <t>Prazska teplarenska a.s. - Teplarna Malesice I</t>
  </si>
  <si>
    <t>Praha 10</t>
  </si>
  <si>
    <t>CZ72</t>
  </si>
  <si>
    <t>2012CZ72</t>
  </si>
  <si>
    <t>Prazska teplarenska a.s. - Teplarna Malesice II</t>
  </si>
  <si>
    <t>CZ73</t>
  </si>
  <si>
    <t>2012CZ73</t>
  </si>
  <si>
    <t>Prazska teplarenska a.s. - Teplarna Malesice III</t>
  </si>
  <si>
    <t>CZ74</t>
  </si>
  <si>
    <t>2012CZ74</t>
  </si>
  <si>
    <t>Prazska teplarenska a.s. - Teplarna Michle</t>
  </si>
  <si>
    <t>Praha 4</t>
  </si>
  <si>
    <t xml:space="preserve">The boiler K2 with  rated thermal input 8,24 MW was out of operation. </t>
  </si>
  <si>
    <t>CZ75</t>
  </si>
  <si>
    <t>2012CZ75</t>
  </si>
  <si>
    <t>Prazska teplarenska a.s. - Teplarna Veleslavin</t>
  </si>
  <si>
    <t>Praha - Veleslavin</t>
  </si>
  <si>
    <t>CZ76</t>
  </si>
  <si>
    <t>2012CZ76</t>
  </si>
  <si>
    <t>Prazska teplarenska a.s. - Vytopna Juliska</t>
  </si>
  <si>
    <t>Praha 6</t>
  </si>
  <si>
    <t>CZ77</t>
  </si>
  <si>
    <t>2012CZ77</t>
  </si>
  <si>
    <t>Prazska teplarenska a.s. - Vytopna Krc</t>
  </si>
  <si>
    <t>CZ78</t>
  </si>
  <si>
    <t>2012CZ78</t>
  </si>
  <si>
    <t>Prazska teplarenska a.s. - Vytopna Treboradice</t>
  </si>
  <si>
    <t>Praha 9</t>
  </si>
  <si>
    <t>CZ79</t>
  </si>
  <si>
    <t>2012CZ79</t>
  </si>
  <si>
    <t>Pribramska teplarenska, a.s. - Vytopna Zdabor</t>
  </si>
  <si>
    <t>Pribram 8</t>
  </si>
  <si>
    <t>CZ80</t>
  </si>
  <si>
    <t>2012CZ80</t>
  </si>
  <si>
    <t>SKO-ENERGO s.r.o. - Teplarna</t>
  </si>
  <si>
    <t>Mlada Boleslav</t>
  </si>
  <si>
    <t>CZ81</t>
  </si>
  <si>
    <t>2012CZ81</t>
  </si>
  <si>
    <t>Sokolovska uhelna, pravni nastupce, a.s. - Zpracovatelska cast Vresova - source A</t>
  </si>
  <si>
    <t>Vresova</t>
  </si>
  <si>
    <t>CZ82</t>
  </si>
  <si>
    <t>2012CZ82</t>
  </si>
  <si>
    <t>Sokolovska uhelna, pravni nastupce, a.s. - Zpracovatelska cast Vresova - source B</t>
  </si>
  <si>
    <t>CZ83</t>
  </si>
  <si>
    <t>2012CZ83</t>
  </si>
  <si>
    <t xml:space="preserve">SPOLANA a.s. </t>
  </si>
  <si>
    <t>Neratovice</t>
  </si>
  <si>
    <t>CZ84</t>
  </si>
  <si>
    <t>2012CZ84</t>
  </si>
  <si>
    <t xml:space="preserve">Synthesia, a.s. - Odbor Energetika - Teplarna ZL 1 </t>
  </si>
  <si>
    <t>Pardubice 7</t>
  </si>
  <si>
    <t>CZ85</t>
  </si>
  <si>
    <t>2012CZ85</t>
  </si>
  <si>
    <t>Synthesia, a.s. - Odbor Energetika - Teplarna ZL 2</t>
  </si>
  <si>
    <t>CZ86</t>
  </si>
  <si>
    <t>2012CZ86</t>
  </si>
  <si>
    <t>TAMERO INVEST s.r.o. - Teplarna Kralupy</t>
  </si>
  <si>
    <t>Kralupy nad Vltavou</t>
  </si>
  <si>
    <t>CZ87</t>
  </si>
  <si>
    <t>2012CZ87</t>
  </si>
  <si>
    <t>Teplarna Ceske Budejovice, a.s. - Novohradska ulice</t>
  </si>
  <si>
    <t>Ceske Budejovice</t>
  </si>
  <si>
    <t>CZ88</t>
  </si>
  <si>
    <t>2012CZ88</t>
  </si>
  <si>
    <t>Teplarna Ceske Budejovice, a.s. - Vytopna Vrato</t>
  </si>
  <si>
    <t>Reduction of  rated thermal input under 50 MW given by change of integrated permit dated 7.12.2012 . The plant will be excluded from LCP database concerning reporting year 2013.</t>
  </si>
  <si>
    <t>CZ89</t>
  </si>
  <si>
    <t>2012CZ89</t>
  </si>
  <si>
    <t>Teplarna Liberec, a.s.</t>
  </si>
  <si>
    <t>Liberec 4</t>
  </si>
  <si>
    <t>The boiler K3 with  rated thermal input 86,8 MW was not in operation.</t>
  </si>
  <si>
    <t>CZ90</t>
  </si>
  <si>
    <t>2012CZ90</t>
  </si>
  <si>
    <t>Teplarna Otrokovice a.s.</t>
  </si>
  <si>
    <t>Otrokovice</t>
  </si>
  <si>
    <t>CZ91</t>
  </si>
  <si>
    <t>2012CZ91</t>
  </si>
  <si>
    <t>Teplarna Pisek, a.s.</t>
  </si>
  <si>
    <t>Pisek</t>
  </si>
  <si>
    <t>CZ92</t>
  </si>
  <si>
    <t>2012CZ92</t>
  </si>
  <si>
    <t>Teplarna Strakonice, a.s.</t>
  </si>
  <si>
    <t>Strakonice</t>
  </si>
  <si>
    <t xml:space="preserve">Following the change of integrated permit dated 10.12.2012 the  rated thermal input of boiler K5 was reduced from 60 to 49 MW. </t>
  </si>
  <si>
    <t>CZ93</t>
  </si>
  <si>
    <t>2012CZ93</t>
  </si>
  <si>
    <t>Teplarna Tabor, a.s.</t>
  </si>
  <si>
    <t>Tabor</t>
  </si>
  <si>
    <t>The boiler K2 with  rated thermal input 85,5 MW was not in operation.</t>
  </si>
  <si>
    <t>CZ94</t>
  </si>
  <si>
    <t>2012CZ94</t>
  </si>
  <si>
    <t xml:space="preserve">Teplarna Trmice, a.s. </t>
  </si>
  <si>
    <t>Trmice</t>
  </si>
  <si>
    <t>CZ95</t>
  </si>
  <si>
    <t>2012CZ95</t>
  </si>
  <si>
    <t>Teplarna Trmice, a.s. - PPC Trmice</t>
  </si>
  <si>
    <t>The plant  shut down in 2012. It will be excluded from LCP database concerning reporting year 2013.</t>
  </si>
  <si>
    <t>CZ96</t>
  </si>
  <si>
    <t>2012CZ96</t>
  </si>
  <si>
    <t>Teplarna Varnsdorf a.s.</t>
  </si>
  <si>
    <t>Varnsdorf</t>
  </si>
  <si>
    <t xml:space="preserve">The boiler K1 with  rated thermal input 10,65 MW was not in operation. </t>
  </si>
  <si>
    <t>CZ97</t>
  </si>
  <si>
    <t>2012CZ97</t>
  </si>
  <si>
    <t>Teplarny Brno a.s. - Provoz Brno-sever</t>
  </si>
  <si>
    <t>Brno-Malomerice</t>
  </si>
  <si>
    <t>CZ98</t>
  </si>
  <si>
    <t>2012CZ98</t>
  </si>
  <si>
    <t>Teplarny Brno a.s. - Provoz Cerveny Mlyn</t>
  </si>
  <si>
    <t>Brno-Kralovo Pole</t>
  </si>
  <si>
    <t>CZ99</t>
  </si>
  <si>
    <t>2012CZ99</t>
  </si>
  <si>
    <t>Teplarny Brno a.s. - Provoz Spitalka - source A</t>
  </si>
  <si>
    <t>Brno-mesto</t>
  </si>
  <si>
    <t>CZ100</t>
  </si>
  <si>
    <t>2012CZ100</t>
  </si>
  <si>
    <t>2012-100</t>
  </si>
  <si>
    <t>Teplarny Brno a.s. - Provoz Spitalka - source B</t>
  </si>
  <si>
    <t>CZ101</t>
  </si>
  <si>
    <t>2012CZ101</t>
  </si>
  <si>
    <t>2012-101</t>
  </si>
  <si>
    <t>Tereos TDD, a.s. - Cukrovar Ceske Mezirici</t>
  </si>
  <si>
    <t>Ceske Mezirici</t>
  </si>
  <si>
    <t>CZ102</t>
  </si>
  <si>
    <t>2012CZ102</t>
  </si>
  <si>
    <t>2012-102</t>
  </si>
  <si>
    <t>Tereos TTD, a.s. - Cukrovar Dobrovice</t>
  </si>
  <si>
    <t>Dobrovice</t>
  </si>
  <si>
    <t>CZ103</t>
  </si>
  <si>
    <t>2012CZ103</t>
  </si>
  <si>
    <t>2012-103</t>
  </si>
  <si>
    <t>UNIPETROL RPA, s.r.o. - Teplarna T 700</t>
  </si>
  <si>
    <t>Litvinov</t>
  </si>
  <si>
    <t>CZ104</t>
  </si>
  <si>
    <t>2012CZ104</t>
  </si>
  <si>
    <t>2012-104</t>
  </si>
  <si>
    <t>UNIPETROL RPA, s.r.o. - Zavod 01 Petrochemie - etylenova jednotka</t>
  </si>
  <si>
    <t>CZ105</t>
  </si>
  <si>
    <t>2012CZ105</t>
  </si>
  <si>
    <t>2012-105</t>
  </si>
  <si>
    <t>United Energy, a.s. - Teplarna Komorany</t>
  </si>
  <si>
    <t>Most-Komorany</t>
  </si>
  <si>
    <t>Increase of  rated thermal  input by 10 % following the change of integrated permit dated 20.12.2011. Boilers K1and K2 with overall rated thermal input 224 MW were not in  operation.</t>
  </si>
  <si>
    <t>CZ106</t>
  </si>
  <si>
    <t>2012CZ106</t>
  </si>
  <si>
    <t>2012-106</t>
  </si>
  <si>
    <t>Vyroba a prodej tepla Pribram a.s. - CZT</t>
  </si>
  <si>
    <t>Pribram 6</t>
  </si>
  <si>
    <t>CZ107</t>
  </si>
  <si>
    <t>2012CZ107</t>
  </si>
  <si>
    <t>2012-107</t>
  </si>
  <si>
    <t>Zasobovani teplem Vsetin a.s. - Teplarna Jiraskova</t>
  </si>
  <si>
    <t>Vsetin</t>
  </si>
  <si>
    <t>The boiler K 3 with  rated thermal input 62 MW was not in operation.</t>
  </si>
  <si>
    <t>CZ108</t>
  </si>
  <si>
    <t>2012CZ108</t>
  </si>
  <si>
    <t>2012-108</t>
  </si>
  <si>
    <t>ZDAS, a.s. - Kotelna a COV</t>
  </si>
  <si>
    <t>Zdar nad Sazavou</t>
  </si>
  <si>
    <t>DE</t>
  </si>
  <si>
    <t>DE1</t>
  </si>
  <si>
    <t>2012DE1</t>
  </si>
  <si>
    <t>IKW Raff Burghausen (R33)</t>
  </si>
  <si>
    <t>Burghausen</t>
  </si>
  <si>
    <t>DE2</t>
  </si>
  <si>
    <t>2012DE2</t>
  </si>
  <si>
    <t>IKW Burghausen (A104)</t>
  </si>
  <si>
    <t>DE3</t>
  </si>
  <si>
    <t>2012DE3</t>
  </si>
  <si>
    <t>IKW Raff Gelsenkirchen A7 (R22)</t>
  </si>
  <si>
    <t>Gelsenkirchen</t>
  </si>
  <si>
    <t>DE4</t>
  </si>
  <si>
    <t>2012DE4</t>
  </si>
  <si>
    <t>IKW Raff Gelsenkirchen (R21)</t>
  </si>
  <si>
    <t>DE5</t>
  </si>
  <si>
    <t>2012DE5</t>
  </si>
  <si>
    <t>IKW Raff Gelsenkirchen A8 (R23)</t>
  </si>
  <si>
    <t>DE6</t>
  </si>
  <si>
    <t>2012DE6</t>
  </si>
  <si>
    <t>IKW Raff Gelsenkirchen Hydrocracker (R24)</t>
  </si>
  <si>
    <t>DE7</t>
  </si>
  <si>
    <t>2012DE7</t>
  </si>
  <si>
    <t>IKW Raff Gelsenkirchen Horst (V0001)</t>
  </si>
  <si>
    <t>DE8</t>
  </si>
  <si>
    <t>2012DE8</t>
  </si>
  <si>
    <t>IKW Raff Gelsenkirchen Olefin IV (R26)</t>
  </si>
  <si>
    <t>DE9</t>
  </si>
  <si>
    <t>2012DE9</t>
  </si>
  <si>
    <t>IKW Raff Gelsenkirchen Olefin 3 (R25)</t>
  </si>
  <si>
    <t>DE10</t>
  </si>
  <si>
    <t>2012DE10</t>
  </si>
  <si>
    <t>IKW Raff Shell GT (R10)</t>
  </si>
  <si>
    <t>Hamburg</t>
  </si>
  <si>
    <t>DE11</t>
  </si>
  <si>
    <t>2012DE11</t>
  </si>
  <si>
    <t>IKW Raff Shell Platformer (R9)</t>
  </si>
  <si>
    <t>DE12</t>
  </si>
  <si>
    <t>2012DE12</t>
  </si>
  <si>
    <t>IKW Raff Holborn Dampferzeuger (R6)</t>
  </si>
  <si>
    <t>DE13</t>
  </si>
  <si>
    <t>2012DE13</t>
  </si>
  <si>
    <t>IKW Raff Holborn Prozeß (R7)</t>
  </si>
  <si>
    <t>DE14</t>
  </si>
  <si>
    <t>2012DE14</t>
  </si>
  <si>
    <t>IKW Raff Holborn Reaktor (R5)</t>
  </si>
  <si>
    <t>DE15</t>
  </si>
  <si>
    <t>2012DE15</t>
  </si>
  <si>
    <t>IKW Raff Shell CD (R8)</t>
  </si>
  <si>
    <t>DE16</t>
  </si>
  <si>
    <t>2012DE16</t>
  </si>
  <si>
    <t>IKW Raff Hemmingstedt KW (R3)</t>
  </si>
  <si>
    <t>Hemmingstedt</t>
  </si>
  <si>
    <t>DE17</t>
  </si>
  <si>
    <t>2012DE17</t>
  </si>
  <si>
    <t>IKW Raff Hemmingstedt Raffination (R4)</t>
  </si>
  <si>
    <t>DE18</t>
  </si>
  <si>
    <t>2012DE18</t>
  </si>
  <si>
    <t>IKW Raff Hemmingstedt Kohlenwasserstoff (R2)</t>
  </si>
  <si>
    <t>DE19</t>
  </si>
  <si>
    <t>2012DE19</t>
  </si>
  <si>
    <t>IKW Raff Hemmingstedt Destillation (R1)</t>
  </si>
  <si>
    <t>DE20</t>
  </si>
  <si>
    <t>2012DE20</t>
  </si>
  <si>
    <t>IKW Raff Hemmingstedt Weiterverarbeitung (R50)</t>
  </si>
  <si>
    <t>DE21</t>
  </si>
  <si>
    <t>2012DE21</t>
  </si>
  <si>
    <t>IKW Karlsruhe-Raffinerie I (R30)</t>
  </si>
  <si>
    <t>Karlsruhe</t>
  </si>
  <si>
    <t>DE22</t>
  </si>
  <si>
    <t>2012DE22</t>
  </si>
  <si>
    <t>IKW Karlsruhe-Raffinerie II (R31)</t>
  </si>
  <si>
    <t>DE23</t>
  </si>
  <si>
    <t>2012DE23</t>
  </si>
  <si>
    <t>IKW Raff Köln F7101 (R15)</t>
  </si>
  <si>
    <t>Köln</t>
  </si>
  <si>
    <t>DE24</t>
  </si>
  <si>
    <t>2012DE24</t>
  </si>
  <si>
    <t>IKW Raff Köln F3201 (R13)</t>
  </si>
  <si>
    <t>DE25</t>
  </si>
  <si>
    <t>2012DE25</t>
  </si>
  <si>
    <t>IKW Raff Köln F1 (R14)</t>
  </si>
  <si>
    <t>DE26</t>
  </si>
  <si>
    <t>2012DE26</t>
  </si>
  <si>
    <t>IKW FA Kösching (R49)</t>
  </si>
  <si>
    <t>Kösching</t>
  </si>
  <si>
    <t>DE27</t>
  </si>
  <si>
    <t>2012DE27</t>
  </si>
  <si>
    <t>IKW Raff Kösching (R34)</t>
  </si>
  <si>
    <t>DE28</t>
  </si>
  <si>
    <t>2012DE28</t>
  </si>
  <si>
    <t>IKW Raff Emsland-4 (R54)</t>
  </si>
  <si>
    <t>Lingen</t>
  </si>
  <si>
    <t>DE29</t>
  </si>
  <si>
    <t>2012DE29</t>
  </si>
  <si>
    <t>IKW Raff Emsland-2 (R52)</t>
  </si>
  <si>
    <t>DE30</t>
  </si>
  <si>
    <t>2012DE30</t>
  </si>
  <si>
    <t>IKW Raff Emsland-3 (R53)</t>
  </si>
  <si>
    <t>DE31</t>
  </si>
  <si>
    <t>2012DE31</t>
  </si>
  <si>
    <t>IKW Raff Emsland-1 (R51)</t>
  </si>
  <si>
    <t>DE32</t>
  </si>
  <si>
    <t>2012DE32</t>
  </si>
  <si>
    <t>IKW Raff Neustadt (R37)</t>
  </si>
  <si>
    <t>Neustadt/Donau</t>
  </si>
  <si>
    <t>DE33</t>
  </si>
  <si>
    <t>2012DE33</t>
  </si>
  <si>
    <t>IKW Raff Schwedt KW (A482)</t>
  </si>
  <si>
    <t>Schwedt/Oder</t>
  </si>
  <si>
    <t>DE34</t>
  </si>
  <si>
    <t>2012DE34</t>
  </si>
  <si>
    <t>IKW Raff Schwedt Rohöl 1 (R39)</t>
  </si>
  <si>
    <t>DE35</t>
  </si>
  <si>
    <t>2012DE35</t>
  </si>
  <si>
    <t>IKW Raff Schwedt Rohöl 3 (R40)</t>
  </si>
  <si>
    <t>DE36</t>
  </si>
  <si>
    <t>2012DE36</t>
  </si>
  <si>
    <t>IKW Raff Schwedt H2B (R43)</t>
  </si>
  <si>
    <t>DE37</t>
  </si>
  <si>
    <t>2012DE37</t>
  </si>
  <si>
    <t>IKW Raff Schwedt Aromizer (R38)</t>
  </si>
  <si>
    <t>DE38</t>
  </si>
  <si>
    <t>2012DE38</t>
  </si>
  <si>
    <t>IKW Raff Schwedt Mitteldruck (R44)</t>
  </si>
  <si>
    <t>DE39</t>
  </si>
  <si>
    <t>2012DE39</t>
  </si>
  <si>
    <t>IKW Raff Schwedt VT3 (R41)</t>
  </si>
  <si>
    <t>DE40</t>
  </si>
  <si>
    <t>2012DE40</t>
  </si>
  <si>
    <t>IKW Raff Schwedt Spaltanlage (R42)</t>
  </si>
  <si>
    <t>DE41</t>
  </si>
  <si>
    <t>2012DE41</t>
  </si>
  <si>
    <t>IKW Raff Vohburg (R35)</t>
  </si>
  <si>
    <t>Vohburg</t>
  </si>
  <si>
    <t>DE42</t>
  </si>
  <si>
    <t>2012DE42</t>
  </si>
  <si>
    <t>IKW Raff Wesseling CCR (R17)</t>
  </si>
  <si>
    <t>Wesseling</t>
  </si>
  <si>
    <t>DE43</t>
  </si>
  <si>
    <t>2012DE43</t>
  </si>
  <si>
    <t>IKW Raff Wesseling D500 (R20)</t>
  </si>
  <si>
    <t>DE44</t>
  </si>
  <si>
    <t>2012DE44</t>
  </si>
  <si>
    <t>IKW FA West Wilhelmshaven (R47a)</t>
  </si>
  <si>
    <t>Wilhelmshaven</t>
  </si>
  <si>
    <t>stand by</t>
  </si>
  <si>
    <t>DE45</t>
  </si>
  <si>
    <t>2012DE45</t>
  </si>
  <si>
    <t>IKW FA Ost Wilhelmshaven (R47b)</t>
  </si>
  <si>
    <t>DE46</t>
  </si>
  <si>
    <t>2012DE46</t>
  </si>
  <si>
    <t>IKW Raff Wilhelmshaven (R47c)</t>
  </si>
  <si>
    <t>DE47</t>
  </si>
  <si>
    <t>2012DE47</t>
  </si>
  <si>
    <t>HW RWTH Aachen (A2)</t>
  </si>
  <si>
    <t>Aachen</t>
  </si>
  <si>
    <t/>
  </si>
  <si>
    <t>DE48</t>
  </si>
  <si>
    <t>2012DE48</t>
  </si>
  <si>
    <t>IKW Aalen (A3)</t>
  </si>
  <si>
    <t>Aalen</t>
  </si>
  <si>
    <t>DE49</t>
  </si>
  <si>
    <t>2012DE49</t>
  </si>
  <si>
    <t>Erdgasverdichter Achim (A4)</t>
  </si>
  <si>
    <t>Achim</t>
  </si>
  <si>
    <t>DE50</t>
  </si>
  <si>
    <t>2012DE50</t>
  </si>
  <si>
    <t>GTKW Ahrensfelde (A5)</t>
  </si>
  <si>
    <t>Ahrensfelde</t>
  </si>
  <si>
    <t>DE51</t>
  </si>
  <si>
    <t>2012DE51</t>
  </si>
  <si>
    <t>IKW Papier-Albbruck (A6)</t>
  </si>
  <si>
    <t>Albbruck</t>
  </si>
  <si>
    <t>DE52</t>
  </si>
  <si>
    <t>2012DE52</t>
  </si>
  <si>
    <t>IKW Papier-Alfeld (A7)</t>
  </si>
  <si>
    <t>Alfeld</t>
  </si>
  <si>
    <t>DE53</t>
  </si>
  <si>
    <t>2012DE53</t>
  </si>
  <si>
    <t>KW Altbach (A8)</t>
  </si>
  <si>
    <t>Altbach</t>
  </si>
  <si>
    <t>DE54</t>
  </si>
  <si>
    <t>2012DE54</t>
  </si>
  <si>
    <t>IKW Amsdorf (A9)</t>
  </si>
  <si>
    <t>Amsdorf</t>
  </si>
  <si>
    <t>DE55</t>
  </si>
  <si>
    <t>2012DE55</t>
  </si>
  <si>
    <t>IKW Andernach (A10)</t>
  </si>
  <si>
    <t>Andernach</t>
  </si>
  <si>
    <t>DE56</t>
  </si>
  <si>
    <t>2012DE56</t>
  </si>
  <si>
    <t>IKW Zucker-Anklam (A11)</t>
  </si>
  <si>
    <t>Anklam</t>
  </si>
  <si>
    <t>DE57</t>
  </si>
  <si>
    <t>2012DE57</t>
  </si>
  <si>
    <t>IKW Arneburg (A13)</t>
  </si>
  <si>
    <t>Arneburg</t>
  </si>
  <si>
    <t>DE58</t>
  </si>
  <si>
    <t>2012DE58</t>
  </si>
  <si>
    <t>IKW Papier Arnsberg (A14)</t>
  </si>
  <si>
    <t>Arnsberg</t>
  </si>
  <si>
    <t>DE59</t>
  </si>
  <si>
    <t>2012DE59</t>
  </si>
  <si>
    <t>GuD Aschaffenburg (A754)</t>
  </si>
  <si>
    <t>Aschaffenburg</t>
  </si>
  <si>
    <t>DE60</t>
  </si>
  <si>
    <t>2012DE60</t>
  </si>
  <si>
    <t>IKW Papier Aschaffenburg (A15)</t>
  </si>
  <si>
    <t>DE61</t>
  </si>
  <si>
    <t>2012DE61</t>
  </si>
  <si>
    <t>IKW Papier-Augsburg (A17)</t>
  </si>
  <si>
    <t>Augsburg</t>
  </si>
  <si>
    <t>DE62</t>
  </si>
  <si>
    <t>2012DE62</t>
  </si>
  <si>
    <t>BHKW Augsburg (A16)</t>
  </si>
  <si>
    <t>DE63</t>
  </si>
  <si>
    <t>2012DE63</t>
  </si>
  <si>
    <t>HKW Augsburg (A18)</t>
  </si>
  <si>
    <t>DE64</t>
  </si>
  <si>
    <t>2012DE64</t>
  </si>
  <si>
    <t>GT Kreuznach (A577)</t>
  </si>
  <si>
    <t>Bad Kreuznach</t>
  </si>
  <si>
    <t>DE65</t>
  </si>
  <si>
    <t>2012DE65</t>
  </si>
  <si>
    <t>Erdgasverdichter Salzuflen (A580)</t>
  </si>
  <si>
    <t>Bad Salzuflen</t>
  </si>
  <si>
    <t>DE66</t>
  </si>
  <si>
    <t>2012DE66</t>
  </si>
  <si>
    <t>HKW Bad Salzungen (A19)</t>
  </si>
  <si>
    <t>Bad Salzungen</t>
  </si>
  <si>
    <t>DE67</t>
  </si>
  <si>
    <t>2012DE67</t>
  </si>
  <si>
    <t>IKW Baienfurt (A20)</t>
  </si>
  <si>
    <t>Baienfurt</t>
  </si>
  <si>
    <t>DE68</t>
  </si>
  <si>
    <t>2012DE68</t>
  </si>
  <si>
    <t>IKW Barby (A21)</t>
  </si>
  <si>
    <t>Barby</t>
  </si>
  <si>
    <t>DE69</t>
  </si>
  <si>
    <t>2012DE69</t>
  </si>
  <si>
    <t>IKW Baruth (A22)</t>
  </si>
  <si>
    <t>Baruth</t>
  </si>
  <si>
    <t>DE70</t>
  </si>
  <si>
    <t>2012DE70</t>
  </si>
  <si>
    <t>HW Baumholder (A23)</t>
  </si>
  <si>
    <t>Baumholder</t>
  </si>
  <si>
    <t>DE71</t>
  </si>
  <si>
    <t>2012DE71</t>
  </si>
  <si>
    <t>IKW Baunatal (A24)</t>
  </si>
  <si>
    <t>Baunatal</t>
  </si>
  <si>
    <t>DE72</t>
  </si>
  <si>
    <t>2012DE72</t>
  </si>
  <si>
    <t>HKW Bautzen (A25)</t>
  </si>
  <si>
    <t>Bautzen</t>
  </si>
  <si>
    <t>DE73</t>
  </si>
  <si>
    <t>2012DE73</t>
  </si>
  <si>
    <t>KW Niederaußem Block K (A628)</t>
  </si>
  <si>
    <t>Bergheim</t>
  </si>
  <si>
    <t>DE74</t>
  </si>
  <si>
    <t>2012DE74</t>
  </si>
  <si>
    <t>KW Niederaußem Block G (A626)</t>
  </si>
  <si>
    <t>DE75</t>
  </si>
  <si>
    <t>2012DE75</t>
  </si>
  <si>
    <t>KW Niederaußem Block H (A627)</t>
  </si>
  <si>
    <t>DE76</t>
  </si>
  <si>
    <t>2012DE76</t>
  </si>
  <si>
    <t>KW Niederaußem Block C (A622)</t>
  </si>
  <si>
    <t>DE77</t>
  </si>
  <si>
    <t>2012DE77</t>
  </si>
  <si>
    <t>KW Niederaußem Block E (A624)</t>
  </si>
  <si>
    <t>DE78</t>
  </si>
  <si>
    <t>2012DE78</t>
  </si>
  <si>
    <t>KW Niederaußem Block D (A623)</t>
  </si>
  <si>
    <t>DE79</t>
  </si>
  <si>
    <t>2012DE79</t>
  </si>
  <si>
    <t>KW Niederaußem Block F (A625)</t>
  </si>
  <si>
    <t>DE80</t>
  </si>
  <si>
    <t>2012DE80</t>
  </si>
  <si>
    <t>KW Niederaußem Block A B (A621)</t>
  </si>
  <si>
    <t>DE81</t>
  </si>
  <si>
    <t>2012DE81</t>
  </si>
  <si>
    <t>IKW Bergheim Fortuna Nord (A28)</t>
  </si>
  <si>
    <t>DE82</t>
  </si>
  <si>
    <t>2012DE82</t>
  </si>
  <si>
    <t>IKW Bergisch-Gladbach (A29)</t>
  </si>
  <si>
    <t>Bergisch Gladbach</t>
  </si>
  <si>
    <t>DE83</t>
  </si>
  <si>
    <t>2012DE83</t>
  </si>
  <si>
    <t>IKW Bergkamen (A30)</t>
  </si>
  <si>
    <t>Bergkamen</t>
  </si>
  <si>
    <t>DE84</t>
  </si>
  <si>
    <t>2012DE84</t>
  </si>
  <si>
    <t>KW Bergkamen (A31)</t>
  </si>
  <si>
    <t>DE85</t>
  </si>
  <si>
    <t>2012DE85</t>
  </si>
  <si>
    <t>HKW Charlottenburg (A32)</t>
  </si>
  <si>
    <t>Berlin-Charlottenburg</t>
  </si>
  <si>
    <t>DE86</t>
  </si>
  <si>
    <t>2012DE86</t>
  </si>
  <si>
    <t>BHKW Köpenick (A35)</t>
  </si>
  <si>
    <t>Berlin-Köpenick</t>
  </si>
  <si>
    <t>DE87</t>
  </si>
  <si>
    <t>2012DE87</t>
  </si>
  <si>
    <t>HKW Klingenberg (A36)</t>
  </si>
  <si>
    <t>Berlin-Lichtenberg</t>
  </si>
  <si>
    <t>DE88</t>
  </si>
  <si>
    <t>2012DE88</t>
  </si>
  <si>
    <t>HKW Lichtenberg (A37)</t>
  </si>
  <si>
    <t>DE89</t>
  </si>
  <si>
    <t>2012DE89</t>
  </si>
  <si>
    <t>HKW Moabit (A39)</t>
  </si>
  <si>
    <t>Berlin-Mitte</t>
  </si>
  <si>
    <t>DE90</t>
  </si>
  <si>
    <t>2012DE90</t>
  </si>
  <si>
    <t>HKW Mitte (A38)</t>
  </si>
  <si>
    <t>DE91</t>
  </si>
  <si>
    <t>2012DE91</t>
  </si>
  <si>
    <t>HW Scharnhorststraße (A40)</t>
  </si>
  <si>
    <t>DE92</t>
  </si>
  <si>
    <t>2012DE92</t>
  </si>
  <si>
    <t>HKW Rudow II (A42b)</t>
  </si>
  <si>
    <t>Berlin-Neukölln</t>
  </si>
  <si>
    <t>DE93</t>
  </si>
  <si>
    <t>2012DE93</t>
  </si>
  <si>
    <t>FHW Neukölln (A41)</t>
  </si>
  <si>
    <t>DE94</t>
  </si>
  <si>
    <t>2012DE94</t>
  </si>
  <si>
    <t>HKW Rudow I (A42a)</t>
  </si>
  <si>
    <t>DE95</t>
  </si>
  <si>
    <t>2012DE95</t>
  </si>
  <si>
    <t>HKW Buch (A43)</t>
  </si>
  <si>
    <t>Berlin-Pankow</t>
  </si>
  <si>
    <t>DE96</t>
  </si>
  <si>
    <t>2012DE96</t>
  </si>
  <si>
    <t>FHW Märkisches Viertel (A44)</t>
  </si>
  <si>
    <t>Berlin-Reinickendorf</t>
  </si>
  <si>
    <t>DE97</t>
  </si>
  <si>
    <t>2012DE97</t>
  </si>
  <si>
    <t>HW Lange Enden (A45)</t>
  </si>
  <si>
    <t>DE98</t>
  </si>
  <si>
    <t>2012DE98</t>
  </si>
  <si>
    <t>HKW Reuter (A46)</t>
  </si>
  <si>
    <t>Berlin-Spandau</t>
  </si>
  <si>
    <t>DE99</t>
  </si>
  <si>
    <t>2012DE99</t>
  </si>
  <si>
    <t>HKW Reuter West (A33)</t>
  </si>
  <si>
    <t>DE100</t>
  </si>
  <si>
    <t>2012DE100</t>
  </si>
  <si>
    <t>HKW Lichterfelde (A47)</t>
  </si>
  <si>
    <t>Berlin-Steglitz</t>
  </si>
  <si>
    <t>DE101</t>
  </si>
  <si>
    <t>2012DE101</t>
  </si>
  <si>
    <t>HKW Adlershof (A48)</t>
  </si>
  <si>
    <t>Berlin-Treptow</t>
  </si>
  <si>
    <t>DE102</t>
  </si>
  <si>
    <t>2012DE102</t>
  </si>
  <si>
    <t>Energiezentrale Pharma Wedding (A49)</t>
  </si>
  <si>
    <t>Berlin-Wedding</t>
  </si>
  <si>
    <t>DE103</t>
  </si>
  <si>
    <t>2012DE103</t>
  </si>
  <si>
    <t>HKW Wilmersdorf (A50)</t>
  </si>
  <si>
    <t>Berlin-Wilmersdorf</t>
  </si>
  <si>
    <t>DE104</t>
  </si>
  <si>
    <t>2012DE104</t>
  </si>
  <si>
    <t>IKW Bernburg (A51)</t>
  </si>
  <si>
    <t>Bernburg</t>
  </si>
  <si>
    <t>DE105</t>
  </si>
  <si>
    <t>2012DE105</t>
  </si>
  <si>
    <t>KW Bexbach (A52)</t>
  </si>
  <si>
    <t>Bexbach</t>
  </si>
  <si>
    <t>DE106</t>
  </si>
  <si>
    <t>2012DE106</t>
  </si>
  <si>
    <t>IKW Pharma-Biberach (A584)</t>
  </si>
  <si>
    <t>Biberach</t>
  </si>
  <si>
    <t>DE107</t>
  </si>
  <si>
    <t>2012DE107</t>
  </si>
  <si>
    <t>HKW Bielefeld Stadtwerke (A57)</t>
  </si>
  <si>
    <t>Bielefeld</t>
  </si>
  <si>
    <t>DE108</t>
  </si>
  <si>
    <t>2012DE108</t>
  </si>
  <si>
    <t>GuD Bielefeld (A55)</t>
  </si>
  <si>
    <t>DE109</t>
  </si>
  <si>
    <t>2012DE109</t>
  </si>
  <si>
    <t>2012-109</t>
  </si>
  <si>
    <t>HW Uni-Bielefeld (A59)</t>
  </si>
  <si>
    <t>DE110</t>
  </si>
  <si>
    <t>2012DE110</t>
  </si>
  <si>
    <t>2012-110</t>
  </si>
  <si>
    <t>IKW Papier-Bielefeld (A53)</t>
  </si>
  <si>
    <t>DE111</t>
  </si>
  <si>
    <t>2012DE111</t>
  </si>
  <si>
    <t>2012-111</t>
  </si>
  <si>
    <t>HW Sieker (A58)</t>
  </si>
  <si>
    <t>DE112</t>
  </si>
  <si>
    <t>2012DE112</t>
  </si>
  <si>
    <t>2012-112</t>
  </si>
  <si>
    <t>GTKW Bielefeld (A54)</t>
  </si>
  <si>
    <t>DE113</t>
  </si>
  <si>
    <t>2012DE113</t>
  </si>
  <si>
    <t>2012-113</t>
  </si>
  <si>
    <t>IKW Bitterfeld GuD (A60)</t>
  </si>
  <si>
    <t>Bitterfeld</t>
  </si>
  <si>
    <t>DE114</t>
  </si>
  <si>
    <t>2012DE114</t>
  </si>
  <si>
    <t>2012-114</t>
  </si>
  <si>
    <t>IKW Bitterfeld GWRK (A61)</t>
  </si>
  <si>
    <t>DE115</t>
  </si>
  <si>
    <t>2012DE115</t>
  </si>
  <si>
    <t>2012-115</t>
  </si>
  <si>
    <t>IKW Papier-Blankenstein (A62)</t>
  </si>
  <si>
    <t>Blankenstein</t>
  </si>
  <si>
    <t>DE116</t>
  </si>
  <si>
    <t>2012DE116</t>
  </si>
  <si>
    <t>2012-116</t>
  </si>
  <si>
    <t>KW Bochum (A65)</t>
  </si>
  <si>
    <t>Bochum</t>
  </si>
  <si>
    <t>DE117</t>
  </si>
  <si>
    <t>2012DE117</t>
  </si>
  <si>
    <t>2012-117</t>
  </si>
  <si>
    <t>HKW Bochum (A64)</t>
  </si>
  <si>
    <t>DE118</t>
  </si>
  <si>
    <t>2012DE118</t>
  </si>
  <si>
    <t>2012-118</t>
  </si>
  <si>
    <t>IKW Bochum (A63)</t>
  </si>
  <si>
    <t>DE119</t>
  </si>
  <si>
    <t>2012DE119</t>
  </si>
  <si>
    <t>2012-119</t>
  </si>
  <si>
    <t>KW Lippendorf (A69)</t>
  </si>
  <si>
    <t>Böhlen</t>
  </si>
  <si>
    <t>DE120</t>
  </si>
  <si>
    <t>2012DE120</t>
  </si>
  <si>
    <t>2012-120</t>
  </si>
  <si>
    <t>IKW Chemie Böhlen Pyrolyse (A67)</t>
  </si>
  <si>
    <t>DE121</t>
  </si>
  <si>
    <t>2012DE121</t>
  </si>
  <si>
    <t>2012-121</t>
  </si>
  <si>
    <t>IKW Chemie Böhlen Ethylen (A68)</t>
  </si>
  <si>
    <t>DE122</t>
  </si>
  <si>
    <t>2012DE122</t>
  </si>
  <si>
    <t>2012-122</t>
  </si>
  <si>
    <t>IKW Bomlitz (A70)</t>
  </si>
  <si>
    <t>Bomlitz</t>
  </si>
  <si>
    <t>DE123</t>
  </si>
  <si>
    <t>2012DE123</t>
  </si>
  <si>
    <t>2012-123</t>
  </si>
  <si>
    <t>HKW Bonn Süd (A72)</t>
  </si>
  <si>
    <t>Bonn</t>
  </si>
  <si>
    <t>DE124</t>
  </si>
  <si>
    <t>2012DE124</t>
  </si>
  <si>
    <t>2012-124</t>
  </si>
  <si>
    <t>HKW Bonn Nord (A71)</t>
  </si>
  <si>
    <t>DE125</t>
  </si>
  <si>
    <t>2012DE125</t>
  </si>
  <si>
    <t>2012-125</t>
  </si>
  <si>
    <t>HW Bottrop Innenstadt (A74)</t>
  </si>
  <si>
    <t>Bottrop</t>
  </si>
  <si>
    <t>DE126</t>
  </si>
  <si>
    <t>2012DE126</t>
  </si>
  <si>
    <t>2012-126</t>
  </si>
  <si>
    <t>IKW Bottrop (A75)</t>
  </si>
  <si>
    <t>DE127</t>
  </si>
  <si>
    <t>2012DE127</t>
  </si>
  <si>
    <t>2012-127</t>
  </si>
  <si>
    <t>KW Boxberg III (A76)</t>
  </si>
  <si>
    <t>Boxberg</t>
  </si>
  <si>
    <t>DE128</t>
  </si>
  <si>
    <t>2012DE128</t>
  </si>
  <si>
    <t>2012-128</t>
  </si>
  <si>
    <t>KW Boxberg IV (A77)</t>
  </si>
  <si>
    <t>DE129</t>
  </si>
  <si>
    <t>2012DE129</t>
  </si>
  <si>
    <t>2012-129</t>
  </si>
  <si>
    <t>GuD Kirchmöser (A78)</t>
  </si>
  <si>
    <t>Brandenburg/Havel</t>
  </si>
  <si>
    <t>DE130</t>
  </si>
  <si>
    <t>2012DE130</t>
  </si>
  <si>
    <t>2012-130</t>
  </si>
  <si>
    <t>HKW Brandenburg (A79)</t>
  </si>
  <si>
    <t>DE131</t>
  </si>
  <si>
    <t>2012DE131</t>
  </si>
  <si>
    <t>2012-131</t>
  </si>
  <si>
    <t>GuD Braunschweig Mitte (A612)</t>
  </si>
  <si>
    <t>Braunschweig</t>
  </si>
  <si>
    <t>DE132</t>
  </si>
  <si>
    <t>2012DE132</t>
  </si>
  <si>
    <t>2012-132</t>
  </si>
  <si>
    <t>HKW Braunschweig Nord (A81)</t>
  </si>
  <si>
    <t>DE133</t>
  </si>
  <si>
    <t>2012DE133</t>
  </si>
  <si>
    <t>2012-133</t>
  </si>
  <si>
    <t>HKW Braunschweig Mitte (A80)</t>
  </si>
  <si>
    <t>DE134</t>
  </si>
  <si>
    <t>2012DE134</t>
  </si>
  <si>
    <t>2012-134</t>
  </si>
  <si>
    <t>HW Braunschweig West (A83)</t>
  </si>
  <si>
    <t>DE135</t>
  </si>
  <si>
    <t>2012DE135</t>
  </si>
  <si>
    <t>2012-135</t>
  </si>
  <si>
    <t>HW Braunschweig Süd (A82)</t>
  </si>
  <si>
    <t>DE136</t>
  </si>
  <si>
    <t>2012DE136</t>
  </si>
  <si>
    <t>2012-136</t>
  </si>
  <si>
    <t>KW HB-Hafen 5 (A92)</t>
  </si>
  <si>
    <t>Bremen</t>
  </si>
  <si>
    <t>DE137</t>
  </si>
  <si>
    <t>2012DE137</t>
  </si>
  <si>
    <t>2012-137</t>
  </si>
  <si>
    <t>KW HB-Hafen 6 (A93)</t>
  </si>
  <si>
    <t>DE138</t>
  </si>
  <si>
    <t>2012DE138</t>
  </si>
  <si>
    <t>2012-138</t>
  </si>
  <si>
    <t>KW Farge (A88)</t>
  </si>
  <si>
    <t>DE139</t>
  </si>
  <si>
    <t>2012DE139</t>
  </si>
  <si>
    <t>2012-139</t>
  </si>
  <si>
    <t>KW Mittelsbüren 3 (A94)</t>
  </si>
  <si>
    <t>DE140</t>
  </si>
  <si>
    <t>2012DE140</t>
  </si>
  <si>
    <t>2012-140</t>
  </si>
  <si>
    <t>IKW Bremen Brauerei (A85)</t>
  </si>
  <si>
    <t>DE141</t>
  </si>
  <si>
    <t>2012DE141</t>
  </si>
  <si>
    <t>2012-141</t>
  </si>
  <si>
    <t>KW Hastedt 14 (A89)</t>
  </si>
  <si>
    <t>DE142</t>
  </si>
  <si>
    <t>2012DE142</t>
  </si>
  <si>
    <t>2012-142</t>
  </si>
  <si>
    <t>KW Mittelsbüren 4 (A95)</t>
  </si>
  <si>
    <t>DE143</t>
  </si>
  <si>
    <t>2012DE143</t>
  </si>
  <si>
    <t>2012-143</t>
  </si>
  <si>
    <t>KW Hastedt Spitze (A91)</t>
  </si>
  <si>
    <t>DE144</t>
  </si>
  <si>
    <t>2012DE144</t>
  </si>
  <si>
    <t>2012-144</t>
  </si>
  <si>
    <t>IKW Bremen Stahl (A84)</t>
  </si>
  <si>
    <t>DE145</t>
  </si>
  <si>
    <t>2012DE145</t>
  </si>
  <si>
    <t>2012-145</t>
  </si>
  <si>
    <t>KW Hastedt 15 (A90)</t>
  </si>
  <si>
    <t>DE146</t>
  </si>
  <si>
    <t>2012DE146</t>
  </si>
  <si>
    <t>2012-146</t>
  </si>
  <si>
    <t>HW Vahr (A87)</t>
  </si>
  <si>
    <t>DE147</t>
  </si>
  <si>
    <t>2012DE147</t>
  </si>
  <si>
    <t>2012-147</t>
  </si>
  <si>
    <t>HKW HB-Abfall (A97)</t>
  </si>
  <si>
    <t>DE148</t>
  </si>
  <si>
    <t>2012DE148</t>
  </si>
  <si>
    <t>2012-148</t>
  </si>
  <si>
    <t>HKW Bremerhaven-Abfall (A98)</t>
  </si>
  <si>
    <t>Bremerhaven</t>
  </si>
  <si>
    <t>DE149</t>
  </si>
  <si>
    <t>2012DE149</t>
  </si>
  <si>
    <t>2012-149</t>
  </si>
  <si>
    <t>IKW Breuberg (A99)</t>
  </si>
  <si>
    <t>Breuberg</t>
  </si>
  <si>
    <t>DE150</t>
  </si>
  <si>
    <t>2012DE150</t>
  </si>
  <si>
    <t>2012-150</t>
  </si>
  <si>
    <t>IKW Brunsbüttel (A101)</t>
  </si>
  <si>
    <t>Brunsbüttel</t>
  </si>
  <si>
    <t>DE151</t>
  </si>
  <si>
    <t>2012DE151</t>
  </si>
  <si>
    <t>2012-151</t>
  </si>
  <si>
    <t>GTKW Brunsbüttel (A100)</t>
  </si>
  <si>
    <t>DE152</t>
  </si>
  <si>
    <t>2012DE152</t>
  </si>
  <si>
    <t>2012-152</t>
  </si>
  <si>
    <t>HKW Burg (A102)</t>
  </si>
  <si>
    <t>Burg</t>
  </si>
  <si>
    <t>DE153</t>
  </si>
  <si>
    <t>2012DE153</t>
  </si>
  <si>
    <t>2012-153</t>
  </si>
  <si>
    <t>IKW Chemie Burghausen (A103)</t>
  </si>
  <si>
    <t>DE154</t>
  </si>
  <si>
    <t>2012DE154</t>
  </si>
  <si>
    <t>2012-154</t>
  </si>
  <si>
    <t>IKW Burgkirchen (A105)</t>
  </si>
  <si>
    <t>Burgkirchen</t>
  </si>
  <si>
    <t>DE155</t>
  </si>
  <si>
    <t>2012DE155</t>
  </si>
  <si>
    <t>2012-155</t>
  </si>
  <si>
    <t>IKW Chemie Büttel (A106)</t>
  </si>
  <si>
    <t>Büttel</t>
  </si>
  <si>
    <t>DE156</t>
  </si>
  <si>
    <t>2012DE156</t>
  </si>
  <si>
    <t>2012-156</t>
  </si>
  <si>
    <t>IKW Castrop-Rauxel (A107)</t>
  </si>
  <si>
    <t>Castrop-Rauxel</t>
  </si>
  <si>
    <t>DE157</t>
  </si>
  <si>
    <t>2012DE157</t>
  </si>
  <si>
    <t>2012-157</t>
  </si>
  <si>
    <t>HKW Chemnitz-Nord (A108)</t>
  </si>
  <si>
    <t>Chemnitz</t>
  </si>
  <si>
    <t>DE158</t>
  </si>
  <si>
    <t>2012DE158</t>
  </si>
  <si>
    <t>2012-158</t>
  </si>
  <si>
    <t>HW Altchemnitz (A109)</t>
  </si>
  <si>
    <t>DE159</t>
  </si>
  <si>
    <t>2012DE159</t>
  </si>
  <si>
    <t>2012-159</t>
  </si>
  <si>
    <t>HKW Cottbus (A110)</t>
  </si>
  <si>
    <t>Cottbus</t>
  </si>
  <si>
    <t>DE160</t>
  </si>
  <si>
    <t>2012DE160</t>
  </si>
  <si>
    <t>2012-160</t>
  </si>
  <si>
    <t>IKW Pharma Darmstadt (A112)</t>
  </si>
  <si>
    <t>Darmstadt</t>
  </si>
  <si>
    <t>DE161</t>
  </si>
  <si>
    <t>2012DE161</t>
  </si>
  <si>
    <t>2012-161</t>
  </si>
  <si>
    <t>HKW Darmstadt (A113)</t>
  </si>
  <si>
    <t>DE162</t>
  </si>
  <si>
    <t>2012DE162</t>
  </si>
  <si>
    <t>2012-162</t>
  </si>
  <si>
    <t>KW Datteln 6/7 (A115)</t>
  </si>
  <si>
    <t>Datteln</t>
  </si>
  <si>
    <t>DE163</t>
  </si>
  <si>
    <t>2012DE163</t>
  </si>
  <si>
    <t>2012-163</t>
  </si>
  <si>
    <t>KW Delitzsch (A116)</t>
  </si>
  <si>
    <t>Delitzsch</t>
  </si>
  <si>
    <t>DE164</t>
  </si>
  <si>
    <t>2012DE164</t>
  </si>
  <si>
    <t>2012-164</t>
  </si>
  <si>
    <t>HKW Dessau (A118)</t>
  </si>
  <si>
    <t>Dessau</t>
  </si>
  <si>
    <t>DE165</t>
  </si>
  <si>
    <t>2012DE165</t>
  </si>
  <si>
    <t>2012-165</t>
  </si>
  <si>
    <t>HW Dessau (A117)</t>
  </si>
  <si>
    <t>DE166</t>
  </si>
  <si>
    <t>2012DE166</t>
  </si>
  <si>
    <t>2012-166</t>
  </si>
  <si>
    <t>IKW Papier Diemelstadt (A120)</t>
  </si>
  <si>
    <t>Diemelstadt</t>
  </si>
  <si>
    <t>DE167</t>
  </si>
  <si>
    <t>2012DE167</t>
  </si>
  <si>
    <t>2012-167</t>
  </si>
  <si>
    <t>KW Dillingen (A608)</t>
  </si>
  <si>
    <t>Dillingen</t>
  </si>
  <si>
    <t>DE168</t>
  </si>
  <si>
    <t>2012DE168</t>
  </si>
  <si>
    <t>2012-168</t>
  </si>
  <si>
    <t>IKW Dingolfing (A122)</t>
  </si>
  <si>
    <t>Dingolfing</t>
  </si>
  <si>
    <t>DE169</t>
  </si>
  <si>
    <t>2012DE169</t>
  </si>
  <si>
    <t>2012-169</t>
  </si>
  <si>
    <t>HW Dinslaken (A123)</t>
  </si>
  <si>
    <t>Dinslaken</t>
  </si>
  <si>
    <t>DE170</t>
  </si>
  <si>
    <t>2012DE170</t>
  </si>
  <si>
    <t>2012-170</t>
  </si>
  <si>
    <t>KW Dormagen GT2 (A595)</t>
  </si>
  <si>
    <t>Dormagen</t>
  </si>
  <si>
    <t>DE171</t>
  </si>
  <si>
    <t>2012DE171</t>
  </si>
  <si>
    <t>2012-171</t>
  </si>
  <si>
    <t>KW Dormagen GT1 (A124)</t>
  </si>
  <si>
    <t>DE172</t>
  </si>
  <si>
    <t>2012DE172</t>
  </si>
  <si>
    <t>2012-172</t>
  </si>
  <si>
    <t>KW Dormagen GuD (A596)</t>
  </si>
  <si>
    <t>DE173</t>
  </si>
  <si>
    <t>2012DE173</t>
  </si>
  <si>
    <t>2012-173</t>
  </si>
  <si>
    <t>FA Pipeline Dornum (A401)</t>
  </si>
  <si>
    <t>Dornum</t>
  </si>
  <si>
    <t>DE174</t>
  </si>
  <si>
    <t>2012DE174</t>
  </si>
  <si>
    <t>2012-174</t>
  </si>
  <si>
    <t>IKW Papier-Dörpen (A125)</t>
  </si>
  <si>
    <t>Dörpen</t>
  </si>
  <si>
    <t>DE175</t>
  </si>
  <si>
    <t>2012DE175</t>
  </si>
  <si>
    <t>2012-175</t>
  </si>
  <si>
    <t>KW Dortmund Weißenburgerstraße (A126)</t>
  </si>
  <si>
    <t>Dortmund</t>
  </si>
  <si>
    <t>DE176</t>
  </si>
  <si>
    <t>2012DE176</t>
  </si>
  <si>
    <t>2012-176</t>
  </si>
  <si>
    <t>KW Gustav Knepper (A127)</t>
  </si>
  <si>
    <t>DE177</t>
  </si>
  <si>
    <t>2012DE177</t>
  </si>
  <si>
    <t>2012-177</t>
  </si>
  <si>
    <t>Erdgasverdichter Dötlingen (A128)</t>
  </si>
  <si>
    <t>Dötlingen</t>
  </si>
  <si>
    <t>DE178</t>
  </si>
  <si>
    <t>2012DE178</t>
  </si>
  <si>
    <t>2012-178</t>
  </si>
  <si>
    <t>HKW Dresden Brücke (A131)</t>
  </si>
  <si>
    <t>Dresden</t>
  </si>
  <si>
    <t>DE179</t>
  </si>
  <si>
    <t>2012DE179</t>
  </si>
  <si>
    <t>2012-179</t>
  </si>
  <si>
    <t>HKW Dresden Reick (A130)</t>
  </si>
  <si>
    <t>DE180</t>
  </si>
  <si>
    <t>2012DE180</t>
  </si>
  <si>
    <t>2012-180</t>
  </si>
  <si>
    <t>HKW Dresden Nord (A129)</t>
  </si>
  <si>
    <t>DE181</t>
  </si>
  <si>
    <t>2012DE181</t>
  </si>
  <si>
    <t>2012-181</t>
  </si>
  <si>
    <t>HKW Duisburg 1 (A132)</t>
  </si>
  <si>
    <t>Duisburg</t>
  </si>
  <si>
    <t>DE182</t>
  </si>
  <si>
    <t>2012DE182</t>
  </si>
  <si>
    <t>2012-182</t>
  </si>
  <si>
    <t>HKW Duisburg 3 (A134)</t>
  </si>
  <si>
    <t>DE183</t>
  </si>
  <si>
    <t>2012DE183</t>
  </si>
  <si>
    <t>2012-183</t>
  </si>
  <si>
    <t>IKW Duisburg Chemie (A138)</t>
  </si>
  <si>
    <t>DE184</t>
  </si>
  <si>
    <t>2012DE184</t>
  </si>
  <si>
    <t>2012-184</t>
  </si>
  <si>
    <t>IKW Duisburg Huckingen (A142)</t>
  </si>
  <si>
    <t>DE185</t>
  </si>
  <si>
    <t>2012DE185</t>
  </si>
  <si>
    <t>2012-185</t>
  </si>
  <si>
    <t>KW Duisburg TKS-Gase (A139)</t>
  </si>
  <si>
    <t>DE186</t>
  </si>
  <si>
    <t>2012DE186</t>
  </si>
  <si>
    <t>2012-186</t>
  </si>
  <si>
    <t>IKW Duisburg Eisen (A137)</t>
  </si>
  <si>
    <t>DE187</t>
  </si>
  <si>
    <t>2012DE187</t>
  </si>
  <si>
    <t>2012-187</t>
  </si>
  <si>
    <t>IKW Duisburg Hamborn (A140)</t>
  </si>
  <si>
    <t>DE188</t>
  </si>
  <si>
    <t>2012DE188</t>
  </si>
  <si>
    <t>2012-188</t>
  </si>
  <si>
    <t>HKW Duisburg 2 (A133)</t>
  </si>
  <si>
    <t>DE189</t>
  </si>
  <si>
    <t>2012DE189</t>
  </si>
  <si>
    <t>2012-189</t>
  </si>
  <si>
    <t>IKW Duisburg Ruhrort (A141)</t>
  </si>
  <si>
    <t>DE190</t>
  </si>
  <si>
    <t>2012DE190</t>
  </si>
  <si>
    <t>2012-190</t>
  </si>
  <si>
    <t>HW Duisburg Nord (A136)</t>
  </si>
  <si>
    <t>DE191</t>
  </si>
  <si>
    <t>2012DE191</t>
  </si>
  <si>
    <t>2012-191</t>
  </si>
  <si>
    <t>HKW Duisburg Walsum (A135)</t>
  </si>
  <si>
    <t>DE192</t>
  </si>
  <si>
    <t>2012DE192</t>
  </si>
  <si>
    <t>2012-192</t>
  </si>
  <si>
    <t>IKW Düren Schoellershammer (A144)</t>
  </si>
  <si>
    <t>Düren</t>
  </si>
  <si>
    <t>DE193</t>
  </si>
  <si>
    <t>2012DE193</t>
  </si>
  <si>
    <t>2012-193</t>
  </si>
  <si>
    <t>IKW Düren Zanders (A143)</t>
  </si>
  <si>
    <t>DE194</t>
  </si>
  <si>
    <t>2012DE194</t>
  </si>
  <si>
    <t>2012-194</t>
  </si>
  <si>
    <t>HKW Düsseldorf Garath (A145)</t>
  </si>
  <si>
    <t>Düsseldorf</t>
  </si>
  <si>
    <t>DE195</t>
  </si>
  <si>
    <t>2012DE195</t>
  </si>
  <si>
    <t>2012-195</t>
  </si>
  <si>
    <t>KW Lausward (A149)</t>
  </si>
  <si>
    <t>DE196</t>
  </si>
  <si>
    <t>2012DE196</t>
  </si>
  <si>
    <t>2012-196</t>
  </si>
  <si>
    <t>IKW Chemie Düsseldorf  (A147)</t>
  </si>
  <si>
    <t>DE197</t>
  </si>
  <si>
    <t>2012DE197</t>
  </si>
  <si>
    <t>2012-197</t>
  </si>
  <si>
    <t>IKW Auto Düsseldorf  (A146)</t>
  </si>
  <si>
    <t>DE198</t>
  </si>
  <si>
    <t>2012DE198</t>
  </si>
  <si>
    <t>2012-198</t>
  </si>
  <si>
    <t>KW Düsseldorf Flingern (A148)</t>
  </si>
  <si>
    <t>DE199</t>
  </si>
  <si>
    <t>2012DE199</t>
  </si>
  <si>
    <t>2012-199</t>
  </si>
  <si>
    <t>Holzkraftwerk Eberswalde (A585)</t>
  </si>
  <si>
    <t>Eberswalde</t>
  </si>
  <si>
    <t>DE200</t>
  </si>
  <si>
    <t>2012DE200</t>
  </si>
  <si>
    <t>2012-200</t>
  </si>
  <si>
    <t>IKW Ehingen (A152)</t>
  </si>
  <si>
    <t>Ehingen</t>
  </si>
  <si>
    <t>DE201</t>
  </si>
  <si>
    <t>2012DE201</t>
  </si>
  <si>
    <t>2012-201</t>
  </si>
  <si>
    <t>IKW Eilenburg (A153)</t>
  </si>
  <si>
    <t>Eilenburg</t>
  </si>
  <si>
    <t>DE202</t>
  </si>
  <si>
    <t>2012DE202</t>
  </si>
  <si>
    <t>2012-202</t>
  </si>
  <si>
    <t>HKW Eisenach (A154)</t>
  </si>
  <si>
    <t>Eisenach</t>
  </si>
  <si>
    <t>DE203</t>
  </si>
  <si>
    <t>2012DE203</t>
  </si>
  <si>
    <t>2012-203</t>
  </si>
  <si>
    <t>IKW Eisenhüttenstadt (A155)</t>
  </si>
  <si>
    <t>Eisenhüttenstadt</t>
  </si>
  <si>
    <t>DE204</t>
  </si>
  <si>
    <t>2012DE204</t>
  </si>
  <si>
    <t>2012-204</t>
  </si>
  <si>
    <t>Erdgasverdichter Eiterfeld (A156)</t>
  </si>
  <si>
    <t>Eiterfeld</t>
  </si>
  <si>
    <t>DE205</t>
  </si>
  <si>
    <t>2012DE205</t>
  </si>
  <si>
    <t>2012-205</t>
  </si>
  <si>
    <t>GTKW Elsfleth (A158)</t>
  </si>
  <si>
    <t>Elsfleth</t>
  </si>
  <si>
    <t>DE206</t>
  </si>
  <si>
    <t>2012DE206</t>
  </si>
  <si>
    <t>2012-206</t>
  </si>
  <si>
    <t>IKW Papier-Eltmann II (A593)</t>
  </si>
  <si>
    <t>Eltmann</t>
  </si>
  <si>
    <t>DE207</t>
  </si>
  <si>
    <t>2012DE207</t>
  </si>
  <si>
    <t>2012-207</t>
  </si>
  <si>
    <t>IKW Papier-Eltmann I (A160)</t>
  </si>
  <si>
    <t>DE208</t>
  </si>
  <si>
    <t>2012DE208</t>
  </si>
  <si>
    <t>2012-208</t>
  </si>
  <si>
    <t>IKW Emden Dampf (A163)</t>
  </si>
  <si>
    <t>Emden</t>
  </si>
  <si>
    <t>DE209</t>
  </si>
  <si>
    <t>2012DE209</t>
  </si>
  <si>
    <t>2012-209</t>
  </si>
  <si>
    <t>KW Emden (A161)</t>
  </si>
  <si>
    <t>DE210</t>
  </si>
  <si>
    <t>2012DE210</t>
  </si>
  <si>
    <t>2012-210</t>
  </si>
  <si>
    <t>IKW Emden VW (A164)</t>
  </si>
  <si>
    <t>DE211</t>
  </si>
  <si>
    <t>2012DE211</t>
  </si>
  <si>
    <t>2012-211</t>
  </si>
  <si>
    <t>IKW Stärke Emlichheim (A610)</t>
  </si>
  <si>
    <t>Emlichheim</t>
  </si>
  <si>
    <t>DE212</t>
  </si>
  <si>
    <t>2012DE212</t>
  </si>
  <si>
    <t>2012-212</t>
  </si>
  <si>
    <t>Erdgasverdichter Emmerich (A166)</t>
  </si>
  <si>
    <t>Emmerich</t>
  </si>
  <si>
    <t>DE213</t>
  </si>
  <si>
    <t>2012DE213</t>
  </si>
  <si>
    <t>2012-213</t>
  </si>
  <si>
    <t>Erdgasverdichter Emsbüren (A167)</t>
  </si>
  <si>
    <t>Emsbüren</t>
  </si>
  <si>
    <t>DE214</t>
  </si>
  <si>
    <t>2012DE214</t>
  </si>
  <si>
    <t>2012-214</t>
  </si>
  <si>
    <t>Erdgasverdichter Emstek (A583)</t>
  </si>
  <si>
    <t>Emstek</t>
  </si>
  <si>
    <t>DE215</t>
  </si>
  <si>
    <t>2012DE215</t>
  </si>
  <si>
    <t>2012-215</t>
  </si>
  <si>
    <t>KW Ensdorf (A168)</t>
  </si>
  <si>
    <t>Ensdorf</t>
  </si>
  <si>
    <t>DE216</t>
  </si>
  <si>
    <t>2012DE216</t>
  </si>
  <si>
    <t>2012-216</t>
  </si>
  <si>
    <t>HKW Erfurt Ost (A170)</t>
  </si>
  <si>
    <t>Erfurt</t>
  </si>
  <si>
    <t>DE217</t>
  </si>
  <si>
    <t>2012DE217</t>
  </si>
  <si>
    <t>2012-217</t>
  </si>
  <si>
    <t>HKW Erfurt Iderhoffstraße (A169)</t>
  </si>
  <si>
    <t>DE218</t>
  </si>
  <si>
    <t>2012DE218</t>
  </si>
  <si>
    <t>2012-218</t>
  </si>
  <si>
    <t>HW Erkrath (A171)</t>
  </si>
  <si>
    <t>Erkrath</t>
  </si>
  <si>
    <t>DE219</t>
  </si>
  <si>
    <t>2012DE219</t>
  </si>
  <si>
    <t>2012-219</t>
  </si>
  <si>
    <t>HKW Erlangen (A172)</t>
  </si>
  <si>
    <t>Erlangen</t>
  </si>
  <si>
    <t>DE220</t>
  </si>
  <si>
    <t>2012DE220</t>
  </si>
  <si>
    <t>2012-220</t>
  </si>
  <si>
    <t>HW Erlangen (A173)</t>
  </si>
  <si>
    <t>DE221</t>
  </si>
  <si>
    <t>2012DE221</t>
  </si>
  <si>
    <t>2012-221</t>
  </si>
  <si>
    <t>IKW Erlenbach (A174)</t>
  </si>
  <si>
    <t>Erlenbach</t>
  </si>
  <si>
    <t>DE222</t>
  </si>
  <si>
    <t>2012DE222</t>
  </si>
  <si>
    <t>2012-222</t>
  </si>
  <si>
    <t>KW Weisweiler VGTG (A634)</t>
  </si>
  <si>
    <t>Eschweiler</t>
  </si>
  <si>
    <t>DE223</t>
  </si>
  <si>
    <t>2012DE223</t>
  </si>
  <si>
    <t>2012-223</t>
  </si>
  <si>
    <t>KW Weisweiler VGTH (A635)</t>
  </si>
  <si>
    <t>DE224</t>
  </si>
  <si>
    <t>2012DE224</t>
  </si>
  <si>
    <t>2012-224</t>
  </si>
  <si>
    <t>KW Weisweiler H (A633)</t>
  </si>
  <si>
    <t>DE225</t>
  </si>
  <si>
    <t>2012DE225</t>
  </si>
  <si>
    <t>2012-225</t>
  </si>
  <si>
    <t>KW Weisweiler G (A632)</t>
  </si>
  <si>
    <t>DE226</t>
  </si>
  <si>
    <t>2012DE226</t>
  </si>
  <si>
    <t>2012-226</t>
  </si>
  <si>
    <t>KW Weisweiler E (A630)</t>
  </si>
  <si>
    <t>DE227</t>
  </si>
  <si>
    <t>2012DE227</t>
  </si>
  <si>
    <t>2012-227</t>
  </si>
  <si>
    <t>KW Weisweiler F (A631)</t>
  </si>
  <si>
    <t>DE228</t>
  </si>
  <si>
    <t>2012DE228</t>
  </si>
  <si>
    <t>2012-228</t>
  </si>
  <si>
    <t>KW Weisweiler C/D (A629)</t>
  </si>
  <si>
    <t>DE229</t>
  </si>
  <si>
    <t>2012DE229</t>
  </si>
  <si>
    <t>2012-229</t>
  </si>
  <si>
    <t>HW Essen-Rüttenscheid (A178)</t>
  </si>
  <si>
    <t>Essen</t>
  </si>
  <si>
    <t>DE230</t>
  </si>
  <si>
    <t>2012DE230</t>
  </si>
  <si>
    <t>2012-230</t>
  </si>
  <si>
    <t>HW Essen-Innenstadt (A176)</t>
  </si>
  <si>
    <t>DE231</t>
  </si>
  <si>
    <t>2012DE231</t>
  </si>
  <si>
    <t>2012-231</t>
  </si>
  <si>
    <t>HW Essen-Nord (A177)</t>
  </si>
  <si>
    <t>DE232</t>
  </si>
  <si>
    <t>2012DE232</t>
  </si>
  <si>
    <t>2012-232</t>
  </si>
  <si>
    <t>IKW Ettringen Süd (A180)</t>
  </si>
  <si>
    <t>Ettringen</t>
  </si>
  <si>
    <t>DE233</t>
  </si>
  <si>
    <t>2012DE233</t>
  </si>
  <si>
    <t>2012-233</t>
  </si>
  <si>
    <t>HKW Flensburg (A181)</t>
  </si>
  <si>
    <t>Flensburg</t>
  </si>
  <si>
    <t>DE234</t>
  </si>
  <si>
    <t>2012DE234</t>
  </si>
  <si>
    <t>2012-234</t>
  </si>
  <si>
    <t>HW Flenburg Engelsby (A606)</t>
  </si>
  <si>
    <t>DE235</t>
  </si>
  <si>
    <t>2012DE235</t>
  </si>
  <si>
    <t>2012-235</t>
  </si>
  <si>
    <t>HW Flensburg Süd (A605)</t>
  </si>
  <si>
    <t>DE236</t>
  </si>
  <si>
    <t>2012DE236</t>
  </si>
  <si>
    <t>2012-236</t>
  </si>
  <si>
    <t>HW Flensburg Nord (A607)</t>
  </si>
  <si>
    <t>DE237</t>
  </si>
  <si>
    <t>2012DE237</t>
  </si>
  <si>
    <t>2012-237</t>
  </si>
  <si>
    <t>IKW Frankfurt/Main Industriepark II (A186)</t>
  </si>
  <si>
    <t>Frankfurt (Main)</t>
  </si>
  <si>
    <t>DE238</t>
  </si>
  <si>
    <t>2012DE238</t>
  </si>
  <si>
    <t>2012-238</t>
  </si>
  <si>
    <t>HKW Frankfurt/Main Niederrad (A189)</t>
  </si>
  <si>
    <t>DE239</t>
  </si>
  <si>
    <t>2012DE239</t>
  </si>
  <si>
    <t>2012-239</t>
  </si>
  <si>
    <t>HKW Frankfurt/Main West (A191)</t>
  </si>
  <si>
    <t>DE240</t>
  </si>
  <si>
    <t>2012DE240</t>
  </si>
  <si>
    <t>2012-240</t>
  </si>
  <si>
    <t>HKW Frankfurt/Main Messe (A188)</t>
  </si>
  <si>
    <t>DE241</t>
  </si>
  <si>
    <t>2012DE241</t>
  </si>
  <si>
    <t>2012-241</t>
  </si>
  <si>
    <t>IKW Frankfurt/Main Chemie (A184)</t>
  </si>
  <si>
    <t>DE242</t>
  </si>
  <si>
    <t>2012DE242</t>
  </si>
  <si>
    <t>2012-242</t>
  </si>
  <si>
    <t>HKW Frankfurt/Main Allerheiligen (A187)</t>
  </si>
  <si>
    <t>DE243</t>
  </si>
  <si>
    <t>2012DE243</t>
  </si>
  <si>
    <t>2012-243</t>
  </si>
  <si>
    <t>IKW Frankfurt/Main Industriepark I (A185)</t>
  </si>
  <si>
    <t>DE244</t>
  </si>
  <si>
    <t>2012DE244</t>
  </si>
  <si>
    <t>2012-244</t>
  </si>
  <si>
    <t>HKW Frankfurt/Main Nordwest (A190)</t>
  </si>
  <si>
    <t>DE245</t>
  </si>
  <si>
    <t>2012DE245</t>
  </si>
  <si>
    <t>2012-245</t>
  </si>
  <si>
    <t>HKW Frankfurt/Oder (A182)</t>
  </si>
  <si>
    <t>Frankfurt (Oder)</t>
  </si>
  <si>
    <t>DE246</t>
  </si>
  <si>
    <t>2012DE246</t>
  </si>
  <si>
    <t>2012-246</t>
  </si>
  <si>
    <t>HW Frankfurt/Oder Nord (A183)</t>
  </si>
  <si>
    <t>DE247</t>
  </si>
  <si>
    <t>2012DE247</t>
  </si>
  <si>
    <t>2012-247</t>
  </si>
  <si>
    <t>IKW Brikett-Wachtberg (A192)</t>
  </si>
  <si>
    <t>Frechen</t>
  </si>
  <si>
    <t>DE248</t>
  </si>
  <si>
    <t>2012DE248</t>
  </si>
  <si>
    <t>2012-248</t>
  </si>
  <si>
    <t>HKW Freiberg (A193)</t>
  </si>
  <si>
    <t>Freiberg</t>
  </si>
  <si>
    <t>DE249</t>
  </si>
  <si>
    <t>2012DE249</t>
  </si>
  <si>
    <t>2012-249</t>
  </si>
  <si>
    <t>HKW Uni-Freiburg (A194)</t>
  </si>
  <si>
    <t>Freiburg</t>
  </si>
  <si>
    <t>DE250</t>
  </si>
  <si>
    <t>2012DE250</t>
  </si>
  <si>
    <t>2012-250</t>
  </si>
  <si>
    <t>HKW Freiburg (A195)</t>
  </si>
  <si>
    <t>DE251</t>
  </si>
  <si>
    <t>2012DE251</t>
  </si>
  <si>
    <t>2012-251</t>
  </si>
  <si>
    <t>Erdgasverdichter Friedeburg I (A196)</t>
  </si>
  <si>
    <t>Friedeburg</t>
  </si>
  <si>
    <t>DE252</t>
  </si>
  <si>
    <t>2012DE252</t>
  </si>
  <si>
    <t>2012-252</t>
  </si>
  <si>
    <t>Erdgasspeicher Etzel (A670)</t>
  </si>
  <si>
    <t>DE253</t>
  </si>
  <si>
    <t>2012DE253</t>
  </si>
  <si>
    <t>2012-253</t>
  </si>
  <si>
    <t>IKW Papier-Fulda (A198)</t>
  </si>
  <si>
    <t>Fulda</t>
  </si>
  <si>
    <t>DE254</t>
  </si>
  <si>
    <t>2012DE254</t>
  </si>
  <si>
    <t>2012-254</t>
  </si>
  <si>
    <t>HW Fürstenwalde (A199)</t>
  </si>
  <si>
    <t>Fürstenwalde</t>
  </si>
  <si>
    <t>DE255</t>
  </si>
  <si>
    <t>2012DE255</t>
  </si>
  <si>
    <t>2012-255</t>
  </si>
  <si>
    <t>IKW Geislingen (A201)</t>
  </si>
  <si>
    <t>Geislingen</t>
  </si>
  <si>
    <t>DE256</t>
  </si>
  <si>
    <t>2012DE256</t>
  </si>
  <si>
    <t>2012-256</t>
  </si>
  <si>
    <t>KW Scholven (A204)</t>
  </si>
  <si>
    <t>DE257</t>
  </si>
  <si>
    <t>2012DE257</t>
  </si>
  <si>
    <t>2012-257</t>
  </si>
  <si>
    <t>HKW Gelsenkirchen Westerholt (A202)</t>
  </si>
  <si>
    <t>DE258</t>
  </si>
  <si>
    <t>2012DE258</t>
  </si>
  <si>
    <t>2012-258</t>
  </si>
  <si>
    <t>HW CONSOL (A203)</t>
  </si>
  <si>
    <t>DE259</t>
  </si>
  <si>
    <t>2012DE259</t>
  </si>
  <si>
    <t>2012-259</t>
  </si>
  <si>
    <t>GuD Gera (A205)</t>
  </si>
  <si>
    <t>Gera</t>
  </si>
  <si>
    <t>DE260</t>
  </si>
  <si>
    <t>2012DE260</t>
  </si>
  <si>
    <t>2012-260</t>
  </si>
  <si>
    <t>HW Gera (A206)</t>
  </si>
  <si>
    <t>DE261</t>
  </si>
  <si>
    <t>2012DE261</t>
  </si>
  <si>
    <t>2012-261</t>
  </si>
  <si>
    <t>Erdgasverdichter Gernsheim (A600)</t>
  </si>
  <si>
    <t>Gernsheim</t>
  </si>
  <si>
    <t>DE262</t>
  </si>
  <si>
    <t>2012DE262</t>
  </si>
  <si>
    <t>2012-262</t>
  </si>
  <si>
    <t>HKW Gießen (A209)</t>
  </si>
  <si>
    <t>Gießen</t>
  </si>
  <si>
    <t>DE263</t>
  </si>
  <si>
    <t>2012DE263</t>
  </si>
  <si>
    <t>2012-263</t>
  </si>
  <si>
    <t>Dampfwerk Zweckel (A210)</t>
  </si>
  <si>
    <t>Gladbeck</t>
  </si>
  <si>
    <t>DE264</t>
  </si>
  <si>
    <t>2012DE264</t>
  </si>
  <si>
    <t>2012-264</t>
  </si>
  <si>
    <t>HKW Glückstadt (A211)</t>
  </si>
  <si>
    <t>Glückstadt</t>
  </si>
  <si>
    <t>DE265</t>
  </si>
  <si>
    <t>2012DE265</t>
  </si>
  <si>
    <t>2012-265</t>
  </si>
  <si>
    <t>HW Göttingen (A213)</t>
  </si>
  <si>
    <t>Göttingen</t>
  </si>
  <si>
    <t>DE266</t>
  </si>
  <si>
    <t>2012DE266</t>
  </si>
  <si>
    <t>2012-266</t>
  </si>
  <si>
    <t>HKW Greifswald (A214)</t>
  </si>
  <si>
    <t>Greifswald</t>
  </si>
  <si>
    <t>DE267</t>
  </si>
  <si>
    <t>2012DE267</t>
  </si>
  <si>
    <t>2012-267</t>
  </si>
  <si>
    <t>IKW Grenzach-Wyhlen II (A216)</t>
  </si>
  <si>
    <t>Grenzach-Wyhlen</t>
  </si>
  <si>
    <t>DE268</t>
  </si>
  <si>
    <t>2012DE268</t>
  </si>
  <si>
    <t>2012-268</t>
  </si>
  <si>
    <t>KW Neurath (A219)</t>
  </si>
  <si>
    <t>Grevenbroich</t>
  </si>
  <si>
    <t>DE269</t>
  </si>
  <si>
    <t>2012DE269</t>
  </si>
  <si>
    <t>2012-269</t>
  </si>
  <si>
    <t>KW Frimmersdorf (A218)</t>
  </si>
  <si>
    <t>DE270</t>
  </si>
  <si>
    <t>2012DE270</t>
  </si>
  <si>
    <t>2012-270</t>
  </si>
  <si>
    <t>Erdgasverdichter Epe (A221)</t>
  </si>
  <si>
    <t>Gronau</t>
  </si>
  <si>
    <t>DE271</t>
  </si>
  <si>
    <t>2012DE271</t>
  </si>
  <si>
    <t>2012-271</t>
  </si>
  <si>
    <t>Erdgasspeicher Epe (A220)</t>
  </si>
  <si>
    <t>DE272</t>
  </si>
  <si>
    <t>2012DE272</t>
  </si>
  <si>
    <t>2012-272</t>
  </si>
  <si>
    <t>IKW Großenkneten (A222)</t>
  </si>
  <si>
    <t>Großenkneten</t>
  </si>
  <si>
    <t>DE273</t>
  </si>
  <si>
    <t>2012DE273</t>
  </si>
  <si>
    <t>2012-273</t>
  </si>
  <si>
    <t>KW Großkayna (A223)</t>
  </si>
  <si>
    <t>Großkayna</t>
  </si>
  <si>
    <t>DE274</t>
  </si>
  <si>
    <t>2012DE274</t>
  </si>
  <si>
    <t>2012-274</t>
  </si>
  <si>
    <t>KW Staudinger (A224)</t>
  </si>
  <si>
    <t>Großkrotzenburg</t>
  </si>
  <si>
    <t>DE275</t>
  </si>
  <si>
    <t>2012DE275</t>
  </si>
  <si>
    <t>2012-275</t>
  </si>
  <si>
    <t>KW Ingolstadt (A225)</t>
  </si>
  <si>
    <t>Großmehring</t>
  </si>
  <si>
    <t>DE276</t>
  </si>
  <si>
    <t>2012DE276</t>
  </si>
  <si>
    <t>2012-276</t>
  </si>
  <si>
    <t>Erdgasverdichter Gstadt (A226)</t>
  </si>
  <si>
    <t>Gstadt</t>
  </si>
  <si>
    <t>DE277</t>
  </si>
  <si>
    <t>2012DE277</t>
  </si>
  <si>
    <t>2012-277</t>
  </si>
  <si>
    <t>HKW Guben (A227)</t>
  </si>
  <si>
    <t>Guben</t>
  </si>
  <si>
    <t>DE278</t>
  </si>
  <si>
    <t>2012DE278</t>
  </si>
  <si>
    <t>2012-278</t>
  </si>
  <si>
    <t>IHKW Gütersloh (A229)</t>
  </si>
  <si>
    <t>Gütersloh</t>
  </si>
  <si>
    <t>DE279</t>
  </si>
  <si>
    <t>2012DE279</t>
  </si>
  <si>
    <t>2012-279</t>
  </si>
  <si>
    <t>IKW Hagen Kabel (A230)</t>
  </si>
  <si>
    <t>Hagen</t>
  </si>
  <si>
    <t>DE280</t>
  </si>
  <si>
    <t>2012DE280</t>
  </si>
  <si>
    <t>2012-280</t>
  </si>
  <si>
    <t>GuD Halle Dieselstraße (A578)</t>
  </si>
  <si>
    <t>Halle</t>
  </si>
  <si>
    <t>DE281</t>
  </si>
  <si>
    <t>2012DE281</t>
  </si>
  <si>
    <t>2012-281</t>
  </si>
  <si>
    <t>HKW Halle Trotha (A232)</t>
  </si>
  <si>
    <t>DE282</t>
  </si>
  <si>
    <t>2012DE282</t>
  </si>
  <si>
    <t>2012-282</t>
  </si>
  <si>
    <t>HW Halle Dieselstraße (A231)</t>
  </si>
  <si>
    <t>DE283</t>
  </si>
  <si>
    <t>2012DE283</t>
  </si>
  <si>
    <t>2012-283</t>
  </si>
  <si>
    <t>IKW HH ADM (A233)</t>
  </si>
  <si>
    <t>DE284</t>
  </si>
  <si>
    <t>2012DE284</t>
  </si>
  <si>
    <t>2012-284</t>
  </si>
  <si>
    <t>HKW Tiefstack (A240)</t>
  </si>
  <si>
    <t>DE285</t>
  </si>
  <si>
    <t>2012DE285</t>
  </si>
  <si>
    <t>2012-285</t>
  </si>
  <si>
    <t>HW HH-Hafen (A241)</t>
  </si>
  <si>
    <t>DE286</t>
  </si>
  <si>
    <t>2012DE286</t>
  </si>
  <si>
    <t>2012-286</t>
  </si>
  <si>
    <t>IKW HH Airbus (A234)</t>
  </si>
  <si>
    <t>DE287</t>
  </si>
  <si>
    <t>2012DE287</t>
  </si>
  <si>
    <t>2012-287</t>
  </si>
  <si>
    <t>HW Mümmelmannsberg (A238)</t>
  </si>
  <si>
    <t>DE288</t>
  </si>
  <si>
    <t>2012DE288</t>
  </si>
  <si>
    <t>2012-288</t>
  </si>
  <si>
    <t>FHW Lohbrügge Nord (A242)</t>
  </si>
  <si>
    <t>DE289</t>
  </si>
  <si>
    <t>2012DE289</t>
  </si>
  <si>
    <t>2012-289</t>
  </si>
  <si>
    <t>IKW Hameln (A243)</t>
  </si>
  <si>
    <t>Hameln</t>
  </si>
  <si>
    <t>DE290</t>
  </si>
  <si>
    <t>2012DE290</t>
  </si>
  <si>
    <t>2012-290</t>
  </si>
  <si>
    <t>GuD Hamm (A592)</t>
  </si>
  <si>
    <t>Hamm</t>
  </si>
  <si>
    <t>DE291</t>
  </si>
  <si>
    <t>2012DE291</t>
  </si>
  <si>
    <t>2012-291</t>
  </si>
  <si>
    <t>IKW Hamm (A244)</t>
  </si>
  <si>
    <t>DE292</t>
  </si>
  <si>
    <t>2012DE292</t>
  </si>
  <si>
    <t>2012-292</t>
  </si>
  <si>
    <t>IKW Chemie Hanau-Wolfgang (A247)</t>
  </si>
  <si>
    <t>Hanau</t>
  </si>
  <si>
    <t>DE293</t>
  </si>
  <si>
    <t>2012DE293</t>
  </si>
  <si>
    <t>2012-293</t>
  </si>
  <si>
    <t>GuD Hannover Linden (A248)</t>
  </si>
  <si>
    <t>Hannover</t>
  </si>
  <si>
    <t>DE294</t>
  </si>
  <si>
    <t>2012DE294</t>
  </si>
  <si>
    <t>2012-294</t>
  </si>
  <si>
    <t>KW Hannover Herrenhausen (A250)</t>
  </si>
  <si>
    <t>DE295</t>
  </si>
  <si>
    <t>2012DE295</t>
  </si>
  <si>
    <t>2012-295</t>
  </si>
  <si>
    <t>KW Hannover (A249)</t>
  </si>
  <si>
    <t>DE296</t>
  </si>
  <si>
    <t>2012DE296</t>
  </si>
  <si>
    <t>2012-296</t>
  </si>
  <si>
    <t>HKW Hannover Linden (A609)</t>
  </si>
  <si>
    <t>DE297</t>
  </si>
  <si>
    <t>2012DE297</t>
  </si>
  <si>
    <t>2012-297</t>
  </si>
  <si>
    <t>IKW Hannover (A251)</t>
  </si>
  <si>
    <t>DE298</t>
  </si>
  <si>
    <t>2012DE298</t>
  </si>
  <si>
    <t>2012-298</t>
  </si>
  <si>
    <t>KW Hausham (A252)</t>
  </si>
  <si>
    <t>Hausham</t>
  </si>
  <si>
    <t>DE299</t>
  </si>
  <si>
    <t>2012DE299</t>
  </si>
  <si>
    <t>2012-299</t>
  </si>
  <si>
    <t>KWKK Heidelberg (A254)</t>
  </si>
  <si>
    <t>Heidelberg</t>
  </si>
  <si>
    <t>DE300</t>
  </si>
  <si>
    <t>2012DE300</t>
  </si>
  <si>
    <t>2012-300</t>
  </si>
  <si>
    <t>HW Pfaffengrund (A253)</t>
  </si>
  <si>
    <t>DE301</t>
  </si>
  <si>
    <t>2012DE301</t>
  </si>
  <si>
    <t>2012-301</t>
  </si>
  <si>
    <t>HW Mitte (A255)</t>
  </si>
  <si>
    <t>DE302</t>
  </si>
  <si>
    <t>2012DE302</t>
  </si>
  <si>
    <t>2012-302</t>
  </si>
  <si>
    <t>IKW Heidenheim (A256)</t>
  </si>
  <si>
    <t>Heidenheim</t>
  </si>
  <si>
    <t>DE303</t>
  </si>
  <si>
    <t>2012DE303</t>
  </si>
  <si>
    <t>2012-303</t>
  </si>
  <si>
    <t>HKW Heilbronn (A257)</t>
  </si>
  <si>
    <t>Heilbronn</t>
  </si>
  <si>
    <t>DE304</t>
  </si>
  <si>
    <t>2012DE304</t>
  </si>
  <si>
    <t>2012-304</t>
  </si>
  <si>
    <t>HKW Heinsberg (A259)</t>
  </si>
  <si>
    <t>Heinsberg</t>
  </si>
  <si>
    <t>DE305</t>
  </si>
  <si>
    <t>2012DE305</t>
  </si>
  <si>
    <t>2012-305</t>
  </si>
  <si>
    <t>GT Herdecke (A581)</t>
  </si>
  <si>
    <t>Herdecke</t>
  </si>
  <si>
    <t>DE306</t>
  </si>
  <si>
    <t>2012DE306</t>
  </si>
  <si>
    <t>2012-306</t>
  </si>
  <si>
    <t>IKW Heringen (A260)</t>
  </si>
  <si>
    <t>Heringen</t>
  </si>
  <si>
    <t>DE307</t>
  </si>
  <si>
    <t>2012DE307</t>
  </si>
  <si>
    <t>2012-307</t>
  </si>
  <si>
    <t>KW Shamrock 1-4 (A262)</t>
  </si>
  <si>
    <t>Herne</t>
  </si>
  <si>
    <t>DE308</t>
  </si>
  <si>
    <t>2012DE308</t>
  </si>
  <si>
    <t>2012-308</t>
  </si>
  <si>
    <t>HKW Herne (A261)</t>
  </si>
  <si>
    <t>DE309</t>
  </si>
  <si>
    <t>2012DE309</t>
  </si>
  <si>
    <t>2012-309</t>
  </si>
  <si>
    <t>IKW Papier-Herzberg (A264)</t>
  </si>
  <si>
    <t>Herzberg</t>
  </si>
  <si>
    <t>DE310</t>
  </si>
  <si>
    <t>2012DE310</t>
  </si>
  <si>
    <t>2012-310</t>
  </si>
  <si>
    <t>KW Mehrum (A376)</t>
  </si>
  <si>
    <t>Hohenhameln</t>
  </si>
  <si>
    <t>DE311</t>
  </si>
  <si>
    <t>2012DE311</t>
  </si>
  <si>
    <t>2012-311</t>
  </si>
  <si>
    <t>BHKW Holungen (A265)</t>
  </si>
  <si>
    <t>Holungen</t>
  </si>
  <si>
    <t>DE312</t>
  </si>
  <si>
    <t>2012DE312</t>
  </si>
  <si>
    <t>2012-312</t>
  </si>
  <si>
    <t>IKW Papier-Hoya (A266)</t>
  </si>
  <si>
    <t>Hoya</t>
  </si>
  <si>
    <t>DE313</t>
  </si>
  <si>
    <t>2012DE313</t>
  </si>
  <si>
    <t>2012-313</t>
  </si>
  <si>
    <t>HKW Hückelhoven (A267)</t>
  </si>
  <si>
    <t>Hückelhoven</t>
  </si>
  <si>
    <t>DE314</t>
  </si>
  <si>
    <t>2012DE314</t>
  </si>
  <si>
    <t>2012-314</t>
  </si>
  <si>
    <t>GuD Hürth (A590)</t>
  </si>
  <si>
    <t>Hürth</t>
  </si>
  <si>
    <t>DE315</t>
  </si>
  <si>
    <t>2012DE315</t>
  </si>
  <si>
    <t>2012-315</t>
  </si>
  <si>
    <t>KW Goldenberg (A268)</t>
  </si>
  <si>
    <t>DE316</t>
  </si>
  <si>
    <t>2012DE316</t>
  </si>
  <si>
    <t>2012-316</t>
  </si>
  <si>
    <t>KW Ibbenbüren (A271)</t>
  </si>
  <si>
    <t>Ibbenbüren</t>
  </si>
  <si>
    <t>DE317</t>
  </si>
  <si>
    <t>2012DE317</t>
  </si>
  <si>
    <t>2012-317</t>
  </si>
  <si>
    <t>IKW Ibbenbüren (A270)</t>
  </si>
  <si>
    <t>DE318</t>
  </si>
  <si>
    <t>2012DE318</t>
  </si>
  <si>
    <t>2012-318</t>
  </si>
  <si>
    <t>Erdgasverdichter Ichtershausen (A582)</t>
  </si>
  <si>
    <t>Ichtershausen</t>
  </si>
  <si>
    <t>DE319</t>
  </si>
  <si>
    <t>2012DE319</t>
  </si>
  <si>
    <t>2012-319</t>
  </si>
  <si>
    <t>HKW Ilmenau (A272)</t>
  </si>
  <si>
    <t>Ilmenau</t>
  </si>
  <si>
    <t>DE320</t>
  </si>
  <si>
    <t>2012DE320</t>
  </si>
  <si>
    <t>2012-320</t>
  </si>
  <si>
    <t>IKW Chemie-Ingelheim (A273)</t>
  </si>
  <si>
    <t>Ingelheim</t>
  </si>
  <si>
    <t>DE321</t>
  </si>
  <si>
    <t>2012DE321</t>
  </si>
  <si>
    <t>2012-321</t>
  </si>
  <si>
    <t>IKW Ingolstadt (A274)</t>
  </si>
  <si>
    <t>Ingolstadt</t>
  </si>
  <si>
    <t>DE322</t>
  </si>
  <si>
    <t>2012DE322</t>
  </si>
  <si>
    <t>2012-322</t>
  </si>
  <si>
    <t>GuD Jena (A275)</t>
  </si>
  <si>
    <t>Jena</t>
  </si>
  <si>
    <t>DE323</t>
  </si>
  <si>
    <t>2012DE323</t>
  </si>
  <si>
    <t>2012-323</t>
  </si>
  <si>
    <t>IKW Zucker-Jülich (A276)</t>
  </si>
  <si>
    <t>Jülich</t>
  </si>
  <si>
    <t>DE324</t>
  </si>
  <si>
    <t>2012DE324</t>
  </si>
  <si>
    <t>2012-324</t>
  </si>
  <si>
    <t>HKW Kaiserslautern (A278)</t>
  </si>
  <si>
    <t>Kaiserslautern</t>
  </si>
  <si>
    <t>DE325</t>
  </si>
  <si>
    <t>2012DE325</t>
  </si>
  <si>
    <t>2012-325</t>
  </si>
  <si>
    <t>KW Rheinhafen (A281)</t>
  </si>
  <si>
    <t>DE326</t>
  </si>
  <si>
    <t>2012DE326</t>
  </si>
  <si>
    <t>2012-326</t>
  </si>
  <si>
    <t>HKW Karlsruhe-West (A279)</t>
  </si>
  <si>
    <t>DE327</t>
  </si>
  <si>
    <t>2012DE327</t>
  </si>
  <si>
    <t>2012-327</t>
  </si>
  <si>
    <t>IKW Papier Karlsruhe (A282)</t>
  </si>
  <si>
    <t>DE328</t>
  </si>
  <si>
    <t>2012DE328</t>
  </si>
  <si>
    <t>2012-328</t>
  </si>
  <si>
    <t>HW Ahaweg (A280)</t>
  </si>
  <si>
    <t>DE329</t>
  </si>
  <si>
    <t>2012DE329</t>
  </si>
  <si>
    <t>2012-329</t>
  </si>
  <si>
    <t>HKW Kassel Mittelfeld (A283)</t>
  </si>
  <si>
    <t>Kassel</t>
  </si>
  <si>
    <t>DE330</t>
  </si>
  <si>
    <t>2012DE330</t>
  </si>
  <si>
    <t>2012-330</t>
  </si>
  <si>
    <t>HKW Kassel (A285)</t>
  </si>
  <si>
    <t>DE331</t>
  </si>
  <si>
    <t>2012DE331</t>
  </si>
  <si>
    <t>2012-331</t>
  </si>
  <si>
    <t>HW Kassel Losse (A284)</t>
  </si>
  <si>
    <t>DE332</t>
  </si>
  <si>
    <t>2012DE332</t>
  </si>
  <si>
    <t>2012-332</t>
  </si>
  <si>
    <t>HW Kassel (A286)</t>
  </si>
  <si>
    <t>DE333</t>
  </si>
  <si>
    <t>2012DE333</t>
  </si>
  <si>
    <t>2012-333</t>
  </si>
  <si>
    <t>IKW Papier-Kehl (A287)</t>
  </si>
  <si>
    <t>Kehl</t>
  </si>
  <si>
    <t>DE334</t>
  </si>
  <si>
    <t>2012DE334</t>
  </si>
  <si>
    <t>2012-334</t>
  </si>
  <si>
    <t>IKW Kelheim (A288)</t>
  </si>
  <si>
    <t>Kelheim</t>
  </si>
  <si>
    <t>DE335</t>
  </si>
  <si>
    <t>2012DE335</t>
  </si>
  <si>
    <t>2012-335</t>
  </si>
  <si>
    <t>HW Kempen (A620)</t>
  </si>
  <si>
    <t>Kempen</t>
  </si>
  <si>
    <t>DE336</t>
  </si>
  <si>
    <t>2012DE336</t>
  </si>
  <si>
    <t>2012-336</t>
  </si>
  <si>
    <t>Erdgasverdichter Kempen (A290)</t>
  </si>
  <si>
    <t>DE337</t>
  </si>
  <si>
    <t>2012DE337</t>
  </si>
  <si>
    <t>2012-337</t>
  </si>
  <si>
    <t>HKW Kiel Mitte (A291)</t>
  </si>
  <si>
    <t>Kiel</t>
  </si>
  <si>
    <t>DE338</t>
  </si>
  <si>
    <t>2012DE338</t>
  </si>
  <si>
    <t>2012-338</t>
  </si>
  <si>
    <t>HW Kiel Nord (A293)</t>
  </si>
  <si>
    <t>DE339</t>
  </si>
  <si>
    <t>2012DE339</t>
  </si>
  <si>
    <t>2012-339</t>
  </si>
  <si>
    <t>HW Kiel Ost (A294)</t>
  </si>
  <si>
    <t>DE340</t>
  </si>
  <si>
    <t>2012DE340</t>
  </si>
  <si>
    <t>2012-340</t>
  </si>
  <si>
    <t>HKW Kiel Gemeinschaft (A292)</t>
  </si>
  <si>
    <t>DE341</t>
  </si>
  <si>
    <t>2012DE341</t>
  </si>
  <si>
    <t>2012-341</t>
  </si>
  <si>
    <t>GTKW Kirchlengern (A295)</t>
  </si>
  <si>
    <t>Kirchlengern</t>
  </si>
  <si>
    <t>DE342</t>
  </si>
  <si>
    <t>2012DE342</t>
  </si>
  <si>
    <t>2012-342</t>
  </si>
  <si>
    <t>Erdgasverdichter Kirchlinteln (A296)</t>
  </si>
  <si>
    <t>Kirchlinteln</t>
  </si>
  <si>
    <t>DE343</t>
  </si>
  <si>
    <t>2012DE343</t>
  </si>
  <si>
    <t>2012-343</t>
  </si>
  <si>
    <t>IKW Klein Wanzleben (A297)</t>
  </si>
  <si>
    <t>Klein Wanzleben</t>
  </si>
  <si>
    <t>DE344</t>
  </si>
  <si>
    <t>2012DE344</t>
  </si>
  <si>
    <t>2012-344</t>
  </si>
  <si>
    <t>GuD Köln Niehl (A305)</t>
  </si>
  <si>
    <t>DE345</t>
  </si>
  <si>
    <t>2012DE345</t>
  </si>
  <si>
    <t>2012-345</t>
  </si>
  <si>
    <t>HKW Köln Merkenich (A308)</t>
  </si>
  <si>
    <t>DE346</t>
  </si>
  <si>
    <t>2012DE346</t>
  </si>
  <si>
    <t>2012-346</t>
  </si>
  <si>
    <t>IKW Köln Godorf (R12)</t>
  </si>
  <si>
    <t>DE347</t>
  </si>
  <si>
    <t>2012DE347</t>
  </si>
  <si>
    <t>2012-347</t>
  </si>
  <si>
    <t>HKW Köln Südstadt (A306)</t>
  </si>
  <si>
    <t>DE348</t>
  </si>
  <si>
    <t>2012DE348</t>
  </si>
  <si>
    <t>2012-348</t>
  </si>
  <si>
    <t>HKW Köln Merheim (A307)</t>
  </si>
  <si>
    <t>DE349</t>
  </si>
  <si>
    <t>2012DE349</t>
  </si>
  <si>
    <t>2012-349</t>
  </si>
  <si>
    <t>Erdgasverdichter Köln (A298)</t>
  </si>
  <si>
    <t>DE350</t>
  </si>
  <si>
    <t>2012DE350</t>
  </si>
  <si>
    <t>2012-350</t>
  </si>
  <si>
    <t>HW Köln Deutz (A304)</t>
  </si>
  <si>
    <t>DE351</t>
  </si>
  <si>
    <t>2012DE351</t>
  </si>
  <si>
    <t>2012-351</t>
  </si>
  <si>
    <t>IKW Köln KW010 (A311)</t>
  </si>
  <si>
    <t>DE352</t>
  </si>
  <si>
    <t>2012DE352</t>
  </si>
  <si>
    <t>2012-352</t>
  </si>
  <si>
    <t>IKW Köln Cracker V (A310)</t>
  </si>
  <si>
    <t>DE353</t>
  </si>
  <si>
    <t>2012DE353</t>
  </si>
  <si>
    <t>2012-353</t>
  </si>
  <si>
    <t>IKW Köln Feuerung (A299)</t>
  </si>
  <si>
    <t>DE354</t>
  </si>
  <si>
    <t>2012DE354</t>
  </si>
  <si>
    <t>2012-354</t>
  </si>
  <si>
    <t>IKW Köln Cracker IV (A309)</t>
  </si>
  <si>
    <t>DE355</t>
  </si>
  <si>
    <t>2012DE355</t>
  </si>
  <si>
    <t>2012-355</t>
  </si>
  <si>
    <t>IKW Könnern (A313)</t>
  </si>
  <si>
    <t>Könnern</t>
  </si>
  <si>
    <t>DE356</t>
  </si>
  <si>
    <t>2012DE356</t>
  </si>
  <si>
    <t>2012-356</t>
  </si>
  <si>
    <t>IKW Chemie Krefeld N230 (A319)</t>
  </si>
  <si>
    <t>Krefeld</t>
  </si>
  <si>
    <t>DE357</t>
  </si>
  <si>
    <t>2012DE357</t>
  </si>
  <si>
    <t>2012-357</t>
  </si>
  <si>
    <t>IKW Biotech Krefeld (A314)</t>
  </si>
  <si>
    <t>DE358</t>
  </si>
  <si>
    <t>2012DE358</t>
  </si>
  <si>
    <t>2012-358</t>
  </si>
  <si>
    <t>IKW Chemie Krefeld Kessel (A316)</t>
  </si>
  <si>
    <t>DE359</t>
  </si>
  <si>
    <t>2012DE359</t>
  </si>
  <si>
    <t>2012-359</t>
  </si>
  <si>
    <t>IKW Chemie Krefeld L57 (A318)</t>
  </si>
  <si>
    <t>DE360</t>
  </si>
  <si>
    <t>2012DE360</t>
  </si>
  <si>
    <t>2012-360</t>
  </si>
  <si>
    <t>FHW Schwertstraße (A315)</t>
  </si>
  <si>
    <t>DE361</t>
  </si>
  <si>
    <t>2012DE361</t>
  </si>
  <si>
    <t>2012-361</t>
  </si>
  <si>
    <t>IKW Papier-Kriebstein (A320)</t>
  </si>
  <si>
    <t>Kriebstein</t>
  </si>
  <si>
    <t>DE362</t>
  </si>
  <si>
    <t>2012DE362</t>
  </si>
  <si>
    <t>2012-362</t>
  </si>
  <si>
    <t>Erdgasverdichter Krummhörn Rysum (A322)</t>
  </si>
  <si>
    <t>Krummhörn</t>
  </si>
  <si>
    <t>DE363</t>
  </si>
  <si>
    <t>2012DE363</t>
  </si>
  <si>
    <t>2012-363</t>
  </si>
  <si>
    <t>Erdgasverdichter Krummhörn (A321)</t>
  </si>
  <si>
    <t>DE364</t>
  </si>
  <si>
    <t>2012DE364</t>
  </si>
  <si>
    <t>2012-364</t>
  </si>
  <si>
    <t>IKW Ladenburg (A323)</t>
  </si>
  <si>
    <t>Ladenburg</t>
  </si>
  <si>
    <t>DE365</t>
  </si>
  <si>
    <t>2012DE365</t>
  </si>
  <si>
    <t>2012-365</t>
  </si>
  <si>
    <t>KW Robert Frank (A324)</t>
  </si>
  <si>
    <t>Landesbergen</t>
  </si>
  <si>
    <t>DE366</t>
  </si>
  <si>
    <t>2012DE366</t>
  </si>
  <si>
    <t>2012-366</t>
  </si>
  <si>
    <t>Erdgasverdichter Lebus (A325)</t>
  </si>
  <si>
    <t>Lebus</t>
  </si>
  <si>
    <t>DE367</t>
  </si>
  <si>
    <t>2012DE367</t>
  </si>
  <si>
    <t>2012-367</t>
  </si>
  <si>
    <t>HKW Leipzig (A326)</t>
  </si>
  <si>
    <t>Leipzig</t>
  </si>
  <si>
    <t>DE368</t>
  </si>
  <si>
    <t>2012DE368</t>
  </si>
  <si>
    <t>2012-368</t>
  </si>
  <si>
    <t>HW Leipzig Nordost (A328)</t>
  </si>
  <si>
    <t>DE369</t>
  </si>
  <si>
    <t>2012DE369</t>
  </si>
  <si>
    <t>2012-369</t>
  </si>
  <si>
    <t>Energiezentrale Papier-Scheufelen (A330)</t>
  </si>
  <si>
    <t>Lenningen</t>
  </si>
  <si>
    <t>DE370</t>
  </si>
  <si>
    <t>2012DE370</t>
  </si>
  <si>
    <t>2012-370</t>
  </si>
  <si>
    <t>IKW Leuna Abhitze (A331)</t>
  </si>
  <si>
    <t>Leuna</t>
  </si>
  <si>
    <t>DE371</t>
  </si>
  <si>
    <t>2012DE371</t>
  </si>
  <si>
    <t>2012-371</t>
  </si>
  <si>
    <t>IKW Leuna Besicherung (A332)</t>
  </si>
  <si>
    <t>DE372</t>
  </si>
  <si>
    <t>2012DE372</t>
  </si>
  <si>
    <t>2012-372</t>
  </si>
  <si>
    <t>IKW Leuna (R45)</t>
  </si>
  <si>
    <t>DE373</t>
  </si>
  <si>
    <t>2012DE373</t>
  </si>
  <si>
    <t>2012-373</t>
  </si>
  <si>
    <t>IKW Leverkusen G (A333)</t>
  </si>
  <si>
    <t>Leverkusen</t>
  </si>
  <si>
    <t>DE374</t>
  </si>
  <si>
    <t>2012DE374</t>
  </si>
  <si>
    <t>2012-374</t>
  </si>
  <si>
    <t>IKW Leverkusen X (A335)</t>
  </si>
  <si>
    <t>DE375</t>
  </si>
  <si>
    <t>2012DE375</t>
  </si>
  <si>
    <t>2012-375</t>
  </si>
  <si>
    <t>HW Leverkusen (A334)</t>
  </si>
  <si>
    <t>DE376</t>
  </si>
  <si>
    <t>2012DE376</t>
  </si>
  <si>
    <t>2012-376</t>
  </si>
  <si>
    <t>KW Lingen (A336)</t>
  </si>
  <si>
    <t>DE377</t>
  </si>
  <si>
    <t>2012DE377</t>
  </si>
  <si>
    <t>2012-377</t>
  </si>
  <si>
    <t>FA Pipeline Lubmin (A618)</t>
  </si>
  <si>
    <t>Lubmin</t>
  </si>
  <si>
    <t>DE378</t>
  </si>
  <si>
    <t>2012DE378</t>
  </si>
  <si>
    <t>2012-378</t>
  </si>
  <si>
    <t>Erdgasverdichter Lubmin (A617)</t>
  </si>
  <si>
    <t>still under construction</t>
  </si>
  <si>
    <t>DE379</t>
  </si>
  <si>
    <t>2012DE379</t>
  </si>
  <si>
    <t>2012-379</t>
  </si>
  <si>
    <t>HW Ludwigsfelde (A338)</t>
  </si>
  <si>
    <t>Ludwigsfelde</t>
  </si>
  <si>
    <t>DE380</t>
  </si>
  <si>
    <t>2012DE380</t>
  </si>
  <si>
    <t>2012-380</t>
  </si>
  <si>
    <t>IKW Chemie Ludwigshafen GuD800 (A345)</t>
  </si>
  <si>
    <t>Ludwigshafen</t>
  </si>
  <si>
    <t>DE381</t>
  </si>
  <si>
    <t>2012DE381</t>
  </si>
  <si>
    <t>2012-381</t>
  </si>
  <si>
    <t>IKW Chemie Ludwigshafen GuD211 (A350)</t>
  </si>
  <si>
    <t>DE382</t>
  </si>
  <si>
    <t>2012DE382</t>
  </si>
  <si>
    <t>2012-382</t>
  </si>
  <si>
    <t>IKW Chemie Ludwigshafen Ammoniak4 (A340)</t>
  </si>
  <si>
    <t>DE383</t>
  </si>
  <si>
    <t>2012DE383</t>
  </si>
  <si>
    <t>2012-383</t>
  </si>
  <si>
    <t>IKW Chemie Ludwigshafen Ammoniak3 (A339)</t>
  </si>
  <si>
    <t>DE384</t>
  </si>
  <si>
    <t>2012DE384</t>
  </si>
  <si>
    <t>2012-384</t>
  </si>
  <si>
    <t>IKW Chemie Ludwigshafen Nord (A344)</t>
  </si>
  <si>
    <t>DE385</t>
  </si>
  <si>
    <t>2012DE385</t>
  </si>
  <si>
    <t>2012-385</t>
  </si>
  <si>
    <t>IKW Ludwigshafen MVV (A349)</t>
  </si>
  <si>
    <t>DE386</t>
  </si>
  <si>
    <t>2012DE386</t>
  </si>
  <si>
    <t>2012-386</t>
  </si>
  <si>
    <t>IKW Chemie Ludwigshafen Cracker I (A346)</t>
  </si>
  <si>
    <t>DE387</t>
  </si>
  <si>
    <t>2012DE387</t>
  </si>
  <si>
    <t>2012-387</t>
  </si>
  <si>
    <t>IKW Chemie Ludwigshafen Wasserstoff (A615)</t>
  </si>
  <si>
    <t>DE388</t>
  </si>
  <si>
    <t>2012DE388</t>
  </si>
  <si>
    <t>2012-388</t>
  </si>
  <si>
    <t>HKW Ludwigshafen (A351)</t>
  </si>
  <si>
    <t>DE389</t>
  </si>
  <si>
    <t>2012DE389</t>
  </si>
  <si>
    <t>2012-389</t>
  </si>
  <si>
    <t>IKW Chemie Ludwigshafen Styrol (A348)</t>
  </si>
  <si>
    <t>DE390</t>
  </si>
  <si>
    <t>2012DE390</t>
  </si>
  <si>
    <t>2012-390</t>
  </si>
  <si>
    <t>IKW Chemie Ludwigshafen GT855 (A342)</t>
  </si>
  <si>
    <t>DE391</t>
  </si>
  <si>
    <t>2012DE391</t>
  </si>
  <si>
    <t>2012-391</t>
  </si>
  <si>
    <t>IKW Chemie Ludwigshafen Mitte (A343)</t>
  </si>
  <si>
    <t>DE392</t>
  </si>
  <si>
    <t>2012DE392</t>
  </si>
  <si>
    <t>2012-392</t>
  </si>
  <si>
    <t>IKW Chemie Ludwigshafen Cracker II (A347)</t>
  </si>
  <si>
    <t>DE393</t>
  </si>
  <si>
    <t>2012DE393</t>
  </si>
  <si>
    <t>2012-393</t>
  </si>
  <si>
    <t>IKW Chemie Ludwigshafen Dampf (A341)</t>
  </si>
  <si>
    <t>DE394</t>
  </si>
  <si>
    <t>2012DE394</t>
  </si>
  <si>
    <t>2012-394</t>
  </si>
  <si>
    <t>KW Lünen (A352)</t>
  </si>
  <si>
    <t>Lünen</t>
  </si>
  <si>
    <t>DE395</t>
  </si>
  <si>
    <t>2012DE395</t>
  </si>
  <si>
    <t>2012-395</t>
  </si>
  <si>
    <t>KW Lünen Stummhafen (A662)</t>
  </si>
  <si>
    <t>DE396</t>
  </si>
  <si>
    <t>2012DE396</t>
  </si>
  <si>
    <t>2012-396</t>
  </si>
  <si>
    <t>HW Rothensee (A357)</t>
  </si>
  <si>
    <t>Magdeburg</t>
  </si>
  <si>
    <t>DE397</t>
  </si>
  <si>
    <t>2012DE397</t>
  </si>
  <si>
    <t>2012-397</t>
  </si>
  <si>
    <t>HW Magdeburg Mitte (A356)</t>
  </si>
  <si>
    <t>DE398</t>
  </si>
  <si>
    <t>2012DE398</t>
  </si>
  <si>
    <t>2012-398</t>
  </si>
  <si>
    <t>HKW Mainz (A360)</t>
  </si>
  <si>
    <t>Mainz</t>
  </si>
  <si>
    <t>DE399</t>
  </si>
  <si>
    <t>2012DE399</t>
  </si>
  <si>
    <t>2012-399</t>
  </si>
  <si>
    <t>HW Mainz-Lerchenberg (A358)</t>
  </si>
  <si>
    <t>DE400</t>
  </si>
  <si>
    <t>2012DE400</t>
  </si>
  <si>
    <t>2012-400</t>
  </si>
  <si>
    <t>HW Uni-Mainz (A359)</t>
  </si>
  <si>
    <t>DE401</t>
  </si>
  <si>
    <t>2012DE401</t>
  </si>
  <si>
    <t>2012-401</t>
  </si>
  <si>
    <t>IKW Papier-Mannheim (A366)</t>
  </si>
  <si>
    <t>Mannheim</t>
  </si>
  <si>
    <t>DE402</t>
  </si>
  <si>
    <t>2012DE402</t>
  </si>
  <si>
    <t>2012-402</t>
  </si>
  <si>
    <t>KW Pharma-Mannheim (A364)</t>
  </si>
  <si>
    <t>DE403</t>
  </si>
  <si>
    <t>2012DE403</t>
  </si>
  <si>
    <t>2012-403</t>
  </si>
  <si>
    <t>KW Mannheim (A361)</t>
  </si>
  <si>
    <t>DE404</t>
  </si>
  <si>
    <t>2012DE404</t>
  </si>
  <si>
    <t>2012-404</t>
  </si>
  <si>
    <t>HKW Mannheim (A365)</t>
  </si>
  <si>
    <t>DE405</t>
  </si>
  <si>
    <t>2012DE405</t>
  </si>
  <si>
    <t>2012-405</t>
  </si>
  <si>
    <t>HW Nord Luzenberg (A362)</t>
  </si>
  <si>
    <t>DE406</t>
  </si>
  <si>
    <t>2012DE406</t>
  </si>
  <si>
    <t>2012-406</t>
  </si>
  <si>
    <t>HW Vogelstang (A363)</t>
  </si>
  <si>
    <t>DE407</t>
  </si>
  <si>
    <t>2012DE407</t>
  </si>
  <si>
    <t>2012-407</t>
  </si>
  <si>
    <t>HKW Marbach (A367)</t>
  </si>
  <si>
    <t>Marbach</t>
  </si>
  <si>
    <t>DE408</t>
  </si>
  <si>
    <t>2012DE408</t>
  </si>
  <si>
    <t>2012-408</t>
  </si>
  <si>
    <t>HW Kulkwitz (A327)</t>
  </si>
  <si>
    <t>Markranstädt</t>
  </si>
  <si>
    <t>DE409</t>
  </si>
  <si>
    <t>2012DE409</t>
  </si>
  <si>
    <t>2012-409</t>
  </si>
  <si>
    <t>IKW Chemie Marl III-2 (A373)</t>
  </si>
  <si>
    <t>Marl</t>
  </si>
  <si>
    <t>DE410</t>
  </si>
  <si>
    <t>2012DE410</t>
  </si>
  <si>
    <t>2012-410</t>
  </si>
  <si>
    <t>IKW Chemie Marl III-1 (A372)</t>
  </si>
  <si>
    <t>DE411</t>
  </si>
  <si>
    <t>2012DE411</t>
  </si>
  <si>
    <t>2012-411</t>
  </si>
  <si>
    <t>IKW Chemie Marl I-5 (A370)</t>
  </si>
  <si>
    <t>DE412</t>
  </si>
  <si>
    <t>2012DE412</t>
  </si>
  <si>
    <t>2012-412</t>
  </si>
  <si>
    <t>IKW Chemie Marl I-4 (A369)</t>
  </si>
  <si>
    <t>DE413</t>
  </si>
  <si>
    <t>2012DE413</t>
  </si>
  <si>
    <t>2012-413</t>
  </si>
  <si>
    <t>IKW Chemie Marl II (A371)</t>
  </si>
  <si>
    <t>DE414</t>
  </si>
  <si>
    <t>2012DE414</t>
  </si>
  <si>
    <t>2012-414</t>
  </si>
  <si>
    <t>FWKW Marl (A374)</t>
  </si>
  <si>
    <t>DE415</t>
  </si>
  <si>
    <t>2012DE415</t>
  </si>
  <si>
    <t>2012-415</t>
  </si>
  <si>
    <t>IKW Papier-Mayen (A375)</t>
  </si>
  <si>
    <t>Mayen</t>
  </si>
  <si>
    <t>DE416</t>
  </si>
  <si>
    <t>2012DE416</t>
  </si>
  <si>
    <t>2012-416</t>
  </si>
  <si>
    <t>HKW Meißen (A377)</t>
  </si>
  <si>
    <t>Meissen</t>
  </si>
  <si>
    <t>DE417</t>
  </si>
  <si>
    <t>2012DE417</t>
  </si>
  <si>
    <t>2012-417</t>
  </si>
  <si>
    <t>HW Minden (A380)</t>
  </si>
  <si>
    <t>Minden</t>
  </si>
  <si>
    <t>DE418</t>
  </si>
  <si>
    <t>2012DE418</t>
  </si>
  <si>
    <t>2012-418</t>
  </si>
  <si>
    <t>Erdgasverdichter Mittelbrunn II (A382)</t>
  </si>
  <si>
    <t>Mittelbrunn</t>
  </si>
  <si>
    <t>DE419</t>
  </si>
  <si>
    <t>2012DE419</t>
  </si>
  <si>
    <t>2012-419</t>
  </si>
  <si>
    <t>Erdgasverdichter Mittelbrunn I (A381)</t>
  </si>
  <si>
    <t>DE420</t>
  </si>
  <si>
    <t>2012DE420</t>
  </si>
  <si>
    <t>2012-420</t>
  </si>
  <si>
    <t>IKW Moers (A384)</t>
  </si>
  <si>
    <t>Moers</t>
  </si>
  <si>
    <t>DE421</t>
  </si>
  <si>
    <t>2012DE421</t>
  </si>
  <si>
    <t>2012-421</t>
  </si>
  <si>
    <t>HW Moers (A383)</t>
  </si>
  <si>
    <t>DE422</t>
  </si>
  <si>
    <t>2012DE422</t>
  </si>
  <si>
    <t>2012-422</t>
  </si>
  <si>
    <t>HW Broich (A663)</t>
  </si>
  <si>
    <t>Mülheim</t>
  </si>
  <si>
    <t>DE423</t>
  </si>
  <si>
    <t>2012DE423</t>
  </si>
  <si>
    <t>2012-423</t>
  </si>
  <si>
    <t>Erdgasverdichter Hügelheim (A385)</t>
  </si>
  <si>
    <t>Müllheim</t>
  </si>
  <si>
    <t>DE424</t>
  </si>
  <si>
    <t>2012DE424</t>
  </si>
  <si>
    <t>2012-424</t>
  </si>
  <si>
    <t>HKW München-Süd (A389)</t>
  </si>
  <si>
    <t>München</t>
  </si>
  <si>
    <t>DE425</t>
  </si>
  <si>
    <t>2012DE425</t>
  </si>
  <si>
    <t>2012-425</t>
  </si>
  <si>
    <t>HKW Freimann (A388)</t>
  </si>
  <si>
    <t>DE426</t>
  </si>
  <si>
    <t>2012DE426</t>
  </si>
  <si>
    <t>2012-426</t>
  </si>
  <si>
    <t>IKW München-MAN (A390)</t>
  </si>
  <si>
    <t>DE427</t>
  </si>
  <si>
    <t>2012DE427</t>
  </si>
  <si>
    <t>2012-427</t>
  </si>
  <si>
    <t>IKW München-MTU (A391)</t>
  </si>
  <si>
    <t>DE428</t>
  </si>
  <si>
    <t>2012DE428</t>
  </si>
  <si>
    <t>2012-428</t>
  </si>
  <si>
    <t>HW Perlach (A396)</t>
  </si>
  <si>
    <t>DE429</t>
  </si>
  <si>
    <t>2012DE429</t>
  </si>
  <si>
    <t>2012-429</t>
  </si>
  <si>
    <t>HW Theresienstraße (A387)</t>
  </si>
  <si>
    <t>DE430</t>
  </si>
  <si>
    <t>2012DE430</t>
  </si>
  <si>
    <t>2012-430</t>
  </si>
  <si>
    <t>HW Gaisbergstraße (A395)</t>
  </si>
  <si>
    <t>DE431</t>
  </si>
  <si>
    <t>2012DE431</t>
  </si>
  <si>
    <t>2012-431</t>
  </si>
  <si>
    <t>HW Koppstraße (A394)</t>
  </si>
  <si>
    <t>DE432</t>
  </si>
  <si>
    <t>2012DE432</t>
  </si>
  <si>
    <t>2012-432</t>
  </si>
  <si>
    <t>HW Kathi-Kobus-Straße (A393)</t>
  </si>
  <si>
    <t>DE433</t>
  </si>
  <si>
    <t>2012DE433</t>
  </si>
  <si>
    <t>2012-433</t>
  </si>
  <si>
    <t>HW München-Freiham (A755)</t>
  </si>
  <si>
    <t>DE434</t>
  </si>
  <si>
    <t>2012DE434</t>
  </si>
  <si>
    <t>2012-434</t>
  </si>
  <si>
    <t>IKW Münchsmünster (R48)</t>
  </si>
  <si>
    <t>Münchsmünster</t>
  </si>
  <si>
    <t>DE435</t>
  </si>
  <si>
    <t>2012DE435</t>
  </si>
  <si>
    <t>2012-435</t>
  </si>
  <si>
    <t>IKW Chemie Münchsmünster (R36)</t>
  </si>
  <si>
    <t>DE436</t>
  </si>
  <si>
    <t>2012DE436</t>
  </si>
  <si>
    <t>2012-436</t>
  </si>
  <si>
    <t>HKW Münster Stadtwerke (A398)</t>
  </si>
  <si>
    <t>Münster</t>
  </si>
  <si>
    <t>DE437</t>
  </si>
  <si>
    <t>2012DE437</t>
  </si>
  <si>
    <t>2012-437</t>
  </si>
  <si>
    <t>HKW Uni-Münster (A397)</t>
  </si>
  <si>
    <t>DE438</t>
  </si>
  <si>
    <t>2012DE438</t>
  </si>
  <si>
    <t>2012-438</t>
  </si>
  <si>
    <t>Dampfkesselanlage Audi (A399)</t>
  </si>
  <si>
    <t>Neckarsulm</t>
  </si>
  <si>
    <t>DE439</t>
  </si>
  <si>
    <t>2012DE439</t>
  </si>
  <si>
    <t>2012-439</t>
  </si>
  <si>
    <t>HKW Neubrandenburg (A402)</t>
  </si>
  <si>
    <t>Neubrandenburg</t>
  </si>
  <si>
    <t>DE440</t>
  </si>
  <si>
    <t>2012DE440</t>
  </si>
  <si>
    <t>2012-440</t>
  </si>
  <si>
    <t>HW Neubrandenburg Nord  (A403)</t>
  </si>
  <si>
    <t>DE441</t>
  </si>
  <si>
    <t>2012DE441</t>
  </si>
  <si>
    <t>2012-441</t>
  </si>
  <si>
    <t>HW Neubrandenburg Süd (A404)</t>
  </si>
  <si>
    <t>DE442</t>
  </si>
  <si>
    <t>2012DE442</t>
  </si>
  <si>
    <t>2012-442</t>
  </si>
  <si>
    <t>HKW Neumünster (A405)</t>
  </si>
  <si>
    <t>Neumünster</t>
  </si>
  <si>
    <t>DE443</t>
  </si>
  <si>
    <t>2012DE443</t>
  </si>
  <si>
    <t>2012-443</t>
  </si>
  <si>
    <t>IKW Neuss (A406)</t>
  </si>
  <si>
    <t>Neuss</t>
  </si>
  <si>
    <t>DE444</t>
  </si>
  <si>
    <t>2012DE444</t>
  </si>
  <si>
    <t>2012-444</t>
  </si>
  <si>
    <t>IKW Niederkassel (A407)</t>
  </si>
  <si>
    <t>Niederkassel</t>
  </si>
  <si>
    <t>DE445</t>
  </si>
  <si>
    <t>2012DE445</t>
  </si>
  <si>
    <t>2012-445</t>
  </si>
  <si>
    <t>IKW Chemie-Nordenham (A408)</t>
  </si>
  <si>
    <t>Nordenham</t>
  </si>
  <si>
    <t>DE446</t>
  </si>
  <si>
    <t>2012DE446</t>
  </si>
  <si>
    <t>2012-446</t>
  </si>
  <si>
    <t>GT Nortrup (A601)</t>
  </si>
  <si>
    <t>Nortrup</t>
  </si>
  <si>
    <t>DE447</t>
  </si>
  <si>
    <t>2012DE447</t>
  </si>
  <si>
    <t>2012-447</t>
  </si>
  <si>
    <t>IKW Chemie-Nünchritz (A409)</t>
  </si>
  <si>
    <t>Nünchritz</t>
  </si>
  <si>
    <t>DE448</t>
  </si>
  <si>
    <t>2012DE448</t>
  </si>
  <si>
    <t>2012-448</t>
  </si>
  <si>
    <t>HKW Nürnberg (A411)</t>
  </si>
  <si>
    <t>Nürnberg</t>
  </si>
  <si>
    <t>DE449</t>
  </si>
  <si>
    <t>2012DE449</t>
  </si>
  <si>
    <t>2012-449</t>
  </si>
  <si>
    <t>KW Franken (A416)</t>
  </si>
  <si>
    <t>DE450</t>
  </si>
  <si>
    <t>2012DE450</t>
  </si>
  <si>
    <t>2012-450</t>
  </si>
  <si>
    <t>BHKW Nürnberg (A410)</t>
  </si>
  <si>
    <t>DE451</t>
  </si>
  <si>
    <t>2012DE451</t>
  </si>
  <si>
    <t>2012-451</t>
  </si>
  <si>
    <t>HW Langwasser (A414)</t>
  </si>
  <si>
    <t>DE452</t>
  </si>
  <si>
    <t>2012DE452</t>
  </si>
  <si>
    <t>2012-452</t>
  </si>
  <si>
    <t>HW Maxfeld (A413)</t>
  </si>
  <si>
    <t>DE453</t>
  </si>
  <si>
    <t>2012DE453</t>
  </si>
  <si>
    <t>2012-453</t>
  </si>
  <si>
    <t>HW Muggenhof (A412)</t>
  </si>
  <si>
    <t>DE454</t>
  </si>
  <si>
    <t>2012DE454</t>
  </si>
  <si>
    <t>2012-454</t>
  </si>
  <si>
    <t>HKW Oberhausen Danziger (A417)</t>
  </si>
  <si>
    <t>Oberhausen</t>
  </si>
  <si>
    <t>DE455</t>
  </si>
  <si>
    <t>2012DE455</t>
  </si>
  <si>
    <t>2012-455</t>
  </si>
  <si>
    <t>HKW Oberhausen Friedrich (A418)</t>
  </si>
  <si>
    <t>DE456</t>
  </si>
  <si>
    <t>2012DE456</t>
  </si>
  <si>
    <t>2012-456</t>
  </si>
  <si>
    <t>IKW Oberhausen (A419)</t>
  </si>
  <si>
    <t>DE457</t>
  </si>
  <si>
    <t>2012DE457</t>
  </si>
  <si>
    <t>2012-457</t>
  </si>
  <si>
    <t>IKW Zucker-Obrigheim (A421)</t>
  </si>
  <si>
    <t>Obrigheim</t>
  </si>
  <si>
    <t>DE458</t>
  </si>
  <si>
    <t>2012DE458</t>
  </si>
  <si>
    <t>2012-458</t>
  </si>
  <si>
    <t>IKW Zucker-Offenau (A422)</t>
  </si>
  <si>
    <t>Offenau</t>
  </si>
  <si>
    <t>DE459</t>
  </si>
  <si>
    <t>2012DE459</t>
  </si>
  <si>
    <t>2012-459</t>
  </si>
  <si>
    <t>HKW Offenbach (A424)</t>
  </si>
  <si>
    <t>Offenbach</t>
  </si>
  <si>
    <t>DE460</t>
  </si>
  <si>
    <t>2012DE460</t>
  </si>
  <si>
    <t>2012-460</t>
  </si>
  <si>
    <t>Erdgasverdichter Olbernhau (A425)</t>
  </si>
  <si>
    <t>Olbernhau</t>
  </si>
  <si>
    <t>DE461</t>
  </si>
  <si>
    <t>2012DE461</t>
  </si>
  <si>
    <t>2012-461</t>
  </si>
  <si>
    <t>KW Oldendorf (A426)</t>
  </si>
  <si>
    <t>Oldendorf</t>
  </si>
  <si>
    <t>DE462</t>
  </si>
  <si>
    <t>2012DE462</t>
  </si>
  <si>
    <t>2012-462</t>
  </si>
  <si>
    <t>IKW Osnabrück (A427)</t>
  </si>
  <si>
    <t>Osnabrück</t>
  </si>
  <si>
    <t>DE463</t>
  </si>
  <si>
    <t>2012DE463</t>
  </si>
  <si>
    <t>2012-463</t>
  </si>
  <si>
    <t>IKW Papier-Osnabrück (A428)</t>
  </si>
  <si>
    <t>DE464</t>
  </si>
  <si>
    <t>2012DE464</t>
  </si>
  <si>
    <t>2012-464</t>
  </si>
  <si>
    <t>KW Osterrönfeld Audorf (A429)</t>
  </si>
  <si>
    <t>Osterrönfeld</t>
  </si>
  <si>
    <t>DE465</t>
  </si>
  <si>
    <t>2012DE465</t>
  </si>
  <si>
    <t>2012-465</t>
  </si>
  <si>
    <t>IKW Paderborn (A430)</t>
  </si>
  <si>
    <t>Paderborn</t>
  </si>
  <si>
    <t>DE466</t>
  </si>
  <si>
    <t>2012DE466</t>
  </si>
  <si>
    <t>2012-466</t>
  </si>
  <si>
    <t>KW Jänschwalde Block B (A746)</t>
  </si>
  <si>
    <t>Peitz</t>
  </si>
  <si>
    <t>DE467</t>
  </si>
  <si>
    <t>2012DE467</t>
  </si>
  <si>
    <t>2012-467</t>
  </si>
  <si>
    <t>KW Jänschwalde Block E (A749)</t>
  </si>
  <si>
    <t>DE468</t>
  </si>
  <si>
    <t>2012DE468</t>
  </si>
  <si>
    <t>2012-468</t>
  </si>
  <si>
    <t>KW Jänschwalde Block C (A747)</t>
  </si>
  <si>
    <t>DE469</t>
  </si>
  <si>
    <t>2012DE469</t>
  </si>
  <si>
    <t>2012-469</t>
  </si>
  <si>
    <t>KW Jänschwalde Block F (A750)</t>
  </si>
  <si>
    <t>DE470</t>
  </si>
  <si>
    <t>2012DE470</t>
  </si>
  <si>
    <t>2012-470</t>
  </si>
  <si>
    <t>KW Jänschwalde Block A (A745)</t>
  </si>
  <si>
    <t>DE471</t>
  </si>
  <si>
    <t>2012DE471</t>
  </si>
  <si>
    <t>2012-471</t>
  </si>
  <si>
    <t>KW Jänschwalde Block D (A748)</t>
  </si>
  <si>
    <t>DE472</t>
  </si>
  <si>
    <t>2012DE472</t>
  </si>
  <si>
    <t>2012-472</t>
  </si>
  <si>
    <t>KW Heyden (A432)</t>
  </si>
  <si>
    <t>Petershagen</t>
  </si>
  <si>
    <t>DE473</t>
  </si>
  <si>
    <t>2012DE473</t>
  </si>
  <si>
    <t>2012-473</t>
  </si>
  <si>
    <t>HKW Pforzheim (A433)</t>
  </si>
  <si>
    <t>Pforzheim</t>
  </si>
  <si>
    <t>DE474</t>
  </si>
  <si>
    <t>2012DE474</t>
  </si>
  <si>
    <t>2012-474</t>
  </si>
  <si>
    <t>IKW Philippsthal (A434)</t>
  </si>
  <si>
    <t>Philippsthal</t>
  </si>
  <si>
    <t>DE475</t>
  </si>
  <si>
    <t>2012DE475</t>
  </si>
  <si>
    <t>2012-475</t>
  </si>
  <si>
    <t>GuD Papier-Plattling (A604)</t>
  </si>
  <si>
    <t>Plattling</t>
  </si>
  <si>
    <t>DE476</t>
  </si>
  <si>
    <t>2012DE476</t>
  </si>
  <si>
    <t>2012-476</t>
  </si>
  <si>
    <t>IKW Zucker-Plattling (A437)</t>
  </si>
  <si>
    <t>DE477</t>
  </si>
  <si>
    <t>2012DE477</t>
  </si>
  <si>
    <t>2012-477</t>
  </si>
  <si>
    <t>IKW Papier-Plattling (A436)</t>
  </si>
  <si>
    <t>DE478</t>
  </si>
  <si>
    <t>2012DE478</t>
  </si>
  <si>
    <t>2012-478</t>
  </si>
  <si>
    <t>GuD Plattling (A599)</t>
  </si>
  <si>
    <t>DE479</t>
  </si>
  <si>
    <t>2012DE479</t>
  </si>
  <si>
    <t>2012-479</t>
  </si>
  <si>
    <t>HW Plauen (A438)</t>
  </si>
  <si>
    <t>Plauen</t>
  </si>
  <si>
    <t>DE480</t>
  </si>
  <si>
    <t>2012DE480</t>
  </si>
  <si>
    <t>2012-480</t>
  </si>
  <si>
    <t>IKW Chemie Poppendorf (A439)</t>
  </si>
  <si>
    <t>Poppendorf</t>
  </si>
  <si>
    <t>DE481</t>
  </si>
  <si>
    <t>2012DE481</t>
  </si>
  <si>
    <t>2012-481</t>
  </si>
  <si>
    <t>KW Porta Westfalica (A440)</t>
  </si>
  <si>
    <t>Porta Westfalica</t>
  </si>
  <si>
    <t>DE482</t>
  </si>
  <si>
    <t>2012DE482</t>
  </si>
  <si>
    <t>2012-482</t>
  </si>
  <si>
    <t>HKW Potsdam 1 (A444)</t>
  </si>
  <si>
    <t>Potsdam</t>
  </si>
  <si>
    <t>DE483</t>
  </si>
  <si>
    <t>2012DE483</t>
  </si>
  <si>
    <t>2012-483</t>
  </si>
  <si>
    <t>HKW Potsdam 2 (A445)</t>
  </si>
  <si>
    <t>DE484</t>
  </si>
  <si>
    <t>2012DE484</t>
  </si>
  <si>
    <t>2012-484</t>
  </si>
  <si>
    <t>HKW Potsdam 5 (A443)</t>
  </si>
  <si>
    <t>DE485</t>
  </si>
  <si>
    <t>2012DE485</t>
  </si>
  <si>
    <t>2012-485</t>
  </si>
  <si>
    <t>HKW Potsdam 3 (A441)</t>
  </si>
  <si>
    <t>DE486</t>
  </si>
  <si>
    <t>2012DE486</t>
  </si>
  <si>
    <t>2012-486</t>
  </si>
  <si>
    <t>HKW Potsdam 4 (A442)</t>
  </si>
  <si>
    <t>DE487</t>
  </si>
  <si>
    <t>2012DE487</t>
  </si>
  <si>
    <t>2012-487</t>
  </si>
  <si>
    <t>KW Quierschied Weiher (A447)</t>
  </si>
  <si>
    <t>Quierschied</t>
  </si>
  <si>
    <t>DE488</t>
  </si>
  <si>
    <t>2012DE488</t>
  </si>
  <si>
    <t>2012-488</t>
  </si>
  <si>
    <t>Erdgasverdichter Raguhn (A448)</t>
  </si>
  <si>
    <t>Raguhn</t>
  </si>
  <si>
    <t>DE489</t>
  </si>
  <si>
    <t>2012DE489</t>
  </si>
  <si>
    <t>2012-489</t>
  </si>
  <si>
    <t>Energiezentrale Rastatt (A450)</t>
  </si>
  <si>
    <t>Rastatt</t>
  </si>
  <si>
    <t>DE490</t>
  </si>
  <si>
    <t>2012DE490</t>
  </si>
  <si>
    <t>2012-490</t>
  </si>
  <si>
    <t>IKW Raubling (A452)</t>
  </si>
  <si>
    <t>Raubling</t>
  </si>
  <si>
    <t>DE491</t>
  </si>
  <si>
    <t>2012DE491</t>
  </si>
  <si>
    <t>2012-491</t>
  </si>
  <si>
    <t>HW Recklinghausen (A453)</t>
  </si>
  <si>
    <t>Recklinghausen</t>
  </si>
  <si>
    <t>DE492</t>
  </si>
  <si>
    <t>2012DE492</t>
  </si>
  <si>
    <t>2012-492</t>
  </si>
  <si>
    <t>IKW Regensburg (A454)</t>
  </si>
  <si>
    <t>Regensburg</t>
  </si>
  <si>
    <t>DE493</t>
  </si>
  <si>
    <t>2012DE493</t>
  </si>
  <si>
    <t>2012-493</t>
  </si>
  <si>
    <t>Erdgasverdichter Rehden (A455)</t>
  </si>
  <si>
    <t>Rehden</t>
  </si>
  <si>
    <t>DE494</t>
  </si>
  <si>
    <t>2012DE494</t>
  </si>
  <si>
    <t>2012-494</t>
  </si>
  <si>
    <t>IKW Chemie Rheinberg (A456)</t>
  </si>
  <si>
    <t>Rheinberg</t>
  </si>
  <si>
    <t>DE495</t>
  </si>
  <si>
    <t>2012DE495</t>
  </si>
  <si>
    <t>2012-495</t>
  </si>
  <si>
    <t>IKW Rheinfelden (A457)</t>
  </si>
  <si>
    <t>Rheinfelden</t>
  </si>
  <si>
    <t>DE496</t>
  </si>
  <si>
    <t>2012DE496</t>
  </si>
  <si>
    <t>2012-496</t>
  </si>
  <si>
    <t>Erdgasverdichter Schwarzach (A458)</t>
  </si>
  <si>
    <t>Rheinmünster</t>
  </si>
  <si>
    <t>DE497</t>
  </si>
  <si>
    <t>2012DE497</t>
  </si>
  <si>
    <t>2012-497</t>
  </si>
  <si>
    <t>Erdgasverdichter Rimpar II (A461)</t>
  </si>
  <si>
    <t>Rimpar</t>
  </si>
  <si>
    <t>DE498</t>
  </si>
  <si>
    <t>2012DE498</t>
  </si>
  <si>
    <t>2012-498</t>
  </si>
  <si>
    <t>Erdgasverdichter Rimpar I (A460)</t>
  </si>
  <si>
    <t>DE499</t>
  </si>
  <si>
    <t>2012DE499</t>
  </si>
  <si>
    <t>2012-499</t>
  </si>
  <si>
    <t>IKW Rinnthal (A12)</t>
  </si>
  <si>
    <t>Rinnthal</t>
  </si>
  <si>
    <t>DE500</t>
  </si>
  <si>
    <t>2012DE500</t>
  </si>
  <si>
    <t>2012-500</t>
  </si>
  <si>
    <t>HKW Rosenheim (A462)</t>
  </si>
  <si>
    <t>Rosenheim</t>
  </si>
  <si>
    <t>DE501</t>
  </si>
  <si>
    <t>2012DE501</t>
  </si>
  <si>
    <t>2012-501</t>
  </si>
  <si>
    <t>HKW Marienehe (A463)</t>
  </si>
  <si>
    <t>Rostock</t>
  </si>
  <si>
    <t>DE502</t>
  </si>
  <si>
    <t>2012DE502</t>
  </si>
  <si>
    <t>2012-502</t>
  </si>
  <si>
    <t>KW Rostock (A464)</t>
  </si>
  <si>
    <t>DE503</t>
  </si>
  <si>
    <t>2012DE503</t>
  </si>
  <si>
    <t>2012-503</t>
  </si>
  <si>
    <t>Erdgasverdichter Röthenbach (A465)</t>
  </si>
  <si>
    <t>Röthenbach</t>
  </si>
  <si>
    <t>DE504</t>
  </si>
  <si>
    <t>2012DE504</t>
  </si>
  <si>
    <t>2012-504</t>
  </si>
  <si>
    <t>HW Lubmin (A337)</t>
  </si>
  <si>
    <t>Rubenow</t>
  </si>
  <si>
    <t>DE505</t>
  </si>
  <si>
    <t>2012DE505</t>
  </si>
  <si>
    <t>2012-505</t>
  </si>
  <si>
    <t>Erdgasverdichter Rückersdorf (A466)</t>
  </si>
  <si>
    <t>Rückersdorf</t>
  </si>
  <si>
    <t>DE506</t>
  </si>
  <si>
    <t>2012DE506</t>
  </si>
  <si>
    <t>2012-506</t>
  </si>
  <si>
    <t>HKW Rudolstadt (A467)</t>
  </si>
  <si>
    <t>Rudolstadt</t>
  </si>
  <si>
    <t>DE507</t>
  </si>
  <si>
    <t>2012DE507</t>
  </si>
  <si>
    <t>2012-507</t>
  </si>
  <si>
    <t>IKW Rüsselsheim III (A470)</t>
  </si>
  <si>
    <t>Rüsselsheim</t>
  </si>
  <si>
    <t>DE508</t>
  </si>
  <si>
    <t>2012DE508</t>
  </si>
  <si>
    <t>2012-508</t>
  </si>
  <si>
    <t>IKW Rüsselsheim II (A469)</t>
  </si>
  <si>
    <t>DE509</t>
  </si>
  <si>
    <t>2012DE509</t>
  </si>
  <si>
    <t>2012-509</t>
  </si>
  <si>
    <t>IKW Rüsselsheim I (A468)</t>
  </si>
  <si>
    <t>DE510</t>
  </si>
  <si>
    <t>2012DE510</t>
  </si>
  <si>
    <t>2012-510</t>
  </si>
  <si>
    <t>GuD Saarbrücken (A588)</t>
  </si>
  <si>
    <t>Saarbrücken</t>
  </si>
  <si>
    <t>DE511</t>
  </si>
  <si>
    <t>2012DE511</t>
  </si>
  <si>
    <t>2012-511</t>
  </si>
  <si>
    <t>HKW Römerbrücke (A471)</t>
  </si>
  <si>
    <t>DE512</t>
  </si>
  <si>
    <t>2012DE512</t>
  </si>
  <si>
    <t>2012-512</t>
  </si>
  <si>
    <t>GT Südraum Saarbrücken (A589)</t>
  </si>
  <si>
    <t>DE513</t>
  </si>
  <si>
    <t>2012DE513</t>
  </si>
  <si>
    <t>2012-513</t>
  </si>
  <si>
    <t>HW Dillingen (A602)</t>
  </si>
  <si>
    <t>Saarlouis</t>
  </si>
  <si>
    <t>DE514</t>
  </si>
  <si>
    <t>2012DE514</t>
  </si>
  <si>
    <t>2012-514</t>
  </si>
  <si>
    <t>IKW Salzbergen (A472)</t>
  </si>
  <si>
    <t>Salzbergen</t>
  </si>
  <si>
    <t>DE515</t>
  </si>
  <si>
    <t>2012DE515</t>
  </si>
  <si>
    <t>2012-515</t>
  </si>
  <si>
    <t>IKW Stahl-Salzgitter (A473)</t>
  </si>
  <si>
    <t>Salzgitter</t>
  </si>
  <si>
    <t>DE516</t>
  </si>
  <si>
    <t>2012DE516</t>
  </si>
  <si>
    <t>2012-516</t>
  </si>
  <si>
    <t>IKW Salzgitter VW (A474)</t>
  </si>
  <si>
    <t>DE517</t>
  </si>
  <si>
    <t>2012DE517</t>
  </si>
  <si>
    <t>2012-517</t>
  </si>
  <si>
    <t>Erdgasverdichter Sayda (A1)</t>
  </si>
  <si>
    <t>Sayda</t>
  </si>
  <si>
    <t>DE518</t>
  </si>
  <si>
    <t>2012DE518</t>
  </si>
  <si>
    <t>2012-518</t>
  </si>
  <si>
    <t>Erdgasverdichter Schechen (A475)</t>
  </si>
  <si>
    <t>Schechen</t>
  </si>
  <si>
    <t>DE519</t>
  </si>
  <si>
    <t>2012DE519</t>
  </si>
  <si>
    <t>2012-519</t>
  </si>
  <si>
    <t>Erdgasverdichter Scheidt (A476)</t>
  </si>
  <si>
    <t>Scheidt</t>
  </si>
  <si>
    <t>DE520</t>
  </si>
  <si>
    <t>2012DE520</t>
  </si>
  <si>
    <t>2012-520</t>
  </si>
  <si>
    <t>IKW Schkopau (A379)</t>
  </si>
  <si>
    <t>Schkopau</t>
  </si>
  <si>
    <t>DE521</t>
  </si>
  <si>
    <t>2012DE521</t>
  </si>
  <si>
    <t>2012-521</t>
  </si>
  <si>
    <t>KW Schkopau (A477)</t>
  </si>
  <si>
    <t>DE522</t>
  </si>
  <si>
    <t>2012DE522</t>
  </si>
  <si>
    <t>2012-522</t>
  </si>
  <si>
    <t>IKW Papier Schongau (A478)</t>
  </si>
  <si>
    <t>Schongau</t>
  </si>
  <si>
    <t>DE523</t>
  </si>
  <si>
    <t>2012DE523</t>
  </si>
  <si>
    <t>2012-523</t>
  </si>
  <si>
    <t>KW Buschhaus (A479)</t>
  </si>
  <si>
    <t>Schöningen</t>
  </si>
  <si>
    <t>DE524</t>
  </si>
  <si>
    <t>2012DE524</t>
  </si>
  <si>
    <t>2012-524</t>
  </si>
  <si>
    <t>IKW Chemie Schwarzheide (A480)</t>
  </si>
  <si>
    <t>Schwarzheide</t>
  </si>
  <si>
    <t>DE525</t>
  </si>
  <si>
    <t>2012DE525</t>
  </si>
  <si>
    <t>2012-525</t>
  </si>
  <si>
    <t>HW Schwedt (A481)</t>
  </si>
  <si>
    <t>DE526</t>
  </si>
  <si>
    <t>2012DE526</t>
  </si>
  <si>
    <t>2012-526</t>
  </si>
  <si>
    <t>IKW Schwedt (A576)</t>
  </si>
  <si>
    <t>DE527</t>
  </si>
  <si>
    <t>2012DE527</t>
  </si>
  <si>
    <t>2012-527</t>
  </si>
  <si>
    <t>HW Schweinfurt (A484)</t>
  </si>
  <si>
    <t>Schweinfurt</t>
  </si>
  <si>
    <t>DE528</t>
  </si>
  <si>
    <t>2012DE528</t>
  </si>
  <si>
    <t>2012-528</t>
  </si>
  <si>
    <t>HKW Schweinfurt (A485)</t>
  </si>
  <si>
    <t>DE529</t>
  </si>
  <si>
    <t>2012DE529</t>
  </si>
  <si>
    <t>2012-529</t>
  </si>
  <si>
    <t>HKW Schwerin Süd (A486)</t>
  </si>
  <si>
    <t>Schwerin</t>
  </si>
  <si>
    <t>DE530</t>
  </si>
  <si>
    <t>2012DE530</t>
  </si>
  <si>
    <t>2012-530</t>
  </si>
  <si>
    <t>HKW Lankow (A487)</t>
  </si>
  <si>
    <t>DE531</t>
  </si>
  <si>
    <t>2012DE531</t>
  </si>
  <si>
    <t>2012-531</t>
  </si>
  <si>
    <t>HW Schwerin Süd (A489)</t>
  </si>
  <si>
    <t>DE532</t>
  </si>
  <si>
    <t>2012DE532</t>
  </si>
  <si>
    <t>2012-532</t>
  </si>
  <si>
    <t>HW Lankow (A488)</t>
  </si>
  <si>
    <t>DE533</t>
  </si>
  <si>
    <t>2012DE533</t>
  </si>
  <si>
    <t>2012-533</t>
  </si>
  <si>
    <t>HKW Sindelfingen (A490)</t>
  </si>
  <si>
    <t>Sindelfingen</t>
  </si>
  <si>
    <t>DE534</t>
  </si>
  <si>
    <t>2012DE534</t>
  </si>
  <si>
    <t>2012-534</t>
  </si>
  <si>
    <t>KW Spreetal (A492)</t>
  </si>
  <si>
    <t>Spreetal</t>
  </si>
  <si>
    <t>shut down</t>
  </si>
  <si>
    <t>DE535</t>
  </si>
  <si>
    <t>2012DE535</t>
  </si>
  <si>
    <t>2012-535</t>
  </si>
  <si>
    <t>KW Schwarze Pumpe (A493)</t>
  </si>
  <si>
    <t>Spremberg</t>
  </si>
  <si>
    <t>DE536</t>
  </si>
  <si>
    <t>2012DE536</t>
  </si>
  <si>
    <t>2012-536</t>
  </si>
  <si>
    <t>IKW Chemie-E-Stade (A495)</t>
  </si>
  <si>
    <t>Stade</t>
  </si>
  <si>
    <t>DE537</t>
  </si>
  <si>
    <t>2012DE537</t>
  </si>
  <si>
    <t>2012-537</t>
  </si>
  <si>
    <t>GuD Chemie-Stade (A613)</t>
  </si>
  <si>
    <t>DE538</t>
  </si>
  <si>
    <t>2012DE538</t>
  </si>
  <si>
    <t>2012-538</t>
  </si>
  <si>
    <t>IKW Alu Stade (A494)</t>
  </si>
  <si>
    <t>DE539</t>
  </si>
  <si>
    <t>2012DE539</t>
  </si>
  <si>
    <t>2012-539</t>
  </si>
  <si>
    <t>IKW Schokolade-Stadtallendorf (A614)</t>
  </si>
  <si>
    <t>Stadtallendorf</t>
  </si>
  <si>
    <t>DE540</t>
  </si>
  <si>
    <t>2012DE540</t>
  </si>
  <si>
    <t>2012-540</t>
  </si>
  <si>
    <t>IKW Staßfurt (A496)</t>
  </si>
  <si>
    <t>Staßfurt</t>
  </si>
  <si>
    <t>DE541</t>
  </si>
  <si>
    <t>2012DE541</t>
  </si>
  <si>
    <t>2012-541</t>
  </si>
  <si>
    <t>FA Dampf Steyerberg (A497)</t>
  </si>
  <si>
    <t>Steyerberg</t>
  </si>
  <si>
    <t>DE542</t>
  </si>
  <si>
    <t>2012DE542</t>
  </si>
  <si>
    <t>2012-542</t>
  </si>
  <si>
    <t>IKW Stockstadt (A498)</t>
  </si>
  <si>
    <t>Stockstadt</t>
  </si>
  <si>
    <t>DE543</t>
  </si>
  <si>
    <t>2012DE543</t>
  </si>
  <si>
    <t>2012-543</t>
  </si>
  <si>
    <t>Erdgasverdichter Stolberg (A499)</t>
  </si>
  <si>
    <t>Stolberg</t>
  </si>
  <si>
    <t>DE544</t>
  </si>
  <si>
    <t>2012DE544</t>
  </si>
  <si>
    <t>2012-544</t>
  </si>
  <si>
    <t>HW Strausberg Nord (A500)</t>
  </si>
  <si>
    <t>Strausberg</t>
  </si>
  <si>
    <t>DE545</t>
  </si>
  <si>
    <t>2012DE545</t>
  </si>
  <si>
    <t>2012-545</t>
  </si>
  <si>
    <t>HKW Pfaffenwald (A504)</t>
  </si>
  <si>
    <t>Stuttgart</t>
  </si>
  <si>
    <t>DE546</t>
  </si>
  <si>
    <t>2012DE546</t>
  </si>
  <si>
    <t>2012-546</t>
  </si>
  <si>
    <t>HKW Stuttgart-Gaisburg (A502)</t>
  </si>
  <si>
    <t>DE547</t>
  </si>
  <si>
    <t>2012DE547</t>
  </si>
  <si>
    <t>2012-547</t>
  </si>
  <si>
    <t>HKW Stuttgart-Münster (A503)</t>
  </si>
  <si>
    <t>DE548</t>
  </si>
  <si>
    <t>2012DE548</t>
  </si>
  <si>
    <t>2012-548</t>
  </si>
  <si>
    <t>HKW Suhl Bohrhügel (A506)</t>
  </si>
  <si>
    <t>Suhl</t>
  </si>
  <si>
    <t>DE549</t>
  </si>
  <si>
    <t>2012DE549</t>
  </si>
  <si>
    <t>2012-549</t>
  </si>
  <si>
    <t>Erdgasverdichter Teutschenthal (A508)</t>
  </si>
  <si>
    <t>Teutschenthal</t>
  </si>
  <si>
    <t>DE550</t>
  </si>
  <si>
    <t>2012DE550</t>
  </si>
  <si>
    <t>2012-550</t>
  </si>
  <si>
    <t>GTKW Trebbin (A509)</t>
  </si>
  <si>
    <t>Trebbin</t>
  </si>
  <si>
    <t>DE551</t>
  </si>
  <si>
    <t>2012DE551</t>
  </si>
  <si>
    <t>2012-551</t>
  </si>
  <si>
    <t>IKW Uetersen (A511)</t>
  </si>
  <si>
    <t>Uetersen</t>
  </si>
  <si>
    <t>DE552</t>
  </si>
  <si>
    <t>2012DE552</t>
  </si>
  <si>
    <t>2012-552</t>
  </si>
  <si>
    <t>HW Daimlerstraße (A513)</t>
  </si>
  <si>
    <t>Ulm</t>
  </si>
  <si>
    <t>DE553</t>
  </si>
  <si>
    <t>2012DE553</t>
  </si>
  <si>
    <t>2012-553</t>
  </si>
  <si>
    <t>HW Uni-Ulm (A514)</t>
  </si>
  <si>
    <t>DE554</t>
  </si>
  <si>
    <t>2012DE554</t>
  </si>
  <si>
    <t>2012-554</t>
  </si>
  <si>
    <t>HKW Ulm (A512)</t>
  </si>
  <si>
    <t>DE555</t>
  </si>
  <si>
    <t>2012DE555</t>
  </si>
  <si>
    <t>2012-555</t>
  </si>
  <si>
    <t>IKW Bergbau-Unterbreizbach (A515)</t>
  </si>
  <si>
    <t>Unterbreizbach</t>
  </si>
  <si>
    <t>DE556</t>
  </si>
  <si>
    <t>2012DE556</t>
  </si>
  <si>
    <t>2012-556</t>
  </si>
  <si>
    <t>HKW Unterföhring (A516)</t>
  </si>
  <si>
    <t>Unterföhring</t>
  </si>
  <si>
    <t>DE557</t>
  </si>
  <si>
    <t>2012DE557</t>
  </si>
  <si>
    <t>2012-557</t>
  </si>
  <si>
    <t>IKW Papier-Varel (A517)</t>
  </si>
  <si>
    <t>Varel</t>
  </si>
  <si>
    <t>DE558</t>
  </si>
  <si>
    <t>2012DE558</t>
  </si>
  <si>
    <t>2012-558</t>
  </si>
  <si>
    <t>Erdgasverdichter Velen (A518)</t>
  </si>
  <si>
    <t>Velen</t>
  </si>
  <si>
    <t>DE559</t>
  </si>
  <si>
    <t>2012DE559</t>
  </si>
  <si>
    <t>2012-559</t>
  </si>
  <si>
    <t>KW Pleinting (A520)</t>
  </si>
  <si>
    <t>Vilshofen</t>
  </si>
  <si>
    <t>DE560</t>
  </si>
  <si>
    <t>2012DE560</t>
  </si>
  <si>
    <t>2012-560</t>
  </si>
  <si>
    <t>KW Voerde AB (A523)</t>
  </si>
  <si>
    <t>Voerde</t>
  </si>
  <si>
    <t>DE561</t>
  </si>
  <si>
    <t>2012DE561</t>
  </si>
  <si>
    <t>2012-561</t>
  </si>
  <si>
    <t>KW Voerde GKW West (A522)</t>
  </si>
  <si>
    <t>DE562</t>
  </si>
  <si>
    <t>2012DE562</t>
  </si>
  <si>
    <t>2012-562</t>
  </si>
  <si>
    <t>KW Irsching (A524)</t>
  </si>
  <si>
    <t>DE563</t>
  </si>
  <si>
    <t>2012DE563</t>
  </si>
  <si>
    <t>2012-563</t>
  </si>
  <si>
    <t>Modellkraftwerk Völklingen (A587)</t>
  </si>
  <si>
    <t>Völklingen</t>
  </si>
  <si>
    <t>DE564</t>
  </si>
  <si>
    <t>2012DE564</t>
  </si>
  <si>
    <t>2012-564</t>
  </si>
  <si>
    <t>KW Völklingen (A526)</t>
  </si>
  <si>
    <t>DE565</t>
  </si>
  <si>
    <t>2012DE565</t>
  </si>
  <si>
    <t>2012-565</t>
  </si>
  <si>
    <t>HKW Fenne (A525)</t>
  </si>
  <si>
    <t>DE566</t>
  </si>
  <si>
    <t>2012DE566</t>
  </si>
  <si>
    <t>2012-566</t>
  </si>
  <si>
    <t>IKW Wählitz (A527)</t>
  </si>
  <si>
    <t>Wählitz</t>
  </si>
  <si>
    <t>DE567</t>
  </si>
  <si>
    <t>2012DE567</t>
  </si>
  <si>
    <t>2012-567</t>
  </si>
  <si>
    <t>Erdgasverdichter Waidhaus I (A528)</t>
  </si>
  <si>
    <t>Waidhaus</t>
  </si>
  <si>
    <t>DE568</t>
  </si>
  <si>
    <t>2012DE568</t>
  </si>
  <si>
    <t>2012-568</t>
  </si>
  <si>
    <t>Erdgasverdichter Waidhaus II (A529)</t>
  </si>
  <si>
    <t>DE569</t>
  </si>
  <si>
    <t>2012DE569</t>
  </si>
  <si>
    <t>2012-569</t>
  </si>
  <si>
    <t>KW Walheim (A531)</t>
  </si>
  <si>
    <t>Walheim</t>
  </si>
  <si>
    <t>DE570</t>
  </si>
  <si>
    <t>2012DE570</t>
  </si>
  <si>
    <t>2012-570</t>
  </si>
  <si>
    <t>GT Waltenhofen (A532)</t>
  </si>
  <si>
    <t>Waltenhofen</t>
  </si>
  <si>
    <t>DE571</t>
  </si>
  <si>
    <t>2012DE571</t>
  </si>
  <si>
    <t>2012-571</t>
  </si>
  <si>
    <t>Erdgasverdichter Wardenburg (A533)</t>
  </si>
  <si>
    <t>Wardenburg</t>
  </si>
  <si>
    <t>DE572</t>
  </si>
  <si>
    <t>2012DE572</t>
  </si>
  <si>
    <t>2012-572</t>
  </si>
  <si>
    <t>HKW Wedel (A536)</t>
  </si>
  <si>
    <t>Wedel</t>
  </si>
  <si>
    <t>DE573</t>
  </si>
  <si>
    <t>2012DE573</t>
  </si>
  <si>
    <t>2012-573</t>
  </si>
  <si>
    <t>HKW Wedel GT (A535)</t>
  </si>
  <si>
    <t>DE574</t>
  </si>
  <si>
    <t>2012DE574</t>
  </si>
  <si>
    <t>2012-574</t>
  </si>
  <si>
    <t>Erdgasverdichter Weiden (A538)</t>
  </si>
  <si>
    <t>Weiden</t>
  </si>
  <si>
    <t>DE575</t>
  </si>
  <si>
    <t>2012DE575</t>
  </si>
  <si>
    <t>2012-575</t>
  </si>
  <si>
    <t>IKW Weinheim (A539)</t>
  </si>
  <si>
    <t>Weinheim</t>
  </si>
  <si>
    <t>DE576</t>
  </si>
  <si>
    <t>2012DE576</t>
  </si>
  <si>
    <t>2012-576</t>
  </si>
  <si>
    <t>IKW Papier-Weißenborn (A540)</t>
  </si>
  <si>
    <t>Weißenborn</t>
  </si>
  <si>
    <t>DE577</t>
  </si>
  <si>
    <t>2012DE577</t>
  </si>
  <si>
    <t>2012-577</t>
  </si>
  <si>
    <t>KW Werdohl-Elverlingsen (A541)</t>
  </si>
  <si>
    <t>Werdohl</t>
  </si>
  <si>
    <t>DE578</t>
  </si>
  <si>
    <t>2012DE578</t>
  </si>
  <si>
    <t>2012-578</t>
  </si>
  <si>
    <t>Erdgasverdichter Werne (A546)</t>
  </si>
  <si>
    <t>Werne</t>
  </si>
  <si>
    <t>DE579</t>
  </si>
  <si>
    <t>2012DE579</t>
  </si>
  <si>
    <t>2012-579</t>
  </si>
  <si>
    <t>IKW Werne G (A543)</t>
  </si>
  <si>
    <t>DE580</t>
  </si>
  <si>
    <t>2012DE580</t>
  </si>
  <si>
    <t>2012-580</t>
  </si>
  <si>
    <t>IKW Werne I (A545)</t>
  </si>
  <si>
    <t>DE581</t>
  </si>
  <si>
    <t>2012DE581</t>
  </si>
  <si>
    <t>2012-581</t>
  </si>
  <si>
    <t>IKW Werne F (A542)</t>
  </si>
  <si>
    <t>DE582</t>
  </si>
  <si>
    <t>2012DE582</t>
  </si>
  <si>
    <t>2012-582</t>
  </si>
  <si>
    <t>IKW Werne H (A544)</t>
  </si>
  <si>
    <t>DE583</t>
  </si>
  <si>
    <t>2012DE583</t>
  </si>
  <si>
    <t>2012-583</t>
  </si>
  <si>
    <t>IKW Wesseling GT (A302)</t>
  </si>
  <si>
    <t>DE584</t>
  </si>
  <si>
    <t>2012DE584</t>
  </si>
  <si>
    <t>2012-584</t>
  </si>
  <si>
    <t>IKW Wesseling Olefin (R19)</t>
  </si>
  <si>
    <t>DE585</t>
  </si>
  <si>
    <t>2012DE585</t>
  </si>
  <si>
    <t>2012-585</t>
  </si>
  <si>
    <t>IKW Wesseling Ofen 4 (A300)</t>
  </si>
  <si>
    <t>DE586</t>
  </si>
  <si>
    <t>2012DE586</t>
  </si>
  <si>
    <t>2012-586</t>
  </si>
  <si>
    <t>IKW Wesseling Ofen 6 (A301)</t>
  </si>
  <si>
    <t>DE587</t>
  </si>
  <si>
    <t>2012DE587</t>
  </si>
  <si>
    <t>2012-587</t>
  </si>
  <si>
    <t>IKW Chemie Wesseling (A548)</t>
  </si>
  <si>
    <t>DE588</t>
  </si>
  <si>
    <t>2012DE588</t>
  </si>
  <si>
    <t>2012-588</t>
  </si>
  <si>
    <t>IKW Wesseling Feuerung (R18)</t>
  </si>
  <si>
    <t>DE589</t>
  </si>
  <si>
    <t>2012DE589</t>
  </si>
  <si>
    <t>2012-589</t>
  </si>
  <si>
    <t>IKW Wesseling KW2 (A312)</t>
  </si>
  <si>
    <t>DE590</t>
  </si>
  <si>
    <t>2012DE590</t>
  </si>
  <si>
    <t>2012-590</t>
  </si>
  <si>
    <t>IKW Wesseling (R16)</t>
  </si>
  <si>
    <t>DE591</t>
  </si>
  <si>
    <t>2012DE591</t>
  </si>
  <si>
    <t>2012-591</t>
  </si>
  <si>
    <t>IKW Chemie-Wiesbaden (A549)</t>
  </si>
  <si>
    <t>Wiesbaden</t>
  </si>
  <si>
    <t>DE592</t>
  </si>
  <si>
    <t>2012DE592</t>
  </si>
  <si>
    <t>2012-592</t>
  </si>
  <si>
    <t>KW Wilhelmshaven (A551)</t>
  </si>
  <si>
    <t>DE593</t>
  </si>
  <si>
    <t>2012DE593</t>
  </si>
  <si>
    <t>2012-593</t>
  </si>
  <si>
    <t>IKW Chemie-Wilhelmshaven (A552)</t>
  </si>
  <si>
    <t>DE594</t>
  </si>
  <si>
    <t>2012DE594</t>
  </si>
  <si>
    <t>2012-594</t>
  </si>
  <si>
    <t>GTKW Wilhelmshaven (A550)</t>
  </si>
  <si>
    <t>DE595</t>
  </si>
  <si>
    <t>2012DE595</t>
  </si>
  <si>
    <t>2012-595</t>
  </si>
  <si>
    <t>BHKW Wittenberg (A598)</t>
  </si>
  <si>
    <t>Wittenberg</t>
  </si>
  <si>
    <t>DE596</t>
  </si>
  <si>
    <t>2012DE596</t>
  </si>
  <si>
    <t>2012-596</t>
  </si>
  <si>
    <t>IKW Stickstoff Wittenberg I (A353)</t>
  </si>
  <si>
    <t>DE597</t>
  </si>
  <si>
    <t>2012DE597</t>
  </si>
  <si>
    <t>2012-597</t>
  </si>
  <si>
    <t>IKW Stickstoff Wittenberg II (A354)</t>
  </si>
  <si>
    <t>DE598</t>
  </si>
  <si>
    <t>2012DE598</t>
  </si>
  <si>
    <t>2012-598</t>
  </si>
  <si>
    <t>IKW Wittenberg (A355)</t>
  </si>
  <si>
    <t>DE599</t>
  </si>
  <si>
    <t>2012DE599</t>
  </si>
  <si>
    <t>2012-599</t>
  </si>
  <si>
    <t>IKW ZUSATZ Wittenberg (A619)</t>
  </si>
  <si>
    <t>DE600</t>
  </si>
  <si>
    <t>2012DE600</t>
  </si>
  <si>
    <t>2012-600</t>
  </si>
  <si>
    <t>IKW Papier-Witzenhausen (A553)</t>
  </si>
  <si>
    <t>Witzenhausen</t>
  </si>
  <si>
    <t>DE601</t>
  </si>
  <si>
    <t>2012DE601</t>
  </si>
  <si>
    <t>2012-601</t>
  </si>
  <si>
    <t>GuD Wolfen (A554)</t>
  </si>
  <si>
    <t>Wolfen</t>
  </si>
  <si>
    <t>DE602</t>
  </si>
  <si>
    <t>2012DE602</t>
  </si>
  <si>
    <t>2012-602</t>
  </si>
  <si>
    <t>IKW Wolfsburg West (A557)</t>
  </si>
  <si>
    <t>Wolfsburg</t>
  </si>
  <si>
    <t>DE603</t>
  </si>
  <si>
    <t>2012DE603</t>
  </si>
  <si>
    <t>2012-603</t>
  </si>
  <si>
    <t>IKW Wolfsburg Nord/Süd (A556)</t>
  </si>
  <si>
    <t>DE604</t>
  </si>
  <si>
    <t>2012DE604</t>
  </si>
  <si>
    <t>2012-604</t>
  </si>
  <si>
    <t>IKW Papier-Wolpertswende (A558)</t>
  </si>
  <si>
    <t>Wolpertswende</t>
  </si>
  <si>
    <t>DE605</t>
  </si>
  <si>
    <t>2012DE605</t>
  </si>
  <si>
    <t>2012-605</t>
  </si>
  <si>
    <t>IKW Worms (A559)</t>
  </si>
  <si>
    <t>Worms</t>
  </si>
  <si>
    <t>DE606</t>
  </si>
  <si>
    <t>2012DE606</t>
  </si>
  <si>
    <t>2012-606</t>
  </si>
  <si>
    <t>GuD Wörth (A579)</t>
  </si>
  <si>
    <t>Wörth</t>
  </si>
  <si>
    <t>DE607</t>
  </si>
  <si>
    <t>2012DE607</t>
  </si>
  <si>
    <t>2012-607</t>
  </si>
  <si>
    <t>IKW PKW-Wörth (A560)</t>
  </si>
  <si>
    <t>DE608</t>
  </si>
  <si>
    <t>2012DE608</t>
  </si>
  <si>
    <t>2012-608</t>
  </si>
  <si>
    <t>IKW Papier-Wörth (A561)</t>
  </si>
  <si>
    <t>DE609</t>
  </si>
  <si>
    <t>2012DE609</t>
  </si>
  <si>
    <t>2012-609</t>
  </si>
  <si>
    <t>IKW Sigmundshall (A562)</t>
  </si>
  <si>
    <t>Wunstorf</t>
  </si>
  <si>
    <t>DE610</t>
  </si>
  <si>
    <t>2012DE610</t>
  </si>
  <si>
    <t>2012-610</t>
  </si>
  <si>
    <t>HKW Barmen (A564)</t>
  </si>
  <si>
    <t>Wuppertal</t>
  </si>
  <si>
    <t>DE611</t>
  </si>
  <si>
    <t>2012DE611</t>
  </si>
  <si>
    <t>2012-611</t>
  </si>
  <si>
    <t>HKW Elberfeld (A565)</t>
  </si>
  <si>
    <t>DE612</t>
  </si>
  <si>
    <t>2012DE612</t>
  </si>
  <si>
    <t>2012-612</t>
  </si>
  <si>
    <t>HW Viehhof (A567)</t>
  </si>
  <si>
    <t>DE613</t>
  </si>
  <si>
    <t>2012DE613</t>
  </si>
  <si>
    <t>2012-613</t>
  </si>
  <si>
    <t>HW Unterbarmen (A566)</t>
  </si>
  <si>
    <t>DE614</t>
  </si>
  <si>
    <t>2012DE614</t>
  </si>
  <si>
    <t>2012-614</t>
  </si>
  <si>
    <t>HKW Würzburg (A568)</t>
  </si>
  <si>
    <t>Würzburg</t>
  </si>
  <si>
    <t>DE615</t>
  </si>
  <si>
    <t>2012DE615</t>
  </si>
  <si>
    <t>2012-615</t>
  </si>
  <si>
    <t>IKW Zucker-E1-Zeitz (A569)</t>
  </si>
  <si>
    <t>Zeitz</t>
  </si>
  <si>
    <t>DE616</t>
  </si>
  <si>
    <t>2012DE616</t>
  </si>
  <si>
    <t>2012-616</t>
  </si>
  <si>
    <t>IKW Zucker-E3-Zeitz (A329)</t>
  </si>
  <si>
    <t>DE617</t>
  </si>
  <si>
    <t>2012DE617</t>
  </si>
  <si>
    <t>2012-617</t>
  </si>
  <si>
    <t>IKW Zielitz (A570)</t>
  </si>
  <si>
    <t>Zielitz</t>
  </si>
  <si>
    <t>DE618</t>
  </si>
  <si>
    <t>2012DE618</t>
  </si>
  <si>
    <t>2012-618</t>
  </si>
  <si>
    <t>KW Zolling (A571)</t>
  </si>
  <si>
    <t>Zolling</t>
  </si>
  <si>
    <t>DE619</t>
  </si>
  <si>
    <t>2012DE619</t>
  </si>
  <si>
    <t>2012-619</t>
  </si>
  <si>
    <t>IKW Zülpich 2 (A591)</t>
  </si>
  <si>
    <t>Zülpich</t>
  </si>
  <si>
    <t>DE620</t>
  </si>
  <si>
    <t>2012DE620</t>
  </si>
  <si>
    <t>2012-620</t>
  </si>
  <si>
    <t>IKW Zülpich 1 (A572)</t>
  </si>
  <si>
    <t>DE621</t>
  </si>
  <si>
    <t>2012DE621</t>
  </si>
  <si>
    <t>2012-621</t>
  </si>
  <si>
    <t>IKW PKW-Zwickau (A575)</t>
  </si>
  <si>
    <t>Zwickau</t>
  </si>
  <si>
    <t>DE622</t>
  </si>
  <si>
    <t>2012DE622</t>
  </si>
  <si>
    <t>2012-622</t>
  </si>
  <si>
    <t>HW Zwickau Süd (A574)</t>
  </si>
  <si>
    <t>total</t>
  </si>
  <si>
    <t>rest</t>
  </si>
  <si>
    <t>DK</t>
  </si>
  <si>
    <t>DK40</t>
  </si>
  <si>
    <t>2012DK40</t>
  </si>
  <si>
    <t>A/S Dansk Shell, Shell-Raffinaderiet Fredericia</t>
  </si>
  <si>
    <t>Fredericia</t>
  </si>
  <si>
    <t>DK41</t>
  </si>
  <si>
    <t>2012DK41</t>
  </si>
  <si>
    <t>DK26</t>
  </si>
  <si>
    <t>2012DK26</t>
  </si>
  <si>
    <t>AarhusKarlshamn Denmark A/S</t>
  </si>
  <si>
    <t>Aarhus</t>
  </si>
  <si>
    <t>Biomass is Kariten</t>
  </si>
  <si>
    <t>DK85</t>
  </si>
  <si>
    <t>2012DK85</t>
  </si>
  <si>
    <t>AffaldVarme Aarhus</t>
  </si>
  <si>
    <t>DK89</t>
  </si>
  <si>
    <t>2012DK89</t>
  </si>
  <si>
    <t>Brabrand, Aarhus Municipality</t>
  </si>
  <si>
    <t>DK86</t>
  </si>
  <si>
    <t>2012DK86</t>
  </si>
  <si>
    <t>Riiskov, Aarhus Municipality</t>
  </si>
  <si>
    <t>DK87</t>
  </si>
  <si>
    <t>2012DK87</t>
  </si>
  <si>
    <t>Viby, Aarhus Municipality</t>
  </si>
  <si>
    <t>DK88</t>
  </si>
  <si>
    <t>2012DK88</t>
  </si>
  <si>
    <t>DK50</t>
  </si>
  <si>
    <t>2012DK50</t>
  </si>
  <si>
    <t>Albertslund Varmeværk</t>
  </si>
  <si>
    <t>Albertslund</t>
  </si>
  <si>
    <t>DK51</t>
  </si>
  <si>
    <t>2012DK51</t>
  </si>
  <si>
    <t>DK79</t>
  </si>
  <si>
    <t>2012DK79</t>
  </si>
  <si>
    <t>Borgmester Jørgensensen Vej, BJV</t>
  </si>
  <si>
    <t>Aalborg</t>
  </si>
  <si>
    <t>DK94</t>
  </si>
  <si>
    <t>2012DK94</t>
  </si>
  <si>
    <t>Brøndby Strand Varmecentral</t>
  </si>
  <si>
    <t>Brøndby Strand, Brøndby Municipality</t>
  </si>
  <si>
    <t>Emissions is given for the plant as a whole</t>
  </si>
  <si>
    <t>DK37</t>
  </si>
  <si>
    <t>2012DK37</t>
  </si>
  <si>
    <t>Daka SecAnim</t>
  </si>
  <si>
    <t>Randers</t>
  </si>
  <si>
    <t>Naturalgas: 124,3 mio kwh/year</t>
  </si>
  <si>
    <t>DK43</t>
  </si>
  <si>
    <t>2012DK43</t>
  </si>
  <si>
    <t>Dalum Papir A/S</t>
  </si>
  <si>
    <t>Odense</t>
  </si>
  <si>
    <t>Operation of the plant ceased in november 2012, and the production and emissions for this year was not reported.</t>
  </si>
  <si>
    <t>DK44</t>
  </si>
  <si>
    <t>2012DK44</t>
  </si>
  <si>
    <t>DK42</t>
  </si>
  <si>
    <t>2012DK42</t>
  </si>
  <si>
    <t>Danske Commodities</t>
  </si>
  <si>
    <t>Lyngby</t>
  </si>
  <si>
    <t xml:space="preserve">In earlier reportings named: Dong Energy A/S DTO kraftvarmeværk </t>
  </si>
  <si>
    <t>DK27</t>
  </si>
  <si>
    <t>2012DK27</t>
  </si>
  <si>
    <t>DONG A/S - Esbjergværket</t>
  </si>
  <si>
    <t>Esbjerg</t>
  </si>
  <si>
    <t>DK10</t>
  </si>
  <si>
    <t>2012DK10</t>
  </si>
  <si>
    <t>Dong A/S Enstedværket</t>
  </si>
  <si>
    <t>Aabenraa</t>
  </si>
  <si>
    <t>DK11</t>
  </si>
  <si>
    <t>2012DK11</t>
  </si>
  <si>
    <t>DK20</t>
  </si>
  <si>
    <t>2012DK20</t>
  </si>
  <si>
    <t>Dong Energy A/S Avedøreværket</t>
  </si>
  <si>
    <t>Hvidovre</t>
  </si>
  <si>
    <t>Emissions from the emergency unit ’hjælpedampkedel’ is not included due to limited operation of the unit.</t>
  </si>
  <si>
    <t>DK21</t>
  </si>
  <si>
    <t>2012DK21</t>
  </si>
  <si>
    <t>DK22</t>
  </si>
  <si>
    <t>2012DK22</t>
  </si>
  <si>
    <t>DK23</t>
  </si>
  <si>
    <t>2012DK23</t>
  </si>
  <si>
    <t>DK14</t>
  </si>
  <si>
    <t>2012DK14</t>
  </si>
  <si>
    <t>Dong Energy A/S H.C. Ørsted Værket</t>
  </si>
  <si>
    <t>København</t>
  </si>
  <si>
    <t>DK15</t>
  </si>
  <si>
    <t>2012DK15</t>
  </si>
  <si>
    <t>DK16</t>
  </si>
  <si>
    <t>2012DK16</t>
  </si>
  <si>
    <t>DK1</t>
  </si>
  <si>
    <t>2012DK1</t>
  </si>
  <si>
    <t>Dong Energy A/S Herningværket</t>
  </si>
  <si>
    <t>Herning</t>
  </si>
  <si>
    <t>DK34</t>
  </si>
  <si>
    <t>2012DK34</t>
  </si>
  <si>
    <t>Dong Energy A/S Kyndbyværket</t>
  </si>
  <si>
    <t>Frederikssund</t>
  </si>
  <si>
    <t>SO2,NOx calculated</t>
  </si>
  <si>
    <t>DK35</t>
  </si>
  <si>
    <t>2012DK35</t>
  </si>
  <si>
    <t>No NOx and dust emissionsdata.</t>
  </si>
  <si>
    <t>DK36</t>
  </si>
  <si>
    <t>2012DK36</t>
  </si>
  <si>
    <t>DK13</t>
  </si>
  <si>
    <t>2012DK13</t>
  </si>
  <si>
    <t xml:space="preserve">Dong Energy A/S Skærbækværket </t>
  </si>
  <si>
    <t>DK19</t>
  </si>
  <si>
    <t>2012DK19</t>
  </si>
  <si>
    <t>Dong Energy A/S Stigsnæsværket</t>
  </si>
  <si>
    <t>Slagelse</t>
  </si>
  <si>
    <t>DK2</t>
  </si>
  <si>
    <t>2012DK2</t>
  </si>
  <si>
    <t>Dong Energy A/S Studstrupværket</t>
  </si>
  <si>
    <t>Studstrup, Aarhus Municipality</t>
  </si>
  <si>
    <t>DK17</t>
  </si>
  <si>
    <t>2012DK17</t>
  </si>
  <si>
    <t>Dong Energy A/S Svanemølleværket</t>
  </si>
  <si>
    <t>DK18</t>
  </si>
  <si>
    <t>2012DK18</t>
  </si>
  <si>
    <t>DK32</t>
  </si>
  <si>
    <t>2012DK32</t>
  </si>
  <si>
    <t>DONG Energy, Asnæsværket</t>
  </si>
  <si>
    <t>Kalundborg</t>
  </si>
  <si>
    <t>DK33</t>
  </si>
  <si>
    <t>2012DK33</t>
  </si>
  <si>
    <t>DK6</t>
  </si>
  <si>
    <t>2012DK6</t>
  </si>
  <si>
    <t>Dupont Nutrition Biosciences Aps</t>
  </si>
  <si>
    <t>Billund</t>
  </si>
  <si>
    <t>DK54</t>
  </si>
  <si>
    <t>2012DK54</t>
  </si>
  <si>
    <t>Esbjerg Forsyning A/S Citycentralen</t>
  </si>
  <si>
    <t>DK55</t>
  </si>
  <si>
    <t>2012DK55</t>
  </si>
  <si>
    <t>Esbjerg Forsyning A/S Sædding Varmeværk</t>
  </si>
  <si>
    <t>DK60</t>
  </si>
  <si>
    <t>2012DK60</t>
  </si>
  <si>
    <t>Fjernvarme Fyn A/S (Billedskærervej Varmecentral)</t>
  </si>
  <si>
    <t>DK61</t>
  </si>
  <si>
    <t>2012DK61</t>
  </si>
  <si>
    <t>Fjernvarme Fyn A/S (Centrum Varmecentral)</t>
  </si>
  <si>
    <t>DK62</t>
  </si>
  <si>
    <t>2012DK62</t>
  </si>
  <si>
    <t>Fjernvarme Fyn A/S (Dalum Varmecentral)</t>
  </si>
  <si>
    <t>DK63</t>
  </si>
  <si>
    <t>2012DK63</t>
  </si>
  <si>
    <t>Fjernvarme Fyn A/S (Sydøst Varmecentral)</t>
  </si>
  <si>
    <t>DK64</t>
  </si>
  <si>
    <t>2012DK64</t>
  </si>
  <si>
    <t>Fjernvarme Fyn A/S (Vollsmose Varmecentral)</t>
  </si>
  <si>
    <t>DK59</t>
  </si>
  <si>
    <t>2012DK59</t>
  </si>
  <si>
    <t>Frederiksberg Spidslastcentral kedel 1,2, 3 og 4</t>
  </si>
  <si>
    <t>Frederiksberg</t>
  </si>
  <si>
    <t>DK81</t>
  </si>
  <si>
    <t>2012DK81</t>
  </si>
  <si>
    <t>Frederikshavn Kraftvarmeværk</t>
  </si>
  <si>
    <t>Frederikshavn</t>
  </si>
  <si>
    <t>DK75</t>
  </si>
  <si>
    <t>2012DK75</t>
  </si>
  <si>
    <t>Gasværksvej, GVV</t>
  </si>
  <si>
    <t>DK76</t>
  </si>
  <si>
    <t>2012DK76</t>
  </si>
  <si>
    <t>DK77</t>
  </si>
  <si>
    <t>2012DK77</t>
  </si>
  <si>
    <t>DK5</t>
  </si>
  <si>
    <t>2012DK5</t>
  </si>
  <si>
    <t>Grenaa Kraftvarmeværk - Verdo</t>
  </si>
  <si>
    <t>Norddjurs</t>
  </si>
  <si>
    <t>In earlier reportings named: Dong Energy A/S Grenaa kraftvarmeværk</t>
  </si>
  <si>
    <t>DK65</t>
  </si>
  <si>
    <t>2012DK65</t>
  </si>
  <si>
    <t>Helsingør Kraftvarmeværk A/S</t>
  </si>
  <si>
    <t>Helsingør</t>
  </si>
  <si>
    <t xml:space="preserve">In earlier reportings named: Vattenfall A/S Helsingør kraftvarmeværk. </t>
  </si>
  <si>
    <t>DK66</t>
  </si>
  <si>
    <t>2012DK66</t>
  </si>
  <si>
    <t>DK80</t>
  </si>
  <si>
    <t>2012DK80</t>
  </si>
  <si>
    <t>Hillerød Kraftvarmeværk</t>
  </si>
  <si>
    <t>Hillerød</t>
  </si>
  <si>
    <t>DK91</t>
  </si>
  <si>
    <t>2012DK91</t>
  </si>
  <si>
    <t>Hjørring Varmeforsyning</t>
  </si>
  <si>
    <t>Hjørring</t>
  </si>
  <si>
    <t>DK95</t>
  </si>
  <si>
    <t>2012DK95</t>
  </si>
  <si>
    <t>Høje Gladsaxe Spidslastcentral</t>
  </si>
  <si>
    <t>Søborg, Gladsaxe Municipality</t>
  </si>
  <si>
    <t>DK28</t>
  </si>
  <si>
    <t>2012DK28</t>
  </si>
  <si>
    <t xml:space="preserve">I/S Vestforbrænding </t>
  </si>
  <si>
    <t>Glostrup</t>
  </si>
  <si>
    <t>DK82</t>
  </si>
  <si>
    <t>2012DK82</t>
  </si>
  <si>
    <t>Ishøj Varmeværk</t>
  </si>
  <si>
    <t>Ishøj</t>
  </si>
  <si>
    <t>DK90</t>
  </si>
  <si>
    <t>2012DK90</t>
  </si>
  <si>
    <t>Københavns Lufthavns Kedelcentral, KLC2</t>
  </si>
  <si>
    <t>Kastrup</t>
  </si>
  <si>
    <t>DK68</t>
  </si>
  <si>
    <t>2012DK68</t>
  </si>
  <si>
    <t>Lygten Varmeværk (HOFOR)</t>
  </si>
  <si>
    <t>DK78</t>
  </si>
  <si>
    <t>2012DK78</t>
  </si>
  <si>
    <t>Lyngvejen, LYV</t>
  </si>
  <si>
    <t>DK24</t>
  </si>
  <si>
    <t>2012DK24</t>
  </si>
  <si>
    <t>Nordic Sugar Nakskov</t>
  </si>
  <si>
    <t>Nakskov, Lolland</t>
  </si>
  <si>
    <t>no data for dust In earlier reportings named: Danisco Sugar</t>
  </si>
  <si>
    <t>DK25</t>
  </si>
  <si>
    <t>2012DK25</t>
  </si>
  <si>
    <t>Nordic Sugar Nykøbing</t>
  </si>
  <si>
    <t>Guldborgsund</t>
  </si>
  <si>
    <t>Derogation artikel  4(4) In earlier reportings named: Danisco Sugar</t>
  </si>
  <si>
    <t>DK29</t>
  </si>
  <si>
    <t>2012DK29</t>
  </si>
  <si>
    <t>ØSTKRAFT Produktion A/S</t>
  </si>
  <si>
    <t>Rønne, Bornholm</t>
  </si>
  <si>
    <t xml:space="preserve">calculated emmisions </t>
  </si>
  <si>
    <t>DK30</t>
  </si>
  <si>
    <t>2012DK30</t>
  </si>
  <si>
    <t>DK31</t>
  </si>
  <si>
    <t>2012DK31</t>
  </si>
  <si>
    <t>DK69</t>
  </si>
  <si>
    <t>2012DK69</t>
  </si>
  <si>
    <t>Østre Varmecentral (HOFOR)</t>
  </si>
  <si>
    <t>DK57</t>
  </si>
  <si>
    <t>2012DK57</t>
  </si>
  <si>
    <t>Silkeborg Varme</t>
  </si>
  <si>
    <t>Silkeborg</t>
  </si>
  <si>
    <t>DK58</t>
  </si>
  <si>
    <t>2012DK58</t>
  </si>
  <si>
    <t>Energy input is given for the plant as a whole</t>
  </si>
  <si>
    <t>DK92</t>
  </si>
  <si>
    <t>2012DK92</t>
  </si>
  <si>
    <t>Skive Fjernvarme a.m.b.a.</t>
  </si>
  <si>
    <t>Skive</t>
  </si>
  <si>
    <t>DK93</t>
  </si>
  <si>
    <t>2012DK93</t>
  </si>
  <si>
    <t>Fuel= bioolie</t>
  </si>
  <si>
    <t>DK46</t>
  </si>
  <si>
    <t>2012DK46</t>
  </si>
  <si>
    <t>Statoil Refining Denmark</t>
  </si>
  <si>
    <t>calculated emissiones for all combustion units (269 MW) at the company</t>
  </si>
  <si>
    <t>DK47</t>
  </si>
  <si>
    <t>2012DK47</t>
  </si>
  <si>
    <t>DK67</t>
  </si>
  <si>
    <t>2012DK67</t>
  </si>
  <si>
    <t>Sundholm Varmecentral (HOFOR)</t>
  </si>
  <si>
    <t>DK70</t>
  </si>
  <si>
    <t>2012DK70</t>
  </si>
  <si>
    <t>Svendborgvej, SVV</t>
  </si>
  <si>
    <t>DK71</t>
  </si>
  <si>
    <t>2012DK71</t>
  </si>
  <si>
    <t>DK72</t>
  </si>
  <si>
    <t>2012DK72</t>
  </si>
  <si>
    <t>DK73</t>
  </si>
  <si>
    <t>2012DK73</t>
  </si>
  <si>
    <t>DK74</t>
  </si>
  <si>
    <t>2012DK74</t>
  </si>
  <si>
    <t>DK12</t>
  </si>
  <si>
    <t>2012DK12</t>
  </si>
  <si>
    <t>Triple Nine Fish Protein A.M.B.A.</t>
  </si>
  <si>
    <t>Lemvig</t>
  </si>
  <si>
    <t>Production and emissions for this year was not reported</t>
  </si>
  <si>
    <t>DK83</t>
  </si>
  <si>
    <t>2012DK83</t>
  </si>
  <si>
    <t>Varmecentral Holstebrovej</t>
  </si>
  <si>
    <t>DK84</t>
  </si>
  <si>
    <t>2012DK84</t>
  </si>
  <si>
    <t>DK56</t>
  </si>
  <si>
    <t>2012DK56</t>
  </si>
  <si>
    <t>Varmecentralen Hostrupsgade 45</t>
  </si>
  <si>
    <t>DK49</t>
  </si>
  <si>
    <t>2012DK49</t>
  </si>
  <si>
    <t>Varmeværket Hovedcentralen</t>
  </si>
  <si>
    <t>Roskilde</t>
  </si>
  <si>
    <t>DK7</t>
  </si>
  <si>
    <t>2012DK7</t>
  </si>
  <si>
    <t>Vattenfall A/S Amagerværket</t>
  </si>
  <si>
    <t>DK8</t>
  </si>
  <si>
    <t>2012DK8</t>
  </si>
  <si>
    <t>No production and not registered to the grid (Energinet.dk)</t>
  </si>
  <si>
    <t>DK9</t>
  </si>
  <si>
    <t>2012DK9</t>
  </si>
  <si>
    <t>DK3</t>
  </si>
  <si>
    <t>2012DK3</t>
  </si>
  <si>
    <t>Vattenfall A/S Nordjyllandsværket</t>
  </si>
  <si>
    <t>DK4</t>
  </si>
  <si>
    <t>2012DK4</t>
  </si>
  <si>
    <t>Not operated</t>
  </si>
  <si>
    <t>DK38</t>
  </si>
  <si>
    <t>2012DK38</t>
  </si>
  <si>
    <t>Vattenfall A/S, Fynsværket</t>
  </si>
  <si>
    <t>DK39</t>
  </si>
  <si>
    <t>2012DK39</t>
  </si>
  <si>
    <t>DK48</t>
  </si>
  <si>
    <t>2012DK48</t>
  </si>
  <si>
    <t>VEKS Køge Kraftvarmeværk</t>
  </si>
  <si>
    <t>Køge</t>
  </si>
  <si>
    <t>In earlier reportings named: Dong Energy A/S Køge kraftvarmeværk</t>
  </si>
  <si>
    <t>DK45</t>
  </si>
  <si>
    <t>2012DK45</t>
  </si>
  <si>
    <t>Verdo Produktion A/S, Randers</t>
  </si>
  <si>
    <t xml:space="preserve">Bio-oil 23,179 TJ </t>
  </si>
  <si>
    <t>DK52</t>
  </si>
  <si>
    <t>2012DK52</t>
  </si>
  <si>
    <t>Viborg Kraftvarme A/S</t>
  </si>
  <si>
    <t>Viborg</t>
  </si>
  <si>
    <t>DK53</t>
  </si>
  <si>
    <t>2012DK53</t>
  </si>
  <si>
    <t>EE</t>
  </si>
  <si>
    <t>EE17</t>
  </si>
  <si>
    <t>2012EE17</t>
  </si>
  <si>
    <t>Alexela Sillamäe AS</t>
  </si>
  <si>
    <t>Kesk 2b, Sillamäe</t>
  </si>
  <si>
    <t>EE2</t>
  </si>
  <si>
    <t>2012EE2</t>
  </si>
  <si>
    <t>Anne Soojus AS</t>
  </si>
  <si>
    <t>Turu 18, Tartu</t>
  </si>
  <si>
    <t>EE3</t>
  </si>
  <si>
    <t>2012EE3</t>
  </si>
  <si>
    <t>Lohkva, Luunja vald</t>
  </si>
  <si>
    <t>EE13</t>
  </si>
  <si>
    <t>2012EE13</t>
  </si>
  <si>
    <t>Anne Soojus AS, koostootmisjaam</t>
  </si>
  <si>
    <t>EE1</t>
  </si>
  <si>
    <t>2012EE1</t>
  </si>
  <si>
    <t>Eesti Energia AS, Iru Elektrijaam</t>
  </si>
  <si>
    <t>Peterburi tee 105, Maardu</t>
  </si>
  <si>
    <t>EE9</t>
  </si>
  <si>
    <t>2012EE9</t>
  </si>
  <si>
    <t>Eesti Energia Narva Elektrijaamad AS, Balti Elektrijaam</t>
  </si>
  <si>
    <t>Elektrijaama tee 59, Narva</t>
  </si>
  <si>
    <t>EE8</t>
  </si>
  <si>
    <t>2012EE8</t>
  </si>
  <si>
    <t>Eesti Energia Narva Elektrijaamad AS, Eesti Elektrijaam</t>
  </si>
  <si>
    <t>Auvere, Ida-Virumaa</t>
  </si>
  <si>
    <t>EE11</t>
  </si>
  <si>
    <t>2012EE11</t>
  </si>
  <si>
    <t>Fortum Termest AS</t>
  </si>
  <si>
    <t>Suur-Jõe 52, Pärnu</t>
  </si>
  <si>
    <t>EE16</t>
  </si>
  <si>
    <t>2012EE16</t>
  </si>
  <si>
    <t>Fortum Termest AS, Niidu katlamaja</t>
  </si>
  <si>
    <t>Niidu 24, Pärnu</t>
  </si>
  <si>
    <t>EE12</t>
  </si>
  <si>
    <t>2012EE12</t>
  </si>
  <si>
    <t>Horizon Tselluloosi ja Paberi AS</t>
  </si>
  <si>
    <t>Anija mnt. 10, Kehra</t>
  </si>
  <si>
    <t>2012EE</t>
  </si>
  <si>
    <t>2012-</t>
  </si>
  <si>
    <t>Narva Elektrijaamad AS, Balti Elektrijaam, fluidised bed combustion</t>
  </si>
  <si>
    <t>Narva Elektrijaamad AS, Balti Elektrijaam, pulverised combustion</t>
  </si>
  <si>
    <t>Narva Elektrijaamad AS, Balti Elektrijaam, reserve boiler house</t>
  </si>
  <si>
    <t>Narva Elektrijaamad AS, Eesti Elektrijaam, fluidised bed combustion</t>
  </si>
  <si>
    <t>Narva Elektrijaamad AS, Eesti Elektrijaam, pulverised combustion</t>
  </si>
  <si>
    <t xml:space="preserve">Auvere, Ida-Virumaa </t>
  </si>
  <si>
    <t>EE10</t>
  </si>
  <si>
    <t>2012EE10</t>
  </si>
  <si>
    <t>Sillamäe Soojuselektrijaam AS</t>
  </si>
  <si>
    <t>Kesk 2, Sillamäe</t>
  </si>
  <si>
    <t>EE14</t>
  </si>
  <si>
    <t>2012EE14</t>
  </si>
  <si>
    <t>Tallinna Elektrijaam OÜ</t>
  </si>
  <si>
    <t>Tooma 14/Väomurru 1, Tallinn</t>
  </si>
  <si>
    <t>EE4</t>
  </si>
  <si>
    <t>2012EE4</t>
  </si>
  <si>
    <t>Tallinna Küte AS, Kadaka katlamaja</t>
  </si>
  <si>
    <t>Marja 5, Tallinn</t>
  </si>
  <si>
    <t>EE5</t>
  </si>
  <si>
    <t>2012EE5</t>
  </si>
  <si>
    <t>Tallinna Küte AS, Mustamäe katlamaja</t>
  </si>
  <si>
    <t>Kadaka tee 181, Tallinn</t>
  </si>
  <si>
    <t>EE6</t>
  </si>
  <si>
    <t>2012EE6</t>
  </si>
  <si>
    <t>Tallinna Küte AS, Ülemiste katlamaja</t>
  </si>
  <si>
    <t>Masina 18, Tallinn</t>
  </si>
  <si>
    <t>EE7</t>
  </si>
  <si>
    <t>2012EE7</t>
  </si>
  <si>
    <t>VKG Energia OÜ, Põhjajaam</t>
  </si>
  <si>
    <t>Elektriku 3, Kohtla-Järve</t>
  </si>
  <si>
    <t>EE15</t>
  </si>
  <si>
    <t>2012EE15</t>
  </si>
  <si>
    <t>VKG Soojus AS, Tipu- ja reservkatlamaja</t>
  </si>
  <si>
    <t>Ritsika 1, Kohtla-Järve</t>
  </si>
  <si>
    <t>ES</t>
  </si>
  <si>
    <t>ES29</t>
  </si>
  <si>
    <t>2012ES29</t>
  </si>
  <si>
    <t>CT AS PONTES I-II-III-IV</t>
  </si>
  <si>
    <t>A Coruña (Galicia)</t>
  </si>
  <si>
    <t>ES82</t>
  </si>
  <si>
    <t>2012ES82</t>
  </si>
  <si>
    <t>CTCC AMOREBIETA-BE 1</t>
  </si>
  <si>
    <t>Amorebieta - Bizkaia (Pais Vasco)</t>
  </si>
  <si>
    <t>ES83</t>
  </si>
  <si>
    <t>2012ES83</t>
  </si>
  <si>
    <t>CTCC AMOREBIETA-BE 2</t>
  </si>
  <si>
    <t>ES24</t>
  </si>
  <si>
    <t>2012ES24</t>
  </si>
  <si>
    <t>CT TERUEL I-II-III</t>
  </si>
  <si>
    <t>Andorra - Teruel (Aragon)</t>
  </si>
  <si>
    <t>ES76</t>
  </si>
  <si>
    <t>2012ES76</t>
  </si>
  <si>
    <t>CTCC ARCOS DE LA FRONTERA-IB 1</t>
  </si>
  <si>
    <t>Arcos de la Frontera  - Cádiz (Andalucia)</t>
  </si>
  <si>
    <t>Not worked in 2012</t>
  </si>
  <si>
    <t>ES84</t>
  </si>
  <si>
    <t>2012ES84</t>
  </si>
  <si>
    <t>CTCC ARCOS DE LA FRONTERA-IB 2</t>
  </si>
  <si>
    <t>Arcos de la Frontera - Cádiz (Andalucia)</t>
  </si>
  <si>
    <t>ES89</t>
  </si>
  <si>
    <t>2012ES89</t>
  </si>
  <si>
    <t>CTCC ARCOS DE LA FRONTERA-IB 3</t>
  </si>
  <si>
    <t>ES90</t>
  </si>
  <si>
    <t>2012ES90</t>
  </si>
  <si>
    <t>CTCC ARCOS DE LA FRONTERA-IB 4</t>
  </si>
  <si>
    <t>ES77</t>
  </si>
  <si>
    <t>2012ES77</t>
  </si>
  <si>
    <t>CTCC ARRUBAL-CG 1</t>
  </si>
  <si>
    <t>Arrúbal - Logroño (La Rioja)</t>
  </si>
  <si>
    <t>Renamed by ownership change in 2011. New Company: Contour Global</t>
  </si>
  <si>
    <t>ES78</t>
  </si>
  <si>
    <t>2012ES78</t>
  </si>
  <si>
    <t>CTCC ARRUBAL-CG 2</t>
  </si>
  <si>
    <t>ES44</t>
  </si>
  <si>
    <t>2012ES44</t>
  </si>
  <si>
    <t>CT SABON I</t>
  </si>
  <si>
    <t>Arteixo - A Coruña (Galicia)</t>
  </si>
  <si>
    <t>Closed in 2012</t>
  </si>
  <si>
    <t>ES45</t>
  </si>
  <si>
    <t>2012ES45</t>
  </si>
  <si>
    <t>CT SABON II</t>
  </si>
  <si>
    <t>ES107</t>
  </si>
  <si>
    <t>2012ES107</t>
  </si>
  <si>
    <t>CTCC SABON-GN 1</t>
  </si>
  <si>
    <t>ES105</t>
  </si>
  <si>
    <t>2012ES105</t>
  </si>
  <si>
    <t>CTCC AS PONTES-END 1</t>
  </si>
  <si>
    <t>As Pontes (Galicia)</t>
  </si>
  <si>
    <t>ES106</t>
  </si>
  <si>
    <t>2012ES106</t>
  </si>
  <si>
    <t>CTCC AS PONTES-END 2</t>
  </si>
  <si>
    <t>ES31</t>
  </si>
  <si>
    <t>2012ES31</t>
  </si>
  <si>
    <t>C.T. BAHIA DE ALGECIRAS I</t>
  </si>
  <si>
    <t>Bahía de Algeciras - Cádiz (Andalucia)</t>
  </si>
  <si>
    <t>Closed</t>
  </si>
  <si>
    <t>ES199</t>
  </si>
  <si>
    <t>2012ES199</t>
  </si>
  <si>
    <t>CTCC BAHIA ALGECIRAS-E.ON CC I-1</t>
  </si>
  <si>
    <t>ES200</t>
  </si>
  <si>
    <t>2012ES200</t>
  </si>
  <si>
    <t>CTCC BAHIA ALGECIRAS-E.ON CC I-2</t>
  </si>
  <si>
    <t>ES22</t>
  </si>
  <si>
    <t>2012ES22</t>
  </si>
  <si>
    <t>CT CERCS I</t>
  </si>
  <si>
    <t>Barcelona (Cataluña)</t>
  </si>
  <si>
    <t>ES41</t>
  </si>
  <si>
    <t>2012ES41</t>
  </si>
  <si>
    <t>CT SAN ADRIAN I</t>
  </si>
  <si>
    <t>ES42</t>
  </si>
  <si>
    <t>2012ES42</t>
  </si>
  <si>
    <t>CT SAN ADRIAN III</t>
  </si>
  <si>
    <t>ES43</t>
  </si>
  <si>
    <t>2012ES43</t>
  </si>
  <si>
    <t>CT FOIX I</t>
  </si>
  <si>
    <t>ES62</t>
  </si>
  <si>
    <t>2012ES62</t>
  </si>
  <si>
    <t>CTCC BESOS-END 3</t>
  </si>
  <si>
    <t>ES188</t>
  </si>
  <si>
    <t>2012ES188</t>
  </si>
  <si>
    <t xml:space="preserve">CTCC BARCELONA-GN 1  </t>
  </si>
  <si>
    <t>ES189</t>
  </si>
  <si>
    <t>2012ES189</t>
  </si>
  <si>
    <t xml:space="preserve">CTCC BARCELONA-GN 2  </t>
  </si>
  <si>
    <t>ES196</t>
  </si>
  <si>
    <t>2012ES196</t>
  </si>
  <si>
    <t xml:space="preserve">ZABALGARBI  </t>
  </si>
  <si>
    <t>Bilbao - Bizkaia (Pais Vasco)</t>
  </si>
  <si>
    <t>ES165</t>
  </si>
  <si>
    <t>2012ES165</t>
  </si>
  <si>
    <t>Ref. Petronor Bilbao-Chimenea 1</t>
  </si>
  <si>
    <t>Bilbao (País Vasco)</t>
  </si>
  <si>
    <t>ES166</t>
  </si>
  <si>
    <t>2012ES166</t>
  </si>
  <si>
    <t>Ref. Petronor Bilbao-Chimenea 2</t>
  </si>
  <si>
    <t>ES167</t>
  </si>
  <si>
    <t>2012ES167</t>
  </si>
  <si>
    <t>Ref. Petronor Bilbao-Chimenea 3</t>
  </si>
  <si>
    <t>ES168</t>
  </si>
  <si>
    <t>2012ES168</t>
  </si>
  <si>
    <t>Ref. Petronor Bilbao-Producción Hidrógeno H4</t>
  </si>
  <si>
    <t>ES21</t>
  </si>
  <si>
    <t>2012ES21</t>
  </si>
  <si>
    <t>CT LOS BARRIOS I</t>
  </si>
  <si>
    <t>Cadiz (Andalucía)</t>
  </si>
  <si>
    <t>ES32</t>
  </si>
  <si>
    <t>2012ES32</t>
  </si>
  <si>
    <t>C.T. BAHIA DE ALGECIRAS II</t>
  </si>
  <si>
    <t>ES20</t>
  </si>
  <si>
    <t>2012ES20</t>
  </si>
  <si>
    <t>CT LITORAL I-II</t>
  </si>
  <si>
    <t>Carboneras - Almeria (Andalucia)</t>
  </si>
  <si>
    <t>Litoral I: existing plant; Litoral II: old-new plant</t>
  </si>
  <si>
    <t>ES91</t>
  </si>
  <si>
    <t>2012ES91</t>
  </si>
  <si>
    <t>CTCC CARTAGENA-GN 1</t>
  </si>
  <si>
    <t>Cartagena (Murcia)</t>
  </si>
  <si>
    <t>ES92</t>
  </si>
  <si>
    <t>2012ES92</t>
  </si>
  <si>
    <t>CTCC CARTAGENA-GN 2</t>
  </si>
  <si>
    <t>ES93</t>
  </si>
  <si>
    <t>2012ES93</t>
  </si>
  <si>
    <t>CTCC CARTAGENA-GN 3</t>
  </si>
  <si>
    <t>ES147</t>
  </si>
  <si>
    <t>2012ES147</t>
  </si>
  <si>
    <t>Ref. Repsol Petróleo Cartagena  Caldera 7</t>
  </si>
  <si>
    <t>ES148</t>
  </si>
  <si>
    <t>2012ES148</t>
  </si>
  <si>
    <t>Ref. Repsol Petróleo Cartagena  Caldera 8</t>
  </si>
  <si>
    <t>ES149</t>
  </si>
  <si>
    <t>2012ES149</t>
  </si>
  <si>
    <t>Ref. Repsol Petróleo Cartagena  Caldera 9</t>
  </si>
  <si>
    <t>ES150</t>
  </si>
  <si>
    <t>2012ES150</t>
  </si>
  <si>
    <t>Ref. Repsol Petróleo Cartagena  Caldera 10</t>
  </si>
  <si>
    <t>ES151</t>
  </si>
  <si>
    <t>2012ES151</t>
  </si>
  <si>
    <t>Ref. Repsol Petróleo Cartagena Topping 3</t>
  </si>
  <si>
    <t>ES217</t>
  </si>
  <si>
    <t>2012ES217</t>
  </si>
  <si>
    <t>Ref. Repsol Petróleo Cartagena Calderas 12-13</t>
  </si>
  <si>
    <t>ES218</t>
  </si>
  <si>
    <t>2012ES218</t>
  </si>
  <si>
    <t>Ref. Repsol Petróleo Cartagena Coogeneración 2</t>
  </si>
  <si>
    <t>ES219</t>
  </si>
  <si>
    <t>2012ES219</t>
  </si>
  <si>
    <t>Ref. Repsol Petróleo Cartagena Hidrógeno 1</t>
  </si>
  <si>
    <t>ES220</t>
  </si>
  <si>
    <t>2012ES220</t>
  </si>
  <si>
    <t>Ref. Repsol Petróleo Cartagena Hidrógeno 2</t>
  </si>
  <si>
    <t>ES221</t>
  </si>
  <si>
    <t>2012ES221</t>
  </si>
  <si>
    <t>Ref. Repsol Petróleo Cartagena Topping-Hidrocaquer-Desulfuración</t>
  </si>
  <si>
    <t>ES222</t>
  </si>
  <si>
    <t>2012ES222</t>
  </si>
  <si>
    <t>Ref. Repsol Petróleo Cartagena Vacio-Coquer</t>
  </si>
  <si>
    <t>ES64</t>
  </si>
  <si>
    <t>2012ES64</t>
  </si>
  <si>
    <t>CTCC CASTEJON-HC 1</t>
  </si>
  <si>
    <t>Castejón (Navarra)</t>
  </si>
  <si>
    <t>ES70</t>
  </si>
  <si>
    <t>2012ES70</t>
  </si>
  <si>
    <t>CTCC CASTEJON-IB 2</t>
  </si>
  <si>
    <t>ES110</t>
  </si>
  <si>
    <t>2012ES110</t>
  </si>
  <si>
    <t>CTCC CASTEJON-HC 3</t>
  </si>
  <si>
    <t>ES133</t>
  </si>
  <si>
    <t>2012ES133</t>
  </si>
  <si>
    <t>Ref. Castellón</t>
  </si>
  <si>
    <t>Castellón (Comunidad Valenciana)</t>
  </si>
  <si>
    <t>ES195</t>
  </si>
  <si>
    <t>2012ES195</t>
  </si>
  <si>
    <t xml:space="preserve">CASTELLON II-BP  </t>
  </si>
  <si>
    <t>ES94</t>
  </si>
  <si>
    <t>2012ES94</t>
  </si>
  <si>
    <t>CTCC CASTELNOU-EL 1</t>
  </si>
  <si>
    <t>Castelnou - Teruel (Aragón)</t>
  </si>
  <si>
    <t>ES95</t>
  </si>
  <si>
    <t>2012ES95</t>
  </si>
  <si>
    <t>CTCC CASTELNOU-EL 2</t>
  </si>
  <si>
    <t>ES12</t>
  </si>
  <si>
    <t>2012ES12</t>
  </si>
  <si>
    <t>CT COMPOSTILLA I (G 2 y 3)</t>
  </si>
  <si>
    <t>Cubillos del Sil - Leon (Castilla y León)</t>
  </si>
  <si>
    <t>ES13</t>
  </si>
  <si>
    <t>2012ES13</t>
  </si>
  <si>
    <t>CT COMPOSTILLA II (G 4 y 5)</t>
  </si>
  <si>
    <t>ES86</t>
  </si>
  <si>
    <t>2012ES86</t>
  </si>
  <si>
    <t>CTCC ESCOMBRERAS FANGAL-AES 1</t>
  </si>
  <si>
    <t>El Fangal - Puerto de Escombreras - Cartagena (Murcia)</t>
  </si>
  <si>
    <t>ES87</t>
  </si>
  <si>
    <t>2012ES87</t>
  </si>
  <si>
    <t>CTCC ESCOMBRERAS FANGAL-AES 2</t>
  </si>
  <si>
    <t>ES88</t>
  </si>
  <si>
    <t>2012ES88</t>
  </si>
  <si>
    <t>CTCC ESCOMBRERAS FANGAL-AES 3</t>
  </si>
  <si>
    <t>ES35</t>
  </si>
  <si>
    <t>2012ES35</t>
  </si>
  <si>
    <t>CT CASTELLON  I</t>
  </si>
  <si>
    <t>El Grau - Castellón (Comunidad Valenciana)</t>
  </si>
  <si>
    <t>ES36</t>
  </si>
  <si>
    <t>2012ES36</t>
  </si>
  <si>
    <t>CT CASTELLON II</t>
  </si>
  <si>
    <t>ES66</t>
  </si>
  <si>
    <t>2012ES66</t>
  </si>
  <si>
    <t>CTCC CASTELLON-IB 1</t>
  </si>
  <si>
    <t>ES67</t>
  </si>
  <si>
    <t>2012ES67</t>
  </si>
  <si>
    <t>CTCC CASTELLON-IB 2</t>
  </si>
  <si>
    <t>ES111</t>
  </si>
  <si>
    <t>2012ES111</t>
  </si>
  <si>
    <t>CTCC CASTELLON-IB 3</t>
  </si>
  <si>
    <t>ES112</t>
  </si>
  <si>
    <t>2012ES112</t>
  </si>
  <si>
    <t>CTCC CASTELLON-IB 4</t>
  </si>
  <si>
    <t>ES23</t>
  </si>
  <si>
    <t>2012ES23</t>
  </si>
  <si>
    <t>ESCATRON I</t>
  </si>
  <si>
    <t xml:space="preserve">Escatrón - Zaragoza (Aragón) </t>
  </si>
  <si>
    <t>ES108</t>
  </si>
  <si>
    <t>2012ES108</t>
  </si>
  <si>
    <t>CTCC ESCATRON ENVI 1-E.ON</t>
  </si>
  <si>
    <t>ES109</t>
  </si>
  <si>
    <t>2012ES109</t>
  </si>
  <si>
    <t>CTCC ESCATRON ENVI 2-E.ON</t>
  </si>
  <si>
    <t>ES127</t>
  </si>
  <si>
    <t>2012ES127</t>
  </si>
  <si>
    <t>CTCC GLOBAL 3 ESCATRON Peaker 1</t>
  </si>
  <si>
    <t>ES128</t>
  </si>
  <si>
    <t>2012ES128</t>
  </si>
  <si>
    <t>CTCC GLOBAL 3 ESCATRON Peaker 2</t>
  </si>
  <si>
    <t>ES129</t>
  </si>
  <si>
    <t>2012ES129</t>
  </si>
  <si>
    <t>CTCC GLOBAL 3 ESCATRON Peaker 3</t>
  </si>
  <si>
    <t>ES130</t>
  </si>
  <si>
    <t>2012ES130</t>
  </si>
  <si>
    <t>CTCC GLOBAL 3 ESCATRON Peaker 4</t>
  </si>
  <si>
    <t>ES191</t>
  </si>
  <si>
    <t>2012ES191</t>
  </si>
  <si>
    <t xml:space="preserve">CTCC GLOBAL 3 ESCATRON Peaker 5  </t>
  </si>
  <si>
    <t>Escatrón (Zaragoza)</t>
  </si>
  <si>
    <t>ES192</t>
  </si>
  <si>
    <t>2012ES192</t>
  </si>
  <si>
    <t xml:space="preserve">CTCC GLOBAL 3 ESCATRON Peaker 6  </t>
  </si>
  <si>
    <t>ES193</t>
  </si>
  <si>
    <t>2012ES193</t>
  </si>
  <si>
    <t xml:space="preserve">CTCC GLOBAL 3 ESCATRON Peaker 7  </t>
  </si>
  <si>
    <t>ES194</t>
  </si>
  <si>
    <t>2012ES194</t>
  </si>
  <si>
    <t xml:space="preserve">CTCC GLOBAL 3 ESCATRON Peaker 8  </t>
  </si>
  <si>
    <t>ES25</t>
  </si>
  <si>
    <t>2012ES25</t>
  </si>
  <si>
    <t>CT ESCUCHA I</t>
  </si>
  <si>
    <t>Escucha - Teruel (Aragón)</t>
  </si>
  <si>
    <t>ES179</t>
  </si>
  <si>
    <t>2012ES179</t>
  </si>
  <si>
    <t xml:space="preserve">CT LAS SALINAS II-END  </t>
  </si>
  <si>
    <t>Fuerteventura - Las Palmas (Islas Canarias)</t>
  </si>
  <si>
    <t>ES2</t>
  </si>
  <si>
    <t>2012ES2</t>
  </si>
  <si>
    <t>CT ABOÑO I</t>
  </si>
  <si>
    <t>Gijón (Asturias)</t>
  </si>
  <si>
    <t>ES3</t>
  </si>
  <si>
    <t>2012ES3</t>
  </si>
  <si>
    <t>CT ABOÑO II</t>
  </si>
  <si>
    <t>ES46</t>
  </si>
  <si>
    <t>2012ES46</t>
  </si>
  <si>
    <t>CT JINAMAR Foco A (GV1)</t>
  </si>
  <si>
    <t>Gran Canaria (Islas Canarias)</t>
  </si>
  <si>
    <t>ES47</t>
  </si>
  <si>
    <t>2012ES47</t>
  </si>
  <si>
    <t>CT JINAMAR Foco B (GV2 Y 3)</t>
  </si>
  <si>
    <t>ES48</t>
  </si>
  <si>
    <t>2012ES48</t>
  </si>
  <si>
    <t>CT JINAMAR Foco C (GV4)</t>
  </si>
  <si>
    <t>ES49</t>
  </si>
  <si>
    <t>2012ES49</t>
  </si>
  <si>
    <t>CT JINAMAR Foco D (GV5)</t>
  </si>
  <si>
    <t>ES54</t>
  </si>
  <si>
    <t>2012ES54</t>
  </si>
  <si>
    <t>CT BARRANCO TIRAJANA I</t>
  </si>
  <si>
    <t>ES55</t>
  </si>
  <si>
    <t>2012ES55</t>
  </si>
  <si>
    <t>CT BARRANCO TIRAJANA II</t>
  </si>
  <si>
    <t>ES121</t>
  </si>
  <si>
    <t>2012ES121</t>
  </si>
  <si>
    <t>CTCC BARRANCO DE TIRAJANA-END I-1</t>
  </si>
  <si>
    <t>ES122</t>
  </si>
  <si>
    <t>2012ES122</t>
  </si>
  <si>
    <t>CTCC BARRANCO DE TIRAJANA-END I-2</t>
  </si>
  <si>
    <t>ES123</t>
  </si>
  <si>
    <t>2012ES123</t>
  </si>
  <si>
    <t>CTCC BARRANCO DE TIRAJANA-END II-1</t>
  </si>
  <si>
    <t>ES124</t>
  </si>
  <si>
    <t>2012ES124</t>
  </si>
  <si>
    <t>CTCC BARRANCO DE TIRAJANA-END II-2</t>
  </si>
  <si>
    <t>ES52</t>
  </si>
  <si>
    <t>2012ES52</t>
  </si>
  <si>
    <t>CT CRISTOBAL COLON I-II</t>
  </si>
  <si>
    <t>Huelva (Andalucia)</t>
  </si>
  <si>
    <t>ES53</t>
  </si>
  <si>
    <t>2012ES53</t>
  </si>
  <si>
    <t>CT CRISTOBAL COLON III</t>
  </si>
  <si>
    <t>ES97</t>
  </si>
  <si>
    <t>2012ES97</t>
  </si>
  <si>
    <t>CTCC CRISTOBAL COLON-END 1</t>
  </si>
  <si>
    <t>ES183</t>
  </si>
  <si>
    <t>2012ES183</t>
  </si>
  <si>
    <t xml:space="preserve">CT EIVISSA III-END  </t>
  </si>
  <si>
    <t>Ibiza (Islas Baleares)</t>
  </si>
  <si>
    <t>ES184</t>
  </si>
  <si>
    <t>2012ES184</t>
  </si>
  <si>
    <t xml:space="preserve">CT EIVISSA IV-END  </t>
  </si>
  <si>
    <t>ES185</t>
  </si>
  <si>
    <t>2012ES185</t>
  </si>
  <si>
    <t xml:space="preserve">CT EIVISSA V-END  </t>
  </si>
  <si>
    <t>ES186</t>
  </si>
  <si>
    <t>2012ES186</t>
  </si>
  <si>
    <t xml:space="preserve">CT EIVISSA VI-END  </t>
  </si>
  <si>
    <t>ES207</t>
  </si>
  <si>
    <t>2012ES207</t>
  </si>
  <si>
    <t>IQA, Caldera F-5103</t>
  </si>
  <si>
    <t>La Canonja - Tarragona (Cataluña)</t>
  </si>
  <si>
    <t>ES152</t>
  </si>
  <si>
    <t>2012ES152</t>
  </si>
  <si>
    <t>Ref. Repsol Petróleo  La Coruña Conversión</t>
  </si>
  <si>
    <t>La Coruña (Galicia)</t>
  </si>
  <si>
    <t>ES153</t>
  </si>
  <si>
    <t>2012ES153</t>
  </si>
  <si>
    <t>Ref. Repsol Petróleo  La Coruña Ref 1</t>
  </si>
  <si>
    <t>ES154</t>
  </si>
  <si>
    <t>2012ES154</t>
  </si>
  <si>
    <t>Ref. Repsol Petróleo La Coruña Ref 2</t>
  </si>
  <si>
    <t>ES178</t>
  </si>
  <si>
    <t>2012ES178</t>
  </si>
  <si>
    <t>CT LOS GUINCHOS II-END</t>
  </si>
  <si>
    <t>La Palma - Santa Cruz de Tenerife (Islas Canarias)</t>
  </si>
  <si>
    <t>ES208</t>
  </si>
  <si>
    <t>2012ES208</t>
  </si>
  <si>
    <t>Dow Chemical Ibérica, Foco F-1803</t>
  </si>
  <si>
    <t>La Pobla de Mafumet - Tarragona (Cataluña)</t>
  </si>
  <si>
    <t>El foco esta compuesto de una caldera de recuperación, hornos de pirólisis y una cogeneración</t>
  </si>
  <si>
    <t>ES209</t>
  </si>
  <si>
    <t>2012ES209</t>
  </si>
  <si>
    <t>Dow Chemical Ibérica, Caldera F-1010</t>
  </si>
  <si>
    <t>ES210</t>
  </si>
  <si>
    <t>2012ES210</t>
  </si>
  <si>
    <t>Dow Chemical Ibérica, Caldera F-1014</t>
  </si>
  <si>
    <t>ES14</t>
  </si>
  <si>
    <t>2012ES14</t>
  </si>
  <si>
    <t>CT LA ROBLA  I</t>
  </si>
  <si>
    <t>La Robla - León (Castilla y León)</t>
  </si>
  <si>
    <t>ES15</t>
  </si>
  <si>
    <t>2012ES15</t>
  </si>
  <si>
    <t>CT LA ROBLA  II</t>
  </si>
  <si>
    <t>ES4</t>
  </si>
  <si>
    <t>2012ES4</t>
  </si>
  <si>
    <t>CT LADA III</t>
  </si>
  <si>
    <t>Langreo (Asturias)</t>
  </si>
  <si>
    <t>Closed in December 2012</t>
  </si>
  <si>
    <t>ES5</t>
  </si>
  <si>
    <t>2012ES5</t>
  </si>
  <si>
    <t>CT LADA IV</t>
  </si>
  <si>
    <t>ES172</t>
  </si>
  <si>
    <t>2012ES172</t>
  </si>
  <si>
    <t>SAN CIPRIAN A</t>
  </si>
  <si>
    <t>Lugo (Galicia)</t>
  </si>
  <si>
    <t>ES173</t>
  </si>
  <si>
    <t>2012ES173</t>
  </si>
  <si>
    <t>SAN CIPRIAN B</t>
  </si>
  <si>
    <t>ES174</t>
  </si>
  <si>
    <t>2012ES174</t>
  </si>
  <si>
    <t>SAN CIPRIAN C</t>
  </si>
  <si>
    <t>ES187</t>
  </si>
  <si>
    <t>2012ES187</t>
  </si>
  <si>
    <t xml:space="preserve">CTCC MALAGA-GN 1 </t>
  </si>
  <si>
    <t>Málaga (Andalucia)</t>
  </si>
  <si>
    <t>ES26</t>
  </si>
  <si>
    <t>2012ES26</t>
  </si>
  <si>
    <t>CT ALCUDIA I-II</t>
  </si>
  <si>
    <t>Mallorca (Islas Baleares)</t>
  </si>
  <si>
    <t>ES27</t>
  </si>
  <si>
    <t>2012ES27</t>
  </si>
  <si>
    <t>CT ALCUDIA III-IV</t>
  </si>
  <si>
    <t>ES114</t>
  </si>
  <si>
    <t>2012ES114</t>
  </si>
  <si>
    <t>CTCC CAS TRESORER END I-1</t>
  </si>
  <si>
    <t>ES115</t>
  </si>
  <si>
    <t>2012ES115</t>
  </si>
  <si>
    <t>CTCC CAS TRESORER END I-2</t>
  </si>
  <si>
    <t>ES116</t>
  </si>
  <si>
    <t>2012ES116</t>
  </si>
  <si>
    <t>CTCC SON REUS-END I-1</t>
  </si>
  <si>
    <t>ES117</t>
  </si>
  <si>
    <t>2012ES117</t>
  </si>
  <si>
    <t>CTCC SON REUS-END I-2</t>
  </si>
  <si>
    <t>ES118</t>
  </si>
  <si>
    <t>2012ES118</t>
  </si>
  <si>
    <t>CTCC SON REUS-END I-3</t>
  </si>
  <si>
    <t>ES119</t>
  </si>
  <si>
    <t>2012ES119</t>
  </si>
  <si>
    <t>CTCC SON REUS-END II-1</t>
  </si>
  <si>
    <t>ES120</t>
  </si>
  <si>
    <t>2012ES120</t>
  </si>
  <si>
    <t>CTCC SON REUS-END II-2</t>
  </si>
  <si>
    <t>ES197</t>
  </si>
  <si>
    <t>2012ES197</t>
  </si>
  <si>
    <t>CTCC CAS TRESORER END II-1</t>
  </si>
  <si>
    <t>ES198</t>
  </si>
  <si>
    <t>2012ES198</t>
  </si>
  <si>
    <t>CTCC CAS TRESORER END II-2</t>
  </si>
  <si>
    <t>ES180</t>
  </si>
  <si>
    <t>2012ES180</t>
  </si>
  <si>
    <t xml:space="preserve">CT MAÓ III-END  </t>
  </si>
  <si>
    <t>Menorca (Islas Baleares)</t>
  </si>
  <si>
    <t>ES181</t>
  </si>
  <si>
    <t>2012ES181</t>
  </si>
  <si>
    <t xml:space="preserve">CT MAÓ IV-END  </t>
  </si>
  <si>
    <t>ES182</t>
  </si>
  <si>
    <t>2012ES182</t>
  </si>
  <si>
    <t xml:space="preserve">CT MAÓ V-END  </t>
  </si>
  <si>
    <t>ES30</t>
  </si>
  <si>
    <t>2012ES30</t>
  </si>
  <si>
    <t>CT LA PEREDA</t>
  </si>
  <si>
    <t>Mieres (Asturias)</t>
  </si>
  <si>
    <t>ES28</t>
  </si>
  <si>
    <t>2012ES28</t>
  </si>
  <si>
    <t>CT MEIRAMA I</t>
  </si>
  <si>
    <t>Ordenes - A Coruña (Galicia)</t>
  </si>
  <si>
    <t>ES11</t>
  </si>
  <si>
    <t>2012ES11</t>
  </si>
  <si>
    <t>CT ANLLARES I</t>
  </si>
  <si>
    <t>Palacios del Sil - León (Castilla y León)</t>
  </si>
  <si>
    <t>ES155</t>
  </si>
  <si>
    <t>2012ES155</t>
  </si>
  <si>
    <t>Ref. Cepsa La Rabida - La Rabida 1</t>
  </si>
  <si>
    <t>Palos de la Frontera - Huelva (Andalucia)</t>
  </si>
  <si>
    <t>ES156</t>
  </si>
  <si>
    <t>2012ES156</t>
  </si>
  <si>
    <t>Ref. Cepsa La Rabida - La Rabida 2</t>
  </si>
  <si>
    <t>ES157</t>
  </si>
  <si>
    <t>2012ES157</t>
  </si>
  <si>
    <t>Ref. Cepsa La Rabida - La Rabida 3</t>
  </si>
  <si>
    <t>ES201</t>
  </si>
  <si>
    <t>2012ES201</t>
  </si>
  <si>
    <t>Ref. Cepsa La Rabida - Crudo2 / Vacio3 / H4</t>
  </si>
  <si>
    <t>ES202</t>
  </si>
  <si>
    <t>2012ES202</t>
  </si>
  <si>
    <t>Ref. Cepsa La Rabida - HR2</t>
  </si>
  <si>
    <t>ES203</t>
  </si>
  <si>
    <t>2012ES203</t>
  </si>
  <si>
    <t>Ref. Cepsa La Rabida - Cogeneración</t>
  </si>
  <si>
    <t>ES176</t>
  </si>
  <si>
    <t>2012ES176</t>
  </si>
  <si>
    <t>CEPSA QUÍMICA Horno B-401</t>
  </si>
  <si>
    <t xml:space="preserve">Palos de la Frontera - Huelva (Andalucía) </t>
  </si>
  <si>
    <t>ES79</t>
  </si>
  <si>
    <t>2012ES79</t>
  </si>
  <si>
    <t>CTCC PALOS DE LA FRONTERA I-1 GN</t>
  </si>
  <si>
    <t>Palos de la Frontera (Huelva)</t>
  </si>
  <si>
    <t>ES80</t>
  </si>
  <si>
    <t>2012ES80</t>
  </si>
  <si>
    <t>CTCC PALOS DE LA FRONTERA I-2 GN</t>
  </si>
  <si>
    <t>ES81</t>
  </si>
  <si>
    <t>2012ES81</t>
  </si>
  <si>
    <t>CTCC PALOS DE LA FRONTERA I-3 GN</t>
  </si>
  <si>
    <t>ES1</t>
  </si>
  <si>
    <t>2012ES1</t>
  </si>
  <si>
    <t>CT PASAJES I</t>
  </si>
  <si>
    <t>Pasajes de San Juan - Guipuzkoa (Pais Vasco)</t>
  </si>
  <si>
    <t>ES19</t>
  </si>
  <si>
    <t>2012ES19</t>
  </si>
  <si>
    <t>CT PUENTE NUEVO I</t>
  </si>
  <si>
    <t>Puentenuevo - Córdoba (Andalucia)</t>
  </si>
  <si>
    <t>ES18</t>
  </si>
  <si>
    <t>2012ES18</t>
  </si>
  <si>
    <t>CT PUERTOLLANO I</t>
  </si>
  <si>
    <t>Puertollano - Ciudad Real (Castilla la Mancha)</t>
  </si>
  <si>
    <t>ES58</t>
  </si>
  <si>
    <t>2012ES58</t>
  </si>
  <si>
    <t>CT ELCOGAS</t>
  </si>
  <si>
    <t>ES134</t>
  </si>
  <si>
    <t>2012ES134</t>
  </si>
  <si>
    <t>Ref. Puertollano Producción Vapor 100 F-4 A/B</t>
  </si>
  <si>
    <t>Puertollano - Ciudad Real (Castilla La Mancha)</t>
  </si>
  <si>
    <t>ES135</t>
  </si>
  <si>
    <t>2012ES135</t>
  </si>
  <si>
    <t>Ref. Puertollano Producción Vapor 100 F-7A</t>
  </si>
  <si>
    <t>ES136</t>
  </si>
  <si>
    <t>2012ES136</t>
  </si>
  <si>
    <t>Ref. Repsol Petróleo Puertollano Prod. Vapor 20 Este</t>
  </si>
  <si>
    <t>ES137</t>
  </si>
  <si>
    <t>2012ES137</t>
  </si>
  <si>
    <t>Ref. Repsol Petróleo Puertollano Prod. Vapor 20 Oeste</t>
  </si>
  <si>
    <t>ES138</t>
  </si>
  <si>
    <t>2012ES138</t>
  </si>
  <si>
    <t>Ref. Repsol Petróleo Puertollano Refinería I</t>
  </si>
  <si>
    <t>ES139</t>
  </si>
  <si>
    <t>2012ES139</t>
  </si>
  <si>
    <t>Ref. Repsol Petróleo Puertollano Refinería II</t>
  </si>
  <si>
    <t>ES6</t>
  </si>
  <si>
    <t>2012ES6</t>
  </si>
  <si>
    <t>CT SOTO DE RIBERA I-II</t>
  </si>
  <si>
    <t>Ribera de Arriba (Asturias)</t>
  </si>
  <si>
    <t>GROUP I CLOSED IN 2008</t>
  </si>
  <si>
    <t>ES7</t>
  </si>
  <si>
    <t>2012ES7</t>
  </si>
  <si>
    <t>CT SOTO DE RIBERA III</t>
  </si>
  <si>
    <t>ES102</t>
  </si>
  <si>
    <t>2012ES102</t>
  </si>
  <si>
    <t>CTCC SAGUNTO-GN 1</t>
  </si>
  <si>
    <t>Sagunto (Comunidad Valenciana)</t>
  </si>
  <si>
    <t>ES103</t>
  </si>
  <si>
    <t>2012ES103</t>
  </si>
  <si>
    <t>CTCC SAGUNTO-GN 2</t>
  </si>
  <si>
    <t>ES104</t>
  </si>
  <si>
    <t>2012ES104</t>
  </si>
  <si>
    <t>CTCC SAGUNTO-GN 3</t>
  </si>
  <si>
    <t>ES65</t>
  </si>
  <si>
    <t>2012ES65</t>
  </si>
  <si>
    <t>CTCC BESOS-GN 4</t>
  </si>
  <si>
    <t>San Adriá de Besós - Barcelona (Cataluña)</t>
  </si>
  <si>
    <t>ES213</t>
  </si>
  <si>
    <t>2012ES213</t>
  </si>
  <si>
    <t>CTCC BESOS-END 5-1</t>
  </si>
  <si>
    <t>ES214</t>
  </si>
  <si>
    <t>2012ES214</t>
  </si>
  <si>
    <t>CTCC BESOS-END 5-2</t>
  </si>
  <si>
    <t>ES61</t>
  </si>
  <si>
    <t>2012ES61</t>
  </si>
  <si>
    <t>CTCC SAN ROQUE-GN 1</t>
  </si>
  <si>
    <t>San Roque - Cádiz (Andalucia)</t>
  </si>
  <si>
    <t>ES63</t>
  </si>
  <si>
    <t>2012ES63</t>
  </si>
  <si>
    <t>CTCC SAN ROQUE-END 2</t>
  </si>
  <si>
    <t>ES73</t>
  </si>
  <si>
    <t>2012ES73</t>
  </si>
  <si>
    <t>CTCC CAMPO DE GILBRALTAR-GN 1</t>
  </si>
  <si>
    <t>ES74</t>
  </si>
  <si>
    <t>2012ES74</t>
  </si>
  <si>
    <t>CTCC CAMPO DE GILBRALTAR-GN 2</t>
  </si>
  <si>
    <t>ES159</t>
  </si>
  <si>
    <t>2012ES159</t>
  </si>
  <si>
    <t>Ref. Cepsa Gibraltar - Gibraltar F1 Aromáticos</t>
  </si>
  <si>
    <t>ES160</t>
  </si>
  <si>
    <t>2012ES160</t>
  </si>
  <si>
    <t>Ref. Cepsa Gibraltar - Gibraltar F2 Combustibles</t>
  </si>
  <si>
    <t>ES161</t>
  </si>
  <si>
    <t>2012ES161</t>
  </si>
  <si>
    <t>Ref. Cepsa Gibraltar - Gibraltar F3 (1) Energía</t>
  </si>
  <si>
    <t>ES162</t>
  </si>
  <si>
    <t>2012ES162</t>
  </si>
  <si>
    <t>Ref. Cepsa Gibraltar - Gibraltar F4 (2) Lubrisur</t>
  </si>
  <si>
    <t>ES163</t>
  </si>
  <si>
    <t>2012ES163</t>
  </si>
  <si>
    <t>Ref. Cepsa Gibraltar - Gibraltar RZ-100</t>
  </si>
  <si>
    <t>ES164</t>
  </si>
  <si>
    <t>2012ES164</t>
  </si>
  <si>
    <t>Ref. Cepsa Gibraltar - Gibraltar Crudo 3</t>
  </si>
  <si>
    <t>ES204</t>
  </si>
  <si>
    <t>2012ES204</t>
  </si>
  <si>
    <t>Ref. Cepsa Gibraltar - Cogeneración Lubrisur</t>
  </si>
  <si>
    <t>ES131</t>
  </si>
  <si>
    <t>2012ES131</t>
  </si>
  <si>
    <t>BIOMASA SANGÜESA</t>
  </si>
  <si>
    <t>Sangüesa (Navarra)</t>
  </si>
  <si>
    <t>ES33</t>
  </si>
  <si>
    <t>2012ES33</t>
  </si>
  <si>
    <t>CT SANTURCE I</t>
  </si>
  <si>
    <t>Santurce - Bizkaia (Pais Vasco)</t>
  </si>
  <si>
    <t>ES34</t>
  </si>
  <si>
    <t>2012ES34</t>
  </si>
  <si>
    <t>CT SANTURCE II</t>
  </si>
  <si>
    <t>ES75</t>
  </si>
  <si>
    <t>2012ES75</t>
  </si>
  <si>
    <t>CTCC SANTURCE-IB 4</t>
  </si>
  <si>
    <t>ES113</t>
  </si>
  <si>
    <t>2012ES113</t>
  </si>
  <si>
    <t>CTCC SOTO RIBERA-HC 1</t>
  </si>
  <si>
    <t>Soto de Ribera (Asturias)</t>
  </si>
  <si>
    <t>ES190</t>
  </si>
  <si>
    <t>2012ES190</t>
  </si>
  <si>
    <t xml:space="preserve">CTCC SOTO RIBERA-HC 2  </t>
  </si>
  <si>
    <t>ES71</t>
  </si>
  <si>
    <t>2012ES71</t>
  </si>
  <si>
    <t>CTCC TARRAGONA-E.ON 1</t>
  </si>
  <si>
    <t>Tarragona (Cataluña)</t>
  </si>
  <si>
    <t>ES72</t>
  </si>
  <si>
    <t>2012ES72</t>
  </si>
  <si>
    <t>CTCC TARRAGONA POWER-IB 1</t>
  </si>
  <si>
    <t>ES140</t>
  </si>
  <si>
    <t>2012ES140</t>
  </si>
  <si>
    <t>Ref. Repsol Tarragona Chimenea 1</t>
  </si>
  <si>
    <t>ES141</t>
  </si>
  <si>
    <t>2012ES141</t>
  </si>
  <si>
    <t>Ref. Repsol Tarragona Chimenea 2</t>
  </si>
  <si>
    <t>ES142</t>
  </si>
  <si>
    <t>2012ES142</t>
  </si>
  <si>
    <t>Ref. Repsol Tarragona Horno F 1001/2</t>
  </si>
  <si>
    <t>ES143</t>
  </si>
  <si>
    <t>2012ES143</t>
  </si>
  <si>
    <t>Ref. Repsol Tarragona Horno F-1003/4</t>
  </si>
  <si>
    <t>ES144</t>
  </si>
  <si>
    <t>2012ES144</t>
  </si>
  <si>
    <t>Ref. Repsol Tarragona Horno F-1016</t>
  </si>
  <si>
    <t>ES145</t>
  </si>
  <si>
    <t>2012ES145</t>
  </si>
  <si>
    <t>Ref. Repsol Tarragona Horno F-1017</t>
  </si>
  <si>
    <t>ES146</t>
  </si>
  <si>
    <t>2012ES146</t>
  </si>
  <si>
    <t>Ref. Repsol Tarragona Conducto Hidrocracker</t>
  </si>
  <si>
    <t>ES169</t>
  </si>
  <si>
    <t>2012ES169</t>
  </si>
  <si>
    <t>TARRAGONA POWER-Caldera 1</t>
  </si>
  <si>
    <t>ES170</t>
  </si>
  <si>
    <t>2012ES170</t>
  </si>
  <si>
    <t>TARRAGONA POWER-Caldera 2</t>
  </si>
  <si>
    <t>ES50</t>
  </si>
  <si>
    <t>2012ES50</t>
  </si>
  <si>
    <t>CT CANDELARIA Foco C (GV3 y 4)</t>
  </si>
  <si>
    <t>Tenerife (Islas Canarias)</t>
  </si>
  <si>
    <t>ES51</t>
  </si>
  <si>
    <t>2012ES51</t>
  </si>
  <si>
    <t>CT CANDELARIA Foco D (GV5 y 6)</t>
  </si>
  <si>
    <t>ES56</t>
  </si>
  <si>
    <t>2012ES56</t>
  </si>
  <si>
    <t>CT GRANADILLA I</t>
  </si>
  <si>
    <t>ES57</t>
  </si>
  <si>
    <t>2012ES57</t>
  </si>
  <si>
    <t>CT GRANADILLA II</t>
  </si>
  <si>
    <t>ES125</t>
  </si>
  <si>
    <t>2012ES125</t>
  </si>
  <si>
    <t>CTCC GRANADILLA-END I</t>
  </si>
  <si>
    <t>ES126</t>
  </si>
  <si>
    <t>2012ES126</t>
  </si>
  <si>
    <t>CTCC GRANADILLA-END II</t>
  </si>
  <si>
    <t>ES158</t>
  </si>
  <si>
    <t>2012ES158</t>
  </si>
  <si>
    <t>Ref. Cepsa Tenerife</t>
  </si>
  <si>
    <t>ES211</t>
  </si>
  <si>
    <t>2012ES211</t>
  </si>
  <si>
    <t>CT GUIA DE ISORA I-END</t>
  </si>
  <si>
    <t>ES212</t>
  </si>
  <si>
    <t>2012ES212</t>
  </si>
  <si>
    <t>CTC GUIA DE ISORA II-END</t>
  </si>
  <si>
    <t>ES215</t>
  </si>
  <si>
    <t>2012ES215</t>
  </si>
  <si>
    <t>CTCC GRANADILLA-END II-1</t>
  </si>
  <si>
    <t>ES216</t>
  </si>
  <si>
    <t>2012ES216</t>
  </si>
  <si>
    <t>CTCC GRANADILLA-END II-2</t>
  </si>
  <si>
    <t>ES8</t>
  </si>
  <si>
    <t>2012ES8</t>
  </si>
  <si>
    <t>CT NARCEA I</t>
  </si>
  <si>
    <t>Tineo - Oviedo (Asturias)</t>
  </si>
  <si>
    <t>ES9</t>
  </si>
  <si>
    <t>2012ES9</t>
  </si>
  <si>
    <t>CT NARCEA II</t>
  </si>
  <si>
    <t>ES10</t>
  </si>
  <si>
    <t>2012ES10</t>
  </si>
  <si>
    <t>CT NARCEA III</t>
  </si>
  <si>
    <t>ES59</t>
  </si>
  <si>
    <t>2012ES59</t>
  </si>
  <si>
    <t>CT SNIACE Cogen. 1</t>
  </si>
  <si>
    <t>Torrelavega (Cantabria)</t>
  </si>
  <si>
    <t>ES60</t>
  </si>
  <si>
    <t>2012ES60</t>
  </si>
  <si>
    <t>CT SNIACE Cogen. 2</t>
  </si>
  <si>
    <t>ES132</t>
  </si>
  <si>
    <t>2012ES132</t>
  </si>
  <si>
    <t>COGECAN SLU</t>
  </si>
  <si>
    <t>ES171</t>
  </si>
  <si>
    <t>2012ES171</t>
  </si>
  <si>
    <t>TORRELAVEGA SOLVAY</t>
  </si>
  <si>
    <t>ES37</t>
  </si>
  <si>
    <t>2012ES37</t>
  </si>
  <si>
    <t>CT ESCOMBRERAS IV</t>
  </si>
  <si>
    <t>Valle de  Escombreras - Cartagena (Murcia)</t>
  </si>
  <si>
    <t>ES38</t>
  </si>
  <si>
    <t>2012ES38</t>
  </si>
  <si>
    <t>CT ESCOMBRERAS V</t>
  </si>
  <si>
    <t>ES98</t>
  </si>
  <si>
    <t>2012ES98</t>
  </si>
  <si>
    <t>CTCC ESCOMBRERAS-IB 1</t>
  </si>
  <si>
    <t>ES99</t>
  </si>
  <si>
    <t>2012ES99</t>
  </si>
  <si>
    <t>CTCC ESCOMBRERAS-IB 2</t>
  </si>
  <si>
    <t>ES100</t>
  </si>
  <si>
    <t>2012ES100</t>
  </si>
  <si>
    <t>CTCC PLANA DEL VENT-ANALP 1</t>
  </si>
  <si>
    <t>Vandellós - Hospitalet de l'Infant - Tarragona (Cataluña)</t>
  </si>
  <si>
    <t>Renamed by ownership change in 2011. New Company: Analp Gestion and Alpiq Energia</t>
  </si>
  <si>
    <t>ES101</t>
  </si>
  <si>
    <t>2012ES101</t>
  </si>
  <si>
    <t>CTCC PLANA DEL VENT-ANALP 2</t>
  </si>
  <si>
    <t>ES16</t>
  </si>
  <si>
    <t>2012ES16</t>
  </si>
  <si>
    <t>CT VELILLA I</t>
  </si>
  <si>
    <t>Velilla del Rio Carrión - Palencia  (Castilla y León)</t>
  </si>
  <si>
    <t>ES17</t>
  </si>
  <si>
    <t>2012ES17</t>
  </si>
  <si>
    <t>CT VELILLA II</t>
  </si>
  <si>
    <t>ES206</t>
  </si>
  <si>
    <t>2012ES206</t>
  </si>
  <si>
    <t>CT Biomasa Energía de la Loma</t>
  </si>
  <si>
    <t>Villanueva del Arzobispo - Jaén (Andalucia)</t>
  </si>
  <si>
    <t>ES205</t>
  </si>
  <si>
    <t>2012ES205</t>
  </si>
  <si>
    <t>CT Biomasa Energías de la Mancha</t>
  </si>
  <si>
    <t>Villarta de San Juan - Ciudad Real (Castilla la Mancha)</t>
  </si>
  <si>
    <t>ES85</t>
  </si>
  <si>
    <t>2012ES85</t>
  </si>
  <si>
    <t>CTCC ACECA-IB 3</t>
  </si>
  <si>
    <t>Villaseca de la Sagra  - Toledo (Castilla la Mancha)</t>
  </si>
  <si>
    <t>ES39</t>
  </si>
  <si>
    <t>2012ES39</t>
  </si>
  <si>
    <t>CT ACECA I</t>
  </si>
  <si>
    <t>Villaseca de la Sagra - Toledo (Castilla la Mancha)</t>
  </si>
  <si>
    <t>ES40</t>
  </si>
  <si>
    <t>2012ES40</t>
  </si>
  <si>
    <t>CT ACECA II</t>
  </si>
  <si>
    <t>ES96</t>
  </si>
  <si>
    <t>2012ES96</t>
  </si>
  <si>
    <t>CTCC ACECA-GN 4</t>
  </si>
  <si>
    <t>ES175</t>
  </si>
  <si>
    <t>2012ES175</t>
  </si>
  <si>
    <t>TORRAS CALDERA</t>
  </si>
  <si>
    <t>Zaragoza (Aragón)</t>
  </si>
  <si>
    <t>ES177</t>
  </si>
  <si>
    <t>2012ES177</t>
  </si>
  <si>
    <t>SAICA</t>
  </si>
  <si>
    <t>ES68</t>
  </si>
  <si>
    <t>2012ES68</t>
  </si>
  <si>
    <t>CTCC BAHIA DE BIZKAIA-BBE 1</t>
  </si>
  <si>
    <t>Zierbena  - Bizkaia (Pais Vasco)</t>
  </si>
  <si>
    <t>ES69</t>
  </si>
  <si>
    <t>2012ES69</t>
  </si>
  <si>
    <t>CTCC BAHIA DE BIZKAIA-BBE 2</t>
  </si>
  <si>
    <t>TOTAL</t>
  </si>
  <si>
    <t>% p</t>
  </si>
  <si>
    <t>% n</t>
  </si>
  <si>
    <t>% m</t>
  </si>
  <si>
    <t>FI</t>
  </si>
  <si>
    <t>FI1</t>
  </si>
  <si>
    <t>2012FI1</t>
  </si>
  <si>
    <t xml:space="preserve">Fortum Power and Heat Oy, Meri-Pori power plant, Boiler </t>
  </si>
  <si>
    <t>PORI, PL 90 28900 PORI</t>
  </si>
  <si>
    <t>FI2</t>
  </si>
  <si>
    <t>2012FI2</t>
  </si>
  <si>
    <t>Fortum Power and Heat Oy, Inkoo power plant, Boiler 1</t>
  </si>
  <si>
    <t>INKOO, VOIMALANTIE 50 10210 INKOO</t>
  </si>
  <si>
    <t>FI3</t>
  </si>
  <si>
    <t>2012FI3</t>
  </si>
  <si>
    <t>Fortum Power and Heat Oy, Inkoo Power plant, Boiler 2</t>
  </si>
  <si>
    <t>FI4</t>
  </si>
  <si>
    <t>2012FI4</t>
  </si>
  <si>
    <t>Fortum Power and Heat Oy, Inkoo Power plant, Boiler 3</t>
  </si>
  <si>
    <t>FI5</t>
  </si>
  <si>
    <t>2012FI5</t>
  </si>
  <si>
    <t>Fortum Power and Heat Oy, Inkoo Power plant, Boiler 4</t>
  </si>
  <si>
    <t>FI115</t>
  </si>
  <si>
    <t>2012FI115</t>
  </si>
  <si>
    <t>Fingrid Oyj, Huutokoski reserve Gas Turbine</t>
  </si>
  <si>
    <t>Joroinen</t>
  </si>
  <si>
    <t>FI6</t>
  </si>
  <si>
    <t>2012FI6</t>
  </si>
  <si>
    <t>Vaskiluodon Voima Oy, Boiler VL 2</t>
  </si>
  <si>
    <t>VAASA, Frilundintie 7 65170 VAASA</t>
  </si>
  <si>
    <t>FI7</t>
  </si>
  <si>
    <t>2012FI7</t>
  </si>
  <si>
    <t>PVO-Lämpövoima Oy, Kristiina power plant, Boiler 2 KRS2</t>
  </si>
  <si>
    <t>KRISTIINANKAUPUNKI, Karhusaarenkatu 1 64100 KRISTIINANKAUPUNKI</t>
  </si>
  <si>
    <t>FI8</t>
  </si>
  <si>
    <t>2012FI8</t>
  </si>
  <si>
    <t>Fortum Power and Heat Oy Kaasuturbiini So2</t>
  </si>
  <si>
    <t>Hylkeenpyytäjäntie 4, 02270 ESPOO</t>
  </si>
  <si>
    <t>FI9</t>
  </si>
  <si>
    <t>2012FI9</t>
  </si>
  <si>
    <t>Oy Alholmens Kraft Ab AK2, Boiler</t>
  </si>
  <si>
    <t>PIETARSAARI, PL 250 68601 PIETARSAARI</t>
  </si>
  <si>
    <t>FI10</t>
  </si>
  <si>
    <t>2012FI10</t>
  </si>
  <si>
    <t>PVO-Lämpövoima Oy, Kristiina power plant, Boiler 1 (KRS1)</t>
  </si>
  <si>
    <t>FI11</t>
  </si>
  <si>
    <t>2012FI11</t>
  </si>
  <si>
    <t>PVO Lämpövoima Oy, Tahkoluoto power plant, Boiler</t>
  </si>
  <si>
    <t>PORI, Tahkoluoto 28900 PORI</t>
  </si>
  <si>
    <t>FI12</t>
  </si>
  <si>
    <t>2012FI12</t>
  </si>
  <si>
    <t>Helsingin Energia, Salmisaari power plant, Boiler 1</t>
  </si>
  <si>
    <t>HELSINKI, 00090 HELEN</t>
  </si>
  <si>
    <t>FI13</t>
  </si>
  <si>
    <t>2012FI13</t>
  </si>
  <si>
    <t>Helsingin Energia, Vuosaari power plant, Gas turbine Kt4</t>
  </si>
  <si>
    <t>FI14</t>
  </si>
  <si>
    <t>2012FI14</t>
  </si>
  <si>
    <t>Helsingin Energia, Vuosaari power plant, Gas turbine Kt5</t>
  </si>
  <si>
    <t>FI15</t>
  </si>
  <si>
    <t>2012FI15</t>
  </si>
  <si>
    <t>Jyväskylän Voima Oy Keljonlahti power plant</t>
  </si>
  <si>
    <t>PL 4,  40101 JYVÄSKYLÄ</t>
  </si>
  <si>
    <t>FI188</t>
  </si>
  <si>
    <t>2012FI188</t>
  </si>
  <si>
    <t>Fingrid Oyj, Forssan varavoimalaitos (470 MW), Gas turbine 1 (GT1) 470 MW</t>
  </si>
  <si>
    <t>FORSSA</t>
  </si>
  <si>
    <t>FI189</t>
  </si>
  <si>
    <t>2012FI189</t>
  </si>
  <si>
    <t>Fingrid Oyj, Forssan varavoimalaitos (470 MW), Gas turbine 2 (GT2) 470 MW</t>
  </si>
  <si>
    <t>FI16</t>
  </si>
  <si>
    <t>2012FI16</t>
  </si>
  <si>
    <t xml:space="preserve">PVO-Huippuvoima Oy, Vaasa power plant, POR boiler </t>
  </si>
  <si>
    <t>FI17</t>
  </si>
  <si>
    <t>2012FI17</t>
  </si>
  <si>
    <t>Kaukaan Voima Oy Biopolttolaitos</t>
  </si>
  <si>
    <t>PL 40, 00101 HELSINKI</t>
  </si>
  <si>
    <t>Not used in 2012</t>
  </si>
  <si>
    <t>FI18</t>
  </si>
  <si>
    <t>2012FI18</t>
  </si>
  <si>
    <t>Mussalon Kaukolämpö Oy ja Nokian Lämpövoima Oy, Mussalo power plant Nokian Lämpövoima Oy, Mussalo 2</t>
  </si>
  <si>
    <t>KOTKA, Mussalo 2 PL 108 48101 KOTKA</t>
  </si>
  <si>
    <t>FI19</t>
  </si>
  <si>
    <t>2012FI19</t>
  </si>
  <si>
    <t>Kanteleen Voima Oy, Haapavesi power plant, Boiler 390 MW</t>
  </si>
  <si>
    <t>HAAPAVESI, PL 47 86601 HAAPAVESI</t>
  </si>
  <si>
    <t>FI20</t>
  </si>
  <si>
    <t>2012FI20</t>
  </si>
  <si>
    <t>Helsingin Energia, Hanasaari B-power plant, Boiler 3</t>
  </si>
  <si>
    <t>FI21</t>
  </si>
  <si>
    <t>2012FI21</t>
  </si>
  <si>
    <t>Helsingin Energia, Hanasaari B-power plant, Boiler 4</t>
  </si>
  <si>
    <t>FI22</t>
  </si>
  <si>
    <t>2012FI22</t>
  </si>
  <si>
    <t>Lahti Energia Oy, Kymijärvi power plant, Boiler 1</t>
  </si>
  <si>
    <t>LAHTI, Voimakatu 16 15170 LAHTI</t>
  </si>
  <si>
    <t>FI23</t>
  </si>
  <si>
    <t>2012FI23</t>
  </si>
  <si>
    <t xml:space="preserve">Stora Enso Oyj, Anjalankoski Mill, Combined cycle power plant </t>
  </si>
  <si>
    <t>KOUVOLA, Tehtaanmäki 46900 INKEROINEN</t>
  </si>
  <si>
    <t>FI24</t>
  </si>
  <si>
    <t>2012FI24</t>
  </si>
  <si>
    <t>Vaskiluodon Voima Oy, Seinäjoki power plant, Boiler 1</t>
  </si>
  <si>
    <t>SEINÄJOKI, Sevontie 1 60200 SEINÄJOKI</t>
  </si>
  <si>
    <t>FI25</t>
  </si>
  <si>
    <t>2012FI25</t>
  </si>
  <si>
    <t xml:space="preserve">Fortum Power and Heat Oy, Naantali power plant, Boiler 1  </t>
  </si>
  <si>
    <t>NAANTALI, Satamatie 16 21100 NAANTALI</t>
  </si>
  <si>
    <t>FI26</t>
  </si>
  <si>
    <t>2012FI26</t>
  </si>
  <si>
    <t xml:space="preserve">Fortum Power and Heat Oy, Naantali power plant, Boiler 2  </t>
  </si>
  <si>
    <t>FI27</t>
  </si>
  <si>
    <t>2012FI27</t>
  </si>
  <si>
    <t xml:space="preserve">Fortum Power and Heat Oy, Naantali power plant, Boiler 3 </t>
  </si>
  <si>
    <t>FI28</t>
  </si>
  <si>
    <t>2012FI28</t>
  </si>
  <si>
    <t>Oulun Energia, Toppila power plant, Oulu Boiler 4, Toppila 2</t>
  </si>
  <si>
    <t>OULU, Tervahovintie 10 PL 116 90101 OULU</t>
  </si>
  <si>
    <t>FI29</t>
  </si>
  <si>
    <t>2012FI29</t>
  </si>
  <si>
    <t>Tampereen Sähkölaitos, Naistenlahti power plant, NSL 1 Gas turbine</t>
  </si>
  <si>
    <t>TAMPERE, PL 175, 33101 TAMPERE</t>
  </si>
  <si>
    <t>FI30</t>
  </si>
  <si>
    <t>2012FI30</t>
  </si>
  <si>
    <t>Jyväskylän Energiantuotanto Oy, Rauhalahti power plant, Boiler 1</t>
  </si>
  <si>
    <t>JYVÄSKYLÄ, PL 382 40101 JYVÄSKYLÄ</t>
  </si>
  <si>
    <t>FI31</t>
  </si>
  <si>
    <t>2012FI31</t>
  </si>
  <si>
    <t xml:space="preserve">Kymin Voima Oy, Power plant, K7 </t>
  </si>
  <si>
    <t>KOUVOLA, Selluntie 3 45700 KUUSANKOSKI</t>
  </si>
  <si>
    <t>FI32</t>
  </si>
  <si>
    <t>2012FI32</t>
  </si>
  <si>
    <t>Stora Enso Oyj, Oulu Mill, Oulu peatboiler</t>
  </si>
  <si>
    <t>OULU, PL 196 90101 OULU</t>
  </si>
  <si>
    <t>FI33</t>
  </si>
  <si>
    <t>2012FI33</t>
  </si>
  <si>
    <t>Stora Enso Oyj, Kemi Mill, Boiler 7</t>
  </si>
  <si>
    <t>KEMI, Veitsiluodon tehtaat 94800 KEMI</t>
  </si>
  <si>
    <t>FI34</t>
  </si>
  <si>
    <t>2012FI34</t>
  </si>
  <si>
    <t>Oulun Energia, Toppila power plant, Boiler 1 Toppila 1</t>
  </si>
  <si>
    <t>FI35</t>
  </si>
  <si>
    <t>2012FI35</t>
  </si>
  <si>
    <t>Neste Oil Oyj, Porvoo refinery, Gas turbine 3 (KTVL 3, 211+56 MW)</t>
  </si>
  <si>
    <t>PORVOO, 06101 PORVOO</t>
  </si>
  <si>
    <t>FI36</t>
  </si>
  <si>
    <t>2012FI36</t>
  </si>
  <si>
    <t xml:space="preserve">Stora Enso Oyj, Imatra Mill, Bark Boiler 2 </t>
  </si>
  <si>
    <t>IMATRA, 55800 IMATRA</t>
  </si>
  <si>
    <t>FI37</t>
  </si>
  <si>
    <t>2012FI37</t>
  </si>
  <si>
    <t>Fortum Power and Heat Oy, Suomenoja power plant, Boiler 1</t>
  </si>
  <si>
    <t>ESPOO, Hylkeenpyytäjäntie 4 02270 ESPOO</t>
  </si>
  <si>
    <t>FI38</t>
  </si>
  <si>
    <t>2012FI38</t>
  </si>
  <si>
    <t>Kainuun Voima Oy, Kajaani power plant, Boiler 1</t>
  </si>
  <si>
    <t>KAJAANI, PL 302 87101 KAJAANI</t>
  </si>
  <si>
    <t>FI39</t>
  </si>
  <si>
    <t>2012FI39</t>
  </si>
  <si>
    <t>Kuopion Energia Oy, Haapaniemi power plant II</t>
  </si>
  <si>
    <t>KUOPIO</t>
  </si>
  <si>
    <t>FI40</t>
  </si>
  <si>
    <t>2012FI40</t>
  </si>
  <si>
    <t>Fortum Power and Heat Oy, Kirkniemi power plant, Gas turbine</t>
  </si>
  <si>
    <t>LOHJA</t>
  </si>
  <si>
    <t>FI41</t>
  </si>
  <si>
    <t>2012FI41</t>
  </si>
  <si>
    <t>Vantaan Energia Oy, Martinlaakso power plant, Boiler 2</t>
  </si>
  <si>
    <t>VANTAA, PL 95 01301 VANTAA</t>
  </si>
  <si>
    <t>FI42</t>
  </si>
  <si>
    <t>2012FI42</t>
  </si>
  <si>
    <t>Lahti Energia Oy, Gas turbine 2</t>
  </si>
  <si>
    <t>LAHTI, Voimakatu 16, 15170 LAHTI</t>
  </si>
  <si>
    <t>FI43</t>
  </si>
  <si>
    <t>2012FI43</t>
  </si>
  <si>
    <t>VANTAAN ENERGIA OY Gas turbine Mar4</t>
  </si>
  <si>
    <t>FI44</t>
  </si>
  <si>
    <t>2012FI44</t>
  </si>
  <si>
    <t>Mussalon Kaukolämpö Oy and Nokian Lämpövoima Oy, Mussalo Power plant, Mussalon Kaukolämpö Oy, Mussalo 1</t>
  </si>
  <si>
    <t>KOTKA, Mussalo 1 PL 108 48101 KOTKA</t>
  </si>
  <si>
    <t>FI45</t>
  </si>
  <si>
    <t>2012FI45</t>
  </si>
  <si>
    <t>Stora Enso Oyj, Anjalankoski Mill, Boiler 2</t>
  </si>
  <si>
    <t>FI46</t>
  </si>
  <si>
    <t>2012FI46</t>
  </si>
  <si>
    <t>Helsingin Energia, Kellosaari, Gas turbine 1</t>
  </si>
  <si>
    <t>FI47</t>
  </si>
  <si>
    <t>2012FI47</t>
  </si>
  <si>
    <t>Helsingin Energia, Kellosaari, Gas turbine2</t>
  </si>
  <si>
    <t>FI48</t>
  </si>
  <si>
    <t>2012FI48</t>
  </si>
  <si>
    <t>UPM-Kymmene Oyj, Jämsänkoski Mill, K5 Boiler</t>
  </si>
  <si>
    <t>JÄMSÄ, PL 35 42301 JÄMSÄNKOSKI</t>
  </si>
  <si>
    <t>FI49</t>
  </si>
  <si>
    <t>2012FI49</t>
  </si>
  <si>
    <t>Porin Prosessivoima Oy, 206 MW Pyroflow boiler</t>
  </si>
  <si>
    <t>PORI</t>
  </si>
  <si>
    <t>FI50</t>
  </si>
  <si>
    <t>2012FI50</t>
  </si>
  <si>
    <t>Mussalon Kaukolämpö Oy and Nokian Lämpövoima Oy, Mussalon Power Oy, Gas turbine</t>
  </si>
  <si>
    <t>KOTKA, PL 108, 48101 KOTKA</t>
  </si>
  <si>
    <t>FI51</t>
  </si>
  <si>
    <t>2012FI51</t>
  </si>
  <si>
    <t>Fortum Power and Heat Oy/Fortum Service Oy, Joensuu power plant, Boiler 1</t>
  </si>
  <si>
    <t>JOENSUU, PL 369, 80101 JOENSUU</t>
  </si>
  <si>
    <t>FI52</t>
  </si>
  <si>
    <t>2012FI52</t>
  </si>
  <si>
    <t>Kokkola Power Oy Ab, Boiler C4</t>
  </si>
  <si>
    <t>KOKKOLA, PL 278, 67101 KOKKOLA</t>
  </si>
  <si>
    <t>FI53</t>
  </si>
  <si>
    <t>2012FI53</t>
  </si>
  <si>
    <t>Lappeenrannan Lämpövoima Oy, MRT II Gas turbine KT 2.1</t>
  </si>
  <si>
    <t>LAPPEENRANTA, PL 191 53101 LAPPEENRANTA</t>
  </si>
  <si>
    <t>FI54</t>
  </si>
  <si>
    <t>2012FI54</t>
  </si>
  <si>
    <t xml:space="preserve">Lappeenrannan Lämpövoima Oy, MRT II Gas turbine KT 2.2 </t>
  </si>
  <si>
    <t>FI55</t>
  </si>
  <si>
    <t>2012FI55</t>
  </si>
  <si>
    <t xml:space="preserve">Tampereen Sähkölaitos, Naistenlahti power plant, NSL 2  </t>
  </si>
  <si>
    <t>FI56</t>
  </si>
  <si>
    <t>2012FI56</t>
  </si>
  <si>
    <t>Vantaan Energia Oy, Martinlaakso power plant, Boiler 1 (Tampella)</t>
  </si>
  <si>
    <t>FI57</t>
  </si>
  <si>
    <t>2012FI57</t>
  </si>
  <si>
    <t>Stora Enso Oyj, Kemi Mill, Boiler 6</t>
  </si>
  <si>
    <t>FI58</t>
  </si>
  <si>
    <t>2012FI58</t>
  </si>
  <si>
    <t>Helsingin Energia, Salmisaari power plant, Boiler 7</t>
  </si>
  <si>
    <t>FI59</t>
  </si>
  <si>
    <t>2012FI59</t>
  </si>
  <si>
    <t>Kyro Power Oy, P2 Gas turbine 3  60+40 MW</t>
  </si>
  <si>
    <t>HÄMEENKYRÖ, Koskitie, 39200 KYRÖSKOSKI</t>
  </si>
  <si>
    <t>FI60</t>
  </si>
  <si>
    <t>2012FI60</t>
  </si>
  <si>
    <t>Nokian Lämpövoima Oy, P5 Boiler, K5</t>
  </si>
  <si>
    <t>NOKIA, PL 49, 37101 NOKIA</t>
  </si>
  <si>
    <t>FI61</t>
  </si>
  <si>
    <t>2012FI61</t>
  </si>
  <si>
    <t>Helsingin Energia, Vuosaari power plant, Gas turbine Kt1</t>
  </si>
  <si>
    <t>FI62</t>
  </si>
  <si>
    <t>2012FI62</t>
  </si>
  <si>
    <t>Helsingin Energia, Vuosaari power plant, Gas turbine Kt2</t>
  </si>
  <si>
    <t>FI63</t>
  </si>
  <si>
    <t>2012FI63</t>
  </si>
  <si>
    <t xml:space="preserve">Rauman voima Oy, Boiler HK5 </t>
  </si>
  <si>
    <t>RAUMA, 26101 RAUMA</t>
  </si>
  <si>
    <t>FI64</t>
  </si>
  <si>
    <t>2012FI64</t>
  </si>
  <si>
    <t>Fortum Power and Heat Oy, Kirkniemi power plant, Boiler 4</t>
  </si>
  <si>
    <t>LOHJA, kattila 4 , 08800 LOHJA</t>
  </si>
  <si>
    <t>FI65</t>
  </si>
  <si>
    <t>2012FI65</t>
  </si>
  <si>
    <t>Äänevoima Oy, Boiler</t>
  </si>
  <si>
    <t>ÄÄNEKOSKI, 44101 ÄÄNEKOSKI</t>
  </si>
  <si>
    <t>FI66</t>
  </si>
  <si>
    <t>2012FI66</t>
  </si>
  <si>
    <t>Stora Enso Oyj, Kotka Mill, Boiler 11 172 MW</t>
  </si>
  <si>
    <t>KOTKA, PL 62 - 63, 48101 KOTKA</t>
  </si>
  <si>
    <t>FI67</t>
  </si>
  <si>
    <t>2012FI67</t>
  </si>
  <si>
    <t>Neste Oil Oyj, Porvoo refinery, Gas turbine 2 (KTVL 2, 132+40 MW)</t>
  </si>
  <si>
    <t>FI68</t>
  </si>
  <si>
    <t>2012FI68</t>
  </si>
  <si>
    <t>Fingrid Oyj, Vanaja Gas turbine plant</t>
  </si>
  <si>
    <t>HÄMEENLINNA</t>
  </si>
  <si>
    <t>FI69</t>
  </si>
  <si>
    <t>2012FI69</t>
  </si>
  <si>
    <t>Tampereen Energiantuotanto Oy, P3  Gas turbine 1</t>
  </si>
  <si>
    <t>FI70</t>
  </si>
  <si>
    <t>2012FI70</t>
  </si>
  <si>
    <t>Tampereen Energiantuotanto Oy, P4  Gas turbine 2</t>
  </si>
  <si>
    <t>FI71</t>
  </si>
  <si>
    <t>2012FI71</t>
  </si>
  <si>
    <t>Fortum Power and Heat Oy, Suomenoja power plant, Gas turbine 4</t>
  </si>
  <si>
    <t>FI72</t>
  </si>
  <si>
    <t>2012FI72</t>
  </si>
  <si>
    <t>Neste Oil Oyj, Porvoo refinery, Boiler K1 (BF-14001)</t>
  </si>
  <si>
    <t>FI73</t>
  </si>
  <si>
    <t>2012FI73</t>
  </si>
  <si>
    <t>Neste Oil Oyj, Porvoo refinery, Boiler K2 (BF-14002)</t>
  </si>
  <si>
    <t>FI74</t>
  </si>
  <si>
    <t>2012FI74</t>
  </si>
  <si>
    <t>Stora Enso Oyj, Oulu Mill, Boiler</t>
  </si>
  <si>
    <t>OULU, PL 196, 90101 OULU</t>
  </si>
  <si>
    <t>FI190</t>
  </si>
  <si>
    <t>2012FI190</t>
  </si>
  <si>
    <t>LAHTI ENERGIA OY P4 Kymijärvi II, kaasutuslaitos</t>
  </si>
  <si>
    <t>FI75</t>
  </si>
  <si>
    <t>2012FI75</t>
  </si>
  <si>
    <t>Rautaruukki Oy, Raahe, Boiler 3</t>
  </si>
  <si>
    <t>RAAHE, 92101 RAAHE</t>
  </si>
  <si>
    <t>FI76</t>
  </si>
  <si>
    <t>2012FI76</t>
  </si>
  <si>
    <t>Metsä Fibre, Kemi Mill, Boiler 9</t>
  </si>
  <si>
    <t>KEMI, Pajusaari, 94200 KEMI</t>
  </si>
  <si>
    <t>FI77</t>
  </si>
  <si>
    <t>2012FI77</t>
  </si>
  <si>
    <t>Oy Alholmens Kraft Ab, AK1 Bark Boiler</t>
  </si>
  <si>
    <t>FI78</t>
  </si>
  <si>
    <t>2012FI78</t>
  </si>
  <si>
    <t>Stora Enso Oyj, Imatra Mill, Boilers 9-11 (3*50 MW)</t>
  </si>
  <si>
    <t>FI79</t>
  </si>
  <si>
    <t>2012FI79</t>
  </si>
  <si>
    <t>Stora Enso Oyj, Varkaus Mill, Boiler 5</t>
  </si>
  <si>
    <t>VARKAUS</t>
  </si>
  <si>
    <t>FI80</t>
  </si>
  <si>
    <t>2012FI80</t>
  </si>
  <si>
    <t>Stora Enso Oyj, Varkaus Mill, Boiler 6</t>
  </si>
  <si>
    <t>FI81</t>
  </si>
  <si>
    <t>2012FI81</t>
  </si>
  <si>
    <t>KSS Energia Oy, Gas turbine1</t>
  </si>
  <si>
    <t>KOUVOLA, Hovioikeudenkatu 3, 45100 KOUVOLA</t>
  </si>
  <si>
    <t>FI82</t>
  </si>
  <si>
    <t>2012FI82</t>
  </si>
  <si>
    <t>Tornion voima Oy, Power plant boiler</t>
  </si>
  <si>
    <t>TORNIO, Outokumpu Tornion tehtaat Röyttä, 95400 TORNIO</t>
  </si>
  <si>
    <t>FI83</t>
  </si>
  <si>
    <t>2012FI83</t>
  </si>
  <si>
    <t xml:space="preserve">Rauman voima Oy, Boiler HK6 </t>
  </si>
  <si>
    <t>RAUMA, PL 95, 26101 RAUMA</t>
  </si>
  <si>
    <t>FI84</t>
  </si>
  <si>
    <t>2012FI84</t>
  </si>
  <si>
    <t xml:space="preserve">Pori Energia Oy, Aittaluoto Power Plant, RT Boiler </t>
  </si>
  <si>
    <t>PORI, PL 9, 28101 PORI</t>
  </si>
  <si>
    <t>FI85</t>
  </si>
  <si>
    <t>2012FI85</t>
  </si>
  <si>
    <t>Helsingin Energia, Myllypuro heating plant, Boiler 1</t>
  </si>
  <si>
    <t>FI86</t>
  </si>
  <si>
    <t>2012FI86</t>
  </si>
  <si>
    <t>Helsingin Energia, Myllypuro heating plant, Boiler 2</t>
  </si>
  <si>
    <t>FI87</t>
  </si>
  <si>
    <t>2012FI87</t>
  </si>
  <si>
    <t>Kainuun Voima Oy, Kajaani power plant, Boiler 2</t>
  </si>
  <si>
    <t>KAJAANI, PL 302, 87101 KAJAANI</t>
  </si>
  <si>
    <t>FI88</t>
  </si>
  <si>
    <t>2012FI88</t>
  </si>
  <si>
    <t>Helsingin Energia, Lassila heating plant, Boiler 1</t>
  </si>
  <si>
    <t>FI89</t>
  </si>
  <si>
    <t>2012FI89</t>
  </si>
  <si>
    <t>Helsingin Energia, Lassila heating plant, Boiler 2</t>
  </si>
  <si>
    <t>FI90</t>
  </si>
  <si>
    <t>2012FI90</t>
  </si>
  <si>
    <t>Kuopion Energia Oy, Haapaniemi power plant  I</t>
  </si>
  <si>
    <t>FI91</t>
  </si>
  <si>
    <t>2012FI91</t>
  </si>
  <si>
    <t>Vattenfall Kaukolämpö Oy, Vanaja Power plant, Hämeenlinna 6 Gas turbine</t>
  </si>
  <si>
    <t>HÄMEENLINNA, Voimatie 32, 13110 HÄMEENLINNA</t>
  </si>
  <si>
    <t>FI92</t>
  </si>
  <si>
    <t>2012FI92</t>
  </si>
  <si>
    <t>UPM-Kymmene Oyj, Kaukaa Mill, Bark Boiler 1</t>
  </si>
  <si>
    <t>LAPPEENRANTA, Kaukaankatu 30, 53200 LAPPEENRANTA</t>
  </si>
  <si>
    <t>FI93</t>
  </si>
  <si>
    <t>2012FI93</t>
  </si>
  <si>
    <t xml:space="preserve">M-Real Oyj, Simpele Mill, Boiler 1 </t>
  </si>
  <si>
    <t>RAUTJÄRVI, Kenraalintie 1, 56800 SIMPELE</t>
  </si>
  <si>
    <t>FI94</t>
  </si>
  <si>
    <t>2012FI94</t>
  </si>
  <si>
    <t>UPM-Kymmene Oyj, Kaukaa Mill, Gas turbine 9 (90/49 MW)</t>
  </si>
  <si>
    <t>FI95</t>
  </si>
  <si>
    <t>2012FI95</t>
  </si>
  <si>
    <t>Nokian Lämpövoima Oy, Boiler K3</t>
  </si>
  <si>
    <t>NOKIA,  PL 49, 37101 NOKIA</t>
  </si>
  <si>
    <t>FI96</t>
  </si>
  <si>
    <t>2012FI96</t>
  </si>
  <si>
    <t>UPM-Kymmene Oyj, Kymi mill, natural gas boiler</t>
  </si>
  <si>
    <t>KOUVOLA, Selluntie 1, 45700 KUUSANKOSKI</t>
  </si>
  <si>
    <t>FI97</t>
  </si>
  <si>
    <t>2012FI97</t>
  </si>
  <si>
    <t>Mäntän Energia Oy, P3 Boiler K3</t>
  </si>
  <si>
    <t>MÄNTTÄ</t>
  </si>
  <si>
    <t>FI98</t>
  </si>
  <si>
    <t>2012FI98</t>
  </si>
  <si>
    <t>Stora Enso Oyj, Heinola Mill, Boiler 1 (PR2)</t>
  </si>
  <si>
    <t>HEINOLA, PL 5, 18101 HEINOLA</t>
  </si>
  <si>
    <t>FI99</t>
  </si>
  <si>
    <t>2012FI99</t>
  </si>
  <si>
    <t>Oy Metsä-Botnia Ab Kemi Mill, Boiler 10</t>
  </si>
  <si>
    <t>FI100</t>
  </si>
  <si>
    <t>2012FI100</t>
  </si>
  <si>
    <t xml:space="preserve">Lappeenrannan Lämpövoima Oy, MRT I Gas turbine1 </t>
  </si>
  <si>
    <t>LAPPEENRANTA, PL 191, 53101 LAPPEENRANTA</t>
  </si>
  <si>
    <t>FI101</t>
  </si>
  <si>
    <t>2012FI101</t>
  </si>
  <si>
    <t>Neste Oil Oyj, Porvoo refinery, Boiler K5 (BF-6105)</t>
  </si>
  <si>
    <t>PORVOO, PL 310, 06101 PORVOO</t>
  </si>
  <si>
    <t>FI102</t>
  </si>
  <si>
    <t>2012FI102</t>
  </si>
  <si>
    <t>Rautaruukki Oyj, Raahe, Boiler 4</t>
  </si>
  <si>
    <t>RAAHE, Rautaruukintie 155, 92101 RAAHE</t>
  </si>
  <si>
    <t>FI103</t>
  </si>
  <si>
    <t>2012FI103</t>
  </si>
  <si>
    <t>Rovaniemen Energia Oy, Power plant Boiler</t>
  </si>
  <si>
    <t>ROVANIEMI, Lampelankatu 24, 96300 ROVANIEMI</t>
  </si>
  <si>
    <t>FI104</t>
  </si>
  <si>
    <t>2012FI104</t>
  </si>
  <si>
    <t>UPM-Kymmene Oyj, Jokilaakso Mill, Kaipola Boiler 5</t>
  </si>
  <si>
    <t>JÄMSÄ, Tehtaankatu 1, 42220 KAIPOLA</t>
  </si>
  <si>
    <t>FI105</t>
  </si>
  <si>
    <t>2012FI105</t>
  </si>
  <si>
    <t>UPM-Kymmene Oyj, Kaukaa Mill power plant (3*37 MW)</t>
  </si>
  <si>
    <t>FI106</t>
  </si>
  <si>
    <t>2012FI106</t>
  </si>
  <si>
    <t xml:space="preserve">Stora Enso Oyj, Imatra Mill, Boiler 12 </t>
  </si>
  <si>
    <t>FI107</t>
  </si>
  <si>
    <t>2012FI107</t>
  </si>
  <si>
    <t>Fortum Power and Heat Oy Boiler C5  (former Kokkola Power Oy Ab)</t>
  </si>
  <si>
    <t>FI108</t>
  </si>
  <si>
    <t>2012FI108</t>
  </si>
  <si>
    <t>Kotkan Energia Oy, NG Power plant 1997</t>
  </si>
  <si>
    <t>KOTKA,  Liitulahdentie 10, (PL 232), 48100 KOTKA</t>
  </si>
  <si>
    <t>FI109</t>
  </si>
  <si>
    <t>2012FI109</t>
  </si>
  <si>
    <t>Myllykoski Paper Oy, power plant, K6  Boiler 2/2001</t>
  </si>
  <si>
    <t>KOUVOLA,  Myllykoskentie 1, 46800 MYLLYKOSKI</t>
  </si>
  <si>
    <t>FI110</t>
  </si>
  <si>
    <t>2012FI110</t>
  </si>
  <si>
    <t>UPM-KYMMENE OYJ  K6 Varakattila 105 MW</t>
  </si>
  <si>
    <t>PL 39, 37601 VALKEAKOSKI</t>
  </si>
  <si>
    <t>FI111</t>
  </si>
  <si>
    <t>2012FI111</t>
  </si>
  <si>
    <t>Fingrid Oyj, Kristiinankaupunki Gas turbine 1</t>
  </si>
  <si>
    <t>KRISTIINANKAUPUNKI</t>
  </si>
  <si>
    <t>FI112</t>
  </si>
  <si>
    <t>2012FI112</t>
  </si>
  <si>
    <t>Fingrid Oyj, Kristiinankaupunki Gas turbine 2</t>
  </si>
  <si>
    <t>FI113</t>
  </si>
  <si>
    <t>2012FI113</t>
  </si>
  <si>
    <t>Mäntän Energia Oy, P4 Boiler K4</t>
  </si>
  <si>
    <t>FI114</t>
  </si>
  <si>
    <t>2012FI114</t>
  </si>
  <si>
    <t>Fingrid Oyj, Kilpilahti Gas turbine</t>
  </si>
  <si>
    <t>PORVOO, PL 530, 00101 HELSINKI</t>
  </si>
  <si>
    <t>FI116</t>
  </si>
  <si>
    <t>2012FI116</t>
  </si>
  <si>
    <t xml:space="preserve">Pori Energia Oy, Aittaluoto power plant, R Boiler </t>
  </si>
  <si>
    <t>FI117</t>
  </si>
  <si>
    <t>2012FI117</t>
  </si>
  <si>
    <t>Fortum Power and Heat Oy, Uimaharju, Boiler 2</t>
  </si>
  <si>
    <t>JOENSUU, PL 2, 81280 UIMAHARJU</t>
  </si>
  <si>
    <t>FI118</t>
  </si>
  <si>
    <t>2012FI118</t>
  </si>
  <si>
    <t>Etelä-Savon Energia Oy, Pursiala plant II</t>
  </si>
  <si>
    <t>MIKKELI</t>
  </si>
  <si>
    <t>FI119</t>
  </si>
  <si>
    <t>2012FI119</t>
  </si>
  <si>
    <t xml:space="preserve">UPM-Kymmene Oyj, Tervasaari, P1 Boiler CE II </t>
  </si>
  <si>
    <t>VALKEAKOSKI, PL 39, 37601 VALKEAKOSKI</t>
  </si>
  <si>
    <t>FI120</t>
  </si>
  <si>
    <t>2012FI120</t>
  </si>
  <si>
    <t>Rauman voima Oy, Boiler HK4</t>
  </si>
  <si>
    <t>RAUMA</t>
  </si>
  <si>
    <t>FI121</t>
  </si>
  <si>
    <t>2012FI121</t>
  </si>
  <si>
    <t>Äänevoima Oy, Boiler 2</t>
  </si>
  <si>
    <t>ÄÄNEKOSKI, PL 200, 44101 ÄÄNEKOSKI</t>
  </si>
  <si>
    <t>FI122</t>
  </si>
  <si>
    <t>2012FI122</t>
  </si>
  <si>
    <t>UPM-Kymmene Oyj, Jokilaakso Mill, Kaipola Boiler 6</t>
  </si>
  <si>
    <t>FI123</t>
  </si>
  <si>
    <t>2012FI123</t>
  </si>
  <si>
    <t>Myllykoski Paper Oy, power plant, K7  5/2001</t>
  </si>
  <si>
    <t>KOUVOLA, Myllykoskentie 1, 46800 MYLLYKOSKI</t>
  </si>
  <si>
    <t>FI130</t>
  </si>
  <si>
    <t>2012FI130</t>
  </si>
  <si>
    <t>Etelä-Savon Energia Oy, Pursiala plant I</t>
  </si>
  <si>
    <t>MIKKELI, Vuorikatu 9, 50100 MIKKELI</t>
  </si>
  <si>
    <t>FI124</t>
  </si>
  <si>
    <t>2012FI124</t>
  </si>
  <si>
    <t>Fingrid Oyj, Tahkoluoto Gas turbine 2</t>
  </si>
  <si>
    <t>FI125</t>
  </si>
  <si>
    <t>2012FI125</t>
  </si>
  <si>
    <t>Fingrid Oyj, Tahkoluoto Gas turbine 1</t>
  </si>
  <si>
    <t>FI126</t>
  </si>
  <si>
    <t>2012FI126</t>
  </si>
  <si>
    <t>Fingrid Oyj, Vaasa Gas turbine plant, KWU</t>
  </si>
  <si>
    <t>VAASA</t>
  </si>
  <si>
    <t>FI127</t>
  </si>
  <si>
    <t>2012FI127</t>
  </si>
  <si>
    <t>Metsä Board Oyj, Metsä Board Kyro Board P1 Boiler K6</t>
  </si>
  <si>
    <t>FI128</t>
  </si>
  <si>
    <t>2012FI128</t>
  </si>
  <si>
    <t>Fortum Power and Heat Oy, Suomenoja power plant, Boiler 3</t>
  </si>
  <si>
    <t>ESPOO, Hylkeenpyytäjäntie 4, 02270 ESPOO</t>
  </si>
  <si>
    <t>FI129</t>
  </si>
  <si>
    <t>2012FI129</t>
  </si>
  <si>
    <t>UPM-Kymmene Oyj, Tervasaari, P13 Boiler K2</t>
  </si>
  <si>
    <t>FI131</t>
  </si>
  <si>
    <t>2012FI131</t>
  </si>
  <si>
    <t>Stora Enso Oyj, Sunila Mill, Bark Boiler 2</t>
  </si>
  <si>
    <t>KOTKA, Sunilantie 1, 48900 KOTKA</t>
  </si>
  <si>
    <t>FI132</t>
  </si>
  <si>
    <t>2012FI132</t>
  </si>
  <si>
    <t>Järvi-Suomen Voima Oy, Savonlinna Power Plant, boiler</t>
  </si>
  <si>
    <t>SAVONLINNA, Schaumanintie 1, 57200 SAVONLINNA</t>
  </si>
  <si>
    <t>NO</t>
  </si>
  <si>
    <t>FI133</t>
  </si>
  <si>
    <t>2012FI133</t>
  </si>
  <si>
    <t>Jyväskylän Energiantuotanto Oy, Savela power plant, Boiler 3, C</t>
  </si>
  <si>
    <t>JYVÄSKYLÄ,  PL 382, 40101 JYVÄSKYLÄ</t>
  </si>
  <si>
    <t>Not in use in 2012.</t>
  </si>
  <si>
    <t>FI134</t>
  </si>
  <si>
    <t>2012FI134</t>
  </si>
  <si>
    <t>Porin Prosessivoima Oy, Pyroflow Boiler</t>
  </si>
  <si>
    <t>FI135</t>
  </si>
  <si>
    <t>2012FI135</t>
  </si>
  <si>
    <t>Järvi-Suomen Voima Oy, Boiler</t>
  </si>
  <si>
    <t>RISTIINA</t>
  </si>
  <si>
    <t>FI136</t>
  </si>
  <si>
    <t>2012FI136</t>
  </si>
  <si>
    <t>Kokkolan Voima Oy, Ykspihlaja, Kokkola power plant</t>
  </si>
  <si>
    <t>KOKKOLA, Kemirantie 8, 67900 KOKKOLA</t>
  </si>
  <si>
    <t>FI137</t>
  </si>
  <si>
    <t>2012FI137</t>
  </si>
  <si>
    <t>Keravan Lämpövoima Oy Keravan voimalaitos</t>
  </si>
  <si>
    <t>FI138</t>
  </si>
  <si>
    <t>2012FI138</t>
  </si>
  <si>
    <t xml:space="preserve">Oy Metsä-Botnia Ab, Joutseno Mill, Boiler 3 </t>
  </si>
  <si>
    <t>LAPPEENRANTA, Pulpintie, 54120 PULP</t>
  </si>
  <si>
    <t>FI139</t>
  </si>
  <si>
    <t>2012FI139</t>
  </si>
  <si>
    <t>Stora Enso Oyj, Heinola mill, Boiler 2(PR1)</t>
  </si>
  <si>
    <t>FI140</t>
  </si>
  <si>
    <t>2012FI140</t>
  </si>
  <si>
    <t>Helsingin Energia, Ruskeasuo heating plant, Boiler 1</t>
  </si>
  <si>
    <t>FI141</t>
  </si>
  <si>
    <t>2012FI141</t>
  </si>
  <si>
    <t>Helsingin Energia, Ruskeasuo heating plant, Boiler 2</t>
  </si>
  <si>
    <t>FI142</t>
  </si>
  <si>
    <t>2012FI142</t>
  </si>
  <si>
    <t>Helsingin Energia, Ruskeasuo heating plant, Boiler 3</t>
  </si>
  <si>
    <t>FI143</t>
  </si>
  <si>
    <t>2012FI143</t>
  </si>
  <si>
    <t>Helsingin Energia, Ruskeasuo heating plant, Boiler 4</t>
  </si>
  <si>
    <t>FI193</t>
  </si>
  <si>
    <t>2012FI193</t>
  </si>
  <si>
    <t>Fingrid Oyj Tolkkinen, Gas turbine 1 73 MW</t>
  </si>
  <si>
    <t>TOLKKINEN</t>
  </si>
  <si>
    <t>FI194</t>
  </si>
  <si>
    <t>2012FI194</t>
  </si>
  <si>
    <t>Fingrid Oyj Tolkkinen, Gas turbine 2 73 MW</t>
  </si>
  <si>
    <t>FI191</t>
  </si>
  <si>
    <t>2012FI191</t>
  </si>
  <si>
    <t>Fingrid Oyj Tolkkinen, Gas turbine 3 73 MW</t>
  </si>
  <si>
    <t>FI192</t>
  </si>
  <si>
    <t>2012FI192</t>
  </si>
  <si>
    <t>Fingrid Oyj Tolkkinen, Gas turbine 4 73 MW</t>
  </si>
  <si>
    <t>FI144</t>
  </si>
  <si>
    <t>2012FI144</t>
  </si>
  <si>
    <t xml:space="preserve">Fingrid Oyj, Loviisa, Gas turbine 1 </t>
  </si>
  <si>
    <t>LOVIISA</t>
  </si>
  <si>
    <t>FI145</t>
  </si>
  <si>
    <t>2012FI145</t>
  </si>
  <si>
    <t xml:space="preserve">Fingrid Oyj, Loviisa, Gas turbine 2 </t>
  </si>
  <si>
    <t>FI146</t>
  </si>
  <si>
    <t>2012FI146</t>
  </si>
  <si>
    <t>Fingrid Oyj, Naantali, Gas turbine 1</t>
  </si>
  <si>
    <t>NAANTALI</t>
  </si>
  <si>
    <t>FI147</t>
  </si>
  <si>
    <t>2012FI147</t>
  </si>
  <si>
    <t xml:space="preserve">Fingrid Oyj, Naantali, Gas turbine 2 </t>
  </si>
  <si>
    <t>FI148</t>
  </si>
  <si>
    <t>2012FI148</t>
  </si>
  <si>
    <t>Fingrid Oyj, Porvoo, Gas turbine 1</t>
  </si>
  <si>
    <t>PORVOO</t>
  </si>
  <si>
    <t>FI149</t>
  </si>
  <si>
    <t>2012FI149</t>
  </si>
  <si>
    <t xml:space="preserve">Fingrid Oyj, Porvoo, Gas turbine 2 </t>
  </si>
  <si>
    <t>FI150</t>
  </si>
  <si>
    <t>2012FI150</t>
  </si>
  <si>
    <t>Porvoon Energia Oy, Tolkkinen power plant, Boiler 1</t>
  </si>
  <si>
    <t>PORVOO, PL 95, 06101 PORVOO</t>
  </si>
  <si>
    <t>FI151</t>
  </si>
  <si>
    <t>2012FI151</t>
  </si>
  <si>
    <t>UPM-Kymmene Oyj, Jämsänkoski Mill, Boiler 1</t>
  </si>
  <si>
    <t>JÄMSÄ, PL 35, 42301 JÄMSÄNKOSKI</t>
  </si>
  <si>
    <t>FI152</t>
  </si>
  <si>
    <t>2012FI152</t>
  </si>
  <si>
    <t>Nokian Lämpövoima Oy, P4  Boiler K4</t>
  </si>
  <si>
    <t>FI153</t>
  </si>
  <si>
    <t>2012FI153</t>
  </si>
  <si>
    <t>Vattenfall Lämpö Oy, Vanaja Power Plant, P11 boiler K5</t>
  </si>
  <si>
    <t>FI154</t>
  </si>
  <si>
    <t>2012FI154</t>
  </si>
  <si>
    <t xml:space="preserve">Vapo Oy, Kiimassuo power plant, K Boiler </t>
  </si>
  <si>
    <t>FORSSA, Kiimassuontie 126, 30420 FORSSA</t>
  </si>
  <si>
    <t>FI155</t>
  </si>
  <si>
    <t>2012FI155</t>
  </si>
  <si>
    <t>M-real Oyj, Tako Board, P3 Boiler 3</t>
  </si>
  <si>
    <t>TAMPERE, PL 208, 33101 TAMPERE</t>
  </si>
  <si>
    <t>FI156</t>
  </si>
  <si>
    <t>2012FI156</t>
  </si>
  <si>
    <t>Vantaan Energia Oy, Martinlaakso, Boiler 3</t>
  </si>
  <si>
    <t>VANTAA, PL 95, 01301 VANTAA</t>
  </si>
  <si>
    <t>FI157</t>
  </si>
  <si>
    <t>2012FI157</t>
  </si>
  <si>
    <t xml:space="preserve">Rauman voima Oy, Boiler SK2 </t>
  </si>
  <si>
    <t>FI158</t>
  </si>
  <si>
    <t>2012FI158</t>
  </si>
  <si>
    <t xml:space="preserve">Fortum Power and Heat Oy, Kirkniemi power plant, Boiler 2 </t>
  </si>
  <si>
    <t>LOHJA, 08800 LOHJA</t>
  </si>
  <si>
    <t>FI159</t>
  </si>
  <si>
    <t>2012FI159</t>
  </si>
  <si>
    <t>Jyväskylän Energiantuotanto Oy, Boiler 2</t>
  </si>
  <si>
    <t>JYVÄSKYLÄ, PL 382, 40101 JYVÄSKYLÄ</t>
  </si>
  <si>
    <t>FI160</t>
  </si>
  <si>
    <t>2012FI160</t>
  </si>
  <si>
    <t>Ovako Wire Oy Ab, Boiler 1 (Power plant)</t>
  </si>
  <si>
    <t>HANKO, Koverharintie 303, 10820 LAPPOHJA</t>
  </si>
  <si>
    <t>FI161</t>
  </si>
  <si>
    <t>2012FI161</t>
  </si>
  <si>
    <t>Fingrid Oyj, Olkiluoto, 66 MW Gas turbine 1/1</t>
  </si>
  <si>
    <t>OLKILUOTO, EURAJOKI</t>
  </si>
  <si>
    <t>FI162</t>
  </si>
  <si>
    <t>2012FI162</t>
  </si>
  <si>
    <t>Fingrid Oyj, Olkiluoto, 66 MW Gas turbine 1/2</t>
  </si>
  <si>
    <t>FI163</t>
  </si>
  <si>
    <t>2012FI163</t>
  </si>
  <si>
    <t>Fingrid Oyj, Olkiluoto, 66 MW Gas turbine 2/1</t>
  </si>
  <si>
    <t>FI164</t>
  </si>
  <si>
    <t>2012FI164</t>
  </si>
  <si>
    <t>Fingrid Oyj, Olkiluoto, 66 MW Gas turbine 2/2</t>
  </si>
  <si>
    <t>FI165</t>
  </si>
  <si>
    <t>2012FI165</t>
  </si>
  <si>
    <t>Vaasan Sähkö Oy, Palosaaren silta, Boiler 2: Witermo 1 + 2</t>
  </si>
  <si>
    <t>VAASA, Kirkkopuistikko 0 PL 26, 65100 VAASA</t>
  </si>
  <si>
    <t>FI166</t>
  </si>
  <si>
    <t>2012FI166</t>
  </si>
  <si>
    <t>Lappeenrannan Energia Oy, Skinnarila heating plant, Boiler 4*15 MW</t>
  </si>
  <si>
    <t>FI167</t>
  </si>
  <si>
    <t>2012FI167</t>
  </si>
  <si>
    <t>Metsä Board Oyj, Kaskinen BCTMP mill, bark boiler</t>
  </si>
  <si>
    <t>KASKINEN, 64260 KASKINEN</t>
  </si>
  <si>
    <t>FI168</t>
  </si>
  <si>
    <t>2012FI168</t>
  </si>
  <si>
    <t xml:space="preserve">Fortum Power and Heat Oy, Kauttua power plant, Boiler </t>
  </si>
  <si>
    <t>EURA, PL  105, Tehtaantie 95, 27501 KAUTTUA</t>
  </si>
  <si>
    <t>FI169</t>
  </si>
  <si>
    <t>2012FI169</t>
  </si>
  <si>
    <t>Kotkan Energia Oy, Power plant, 2003</t>
  </si>
  <si>
    <t>KOTKA, Liitulahdentie 10, (PL 232), 48100 KOTKA</t>
  </si>
  <si>
    <t>FI170</t>
  </si>
  <si>
    <t>2012FI170</t>
  </si>
  <si>
    <t>Laanilan Voima Oy, Pyroflow Boiler</t>
  </si>
  <si>
    <t>OULU, PL 191, 90101 OULU</t>
  </si>
  <si>
    <t>FI171</t>
  </si>
  <si>
    <t>2012FI171</t>
  </si>
  <si>
    <t>UPM-Kymmene Oyj, Jämsänkoski Mill, Boiler 3</t>
  </si>
  <si>
    <t>FI172</t>
  </si>
  <si>
    <t>2012FI172</t>
  </si>
  <si>
    <t>UPM-Kymmene Oyj, Jämsänkoski Mill, Boiler 2</t>
  </si>
  <si>
    <t>FI173</t>
  </si>
  <si>
    <t>2012FI173</t>
  </si>
  <si>
    <t>Lahti Energia  Oy, Teivaanmäki power plant, Boiler 1</t>
  </si>
  <si>
    <t>LAHTI, PL 93, 15141 LAHTI</t>
  </si>
  <si>
    <t xml:space="preserve">Not in use in 2012. </t>
  </si>
  <si>
    <t>FI174</t>
  </si>
  <si>
    <t>2012FI174</t>
  </si>
  <si>
    <t>Lappeenrannan Energia Oy, Ihalainen heating plant, k1+k2+k3+k4</t>
  </si>
  <si>
    <t>FI175</t>
  </si>
  <si>
    <t>2012FI175</t>
  </si>
  <si>
    <t>Stora Enso Oyj, Oulu Mill, Oil boiler</t>
  </si>
  <si>
    <t>FI176</t>
  </si>
  <si>
    <t>2012FI176</t>
  </si>
  <si>
    <t xml:space="preserve">M-Real Oyj, Simpele, Boiler 2 </t>
  </si>
  <si>
    <t>RAUTJÄRVI</t>
  </si>
  <si>
    <t>FI177</t>
  </si>
  <si>
    <t>2012FI177</t>
  </si>
  <si>
    <t>Vattenfall Kaukolämpö Oy, Vanaja power plant, Hämeenlinna Boiler (K4)</t>
  </si>
  <si>
    <t>FI178</t>
  </si>
  <si>
    <t>2012FI178</t>
  </si>
  <si>
    <t>Vaasan Sähkö Oy, Palosaaren silta, Boiler 1</t>
  </si>
  <si>
    <t>FI179</t>
  </si>
  <si>
    <t>2012FI179</t>
  </si>
  <si>
    <t>Avilon Oy, Boiler 5</t>
  </si>
  <si>
    <t>VALKEAKOSKI, PL 24, 37601 VALKEAKOSKI</t>
  </si>
  <si>
    <t>FI180</t>
  </si>
  <si>
    <t>2012FI180</t>
  </si>
  <si>
    <t>Stora Enso Oyj, Anjalankoski Mill, Boiler 1</t>
  </si>
  <si>
    <t>KOUVOLA, Tehtaanmäki, 46900 INKEROINEN</t>
  </si>
  <si>
    <t>FI181</t>
  </si>
  <si>
    <t>2012FI181</t>
  </si>
  <si>
    <t>Fortum Power and Heat Oy, Kirkniemi power plant, Boiler 3</t>
  </si>
  <si>
    <t>FI182</t>
  </si>
  <si>
    <t>2012FI182</t>
  </si>
  <si>
    <t>Oulun Energia, Limingantulli heating plant, Oulu Boiler 1</t>
  </si>
  <si>
    <t>OULU, Tyrnäväntie 5, PL 116, 90101 OULU</t>
  </si>
  <si>
    <t>FI184</t>
  </si>
  <si>
    <t>2012FI184</t>
  </si>
  <si>
    <t>Fortum Power and Heat Oy, Kivenlahti, Boiler 2</t>
  </si>
  <si>
    <t>ESPOO, PL 100, 00048 FORTUM</t>
  </si>
  <si>
    <t>FI183</t>
  </si>
  <si>
    <t>2012FI183</t>
  </si>
  <si>
    <t>Fortum Power and Heat Oy, Kivenlahti, Boiler 1</t>
  </si>
  <si>
    <t>FI185</t>
  </si>
  <si>
    <t>2012FI185</t>
  </si>
  <si>
    <t>Avilon Oy, Boiler 1</t>
  </si>
  <si>
    <t>FI186</t>
  </si>
  <si>
    <t>2012FI186</t>
  </si>
  <si>
    <t>Myllykoski Paper Oy, power plant, K8 Boiler 2/2001</t>
  </si>
  <si>
    <t>FI187</t>
  </si>
  <si>
    <t>2012FI187</t>
  </si>
  <si>
    <t>Myllykoski Paper Oy, power plant, K9 Boiler 2/2001</t>
  </si>
  <si>
    <t>% finished</t>
  </si>
  <si>
    <t>NOX(t)</t>
  </si>
  <si>
    <t>SOX(t)</t>
  </si>
  <si>
    <t>PM10(t)</t>
  </si>
  <si>
    <t>CO2(kt)</t>
  </si>
  <si>
    <t>ActivityCode</t>
  </si>
  <si>
    <t>Activity Code</t>
  </si>
  <si>
    <t>FR</t>
  </si>
  <si>
    <t>FR224</t>
  </si>
  <si>
    <t>2012FR224</t>
  </si>
  <si>
    <t>3320</t>
  </si>
  <si>
    <t>AJACCIO</t>
  </si>
  <si>
    <t>yes</t>
  </si>
  <si>
    <t>FR176</t>
  </si>
  <si>
    <t>2012FR176</t>
  </si>
  <si>
    <t>2470</t>
  </si>
  <si>
    <t>ALIZAY</t>
  </si>
  <si>
    <t>no</t>
  </si>
  <si>
    <t>FR146</t>
  </si>
  <si>
    <t>2012FR146</t>
  </si>
  <si>
    <t>2010</t>
  </si>
  <si>
    <t>AMBES</t>
  </si>
  <si>
    <t>FR221</t>
  </si>
  <si>
    <t>2012FR221</t>
  </si>
  <si>
    <t>3290</t>
  </si>
  <si>
    <t>AMIENS</t>
  </si>
  <si>
    <t>FR244</t>
  </si>
  <si>
    <t>2012FR244</t>
  </si>
  <si>
    <t>3530</t>
  </si>
  <si>
    <t>FR58</t>
  </si>
  <si>
    <t>2012FR58</t>
  </si>
  <si>
    <t>0840</t>
  </si>
  <si>
    <t>ARAMON</t>
  </si>
  <si>
    <t>FR8</t>
  </si>
  <si>
    <t>2012FR8</t>
  </si>
  <si>
    <t>011A</t>
  </si>
  <si>
    <t>ARTENAY</t>
  </si>
  <si>
    <t>FR9</t>
  </si>
  <si>
    <t>2012FR9</t>
  </si>
  <si>
    <t>011B</t>
  </si>
  <si>
    <t>FR14</t>
  </si>
  <si>
    <t>2012FR14</t>
  </si>
  <si>
    <t>0210</t>
  </si>
  <si>
    <t>AUBERGENVILLE</t>
  </si>
  <si>
    <t>FR48</t>
  </si>
  <si>
    <t>2012FR48</t>
  </si>
  <si>
    <t>0650</t>
  </si>
  <si>
    <t>BAGNOLET</t>
  </si>
  <si>
    <t>FR56</t>
  </si>
  <si>
    <t>2012FR56</t>
  </si>
  <si>
    <t>0810</t>
  </si>
  <si>
    <t>BAGNOLS-SUR-CEZE</t>
  </si>
  <si>
    <t>FR218</t>
  </si>
  <si>
    <t>2012FR218</t>
  </si>
  <si>
    <t>3250</t>
  </si>
  <si>
    <t>BAIE-MAHAULT</t>
  </si>
  <si>
    <t>FR142</t>
  </si>
  <si>
    <t>2012FR142</t>
  </si>
  <si>
    <t>197B</t>
  </si>
  <si>
    <t>BASSENS</t>
  </si>
  <si>
    <t>FR235</t>
  </si>
  <si>
    <t>2012FR235</t>
  </si>
  <si>
    <t>3430</t>
  </si>
  <si>
    <t>BAYET</t>
  </si>
  <si>
    <t>FR158</t>
  </si>
  <si>
    <t>2012FR158</t>
  </si>
  <si>
    <t>2230</t>
  </si>
  <si>
    <t>BAZANCOURT</t>
  </si>
  <si>
    <t>FR104</t>
  </si>
  <si>
    <t>2012FR104</t>
  </si>
  <si>
    <t>1510</t>
  </si>
  <si>
    <t>BEAUMONT-HAGUE</t>
  </si>
  <si>
    <t>FR210</t>
  </si>
  <si>
    <t>2012FR210</t>
  </si>
  <si>
    <t>312A</t>
  </si>
  <si>
    <t>BEINHEIM</t>
  </si>
  <si>
    <t>FR211</t>
  </si>
  <si>
    <t>2012FR211</t>
  </si>
  <si>
    <t>312B</t>
  </si>
  <si>
    <t>FR118</t>
  </si>
  <si>
    <t>2012FR118</t>
  </si>
  <si>
    <t>171A</t>
  </si>
  <si>
    <t>BERRE-L'ETANG</t>
  </si>
  <si>
    <t>FR119</t>
  </si>
  <si>
    <t>2012FR119</t>
  </si>
  <si>
    <t>171B</t>
  </si>
  <si>
    <t>FR120</t>
  </si>
  <si>
    <t>2012FR120</t>
  </si>
  <si>
    <t>1720</t>
  </si>
  <si>
    <t>FR2</t>
  </si>
  <si>
    <t>2012FR2</t>
  </si>
  <si>
    <t>0020</t>
  </si>
  <si>
    <t>BESANCON</t>
  </si>
  <si>
    <t>FR149</t>
  </si>
  <si>
    <t>2012FR149</t>
  </si>
  <si>
    <t>2090</t>
  </si>
  <si>
    <t>BESSE-SUR-BRAYE</t>
  </si>
  <si>
    <t>FR215</t>
  </si>
  <si>
    <t>2012FR215</t>
  </si>
  <si>
    <t>3180</t>
  </si>
  <si>
    <t>FR147</t>
  </si>
  <si>
    <t>2012FR147</t>
  </si>
  <si>
    <t>2030</t>
  </si>
  <si>
    <t>BIGANOS</t>
  </si>
  <si>
    <t>FR236</t>
  </si>
  <si>
    <t>2012FR236</t>
  </si>
  <si>
    <t>3440</t>
  </si>
  <si>
    <t>FR241</t>
  </si>
  <si>
    <t>2012FR241</t>
  </si>
  <si>
    <t>3490</t>
  </si>
  <si>
    <t>BLAGNAC</t>
  </si>
  <si>
    <t>FR49</t>
  </si>
  <si>
    <t>2012FR49</t>
  </si>
  <si>
    <t>0660</t>
  </si>
  <si>
    <t>BOBIGNY</t>
  </si>
  <si>
    <t>FR78</t>
  </si>
  <si>
    <t>2012FR78</t>
  </si>
  <si>
    <t>1140</t>
  </si>
  <si>
    <t>BOIRY-SAINTE-RICTRUDE</t>
  </si>
  <si>
    <t>FR80</t>
  </si>
  <si>
    <t>2012FR80</t>
  </si>
  <si>
    <t>1200</t>
  </si>
  <si>
    <t>BOUCHAIN</t>
  </si>
  <si>
    <t>FR67</t>
  </si>
  <si>
    <t>2012FR67</t>
  </si>
  <si>
    <t>100B</t>
  </si>
  <si>
    <t>BREBIERES</t>
  </si>
  <si>
    <t>FR192</t>
  </si>
  <si>
    <t>2012FR192</t>
  </si>
  <si>
    <t>2660</t>
  </si>
  <si>
    <t>BUCY-LE-LONG</t>
  </si>
  <si>
    <t>FR105</t>
  </si>
  <si>
    <t>2012FR105</t>
  </si>
  <si>
    <t>1530</t>
  </si>
  <si>
    <t>CAGNY</t>
  </si>
  <si>
    <t>FR143</t>
  </si>
  <si>
    <t>2012FR143</t>
  </si>
  <si>
    <t>1980</t>
  </si>
  <si>
    <t>CENON</t>
  </si>
  <si>
    <t>FR168</t>
  </si>
  <si>
    <t>2012FR168</t>
  </si>
  <si>
    <t>237A</t>
  </si>
  <si>
    <t>CHALAMPE</t>
  </si>
  <si>
    <t>FR169</t>
  </si>
  <si>
    <t>2012FR169</t>
  </si>
  <si>
    <t>237B</t>
  </si>
  <si>
    <t>FR171</t>
  </si>
  <si>
    <t>2012FR171</t>
  </si>
  <si>
    <t>240A</t>
  </si>
  <si>
    <t>FR172</t>
  </si>
  <si>
    <t>2012FR172</t>
  </si>
  <si>
    <t>240B</t>
  </si>
  <si>
    <t>FR55</t>
  </si>
  <si>
    <t>2012FR55</t>
  </si>
  <si>
    <t>0800</t>
  </si>
  <si>
    <t>CHALON-SUR-SAONE</t>
  </si>
  <si>
    <t>FR100</t>
  </si>
  <si>
    <t>2012FR100</t>
  </si>
  <si>
    <t>1430</t>
  </si>
  <si>
    <t>CHAMBERY</t>
  </si>
  <si>
    <t>FR93</t>
  </si>
  <si>
    <t>2012FR93</t>
  </si>
  <si>
    <t>1330</t>
  </si>
  <si>
    <t>CHAMPAGNE-AU-MONT-D'OR</t>
  </si>
  <si>
    <t>FR157</t>
  </si>
  <si>
    <t>2012FR157</t>
  </si>
  <si>
    <t>2190</t>
  </si>
  <si>
    <t>CHAPELLE-SAINT-LUC</t>
  </si>
  <si>
    <t>FR126</t>
  </si>
  <si>
    <t>2012FR126</t>
  </si>
  <si>
    <t>1770</t>
  </si>
  <si>
    <t>CHATEAU-ARNOUX-SAINT-AUBAN</t>
  </si>
  <si>
    <t>FR124</t>
  </si>
  <si>
    <t>2012FR124</t>
  </si>
  <si>
    <t>176A</t>
  </si>
  <si>
    <t>CHATEAUNEUF-LES-MARTIGUES</t>
  </si>
  <si>
    <t>FR125</t>
  </si>
  <si>
    <t>2012FR125</t>
  </si>
  <si>
    <t>176B</t>
  </si>
  <si>
    <t>FR15</t>
  </si>
  <si>
    <t>2012FR15</t>
  </si>
  <si>
    <t>0220</t>
  </si>
  <si>
    <t>CHESNAY</t>
  </si>
  <si>
    <t>FR195</t>
  </si>
  <si>
    <t>2012FR195</t>
  </si>
  <si>
    <t>278A</t>
  </si>
  <si>
    <t>CHEVRIERES</t>
  </si>
  <si>
    <t>FR196</t>
  </si>
  <si>
    <t>2012FR196</t>
  </si>
  <si>
    <t>278B</t>
  </si>
  <si>
    <t>FR246</t>
  </si>
  <si>
    <t>2012FR246</t>
  </si>
  <si>
    <t>3550</t>
  </si>
  <si>
    <t>CLEON</t>
  </si>
  <si>
    <t>FR61</t>
  </si>
  <si>
    <t>2012FR61</t>
  </si>
  <si>
    <t>0890</t>
  </si>
  <si>
    <t>CLERMONT-FERRAND</t>
  </si>
  <si>
    <t>FR32</t>
  </si>
  <si>
    <t>2012FR32</t>
  </si>
  <si>
    <t>0450</t>
  </si>
  <si>
    <t>CLICHY</t>
  </si>
  <si>
    <t>FR170</t>
  </si>
  <si>
    <t>2012FR170</t>
  </si>
  <si>
    <t>2380</t>
  </si>
  <si>
    <t>COLMAR</t>
  </si>
  <si>
    <t>FR62</t>
  </si>
  <si>
    <t>2012FR62</t>
  </si>
  <si>
    <t>090A</t>
  </si>
  <si>
    <t>COMMENTRY</t>
  </si>
  <si>
    <t>FR63</t>
  </si>
  <si>
    <t>2012FR63</t>
  </si>
  <si>
    <t>090B</t>
  </si>
  <si>
    <t>FR161</t>
  </si>
  <si>
    <t>2012FR161</t>
  </si>
  <si>
    <t>2260</t>
  </si>
  <si>
    <t>CONNANTRE</t>
  </si>
  <si>
    <t>FR213</t>
  </si>
  <si>
    <t>2012FR213</t>
  </si>
  <si>
    <t>3150</t>
  </si>
  <si>
    <t>CORBEIL-ESSONNES</t>
  </si>
  <si>
    <t>FR4</t>
  </si>
  <si>
    <t>2012FR4</t>
  </si>
  <si>
    <t>005A</t>
  </si>
  <si>
    <t>CORBEILLES</t>
  </si>
  <si>
    <t>FR153</t>
  </si>
  <si>
    <t>2012FR153</t>
  </si>
  <si>
    <t>2140</t>
  </si>
  <si>
    <t>CORDEMAIS</t>
  </si>
  <si>
    <t>FR33</t>
  </si>
  <si>
    <t>2012FR33</t>
  </si>
  <si>
    <t>046B</t>
  </si>
  <si>
    <t>COURBEVOIE</t>
  </si>
  <si>
    <t>FR42</t>
  </si>
  <si>
    <t>2012FR42</t>
  </si>
  <si>
    <t>0570</t>
  </si>
  <si>
    <t>CRETEIL</t>
  </si>
  <si>
    <t>FR167</t>
  </si>
  <si>
    <t>2012FR167</t>
  </si>
  <si>
    <t>2360</t>
  </si>
  <si>
    <t>DIDENHEIM</t>
  </si>
  <si>
    <t>FR137</t>
  </si>
  <si>
    <t>2012FR137</t>
  </si>
  <si>
    <t>1880</t>
  </si>
  <si>
    <t>DOMBASLE-SUR-MEURTHE</t>
  </si>
  <si>
    <t>FR59</t>
  </si>
  <si>
    <t>2012FR59</t>
  </si>
  <si>
    <t>0870</t>
  </si>
  <si>
    <t>DONGES</t>
  </si>
  <si>
    <t>FR71</t>
  </si>
  <si>
    <t>2012FR71</t>
  </si>
  <si>
    <t>1030</t>
  </si>
  <si>
    <t>DOUAI</t>
  </si>
  <si>
    <t>FR70</t>
  </si>
  <si>
    <t>2012FR70</t>
  </si>
  <si>
    <t>1020</t>
  </si>
  <si>
    <t>DUNKERQUE</t>
  </si>
  <si>
    <t>FR76</t>
  </si>
  <si>
    <t>2012FR76</t>
  </si>
  <si>
    <t>1120</t>
  </si>
  <si>
    <t>FR217</t>
  </si>
  <si>
    <t>2012FR217</t>
  </si>
  <si>
    <t>3240</t>
  </si>
  <si>
    <t>FR197</t>
  </si>
  <si>
    <t>2012FR197</t>
  </si>
  <si>
    <t>283A</t>
  </si>
  <si>
    <t>EPPEVILLE</t>
  </si>
  <si>
    <t>FR198</t>
  </si>
  <si>
    <t>2012FR198</t>
  </si>
  <si>
    <t>283B</t>
  </si>
  <si>
    <t>FR164</t>
  </si>
  <si>
    <t>2012FR164</t>
  </si>
  <si>
    <t>2310</t>
  </si>
  <si>
    <t>ERSTEIN</t>
  </si>
  <si>
    <t>FR66</t>
  </si>
  <si>
    <t>2012FR66</t>
  </si>
  <si>
    <t>0990</t>
  </si>
  <si>
    <t>ESCAUDOEUVRES</t>
  </si>
  <si>
    <t>FR180</t>
  </si>
  <si>
    <t>2012FR180</t>
  </si>
  <si>
    <t>253A</t>
  </si>
  <si>
    <t>ETREPAGNY</t>
  </si>
  <si>
    <t>FR181</t>
  </si>
  <si>
    <t>2012FR181</t>
  </si>
  <si>
    <t>253B</t>
  </si>
  <si>
    <t>FR182</t>
  </si>
  <si>
    <t>2012FR182</t>
  </si>
  <si>
    <t>2540</t>
  </si>
  <si>
    <t>EVREUX</t>
  </si>
  <si>
    <t>FR21</t>
  </si>
  <si>
    <t>2012FR21</t>
  </si>
  <si>
    <t>0280</t>
  </si>
  <si>
    <t>EVRY</t>
  </si>
  <si>
    <t>FR89</t>
  </si>
  <si>
    <t>2012FR89</t>
  </si>
  <si>
    <t>1290</t>
  </si>
  <si>
    <t>EYBENS</t>
  </si>
  <si>
    <t>FR88</t>
  </si>
  <si>
    <t>2012FR88</t>
  </si>
  <si>
    <t>1280</t>
  </si>
  <si>
    <t>FEYZIN</t>
  </si>
  <si>
    <t>FR219</t>
  </si>
  <si>
    <t>2012FR219</t>
  </si>
  <si>
    <t>3270</t>
  </si>
  <si>
    <t>FLORANGE</t>
  </si>
  <si>
    <t>FR179</t>
  </si>
  <si>
    <t>2012FR179</t>
  </si>
  <si>
    <t>2510</t>
  </si>
  <si>
    <t>FONTAINE-LE-DUN</t>
  </si>
  <si>
    <t>FR43</t>
  </si>
  <si>
    <t>2012FR43</t>
  </si>
  <si>
    <t>0580</t>
  </si>
  <si>
    <t>FONTENAY-SOUS-BOIS</t>
  </si>
  <si>
    <t>FR135</t>
  </si>
  <si>
    <t>2012FR135</t>
  </si>
  <si>
    <t>1860</t>
  </si>
  <si>
    <t>FORBACH</t>
  </si>
  <si>
    <t>FR108</t>
  </si>
  <si>
    <t>2012FR108</t>
  </si>
  <si>
    <t>1600</t>
  </si>
  <si>
    <t>FOS-SUR-MER</t>
  </si>
  <si>
    <t>FR113</t>
  </si>
  <si>
    <t>2012FR113</t>
  </si>
  <si>
    <t>168A</t>
  </si>
  <si>
    <t>FR114</t>
  </si>
  <si>
    <t>2012FR114</t>
  </si>
  <si>
    <t>168B</t>
  </si>
  <si>
    <t>FR121</t>
  </si>
  <si>
    <t>2012FR121</t>
  </si>
  <si>
    <t>173A</t>
  </si>
  <si>
    <t>FR122</t>
  </si>
  <si>
    <t>2012FR122</t>
  </si>
  <si>
    <t>173B</t>
  </si>
  <si>
    <t>FR123</t>
  </si>
  <si>
    <t>2012FR123</t>
  </si>
  <si>
    <t>1750</t>
  </si>
  <si>
    <t>FR227</t>
  </si>
  <si>
    <t>2012FR227</t>
  </si>
  <si>
    <t>3350</t>
  </si>
  <si>
    <t>FR233</t>
  </si>
  <si>
    <t>2012FR233</t>
  </si>
  <si>
    <t>3410</t>
  </si>
  <si>
    <t>FR107</t>
  </si>
  <si>
    <t>2012FR107</t>
  </si>
  <si>
    <t>159A</t>
  </si>
  <si>
    <t>GARDANNE</t>
  </si>
  <si>
    <t>FR47</t>
  </si>
  <si>
    <t>2012FR47</t>
  </si>
  <si>
    <t>0640</t>
  </si>
  <si>
    <t>GIF-SUR-YVETTE</t>
  </si>
  <si>
    <t>FR247</t>
  </si>
  <si>
    <t>2012FR247</t>
  </si>
  <si>
    <t>358B</t>
  </si>
  <si>
    <t>GOLBEY</t>
  </si>
  <si>
    <t>FR185</t>
  </si>
  <si>
    <t>2012FR185</t>
  </si>
  <si>
    <t>2580</t>
  </si>
  <si>
    <t>GONFREVILLE-L'ORCHER</t>
  </si>
  <si>
    <t>FR216</t>
  </si>
  <si>
    <t>2012FR216</t>
  </si>
  <si>
    <t>3220</t>
  </si>
  <si>
    <t>FR60</t>
  </si>
  <si>
    <t>2012FR60</t>
  </si>
  <si>
    <t>0880</t>
  </si>
  <si>
    <t>GRANDE-SYNTHE</t>
  </si>
  <si>
    <t>FR96</t>
  </si>
  <si>
    <t>2012FR96</t>
  </si>
  <si>
    <t>1370</t>
  </si>
  <si>
    <t>GRENOBLE</t>
  </si>
  <si>
    <t>FR97</t>
  </si>
  <si>
    <t>2012FR97</t>
  </si>
  <si>
    <t>1380</t>
  </si>
  <si>
    <t>FR103</t>
  </si>
  <si>
    <t>2012FR103</t>
  </si>
  <si>
    <t>1470</t>
  </si>
  <si>
    <t>FR22</t>
  </si>
  <si>
    <t>2012FR22</t>
  </si>
  <si>
    <t>0290</t>
  </si>
  <si>
    <t>GRIGNY</t>
  </si>
  <si>
    <t>FR186</t>
  </si>
  <si>
    <t>2012FR186</t>
  </si>
  <si>
    <t>2590</t>
  </si>
  <si>
    <t>HARFLEUR</t>
  </si>
  <si>
    <t>FR74</t>
  </si>
  <si>
    <t>2012FR74</t>
  </si>
  <si>
    <t>1100</t>
  </si>
  <si>
    <t>HAUBOURDIN</t>
  </si>
  <si>
    <t>FR177</t>
  </si>
  <si>
    <t>2012FR177</t>
  </si>
  <si>
    <t>2480</t>
  </si>
  <si>
    <t>HAVRE</t>
  </si>
  <si>
    <t>FR79</t>
  </si>
  <si>
    <t>2012FR79</t>
  </si>
  <si>
    <t>1170</t>
  </si>
  <si>
    <t>HORNAING</t>
  </si>
  <si>
    <t>FR39</t>
  </si>
  <si>
    <t>2012FR39</t>
  </si>
  <si>
    <t>0550</t>
  </si>
  <si>
    <t>IVRY-SUR-SEINE</t>
  </si>
  <si>
    <t>FR99</t>
  </si>
  <si>
    <t>2012FR99</t>
  </si>
  <si>
    <t>1410</t>
  </si>
  <si>
    <t>JARRIE</t>
  </si>
  <si>
    <t>FR209</t>
  </si>
  <si>
    <t>2012FR209</t>
  </si>
  <si>
    <t>3110</t>
  </si>
  <si>
    <t>KAYSERSBERG</t>
  </si>
  <si>
    <t>FR155</t>
  </si>
  <si>
    <t>2012FR155</t>
  </si>
  <si>
    <t>2170</t>
  </si>
  <si>
    <t>LA MONTAGNE</t>
  </si>
  <si>
    <t>FR242</t>
  </si>
  <si>
    <t>2012FR242</t>
  </si>
  <si>
    <t>3500</t>
  </si>
  <si>
    <t>LACQ</t>
  </si>
  <si>
    <t>FR140</t>
  </si>
  <si>
    <t>2012FR140</t>
  </si>
  <si>
    <t>1910</t>
  </si>
  <si>
    <t>LANEUVEVILLE-DEVANT-NANCY</t>
  </si>
  <si>
    <t>FR144</t>
  </si>
  <si>
    <t>2012FR144</t>
  </si>
  <si>
    <t>199A</t>
  </si>
  <si>
    <t>LARDIN-SAINT-LAZARE</t>
  </si>
  <si>
    <t>FR145</t>
  </si>
  <si>
    <t>2012FR145</t>
  </si>
  <si>
    <t>199B</t>
  </si>
  <si>
    <t>FR68</t>
  </si>
  <si>
    <t>2012FR68</t>
  </si>
  <si>
    <t>101A</t>
  </si>
  <si>
    <t>LESTREM</t>
  </si>
  <si>
    <t>FR69</t>
  </si>
  <si>
    <t>2012FR69</t>
  </si>
  <si>
    <t>101B</t>
  </si>
  <si>
    <t>FR240</t>
  </si>
  <si>
    <t>2012FR240</t>
  </si>
  <si>
    <t>3480</t>
  </si>
  <si>
    <t>LEVALLOIS-PERRET</t>
  </si>
  <si>
    <t>FR72</t>
  </si>
  <si>
    <t>2012FR72</t>
  </si>
  <si>
    <t>1080</t>
  </si>
  <si>
    <t>LILLE</t>
  </si>
  <si>
    <t>FR75</t>
  </si>
  <si>
    <t>2012FR75</t>
  </si>
  <si>
    <t>1110</t>
  </si>
  <si>
    <t>FR183</t>
  </si>
  <si>
    <t>2012FR183</t>
  </si>
  <si>
    <t>2550</t>
  </si>
  <si>
    <t>LILLEBONNE</t>
  </si>
  <si>
    <t>FR223</t>
  </si>
  <si>
    <t>2012FR223</t>
  </si>
  <si>
    <t>3310</t>
  </si>
  <si>
    <t>FR65</t>
  </si>
  <si>
    <t>2012FR65</t>
  </si>
  <si>
    <t>0960</t>
  </si>
  <si>
    <t>LILLERS</t>
  </si>
  <si>
    <t>FR245</t>
  </si>
  <si>
    <t>2012FR245</t>
  </si>
  <si>
    <t>3540</t>
  </si>
  <si>
    <t>LIMOGES</t>
  </si>
  <si>
    <t>FR81</t>
  </si>
  <si>
    <t>2012FR81</t>
  </si>
  <si>
    <t>1210</t>
  </si>
  <si>
    <t>LOON-PLAGE</t>
  </si>
  <si>
    <t>FR82</t>
  </si>
  <si>
    <t>2012FR82</t>
  </si>
  <si>
    <t>122A</t>
  </si>
  <si>
    <t>FR83</t>
  </si>
  <si>
    <t>2012FR83</t>
  </si>
  <si>
    <t>122B</t>
  </si>
  <si>
    <t>FR249</t>
  </si>
  <si>
    <t>2012FR249</t>
  </si>
  <si>
    <t>3600</t>
  </si>
  <si>
    <t>LUCCIANA</t>
  </si>
  <si>
    <t>FR85</t>
  </si>
  <si>
    <t>2012FR85</t>
  </si>
  <si>
    <t>125A</t>
  </si>
  <si>
    <t>LYON</t>
  </si>
  <si>
    <t>FR86</t>
  </si>
  <si>
    <t>2012FR86</t>
  </si>
  <si>
    <t>125B</t>
  </si>
  <si>
    <t>FR54</t>
  </si>
  <si>
    <t>2012FR54</t>
  </si>
  <si>
    <t>0790</t>
  </si>
  <si>
    <t>MACON</t>
  </si>
  <si>
    <t>FR34</t>
  </si>
  <si>
    <t>2012FR34</t>
  </si>
  <si>
    <t>0470</t>
  </si>
  <si>
    <t>MAISONS-LAFFITTE</t>
  </si>
  <si>
    <t>FR150</t>
  </si>
  <si>
    <t>2012FR150</t>
  </si>
  <si>
    <t>2100</t>
  </si>
  <si>
    <t>MANS</t>
  </si>
  <si>
    <t>FR151</t>
  </si>
  <si>
    <t>2012FR151</t>
  </si>
  <si>
    <t>2110</t>
  </si>
  <si>
    <t>FR16</t>
  </si>
  <si>
    <t>2012FR16</t>
  </si>
  <si>
    <t>0230</t>
  </si>
  <si>
    <t>MANTES-LA-JOLIE</t>
  </si>
  <si>
    <t>FR208</t>
  </si>
  <si>
    <t>2012FR208</t>
  </si>
  <si>
    <t>3100</t>
  </si>
  <si>
    <t>MARCKOLSHEIM</t>
  </si>
  <si>
    <t>FR109</t>
  </si>
  <si>
    <t>2012FR109</t>
  </si>
  <si>
    <t>1620</t>
  </si>
  <si>
    <t>MARSEILLE</t>
  </si>
  <si>
    <t>FR110</t>
  </si>
  <si>
    <t>2012FR110</t>
  </si>
  <si>
    <t>1630</t>
  </si>
  <si>
    <t>MARTIGUES</t>
  </si>
  <si>
    <t>FR111</t>
  </si>
  <si>
    <t>2012FR111</t>
  </si>
  <si>
    <t>167A</t>
  </si>
  <si>
    <t>FR112</t>
  </si>
  <si>
    <t>2012FR112</t>
  </si>
  <si>
    <t>167B</t>
  </si>
  <si>
    <t>FR117</t>
  </si>
  <si>
    <t>2012FR117</t>
  </si>
  <si>
    <t>1700</t>
  </si>
  <si>
    <t>FR24</t>
  </si>
  <si>
    <t>2012FR24</t>
  </si>
  <si>
    <t>0310</t>
  </si>
  <si>
    <t>MASSY</t>
  </si>
  <si>
    <t>FR13</t>
  </si>
  <si>
    <t>2012FR13</t>
  </si>
  <si>
    <t>0170</t>
  </si>
  <si>
    <t>MEAUX</t>
  </si>
  <si>
    <t>FR226</t>
  </si>
  <si>
    <t>2012FR226</t>
  </si>
  <si>
    <t>3340</t>
  </si>
  <si>
    <t>MERIOT</t>
  </si>
  <si>
    <t>FR228</t>
  </si>
  <si>
    <t>2012FR228</t>
  </si>
  <si>
    <t>3360</t>
  </si>
  <si>
    <t>MESNIL-AMELOT</t>
  </si>
  <si>
    <t>FR132</t>
  </si>
  <si>
    <t>2012FR132</t>
  </si>
  <si>
    <t>1820</t>
  </si>
  <si>
    <t>METZ</t>
  </si>
  <si>
    <t>FR133</t>
  </si>
  <si>
    <t>2012FR133</t>
  </si>
  <si>
    <t>1830</t>
  </si>
  <si>
    <t>FR35</t>
  </si>
  <si>
    <t>2012FR35</t>
  </si>
  <si>
    <t>048B</t>
  </si>
  <si>
    <t>MEUDON</t>
  </si>
  <si>
    <t>FR115</t>
  </si>
  <si>
    <t>2012FR115</t>
  </si>
  <si>
    <t>169A</t>
  </si>
  <si>
    <t>MEYREUIL</t>
  </si>
  <si>
    <t>FR116</t>
  </si>
  <si>
    <t>2012FR116</t>
  </si>
  <si>
    <t>169B</t>
  </si>
  <si>
    <t>FR148</t>
  </si>
  <si>
    <t>2012FR148</t>
  </si>
  <si>
    <t>2050</t>
  </si>
  <si>
    <t>MIMIZAN</t>
  </si>
  <si>
    <t>FR73</t>
  </si>
  <si>
    <t>2012FR73</t>
  </si>
  <si>
    <t>1090</t>
  </si>
  <si>
    <t>MONS-EN-BAROEUL</t>
  </si>
  <si>
    <t>FR3</t>
  </si>
  <si>
    <t>2012FR3</t>
  </si>
  <si>
    <t>0040</t>
  </si>
  <si>
    <t>MONTBELIARD</t>
  </si>
  <si>
    <t>FR53</t>
  </si>
  <si>
    <t>2012FR53</t>
  </si>
  <si>
    <t>0750</t>
  </si>
  <si>
    <t>MONTCEAU-LES-MINES</t>
  </si>
  <si>
    <t>FR239</t>
  </si>
  <si>
    <t>2012FR239</t>
  </si>
  <si>
    <t>3470</t>
  </si>
  <si>
    <t>MONTOIR-DE-BRETAGNE</t>
  </si>
  <si>
    <t>FR64</t>
  </si>
  <si>
    <t>2012FR64</t>
  </si>
  <si>
    <t>0950</t>
  </si>
  <si>
    <t>MONTREUIL</t>
  </si>
  <si>
    <t>FR29</t>
  </si>
  <si>
    <t>2012FR29</t>
  </si>
  <si>
    <t>0380</t>
  </si>
  <si>
    <t>MORMANT</t>
  </si>
  <si>
    <t>FR214</t>
  </si>
  <si>
    <t>2012FR214</t>
  </si>
  <si>
    <t>3170</t>
  </si>
  <si>
    <t>MOULE</t>
  </si>
  <si>
    <t>FR252</t>
  </si>
  <si>
    <t>2012FR252</t>
  </si>
  <si>
    <t>3630</t>
  </si>
  <si>
    <t>FR166</t>
  </si>
  <si>
    <t>2012FR166</t>
  </si>
  <si>
    <t>2350</t>
  </si>
  <si>
    <t>MULHOUSE</t>
  </si>
  <si>
    <t>FR230</t>
  </si>
  <si>
    <t>2012FR230</t>
  </si>
  <si>
    <t>3380</t>
  </si>
  <si>
    <t>NANTERRE</t>
  </si>
  <si>
    <t>FR154</t>
  </si>
  <si>
    <t>2012FR154</t>
  </si>
  <si>
    <t>2160</t>
  </si>
  <si>
    <t>NANTES</t>
  </si>
  <si>
    <t>FR50</t>
  </si>
  <si>
    <t>2012FR50</t>
  </si>
  <si>
    <t>0680</t>
  </si>
  <si>
    <t>NEUILLY-SUR-MARNE</t>
  </si>
  <si>
    <t>FR57</t>
  </si>
  <si>
    <t>2012FR57</t>
  </si>
  <si>
    <t>0830</t>
  </si>
  <si>
    <t>NIMES</t>
  </si>
  <si>
    <t>FR188</t>
  </si>
  <si>
    <t>2012FR188</t>
  </si>
  <si>
    <t>261A</t>
  </si>
  <si>
    <t>NOTRE-DAME-DE-GRAVENCHON</t>
  </si>
  <si>
    <t>FR189</t>
  </si>
  <si>
    <t>2012FR189</t>
  </si>
  <si>
    <t>261B</t>
  </si>
  <si>
    <t>FR190</t>
  </si>
  <si>
    <t>2012FR190</t>
  </si>
  <si>
    <t>261C</t>
  </si>
  <si>
    <t>FR220</t>
  </si>
  <si>
    <t>2012FR220</t>
  </si>
  <si>
    <t>3280</t>
  </si>
  <si>
    <t>FR165</t>
  </si>
  <si>
    <t>2012FR165</t>
  </si>
  <si>
    <t>2320</t>
  </si>
  <si>
    <t>OBERNAI</t>
  </si>
  <si>
    <t>FR191</t>
  </si>
  <si>
    <t>2012FR191</t>
  </si>
  <si>
    <t>2640</t>
  </si>
  <si>
    <t>ORIGNY-SAINTE-BENOITE</t>
  </si>
  <si>
    <t>FR6</t>
  </si>
  <si>
    <t>2012FR6</t>
  </si>
  <si>
    <t>0070</t>
  </si>
  <si>
    <t>ORLEANS</t>
  </si>
  <si>
    <t>FR7</t>
  </si>
  <si>
    <t>2012FR7</t>
  </si>
  <si>
    <t>0080</t>
  </si>
  <si>
    <t>FR31</t>
  </si>
  <si>
    <t>2012FR31</t>
  </si>
  <si>
    <t>0420</t>
  </si>
  <si>
    <t>ORSAY</t>
  </si>
  <si>
    <t>FR25</t>
  </si>
  <si>
    <t>2012FR25</t>
  </si>
  <si>
    <t>0330</t>
  </si>
  <si>
    <t>PARAY-VIEILLE-POSTE</t>
  </si>
  <si>
    <t>FR238</t>
  </si>
  <si>
    <t>2012FR238</t>
  </si>
  <si>
    <t>3460</t>
  </si>
  <si>
    <t>PARDIES</t>
  </si>
  <si>
    <t>FR36</t>
  </si>
  <si>
    <t>2012FR36</t>
  </si>
  <si>
    <t>0500</t>
  </si>
  <si>
    <t>PARIS</t>
  </si>
  <si>
    <t>FR37</t>
  </si>
  <si>
    <t>2012FR37</t>
  </si>
  <si>
    <t>0520</t>
  </si>
  <si>
    <t>FR38</t>
  </si>
  <si>
    <t>2012FR38</t>
  </si>
  <si>
    <t>0530</t>
  </si>
  <si>
    <t>FR187</t>
  </si>
  <si>
    <t>2012FR187</t>
  </si>
  <si>
    <t>2600</t>
  </si>
  <si>
    <t>PETIT-COURONNE</t>
  </si>
  <si>
    <t>FR10</t>
  </si>
  <si>
    <t>2012FR10</t>
  </si>
  <si>
    <t>0120</t>
  </si>
  <si>
    <t>PITHIVIERS-LE-VIEIL</t>
  </si>
  <si>
    <t>FR17</t>
  </si>
  <si>
    <t>2012FR17</t>
  </si>
  <si>
    <t>0240</t>
  </si>
  <si>
    <t>POISSY</t>
  </si>
  <si>
    <t>FR138</t>
  </si>
  <si>
    <t>2012FR138</t>
  </si>
  <si>
    <t>190A</t>
  </si>
  <si>
    <t>PONT-A-MOUSSON</t>
  </si>
  <si>
    <t>FR139</t>
  </si>
  <si>
    <t>2012FR139</t>
  </si>
  <si>
    <t>190B</t>
  </si>
  <si>
    <t>FR92</t>
  </si>
  <si>
    <t>2012FR92</t>
  </si>
  <si>
    <t>1310</t>
  </si>
  <si>
    <t>PONT-DE-CLAIX</t>
  </si>
  <si>
    <t>FR194</t>
  </si>
  <si>
    <t>2012FR194</t>
  </si>
  <si>
    <t>2750</t>
  </si>
  <si>
    <t>PONT-SAINTE-MAXENCE</t>
  </si>
  <si>
    <t>FR231</t>
  </si>
  <si>
    <t>2012FR231</t>
  </si>
  <si>
    <t>3390</t>
  </si>
  <si>
    <t>PONT-SUR-SAMBRE</t>
  </si>
  <si>
    <t>FR18</t>
  </si>
  <si>
    <t>2012FR18</t>
  </si>
  <si>
    <t>0250</t>
  </si>
  <si>
    <t>PORCHEVILLE</t>
  </si>
  <si>
    <t>FR251</t>
  </si>
  <si>
    <t>2012FR251</t>
  </si>
  <si>
    <t>3620</t>
  </si>
  <si>
    <t>PORT</t>
  </si>
  <si>
    <t>FR159</t>
  </si>
  <si>
    <t>2012FR159</t>
  </si>
  <si>
    <t>2240</t>
  </si>
  <si>
    <t>REIMS</t>
  </si>
  <si>
    <t>FR174</t>
  </si>
  <si>
    <t>2012FR174</t>
  </si>
  <si>
    <t>2430</t>
  </si>
  <si>
    <t>RENNES</t>
  </si>
  <si>
    <t>FR175</t>
  </si>
  <si>
    <t>2012FR175</t>
  </si>
  <si>
    <t>2440</t>
  </si>
  <si>
    <t>FR204</t>
  </si>
  <si>
    <t>2012FR204</t>
  </si>
  <si>
    <t>3010</t>
  </si>
  <si>
    <t>RETIERS</t>
  </si>
  <si>
    <t>FR237</t>
  </si>
  <si>
    <t>2012FR237</t>
  </si>
  <si>
    <t>3450</t>
  </si>
  <si>
    <t>RIBECOURT-DRESLINCOURT</t>
  </si>
  <si>
    <t>FR136</t>
  </si>
  <si>
    <t>2012FR136</t>
  </si>
  <si>
    <t>1870</t>
  </si>
  <si>
    <t>RICHEMONT</t>
  </si>
  <si>
    <t>FR101</t>
  </si>
  <si>
    <t>2012FR101</t>
  </si>
  <si>
    <t>1440</t>
  </si>
  <si>
    <t>ROCHETTE</t>
  </si>
  <si>
    <t>FR26</t>
  </si>
  <si>
    <t>2012FR26</t>
  </si>
  <si>
    <t>035C</t>
  </si>
  <si>
    <t>ROISSY-EN-FRANCE</t>
  </si>
  <si>
    <t>FR51</t>
  </si>
  <si>
    <t>2012FR51</t>
  </si>
  <si>
    <t>0690</t>
  </si>
  <si>
    <t>ROMAINVILLE</t>
  </si>
  <si>
    <t>FR178</t>
  </si>
  <si>
    <t>2012FR178</t>
  </si>
  <si>
    <t>2490</t>
  </si>
  <si>
    <t>ROUEN</t>
  </si>
  <si>
    <t>FR199</t>
  </si>
  <si>
    <t>2012FR199</t>
  </si>
  <si>
    <t>2850</t>
  </si>
  <si>
    <t>ROYE</t>
  </si>
  <si>
    <t>FR44</t>
  </si>
  <si>
    <t>2012FR44</t>
  </si>
  <si>
    <t>0600</t>
  </si>
  <si>
    <t>RUNGIS</t>
  </si>
  <si>
    <t>FR12</t>
  </si>
  <si>
    <t>2012FR12</t>
  </si>
  <si>
    <t>016A</t>
  </si>
  <si>
    <t>SAILLAT-SUR-VIENNE</t>
  </si>
  <si>
    <t>FR202</t>
  </si>
  <si>
    <t>2012FR202</t>
  </si>
  <si>
    <t>300A</t>
  </si>
  <si>
    <t>SAINT-ANDRE</t>
  </si>
  <si>
    <t>FR203</t>
  </si>
  <si>
    <t>2012FR203</t>
  </si>
  <si>
    <t>300B</t>
  </si>
  <si>
    <t>FR127</t>
  </si>
  <si>
    <t>2012FR127</t>
  </si>
  <si>
    <t>1780</t>
  </si>
  <si>
    <t>SAINT-AVOLD</t>
  </si>
  <si>
    <t>FR128</t>
  </si>
  <si>
    <t>2012FR128</t>
  </si>
  <si>
    <t>1790</t>
  </si>
  <si>
    <t>FR129</t>
  </si>
  <si>
    <t>2012FR129</t>
  </si>
  <si>
    <t>180A</t>
  </si>
  <si>
    <t>FR130</t>
  </si>
  <si>
    <t>2012FR130</t>
  </si>
  <si>
    <t>180B</t>
  </si>
  <si>
    <t>FR152</t>
  </si>
  <si>
    <t>2012FR152</t>
  </si>
  <si>
    <t>2130</t>
  </si>
  <si>
    <t>SAINTE-GEMMES-SUR-LOIRE</t>
  </si>
  <si>
    <t>FR207</t>
  </si>
  <si>
    <t>2012FR207</t>
  </si>
  <si>
    <t>3090</t>
  </si>
  <si>
    <t>SAINT-ETIENNE-DU-ROUVRAY</t>
  </si>
  <si>
    <t>FR87</t>
  </si>
  <si>
    <t>2012FR87</t>
  </si>
  <si>
    <t>1270</t>
  </si>
  <si>
    <t>SAINT-FONS</t>
  </si>
  <si>
    <t>FR98</t>
  </si>
  <si>
    <t>2012FR98</t>
  </si>
  <si>
    <t>1400</t>
  </si>
  <si>
    <t>FR106</t>
  </si>
  <si>
    <t>2012FR106</t>
  </si>
  <si>
    <t>1580</t>
  </si>
  <si>
    <t>SAINT-GAUDENS</t>
  </si>
  <si>
    <t>FR222</t>
  </si>
  <si>
    <t>2012FR222</t>
  </si>
  <si>
    <t>3300</t>
  </si>
  <si>
    <t>SAINT-JUNIEN</t>
  </si>
  <si>
    <t>FR205</t>
  </si>
  <si>
    <t>2012FR205</t>
  </si>
  <si>
    <t>305A</t>
  </si>
  <si>
    <t>SAINT-LOUIS</t>
  </si>
  <si>
    <t>FR206</t>
  </si>
  <si>
    <t>2012FR206</t>
  </si>
  <si>
    <t>305B</t>
  </si>
  <si>
    <t>FR248</t>
  </si>
  <si>
    <t>2012FR248</t>
  </si>
  <si>
    <t>3590</t>
  </si>
  <si>
    <t>SAINT-MAURICE-DE-BEYNOST</t>
  </si>
  <si>
    <t>FR90</t>
  </si>
  <si>
    <t>2012FR90</t>
  </si>
  <si>
    <t>130A</t>
  </si>
  <si>
    <t>SAINT-MAURICE-L'EXIL</t>
  </si>
  <si>
    <t>FR91</t>
  </si>
  <si>
    <t>2012FR91</t>
  </si>
  <si>
    <t>130B</t>
  </si>
  <si>
    <t>FR40</t>
  </si>
  <si>
    <t>2012FR40</t>
  </si>
  <si>
    <t>056A</t>
  </si>
  <si>
    <t>SAINT-OUEN</t>
  </si>
  <si>
    <t>FR41</t>
  </si>
  <si>
    <t>2012FR41</t>
  </si>
  <si>
    <t>056B</t>
  </si>
  <si>
    <t>FR28</t>
  </si>
  <si>
    <t>2012FR28</t>
  </si>
  <si>
    <t>0370</t>
  </si>
  <si>
    <t>SAINT-OUEN-L'AUMONE</t>
  </si>
  <si>
    <t>FR254</t>
  </si>
  <si>
    <t>2012FR254</t>
  </si>
  <si>
    <t>3650</t>
  </si>
  <si>
    <t>SAINT-VALLIER</t>
  </si>
  <si>
    <t>FR184</t>
  </si>
  <si>
    <t>2012FR184</t>
  </si>
  <si>
    <t>2560</t>
  </si>
  <si>
    <t>SANDOUVILLE</t>
  </si>
  <si>
    <t>FR27</t>
  </si>
  <si>
    <t>2012FR27</t>
  </si>
  <si>
    <t>036A</t>
  </si>
  <si>
    <t>SARCELLES</t>
  </si>
  <si>
    <t>FR134</t>
  </si>
  <si>
    <t>2012FR134</t>
  </si>
  <si>
    <t>1840</t>
  </si>
  <si>
    <t>SARRALBE</t>
  </si>
  <si>
    <t>FR160</t>
  </si>
  <si>
    <t>2012FR160</t>
  </si>
  <si>
    <t>2250</t>
  </si>
  <si>
    <t>SILLERY</t>
  </si>
  <si>
    <t>FR5</t>
  </si>
  <si>
    <t>2012FR5</t>
  </si>
  <si>
    <t>0060</t>
  </si>
  <si>
    <t>SOCHAUX</t>
  </si>
  <si>
    <t>FR30</t>
  </si>
  <si>
    <t>2012FR30</t>
  </si>
  <si>
    <t>0400</t>
  </si>
  <si>
    <t>SOUPPES-SUR-LOING</t>
  </si>
  <si>
    <t>FR52</t>
  </si>
  <si>
    <t>2012FR52</t>
  </si>
  <si>
    <t>0720</t>
  </si>
  <si>
    <t>STAINS</t>
  </si>
  <si>
    <t>FR162</t>
  </si>
  <si>
    <t>2012FR162</t>
  </si>
  <si>
    <t>2290</t>
  </si>
  <si>
    <t>STRASBOURG</t>
  </si>
  <si>
    <t>FR173</t>
  </si>
  <si>
    <t>2012FR173</t>
  </si>
  <si>
    <t>2420</t>
  </si>
  <si>
    <t>FR1</t>
  </si>
  <si>
    <t>2012FR1</t>
  </si>
  <si>
    <t>0010</t>
  </si>
  <si>
    <t>TAVAUX</t>
  </si>
  <si>
    <t>FR253</t>
  </si>
  <si>
    <t>2012FR253</t>
  </si>
  <si>
    <t>3640</t>
  </si>
  <si>
    <t>TOUL</t>
  </si>
  <si>
    <t>FR212</t>
  </si>
  <si>
    <t>2012FR212</t>
  </si>
  <si>
    <t>3130</t>
  </si>
  <si>
    <t>TOULOUSE</t>
  </si>
  <si>
    <t>FR11</t>
  </si>
  <si>
    <t>2012FR11</t>
  </si>
  <si>
    <t>0130</t>
  </si>
  <si>
    <t>TOURY</t>
  </si>
  <si>
    <t>FR225</t>
  </si>
  <si>
    <t>2012FR225</t>
  </si>
  <si>
    <t>3330</t>
  </si>
  <si>
    <t>TRINITE</t>
  </si>
  <si>
    <t>FR250</t>
  </si>
  <si>
    <t>2012FR250</t>
  </si>
  <si>
    <t>3610</t>
  </si>
  <si>
    <t>FR95</t>
  </si>
  <si>
    <t>2012FR95</t>
  </si>
  <si>
    <t>1360</t>
  </si>
  <si>
    <t>TRONCHE</t>
  </si>
  <si>
    <t>FR23</t>
  </si>
  <si>
    <t>2012FR23</t>
  </si>
  <si>
    <t>0300</t>
  </si>
  <si>
    <t>ULIS</t>
  </si>
  <si>
    <t>FR229</t>
  </si>
  <si>
    <t>2012FR229</t>
  </si>
  <si>
    <t>3370</t>
  </si>
  <si>
    <t>VAIRES-SUR-MARNE</t>
  </si>
  <si>
    <t>FR94</t>
  </si>
  <si>
    <t>2012FR94</t>
  </si>
  <si>
    <t>1350</t>
  </si>
  <si>
    <t>VALENCE</t>
  </si>
  <si>
    <t>FR141</t>
  </si>
  <si>
    <t>2012FR141</t>
  </si>
  <si>
    <t>192B</t>
  </si>
  <si>
    <t>VANDOEUVRE-LES-NANCY</t>
  </si>
  <si>
    <t>FR84</t>
  </si>
  <si>
    <t>2012FR84</t>
  </si>
  <si>
    <t>1230</t>
  </si>
  <si>
    <t>VAULX-EN-VELIN</t>
  </si>
  <si>
    <t>FR201</t>
  </si>
  <si>
    <t>2012FR201</t>
  </si>
  <si>
    <t>2880</t>
  </si>
  <si>
    <t>VECQUEMONT</t>
  </si>
  <si>
    <t>FR19</t>
  </si>
  <si>
    <t>2012FR19</t>
  </si>
  <si>
    <t>0260</t>
  </si>
  <si>
    <t>VELIZY-VILLACOUBLAY</t>
  </si>
  <si>
    <t>FR102</t>
  </si>
  <si>
    <t>2012FR102</t>
  </si>
  <si>
    <t>1460</t>
  </si>
  <si>
    <t>VENISSIEUX</t>
  </si>
  <si>
    <t>FR193</t>
  </si>
  <si>
    <t>2012FR193</t>
  </si>
  <si>
    <t>2680</t>
  </si>
  <si>
    <t>VENIZEL</t>
  </si>
  <si>
    <t>FR243</t>
  </si>
  <si>
    <t>2012FR243</t>
  </si>
  <si>
    <t>3510</t>
  </si>
  <si>
    <t>VERNOU-LA-CELLE-SUR-SEINE</t>
  </si>
  <si>
    <t>FR20</t>
  </si>
  <si>
    <t>2012FR20</t>
  </si>
  <si>
    <t>0270</t>
  </si>
  <si>
    <t>VERSAILLES</t>
  </si>
  <si>
    <t>FR200</t>
  </si>
  <si>
    <t>2012FR200</t>
  </si>
  <si>
    <t>2860</t>
  </si>
  <si>
    <t>VILLERS-FAUCON</t>
  </si>
  <si>
    <t>FR156</t>
  </si>
  <si>
    <t>2012FR156</t>
  </si>
  <si>
    <t>2180</t>
  </si>
  <si>
    <t>VILLETTE-SUR-AUBE</t>
  </si>
  <si>
    <t>FR45</t>
  </si>
  <si>
    <t>2012FR45</t>
  </si>
  <si>
    <t>0620</t>
  </si>
  <si>
    <t>VITRY-SUR-SEINE</t>
  </si>
  <si>
    <t>FR46</t>
  </si>
  <si>
    <t>2012FR46</t>
  </si>
  <si>
    <t>0630</t>
  </si>
  <si>
    <t>FR232</t>
  </si>
  <si>
    <t>2012FR232</t>
  </si>
  <si>
    <t>3400</t>
  </si>
  <si>
    <t>FR163</t>
  </si>
  <si>
    <t>2012FR163</t>
  </si>
  <si>
    <t>2300</t>
  </si>
  <si>
    <t>WANTZENAU</t>
  </si>
  <si>
    <t>FR77</t>
  </si>
  <si>
    <t>2012FR77</t>
  </si>
  <si>
    <t>1130</t>
  </si>
  <si>
    <t>WARDRECQUES</t>
  </si>
  <si>
    <t>FR234</t>
  </si>
  <si>
    <t>2012FR234</t>
  </si>
  <si>
    <t>3420</t>
  </si>
  <si>
    <t>WIZERNES</t>
  </si>
  <si>
    <t>FR131</t>
  </si>
  <si>
    <t>2012FR131</t>
  </si>
  <si>
    <t>1810</t>
  </si>
  <si>
    <t>WOIPPY</t>
  </si>
  <si>
    <t>Columns A-AA:</t>
  </si>
  <si>
    <t>Combustion plants reported under the LCP Directive</t>
  </si>
  <si>
    <t>Columns AB-AM:</t>
  </si>
  <si>
    <t>Facilities reported in E-PRTR</t>
  </si>
  <si>
    <t>Column AN:</t>
  </si>
  <si>
    <t>Method</t>
  </si>
  <si>
    <t>p:</t>
  </si>
  <si>
    <t>plants/facilities were linked using their postal codes: same postal code, same street name and whether the plant name contains the facility name</t>
  </si>
  <si>
    <t>n:</t>
  </si>
  <si>
    <t>if no postal codes are available or the postal codes are not identical, plants/facilities were linked based on the plants'/facilities' manes and addresses</t>
  </si>
  <si>
    <t>m:</t>
  </si>
  <si>
    <t>plants/facilities that could not be linked using method "P" or "n" will be compared manually (to the extent possible) by searching for identical strings</t>
  </si>
  <si>
    <t>l:</t>
  </si>
  <si>
    <t>plants/facilities that could not be linked using methods "p", "n" or "m", same linkage as for the last LCP comparison (2008 data) will be applied</t>
  </si>
  <si>
    <r>
      <t>method</t>
    </r>
    <r>
      <rPr>
        <sz val="10"/>
        <rFont val="Arial"/>
        <family val="2"/>
      </rPr>
      <t xml:space="preserve"> </t>
    </r>
    <r>
      <rPr>
        <sz val="8"/>
        <rFont val="Arial"/>
        <family val="2"/>
      </rPr>
      <t>(p=postal code, n=plants'/facilities' names and addresses, m=manually, l=same linkage as for 2008 data)</t>
    </r>
  </si>
  <si>
    <t>EL</t>
  </si>
  <si>
    <t>EL1</t>
  </si>
  <si>
    <t>2012EL1</t>
  </si>
  <si>
    <t>PPC S.A. -Ag. Dimitrios ST Ι-II</t>
  </si>
  <si>
    <t>Ag. Dimitrios, Kozani</t>
  </si>
  <si>
    <t>YES</t>
  </si>
  <si>
    <t>EL2</t>
  </si>
  <si>
    <t>2012EL2</t>
  </si>
  <si>
    <t>PPC S.A. - Ag. Dimitrios ST ΙII-IV</t>
  </si>
  <si>
    <t>EL3</t>
  </si>
  <si>
    <t>2012EL3</t>
  </si>
  <si>
    <t>PPC S.A. -Ag. Dimitrios ST V</t>
  </si>
  <si>
    <t>EL4</t>
  </si>
  <si>
    <t>2012EL4</t>
  </si>
  <si>
    <t>PPC S.A. -Amyntaio ST Ι-II</t>
  </si>
  <si>
    <t>Amyntaio, Florina</t>
  </si>
  <si>
    <t>EL5</t>
  </si>
  <si>
    <t>2012EL5</t>
  </si>
  <si>
    <t>PPC S.A. -Kardia ST Ι</t>
  </si>
  <si>
    <t>Kardia, Kozani</t>
  </si>
  <si>
    <t>EL6</t>
  </si>
  <si>
    <t>2012EL6</t>
  </si>
  <si>
    <t>PPC S.A. -Kardia ST ΙI</t>
  </si>
  <si>
    <t>EL7</t>
  </si>
  <si>
    <t>2012EL7</t>
  </si>
  <si>
    <t>PPC S.A. -Kardia ST ΙII</t>
  </si>
  <si>
    <t>EL8</t>
  </si>
  <si>
    <t>2012EL8</t>
  </si>
  <si>
    <t>PPC S.A. -Kardia ST ΙV</t>
  </si>
  <si>
    <t>EL9</t>
  </si>
  <si>
    <t>2012EL9</t>
  </si>
  <si>
    <t>PPC S.A. -Liptol ST I-II</t>
  </si>
  <si>
    <t>Ptolemaida, Kozani</t>
  </si>
  <si>
    <t>EL10</t>
  </si>
  <si>
    <t>2012EL10</t>
  </si>
  <si>
    <t>PPC S.A. -Ptolemaida ST Ι-II</t>
  </si>
  <si>
    <t>EL11</t>
  </si>
  <si>
    <t>2012EL11</t>
  </si>
  <si>
    <t>PPC S.A. -Ptolemaida ST ΙII</t>
  </si>
  <si>
    <t>EL12</t>
  </si>
  <si>
    <t>2012EL12</t>
  </si>
  <si>
    <t>PPC S.A. -Ptolemaida ST ΙV</t>
  </si>
  <si>
    <t>EL13</t>
  </si>
  <si>
    <t>2012EL13</t>
  </si>
  <si>
    <t>PPC S.A. -Meliti ST I</t>
  </si>
  <si>
    <t>Meliti, Florina</t>
  </si>
  <si>
    <t>EL14</t>
  </si>
  <si>
    <t>2012EL14</t>
  </si>
  <si>
    <t>PPC S.A. -Megalopoli ST Ι</t>
  </si>
  <si>
    <t>Megalopoli, Arcadia</t>
  </si>
  <si>
    <t>ΝΟ</t>
  </si>
  <si>
    <t>EL15</t>
  </si>
  <si>
    <t>2012EL15</t>
  </si>
  <si>
    <t>PPC S.A. -Megalopoli ST ΙI</t>
  </si>
  <si>
    <t>EL16</t>
  </si>
  <si>
    <t>2012EL16</t>
  </si>
  <si>
    <t>PPC S.A. -Megalopoli ST ΙII</t>
  </si>
  <si>
    <t>EL17</t>
  </si>
  <si>
    <t>2012EL17</t>
  </si>
  <si>
    <t>PPC S.A. -Megalopoli ST ΙV</t>
  </si>
  <si>
    <t>EL18</t>
  </si>
  <si>
    <t>2012EL18</t>
  </si>
  <si>
    <t>PPC S.A. -Aliveri ST ΙΙΙ</t>
  </si>
  <si>
    <t>Aliveri, Euboea</t>
  </si>
  <si>
    <t>EL19</t>
  </si>
  <si>
    <t>2012EL19</t>
  </si>
  <si>
    <t>PPC S.A. -Aliveri ST IV</t>
  </si>
  <si>
    <t>EL20</t>
  </si>
  <si>
    <t>2012EL20</t>
  </si>
  <si>
    <t>PPC S.A. -Ag. Georgios ST VIII-IX</t>
  </si>
  <si>
    <t>Ag.Georgios, Attica</t>
  </si>
  <si>
    <t>EL21</t>
  </si>
  <si>
    <t>2012EL21</t>
  </si>
  <si>
    <t>PPC S.A. -Lavrio ST Ι</t>
  </si>
  <si>
    <t>Lavrio, Attica</t>
  </si>
  <si>
    <t>EL22</t>
  </si>
  <si>
    <t>2012EL22</t>
  </si>
  <si>
    <t>PPC S.A. -Lavrio ST ΙΙ</t>
  </si>
  <si>
    <t>EL23</t>
  </si>
  <si>
    <t>2012EL23</t>
  </si>
  <si>
    <t>PPC S.A. -Lavrio CC 3</t>
  </si>
  <si>
    <t>EL24</t>
  </si>
  <si>
    <t>2012EL24</t>
  </si>
  <si>
    <t>PPC S.A. -Lavrio CC 4</t>
  </si>
  <si>
    <t>EL25</t>
  </si>
  <si>
    <t>2012EL25</t>
  </si>
  <si>
    <t>PPC S.A. -Lavrio CC 5</t>
  </si>
  <si>
    <t>EL26</t>
  </si>
  <si>
    <t>2012EL26</t>
  </si>
  <si>
    <t>PPC S.A. -Linoperamata ST IV</t>
  </si>
  <si>
    <t>Linoperamata, Heraklion</t>
  </si>
  <si>
    <t>EL27</t>
  </si>
  <si>
    <t>2012EL27</t>
  </si>
  <si>
    <t>PPC S.A. -Linoperamata ST V</t>
  </si>
  <si>
    <t>EL28</t>
  </si>
  <si>
    <t>2012EL28</t>
  </si>
  <si>
    <t>PPC S.A. -Linoperamata ST VI</t>
  </si>
  <si>
    <t>EL29</t>
  </si>
  <si>
    <t>2012EL29</t>
  </si>
  <si>
    <t>PPC S.A. -Linoperamata GT 1</t>
  </si>
  <si>
    <t>EL30</t>
  </si>
  <si>
    <t>2012EL30</t>
  </si>
  <si>
    <t>PPC S.A. -Linoperamata GT 2</t>
  </si>
  <si>
    <t>EL31</t>
  </si>
  <si>
    <t>2012EL31</t>
  </si>
  <si>
    <t>PPC S.A. -Linoperamata GT 3</t>
  </si>
  <si>
    <t>EL32</t>
  </si>
  <si>
    <t>2012EL32</t>
  </si>
  <si>
    <t>PPC S.A. -Linoperamata GT 5</t>
  </si>
  <si>
    <t>EL33</t>
  </si>
  <si>
    <t>2012EL33</t>
  </si>
  <si>
    <t>PPC S.A. -Chania GT 1</t>
  </si>
  <si>
    <t>Chania, Chania</t>
  </si>
  <si>
    <t>EL34</t>
  </si>
  <si>
    <t>2012EL34</t>
  </si>
  <si>
    <t>PPC S.A. -Chania GT 4</t>
  </si>
  <si>
    <t>EL35</t>
  </si>
  <si>
    <t>2012EL35</t>
  </si>
  <si>
    <t>PPC S.A. -Chania GT 5</t>
  </si>
  <si>
    <t>EL36</t>
  </si>
  <si>
    <t>2012EL36</t>
  </si>
  <si>
    <t>PPC S.A. -Chania GT 11</t>
  </si>
  <si>
    <t>EL37</t>
  </si>
  <si>
    <t>2012EL37</t>
  </si>
  <si>
    <t>PPC S.A. -Chania GT 12</t>
  </si>
  <si>
    <t>EL38</t>
  </si>
  <si>
    <t>2012EL38</t>
  </si>
  <si>
    <t>PPC S.A. -Chania GT 13</t>
  </si>
  <si>
    <t>EL39</t>
  </si>
  <si>
    <t>2012EL39</t>
  </si>
  <si>
    <t>PPC S.A. -Chania CC</t>
  </si>
  <si>
    <t>EL40</t>
  </si>
  <si>
    <t>2012EL40</t>
  </si>
  <si>
    <t>PPC S.A. -Rodos GT 1</t>
  </si>
  <si>
    <t>Soroni, Rhodes</t>
  </si>
  <si>
    <t>EL41</t>
  </si>
  <si>
    <t>2012EL41</t>
  </si>
  <si>
    <t>PPC S.A. -Rodos GT 2</t>
  </si>
  <si>
    <t>EL42</t>
  </si>
  <si>
    <t>2012EL42</t>
  </si>
  <si>
    <t>PPC S.A. -Rodos GT 3</t>
  </si>
  <si>
    <t>EL43</t>
  </si>
  <si>
    <t>2012EL43</t>
  </si>
  <si>
    <t>PPC S.A. -Rodos GT 4</t>
  </si>
  <si>
    <t>EL44</t>
  </si>
  <si>
    <t>2012EL44</t>
  </si>
  <si>
    <t>PPC S.A. -Komotini CC</t>
  </si>
  <si>
    <t>Komotini, Komotini</t>
  </si>
  <si>
    <t>EL45</t>
  </si>
  <si>
    <t>2012EL45</t>
  </si>
  <si>
    <t>PPC S.A. -Atherinolakkos ST I-II</t>
  </si>
  <si>
    <t>Atherinolakkos, Lasithi</t>
  </si>
  <si>
    <t>EL46</t>
  </si>
  <si>
    <t>2012EL46</t>
  </si>
  <si>
    <t xml:space="preserve">Heron Thermoelectric S.A. </t>
  </si>
  <si>
    <t>Thiva , Voiotia</t>
  </si>
  <si>
    <t>EL47</t>
  </si>
  <si>
    <t>2012EL47</t>
  </si>
  <si>
    <t xml:space="preserve">Heron II Voiotias S.A. </t>
  </si>
  <si>
    <t>EL48</t>
  </si>
  <si>
    <t>2012EL48</t>
  </si>
  <si>
    <t>ELPEDISON - THESSALONIKI (ex ELPEDISON (ex ENERGIAKI)) Power Plant</t>
  </si>
  <si>
    <t>Hellenic Petroleum Industrial Complex, 7th km of Thessaloniki-Veria Old National Road, Delta Municipality, Thessaloniki Prefecture, GR57008</t>
  </si>
  <si>
    <t>Dust: PM10 are recorded</t>
  </si>
  <si>
    <t>EL49</t>
  </si>
  <si>
    <t>2012EL49</t>
  </si>
  <si>
    <t>ELPEDISON - THISVI Power Plant</t>
  </si>
  <si>
    <t>Thisvi Industrial Area, Thiva Municipality, Viotia Prefecture, GR32010</t>
  </si>
  <si>
    <t>EL50</t>
  </si>
  <si>
    <t>2012EL50</t>
  </si>
  <si>
    <t>ALUMINIUM S.A 1</t>
  </si>
  <si>
    <t>Agios Nikolaos, Viotia</t>
  </si>
  <si>
    <t>EL51</t>
  </si>
  <si>
    <t>2012EL51</t>
  </si>
  <si>
    <t>ALUMINIUM S.A 2</t>
  </si>
  <si>
    <t>EL52</t>
  </si>
  <si>
    <t>2012EL52</t>
  </si>
  <si>
    <t>ALUMINIUM S.A CHP Unit 3</t>
  </si>
  <si>
    <t>EL53</t>
  </si>
  <si>
    <t>2012EL53</t>
  </si>
  <si>
    <t>ALUMINIUM S.A CHP Unit 4</t>
  </si>
  <si>
    <t>EL54</t>
  </si>
  <si>
    <t>2012EL54</t>
  </si>
  <si>
    <t>ALUMINIUM S.A CHP Unit 5</t>
  </si>
  <si>
    <t>EL55</t>
  </si>
  <si>
    <t>2012EL55</t>
  </si>
  <si>
    <t xml:space="preserve">Hellenic Petroleum - Aspropyrgos - 1 (Central stack) </t>
  </si>
  <si>
    <t>Aspropyrgos</t>
  </si>
  <si>
    <t>EL56</t>
  </si>
  <si>
    <t>2012EL56</t>
  </si>
  <si>
    <t>Hellenic Petroleum - Aspropyrgos - 2 (L2101)</t>
  </si>
  <si>
    <t>EL57</t>
  </si>
  <si>
    <t>2012EL57</t>
  </si>
  <si>
    <t>Hellenic Petroleum - Aspropyrgos - 3 (L2001 / L2051)</t>
  </si>
  <si>
    <t>EL58</t>
  </si>
  <si>
    <t>2012EL58</t>
  </si>
  <si>
    <t xml:space="preserve">Hellenic Petroleum - Elefsina - 1 (CDU III) </t>
  </si>
  <si>
    <t>Elefsina</t>
  </si>
  <si>
    <t>EL59</t>
  </si>
  <si>
    <t>2012EL59</t>
  </si>
  <si>
    <t>Hellenic Petroleum - Thessaloniki - 1 (F-101)</t>
  </si>
  <si>
    <t>Thessaloniki</t>
  </si>
  <si>
    <t>EL60</t>
  </si>
  <si>
    <t>2012EL60</t>
  </si>
  <si>
    <t>Hellenic Petroleum - Thessaloniki - 2 (SG931/41)</t>
  </si>
  <si>
    <t>EL61</t>
  </si>
  <si>
    <t>2012EL61</t>
  </si>
  <si>
    <t>Hellenic Petroleum - Thessaloniki - 3 (F1401/2/3)</t>
  </si>
  <si>
    <t>EL62</t>
  </si>
  <si>
    <t>2012EL62</t>
  </si>
  <si>
    <t>Motor Oil 1</t>
  </si>
  <si>
    <t>Ag. Theodori, Corinthos</t>
  </si>
  <si>
    <t>EL63</t>
  </si>
  <si>
    <t>2012EL63</t>
  </si>
  <si>
    <t>Motor Oil 2</t>
  </si>
  <si>
    <t>EL64</t>
  </si>
  <si>
    <t>2012EL64</t>
  </si>
  <si>
    <t>Motor Oil 3</t>
  </si>
  <si>
    <t>EL65</t>
  </si>
  <si>
    <t>2012EL65</t>
  </si>
  <si>
    <t>Thermie Serres District Heating Plant</t>
  </si>
  <si>
    <t>Land plot  3796, Serres Farm, GR62100, Serres</t>
  </si>
  <si>
    <t>EL66</t>
  </si>
  <si>
    <t>2012EL66</t>
  </si>
  <si>
    <t>PROTERGIA POWER PLANT COMBINED CYCLE</t>
  </si>
  <si>
    <t>ST. NICOLAOS BIOTIA 32003 GREECE</t>
  </si>
  <si>
    <t>TJ in high heating value</t>
  </si>
  <si>
    <t>EL67</t>
  </si>
  <si>
    <t>2012EL67</t>
  </si>
  <si>
    <t>KORINTHOS POWER - POWER PLANT COMBINED CYCLE</t>
  </si>
  <si>
    <t>ST THEODOROI KORINTHIAS 20003 GREECE</t>
  </si>
  <si>
    <t>TJ in high heating value, after date of issuance of the permit the greenhouse gas emission 11/6/2012</t>
  </si>
  <si>
    <t>GR</t>
  </si>
  <si>
    <t>HU</t>
  </si>
  <si>
    <t>HU1</t>
  </si>
  <si>
    <t>2012HU1</t>
  </si>
  <si>
    <t>MOL Nyrt. Zalai Finomító</t>
  </si>
  <si>
    <t>Zalaegerszeg</t>
  </si>
  <si>
    <t>HU2</t>
  </si>
  <si>
    <t>2012HU2</t>
  </si>
  <si>
    <t>DBM Dél-Nyírségi Bioenergia Művek Energiatermelő Zrt.</t>
  </si>
  <si>
    <t>Szakoly</t>
  </si>
  <si>
    <t>HU3</t>
  </si>
  <si>
    <t>2012HU3</t>
  </si>
  <si>
    <t>E.ON Energiatermelő Kft. Nyíregyházi Erőmű</t>
  </si>
  <si>
    <t>Nyíregyháza</t>
  </si>
  <si>
    <t>HU4</t>
  </si>
  <si>
    <t>2012HU4</t>
  </si>
  <si>
    <t>Nyíregyházi Kombinált Ciklusú Erőmű</t>
  </si>
  <si>
    <t>HU5</t>
  </si>
  <si>
    <t>2012HU5</t>
  </si>
  <si>
    <t>Bakonyi Bioenergia Kft.</t>
  </si>
  <si>
    <t>Ajka</t>
  </si>
  <si>
    <t>From 2012 only electrical supply</t>
  </si>
  <si>
    <t>HU6</t>
  </si>
  <si>
    <t>2012HU6</t>
  </si>
  <si>
    <t>Bakonyi Erőmű Zrt.</t>
  </si>
  <si>
    <t>HU7</t>
  </si>
  <si>
    <t>2012HU7</t>
  </si>
  <si>
    <t>MVM BVMT Zrt.</t>
  </si>
  <si>
    <t>HU8</t>
  </si>
  <si>
    <t>2012HU8</t>
  </si>
  <si>
    <t>Hankook Tire Magyarország Kft.</t>
  </si>
  <si>
    <t>Rácalmás</t>
  </si>
  <si>
    <t>The total rated thermal input of the plant reached
50 MWth with a new boiler put on in 2012. 
For 2010-2011 the total rated thermal input was only 39,3 MWth.</t>
  </si>
  <si>
    <t>HU9</t>
  </si>
  <si>
    <t>2012HU9</t>
  </si>
  <si>
    <t>Hamburger Hungária Kft.</t>
  </si>
  <si>
    <t>Dunaújváros</t>
  </si>
  <si>
    <t>HU10</t>
  </si>
  <si>
    <t>2012HU10</t>
  </si>
  <si>
    <t>Hungrana Kft.</t>
  </si>
  <si>
    <t>Szabadegyháza</t>
  </si>
  <si>
    <t>HU11</t>
  </si>
  <si>
    <t>2012HU11</t>
  </si>
  <si>
    <t>ISD POWER Kft.</t>
  </si>
  <si>
    <t>HU12</t>
  </si>
  <si>
    <t>2012HU12</t>
  </si>
  <si>
    <t>MVM GTER Gázturbinás Erőmű Zrt.</t>
  </si>
  <si>
    <t>Litér</t>
  </si>
  <si>
    <t>HU13</t>
  </si>
  <si>
    <t>2012HU13</t>
  </si>
  <si>
    <t xml:space="preserve">Nitrogénművek Zrt. </t>
  </si>
  <si>
    <t>Pétfürdő</t>
  </si>
  <si>
    <t>HU14</t>
  </si>
  <si>
    <t>2012HU14</t>
  </si>
  <si>
    <t>Székesfehérvári Fűtőerőmű Kft.</t>
  </si>
  <si>
    <t>Székesfehérvár</t>
  </si>
  <si>
    <t>HU15</t>
  </si>
  <si>
    <t>2012HU15</t>
  </si>
  <si>
    <t xml:space="preserve">Dorogi Erőmű Kft. </t>
  </si>
  <si>
    <t>Dorog</t>
  </si>
  <si>
    <t>HU16</t>
  </si>
  <si>
    <t>2012HU16</t>
  </si>
  <si>
    <t xml:space="preserve">FGSZ Földgázszállító Zrt. </t>
  </si>
  <si>
    <t>Levél</t>
  </si>
  <si>
    <t>HU17</t>
  </si>
  <si>
    <t>2012HU17</t>
  </si>
  <si>
    <t xml:space="preserve">E.ON Energiatermelő Kft. Győri Erőmű </t>
  </si>
  <si>
    <t>Győr</t>
  </si>
  <si>
    <t>HU18</t>
  </si>
  <si>
    <t>2012HU18</t>
  </si>
  <si>
    <t xml:space="preserve">Győr-Szol Zrt. </t>
  </si>
  <si>
    <t>HU19</t>
  </si>
  <si>
    <t>2012HU19</t>
  </si>
  <si>
    <t xml:space="preserve">E.ON Energiatermelő Kft. Soproni Erőmű </t>
  </si>
  <si>
    <t>Sopron</t>
  </si>
  <si>
    <t>HU20</t>
  </si>
  <si>
    <t>2012HU20</t>
  </si>
  <si>
    <t>Tatabányai Erőmű Kft.</t>
  </si>
  <si>
    <t>Tatabánya</t>
  </si>
  <si>
    <t>HU21</t>
  </si>
  <si>
    <t>2012HU21</t>
  </si>
  <si>
    <t xml:space="preserve">Vértesi Erőmű Zrt. </t>
  </si>
  <si>
    <t>Oroszlány</t>
  </si>
  <si>
    <t>HU22</t>
  </si>
  <si>
    <t>2012HU22</t>
  </si>
  <si>
    <t>Zoltek Zrt.</t>
  </si>
  <si>
    <t>Nyergesújfalu</t>
  </si>
  <si>
    <t>HU23</t>
  </si>
  <si>
    <t>2012HU23</t>
  </si>
  <si>
    <t>MESZ Magyaróvár Zrt.</t>
  </si>
  <si>
    <t>Mosonmagyaróvár</t>
  </si>
  <si>
    <t>HU24</t>
  </si>
  <si>
    <t>2012HU24</t>
  </si>
  <si>
    <t>Rába Energia Kft.</t>
  </si>
  <si>
    <t>HU25</t>
  </si>
  <si>
    <t>2012HU25</t>
  </si>
  <si>
    <t xml:space="preserve">E.ON Erőmű Kft. </t>
  </si>
  <si>
    <t>Gönyű</t>
  </si>
  <si>
    <t>HU26</t>
  </si>
  <si>
    <t>2012HU26</t>
  </si>
  <si>
    <t>Magyar Cukor Zrt. Kaposvári Cukorgyár</t>
  </si>
  <si>
    <t>Kaposvár</t>
  </si>
  <si>
    <t>HU27</t>
  </si>
  <si>
    <t>2012HU27</t>
  </si>
  <si>
    <t>Pannon Hőerőmű Zrt.</t>
  </si>
  <si>
    <t>Pécs</t>
  </si>
  <si>
    <t>HU28</t>
  </si>
  <si>
    <t>2012HU28</t>
  </si>
  <si>
    <t>Pannon-Hő Energetikai Termelő Kft.</t>
  </si>
  <si>
    <t>The plant had built, the pilot operation will be in 2013.</t>
  </si>
  <si>
    <t>HU29</t>
  </si>
  <si>
    <t>2012HU29</t>
  </si>
  <si>
    <t>Pannonenergia Erőművi Tanácsadó Kft.</t>
  </si>
  <si>
    <t>Under construction</t>
  </si>
  <si>
    <t>HU30</t>
  </si>
  <si>
    <t>2012HU30</t>
  </si>
  <si>
    <t>SEKAB Zrt.</t>
  </si>
  <si>
    <t>Marcali</t>
  </si>
  <si>
    <t>The building operations have not started yet.</t>
  </si>
  <si>
    <t>HU31</t>
  </si>
  <si>
    <t>2012HU31</t>
  </si>
  <si>
    <t>E.ON Energiatermelő Kft. Debreceni Erőmű</t>
  </si>
  <si>
    <t>Debrecen</t>
  </si>
  <si>
    <t>HU32</t>
  </si>
  <si>
    <t>2012HU32</t>
  </si>
  <si>
    <t>FGSZ Földgázszállító Zrt.</t>
  </si>
  <si>
    <t>Hajdúszoboszló</t>
  </si>
  <si>
    <t>HU33</t>
  </si>
  <si>
    <t>2012HU33</t>
  </si>
  <si>
    <t>Debreceni Kombinált Ciklusú Erőmű</t>
  </si>
  <si>
    <t>HU34</t>
  </si>
  <si>
    <t>2012HU34</t>
  </si>
  <si>
    <t>Alpiq Csepel Kft., Csepel II. KCGT</t>
  </si>
  <si>
    <t>Budapest</t>
  </si>
  <si>
    <t>HU35</t>
  </si>
  <si>
    <t>2012HU35</t>
  </si>
  <si>
    <t>Alpiq Csepeli Erőmű Kft.</t>
  </si>
  <si>
    <t>HU36</t>
  </si>
  <si>
    <t>2012HU36</t>
  </si>
  <si>
    <t>Budapesti Erőmű Zrt. Kelenföldi Erőmű</t>
  </si>
  <si>
    <t xml:space="preserve">Budapest </t>
  </si>
  <si>
    <t>HU37</t>
  </si>
  <si>
    <t>2012HU37</t>
  </si>
  <si>
    <t>Budapesti Erőmű Rt. Kispesti Erőmű</t>
  </si>
  <si>
    <t>HU38</t>
  </si>
  <si>
    <t>2012HU38</t>
  </si>
  <si>
    <t>Budapesti Erőmű Rt. Révész utcai Fűtőmű</t>
  </si>
  <si>
    <t>HU39</t>
  </si>
  <si>
    <t>2012HU39</t>
  </si>
  <si>
    <t>Budapesti Erőmű Rt. Újpesti Erőmű</t>
  </si>
  <si>
    <t>HU40</t>
  </si>
  <si>
    <t>2012HU40</t>
  </si>
  <si>
    <t xml:space="preserve">FŐTÁV Rt. Észak-Budai Fűtőmű </t>
  </si>
  <si>
    <t>HU41</t>
  </si>
  <si>
    <t>2012HU41</t>
  </si>
  <si>
    <t xml:space="preserve">FŐTÁV Rt. Füredi Fűtőmű </t>
  </si>
  <si>
    <t>HU42</t>
  </si>
  <si>
    <t>2012HU42</t>
  </si>
  <si>
    <t xml:space="preserve">FŐTÁV Rt. Újpalotai Fűtőmű </t>
  </si>
  <si>
    <t>HU43</t>
  </si>
  <si>
    <t>2012HU43</t>
  </si>
  <si>
    <t xml:space="preserve">FŐTÁV Rt. Rákoskesztúri Fűtőmű </t>
  </si>
  <si>
    <t>HU44</t>
  </si>
  <si>
    <t>2012HU44</t>
  </si>
  <si>
    <t>Dunamenti Erőmű Zrt.</t>
  </si>
  <si>
    <t>Százhalombatta</t>
  </si>
  <si>
    <t>HU45</t>
  </si>
  <si>
    <t>2012HU45</t>
  </si>
  <si>
    <t>Lőrinci</t>
  </si>
  <si>
    <t>HU46</t>
  </si>
  <si>
    <t>2012HU46</t>
  </si>
  <si>
    <t>MOL Nyrt. Dunai Finomító</t>
  </si>
  <si>
    <t>HU47</t>
  </si>
  <si>
    <t>2012HU47</t>
  </si>
  <si>
    <t>MVM Észak-Budai Kogenerációs Fűtőerőmű</t>
  </si>
  <si>
    <t>HU48</t>
  </si>
  <si>
    <t>2012HU48</t>
  </si>
  <si>
    <t>AES Borsodi Energetikai Kft. Borsodi Hőerőmű</t>
  </si>
  <si>
    <t>Kazincbarcika</t>
  </si>
  <si>
    <t>The plant did not operate in 2012.</t>
  </si>
  <si>
    <t>HU49</t>
  </si>
  <si>
    <t>2012HU49</t>
  </si>
  <si>
    <t>AES Tisza Erőmű Kft.</t>
  </si>
  <si>
    <t>Tiszaújváros</t>
  </si>
  <si>
    <t xml:space="preserve">The plant had operated only until March 2012. </t>
  </si>
  <si>
    <t>HU50</t>
  </si>
  <si>
    <t>2012HU50</t>
  </si>
  <si>
    <t>AES Borsodi Energetikai Kft.
Tiszapalkonyai Hőerőmű</t>
  </si>
  <si>
    <t>HU51</t>
  </si>
  <si>
    <t>2012HU51</t>
  </si>
  <si>
    <t>BC-Erőmű Kft.</t>
  </si>
  <si>
    <t>HU52</t>
  </si>
  <si>
    <t>2012HU52</t>
  </si>
  <si>
    <t>BC-Therm Kft.</t>
  </si>
  <si>
    <t>HU53</t>
  </si>
  <si>
    <t>2012HU53</t>
  </si>
  <si>
    <t>Mátrai Erőmű Zrt.</t>
  </si>
  <si>
    <t>Visonta</t>
  </si>
  <si>
    <t>HU54</t>
  </si>
  <si>
    <t>2012HU54</t>
  </si>
  <si>
    <t>MIFŰ Miskolci Fűtőerőmű Kft.</t>
  </si>
  <si>
    <t>Miskolc, Hold utca</t>
  </si>
  <si>
    <t>HU55</t>
  </si>
  <si>
    <t>2012HU55</t>
  </si>
  <si>
    <t>Miskolc, Tatár utca</t>
  </si>
  <si>
    <t>HU56</t>
  </si>
  <si>
    <t>2012HU56</t>
  </si>
  <si>
    <t>Sajószöged</t>
  </si>
  <si>
    <t>HU57</t>
  </si>
  <si>
    <t>2012HU57</t>
  </si>
  <si>
    <t>TVK-Erőmű Kft.</t>
  </si>
  <si>
    <t>HU58</t>
  </si>
  <si>
    <t>2012HU58</t>
  </si>
  <si>
    <t>Bunge Rt. Martfűi Gyára</t>
  </si>
  <si>
    <t>Martfű</t>
  </si>
  <si>
    <t>HU59</t>
  </si>
  <si>
    <t>2012HU59</t>
  </si>
  <si>
    <t>Pannónia Ethanol Zrt.</t>
  </si>
  <si>
    <t>Dunaföldvár</t>
  </si>
  <si>
    <t>IE</t>
  </si>
  <si>
    <t>IE1</t>
  </si>
  <si>
    <t>2012IE1</t>
  </si>
  <si>
    <t>Moneypoint U1</t>
  </si>
  <si>
    <t>Kilrush Co.Clare</t>
  </si>
  <si>
    <t>IE2</t>
  </si>
  <si>
    <t>2012IE2</t>
  </si>
  <si>
    <t>Moneypoint U2</t>
  </si>
  <si>
    <t>IE3</t>
  </si>
  <si>
    <t>2012IE3</t>
  </si>
  <si>
    <t>Moneypoint U3</t>
  </si>
  <si>
    <t>IE4</t>
  </si>
  <si>
    <t>2012IE4</t>
  </si>
  <si>
    <t>Aghada U1</t>
  </si>
  <si>
    <t>Whitegate, Midleton, Co.Cork</t>
  </si>
  <si>
    <t>IE5</t>
  </si>
  <si>
    <t>2012IE5</t>
  </si>
  <si>
    <t>Aghada CT11-U2</t>
  </si>
  <si>
    <t>IE6</t>
  </si>
  <si>
    <t>2012IE6</t>
  </si>
  <si>
    <t>Aghada CT12-U3</t>
  </si>
  <si>
    <t>IE7</t>
  </si>
  <si>
    <t>2012IE7</t>
  </si>
  <si>
    <t>Aghada CT14-U4</t>
  </si>
  <si>
    <t>IE8</t>
  </si>
  <si>
    <t>2012IE8</t>
  </si>
  <si>
    <t>Poolbeg U4</t>
  </si>
  <si>
    <t>Pigeon House Road, Dublin 4, Co. Dublin</t>
  </si>
  <si>
    <t>IE9</t>
  </si>
  <si>
    <t>2012IE9</t>
  </si>
  <si>
    <t>Poolbeg U5</t>
  </si>
  <si>
    <t>IE10</t>
  </si>
  <si>
    <t>2012IE10</t>
  </si>
  <si>
    <t>Great Island 1 &amp; 2</t>
  </si>
  <si>
    <t>Campile, New Ross, Co. Wexford</t>
  </si>
  <si>
    <t>IE11</t>
  </si>
  <si>
    <t>2012IE11</t>
  </si>
  <si>
    <t>Great Island 3</t>
  </si>
  <si>
    <t>IE12</t>
  </si>
  <si>
    <t>2012IE12</t>
  </si>
  <si>
    <t>Tarbert 1 &amp; 2</t>
  </si>
  <si>
    <t>Tarbert, Co. Kerry</t>
  </si>
  <si>
    <t>IE13</t>
  </si>
  <si>
    <t>2012IE13</t>
  </si>
  <si>
    <t>Tarbert 3 &amp; 4</t>
  </si>
  <si>
    <t>IE14</t>
  </si>
  <si>
    <t>2012IE14</t>
  </si>
  <si>
    <t>Marina</t>
  </si>
  <si>
    <t>Centre Park Road, Cork, Co.Cork</t>
  </si>
  <si>
    <t>IE15</t>
  </si>
  <si>
    <t>2012IE15</t>
  </si>
  <si>
    <t>North Wall 5</t>
  </si>
  <si>
    <t>Alexandra Road, Dublin , Co.Dublin</t>
  </si>
  <si>
    <t>IE16</t>
  </si>
  <si>
    <t>2012IE16</t>
  </si>
  <si>
    <t>Synergen (Dublin Bay Power Plant)</t>
  </si>
  <si>
    <t>IE17</t>
  </si>
  <si>
    <t>2012IE17</t>
  </si>
  <si>
    <t>West Offaly Power</t>
  </si>
  <si>
    <t>Shannonbridge, Co. Westmeath</t>
  </si>
  <si>
    <t>IE18</t>
  </si>
  <si>
    <t>2012IE18</t>
  </si>
  <si>
    <t>Edenderry Power</t>
  </si>
  <si>
    <t>Edenderry, Co. Offaly</t>
  </si>
  <si>
    <t>IE19</t>
  </si>
  <si>
    <t>2012IE19</t>
  </si>
  <si>
    <t>Lough Ree Power</t>
  </si>
  <si>
    <t>Lanesborough, Co. Longford</t>
  </si>
  <si>
    <t>IE20</t>
  </si>
  <si>
    <t>2012IE20</t>
  </si>
  <si>
    <t>Guinness P301</t>
  </si>
  <si>
    <t>Dublin 8, Co. Dublin</t>
  </si>
  <si>
    <t>IE21</t>
  </si>
  <si>
    <t>2012IE21</t>
  </si>
  <si>
    <t>Tynagh Energy</t>
  </si>
  <si>
    <t>Derryfrench, Loughrea, Co. Galway</t>
  </si>
  <si>
    <t>IE22</t>
  </si>
  <si>
    <t>2012IE22</t>
  </si>
  <si>
    <t>Huntstown Power Station (phase I)</t>
  </si>
  <si>
    <t>Huntstown, Finglas, Dublin 11, Co.Dublin</t>
  </si>
  <si>
    <t>IE23</t>
  </si>
  <si>
    <t>2012IE23</t>
  </si>
  <si>
    <t>Viridian Power (phase II)</t>
  </si>
  <si>
    <t>IE24</t>
  </si>
  <si>
    <t>2012IE24</t>
  </si>
  <si>
    <t>Aughinish Alumina</t>
  </si>
  <si>
    <t>Askeaton, Co. Limerick</t>
  </si>
  <si>
    <t>IE25</t>
  </si>
  <si>
    <t>2012IE25</t>
  </si>
  <si>
    <t>IE26</t>
  </si>
  <si>
    <t>2012IE26</t>
  </si>
  <si>
    <t>Concophillips P0266</t>
  </si>
  <si>
    <t>Whitegate, Co.Cork</t>
  </si>
  <si>
    <t>IE27</t>
  </si>
  <si>
    <t>2012IE27</t>
  </si>
  <si>
    <t>Aghada CCGT</t>
  </si>
  <si>
    <t>IE28</t>
  </si>
  <si>
    <t>2012IE28</t>
  </si>
  <si>
    <t>Whitegate Power Station P0830</t>
  </si>
  <si>
    <t>Fort Davis Road Whitegate, Co. Cork</t>
  </si>
  <si>
    <t>IT</t>
  </si>
  <si>
    <t>IT283</t>
  </si>
  <si>
    <t>2012IT283</t>
  </si>
  <si>
    <t>enipower S.p.A.</t>
  </si>
  <si>
    <t>San Donato Milanese (Milano) - Via Maritano, 24</t>
  </si>
  <si>
    <t>IT284</t>
  </si>
  <si>
    <t>2012IT284</t>
  </si>
  <si>
    <t>IT33</t>
  </si>
  <si>
    <t>2012IT33</t>
  </si>
  <si>
    <t>Amsa Azienda milanese servizi ambientali S.p.A.</t>
  </si>
  <si>
    <t>Milano - Via L.C. Silla n. 249</t>
  </si>
  <si>
    <t>The boiler is for integration and emergency: it was never used. The consumption of fuel is relative to the maintenance of hot stand-by. For this reason emissions into the atmosphere were not measured.</t>
  </si>
  <si>
    <t>IT59</t>
  </si>
  <si>
    <t>2012IT59</t>
  </si>
  <si>
    <t>CO.PRO.B. SCA</t>
  </si>
  <si>
    <t>PONTELONGO (PADOVA) - Via Zuccherificio, 96</t>
  </si>
  <si>
    <t>IT324</t>
  </si>
  <si>
    <t>2012IT324</t>
  </si>
  <si>
    <t>Fenice S.p.A.</t>
  </si>
  <si>
    <t>Torino - Lungo Stura Lazio 53</t>
  </si>
  <si>
    <t>IT331</t>
  </si>
  <si>
    <t>2012IT331</t>
  </si>
  <si>
    <t>Torino - Corso Settembrini 90</t>
  </si>
  <si>
    <t>IT322</t>
  </si>
  <si>
    <t>2012IT322</t>
  </si>
  <si>
    <t>Fenice SpA</t>
  </si>
  <si>
    <t>Piedimonte San Germano (Frosinone) - Via Volla</t>
  </si>
  <si>
    <t>IT75</t>
  </si>
  <si>
    <t>2012IT75</t>
  </si>
  <si>
    <t>A.R.I.A. Srl ( Linea 1 )</t>
  </si>
  <si>
    <t>S. Vittore del Lazio (Frosinone) - Via Valle Porchio, snc</t>
  </si>
  <si>
    <t>IT303</t>
  </si>
  <si>
    <t>2012IT303</t>
  </si>
  <si>
    <t>Esso Italiana S.r.l. - Raffineria di Augusta (SR)</t>
  </si>
  <si>
    <t>Augusta (Siracusa) -  C.P. 101 - Contrada Marcellino</t>
  </si>
  <si>
    <t>IT304</t>
  </si>
  <si>
    <t>2012IT304</t>
  </si>
  <si>
    <t>IT458</t>
  </si>
  <si>
    <t>2012IT458</t>
  </si>
  <si>
    <t>ACEA RISORSE E IMPIANTI PER L'AMBIENTE S.r.l. (in forma abbreviata A.R.I.A. S.r.l.)</t>
  </si>
  <si>
    <t>Terni (Terni) - A.R.I.A. S.r.l. UL1_Via Giuseppe Ratini, 23 - Località Maratta Bassa</t>
  </si>
  <si>
    <t>start-up of the plant</t>
  </si>
  <si>
    <t>IT285</t>
  </si>
  <si>
    <t>2012IT285</t>
  </si>
  <si>
    <t>IT76</t>
  </si>
  <si>
    <t>2012IT76</t>
  </si>
  <si>
    <t>A.R.I.A. Srl ( Linea 2)</t>
  </si>
  <si>
    <t>IT77</t>
  </si>
  <si>
    <t>2012IT77</t>
  </si>
  <si>
    <t>A.R.I.A. Srl (Linea 3)</t>
  </si>
  <si>
    <t>IT443</t>
  </si>
  <si>
    <t>2012IT443</t>
  </si>
  <si>
    <t>Stogit. S.p.A.</t>
  </si>
  <si>
    <t>Cortemaggiore (Piacenza) - Via Tre Case</t>
  </si>
  <si>
    <t>IT444</t>
  </si>
  <si>
    <t>2012IT444</t>
  </si>
  <si>
    <t>IT282</t>
  </si>
  <si>
    <t>2012IT282</t>
  </si>
  <si>
    <t>IT402</t>
  </si>
  <si>
    <t>2012IT402</t>
  </si>
  <si>
    <t>Snam Rete Gas S.p.a.</t>
  </si>
  <si>
    <t>Enna - S.S. 192 - località Calderari</t>
  </si>
  <si>
    <t>IT403</t>
  </si>
  <si>
    <t>2012IT403</t>
  </si>
  <si>
    <t>IT418</t>
  </si>
  <si>
    <t>2012IT418</t>
  </si>
  <si>
    <t>Messina - Località Faro Superiore</t>
  </si>
  <si>
    <t>IT419</t>
  </si>
  <si>
    <t>2012IT419</t>
  </si>
  <si>
    <t>IT133</t>
  </si>
  <si>
    <t>2012IT133</t>
  </si>
  <si>
    <t>Edison Spa</t>
  </si>
  <si>
    <t>Sesto San Giovanni (Milano) - viale Italia 588 - 20099</t>
  </si>
  <si>
    <t>IT256</t>
  </si>
  <si>
    <t>2012IT256</t>
  </si>
  <si>
    <t>eni s.p.a. divisione exploration &amp; production</t>
  </si>
  <si>
    <t>Viggiano (Potenza) - Contrada Cembrina</t>
  </si>
  <si>
    <t>IT257</t>
  </si>
  <si>
    <t>2012IT257</t>
  </si>
  <si>
    <t>IT49</t>
  </si>
  <si>
    <t>2012IT49</t>
  </si>
  <si>
    <t>Burgo Group S.p.A.</t>
  </si>
  <si>
    <t>Tolmezzo (Udine) - Via Pier Fortunato Calvi, n° 15</t>
  </si>
  <si>
    <t>IT325</t>
  </si>
  <si>
    <t>2012IT325</t>
  </si>
  <si>
    <t>IT28</t>
  </si>
  <si>
    <t>2012IT28</t>
  </si>
  <si>
    <t>Alba Power S.p.A.</t>
  </si>
  <si>
    <t>Alba (Cuneo) - Corso Piera Cillario 2/1</t>
  </si>
  <si>
    <t>IT29</t>
  </si>
  <si>
    <t>2012IT29</t>
  </si>
  <si>
    <t>IT138</t>
  </si>
  <si>
    <t>2012IT138</t>
  </si>
  <si>
    <t>EDISON SPA</t>
  </si>
  <si>
    <t>SIMERI CRICHI (CATANZARO) - Loc. SAN FRANCESCO</t>
  </si>
  <si>
    <t>IT362</t>
  </si>
  <si>
    <t>2012IT362</t>
  </si>
  <si>
    <t>Versalis S.p.A</t>
  </si>
  <si>
    <t>Venezia - Via della chimica, 5</t>
  </si>
  <si>
    <t>IT305</t>
  </si>
  <si>
    <t>2012IT305</t>
  </si>
  <si>
    <t>IT50</t>
  </si>
  <si>
    <t>2012IT50</t>
  </si>
  <si>
    <t>IT2</t>
  </si>
  <si>
    <t>2012IT2</t>
  </si>
  <si>
    <t>A2A Calore &amp; Servizi</t>
  </si>
  <si>
    <t>BRESCIA - VIA LAMARMORA 230</t>
  </si>
  <si>
    <t>IT147</t>
  </si>
  <si>
    <t>2012IT147</t>
  </si>
  <si>
    <t>Edison SpA</t>
  </si>
  <si>
    <t>Torviscosa (Udine) - Strada Zuina Sud, 1200</t>
  </si>
  <si>
    <t>IT326</t>
  </si>
  <si>
    <t>2012IT326</t>
  </si>
  <si>
    <t>IT356</t>
  </si>
  <si>
    <t>2012IT356</t>
  </si>
  <si>
    <t>NUOVA SOLMINE S.p.A.</t>
  </si>
  <si>
    <t>Scarlino (Grosseto) - Stabilimento di Scarlino - Loc. Casone</t>
  </si>
  <si>
    <t>IT381</t>
  </si>
  <si>
    <t>2012IT381</t>
  </si>
  <si>
    <t>S.A.R.P.O.M. srl</t>
  </si>
  <si>
    <t>TRECATE (NOVARA) -  VIA VIGEVANO 43</t>
  </si>
  <si>
    <t>IT382</t>
  </si>
  <si>
    <t>2012IT382</t>
  </si>
  <si>
    <t>IT429</t>
  </si>
  <si>
    <t>2012IT429</t>
  </si>
  <si>
    <t>Tarsia (Cosenza) - Contrada Ferramonti</t>
  </si>
  <si>
    <t>IT430</t>
  </si>
  <si>
    <t>2012IT430</t>
  </si>
  <si>
    <t>IT404</t>
  </si>
  <si>
    <t>2012IT404</t>
  </si>
  <si>
    <t>IT421</t>
  </si>
  <si>
    <t>2012IT421</t>
  </si>
  <si>
    <t>IT452</t>
  </si>
  <si>
    <t>2012IT452</t>
  </si>
  <si>
    <t>TAMOIL RAFFINAZIONE S.p.A.</t>
  </si>
  <si>
    <t>Cremona - Caduti del lavoro, 30</t>
  </si>
  <si>
    <t>Since 2012 this plant is finally closed</t>
  </si>
  <si>
    <t>IT306</t>
  </si>
  <si>
    <t>2012IT306</t>
  </si>
  <si>
    <t>IT307</t>
  </si>
  <si>
    <t>2012IT307</t>
  </si>
  <si>
    <t>IT375</t>
  </si>
  <si>
    <t>2012IT375</t>
  </si>
  <si>
    <t>ROQUETTE ITALIA S.p.A.</t>
  </si>
  <si>
    <t>CASSANO SPINOLA (ALESSANDRIA) - Via SERRAVALLE 26</t>
  </si>
  <si>
    <t>IT447</t>
  </si>
  <si>
    <t>2012IT447</t>
  </si>
  <si>
    <t>Ripalta Cremasca (Cremona) - Strada Statale 591 Km 44,9</t>
  </si>
  <si>
    <t>IT448</t>
  </si>
  <si>
    <t>2012IT448</t>
  </si>
  <si>
    <t>IT406</t>
  </si>
  <si>
    <t>2012IT406</t>
  </si>
  <si>
    <t>Gallese (Viterbo) - Località Rio Fratta</t>
  </si>
  <si>
    <t>IT407</t>
  </si>
  <si>
    <t>2012IT407</t>
  </si>
  <si>
    <t>IT409</t>
  </si>
  <si>
    <t>2012IT409</t>
  </si>
  <si>
    <t>Istrana (Treviso) - via Tre Comuni, 10</t>
  </si>
  <si>
    <t>IT410</t>
  </si>
  <si>
    <t>2012IT410</t>
  </si>
  <si>
    <t>IT411</t>
  </si>
  <si>
    <t>2012IT411</t>
  </si>
  <si>
    <t>Malborghetto (Udine) - via Nazionale, 2</t>
  </si>
  <si>
    <t>IT412</t>
  </si>
  <si>
    <t>2012IT412</t>
  </si>
  <si>
    <t>IT414</t>
  </si>
  <si>
    <t>2012IT414</t>
  </si>
  <si>
    <t>Melizzano (Benevento) - Strada comunale San Libero</t>
  </si>
  <si>
    <t>IT424</t>
  </si>
  <si>
    <t>2012IT424</t>
  </si>
  <si>
    <t>Montesano (Salerno) - Strada provinciale Perito Grande</t>
  </si>
  <si>
    <t>IT425</t>
  </si>
  <si>
    <t>2012IT425</t>
  </si>
  <si>
    <t>IT426</t>
  </si>
  <si>
    <t>2012IT426</t>
  </si>
  <si>
    <t>IT415</t>
  </si>
  <si>
    <t>2012IT415</t>
  </si>
  <si>
    <t>IT408</t>
  </si>
  <si>
    <t>2012IT408</t>
  </si>
  <si>
    <t>IT416</t>
  </si>
  <si>
    <t>2012IT416</t>
  </si>
  <si>
    <t>IT417</t>
  </si>
  <si>
    <t>2012IT417</t>
  </si>
  <si>
    <t>IT431</t>
  </si>
  <si>
    <t>2012IT431</t>
  </si>
  <si>
    <t>IT432</t>
  </si>
  <si>
    <t>2012IT432</t>
  </si>
  <si>
    <t>IT453</t>
  </si>
  <si>
    <t>2012IT453</t>
  </si>
  <si>
    <t>IT27</t>
  </si>
  <si>
    <t>2012IT27</t>
  </si>
  <si>
    <t>AGSM Verona Spa</t>
  </si>
  <si>
    <t>Verona - Viale Caduti del Lavoro,4</t>
  </si>
  <si>
    <t>IT383</t>
  </si>
  <si>
    <t>2012IT383</t>
  </si>
  <si>
    <t>IT401</t>
  </si>
  <si>
    <t>2012IT401</t>
  </si>
  <si>
    <t>SICET - Società Italiana Centrali ElettroTermiche S.r.l.</t>
  </si>
  <si>
    <t>Ospitale di Cadore (Belluno) - Via Alemagna, 9</t>
  </si>
  <si>
    <t>IT445</t>
  </si>
  <si>
    <t>2012IT445</t>
  </si>
  <si>
    <t>Cupello (Chieti) - Strada Bufalara - Contrada Montalfano</t>
  </si>
  <si>
    <t>IT446</t>
  </si>
  <si>
    <t>2012IT446</t>
  </si>
  <si>
    <t>IT449</t>
  </si>
  <si>
    <t>2012IT449</t>
  </si>
  <si>
    <t>Sergnano (Cremona) - Via Vallarsa 18</t>
  </si>
  <si>
    <t>IT413</t>
  </si>
  <si>
    <t>2012IT413</t>
  </si>
  <si>
    <t>IT405</t>
  </si>
  <si>
    <t>2012IT405</t>
  </si>
  <si>
    <t>IT427</t>
  </si>
  <si>
    <t>2012IT427</t>
  </si>
  <si>
    <t>IT428</t>
  </si>
  <si>
    <t>2012IT428</t>
  </si>
  <si>
    <t>Poggio Renatico (Ferrara) - Località Uccellino - Strada provinciale nr. 8</t>
  </si>
  <si>
    <t>IT58</t>
  </si>
  <si>
    <t>2012IT58</t>
  </si>
  <si>
    <t>MINERBIO (BOLOGNA) - MORA 56</t>
  </si>
  <si>
    <t>IT384</t>
  </si>
  <si>
    <t>2012IT384</t>
  </si>
  <si>
    <t>IT300</t>
  </si>
  <si>
    <t>2012IT300</t>
  </si>
  <si>
    <t>ERIDANIA SADAM S.p.A.</t>
  </si>
  <si>
    <t>SAN QUIRICO TRECASALI (PARMA) - PIAZZA DELLO ZUCCHERIFICIO</t>
  </si>
  <si>
    <t>IT301</t>
  </si>
  <si>
    <t>2012IT301</t>
  </si>
  <si>
    <t>SAN QUIRICO TRECASALI (PARMA) - PIAZZA ZUCCHERIFICIO</t>
  </si>
  <si>
    <t>IT302</t>
  </si>
  <si>
    <t>2012IT302</t>
  </si>
  <si>
    <t>IT332</t>
  </si>
  <si>
    <t>2012IT332</t>
  </si>
  <si>
    <t>Ferrari S.p.A.</t>
  </si>
  <si>
    <t>Maranello (Modena) - Abetone Inferiore 2/4</t>
  </si>
  <si>
    <t>IT60</t>
  </si>
  <si>
    <t>2012IT60</t>
  </si>
  <si>
    <t>IT146</t>
  </si>
  <si>
    <t>2012IT146</t>
  </si>
  <si>
    <t>Terni - Piazzale Donegani, 4</t>
  </si>
  <si>
    <t>IT228</t>
  </si>
  <si>
    <t>2012IT228</t>
  </si>
  <si>
    <t>ENEL PRODUZIONE S.p.A.</t>
  </si>
  <si>
    <t>PORTOFERRAIO (LIVORNO) - LOCALITA' ANTICHE SALINE</t>
  </si>
  <si>
    <t>IT336</t>
  </si>
  <si>
    <t>2012IT336</t>
  </si>
  <si>
    <t>ILVA S.p.A.</t>
  </si>
  <si>
    <t>Genova - Via Pionieri e Aviatori d'Italia, 8</t>
  </si>
  <si>
    <t>IT337</t>
  </si>
  <si>
    <t>2012IT337</t>
  </si>
  <si>
    <t>IT351</t>
  </si>
  <si>
    <t>2012IT351</t>
  </si>
  <si>
    <t>ISTITUTO POLIGRAFICO E ZECCA DELLO STATO S.P.A.</t>
  </si>
  <si>
    <t>FOGGIA (FOGGIA) - VIA LEONE XIII N.333</t>
  </si>
  <si>
    <t>IT263</t>
  </si>
  <si>
    <t>2012IT263</t>
  </si>
  <si>
    <t>IREN ENERGIA S.p.A.</t>
  </si>
  <si>
    <t>Reggio Emilia - Via Hiroshima, n°5</t>
  </si>
  <si>
    <t>IT57</t>
  </si>
  <si>
    <t>2012IT57</t>
  </si>
  <si>
    <t>BURGO GROUP SPA</t>
  </si>
  <si>
    <t>VILLORBA (TREVISO) - VIA ROMA N. 212</t>
  </si>
  <si>
    <t>IT393</t>
  </si>
  <si>
    <t>2012IT393</t>
  </si>
  <si>
    <t>SASOL Italy  S.p.A.</t>
  </si>
  <si>
    <t>AUGUSTA (SIRACUSA) - Contrada Marcellino</t>
  </si>
  <si>
    <t>IT450</t>
  </si>
  <si>
    <t>2012IT450</t>
  </si>
  <si>
    <t>IT308</t>
  </si>
  <si>
    <t>2012IT308</t>
  </si>
  <si>
    <t>IT367</t>
  </si>
  <si>
    <t>2012IT367</t>
  </si>
  <si>
    <t>versalis spa</t>
  </si>
  <si>
    <t>Priolo Gargallo (Siracusa) - Strada Provinciale ex S.S. 114</t>
  </si>
  <si>
    <t>IT78</t>
  </si>
  <si>
    <t>2012IT78</t>
  </si>
  <si>
    <t>ECO &amp; POWER AMBROSIANA</t>
  </si>
  <si>
    <t>Arese (Milano) - Viale Luraghi snc</t>
  </si>
  <si>
    <t>IT79</t>
  </si>
  <si>
    <t>2012IT79</t>
  </si>
  <si>
    <t>IT422</t>
  </si>
  <si>
    <t>2012IT422</t>
  </si>
  <si>
    <t>IT423</t>
  </si>
  <si>
    <t>2012IT423</t>
  </si>
  <si>
    <t>IT43</t>
  </si>
  <si>
    <t>2012IT43</t>
  </si>
  <si>
    <t>BioPower Sardegna S.r.l.</t>
  </si>
  <si>
    <t>Ottana (Nuoro) - S.P. 17 km 18 Z.I. Ottana</t>
  </si>
  <si>
    <t>IT44</t>
  </si>
  <si>
    <t>2012IT44</t>
  </si>
  <si>
    <t>IT52</t>
  </si>
  <si>
    <t>2012IT52</t>
  </si>
  <si>
    <t>BURGO GROUP spa (ex Cartiera Marchi spa)</t>
  </si>
  <si>
    <t>Toscolano Maderno (Brescia) - Vespucci, 28</t>
  </si>
  <si>
    <t>IT264</t>
  </si>
  <si>
    <t>2012IT264</t>
  </si>
  <si>
    <t>IT399</t>
  </si>
  <si>
    <t>2012IT399</t>
  </si>
  <si>
    <t>Scarlino Energia S.r.l.</t>
  </si>
  <si>
    <t>Scarlino  (Grosseto) - Località Casone</t>
  </si>
  <si>
    <t>IT323</t>
  </si>
  <si>
    <t>2012IT323</t>
  </si>
  <si>
    <t>IT433</t>
  </si>
  <si>
    <t>2012IT433</t>
  </si>
  <si>
    <t>SOLVAY CHIMICA ITALIA S.P.A.</t>
  </si>
  <si>
    <t>ROSIGNANO MARITTIMO (LIVORNO) - VIA PIAVE 6</t>
  </si>
  <si>
    <t>IT357</t>
  </si>
  <si>
    <t>2012IT357</t>
  </si>
  <si>
    <t>IT46</t>
  </si>
  <si>
    <t>2012IT46</t>
  </si>
  <si>
    <t>DUINO AURISINA (TRIESTE) - SAN GIOVANNI DI DUINO 24/D</t>
  </si>
  <si>
    <t>IT68</t>
  </si>
  <si>
    <t>2012IT68</t>
  </si>
  <si>
    <t>Cofely Italia Spa</t>
  </si>
  <si>
    <t>Alessandria - fraz.Spinetta Marengo (Alessandria) - Piazza Donegani, 5/6</t>
  </si>
  <si>
    <t>IT80</t>
  </si>
  <si>
    <t>2012IT80</t>
  </si>
  <si>
    <t>IT460</t>
  </si>
  <si>
    <t>2012IT460</t>
  </si>
  <si>
    <t>TERMICA COLLEFERRO S.p.A.</t>
  </si>
  <si>
    <t>COLLEFERRO (ROMA) - VIA ARIANA KM 5,2</t>
  </si>
  <si>
    <t>start-up on November 2011</t>
  </si>
  <si>
    <t>IT394</t>
  </si>
  <si>
    <t>2012IT394</t>
  </si>
  <si>
    <t>IT318</t>
  </si>
  <si>
    <t>2012IT318</t>
  </si>
  <si>
    <t>Melfi (Potenza) - Zona Industriale San Nicola di Melfi</t>
  </si>
  <si>
    <t>IT454</t>
  </si>
  <si>
    <t>2012IT454</t>
  </si>
  <si>
    <t>IT309</t>
  </si>
  <si>
    <t>2012IT309</t>
  </si>
  <si>
    <t>IT26</t>
  </si>
  <si>
    <t>2012IT26</t>
  </si>
  <si>
    <t>Acetati S.p.A.</t>
  </si>
  <si>
    <t>Verbania (Verbano Cusio Ossola) - Viale Azari, 110</t>
  </si>
  <si>
    <t>closed</t>
  </si>
  <si>
    <t>IT338</t>
  </si>
  <si>
    <t>2012IT338</t>
  </si>
  <si>
    <t>Iren Energia S.p.A.</t>
  </si>
  <si>
    <t>Genova - Lungomare Canepa, n. 151/R</t>
  </si>
  <si>
    <t>IT395</t>
  </si>
  <si>
    <t>2012IT395</t>
  </si>
  <si>
    <t>IT320</t>
  </si>
  <si>
    <t>2012IT320</t>
  </si>
  <si>
    <t>FENICE SPA</t>
  </si>
  <si>
    <t>Parma - Via Mantova, 166</t>
  </si>
  <si>
    <t>IT371</t>
  </si>
  <si>
    <t>2012IT371</t>
  </si>
  <si>
    <t>Raffineria di Milazzo S.C.p.A.</t>
  </si>
  <si>
    <t>Milazzo (Messina) - C.da Mangiavacca</t>
  </si>
  <si>
    <t>IT360</t>
  </si>
  <si>
    <t>2012IT360</t>
  </si>
  <si>
    <t>versalis SpA</t>
  </si>
  <si>
    <t>Sarroch (Cagliari) - Strada Statale 195 km 18,8</t>
  </si>
  <si>
    <t>IT17</t>
  </si>
  <si>
    <t>2012IT17</t>
  </si>
  <si>
    <t>ACEA Produzione S.p.a. (Centrale Montemartini)</t>
  </si>
  <si>
    <t>Roma - Via Ripa Ostiense snc - 00154</t>
  </si>
  <si>
    <t>IT18</t>
  </si>
  <si>
    <t>2012IT18</t>
  </si>
  <si>
    <t>IT19</t>
  </si>
  <si>
    <t>2012IT19</t>
  </si>
  <si>
    <t>IT21</t>
  </si>
  <si>
    <t>2012IT21</t>
  </si>
  <si>
    <t>ACEA Produzione S.p.a. (Centrale Tor di Valle)</t>
  </si>
  <si>
    <t xml:space="preserve">Roma - Via dell'Equitazione, 32 - 00144 </t>
  </si>
  <si>
    <t>IT310</t>
  </si>
  <si>
    <t>2012IT310</t>
  </si>
  <si>
    <t>IT455</t>
  </si>
  <si>
    <t>2012IT455</t>
  </si>
  <si>
    <t>IT456</t>
  </si>
  <si>
    <t>2012IT456</t>
  </si>
  <si>
    <t>IT260</t>
  </si>
  <si>
    <t>2012IT260</t>
  </si>
  <si>
    <t>ENI</t>
  </si>
  <si>
    <t>VENEZIA - Via dei Petroli 4</t>
  </si>
  <si>
    <t>IT317</t>
  </si>
  <si>
    <t>2012IT317</t>
  </si>
  <si>
    <t>Atessa (CHIETI) - Viale Avv. Giovanni Agnelli, 10</t>
  </si>
  <si>
    <t>IT327</t>
  </si>
  <si>
    <t>2012IT327</t>
  </si>
  <si>
    <t>IT1</t>
  </si>
  <si>
    <t>2012IT1</t>
  </si>
  <si>
    <t>BRESCIA - VIA  TRIUMPLINA 60</t>
  </si>
  <si>
    <t>IT347</t>
  </si>
  <si>
    <t>2012IT347</t>
  </si>
  <si>
    <t>IRENE S.r.l.</t>
  </si>
  <si>
    <t>Alzano Lombardo (BG) - Via Piave, 5</t>
  </si>
  <si>
    <t>IT311</t>
  </si>
  <si>
    <t>2012IT311</t>
  </si>
  <si>
    <t>IT24</t>
  </si>
  <si>
    <t>2012IT24</t>
  </si>
  <si>
    <t>Acerra (Napoli) - Strada Provinciale Acerra Pomigliano snc - 80011</t>
  </si>
  <si>
    <t>IT25</t>
  </si>
  <si>
    <t>2012IT25</t>
  </si>
  <si>
    <t>IT31</t>
  </si>
  <si>
    <t>2012IT31</t>
  </si>
  <si>
    <t>Alpiq Vercelli S.r.l.</t>
  </si>
  <si>
    <t>Vercelli - Via Ettore Ara 48</t>
  </si>
  <si>
    <t>IT96</t>
  </si>
  <si>
    <t>2012IT96</t>
  </si>
  <si>
    <t>E.ON Produzione S.p.A.</t>
  </si>
  <si>
    <t>SASSARI - LOCALITA' CABU ASPRU</t>
  </si>
  <si>
    <t>IT97</t>
  </si>
  <si>
    <t>2012IT97</t>
  </si>
  <si>
    <t>IT434</t>
  </si>
  <si>
    <t>2012IT434</t>
  </si>
  <si>
    <t>IT38</t>
  </si>
  <si>
    <t>2012IT38</t>
  </si>
  <si>
    <t>BG ITALIA POWER SPA (ex SERENE SPA)</t>
  </si>
  <si>
    <t>RIVALTA (TORINO) - Strada  Antica Pinerolo, 60</t>
  </si>
  <si>
    <t>IT39</t>
  </si>
  <si>
    <t>2012IT39</t>
  </si>
  <si>
    <t>SULMONA (L'AQUILA) - SS. 17 Apulo Sannitica Km 69</t>
  </si>
  <si>
    <t>IT134</t>
  </si>
  <si>
    <t>2012IT134</t>
  </si>
  <si>
    <t>IT69</t>
  </si>
  <si>
    <t>2012IT69</t>
  </si>
  <si>
    <t xml:space="preserve">Cofely Italia Spa </t>
  </si>
  <si>
    <t>Castelmassa (Rovigo) - Via Cerestar, 1</t>
  </si>
  <si>
    <t>IT70</t>
  </si>
  <si>
    <t>2012IT70</t>
  </si>
  <si>
    <t>IT396</t>
  </si>
  <si>
    <t>2012IT396</t>
  </si>
  <si>
    <t>IT154</t>
  </si>
  <si>
    <t>2012IT154</t>
  </si>
  <si>
    <t>Elettrogorizia SpA</t>
  </si>
  <si>
    <t>Gorizia - Via Gregorcic, 24B</t>
  </si>
  <si>
    <t>IT461</t>
  </si>
  <si>
    <t>2012IT461</t>
  </si>
  <si>
    <t>Termica Cologno srl</t>
  </si>
  <si>
    <t>Cologno Monzese (Milano) - C. Porta 16 - 20093</t>
  </si>
  <si>
    <t>IT457</t>
  </si>
  <si>
    <t>2012IT457</t>
  </si>
  <si>
    <t>Tampieri Energie Srl</t>
  </si>
  <si>
    <t>Faenza (Ravenna) - Granarolo 102</t>
  </si>
  <si>
    <t>IT53</t>
  </si>
  <si>
    <t>2012IT53</t>
  </si>
  <si>
    <t>Burgo Group  SpA</t>
  </si>
  <si>
    <t>Sora (Frosinone) - Viale S.Domenico, 62</t>
  </si>
  <si>
    <t>IT61</t>
  </si>
  <si>
    <t>2012IT61</t>
  </si>
  <si>
    <t>IT385</t>
  </si>
  <si>
    <t>2012IT385</t>
  </si>
  <si>
    <t>IT475</t>
  </si>
  <si>
    <t>2012IT475</t>
  </si>
  <si>
    <t>ZUCCHERIFICIO DEL MOLISE SPA</t>
  </si>
  <si>
    <t>TERMOLI (CAMPOBASSO) - C. DA PANTANO BASSO S.N.</t>
  </si>
  <si>
    <t>This plant didn't work in 2012</t>
  </si>
  <si>
    <t>IT47</t>
  </si>
  <si>
    <t>2012IT47</t>
  </si>
  <si>
    <t>IT48</t>
  </si>
  <si>
    <t>2012IT48</t>
  </si>
  <si>
    <t>IT129</t>
  </si>
  <si>
    <t>2012IT129</t>
  </si>
  <si>
    <t>Porcari (Lucca) - dei Bocci - 55016</t>
  </si>
  <si>
    <t>IT130</t>
  </si>
  <si>
    <t>2012IT130</t>
  </si>
  <si>
    <t>IT22</t>
  </si>
  <si>
    <t>2012IT22</t>
  </si>
  <si>
    <t>IT23</t>
  </si>
  <si>
    <t>2012IT23</t>
  </si>
  <si>
    <t>IT41</t>
  </si>
  <si>
    <t>2012IT41</t>
  </si>
  <si>
    <t>Biomasse Crotone S.p.A.</t>
  </si>
  <si>
    <t>Crotone - S.S.106 - Z.I.</t>
  </si>
  <si>
    <t>IT135</t>
  </si>
  <si>
    <t>2012IT135</t>
  </si>
  <si>
    <t>IT328</t>
  </si>
  <si>
    <t>2012IT328</t>
  </si>
  <si>
    <t>IT73</t>
  </si>
  <si>
    <t>2012IT73</t>
  </si>
  <si>
    <t>Dalmine S.p.A.</t>
  </si>
  <si>
    <t>Dalmine (Bergamo) - Caduti 6 Luglio 1944, 1</t>
  </si>
  <si>
    <t>IT74</t>
  </si>
  <si>
    <t>2012IT74</t>
  </si>
  <si>
    <t>IT265</t>
  </si>
  <si>
    <t>2012IT265</t>
  </si>
  <si>
    <t>IT169</t>
  </si>
  <si>
    <t>2012IT169</t>
  </si>
  <si>
    <t>CAMERATA PICENA  (ANCONA) - VIA SAN GIUSEPPE</t>
  </si>
  <si>
    <t>IT170</t>
  </si>
  <si>
    <t>2012IT170</t>
  </si>
  <si>
    <t>IT171</t>
  </si>
  <si>
    <t>2012IT171</t>
  </si>
  <si>
    <t>IT172</t>
  </si>
  <si>
    <t>2012IT172</t>
  </si>
  <si>
    <t>IT30</t>
  </si>
  <si>
    <t>2012IT30</t>
  </si>
  <si>
    <t>IT51</t>
  </si>
  <si>
    <t>2012IT51</t>
  </si>
  <si>
    <t>MANTOVA - Poggio Reale n.9</t>
  </si>
  <si>
    <t>IT196</t>
  </si>
  <si>
    <t>2012IT196</t>
  </si>
  <si>
    <t>LAINO BORGO (COSENZA) - SP N°4 DEL POLLINO</t>
  </si>
  <si>
    <t>IT3</t>
  </si>
  <si>
    <t>2012IT3</t>
  </si>
  <si>
    <t>IT354</t>
  </si>
  <si>
    <t>2012IT354</t>
  </si>
  <si>
    <t>Narni (Terni) - dello Stabilimento 1 - 05027</t>
  </si>
  <si>
    <t>IT333</t>
  </si>
  <si>
    <t>2012IT333</t>
  </si>
  <si>
    <t>GEVER SpA</t>
  </si>
  <si>
    <t>Verzuolo (Cuneo) - Via Roma, 26</t>
  </si>
  <si>
    <t>IT334</t>
  </si>
  <si>
    <t>2012IT334</t>
  </si>
  <si>
    <t>IT288</t>
  </si>
  <si>
    <t>2012IT288</t>
  </si>
  <si>
    <t xml:space="preserve">ERG Power s.r.l. </t>
  </si>
  <si>
    <t>Priolo Gargallo  (Siracusa) - S.P. Ex SS 114 - Litoranea Priolese Km 9,5</t>
  </si>
  <si>
    <t>IT363</t>
  </si>
  <si>
    <t>2012IT363</t>
  </si>
  <si>
    <t>IT364</t>
  </si>
  <si>
    <t>2012IT364</t>
  </si>
  <si>
    <t>IT386</t>
  </si>
  <si>
    <t>2012IT386</t>
  </si>
  <si>
    <t>IT380</t>
  </si>
  <si>
    <t>2012IT380</t>
  </si>
  <si>
    <t>IT64</t>
  </si>
  <si>
    <t>2012IT64</t>
  </si>
  <si>
    <t>Centro Energia Ferrara S.p.A.</t>
  </si>
  <si>
    <t>Ferrara - Piazzale G. Donegani, 12</t>
  </si>
  <si>
    <t>IT65</t>
  </si>
  <si>
    <t>2012IT65</t>
  </si>
  <si>
    <t>IT66</t>
  </si>
  <si>
    <t>2012IT66</t>
  </si>
  <si>
    <t>CENTRO ENERGIA TEVEROLA S.p.A.</t>
  </si>
  <si>
    <t>TEVEROLA (CASERTA) - SS. 7 Bis Km. 15,400 Zona Ind.le ASI Aversa Nord</t>
  </si>
  <si>
    <t>stopped since 1/1/2011</t>
  </si>
  <si>
    <t>IT67</t>
  </si>
  <si>
    <t>2012IT67</t>
  </si>
  <si>
    <t>IT42</t>
  </si>
  <si>
    <t>2012IT42</t>
  </si>
  <si>
    <t>Biomasse Italia S.p.a.</t>
  </si>
  <si>
    <t>Strongoli (Crotone) - S.S. 106 Km 263</t>
  </si>
  <si>
    <t>IT341</t>
  </si>
  <si>
    <t>2012IT341</t>
  </si>
  <si>
    <t>Moncalieri (Torino) - Freylia, n. 1</t>
  </si>
  <si>
    <t>IT262</t>
  </si>
  <si>
    <t>2012IT262</t>
  </si>
  <si>
    <t xml:space="preserve">ENI SpA - DIVISIONE R&amp;M </t>
  </si>
  <si>
    <t>SANNAZZARO de' BURGONDI (PAVIA) - VIA E. MATTEI, 46 - 27039</t>
  </si>
  <si>
    <t>IT5</t>
  </si>
  <si>
    <t>2012IT5</t>
  </si>
  <si>
    <t>IT72</t>
  </si>
  <si>
    <t>2012IT72</t>
  </si>
  <si>
    <t>Cuneo - Piazza Daubrée - c/o Michelin Italia spa</t>
  </si>
  <si>
    <t>IT474</t>
  </si>
  <si>
    <t>2012IT474</t>
  </si>
  <si>
    <t>Yara Italia S.p.A.</t>
  </si>
  <si>
    <t>Ferrara - Piazzale Donegani 12</t>
  </si>
  <si>
    <t>IT153</t>
  </si>
  <si>
    <t>2012IT153</t>
  </si>
  <si>
    <t>Elettra Produzione SRL</t>
  </si>
  <si>
    <t>Piombino (LI) - Largo Caduti sul Lavoro, 21</t>
  </si>
  <si>
    <t>IT329</t>
  </si>
  <si>
    <t>2012IT329</t>
  </si>
  <si>
    <t>IT376</t>
  </si>
  <si>
    <t>2012IT376</t>
  </si>
  <si>
    <t>IT151</t>
  </si>
  <si>
    <t>2012IT151</t>
  </si>
  <si>
    <t>Elettra Produzione s.r.l.</t>
  </si>
  <si>
    <t>Trieste - Via di Servola 1</t>
  </si>
  <si>
    <t>IT32</t>
  </si>
  <si>
    <t>2012IT32</t>
  </si>
  <si>
    <t>ALTO GARDA POWER</t>
  </si>
  <si>
    <t>RIVA DEL GARDA (Trento) - VIALE ROVERETO 15</t>
  </si>
  <si>
    <t>IT335</t>
  </si>
  <si>
    <t>2012IT335</t>
  </si>
  <si>
    <t>HERA SPADIREZIONE ENERGIA- UNITA' PRODUTTIVE RILEVANTI</t>
  </si>
  <si>
    <t>IMOLA (BOLGONA) - CASALEGNO 1</t>
  </si>
  <si>
    <t>IT312</t>
  </si>
  <si>
    <t>2012IT312</t>
  </si>
  <si>
    <t>IT368</t>
  </si>
  <si>
    <t>2012IT368</t>
  </si>
  <si>
    <t>IT313</t>
  </si>
  <si>
    <t>2012IT313</t>
  </si>
  <si>
    <t>ACERRA FIAT ALFA ROMEO (NAPOLI) - VIA EX-AEREOPORTO CAP 80011</t>
  </si>
  <si>
    <t>IT314</t>
  </si>
  <si>
    <t>2012IT314</t>
  </si>
  <si>
    <t>IT315</t>
  </si>
  <si>
    <t>2012IT315</t>
  </si>
  <si>
    <t>IT316</t>
  </si>
  <si>
    <t>2012IT316</t>
  </si>
  <si>
    <t>IT163</t>
  </si>
  <si>
    <t>2012IT163</t>
  </si>
  <si>
    <t>BARI - VIA B. BUOZZI 35/A</t>
  </si>
  <si>
    <t>IT145</t>
  </si>
  <si>
    <t>2012IT145</t>
  </si>
  <si>
    <t>IT355</t>
  </si>
  <si>
    <t>2012IT355</t>
  </si>
  <si>
    <t>Novel S.p.A.</t>
  </si>
  <si>
    <t>Novara - Via Gherzi 38/40</t>
  </si>
  <si>
    <t>IT6</t>
  </si>
  <si>
    <t>2012IT6</t>
  </si>
  <si>
    <t>IT160</t>
  </si>
  <si>
    <t>2012IT160</t>
  </si>
  <si>
    <t>AUGUSTA (SIRACUSA) - LOCALITA' CONTRADA BUFALARA</t>
  </si>
  <si>
    <t>IT161</t>
  </si>
  <si>
    <t>2012IT161</t>
  </si>
  <si>
    <t>IT162</t>
  </si>
  <si>
    <t>2012IT162</t>
  </si>
  <si>
    <t>IT187</t>
  </si>
  <si>
    <t>2012IT187</t>
  </si>
  <si>
    <t>GUALDO CATTANEO (PERUGIA) - SP 415 - KM 13,5</t>
  </si>
  <si>
    <t>IT188</t>
  </si>
  <si>
    <t>2012IT188</t>
  </si>
  <si>
    <t>IT222</t>
  </si>
  <si>
    <t>2012IT222</t>
  </si>
  <si>
    <t>PORTO EMPEDOCLE  (AGRIGENTO) - VIA GIOENI</t>
  </si>
  <si>
    <t>IT223</t>
  </si>
  <si>
    <t>2012IT223</t>
  </si>
  <si>
    <t>IT390</t>
  </si>
  <si>
    <t>2012IT390</t>
  </si>
  <si>
    <t>S.E.F. s.r.l. - Società EniPower Ferrara</t>
  </si>
  <si>
    <t>Ferrara - Piazzale Guido Donegani, 12</t>
  </si>
  <si>
    <t>IT330</t>
  </si>
  <si>
    <t>2012IT330</t>
  </si>
  <si>
    <t>IT319</t>
  </si>
  <si>
    <t>2012IT319</t>
  </si>
  <si>
    <t>IT397</t>
  </si>
  <si>
    <t>2012IT397</t>
  </si>
  <si>
    <t>IT55</t>
  </si>
  <si>
    <t>2012IT55</t>
  </si>
  <si>
    <t>Avezzano (L'Aquila) - L. Da Vinci, 5</t>
  </si>
  <si>
    <t>IT398</t>
  </si>
  <si>
    <t>2012IT398</t>
  </si>
  <si>
    <t>IT250</t>
  </si>
  <si>
    <t>2012IT250</t>
  </si>
  <si>
    <t>VENEZIA - VIA DELL'ELETTRICITA' 23</t>
  </si>
  <si>
    <t>IT251</t>
  </si>
  <si>
    <t>2012IT251</t>
  </si>
  <si>
    <t>IT36</t>
  </si>
  <si>
    <t>2012IT36</t>
  </si>
  <si>
    <t>MELFI (POTENZA) - Strada Vicinale Montelungo - Comprensorio Sata</t>
  </si>
  <si>
    <t>IT37</t>
  </si>
  <si>
    <t>2012IT37</t>
  </si>
  <si>
    <t>PIEDIMONTE SAN GERMANO (FROSINONE) - Contrada Volla</t>
  </si>
  <si>
    <t>IT40</t>
  </si>
  <si>
    <t>2012IT40</t>
  </si>
  <si>
    <t>TERMOLI  (CAMPOBASSO) - Località Pantano Basso</t>
  </si>
  <si>
    <t>IT294</t>
  </si>
  <si>
    <t>2012IT294</t>
  </si>
  <si>
    <t>IT295</t>
  </si>
  <si>
    <t>2012IT295</t>
  </si>
  <si>
    <t>IT296</t>
  </si>
  <si>
    <t>2012IT296</t>
  </si>
  <si>
    <t>IT297</t>
  </si>
  <si>
    <t>2012IT297</t>
  </si>
  <si>
    <t>IT361</t>
  </si>
  <si>
    <t>2012IT361</t>
  </si>
  <si>
    <t>IT123</t>
  </si>
  <si>
    <t>2012IT123</t>
  </si>
  <si>
    <t>PIOMBINO (LIVORNO) - LARGO CADUTI SUL LAVORO, 21</t>
  </si>
  <si>
    <t>IT120</t>
  </si>
  <si>
    <t>2012IT120</t>
  </si>
  <si>
    <t>Bussi (Pescara) - Strada Comunale Tremonti, 1</t>
  </si>
  <si>
    <t>IT124</t>
  </si>
  <si>
    <t>2012IT124</t>
  </si>
  <si>
    <t>Marghera (Venezia) - Via Banchina dell'Azoto, 4</t>
  </si>
  <si>
    <t>IT125</t>
  </si>
  <si>
    <t>2012IT125</t>
  </si>
  <si>
    <t>IT273</t>
  </si>
  <si>
    <t>2012IT273</t>
  </si>
  <si>
    <t>Enipower Mantova S.p.A.</t>
  </si>
  <si>
    <t>Mantova - Via Taliercio, 14</t>
  </si>
  <si>
    <t>IT343</t>
  </si>
  <si>
    <t>2012IT343</t>
  </si>
  <si>
    <t>Torino - Ferrucci 123/A</t>
  </si>
  <si>
    <t>IT344</t>
  </si>
  <si>
    <t>2012IT344</t>
  </si>
  <si>
    <t>Torino - Unità d'Italia, n. 235/13</t>
  </si>
  <si>
    <t>IT98</t>
  </si>
  <si>
    <t>2012IT98</t>
  </si>
  <si>
    <t>TRAPANI (loc.Rilievo) (TRAPANI) - Contrada Favarotta</t>
  </si>
  <si>
    <t>IT99</t>
  </si>
  <si>
    <t>2012IT99</t>
  </si>
  <si>
    <t>IT372</t>
  </si>
  <si>
    <t>2012IT372</t>
  </si>
  <si>
    <t>Raffineria di Roma</t>
  </si>
  <si>
    <t>Roma - Via di Malagrotta 226</t>
  </si>
  <si>
    <t>IT131</t>
  </si>
  <si>
    <t>2012IT131</t>
  </si>
  <si>
    <t>Portoviro (Rovigo) - Località Cà Contarini, 4/A</t>
  </si>
  <si>
    <t>IT150</t>
  </si>
  <si>
    <t>2012IT150</t>
  </si>
  <si>
    <t>Trecasali (Parma) - Piazzale Zuccherificio-San Quirico, 3</t>
  </si>
  <si>
    <t>IT352</t>
  </si>
  <si>
    <t>2012IT352</t>
  </si>
  <si>
    <t>Jesi Energia SpA</t>
  </si>
  <si>
    <t>Jesi (Ancona) - Via della Barchetta, 1</t>
  </si>
  <si>
    <t>IT358</t>
  </si>
  <si>
    <t>2012IT358</t>
  </si>
  <si>
    <t>Ottana Energia S.p.a.</t>
  </si>
  <si>
    <t>Ottana (Nuoro) - S.p. 17 km 18 Z.I. Ottana</t>
  </si>
  <si>
    <t>IT359</t>
  </si>
  <si>
    <t>2012IT359</t>
  </si>
  <si>
    <t>IT156</t>
  </si>
  <si>
    <t>2012IT156</t>
  </si>
  <si>
    <t>ALESSANDRIA - VIA DELL'OSTERIETTA 1</t>
  </si>
  <si>
    <t>IT157</t>
  </si>
  <si>
    <t>2012IT157</t>
  </si>
  <si>
    <t>IT158</t>
  </si>
  <si>
    <t>2012IT158</t>
  </si>
  <si>
    <t>ASSEMINI (CAGLIARI) - LOCALITA' MACCHIAREDDU</t>
  </si>
  <si>
    <t>IT159</t>
  </si>
  <si>
    <t>2012IT159</t>
  </si>
  <si>
    <t>IT173</t>
  </si>
  <si>
    <t>2012IT173</t>
  </si>
  <si>
    <t>CAMPOMARINO (CAMPOBASSO) - CONTRADA COCCIOLETTE</t>
  </si>
  <si>
    <t>IT174</t>
  </si>
  <si>
    <t>2012IT174</t>
  </si>
  <si>
    <t>CARPI (MODENA) - VIA VALLE 24</t>
  </si>
  <si>
    <t>IT175</t>
  </si>
  <si>
    <t>2012IT175</t>
  </si>
  <si>
    <t>IT189</t>
  </si>
  <si>
    <t>2012IT189</t>
  </si>
  <si>
    <t>GIUGLIANO (NAPOLI) - LOCALITA' PONTE RICCIO CIRCONVALAZIONE ESTERNA</t>
  </si>
  <si>
    <t>IT190</t>
  </si>
  <si>
    <t>2012IT190</t>
  </si>
  <si>
    <t>IT191</t>
  </si>
  <si>
    <t>2012IT191</t>
  </si>
  <si>
    <t>IT192</t>
  </si>
  <si>
    <t>2012IT192</t>
  </si>
  <si>
    <t>IT201</t>
  </si>
  <si>
    <t>2012IT201</t>
  </si>
  <si>
    <t>MADDALONI (CASERTA) - VIA FICUCELLE, 61</t>
  </si>
  <si>
    <t>IT202</t>
  </si>
  <si>
    <t>2012IT202</t>
  </si>
  <si>
    <t>IT203</t>
  </si>
  <si>
    <t>2012IT203</t>
  </si>
  <si>
    <t>IT204</t>
  </si>
  <si>
    <t>2012IT204</t>
  </si>
  <si>
    <t>IT217</t>
  </si>
  <si>
    <t>2012IT217</t>
  </si>
  <si>
    <t>PIEGARO (PERUGIA) - SS 220 PIEVAIOLA, Km 24</t>
  </si>
  <si>
    <t>IT218</t>
  </si>
  <si>
    <t>2012IT218</t>
  </si>
  <si>
    <t>IT267</t>
  </si>
  <si>
    <t>2012IT267</t>
  </si>
  <si>
    <t>ENIPOWER SPA</t>
  </si>
  <si>
    <t>COLLESALVETTI - VIA AURELIA 7</t>
  </si>
  <si>
    <t>In this same stack there are emissions from a traditional boiler and a gas turbine</t>
  </si>
  <si>
    <t>IT269</t>
  </si>
  <si>
    <t>2012IT269</t>
  </si>
  <si>
    <t>Enipower</t>
  </si>
  <si>
    <t>Ravenna - Via Baiona  n° 107</t>
  </si>
  <si>
    <t>IT289</t>
  </si>
  <si>
    <t>2012IT289</t>
  </si>
  <si>
    <t>IT266</t>
  </si>
  <si>
    <t>2012IT266</t>
  </si>
  <si>
    <t>Eni S.p.A. Divisione Refining &amp; Marketing Raffineria di Livorno</t>
  </si>
  <si>
    <t>Collesalvetti (Livorno) - Via Aurelia, 7</t>
  </si>
  <si>
    <t>IT164</t>
  </si>
  <si>
    <t>2012IT164</t>
  </si>
  <si>
    <t>IT132</t>
  </si>
  <si>
    <t>2012IT132</t>
  </si>
  <si>
    <t>EDISON SpA</t>
  </si>
  <si>
    <t>Sarmato (Piacenza) - Via Zuccherificio, 13</t>
  </si>
  <si>
    <t>IT462</t>
  </si>
  <si>
    <t>2012IT462</t>
  </si>
  <si>
    <t>Termica Milazzo srl</t>
  </si>
  <si>
    <t>Milazzo (Messina) - Contrada Mangiavacca - 98057</t>
  </si>
  <si>
    <t>IT342</t>
  </si>
  <si>
    <t>2012IT342</t>
  </si>
  <si>
    <t>IT35</t>
  </si>
  <si>
    <t>2012IT35</t>
  </si>
  <si>
    <t>api raffineria di ancona spa (*)</t>
  </si>
  <si>
    <t>Falconara Marittima (Ancona) - Via Flaminia 685</t>
  </si>
  <si>
    <t>IT459</t>
  </si>
  <si>
    <t>2012IT459</t>
  </si>
  <si>
    <t>TERMICA CELANO S.p.A.</t>
  </si>
  <si>
    <t>CELANO (L'AQUILA) - BORGO STRADA 14,  144</t>
  </si>
  <si>
    <t>IT268</t>
  </si>
  <si>
    <t>2012IT268</t>
  </si>
  <si>
    <t>IT152</t>
  </si>
  <si>
    <t>2012IT152</t>
  </si>
  <si>
    <t>IT126</t>
  </si>
  <si>
    <t>2012IT126</t>
  </si>
  <si>
    <t>Marghera (Venezia) - Via della Chimica, 16</t>
  </si>
  <si>
    <t>IT127</t>
  </si>
  <si>
    <t>2012IT127</t>
  </si>
  <si>
    <t>IT122</t>
  </si>
  <si>
    <t>2012IT122</t>
  </si>
  <si>
    <t>IT259</t>
  </si>
  <si>
    <t>2012IT259</t>
  </si>
  <si>
    <t>IT270</t>
  </si>
  <si>
    <t>2012IT270</t>
  </si>
  <si>
    <t>IT345</t>
  </si>
  <si>
    <t>2012IT345</t>
  </si>
  <si>
    <t>Torino - Pansa n.c.</t>
  </si>
  <si>
    <t>IT199</t>
  </si>
  <si>
    <t>2012IT199</t>
  </si>
  <si>
    <t>LIVORNO - VIA SALVATORE ORLANDO</t>
  </si>
  <si>
    <t>IT200</t>
  </si>
  <si>
    <t>2012IT200</t>
  </si>
  <si>
    <t>IT349</t>
  </si>
  <si>
    <t>2012IT349</t>
  </si>
  <si>
    <t>ISAB S.r.l. - Raffineria Isab Impianti Nord</t>
  </si>
  <si>
    <t>Priolo Gargallo (SR) (Siracusa) - ex SS.114 Litoranea Priolese Km 9,5</t>
  </si>
  <si>
    <t>IT92</t>
  </si>
  <si>
    <t>2012IT92</t>
  </si>
  <si>
    <t>IT185</t>
  </si>
  <si>
    <t>2012IT185</t>
  </si>
  <si>
    <t>GENOVA - VIA IDROSCALO</t>
  </si>
  <si>
    <t>IT287</t>
  </si>
  <si>
    <t>2012IT287</t>
  </si>
  <si>
    <t>Enipower S.p.A.</t>
  </si>
  <si>
    <t>Taranto - Strada Statale Jonica 106</t>
  </si>
  <si>
    <t>IT252</t>
  </si>
  <si>
    <t>2012IT252</t>
  </si>
  <si>
    <t>VENEZIA - VIA DEI CANTIERI 5</t>
  </si>
  <si>
    <t>IT11</t>
  </si>
  <si>
    <t>2012IT11</t>
  </si>
  <si>
    <t>A2A S.p.A.</t>
  </si>
  <si>
    <t>Monfalcone (Gorizia) - Timavo, 45</t>
  </si>
  <si>
    <t>IT93</t>
  </si>
  <si>
    <t>2012IT93</t>
  </si>
  <si>
    <t>IT365</t>
  </si>
  <si>
    <t>2012IT365</t>
  </si>
  <si>
    <t>PORTO TORRES (SASSARI) - Marco Polo,12 - Z.I.La Marinella</t>
  </si>
  <si>
    <t>IT366</t>
  </si>
  <si>
    <t>2012IT366</t>
  </si>
  <si>
    <t>IT139</t>
  </si>
  <si>
    <t>2012IT139</t>
  </si>
  <si>
    <t>TARANTO ENERGIA S.R.L.</t>
  </si>
  <si>
    <t>TARANTO - VIA APPIA KM  648</t>
  </si>
  <si>
    <t>IT140</t>
  </si>
  <si>
    <t>2012IT140</t>
  </si>
  <si>
    <t>IT141</t>
  </si>
  <si>
    <t>2012IT141</t>
  </si>
  <si>
    <t>IT197</t>
  </si>
  <si>
    <t>2012IT197</t>
  </si>
  <si>
    <t>LARINO (CAMPOBASSO) - SS 480 DI URURI, KM 1,500</t>
  </si>
  <si>
    <t>IT198</t>
  </si>
  <si>
    <t>2012IT198</t>
  </si>
  <si>
    <t>IT205</t>
  </si>
  <si>
    <t>2012IT205</t>
  </si>
  <si>
    <t>MONTALTO DI CASTRO (VITERBO) - LOCALITA' PIAN DEI GANGANI</t>
  </si>
  <si>
    <t>IT206</t>
  </si>
  <si>
    <t>2012IT206</t>
  </si>
  <si>
    <t>IT207</t>
  </si>
  <si>
    <t>2012IT207</t>
  </si>
  <si>
    <t>IT208</t>
  </si>
  <si>
    <t>2012IT208</t>
  </si>
  <si>
    <t>IT209</t>
  </si>
  <si>
    <t>2012IT209</t>
  </si>
  <si>
    <t>IT210</t>
  </si>
  <si>
    <t>2012IT210</t>
  </si>
  <si>
    <t>IT211</t>
  </si>
  <si>
    <t>2012IT211</t>
  </si>
  <si>
    <t>IT212</t>
  </si>
  <si>
    <t>2012IT212</t>
  </si>
  <si>
    <t>IT231</t>
  </si>
  <si>
    <t>2012IT231</t>
  </si>
  <si>
    <t>PORTOSCUSO  (CAGLIARI) - LOCALITA' PORTOVESME</t>
  </si>
  <si>
    <t>IT232</t>
  </si>
  <si>
    <t>2012IT232</t>
  </si>
  <si>
    <t>IT237</t>
  </si>
  <si>
    <t>2012IT237</t>
  </si>
  <si>
    <t>ROSSANO CALABRO (COSENZA) - CONTRADA CUTURA ROSSANO SCALO</t>
  </si>
  <si>
    <t>IT238</t>
  </si>
  <si>
    <t>2012IT238</t>
  </si>
  <si>
    <t>IT239</t>
  </si>
  <si>
    <t>2012IT239</t>
  </si>
  <si>
    <t>IT240</t>
  </si>
  <si>
    <t>2012IT240</t>
  </si>
  <si>
    <t>IT243</t>
  </si>
  <si>
    <t>2012IT243</t>
  </si>
  <si>
    <t>TERMINI IMERESE (PALERMO) - CONTRADA TONNARELLA</t>
  </si>
  <si>
    <t>IT244</t>
  </si>
  <si>
    <t>2012IT244</t>
  </si>
  <si>
    <t>IT258</t>
  </si>
  <si>
    <t>2012IT258</t>
  </si>
  <si>
    <t>Eni S.p.A. Divisione Refining &amp; Marketing</t>
  </si>
  <si>
    <t>Taranto - S.S. 106 Jonica</t>
  </si>
  <si>
    <t>IT253</t>
  </si>
  <si>
    <t>2012IT253</t>
  </si>
  <si>
    <t>IT254</t>
  </si>
  <si>
    <t>2012IT254</t>
  </si>
  <si>
    <t>IT12</t>
  </si>
  <si>
    <t>2012IT12</t>
  </si>
  <si>
    <t>IT186</t>
  </si>
  <si>
    <t>2012IT186</t>
  </si>
  <si>
    <t>IT142</t>
  </si>
  <si>
    <t>2012IT142</t>
  </si>
  <si>
    <t>IT143</t>
  </si>
  <si>
    <t>2012IT143</t>
  </si>
  <si>
    <t>IT144</t>
  </si>
  <si>
    <t>2012IT144</t>
  </si>
  <si>
    <t>IT7</t>
  </si>
  <si>
    <t>2012IT7</t>
  </si>
  <si>
    <t>A2A spa</t>
  </si>
  <si>
    <t>Cassano d'Adda (Milano) - Via Trecella 17</t>
  </si>
  <si>
    <t>IT378</t>
  </si>
  <si>
    <t>2012IT378</t>
  </si>
  <si>
    <t>ROSEN ROSIGNANO ENERGIA S.p.A.</t>
  </si>
  <si>
    <t>ROSIGNANO MARITTIMO (LIVORNO) - VIA PIAVE, 6</t>
  </si>
  <si>
    <t>IT379</t>
  </si>
  <si>
    <t>2012IT379</t>
  </si>
  <si>
    <t>IT279</t>
  </si>
  <si>
    <t>2012IT279</t>
  </si>
  <si>
    <t>ENIPOWER s.p.a.</t>
  </si>
  <si>
    <t>Ferrera Erbognone (PAVIA) - Strada della Corradina s.n.c.</t>
  </si>
  <si>
    <t>IT34</t>
  </si>
  <si>
    <t>2012IT34</t>
  </si>
  <si>
    <t xml:space="preserve">api energia </t>
  </si>
  <si>
    <t>Falconara Marittima (Ancona) - Via Flaminia, 685</t>
  </si>
  <si>
    <t>IT113</t>
  </si>
  <si>
    <t>2012IT113</t>
  </si>
  <si>
    <t>EDIPOWER SPA</t>
  </si>
  <si>
    <t>TURBIGO (MILANO) - VIA ALLA CENTRALE TERMICA</t>
  </si>
  <si>
    <t>IT193</t>
  </si>
  <si>
    <t>2012IT193</t>
  </si>
  <si>
    <t>LA SPEZIA - VIA VAL DILOCCHI</t>
  </si>
  <si>
    <t>IT194</t>
  </si>
  <si>
    <t>2012IT194</t>
  </si>
  <si>
    <t>IT176</t>
  </si>
  <si>
    <t>2012IT176</t>
  </si>
  <si>
    <t>CASTEL SAN GIOVANNI (PIACENZA) - VIA ARGINE PO</t>
  </si>
  <si>
    <t>IT177</t>
  </si>
  <si>
    <t>2012IT177</t>
  </si>
  <si>
    <t>IT178</t>
  </si>
  <si>
    <t>2012IT178</t>
  </si>
  <si>
    <t>IT179</t>
  </si>
  <si>
    <t>2012IT179</t>
  </si>
  <si>
    <t>IT235</t>
  </si>
  <si>
    <t>2012IT235</t>
  </si>
  <si>
    <t>RAVENNA - VIA BAIONA 253</t>
  </si>
  <si>
    <t>IT236</t>
  </si>
  <si>
    <t>2012IT236</t>
  </si>
  <si>
    <t>IT245</t>
  </si>
  <si>
    <t>2012IT245</t>
  </si>
  <si>
    <t>IT246</t>
  </si>
  <si>
    <t>2012IT246</t>
  </si>
  <si>
    <t>IT229</t>
  </si>
  <si>
    <t>2012IT229</t>
  </si>
  <si>
    <t>IT339</t>
  </si>
  <si>
    <t>2012IT339</t>
  </si>
  <si>
    <t>IT118</t>
  </si>
  <si>
    <t>2012IT118</t>
  </si>
  <si>
    <t>ALTOMONTE (COSENZA) - ZONA P.I.P - LOCALITA' SERRAGIUMENTA</t>
  </si>
  <si>
    <t>IT119</t>
  </si>
  <si>
    <t>2012IT119</t>
  </si>
  <si>
    <t>IT121</t>
  </si>
  <si>
    <t>2012IT121</t>
  </si>
  <si>
    <t>CANDELA (FOGGIA) - STRADA PROVINCIALE 102, N.C.</t>
  </si>
  <si>
    <t>IT437</t>
  </si>
  <si>
    <t>2012IT437</t>
  </si>
  <si>
    <t>Sorgenia Power Spa</t>
  </si>
  <si>
    <t>Termoli (Campobasso) - Contrada rivolta del re</t>
  </si>
  <si>
    <t>IT438</t>
  </si>
  <si>
    <t>2012IT438</t>
  </si>
  <si>
    <t>IT8</t>
  </si>
  <si>
    <t>2012IT8</t>
  </si>
  <si>
    <t>IT9</t>
  </si>
  <si>
    <t>2012IT9</t>
  </si>
  <si>
    <t>IT180</t>
  </si>
  <si>
    <t>2012IT180</t>
  </si>
  <si>
    <t>CAVRIGLIA (AREZZO) - VIA DELLE MINIERE 5</t>
  </si>
  <si>
    <t>IT219</t>
  </si>
  <si>
    <t>2012IT219</t>
  </si>
  <si>
    <t>IT20</t>
  </si>
  <si>
    <t>2012IT20</t>
  </si>
  <si>
    <t>GDF SUEZ Produzione S.p.a. (Centrale Leinì)</t>
  </si>
  <si>
    <t>Leinì (Torino) - Strada Provinciale 3 Cebrosa - km 5,2</t>
  </si>
  <si>
    <t>IT271</t>
  </si>
  <si>
    <t>2012IT271</t>
  </si>
  <si>
    <t>IT272</t>
  </si>
  <si>
    <t>2012IT272</t>
  </si>
  <si>
    <t>IT274</t>
  </si>
  <si>
    <t>2012IT274</t>
  </si>
  <si>
    <t>IT275</t>
  </si>
  <si>
    <t>2012IT275</t>
  </si>
  <si>
    <t>IT276</t>
  </si>
  <si>
    <t>2012IT276</t>
  </si>
  <si>
    <t>ENIPOWER S.p.a.</t>
  </si>
  <si>
    <t>BRINDISI - Via E. FERMI 4</t>
  </si>
  <si>
    <t>IT277</t>
  </si>
  <si>
    <t>2012IT277</t>
  </si>
  <si>
    <t>IT278</t>
  </si>
  <si>
    <t>2012IT278</t>
  </si>
  <si>
    <t>IT280</t>
  </si>
  <si>
    <t>2012IT280</t>
  </si>
  <si>
    <t>IT281</t>
  </si>
  <si>
    <t>2012IT281</t>
  </si>
  <si>
    <t>IT387</t>
  </si>
  <si>
    <t>2012IT387</t>
  </si>
  <si>
    <t>IT388</t>
  </si>
  <si>
    <t>2012IT388</t>
  </si>
  <si>
    <t>IT102</t>
  </si>
  <si>
    <t>2012IT102</t>
  </si>
  <si>
    <t>CHIVASSO (TORINO) - VIA MEZZANO 69</t>
  </si>
  <si>
    <t>IT103</t>
  </si>
  <si>
    <t>2012IT103</t>
  </si>
  <si>
    <t>IT104</t>
  </si>
  <si>
    <t>2012IT104</t>
  </si>
  <si>
    <t>IT107</t>
  </si>
  <si>
    <t>2012IT107</t>
  </si>
  <si>
    <t>SERMIDE (MANTOVA) - VIA C. COLOMBO, 2</t>
  </si>
  <si>
    <t>IT108</t>
  </si>
  <si>
    <t>2012IT108</t>
  </si>
  <si>
    <t>IT109</t>
  </si>
  <si>
    <t>2012IT109</t>
  </si>
  <si>
    <t>IT128</t>
  </si>
  <si>
    <t>2012IT128</t>
  </si>
  <si>
    <t>IT467</t>
  </si>
  <si>
    <t>2012IT467</t>
  </si>
  <si>
    <t>TIRRENO POWER S.P.A.</t>
  </si>
  <si>
    <t>NAPOLI (NAPOLI) - VIA STRADONE VIGLIENA, 9</t>
  </si>
  <si>
    <t>IT340</t>
  </si>
  <si>
    <t>2012IT340</t>
  </si>
  <si>
    <t>IT148</t>
  </si>
  <si>
    <t>2012IT148</t>
  </si>
  <si>
    <t>IT149</t>
  </si>
  <si>
    <t>2012IT149</t>
  </si>
  <si>
    <t>IT346</t>
  </si>
  <si>
    <t>2012IT346</t>
  </si>
  <si>
    <t>IT10</t>
  </si>
  <si>
    <t>2012IT10</t>
  </si>
  <si>
    <t>A2A SpA - Centrale Termoelettrica del Mincio</t>
  </si>
  <si>
    <t>Ponti sul Mincio (Mantova) - Via San Nicolò 26</t>
  </si>
  <si>
    <t>IT62</t>
  </si>
  <si>
    <t>2012IT62</t>
  </si>
  <si>
    <t>Calenia Energia S.p.A.</t>
  </si>
  <si>
    <t>81056 Sparanise (Caserta) - S.S. Appia km 187</t>
  </si>
  <si>
    <t>IT63</t>
  </si>
  <si>
    <t>2012IT63</t>
  </si>
  <si>
    <t>IT81</t>
  </si>
  <si>
    <t>2012IT81</t>
  </si>
  <si>
    <t>E.ON Produzione Centrale Livorno Ferraris S.p.A.</t>
  </si>
  <si>
    <t>Livorno Ferraris  (VERCELLI) - SP 7, km 9+430</t>
  </si>
  <si>
    <t>IT82</t>
  </si>
  <si>
    <t>2012IT82</t>
  </si>
  <si>
    <t>IT83</t>
  </si>
  <si>
    <t>2012IT83</t>
  </si>
  <si>
    <t>MONTANASO LOMBARDO (LODI) - Emilia, 12A</t>
  </si>
  <si>
    <t>IT84</t>
  </si>
  <si>
    <t>2012IT84</t>
  </si>
  <si>
    <t>IT85</t>
  </si>
  <si>
    <t>2012IT85</t>
  </si>
  <si>
    <t>IT88</t>
  </si>
  <si>
    <t>2012IT88</t>
  </si>
  <si>
    <t>OSTIGLIA (MANTOVA) - S.S. n° 12 dell'Abetone-Brennero km 239</t>
  </si>
  <si>
    <t>IT89</t>
  </si>
  <si>
    <t>2012IT89</t>
  </si>
  <si>
    <t>IT90</t>
  </si>
  <si>
    <t>2012IT90</t>
  </si>
  <si>
    <t>IT373</t>
  </si>
  <si>
    <t>2012IT373</t>
  </si>
  <si>
    <t>Rizziconi Energia S.p.A.</t>
  </si>
  <si>
    <t>Rizziconi (Reggio Calabria) - Contrada Olmolongo s.n.c.</t>
  </si>
  <si>
    <t>IT374</t>
  </si>
  <si>
    <t>2012IT374</t>
  </si>
  <si>
    <t>IT435</t>
  </si>
  <si>
    <t>2012IT435</t>
  </si>
  <si>
    <t>Aprilia - località Campo di Carne (Latina) - La Cogna, snc</t>
  </si>
  <si>
    <t>IT436</t>
  </si>
  <si>
    <t>2012IT436</t>
  </si>
  <si>
    <t>IT439</t>
  </si>
  <si>
    <t>2012IT439</t>
  </si>
  <si>
    <t>Terranova dei Passerini (Lodi) - Gulf Italiana, snc</t>
  </si>
  <si>
    <t>IT440</t>
  </si>
  <si>
    <t>2012IT440</t>
  </si>
  <si>
    <t>IT105</t>
  </si>
  <si>
    <t>2012IT105</t>
  </si>
  <si>
    <t>PIACENZA - NINO BIXIO 27/d</t>
  </si>
  <si>
    <t>IT106</t>
  </si>
  <si>
    <t>2012IT106</t>
  </si>
  <si>
    <t>IT233</t>
  </si>
  <si>
    <t>2012IT233</t>
  </si>
  <si>
    <t>PRIOLO GARGALLO (SIRACUSA) - LOCALITA' PANTANO POZZILLO</t>
  </si>
  <si>
    <t>IT234</t>
  </si>
  <si>
    <t>2012IT234</t>
  </si>
  <si>
    <t>IT298</t>
  </si>
  <si>
    <t>2012IT298</t>
  </si>
  <si>
    <t>ERGOSUD S.p.A.</t>
  </si>
  <si>
    <t>SCANDALE (CROTONE) - S.S. 107 bis - Località S. Domenica</t>
  </si>
  <si>
    <t>IT299</t>
  </si>
  <si>
    <t>2012IT299</t>
  </si>
  <si>
    <t>IT155</t>
  </si>
  <si>
    <t>2012IT155</t>
  </si>
  <si>
    <t>En Plus S.r.l.</t>
  </si>
  <si>
    <t>San Severo (Foggia) - Strada Provinciale 20 - Località Contrada Ratino</t>
  </si>
  <si>
    <t>IT441</t>
  </si>
  <si>
    <t>2012IT441</t>
  </si>
  <si>
    <t>Sorgenia Puglia Spa</t>
  </si>
  <si>
    <t>Modugno (Bari) - Via dei Gladioli, snc</t>
  </si>
  <si>
    <t>IT442</t>
  </si>
  <si>
    <t>2012IT442</t>
  </si>
  <si>
    <t>IT15</t>
  </si>
  <si>
    <t>2012IT15</t>
  </si>
  <si>
    <t>ABRUZZOENERGIA SPA</t>
  </si>
  <si>
    <t>GISSI (CHIETI) - CONTRADA SELVA</t>
  </si>
  <si>
    <t>IT16</t>
  </si>
  <si>
    <t>2012IT16</t>
  </si>
  <si>
    <t>IT377</t>
  </si>
  <si>
    <t>2012IT377</t>
  </si>
  <si>
    <t>ROSELECTRA S.p.A.</t>
  </si>
  <si>
    <t>IT468</t>
  </si>
  <si>
    <t>2012IT468</t>
  </si>
  <si>
    <t>Quiliano (SAVONA) - Diaz, 128</t>
  </si>
  <si>
    <t>IT473</t>
  </si>
  <si>
    <t>2012IT473</t>
  </si>
  <si>
    <t>Voghera Energia S.p.A.</t>
  </si>
  <si>
    <t>Voghera (Pavia) - Via Einstein Albert, 24</t>
  </si>
  <si>
    <t>IT136</t>
  </si>
  <si>
    <t>2012IT136</t>
  </si>
  <si>
    <t>IT137</t>
  </si>
  <si>
    <t>2012IT137</t>
  </si>
  <si>
    <t>IT400</t>
  </si>
  <si>
    <t>2012IT400</t>
  </si>
  <si>
    <t>SET S.P.A.</t>
  </si>
  <si>
    <t>TEVEROLA (CASERTA) - STRADA STATALE APPIA 7 BIS, KM 15,400</t>
  </si>
  <si>
    <t>IT463</t>
  </si>
  <si>
    <t>2012IT463</t>
  </si>
  <si>
    <t>CIVITAVECCHIA (ROMA) - VIA AURELIA NORD, 32</t>
  </si>
  <si>
    <t>IT464</t>
  </si>
  <si>
    <t>2012IT464</t>
  </si>
  <si>
    <t>IT469</t>
  </si>
  <si>
    <t>2012IT469</t>
  </si>
  <si>
    <t>IT465</t>
  </si>
  <si>
    <t>2012IT465</t>
  </si>
  <si>
    <t>IT114</t>
  </si>
  <si>
    <t>2012IT114</t>
  </si>
  <si>
    <t>IT115</t>
  </si>
  <si>
    <t>2012IT115</t>
  </si>
  <si>
    <t>IT116</t>
  </si>
  <si>
    <t>2012IT116</t>
  </si>
  <si>
    <t>IT13</t>
  </si>
  <si>
    <t>2012IT13</t>
  </si>
  <si>
    <t>IT14</t>
  </si>
  <si>
    <t>2012IT14</t>
  </si>
  <si>
    <t>IT117</t>
  </si>
  <si>
    <t>2012IT117</t>
  </si>
  <si>
    <t>IT86</t>
  </si>
  <si>
    <t>2012IT86</t>
  </si>
  <si>
    <t>IT87</t>
  </si>
  <si>
    <t>2012IT87</t>
  </si>
  <si>
    <t>IT91</t>
  </si>
  <si>
    <t>2012IT91</t>
  </si>
  <si>
    <t>IT100</t>
  </si>
  <si>
    <t>2012IT100</t>
  </si>
  <si>
    <t>BRINDISI (BRINDISI) - VIA ALBERT EINSTEIN 5</t>
  </si>
  <si>
    <t>IT101</t>
  </si>
  <si>
    <t>2012IT101</t>
  </si>
  <si>
    <t>IT110</t>
  </si>
  <si>
    <t>2012IT110</t>
  </si>
  <si>
    <t>SAN FILIPPO DEL MELA (MESSINA) - VIA ARCHI MARINA</t>
  </si>
  <si>
    <t>IT111</t>
  </si>
  <si>
    <t>2012IT111</t>
  </si>
  <si>
    <t>IT230</t>
  </si>
  <si>
    <t>2012IT230</t>
  </si>
  <si>
    <t>IT247</t>
  </si>
  <si>
    <t>2012IT247</t>
  </si>
  <si>
    <t>IT470</t>
  </si>
  <si>
    <t>2012IT470</t>
  </si>
  <si>
    <t>IT471</t>
  </si>
  <si>
    <t>2012IT471</t>
  </si>
  <si>
    <t>IT94</t>
  </si>
  <si>
    <t>2012IT94</t>
  </si>
  <si>
    <t>IT95</t>
  </si>
  <si>
    <t>2012IT95</t>
  </si>
  <si>
    <t>IT248</t>
  </si>
  <si>
    <t>2012IT248</t>
  </si>
  <si>
    <t>TRINO (VERCELLI) - LOCALITA' LERI CAVOUR</t>
  </si>
  <si>
    <t>IT249</t>
  </si>
  <si>
    <t>2012IT249</t>
  </si>
  <si>
    <t>IT370</t>
  </si>
  <si>
    <t>2012IT370</t>
  </si>
  <si>
    <t>IT261</t>
  </si>
  <si>
    <t>2012IT261</t>
  </si>
  <si>
    <t>IT392</t>
  </si>
  <si>
    <t>2012IT392</t>
  </si>
  <si>
    <t>SARAS S.p.A.</t>
  </si>
  <si>
    <t>Sarroch (Cagliari) - S.S. 195 km 19</t>
  </si>
  <si>
    <t>IT350</t>
  </si>
  <si>
    <t>2012IT350</t>
  </si>
  <si>
    <t>ISAB S.r.l. - Raffineria ISAB Impianti Sud</t>
  </si>
  <si>
    <t>Priolo Gargallo (Siracusa) - SP ex SS 114 km 146</t>
  </si>
  <si>
    <t>IT348</t>
  </si>
  <si>
    <t>2012IT348</t>
  </si>
  <si>
    <t>ISAB Energy Srl</t>
  </si>
  <si>
    <t>Priolo Gargallo (Siracusa) - SP ex SS 114, km 144</t>
  </si>
  <si>
    <t>IT181</t>
  </si>
  <si>
    <t>2012IT181</t>
  </si>
  <si>
    <t>IT182</t>
  </si>
  <si>
    <t>2012IT182</t>
  </si>
  <si>
    <t>IT183</t>
  </si>
  <si>
    <t>2012IT183</t>
  </si>
  <si>
    <t>IT195</t>
  </si>
  <si>
    <t>2012IT195</t>
  </si>
  <si>
    <t>IT255</t>
  </si>
  <si>
    <t>2012IT255</t>
  </si>
  <si>
    <t>IT391</t>
  </si>
  <si>
    <t>2012IT391</t>
  </si>
  <si>
    <t>IT112</t>
  </si>
  <si>
    <t>2012IT112</t>
  </si>
  <si>
    <t>IT220</t>
  </si>
  <si>
    <t>2012IT220</t>
  </si>
  <si>
    <t>PIOMBINO (LIVORNO) - LOCALITA' TORRE DEL SALE</t>
  </si>
  <si>
    <t>IT221</t>
  </si>
  <si>
    <t>2012IT221</t>
  </si>
  <si>
    <t>IT241</t>
  </si>
  <si>
    <t>2012IT241</t>
  </si>
  <si>
    <t>IT242</t>
  </si>
  <si>
    <t>2012IT242</t>
  </si>
  <si>
    <t>IT213</t>
  </si>
  <si>
    <t>2012IT213</t>
  </si>
  <si>
    <t>IT214</t>
  </si>
  <si>
    <t>2012IT214</t>
  </si>
  <si>
    <t>IT215</t>
  </si>
  <si>
    <t>2012IT215</t>
  </si>
  <si>
    <t>IT216</t>
  </si>
  <si>
    <t>2012IT216</t>
  </si>
  <si>
    <t>IT224</t>
  </si>
  <si>
    <t>2012IT224</t>
  </si>
  <si>
    <t>PORTO TOLLE (ROVIGO) - VIA C. MENOTTI 32</t>
  </si>
  <si>
    <t>IT225</t>
  </si>
  <si>
    <t>2012IT225</t>
  </si>
  <si>
    <t>IT226</t>
  </si>
  <si>
    <t>2012IT226</t>
  </si>
  <si>
    <t>IT227</t>
  </si>
  <si>
    <t>2012IT227</t>
  </si>
  <si>
    <t>IT165</t>
  </si>
  <si>
    <t>2012IT165</t>
  </si>
  <si>
    <t>BRINDISI - LOC. CERANO - TUTURANO</t>
  </si>
  <si>
    <t>IT166</t>
  </si>
  <si>
    <t>2012IT166</t>
  </si>
  <si>
    <t>IT167</t>
  </si>
  <si>
    <t>2012IT167</t>
  </si>
  <si>
    <t>IT168</t>
  </si>
  <si>
    <t>2012IT168</t>
  </si>
  <si>
    <t>IT369</t>
  </si>
  <si>
    <t>2012IT369</t>
  </si>
  <si>
    <t>Raffineria di Gela S.p.A.</t>
  </si>
  <si>
    <t>Gela  (Caltanissetta) - Contrada Piana del Signore</t>
  </si>
  <si>
    <t>LT</t>
  </si>
  <si>
    <t>LT1</t>
  </si>
  <si>
    <t>2012LT1</t>
  </si>
  <si>
    <t xml:space="preserve">Lithuanian electric power station </t>
  </si>
  <si>
    <t>Elektrines str. 21, LT-26108 Elektrėnai</t>
  </si>
  <si>
    <t>LT2</t>
  </si>
  <si>
    <t>2012LT2</t>
  </si>
  <si>
    <t xml:space="preserve">Alytus DB  </t>
  </si>
  <si>
    <t>Pramones str. 9, LT-62175 Alytus</t>
  </si>
  <si>
    <t>LT3</t>
  </si>
  <si>
    <t>2012LT3</t>
  </si>
  <si>
    <t xml:space="preserve">Druskininkai DB </t>
  </si>
  <si>
    <t>Pramones str. 7, LT-66181 Druskininkai</t>
  </si>
  <si>
    <t>LT4</t>
  </si>
  <si>
    <t>2012LT4</t>
  </si>
  <si>
    <t xml:space="preserve">Kaunas electric power station </t>
  </si>
  <si>
    <t>Taikos pr. 147, LT-51142 Kaunas</t>
  </si>
  <si>
    <t>LT5</t>
  </si>
  <si>
    <t>2012LT5</t>
  </si>
  <si>
    <t xml:space="preserve">Petrašiūnai electric power station </t>
  </si>
  <si>
    <t>Jegaines str. 12, LT-52489 Kaunas</t>
  </si>
  <si>
    <t>LT6</t>
  </si>
  <si>
    <t>2012LT6</t>
  </si>
  <si>
    <t xml:space="preserve">Kėdainiai DB </t>
  </si>
  <si>
    <t>J. Basanaviciaus str. 97, LT-57352 Kedainiai</t>
  </si>
  <si>
    <t>LT7</t>
  </si>
  <si>
    <t>2012LT7</t>
  </si>
  <si>
    <t xml:space="preserve">Klaipėda electric power station </t>
  </si>
  <si>
    <t>Danes str. 8, LT-92109 Klaipeda</t>
  </si>
  <si>
    <t>LT8</t>
  </si>
  <si>
    <t>2012LT8</t>
  </si>
  <si>
    <t xml:space="preserve">Klaipėda DB  </t>
  </si>
  <si>
    <t>Silutes pl. 26, LT-91177 Klaipeda</t>
  </si>
  <si>
    <t>LT9</t>
  </si>
  <si>
    <t>2012LT9</t>
  </si>
  <si>
    <t xml:space="preserve">Mažeikiai electric power station </t>
  </si>
  <si>
    <t>Juodeikiai, LT-89467 Mazeikiai district</t>
  </si>
  <si>
    <t>LT10</t>
  </si>
  <si>
    <t>2012LT10</t>
  </si>
  <si>
    <t xml:space="preserve">Vilnius electric power station No.2 </t>
  </si>
  <si>
    <t>Savanoriu pr. 117/2, LT-03150 Vilnius</t>
  </si>
  <si>
    <t>LT11</t>
  </si>
  <si>
    <t>2012LT11</t>
  </si>
  <si>
    <t xml:space="preserve">Vilnius electric power station No.3 </t>
  </si>
  <si>
    <t>Jocioniu str. 13, LT-02300 Vilnius</t>
  </si>
  <si>
    <t>LT12</t>
  </si>
  <si>
    <t>2012LT12</t>
  </si>
  <si>
    <t xml:space="preserve">Pietinė DB  </t>
  </si>
  <si>
    <t>Pramones str. 10, LT-78502, Siauliai</t>
  </si>
  <si>
    <t>LT13</t>
  </si>
  <si>
    <t>2012LT13</t>
  </si>
  <si>
    <t xml:space="preserve">Panevėžys DB-1 </t>
  </si>
  <si>
    <t>Pusaloto str. 191, LT-35100 Panevezys</t>
  </si>
  <si>
    <t>LT14</t>
  </si>
  <si>
    <t>2012LT14</t>
  </si>
  <si>
    <t xml:space="preserve">Panevėžys DB-2 </t>
  </si>
  <si>
    <t>Senamiescio str. 113, LT-35114 Panevezys</t>
  </si>
  <si>
    <t>LT15</t>
  </si>
  <si>
    <t>2012LT15</t>
  </si>
  <si>
    <t xml:space="preserve">Mažeikiai DB </t>
  </si>
  <si>
    <t>Montuotoju str. 7, LT-89101 Mazeikiai</t>
  </si>
  <si>
    <t>LT16</t>
  </si>
  <si>
    <t>2012LT16</t>
  </si>
  <si>
    <t xml:space="preserve">Marijampolė DB  </t>
  </si>
  <si>
    <t>Gamyklu str. 8, LT-68500 Marijampole</t>
  </si>
  <si>
    <t>LT17</t>
  </si>
  <si>
    <t>2012LT17</t>
  </si>
  <si>
    <t xml:space="preserve">Utena DB  </t>
  </si>
  <si>
    <t>Pramones str. 11, LT-28216 Utena</t>
  </si>
  <si>
    <t>LT18</t>
  </si>
  <si>
    <t>2012LT18</t>
  </si>
  <si>
    <t xml:space="preserve">Lypkiai DB </t>
  </si>
  <si>
    <t>Lypkiu str. 57, LT-94100 Klaipeda</t>
  </si>
  <si>
    <t>LT19</t>
  </si>
  <si>
    <t>2012LT19</t>
  </si>
  <si>
    <t>Panevėžys electric power station</t>
  </si>
  <si>
    <t>LT20</t>
  </si>
  <si>
    <t>2012LT20</t>
  </si>
  <si>
    <t>Klaipėdos nafta</t>
  </si>
  <si>
    <t>Buriu str. 19, LT-91003 Klaipeda</t>
  </si>
  <si>
    <t>LT21</t>
  </si>
  <si>
    <t>2012LT21</t>
  </si>
  <si>
    <t xml:space="preserve">Ateities DB-8 </t>
  </si>
  <si>
    <t>Ateities str. 12, LT-08303 Vilnius</t>
  </si>
  <si>
    <t>LT22</t>
  </si>
  <si>
    <t>2012LT22</t>
  </si>
  <si>
    <t xml:space="preserve">Jonava DB </t>
  </si>
  <si>
    <t>Klaipedos str. 8, LT-55169 Jonava</t>
  </si>
  <si>
    <t>LT23</t>
  </si>
  <si>
    <t>2012LT23</t>
  </si>
  <si>
    <t>SC „Mažeikių nafta“, Installation No. 006</t>
  </si>
  <si>
    <t>LT24</t>
  </si>
  <si>
    <t>2012LT24</t>
  </si>
  <si>
    <t>SC „Mažeikių nafta“, Installation  No. 001</t>
  </si>
  <si>
    <t>LT25</t>
  </si>
  <si>
    <t>2012LT25</t>
  </si>
  <si>
    <t>Visagino energija</t>
  </si>
  <si>
    <t>Karlai, Visaginas district</t>
  </si>
  <si>
    <t>LT26</t>
  </si>
  <si>
    <t>2012LT26</t>
  </si>
  <si>
    <t>Ignalina NPP</t>
  </si>
  <si>
    <t>Drūkšiniai, LT-31500, Visaginas distr.</t>
  </si>
  <si>
    <t>LT27</t>
  </si>
  <si>
    <t>2012LT27</t>
  </si>
  <si>
    <t>Danisco sugar Kėdainiai</t>
  </si>
  <si>
    <t>Pramonés g. 6, 57500 Kėdainiai</t>
  </si>
  <si>
    <t>LU</t>
  </si>
  <si>
    <t>LU1</t>
  </si>
  <si>
    <t>2012LU1</t>
  </si>
  <si>
    <t>Twinerg</t>
  </si>
  <si>
    <t>Esch-sur-Alzette</t>
  </si>
  <si>
    <t>Source: ETS &amp; PRTR, also includes boilers</t>
  </si>
  <si>
    <t>LV</t>
  </si>
  <si>
    <t>LV1</t>
  </si>
  <si>
    <t>2012LV1</t>
  </si>
  <si>
    <t>Cesu siltumtikli</t>
  </si>
  <si>
    <t>Rupniecibas iela 13, Cesis</t>
  </si>
  <si>
    <t>LV2</t>
  </si>
  <si>
    <t>2012LV2</t>
  </si>
  <si>
    <t>Daugavpils siltumtikli nr.1</t>
  </si>
  <si>
    <t>18.novembra iela 2, Daugavpils</t>
  </si>
  <si>
    <t>LV3</t>
  </si>
  <si>
    <t>2012LV3</t>
  </si>
  <si>
    <t>Daugavpils siltumtikli nr.2</t>
  </si>
  <si>
    <t>Silikatu iela 8, Daugavpils</t>
  </si>
  <si>
    <t>LV4</t>
  </si>
  <si>
    <t>2012LV4</t>
  </si>
  <si>
    <t>Daugavpils siltumtikli nr.3</t>
  </si>
  <si>
    <t>Mendelejeva iela 13a, Daugavpils</t>
  </si>
  <si>
    <t>LV5</t>
  </si>
  <si>
    <t>2012LV5</t>
  </si>
  <si>
    <t>Fortum Jelgava</t>
  </si>
  <si>
    <t>Ganibu iela 71, Jelgava</t>
  </si>
  <si>
    <t>LV6</t>
  </si>
  <si>
    <t>2012LV6</t>
  </si>
  <si>
    <t>Jurmalas siltums, Kauguri</t>
  </si>
  <si>
    <t>Libiesu iela 9, Jurmala</t>
  </si>
  <si>
    <t>LV7</t>
  </si>
  <si>
    <t>2012LV7</t>
  </si>
  <si>
    <t>Rezeknes siltumtikli</t>
  </si>
  <si>
    <t>N.Rancana iela 5, Rezekne</t>
  </si>
  <si>
    <t>LV8</t>
  </si>
  <si>
    <t>2012LV8</t>
  </si>
  <si>
    <t>Latvenergo TEC1</t>
  </si>
  <si>
    <t>Viskalu iela 16, Riga</t>
  </si>
  <si>
    <t>LV9</t>
  </si>
  <si>
    <t>2012LV9</t>
  </si>
  <si>
    <t>LV10</t>
  </si>
  <si>
    <t>2012LV10</t>
  </si>
  <si>
    <t>LV11</t>
  </si>
  <si>
    <t>2012LV11</t>
  </si>
  <si>
    <t>LV12</t>
  </si>
  <si>
    <t>2012LV12</t>
  </si>
  <si>
    <t>Latvenergo TEC2</t>
  </si>
  <si>
    <t>Acone, Salaspils novads, Rigas rajons</t>
  </si>
  <si>
    <t>LV13</t>
  </si>
  <si>
    <t>2012LV13</t>
  </si>
  <si>
    <t>LV14</t>
  </si>
  <si>
    <t>2012LV14</t>
  </si>
  <si>
    <t>Liepajas energija</t>
  </si>
  <si>
    <t>Kaiju iela 33, Liepaja</t>
  </si>
  <si>
    <t>LV15</t>
  </si>
  <si>
    <t>2012LV15</t>
  </si>
  <si>
    <t>Rigas siltums, Imanta</t>
  </si>
  <si>
    <t>Kurzemes prospekts 17, Riga</t>
  </si>
  <si>
    <t>LV16</t>
  </si>
  <si>
    <t>2012LV16</t>
  </si>
  <si>
    <t>LV17</t>
  </si>
  <si>
    <t>2012LV17</t>
  </si>
  <si>
    <t>Rigas siltums, Zasulauks</t>
  </si>
  <si>
    <t>Kandavas iela 16, Riga</t>
  </si>
  <si>
    <t>LV18</t>
  </si>
  <si>
    <t>2012LV18</t>
  </si>
  <si>
    <t>Rigas siltums, Ziepniekkalns</t>
  </si>
  <si>
    <t>Tiraines iela 5a, Riga</t>
  </si>
  <si>
    <t>MT</t>
  </si>
  <si>
    <t>MT1</t>
  </si>
  <si>
    <t>2012MT1</t>
  </si>
  <si>
    <t>MPS1</t>
  </si>
  <si>
    <t>Marsa Power Station, Enemalta Corporation, Church Wharf, Marsa MRS 1000, Malta</t>
  </si>
  <si>
    <t>Plant not covered by Article 15(3) reporting obligation</t>
  </si>
  <si>
    <t>MT2</t>
  </si>
  <si>
    <t>2012MT2</t>
  </si>
  <si>
    <t>MPS2</t>
  </si>
  <si>
    <t>MT3</t>
  </si>
  <si>
    <t>2012MT3</t>
  </si>
  <si>
    <t>MPS3</t>
  </si>
  <si>
    <t>MT4</t>
  </si>
  <si>
    <t>2012MT4</t>
  </si>
  <si>
    <t>MPS4</t>
  </si>
  <si>
    <t>MT5</t>
  </si>
  <si>
    <t>2012MT5</t>
  </si>
  <si>
    <t>MPS5</t>
  </si>
  <si>
    <t>MT6</t>
  </si>
  <si>
    <t>2012MT6</t>
  </si>
  <si>
    <t>DPS1</t>
  </si>
  <si>
    <t>Delimara Power Station, Enemalta Corporation, Delimara, Marsaxlokk MXK 1320, Malta.</t>
  </si>
  <si>
    <t>MT7</t>
  </si>
  <si>
    <t>2012MT7</t>
  </si>
  <si>
    <t>DPS2</t>
  </si>
  <si>
    <t>MT8</t>
  </si>
  <si>
    <t>2012MT8</t>
  </si>
  <si>
    <t>DPS3</t>
  </si>
  <si>
    <t>MT9</t>
  </si>
  <si>
    <t>2012MT9</t>
  </si>
  <si>
    <t>DPS4</t>
  </si>
  <si>
    <t>MT10</t>
  </si>
  <si>
    <t>2012MT10</t>
  </si>
  <si>
    <t>DPS5</t>
  </si>
  <si>
    <t>MT11</t>
  </si>
  <si>
    <t>2012MT11</t>
  </si>
  <si>
    <t>DPS6</t>
  </si>
  <si>
    <t>NL</t>
  </si>
  <si>
    <t>NL1</t>
  </si>
  <si>
    <t>2012NL1</t>
  </si>
  <si>
    <t>Abengoa Bioenergy, 89685</t>
  </si>
  <si>
    <t>Merwedeweg, 10, 3198LH, Europoort Rotterdam</t>
  </si>
  <si>
    <t>202990, GT + HRSG</t>
  </si>
  <si>
    <t>NL2</t>
  </si>
  <si>
    <t>2012NL2</t>
  </si>
  <si>
    <t>Air Products HyCo 4 (Botlekweg), 88784</t>
  </si>
  <si>
    <t>Botlekweg, 127, 3197KA, Botlek Rotterdam</t>
  </si>
  <si>
    <t>204851, SMR</t>
  </si>
  <si>
    <t>NL3</t>
  </si>
  <si>
    <t>2012NL3</t>
  </si>
  <si>
    <t>Air Products Nederland BV (Botlek), 89783</t>
  </si>
  <si>
    <t>Boyneweg, 10, 3197LK, Botlek Rotterdam</t>
  </si>
  <si>
    <t>10689, Ketel A</t>
  </si>
  <si>
    <t>NL4</t>
  </si>
  <si>
    <t>2012NL4</t>
  </si>
  <si>
    <t>Air Products Nederland BV (Botlek), 89784</t>
  </si>
  <si>
    <t>10689, LM2500/D&amp;Eketel</t>
  </si>
  <si>
    <t>NL5</t>
  </si>
  <si>
    <t>2012NL5</t>
  </si>
  <si>
    <t>Akzo Nobel Chemicals BV (Botlek), 90690</t>
  </si>
  <si>
    <t>Welplaatweg, 12, 3197KS, Botlek Rotterdam</t>
  </si>
  <si>
    <t>10001, F-3201 stoomketel - EVB</t>
  </si>
  <si>
    <t>NL6</t>
  </si>
  <si>
    <t>2012NL6</t>
  </si>
  <si>
    <t>Akzo Nobel Chemicals BV (Botlek), 90691</t>
  </si>
  <si>
    <t>10001, F-3201 Storkketel - EVB</t>
  </si>
  <si>
    <t>NL7</t>
  </si>
  <si>
    <t>2012NL7</t>
  </si>
  <si>
    <t>Akzo Nobel Chemicals BV (Botlek), 90692</t>
  </si>
  <si>
    <t>10001, F3202 HCG ketel - EVB</t>
  </si>
  <si>
    <t>NL8</t>
  </si>
  <si>
    <t>2012NL8</t>
  </si>
  <si>
    <t>Akzo Nobel Chemicals BV (Hengelo), 90127</t>
  </si>
  <si>
    <t>Boortorenweg, 27, 7554RS, Hengelo</t>
  </si>
  <si>
    <t>71105, Installatie nr.25/26</t>
  </si>
  <si>
    <t>NL9</t>
  </si>
  <si>
    <t>2012NL9</t>
  </si>
  <si>
    <t>Akzo Nobel Chemicals BV (Hengelo), 90128</t>
  </si>
  <si>
    <t>71105, Ketel 7 (Installatie nr.15)</t>
  </si>
  <si>
    <t>NL10</t>
  </si>
  <si>
    <t>2012NL10</t>
  </si>
  <si>
    <t>Akzo Nobel Chemicals BV (Hengelo), 90129</t>
  </si>
  <si>
    <t>71105, Ketel 9 (Installatie nr.17)</t>
  </si>
  <si>
    <t>NL11</t>
  </si>
  <si>
    <t>2012NL11</t>
  </si>
  <si>
    <t>Avebe u.a. (Foxhol), 91756</t>
  </si>
  <si>
    <t>Avebe-Weg, 1, 9607PT, Foxhol</t>
  </si>
  <si>
    <t>102621, gasturbine + afgassenketel-3</t>
  </si>
  <si>
    <t>NL12</t>
  </si>
  <si>
    <t>2012NL12</t>
  </si>
  <si>
    <t>Bio Methanol Chemie Nederland (BioMCN), 90736</t>
  </si>
  <si>
    <t>Oosterhorn, 10, 9936HD, Farmsum</t>
  </si>
  <si>
    <t>101103, BioMCN installatie MeOH-I</t>
  </si>
  <si>
    <t>NL13</t>
  </si>
  <si>
    <t>2012NL13</t>
  </si>
  <si>
    <t>Biomassacentrale Moerdijk, 87528</t>
  </si>
  <si>
    <t>Middenweg, 36, 4782PM, Moerdijk</t>
  </si>
  <si>
    <t>201304, Elektriciteitscentrale</t>
  </si>
  <si>
    <t>NL14</t>
  </si>
  <si>
    <t>2012NL14</t>
  </si>
  <si>
    <t>BP Rotterdam Refinery</t>
  </si>
  <si>
    <t>Europoort Rotterdam</t>
  </si>
  <si>
    <t>10058, 2H1101</t>
  </si>
  <si>
    <t>NL15</t>
  </si>
  <si>
    <t>2012NL15</t>
  </si>
  <si>
    <t>10058, 2TG101A + 2H101A</t>
  </si>
  <si>
    <t>NL16</t>
  </si>
  <si>
    <t>2012NL16</t>
  </si>
  <si>
    <t>10058, 2TG101B + 2H101B</t>
  </si>
  <si>
    <t>NL17</t>
  </si>
  <si>
    <t>2012NL17</t>
  </si>
  <si>
    <t>10058, H-2101</t>
  </si>
  <si>
    <t>NL18</t>
  </si>
  <si>
    <t>2012NL18</t>
  </si>
  <si>
    <t>10058, H2201</t>
  </si>
  <si>
    <t>NL19</t>
  </si>
  <si>
    <t>2012NL19</t>
  </si>
  <si>
    <t>10058, H3004/29F1</t>
  </si>
  <si>
    <t>NL20</t>
  </si>
  <si>
    <t>2012NL20</t>
  </si>
  <si>
    <t>10058, Hz2101</t>
  </si>
  <si>
    <t>NL21</t>
  </si>
  <si>
    <t>2012NL21</t>
  </si>
  <si>
    <t>10058, Hz2201</t>
  </si>
  <si>
    <t>NL22</t>
  </si>
  <si>
    <t>2012NL22</t>
  </si>
  <si>
    <t>10058, SG1001</t>
  </si>
  <si>
    <t>NL23</t>
  </si>
  <si>
    <t>2012NL23</t>
  </si>
  <si>
    <t>10058, SG1004</t>
  </si>
  <si>
    <t>NL24</t>
  </si>
  <si>
    <t>2012NL24</t>
  </si>
  <si>
    <t>Centrale Gelderland GDF SUEZ Energie Nederland N.V., 88270</t>
  </si>
  <si>
    <t>Weurtseweg, 460, 6541BE, Nijmegen</t>
  </si>
  <si>
    <t>64001, G13 Hoofdketel</t>
  </si>
  <si>
    <t>NL25</t>
  </si>
  <si>
    <t>2012NL25</t>
  </si>
  <si>
    <t>Centrale Gelderland GDF SUEZ Energie Nederland N.V., 88271</t>
  </si>
  <si>
    <t>64001, G24 SnelStartKetel</t>
  </si>
  <si>
    <t>NL26</t>
  </si>
  <si>
    <t>2012NL26</t>
  </si>
  <si>
    <t>Centrale Gelderland GDF SUEZ Energie Nederland N.V., 88272</t>
  </si>
  <si>
    <t>64001, G34 Hulpketel</t>
  </si>
  <si>
    <t>NL27</t>
  </si>
  <si>
    <t>2012NL27</t>
  </si>
  <si>
    <t>Chemelot Site Permit BV, 89404</t>
  </si>
  <si>
    <t>Koestraat, 1, 6167RA, Geleen</t>
  </si>
  <si>
    <t>62, F3400 Schoorsteen stoomketel/meeverbrandingsinstallatie</t>
  </si>
  <si>
    <t>NL28</t>
  </si>
  <si>
    <t>2012NL28</t>
  </si>
  <si>
    <t>Chemelot Site Permit BV, 89405</t>
  </si>
  <si>
    <t>62, AFA2</t>
  </si>
  <si>
    <t>NL29</t>
  </si>
  <si>
    <t>2012NL29</t>
  </si>
  <si>
    <t>Chemelot Site Permit BV, 89406</t>
  </si>
  <si>
    <t>62, AFA3</t>
  </si>
  <si>
    <t>NL30</t>
  </si>
  <si>
    <t>2012NL30</t>
  </si>
  <si>
    <t>Chemelot Site Permit BV, 89407</t>
  </si>
  <si>
    <t>62, F3300</t>
  </si>
  <si>
    <t>NL31</t>
  </si>
  <si>
    <t>2012NL31</t>
  </si>
  <si>
    <t>Chemelot Site Permit BV, 89408</t>
  </si>
  <si>
    <t>62, F3500 Gas</t>
  </si>
  <si>
    <t>NL32</t>
  </si>
  <si>
    <t>2012NL32</t>
  </si>
  <si>
    <t>Chemelot Site Permit BV, 89409</t>
  </si>
  <si>
    <t>62, F3500 Olie</t>
  </si>
  <si>
    <t>NL33</t>
  </si>
  <si>
    <t>2012NL33</t>
  </si>
  <si>
    <t>Chemelot Site Permit BV, 89410</t>
  </si>
  <si>
    <t>62, F3501</t>
  </si>
  <si>
    <t>NL34</t>
  </si>
  <si>
    <t>2012NL34</t>
  </si>
  <si>
    <t>Chemelot Site Permit BV, 89411</t>
  </si>
  <si>
    <t>62, F3600</t>
  </si>
  <si>
    <t>NL35</t>
  </si>
  <si>
    <t>2012NL35</t>
  </si>
  <si>
    <t>Chemelot Site Permit BV, 89412</t>
  </si>
  <si>
    <t>62, F3700</t>
  </si>
  <si>
    <t>NL36</t>
  </si>
  <si>
    <t>2012NL36</t>
  </si>
  <si>
    <t>Chemelot Site Permit BV, 89417</t>
  </si>
  <si>
    <t>62, NAK3</t>
  </si>
  <si>
    <t>NL37</t>
  </si>
  <si>
    <t>2012NL37</t>
  </si>
  <si>
    <t>Chemelot Site Permit BV, 89418</t>
  </si>
  <si>
    <t>62, NAK4</t>
  </si>
  <si>
    <t>NL38</t>
  </si>
  <si>
    <t>2012NL38</t>
  </si>
  <si>
    <t>Chemelot Site Permit BV, 89422</t>
  </si>
  <si>
    <t>62, WKC-Swentibold</t>
  </si>
  <si>
    <t>NL39</t>
  </si>
  <si>
    <t>2012NL39</t>
  </si>
  <si>
    <t>Croda Nederland BV, 90987</t>
  </si>
  <si>
    <t>Buurtje, 1, 2802BE, Gouda</t>
  </si>
  <si>
    <t>10698, 1.2 Bijstookketel 10 (K10)</t>
  </si>
  <si>
    <t>NL40</t>
  </si>
  <si>
    <t>2012NL40</t>
  </si>
  <si>
    <t>Delesto BV, 90811</t>
  </si>
  <si>
    <t>Oosterhorn, 4, 9936HD, Farmsum</t>
  </si>
  <si>
    <t>104003, Afgassenketel AF2100</t>
  </si>
  <si>
    <t>NL41</t>
  </si>
  <si>
    <t>2012NL41</t>
  </si>
  <si>
    <t>Delesto BV, 90812</t>
  </si>
  <si>
    <t>104003, Afgassenketel AF2200</t>
  </si>
  <si>
    <t>NL42</t>
  </si>
  <si>
    <t>2012NL42</t>
  </si>
  <si>
    <t>Delesto BV, 90813</t>
  </si>
  <si>
    <t>104003, Afgassenketel AF2300</t>
  </si>
  <si>
    <t>NL43</t>
  </si>
  <si>
    <t>2012NL43</t>
  </si>
  <si>
    <t>Delesto BV, 90819</t>
  </si>
  <si>
    <t>104003, GT/AF/ST 7000</t>
  </si>
  <si>
    <t>NL44</t>
  </si>
  <si>
    <t>2012NL44</t>
  </si>
  <si>
    <t>Dow Benelux BV (Hoek), 92104</t>
  </si>
  <si>
    <t>Herbert H. Dowweg, 5, 4542NM, Hoek</t>
  </si>
  <si>
    <t>51104, Dow_1-BA-109 Ethyleen-1</t>
  </si>
  <si>
    <t>NL45</t>
  </si>
  <si>
    <t>2012NL45</t>
  </si>
  <si>
    <t>Dow Benelux BV (Hoek), 92105</t>
  </si>
  <si>
    <t>51104, Dow_1-BA-110 Ethyleen-1</t>
  </si>
  <si>
    <t>NL46</t>
  </si>
  <si>
    <t>2012NL46</t>
  </si>
  <si>
    <t>Dow Benelux BV (Hoek), 92116</t>
  </si>
  <si>
    <t>51104, Dow_1-BA-98 Ethyleen-1</t>
  </si>
  <si>
    <t>NL47</t>
  </si>
  <si>
    <t>2012NL47</t>
  </si>
  <si>
    <t>Dow Benelux BV (Hoek), 92117</t>
  </si>
  <si>
    <t>51104, Dow_1-BA-99 Ethyleen-1</t>
  </si>
  <si>
    <t>NL48</t>
  </si>
  <si>
    <t>2012NL48</t>
  </si>
  <si>
    <t>Dow Benelux BV (Hoek), 92120</t>
  </si>
  <si>
    <t>51104, Dow_2-BA-111 Ethyleen-2</t>
  </si>
  <si>
    <t>NL49</t>
  </si>
  <si>
    <t>2012NL49</t>
  </si>
  <si>
    <t>Dow Benelux BV (Hoek), 92121</t>
  </si>
  <si>
    <t>51104, Dow_2-BA-112 Ethyleen-2</t>
  </si>
  <si>
    <t>NL50</t>
  </si>
  <si>
    <t>2012NL50</t>
  </si>
  <si>
    <t>Dow Benelux BV (Hoek), 92122</t>
  </si>
  <si>
    <t>51104, Dow_2-BA-113 Ethyleen-2</t>
  </si>
  <si>
    <t>NL51</t>
  </si>
  <si>
    <t>2012NL51</t>
  </si>
  <si>
    <t>Dow Benelux BV (Hoek), 92123</t>
  </si>
  <si>
    <t>51104, Dow_2-BA-115 Ethyleen-2</t>
  </si>
  <si>
    <t>NL52</t>
  </si>
  <si>
    <t>2012NL52</t>
  </si>
  <si>
    <t>Dow Benelux BV (Hoek), 92124</t>
  </si>
  <si>
    <t>51104, Dow_2-BA-116 Ethyleen-2</t>
  </si>
  <si>
    <t>NL53</t>
  </si>
  <si>
    <t>2012NL53</t>
  </si>
  <si>
    <t>Dow Benelux BV (Hoek), 92129</t>
  </si>
  <si>
    <t>51104, Dow_2-BA-96 Ethyleen-2</t>
  </si>
  <si>
    <t>NL54</t>
  </si>
  <si>
    <t>2012NL54</t>
  </si>
  <si>
    <t>Dow Benelux BV (Hoek), 92130</t>
  </si>
  <si>
    <t>51104, Dow_2-BA-97 Ethyleen-2</t>
  </si>
  <si>
    <t>NL55</t>
  </si>
  <si>
    <t>2012NL55</t>
  </si>
  <si>
    <t>Dow Benelux BV (Hoek), 92131</t>
  </si>
  <si>
    <t>51104, Dow_2-BA-98 Ethyleen-2</t>
  </si>
  <si>
    <t>NL56</t>
  </si>
  <si>
    <t>2012NL56</t>
  </si>
  <si>
    <t>Dow Benelux BV (Hoek), 92132</t>
  </si>
  <si>
    <t>51104, Dow_2-BA-99 Ethyleen-2</t>
  </si>
  <si>
    <t>NL57</t>
  </si>
  <si>
    <t>2012NL57</t>
  </si>
  <si>
    <t>Dow Benelux BV (Hoek), 92133</t>
  </si>
  <si>
    <t>51104, Dow_3-BA-100 Ethyleen-3</t>
  </si>
  <si>
    <t>NL58</t>
  </si>
  <si>
    <t>2012NL58</t>
  </si>
  <si>
    <t>Dow Benelux BV (Hoek), 92134</t>
  </si>
  <si>
    <t>51104, Dow_3-BA-101 Ethyleen-3</t>
  </si>
  <si>
    <t>NL59</t>
  </si>
  <si>
    <t>2012NL59</t>
  </si>
  <si>
    <t>Dow Benelux BV (Hoek), 92135</t>
  </si>
  <si>
    <t>51104, Dow_3-BA-102 Ethyleen-3</t>
  </si>
  <si>
    <t>NL60</t>
  </si>
  <si>
    <t>2012NL60</t>
  </si>
  <si>
    <t>Dow Benelux BV (Hoek), 92136</t>
  </si>
  <si>
    <t>51104, Dow_3-BA-103 Ethyleen-3</t>
  </si>
  <si>
    <t>NL61</t>
  </si>
  <si>
    <t>2012NL61</t>
  </si>
  <si>
    <t>Dow Benelux BV (Hoek), 92137</t>
  </si>
  <si>
    <t>51104, Dow_3-BA-104 Ethyleen-3</t>
  </si>
  <si>
    <t>NL62</t>
  </si>
  <si>
    <t>2012NL62</t>
  </si>
  <si>
    <t>Dow Benelux BV (Hoek), 92138</t>
  </si>
  <si>
    <t>51104, Dow_3-BA-105 Ethyleen-3</t>
  </si>
  <si>
    <t>NL63</t>
  </si>
  <si>
    <t>2012NL63</t>
  </si>
  <si>
    <t>Dow Benelux BV (Hoek), 92139</t>
  </si>
  <si>
    <t>51104, Dow_3-BA-106 Ethyleen-3</t>
  </si>
  <si>
    <t>NL64</t>
  </si>
  <si>
    <t>2012NL64</t>
  </si>
  <si>
    <t>Dow Benelux BV (Hoek), 92140</t>
  </si>
  <si>
    <t>51104, Dow_3-BA-107 Ethyleen-3</t>
  </si>
  <si>
    <t>NL65</t>
  </si>
  <si>
    <t>2012NL65</t>
  </si>
  <si>
    <t>Dow Benelux BV (Hoek), 92141</t>
  </si>
  <si>
    <t>51104, Dow_3-BA-108 Ethyleen-3</t>
  </si>
  <si>
    <t>NL66</t>
  </si>
  <si>
    <t>2012NL66</t>
  </si>
  <si>
    <t>Dow Benelux BV (Hoek), 92142</t>
  </si>
  <si>
    <t>51104, Dow_3-BA-109 Ethyleen-3</t>
  </si>
  <si>
    <t>NL67</t>
  </si>
  <si>
    <t>2012NL67</t>
  </si>
  <si>
    <t>Dow Benelux BV (Hoek), 92143</t>
  </si>
  <si>
    <t>51104, Dow_3-BA-110 Ethyleen-3</t>
  </si>
  <si>
    <t>NL68</t>
  </si>
  <si>
    <t>2012NL68</t>
  </si>
  <si>
    <t>Dow Benelux BV (Hoek), 92144</t>
  </si>
  <si>
    <t>51104, Dow_3-BA-114 Ethyleen-3</t>
  </si>
  <si>
    <t>NL69</t>
  </si>
  <si>
    <t>2012NL69</t>
  </si>
  <si>
    <t>Dow Benelux BV (Hoek), 92152</t>
  </si>
  <si>
    <t>51104, Dow_Ketel-5 Power &amp; Utilities</t>
  </si>
  <si>
    <t>NL70</t>
  </si>
  <si>
    <t>2012NL70</t>
  </si>
  <si>
    <t>Dow Benelux BV (Hoek), 92159</t>
  </si>
  <si>
    <t>51104, Styron_4-CF-191 Styreen-4 (CF-111+CF-112+CF113+CF-121)</t>
  </si>
  <si>
    <t>NL71</t>
  </si>
  <si>
    <t>2012NL71</t>
  </si>
  <si>
    <t>Du Pont de Nemours (Ned.) BV, 95373</t>
  </si>
  <si>
    <t>Baanhoekweg, 22, 3313LA, Dordrecht</t>
  </si>
  <si>
    <t>10079, stoomketel 5 - WKK1</t>
  </si>
  <si>
    <t>NL72</t>
  </si>
  <si>
    <t>2012NL72</t>
  </si>
  <si>
    <t>Du Pont de Nemours (Ned.) BV, 95374</t>
  </si>
  <si>
    <t>10079, stoomketel 6 - WKK2</t>
  </si>
  <si>
    <t>NL73</t>
  </si>
  <si>
    <t>2012NL73</t>
  </si>
  <si>
    <t>E.On Benelux NV (Maasvlakte), 91387</t>
  </si>
  <si>
    <t>Coloradoweg, 10, 3199LA, Maasvlakte Rotterdam</t>
  </si>
  <si>
    <t>12149, DFB ketel</t>
  </si>
  <si>
    <t>NL74</t>
  </si>
  <si>
    <t>2012NL74</t>
  </si>
  <si>
    <t>E.On Benelux NV (Maasvlakte), 91388</t>
  </si>
  <si>
    <t>12149, EFM Eenheid 1</t>
  </si>
  <si>
    <t>NL75</t>
  </si>
  <si>
    <t>2012NL75</t>
  </si>
  <si>
    <t>E.On Benelux NV (Maasvlakte), 91389</t>
  </si>
  <si>
    <t>12149, EFM Eenheid 2</t>
  </si>
  <si>
    <t>NL76</t>
  </si>
  <si>
    <t>2012NL76</t>
  </si>
  <si>
    <t>E.On Benelux NV (Maasvlakte), 91391</t>
  </si>
  <si>
    <t>12149, GT inclusief HRSG ketel</t>
  </si>
  <si>
    <t>NL77</t>
  </si>
  <si>
    <t>2012NL77</t>
  </si>
  <si>
    <t>E.On Benelux NV (RoCa), 90600</t>
  </si>
  <si>
    <t>Capelseweg, 400, 3068AX, Rotterdam</t>
  </si>
  <si>
    <t>12150, Hulpketel 3</t>
  </si>
  <si>
    <t>NL78</t>
  </si>
  <si>
    <t>2012NL78</t>
  </si>
  <si>
    <t>E.On Benelux NV (RoCa), 90601</t>
  </si>
  <si>
    <t>12150, Hulpketel 4</t>
  </si>
  <si>
    <t>NL79</t>
  </si>
  <si>
    <t>2012NL79</t>
  </si>
  <si>
    <t>Elsta B.V. &amp; Co. CV, 90786</t>
  </si>
  <si>
    <t>114744, GTG HRB 101</t>
  </si>
  <si>
    <t>NL80</t>
  </si>
  <si>
    <t>2012NL80</t>
  </si>
  <si>
    <t>Elsta B.V. &amp; Co. CV, 90787</t>
  </si>
  <si>
    <t>114744, GTG HRB 201</t>
  </si>
  <si>
    <t>NL81</t>
  </si>
  <si>
    <t>2012NL81</t>
  </si>
  <si>
    <t>Elsta B.V. &amp; Co. CV, 90788</t>
  </si>
  <si>
    <t>114744, GTG HRB 301</t>
  </si>
  <si>
    <t>NL82</t>
  </si>
  <si>
    <t>2012NL82</t>
  </si>
  <si>
    <t>Enecal Energy VOF, 87555</t>
  </si>
  <si>
    <t>Merseyweg, 10, 3197KG, Botlek Rotterdam</t>
  </si>
  <si>
    <t>115085, Cogen C</t>
  </si>
  <si>
    <t>NL83</t>
  </si>
  <si>
    <t>2012NL83</t>
  </si>
  <si>
    <t>ENECOGEN V.O.F., 89935</t>
  </si>
  <si>
    <t>Markweg, 194, 3198NB, Europoort Rotterdam</t>
  </si>
  <si>
    <t>204654, Gasturbine Unit 10</t>
  </si>
  <si>
    <t>NL84</t>
  </si>
  <si>
    <t>2012NL84</t>
  </si>
  <si>
    <t>ENECOGEN V.O.F., 89936</t>
  </si>
  <si>
    <t>204654, Gasturbine Unit 20</t>
  </si>
  <si>
    <t>NL85</t>
  </si>
  <si>
    <t>2012NL85</t>
  </si>
  <si>
    <t>EPZ NV (Conventional Operations), 88108</t>
  </si>
  <si>
    <t>Zeedijk, 32, 4454PM, Borssele</t>
  </si>
  <si>
    <t>54001, BS12 Ketel</t>
  </si>
  <si>
    <t>NL86</t>
  </si>
  <si>
    <t>2012NL86</t>
  </si>
  <si>
    <t>Essent bio-energiecentrale Cuijk, 87478</t>
  </si>
  <si>
    <t>Lange Oijen, 31, 5433NG, Katwijk NB</t>
  </si>
  <si>
    <t>49016, Ketel BEC</t>
  </si>
  <si>
    <t>NL87</t>
  </si>
  <si>
    <t>2012NL87</t>
  </si>
  <si>
    <t>Essent Energie Productie BV (Amer), 90265</t>
  </si>
  <si>
    <t>Amerweg, 1, 4931NC, Geertruidenberg</t>
  </si>
  <si>
    <t>44004, Amer 8</t>
  </si>
  <si>
    <t>NL88</t>
  </si>
  <si>
    <t>2012NL88</t>
  </si>
  <si>
    <t>Essent Energie Productie BV (Amer), 90266</t>
  </si>
  <si>
    <t>44004, Amer 9</t>
  </si>
  <si>
    <t>NL89</t>
  </si>
  <si>
    <t>2012NL89</t>
  </si>
  <si>
    <t>Essent Energie Productie BV (Clauscentrale), 87998</t>
  </si>
  <si>
    <t>Voortstraat, 19, 6051JP, Maasbracht</t>
  </si>
  <si>
    <t>4001, Eenheid A</t>
  </si>
  <si>
    <t>NL90</t>
  </si>
  <si>
    <t>2012NL90</t>
  </si>
  <si>
    <t>Essent Energie Productie BV (Clauscentrale), 87999</t>
  </si>
  <si>
    <t>4001, Eenheid C1</t>
  </si>
  <si>
    <t>NL91</t>
  </si>
  <si>
    <t>2012NL91</t>
  </si>
  <si>
    <t>Essent Energie Productie BV (Clauscentrale), 88000</t>
  </si>
  <si>
    <t>4001, Eenheid C2</t>
  </si>
  <si>
    <t>NL92</t>
  </si>
  <si>
    <t>2012NL92</t>
  </si>
  <si>
    <t>Essent Energie Productie BV (Clauscentrale), 88001</t>
  </si>
  <si>
    <t>4001, Eenheid C3</t>
  </si>
  <si>
    <t>NL93</t>
  </si>
  <si>
    <t>2012NL93</t>
  </si>
  <si>
    <t>Essent Energie Productie WKC Eindhoven, 87509</t>
  </si>
  <si>
    <t>Beukenlaan, 2, 5651CD, Eindhoven</t>
  </si>
  <si>
    <t>48084, Gasturbine</t>
  </si>
  <si>
    <t>NL94</t>
  </si>
  <si>
    <t>2012NL94</t>
  </si>
  <si>
    <t>Essent WKC Bergen op Zoom, 87514</t>
  </si>
  <si>
    <t>Moervaart, 1, 4622RR, Bergen op Zoom</t>
  </si>
  <si>
    <t>48083, Gasturbine</t>
  </si>
  <si>
    <t>NL95</t>
  </si>
  <si>
    <t>2012NL95</t>
  </si>
  <si>
    <t>Essent WKC Helmond 1+2, 87500</t>
  </si>
  <si>
    <t>Achterdijk, 42, 5705CB, Helmond</t>
  </si>
  <si>
    <t>44008, Gasturbine 1</t>
  </si>
  <si>
    <t>NL96</t>
  </si>
  <si>
    <t>2012NL96</t>
  </si>
  <si>
    <t>Essent WKC Helmond 1+2, 87501</t>
  </si>
  <si>
    <t>44008, Gasturbine 2</t>
  </si>
  <si>
    <t>NL97</t>
  </si>
  <si>
    <t>2012NL97</t>
  </si>
  <si>
    <t>Essent WKC 's-Hertogenbosch, 87476</t>
  </si>
  <si>
    <t>Zandzuigerstraat, 8, 5201AR, 's-Hertogenbosch</t>
  </si>
  <si>
    <t>48072, Gasturbine</t>
  </si>
  <si>
    <t>NL98</t>
  </si>
  <si>
    <t>2012NL98</t>
  </si>
  <si>
    <t>Esso Nederland BV (Raffinaderij Rotterdam), 89543</t>
  </si>
  <si>
    <t>Botlekweg, 121, 3197KA, Botlek Rotterdam</t>
  </si>
  <si>
    <t>10061, F-5101</t>
  </si>
  <si>
    <t>NL99</t>
  </si>
  <si>
    <t>2012NL99</t>
  </si>
  <si>
    <t>Esso Nederland BV (Raffinaderij Rotterdam), 89544</t>
  </si>
  <si>
    <t>10061, F-5102</t>
  </si>
  <si>
    <t>NL100</t>
  </si>
  <si>
    <t>2012NL100</t>
  </si>
  <si>
    <t>Esso Nederland BV (Raffinaderij Rotterdam), 89546</t>
  </si>
  <si>
    <t>10061, F-6401</t>
  </si>
  <si>
    <t>NL101</t>
  </si>
  <si>
    <t>2012NL101</t>
  </si>
  <si>
    <t>Esso Nederland BV (Raffinaderij Rotterdam), 89547</t>
  </si>
  <si>
    <t>10061, F-6701</t>
  </si>
  <si>
    <t>NL102</t>
  </si>
  <si>
    <t>2012NL102</t>
  </si>
  <si>
    <t>Esso Nederland BV (Raffinaderij Rotterdam), 89548</t>
  </si>
  <si>
    <t>10061, SG-8101A</t>
  </si>
  <si>
    <t>NL103</t>
  </si>
  <si>
    <t>2012NL103</t>
  </si>
  <si>
    <t>Esso Nederland BV (Raffinaderij Rotterdam), 89549</t>
  </si>
  <si>
    <t>10061, SG-8101B</t>
  </si>
  <si>
    <t>NL104</t>
  </si>
  <si>
    <t>2012NL104</t>
  </si>
  <si>
    <t>Esso Nederland BV (Raffinaderij Rotterdam), 89550</t>
  </si>
  <si>
    <t>10061, SG-861</t>
  </si>
  <si>
    <t>NL105</t>
  </si>
  <si>
    <t>2012NL105</t>
  </si>
  <si>
    <t>Eurogen CV, 87543</t>
  </si>
  <si>
    <t>114757, Cogen A</t>
  </si>
  <si>
    <t>NL106</t>
  </si>
  <si>
    <t>2012NL106</t>
  </si>
  <si>
    <t>Eurogen CV, 87544</t>
  </si>
  <si>
    <t>114757, Cogen B</t>
  </si>
  <si>
    <t>NL107</t>
  </si>
  <si>
    <t>2012NL107</t>
  </si>
  <si>
    <t>ExxonMobil Chemical Holland BV (RAP), 89532</t>
  </si>
  <si>
    <t>10062, F-1750</t>
  </si>
  <si>
    <t>NL108</t>
  </si>
  <si>
    <t>2012NL108</t>
  </si>
  <si>
    <t>ExxonMobil Chemical Holland BV (RAP), 89533</t>
  </si>
  <si>
    <t>10062, F-4002</t>
  </si>
  <si>
    <t>NL109</t>
  </si>
  <si>
    <t>2012NL109</t>
  </si>
  <si>
    <t>ExxonMobil Chemical Holland BV (ROP van RPI), 88736</t>
  </si>
  <si>
    <t>Merwedeweg, 21, 3198LH, Europoort Rotterdam</t>
  </si>
  <si>
    <t>12135, SG-1301</t>
  </si>
  <si>
    <t>NL110</t>
  </si>
  <si>
    <t>2012NL110</t>
  </si>
  <si>
    <t>ExxonMobil Chemical Holland BV (ROP van RPI), 88737</t>
  </si>
  <si>
    <t>12135, SG-1302</t>
  </si>
  <si>
    <t>NL111</t>
  </si>
  <si>
    <t>2012NL111</t>
  </si>
  <si>
    <t>FrieslandCampina (Leeuwarden), 90096</t>
  </si>
  <si>
    <t>Pieter Stuyvesantweg, 1, 8937AC, Leeuwarden</t>
  </si>
  <si>
    <t>92012, Ketel 9</t>
  </si>
  <si>
    <t>NL112</t>
  </si>
  <si>
    <t>2012NL112</t>
  </si>
  <si>
    <t>GDF SUEZ (Centrale Bergum), 89757</t>
  </si>
  <si>
    <t>Koumarwei, 2, 9251ML, Burgum</t>
  </si>
  <si>
    <t>94003, BG10</t>
  </si>
  <si>
    <t>NL113</t>
  </si>
  <si>
    <t>2012NL113</t>
  </si>
  <si>
    <t>GDF SUEZ (Centrale Bergum), 89760</t>
  </si>
  <si>
    <t>94003, BG20</t>
  </si>
  <si>
    <t>NL114</t>
  </si>
  <si>
    <t>2012NL114</t>
  </si>
  <si>
    <t>GDF SUEZ Centrale Harculo, 89638</t>
  </si>
  <si>
    <t>IJsselcentraleweg, 6, 8015PA, Zwolle</t>
  </si>
  <si>
    <t>74003, HC60</t>
  </si>
  <si>
    <t>NL115</t>
  </si>
  <si>
    <t>2012NL115</t>
  </si>
  <si>
    <t>GDF SUEZ Centrale Harculo, 89639</t>
  </si>
  <si>
    <t>74003, HC-62</t>
  </si>
  <si>
    <t>NL116</t>
  </si>
  <si>
    <t>2012NL116</t>
  </si>
  <si>
    <t>GDF Suez Energie Nederland NV Eemscentrale, 87883</t>
  </si>
  <si>
    <t>Robbenplaatweg, 17, 9979XL, Eemshaven</t>
  </si>
  <si>
    <t>104001, EC20 (EC22)</t>
  </si>
  <si>
    <t>NL117</t>
  </si>
  <si>
    <t>2012NL117</t>
  </si>
  <si>
    <t>GDF Suez Energie Nederland NV Eemscentrale, 87884</t>
  </si>
  <si>
    <t>104001, EC3</t>
  </si>
  <si>
    <t>NL118</t>
  </si>
  <si>
    <t>2012NL118</t>
  </si>
  <si>
    <t>GDF Suez Energie Nederland NV Eemscentrale, 87885</t>
  </si>
  <si>
    <t>104001, EC4</t>
  </si>
  <si>
    <t>NL119</t>
  </si>
  <si>
    <t>2012NL119</t>
  </si>
  <si>
    <t>GDF Suez Energie Nederland NV Eemscentrale, 87886</t>
  </si>
  <si>
    <t>104001, EC5</t>
  </si>
  <si>
    <t>NL120</t>
  </si>
  <si>
    <t>2012NL120</t>
  </si>
  <si>
    <t>GDF Suez Energie Nederland NV Eemscentrale, 87887</t>
  </si>
  <si>
    <t>104001, EC6</t>
  </si>
  <si>
    <t>NL121</t>
  </si>
  <si>
    <t>2012NL121</t>
  </si>
  <si>
    <t>GDF Suez Energie Nederland NV Eemscentrale, 87888</t>
  </si>
  <si>
    <t>104001, EC7</t>
  </si>
  <si>
    <t>NL122</t>
  </si>
  <si>
    <t>2012NL122</t>
  </si>
  <si>
    <t>Koch HC Partnership BV, 90346</t>
  </si>
  <si>
    <t>Neckarweg, 5, 3198LJ, Europoort Rotterdam</t>
  </si>
  <si>
    <t>12177, Fornuis (F-102)</t>
  </si>
  <si>
    <t>NL123</t>
  </si>
  <si>
    <t>2012NL123</t>
  </si>
  <si>
    <t>Kuwait Petroleum Europoort BV (KPE), 88847</t>
  </si>
  <si>
    <t>Moezelweg, 255, 3198LS, Europoort Rotterdam</t>
  </si>
  <si>
    <t>10059, 155-B</t>
  </si>
  <si>
    <t>NL124</t>
  </si>
  <si>
    <t>2012NL124</t>
  </si>
  <si>
    <t>Kuwait Petroleum Europoort BV (KPE), 88848</t>
  </si>
  <si>
    <t>10059, 5001-B1</t>
  </si>
  <si>
    <t>NL125</t>
  </si>
  <si>
    <t>2012NL125</t>
  </si>
  <si>
    <t>Kuwait Petroleum Europoort BV (KPE), 88849</t>
  </si>
  <si>
    <t>10059, 5001-B2</t>
  </si>
  <si>
    <t>NL126</t>
  </si>
  <si>
    <t>2012NL126</t>
  </si>
  <si>
    <t>Kuwait Petroleum Europoort BV (KPE), 88850</t>
  </si>
  <si>
    <t>10059, 5001-B3</t>
  </si>
  <si>
    <t>NL127</t>
  </si>
  <si>
    <t>2012NL127</t>
  </si>
  <si>
    <t>Kuwait Petroleum Europoort BV (KPE), 88851</t>
  </si>
  <si>
    <t>10059, 5201-B</t>
  </si>
  <si>
    <t>NL128</t>
  </si>
  <si>
    <t>2012NL128</t>
  </si>
  <si>
    <t>Kuwait Petroleum Europoort BV (KPE), 88852</t>
  </si>
  <si>
    <t>10059, 6301-4B</t>
  </si>
  <si>
    <t>NL129</t>
  </si>
  <si>
    <t>2012NL129</t>
  </si>
  <si>
    <t>Maasstroom Energie CV, 88205</t>
  </si>
  <si>
    <t>Petroleumweg, 46, 3196KD, Vondelingenplaat Rotterdam</t>
  </si>
  <si>
    <t>203505, GT20 + HRSG 20</t>
  </si>
  <si>
    <t>NL130</t>
  </si>
  <si>
    <t>2012NL130</t>
  </si>
  <si>
    <t>Maxima-centrale, 89621</t>
  </si>
  <si>
    <t>IJsselmeerdijk, 101, 8221RC, Lelystad</t>
  </si>
  <si>
    <t>114001, FL4</t>
  </si>
  <si>
    <t>NL131</t>
  </si>
  <si>
    <t>2012NL131</t>
  </si>
  <si>
    <t>Maxima-centrale, 89622</t>
  </si>
  <si>
    <t>114001, FL5</t>
  </si>
  <si>
    <t>NL132</t>
  </si>
  <si>
    <t>2012NL132</t>
  </si>
  <si>
    <t>Maxima-centrale, 89623</t>
  </si>
  <si>
    <t>114001, Gasturbine FL32</t>
  </si>
  <si>
    <t>NL133</t>
  </si>
  <si>
    <t>2012NL133</t>
  </si>
  <si>
    <t>Nuon (Kanaalweg), 90757</t>
  </si>
  <si>
    <t>Kanaalweg, 60, 3527KX, Utrecht</t>
  </si>
  <si>
    <t>201986, Kanaleneiland ketel 1 t/m ketel 8</t>
  </si>
  <si>
    <t>NL134</t>
  </si>
  <si>
    <t>2012NL134</t>
  </si>
  <si>
    <t>Nuon (Nieuwegein), 90760</t>
  </si>
  <si>
    <t>Doorslag, 3, 3435DG, Nieuwegein</t>
  </si>
  <si>
    <t>202419, Nieuwegein ketel 1 t/m ketel 10</t>
  </si>
  <si>
    <t>NL135</t>
  </si>
  <si>
    <t>2012NL135</t>
  </si>
  <si>
    <t>Nuon HWC Nicolaas Beetsstraat, 90762</t>
  </si>
  <si>
    <t>Nicolaas Beetsstraat, 3, 3511HD, Utrecht</t>
  </si>
  <si>
    <t>202418, Nicolaas Beetsstraat ketel 11 t/m ketel 14</t>
  </si>
  <si>
    <t>NL136</t>
  </si>
  <si>
    <t>2012NL136</t>
  </si>
  <si>
    <t>Nuon HWC Overvecht (Esmoreit), 90512</t>
  </si>
  <si>
    <t>Esmoreitdreef, 2, 3562LB, Utrecht</t>
  </si>
  <si>
    <t>202268, Overvecht ketel 3 t/m ketel 10</t>
  </si>
  <si>
    <t>NL137</t>
  </si>
  <si>
    <t>2012NL137</t>
  </si>
  <si>
    <t>Nuon IJmond 1, 90365</t>
  </si>
  <si>
    <t>Hoflaan, 1, 1951HJ, Velsen-Noord</t>
  </si>
  <si>
    <t>28176, IJmond 01</t>
  </si>
  <si>
    <t>NL138</t>
  </si>
  <si>
    <t>2012NL138</t>
  </si>
  <si>
    <t>Nuon Power Generation BV (Buggenum), 90505</t>
  </si>
  <si>
    <t>Roermondseweg, 55, 6081NT, Haelen</t>
  </si>
  <si>
    <t>5746, STEG / Afgassenketel inclusief gasturbine</t>
  </si>
  <si>
    <t>NL139</t>
  </si>
  <si>
    <t>2012NL139</t>
  </si>
  <si>
    <t>Nuon Power Generation BV (Diemen), 90752</t>
  </si>
  <si>
    <t>Overdiemerweg, 35, 1111PP, Diemen</t>
  </si>
  <si>
    <t>24002, Diemen 33</t>
  </si>
  <si>
    <t>NL140</t>
  </si>
  <si>
    <t>2012NL140</t>
  </si>
  <si>
    <t>Nuon Power Generation BV (Diemen), 90753</t>
  </si>
  <si>
    <t>24002, Diemen 34</t>
  </si>
  <si>
    <t>NL141</t>
  </si>
  <si>
    <t>2012NL141</t>
  </si>
  <si>
    <t>Nuon Power Generation BV (Diemen), 90754</t>
  </si>
  <si>
    <t>24002, Hulp Warmte Centrale Diemen</t>
  </si>
  <si>
    <t>NL142</t>
  </si>
  <si>
    <t>2012NL142</t>
  </si>
  <si>
    <t>Nuon Power Generation BV (Hemweg), 90714</t>
  </si>
  <si>
    <t>Petroleumhavenweg, 1, 1041AB, Amsterdam</t>
  </si>
  <si>
    <t>24000, HW 07</t>
  </si>
  <si>
    <t>NL143</t>
  </si>
  <si>
    <t>2012NL143</t>
  </si>
  <si>
    <t>Nuon Power Generation BV (Hemweg), 90715</t>
  </si>
  <si>
    <t>24000, HW 08</t>
  </si>
  <si>
    <t>NL144</t>
  </si>
  <si>
    <t>2012NL144</t>
  </si>
  <si>
    <t>Nuon Power Generation BV (Hemweg), 90716</t>
  </si>
  <si>
    <t>24000, HW 09</t>
  </si>
  <si>
    <t>NL145</t>
  </si>
  <si>
    <t>2012NL145</t>
  </si>
  <si>
    <t>Nuon Power Generation BV (Lage Weide), 90284</t>
  </si>
  <si>
    <t>Atoomweg, 7, 3542AA, Utrecht</t>
  </si>
  <si>
    <t>202825, Lage Weide 6</t>
  </si>
  <si>
    <t>NL146</t>
  </si>
  <si>
    <t>2012NL146</t>
  </si>
  <si>
    <t>Nuon Power Generation BV (Merwedekanaal), 90280</t>
  </si>
  <si>
    <t>Keulsekade, 181, 3534AC, Utrecht</t>
  </si>
  <si>
    <t>202824, Merwedekanaal 11</t>
  </si>
  <si>
    <t>NL147</t>
  </si>
  <si>
    <t>2012NL147</t>
  </si>
  <si>
    <t>Nuon Power Generation BV (Merwedekanaal), 90281</t>
  </si>
  <si>
    <t>202824, Merwedekanaal 12</t>
  </si>
  <si>
    <t>NL148</t>
  </si>
  <si>
    <t>2012NL148</t>
  </si>
  <si>
    <t>Nuon Power Generation BV (Velsen), 90355</t>
  </si>
  <si>
    <t>24003, Velsen 24</t>
  </si>
  <si>
    <t>NL149</t>
  </si>
  <si>
    <t>2012NL149</t>
  </si>
  <si>
    <t>Nuon Power Generation BV (Velsen), 90356</t>
  </si>
  <si>
    <t>24003, Velsen 25</t>
  </si>
  <si>
    <t>NL150</t>
  </si>
  <si>
    <t>2012NL150</t>
  </si>
  <si>
    <t>Reststoffen Energie Centrale (REC), 89352</t>
  </si>
  <si>
    <t>Lange Lijnbaan, 14, 8861NW, Harlingen</t>
  </si>
  <si>
    <t>203496, lijn 1</t>
  </si>
  <si>
    <t>NL151</t>
  </si>
  <si>
    <t>2012NL151</t>
  </si>
  <si>
    <t>Rijnmond Energie, 88202</t>
  </si>
  <si>
    <t>115181, Combustion Turbine Generator 11A + Ketel A</t>
  </si>
  <si>
    <t>NL152</t>
  </si>
  <si>
    <t>2012NL152</t>
  </si>
  <si>
    <t>Rijnmond Energie, 88203</t>
  </si>
  <si>
    <t>115181, Combustion Turbine Generator 11B + Ketel B</t>
  </si>
  <si>
    <t>NL153</t>
  </si>
  <si>
    <t>2012NL153</t>
  </si>
  <si>
    <t>SABIC Innovative Plastics BV, 89722</t>
  </si>
  <si>
    <t>Plasticslaan, 1, 4612PX, Bergen op Zoom</t>
  </si>
  <si>
    <t>41101, HYCO-3 (Air Liquide)</t>
  </si>
  <si>
    <t>NL154</t>
  </si>
  <si>
    <t>2012NL154</t>
  </si>
  <si>
    <t>Sappi Maastricht BV, 88693</t>
  </si>
  <si>
    <t>Biesenweg, 16, 6211AA, Maastricht</t>
  </si>
  <si>
    <t>60, Hoofdinstallatie 60 MW / 135 ton</t>
  </si>
  <si>
    <t>NL155</t>
  </si>
  <si>
    <t>2012NL155</t>
  </si>
  <si>
    <t>Sappi Maastricht BV, 88695</t>
  </si>
  <si>
    <t>60, Reserve installatie 24 MW / 100 ton</t>
  </si>
  <si>
    <t>NL156</t>
  </si>
  <si>
    <t>2012NL156</t>
  </si>
  <si>
    <t>Sappi Nijmegen BV, 87831</t>
  </si>
  <si>
    <t>Ambachtsweg, 2, 6541DB, Nijmegen</t>
  </si>
  <si>
    <t>64308, Ketel 6 + gasturbine</t>
  </si>
  <si>
    <t>NL157</t>
  </si>
  <si>
    <t>2012NL157</t>
  </si>
  <si>
    <t>SCA Packaging De Hoop BV, 87390</t>
  </si>
  <si>
    <t>Harderwijkerweg, 41, 6961GH, Eerbeek</t>
  </si>
  <si>
    <t>64335, K10</t>
  </si>
  <si>
    <t>NL158</t>
  </si>
  <si>
    <t>2012NL158</t>
  </si>
  <si>
    <t>Shell Nederland Chemie BV (Moerdijk), 88928</t>
  </si>
  <si>
    <t>Chemieweg, 25, 4782SJ, Moerdijk</t>
  </si>
  <si>
    <t>41003, Fornuis F-5301 MSPO-2</t>
  </si>
  <si>
    <t>NL159</t>
  </si>
  <si>
    <t>2012NL159</t>
  </si>
  <si>
    <t>Shell Nederland Chemie BV (Moerdijk), 88929</t>
  </si>
  <si>
    <t>41003, Fornuizen F901 1301</t>
  </si>
  <si>
    <t>NL160</t>
  </si>
  <si>
    <t>2012NL160</t>
  </si>
  <si>
    <t>Shell Nederland Chemie BV (Moerdijk), 88930</t>
  </si>
  <si>
    <t>41003, Kraakfornuizen MLO</t>
  </si>
  <si>
    <t>NL161</t>
  </si>
  <si>
    <t>2012NL161</t>
  </si>
  <si>
    <t>Shell Nederland Chemie BV (Moerdijk), 88931</t>
  </si>
  <si>
    <t>41003, MLO-U MLO</t>
  </si>
  <si>
    <t>NL162</t>
  </si>
  <si>
    <t>2012NL162</t>
  </si>
  <si>
    <t>Shell Nederland Raffinaderij BV, 89050</t>
  </si>
  <si>
    <t>Vondelingenweg, 601, 3196KK, Vondelingenplaat Rotterdam</t>
  </si>
  <si>
    <t>10057, CD5 - F201A</t>
  </si>
  <si>
    <t>NL163</t>
  </si>
  <si>
    <t>2012NL163</t>
  </si>
  <si>
    <t>Shell Nederland Raffinaderij BV, 89051</t>
  </si>
  <si>
    <t>10057, CD5 - F201B</t>
  </si>
  <si>
    <t>NL164</t>
  </si>
  <si>
    <t>2012NL164</t>
  </si>
  <si>
    <t>Shell Nederland Raffinaderij BV, 89052</t>
  </si>
  <si>
    <t>10057, CD5 - F201C</t>
  </si>
  <si>
    <t>NL165</t>
  </si>
  <si>
    <t>2012NL165</t>
  </si>
  <si>
    <t>Shell Nederland Raffinaderij BV, 89053</t>
  </si>
  <si>
    <t>10057, CD5 - F202</t>
  </si>
  <si>
    <t>NL166</t>
  </si>
  <si>
    <t>2012NL166</t>
  </si>
  <si>
    <t>Shell Nederland Raffinaderij BV, 89054</t>
  </si>
  <si>
    <t>10057, CD6 - F201A</t>
  </si>
  <si>
    <t>NL167</t>
  </si>
  <si>
    <t>2012NL167</t>
  </si>
  <si>
    <t>Shell Nederland Raffinaderij BV, 89055</t>
  </si>
  <si>
    <t>10057, CD6 - F201B</t>
  </si>
  <si>
    <t>NL168</t>
  </si>
  <si>
    <t>2012NL168</t>
  </si>
  <si>
    <t>Shell Nederland Raffinaderij BV, 89056</t>
  </si>
  <si>
    <t>10057, CD6 - F201C</t>
  </si>
  <si>
    <t>NL169</t>
  </si>
  <si>
    <t>2012NL169</t>
  </si>
  <si>
    <t>Shell Nederland Raffinaderij BV, 89057</t>
  </si>
  <si>
    <t>10057, CD6 - F202</t>
  </si>
  <si>
    <t>NL170</t>
  </si>
  <si>
    <t>2012NL170</t>
  </si>
  <si>
    <t>Shell Nederland Raffinaderij BV, 89075</t>
  </si>
  <si>
    <t>10057, HMU</t>
  </si>
  <si>
    <t>NL171</t>
  </si>
  <si>
    <t>2012NL171</t>
  </si>
  <si>
    <t>Shell Nederland Raffinaderij BV, 89077</t>
  </si>
  <si>
    <t>10057, Platformer 3</t>
  </si>
  <si>
    <t>NL172</t>
  </si>
  <si>
    <t>2012NL172</t>
  </si>
  <si>
    <t>Sloe Centrale BV (Vlissingen), 88528</t>
  </si>
  <si>
    <t>Albanieweg, 10, 4389PR, Ritthem</t>
  </si>
  <si>
    <t>201386, UNIT 10</t>
  </si>
  <si>
    <t>NL173</t>
  </si>
  <si>
    <t>2012NL173</t>
  </si>
  <si>
    <t>Sloe Centrale BV (Vlissingen), 88529</t>
  </si>
  <si>
    <t>201386, UNIT 20</t>
  </si>
  <si>
    <t>NL174</t>
  </si>
  <si>
    <t>2012NL174</t>
  </si>
  <si>
    <t>Suiker Unie (Dinteloord), 88597</t>
  </si>
  <si>
    <t>Noordzeedijk, 113, 4671TL, Dinteloord</t>
  </si>
  <si>
    <t>42310, Ketel 25</t>
  </si>
  <si>
    <t>NL175</t>
  </si>
  <si>
    <t>2012NL175</t>
  </si>
  <si>
    <t>Suiker Unie (Dinteloord), 88598</t>
  </si>
  <si>
    <t>42310, Ketel 27</t>
  </si>
  <si>
    <t>NL176</t>
  </si>
  <si>
    <t>2012NL176</t>
  </si>
  <si>
    <t>Suiker Unie Vierverlaten, 90863</t>
  </si>
  <si>
    <t>Fabriekslaan, 12, 9745AG, Groningen</t>
  </si>
  <si>
    <t>102302, Bronswerkketel</t>
  </si>
  <si>
    <t>NL177</t>
  </si>
  <si>
    <t>2012NL177</t>
  </si>
  <si>
    <t>Tata Steel IJmuiden BV, 95032</t>
  </si>
  <si>
    <t>Wenckebachstraat, 1, 1951JZ, Velsen-Noord</t>
  </si>
  <si>
    <t>Iron/Steel</t>
  </si>
  <si>
    <t>23301, ENB02</t>
  </si>
  <si>
    <t>NL178</t>
  </si>
  <si>
    <t>2012NL178</t>
  </si>
  <si>
    <t>Tata Steel IJmuiden BV, 95033</t>
  </si>
  <si>
    <t>23301, ENB03</t>
  </si>
  <si>
    <t>NL179</t>
  </si>
  <si>
    <t>2012NL179</t>
  </si>
  <si>
    <t>Tata Steel IJmuiden BV, 95035</t>
  </si>
  <si>
    <t>23301, ENB07</t>
  </si>
  <si>
    <t>NL180</t>
  </si>
  <si>
    <t>2012NL180</t>
  </si>
  <si>
    <t>Tata Steel IJmuiden BV, 95037</t>
  </si>
  <si>
    <t>23301, ENB10</t>
  </si>
  <si>
    <t>NL181</t>
  </si>
  <si>
    <t>2012NL181</t>
  </si>
  <si>
    <t>Tata Steel IJmuiden BV, 95038</t>
  </si>
  <si>
    <t>23301, ENB11</t>
  </si>
  <si>
    <t>NL182</t>
  </si>
  <si>
    <t>2012NL182</t>
  </si>
  <si>
    <t>Tata Steel IJmuiden BV, 95039</t>
  </si>
  <si>
    <t>23301, ENB12</t>
  </si>
  <si>
    <t>NL183</t>
  </si>
  <si>
    <t>2012NL183</t>
  </si>
  <si>
    <t>YARA Sluiskil BV, 91418</t>
  </si>
  <si>
    <t>Industrieweg, 10, 4541HJ, Sluiskil</t>
  </si>
  <si>
    <t>51105, Centrale 1 : Ketel 7</t>
  </si>
  <si>
    <t>NL184</t>
  </si>
  <si>
    <t>2012NL184</t>
  </si>
  <si>
    <t>YARA Sluiskil BV, 91419</t>
  </si>
  <si>
    <t>51105, centrale 3: GT ( Mach 7) +ketel 8</t>
  </si>
  <si>
    <t>NL185</t>
  </si>
  <si>
    <t>2012NL185</t>
  </si>
  <si>
    <t>Zeeland Refinery N.V., 87291</t>
  </si>
  <si>
    <t>Luxemburgweg, 1, 4455TM, Nieuwdorp</t>
  </si>
  <si>
    <t>51501, 072H01A</t>
  </si>
  <si>
    <t>NL186</t>
  </si>
  <si>
    <t>2012NL186</t>
  </si>
  <si>
    <t>Zeeland Refinery N.V., 87292</t>
  </si>
  <si>
    <t>51501, 072H01B</t>
  </si>
  <si>
    <t>NL187</t>
  </si>
  <si>
    <t>2012NL187</t>
  </si>
  <si>
    <t>Zeeland Refinery N.V., 87293</t>
  </si>
  <si>
    <t>51501, 201H01</t>
  </si>
  <si>
    <t>NL188</t>
  </si>
  <si>
    <t>2012NL188</t>
  </si>
  <si>
    <t>Zeeland Refinery N.V., 87294</t>
  </si>
  <si>
    <t>51501, 303H01</t>
  </si>
  <si>
    <t>NL189</t>
  </si>
  <si>
    <t>2012NL189</t>
  </si>
  <si>
    <t>Zeeland Refinery N.V., 87295</t>
  </si>
  <si>
    <t>51501, 309H01</t>
  </si>
  <si>
    <t>PL</t>
  </si>
  <si>
    <t>PT</t>
  </si>
  <si>
    <t>RO</t>
  </si>
  <si>
    <t>SE</t>
  </si>
  <si>
    <t>SI</t>
  </si>
  <si>
    <t>SK</t>
  </si>
  <si>
    <t>UK</t>
  </si>
  <si>
    <t>PL1</t>
  </si>
  <si>
    <t>2012PL1</t>
  </si>
  <si>
    <t>PGE Górnictwo i Energetyka Konwencjonalna S.A.- Oddział Elektrownia Bełchatów</t>
  </si>
  <si>
    <t>Rogowiec, ul. Energetyczna 7, 97-406 Bełchatów</t>
  </si>
  <si>
    <t>PL2</t>
  </si>
  <si>
    <t>2012PL2</t>
  </si>
  <si>
    <t>PGE Górnictwo i Energetyka Konwencjonalna S.A.- Oddział Elektrownia Opole</t>
  </si>
  <si>
    <t>46-021 Brzezie k/Opola</t>
  </si>
  <si>
    <t>PL3</t>
  </si>
  <si>
    <t>2012PL3</t>
  </si>
  <si>
    <t>PGE Górnictwo i Energetyka Konwencjonalna S.A.- Oddział Elektrownia Turów</t>
  </si>
  <si>
    <t>ul. Młodych Energetyków 12, 59-916 Bogatynia 3</t>
  </si>
  <si>
    <t>PL4</t>
  </si>
  <si>
    <t>2012PL4</t>
  </si>
  <si>
    <t>ENEA Wytwarzanie S.A.</t>
  </si>
  <si>
    <t>Świerże Górne, gm.Kozienice, 26-900 Kozienice 1</t>
  </si>
  <si>
    <t>PL5</t>
  </si>
  <si>
    <t>2012PL5</t>
  </si>
  <si>
    <t>Elektrownia Połaniec S.A. - Grupa GDF SUEZ Energia Polska</t>
  </si>
  <si>
    <t>Zawada 26, 28-230 Połaniec</t>
  </si>
  <si>
    <t>PL6</t>
  </si>
  <si>
    <t>2012PL6</t>
  </si>
  <si>
    <t>EDF Rybnik S.A.</t>
  </si>
  <si>
    <t>ul. Podmiejska, 44–207 Rybnik</t>
  </si>
  <si>
    <t>PL7</t>
  </si>
  <si>
    <t>2012PL7</t>
  </si>
  <si>
    <t>Elektrownia Skawina S.A.</t>
  </si>
  <si>
    <t xml:space="preserve">ul. Piłsudskiego 10, 32-050 Skawina </t>
  </si>
  <si>
    <t>PL8</t>
  </si>
  <si>
    <t>2012PL8</t>
  </si>
  <si>
    <t>TAURON Wytwarzanie S.A. – Oddział Elektrownia Stalowa Wola w Stalowej Woli</t>
  </si>
  <si>
    <t xml:space="preserve">ul. Energetyków 13, 37-450 Stalowa Wola </t>
  </si>
  <si>
    <t>PL9</t>
  </si>
  <si>
    <t>2012PL9</t>
  </si>
  <si>
    <t>TAURON Wytwarzanie S.A. – Oddział Elektrownia Jaworzno III w Jaworznie – Elektrownia III</t>
  </si>
  <si>
    <t>ul. Promienna 51, 43-603 Jaworzno</t>
  </si>
  <si>
    <t>PL10</t>
  </si>
  <si>
    <t>2012PL10</t>
  </si>
  <si>
    <t>TAURON Wytwarzanie S.A. – Oddział Elektrownia Blachownia w Kędzierzynie-Koźlu</t>
  </si>
  <si>
    <t>ul. Energetyków 11, 47-225 Kędzierzyn-Koźle</t>
  </si>
  <si>
    <t>PL11</t>
  </si>
  <si>
    <t>2012PL11</t>
  </si>
  <si>
    <t>TAURON Wytwarzanie S.A. – Oddział Elektrownia Jaworzno III w Jaworznie – Elektrownia II</t>
  </si>
  <si>
    <t>ul. Energetyków 15, 43-603 Jaworzno</t>
  </si>
  <si>
    <t>PL12</t>
  </si>
  <si>
    <t>2012PL12</t>
  </si>
  <si>
    <t>TAURON Wytwarzanie S.A. – Oddział Elektrownia Łaziska w Łaziskach Górnych</t>
  </si>
  <si>
    <t>ul. Wyzwolenia 30, 43-170 Łaziska Górne</t>
  </si>
  <si>
    <t>PL13</t>
  </si>
  <si>
    <t>2012PL13</t>
  </si>
  <si>
    <t>TAURON Wytwarzanie S.A. – Oddział Elektrownia Halemba w Rudzie Śląskiej</t>
  </si>
  <si>
    <t>ul. P. Skargi 67, 41-706 Ruda Śląska</t>
  </si>
  <si>
    <t>PL14</t>
  </si>
  <si>
    <t>2012PL14</t>
  </si>
  <si>
    <t>TAURON Wytwarzanie S.A. – Oddział Elektrownia Łagisza w Będzinie</t>
  </si>
  <si>
    <t>ul. Pokoju 14, 42-504 Będzin</t>
  </si>
  <si>
    <t>PL15</t>
  </si>
  <si>
    <t>2012PL15</t>
  </si>
  <si>
    <t>TAURON Wytwarzanie S. A. – Oddział Elektrownia Siersza w Trzebini</t>
  </si>
  <si>
    <t>Os. Gaj 22, 32 - 541 Trzebinia</t>
  </si>
  <si>
    <t>PL16</t>
  </si>
  <si>
    <t>2012PL16</t>
  </si>
  <si>
    <t>PGE Górnictwo i Energetyka Konwencjonalna S.A.- Oddział Zespół Elektrowni Dolna Odra - Elektrownia Dolna Odra</t>
  </si>
  <si>
    <t>Nowe Czarnowo 76, 74-105 Nowe Czarnowo</t>
  </si>
  <si>
    <t>PL17</t>
  </si>
  <si>
    <t>2012PL17</t>
  </si>
  <si>
    <t>PGE Górnictwo i Energetyka Konwencjonalna S.A.- Oddział Zespół Elektrowni Dolna Odra - Elektrownia Pomorzany</t>
  </si>
  <si>
    <t>ul. Szczawiowa 25/26, 70-010 Szczecin</t>
  </si>
  <si>
    <t>PL18</t>
  </si>
  <si>
    <t>2012PL18</t>
  </si>
  <si>
    <t>PGE Górnictwo i Energetyka Konwencjonalna S.A.- Oddział Zespół Elektrowni Dolna Odra - Elektrownia Szczecin</t>
  </si>
  <si>
    <t>ul. Gdańska 34a, 70-661 Szczecin</t>
  </si>
  <si>
    <t>PL19</t>
  </si>
  <si>
    <t>2012PL19</t>
  </si>
  <si>
    <t>ENERGA Elektrownie Ostrołęka S.A. - Elektrociepłownia Ostrołęka A</t>
  </si>
  <si>
    <t>ul. Elektryczna 5, 07-401 Ostrołęka</t>
  </si>
  <si>
    <t>PL20</t>
  </si>
  <si>
    <t>2012PL20</t>
  </si>
  <si>
    <t>ENERGA Elektrownie Ostrołęka S.A. - Elektrownia Ostrołęka B</t>
  </si>
  <si>
    <t>PL21</t>
  </si>
  <si>
    <t>2012PL21</t>
  </si>
  <si>
    <t>ZE PAK S.A. Elektrownia Pątnów I</t>
  </si>
  <si>
    <t>ul. Kazimierska 45, 62-510 Konin</t>
  </si>
  <si>
    <t>PL22</t>
  </si>
  <si>
    <t>2012PL22</t>
  </si>
  <si>
    <t>ZE PAK S.A. Elektrownia Konin</t>
  </si>
  <si>
    <t>ul. Przemysłowa 158, 62-510 Konin</t>
  </si>
  <si>
    <t>PL23</t>
  </si>
  <si>
    <t>2012PL23</t>
  </si>
  <si>
    <t>ZE PAK S.A. Elektrownia Adamów</t>
  </si>
  <si>
    <t>ul. Przemysłowa 1, 62-700 Turek</t>
  </si>
  <si>
    <t>PL24</t>
  </si>
  <si>
    <t>2012PL24</t>
  </si>
  <si>
    <t>Elektrociepłownia Chorzów "ELCHO" Sp. z o.o.</t>
  </si>
  <si>
    <t>ul. Skłodowskiej Curie 30, 41-500 Chorzów</t>
  </si>
  <si>
    <t>PL25</t>
  </si>
  <si>
    <t>2012PL25</t>
  </si>
  <si>
    <t>PGNiG TERMIKA S.A. - Elektrociepłownia Siekierki</t>
  </si>
  <si>
    <t xml:space="preserve">ul. Augustówka 30, 02-981 Warszawa  </t>
  </si>
  <si>
    <t>PL26</t>
  </si>
  <si>
    <t>2012PL26</t>
  </si>
  <si>
    <t>PGNiG TERMIKA S.A. - Elektrociepłownia Żerań</t>
  </si>
  <si>
    <t>ul. Modlińska 15, 03-216 Warszawa</t>
  </si>
  <si>
    <t>PL27</t>
  </si>
  <si>
    <t>2012PL27</t>
  </si>
  <si>
    <t>Elektrociepłownia "Będzin" S.A.</t>
  </si>
  <si>
    <t>ul. Małobądzka 141, 42-500 Będzin</t>
  </si>
  <si>
    <t>PL28</t>
  </si>
  <si>
    <t>2012PL28</t>
  </si>
  <si>
    <t>Elektrociepłownia Białystok S.A.</t>
  </si>
  <si>
    <t>ul. Gen. Władysława Andersa 3, 15-124 Białystok</t>
  </si>
  <si>
    <t>PL29</t>
  </si>
  <si>
    <t>2012PL29</t>
  </si>
  <si>
    <t>TAURON Ciepło S.A. - Zakład Wytwarzania Nowa</t>
  </si>
  <si>
    <t>Al. J. Piłsudskiego 92, 41-308 Dąbrowa Górnicza</t>
  </si>
  <si>
    <t>PL30</t>
  </si>
  <si>
    <t>2012PL30</t>
  </si>
  <si>
    <t>FENICE Poland Sp. z o.o.</t>
  </si>
  <si>
    <t>ul. Hetmańska 12, Rzeszów</t>
  </si>
  <si>
    <t>PL31</t>
  </si>
  <si>
    <t>2012PL31</t>
  </si>
  <si>
    <t>ENERGA Kogeneracja Sp. z o.o. - Elektrociepłownia Elbląg</t>
  </si>
  <si>
    <t>ul. Elektryczna 20a, 82-300 Elbląg</t>
  </si>
  <si>
    <t>PL32</t>
  </si>
  <si>
    <t>2012PL32</t>
  </si>
  <si>
    <t>PGE Górnictwo i Energetyka Konwencjonalna S.A.- Oddział Elektociepłownia Gorzów</t>
  </si>
  <si>
    <t>ul. Energetyków 6, 66-400 Gorzów Wlkp.</t>
  </si>
  <si>
    <t>PL33</t>
  </si>
  <si>
    <t>2012PL33</t>
  </si>
  <si>
    <t>EDF Kraków S.A.</t>
  </si>
  <si>
    <t>ul. Ciepłownicza 1, 31-587 Kraków</t>
  </si>
  <si>
    <t>PL34</t>
  </si>
  <si>
    <t>2012PL34</t>
  </si>
  <si>
    <t>PGE Górnictwo i Energetyka Konwencjonalna S.A.- Oddział Elektrociepłownia Lublin Wrotków</t>
  </si>
  <si>
    <t>ul. Inżynierska 4, 20-484 Lublin</t>
  </si>
  <si>
    <t>PL35</t>
  </si>
  <si>
    <t>2012PL35</t>
  </si>
  <si>
    <t>Elektrociepłownia Starogard Sp. z o.o.</t>
  </si>
  <si>
    <t>ul. Jabłowska 17, 83-200 Starogard Gd.</t>
  </si>
  <si>
    <t>PL36</t>
  </si>
  <si>
    <t>2012PL36</t>
  </si>
  <si>
    <t>Soda Polska Ciech S.A. - Elektrociepłownia Inowrocław</t>
  </si>
  <si>
    <t>ul. Fabryczna 4, 88-101 Inowrocław</t>
  </si>
  <si>
    <t>PL37</t>
  </si>
  <si>
    <t>2012PL37</t>
  </si>
  <si>
    <t>Soda Polska Ciech S.A. - Elektrociepłownia Janikowo</t>
  </si>
  <si>
    <t>ul. Przemysłowa 30, 88-160 Janikowo</t>
  </si>
  <si>
    <t>PL38</t>
  </si>
  <si>
    <t>2012PL38</t>
  </si>
  <si>
    <t>TAURON Ciepło S.A. - Zakład Wytwarzania Tychy</t>
  </si>
  <si>
    <t>ul. Przemysłowa 47, 43-100 Tychy</t>
  </si>
  <si>
    <t>PL39</t>
  </si>
  <si>
    <t>2012PL39</t>
  </si>
  <si>
    <t>Fortum Zabrze S.A.</t>
  </si>
  <si>
    <t>ul. Wolności 416, 41-800 Zabrze</t>
  </si>
  <si>
    <t>PL40</t>
  </si>
  <si>
    <t>2012PL40</t>
  </si>
  <si>
    <t>Elektrociepłownia "Zielona Góra" S.A.</t>
  </si>
  <si>
    <t>ul. Zjednoczenia 103, 65-120 Zielona Góra, skr. poczt. Nr 43</t>
  </si>
  <si>
    <t>PL41</t>
  </si>
  <si>
    <t>2012PL41</t>
  </si>
  <si>
    <t>EDF Toruń S.A. - Elektrociepłownia EC 1</t>
  </si>
  <si>
    <t>ul. Ceramiczna 6, 87-100 Toruń</t>
  </si>
  <si>
    <t>PL42</t>
  </si>
  <si>
    <t>2012PL42</t>
  </si>
  <si>
    <t>EDF Wybrzeże S.A. - Elektrociepłownia Gdańska</t>
  </si>
  <si>
    <t>ul. Wiślna 6/16, 80-867 Gdańsk</t>
  </si>
  <si>
    <t>PL43</t>
  </si>
  <si>
    <t>2012PL43</t>
  </si>
  <si>
    <t>EDF Wybrzeże S.A. - Elektrociepłownia Gdyńska</t>
  </si>
  <si>
    <t>ul. Pucka 118, 81-036 Gdynia</t>
  </si>
  <si>
    <t>PL44</t>
  </si>
  <si>
    <t>2012PL44</t>
  </si>
  <si>
    <t>PGE Górnictwo i Energetyka Konwencjonalna S.A. - Oddział Elektrociepłownia Zgierz - EC III</t>
  </si>
  <si>
    <t>ul. Energetyków 9, 95-100 Zgierz</t>
  </si>
  <si>
    <t>PL45</t>
  </si>
  <si>
    <t>2012PL45</t>
  </si>
  <si>
    <t>Energetyka Cieplna Opolszczyzny S.A. - Ciepłownia K-173</t>
  </si>
  <si>
    <t>ul. Harcerska 15, 45-118 Opole</t>
  </si>
  <si>
    <t>PL46</t>
  </si>
  <si>
    <t>2012PL46</t>
  </si>
  <si>
    <t>Elektrociepłownia MEGATEM EC - LUBLIN Sp. z o.o.</t>
  </si>
  <si>
    <t>ul. Mełgiewska 7-9, 20-952 Lublin</t>
  </si>
  <si>
    <t>PL47</t>
  </si>
  <si>
    <t>2012PL47</t>
  </si>
  <si>
    <t xml:space="preserve">TAURON Ciepło S.A. - Zakład Wytwarzania Katowice </t>
  </si>
  <si>
    <t xml:space="preserve">ul. Siemianowicka 60, 40-301 Katowice </t>
  </si>
  <si>
    <t>PL48</t>
  </si>
  <si>
    <t>2012PL48</t>
  </si>
  <si>
    <t>TAURON Wytwarzanie S.A. – Oddział Zespół Elektrociepłowni Bielsko-Biała w Bielsku-Białej - Elektrociepłownia Bielsko-Biała EC1</t>
  </si>
  <si>
    <t>ul. Tuwima 2, 43-300 Bielsko Biała</t>
  </si>
  <si>
    <t>PL49</t>
  </si>
  <si>
    <t>2012PL49</t>
  </si>
  <si>
    <t>TAURON Wytwarzanie S. A. – Oddział Zespół Elektrociepłowni Bielsko-Biała w Bielsku-Białej - Elektrociepłownia Bielsko-Północ EC2</t>
  </si>
  <si>
    <t>ul. Legionów 243a, 43-322 Czechowice-Dziedzice</t>
  </si>
  <si>
    <t>PL50</t>
  </si>
  <si>
    <t>2012PL50</t>
  </si>
  <si>
    <t>Spółka Energetyczna „Jastrzębie” S.A. - Elektrociepłownia "Moszczenica"</t>
  </si>
  <si>
    <t>ul. Armii Krajowej 1, 44-330 Jastrzębie Zdrój</t>
  </si>
  <si>
    <t>PL51</t>
  </si>
  <si>
    <t>2012PL51</t>
  </si>
  <si>
    <t>Spółka Energetyczna "Jastrzębie" S.A. - Elektrociepłownia "Zofiówka"</t>
  </si>
  <si>
    <t>ul. Rybnicka 6c, 44-335 Jastrzębie Zdrój</t>
  </si>
  <si>
    <t>PL52</t>
  </si>
  <si>
    <t>2012PL52</t>
  </si>
  <si>
    <t xml:space="preserve">Zakład Elektroenergetyczny H. Cz. ELSEN S.A. - Elektrociepłownia EC I </t>
  </si>
  <si>
    <t>ul. Koksowa 11, 42-200 Częstochowa</t>
  </si>
  <si>
    <t>PL53</t>
  </si>
  <si>
    <t>2012PL53</t>
  </si>
  <si>
    <t>Fortum Bytom S.A. - Elektrociepłownia Miechowice</t>
  </si>
  <si>
    <t xml:space="preserve">ul. Elektrownia 18, 41-908 Bytom </t>
  </si>
  <si>
    <t>PL54</t>
  </si>
  <si>
    <t>2012PL54</t>
  </si>
  <si>
    <t>Dalkia Poznań ZEC S.A. - Elektrociepłownia EC I Garbary</t>
  </si>
  <si>
    <t>ul. Gdyńska 54, 60-960 Poznań</t>
  </si>
  <si>
    <t>PL55</t>
  </si>
  <si>
    <t>2012PL55</t>
  </si>
  <si>
    <t>Dalkia Poznań ZEC S.A. - Elektrociepłownia EC II Karolin</t>
  </si>
  <si>
    <t>PL56</t>
  </si>
  <si>
    <t>2012PL56</t>
  </si>
  <si>
    <t>PGE Górnictwo i Energetyka Konwencjonalna S.A.- Oddział Zespół Elektrociepłowni Bydgoszcz - Elektrociepłownia Bydgoszcz III</t>
  </si>
  <si>
    <t>ul. Wojska Polskiego 65, 85-950 Bydgoszcz</t>
  </si>
  <si>
    <t>PL57</t>
  </si>
  <si>
    <t>2012PL57</t>
  </si>
  <si>
    <t>PGE Górnictwo i Energetyka Konwencjonalna S.A.- Oddział Zespół Elektrociepłowni Bydgoszcz - Elektrociepłownia Bydgoszcz I</t>
  </si>
  <si>
    <t>ul. Żeglarska 4, 85-519 Bydgoszcz</t>
  </si>
  <si>
    <t>PL58</t>
  </si>
  <si>
    <t>2012PL58</t>
  </si>
  <si>
    <t>PGE Górnictwo i Energetyka Konwencjonalna S.A.- Oddział Zespół Elektrociepłowni Bydgoszcz - Elektrociepłownia Bydgoszcz II</t>
  </si>
  <si>
    <t>ul. Energetyczna 1, 85-950 Bydgoszcz</t>
  </si>
  <si>
    <t>PL59</t>
  </si>
  <si>
    <t>2012PL59</t>
  </si>
  <si>
    <t>Dalkia Łódź S.A. - Elektrociepłownia Zakład EC3</t>
  </si>
  <si>
    <t>ul. Pojezierska 70, 91-342 Łódź</t>
  </si>
  <si>
    <t>PL60</t>
  </si>
  <si>
    <t>2012PL60</t>
  </si>
  <si>
    <t>Dalkia Łódź S.A. - Elektrociepłownia Zakład EC4</t>
  </si>
  <si>
    <t>ul. Andrzejewskiej 5, 90-975 Łódź</t>
  </si>
  <si>
    <t>PL61</t>
  </si>
  <si>
    <t>2012PL61</t>
  </si>
  <si>
    <t>Dalkia Łódź S.A. - Elektrociepłownia Zakład EC2</t>
  </si>
  <si>
    <t>ul. Wróblewskiego 26, 93-578 Łódź</t>
  </si>
  <si>
    <t>PL62</t>
  </si>
  <si>
    <t>2012PL62</t>
  </si>
  <si>
    <t>Zespół Elektrociepłowni Wrocławskich KOGENERACJA S.A. - Elektrociepłownia Czechnica</t>
  </si>
  <si>
    <t>ul. Fabryczna 22, 55-011 Siechnice k. Wrocławia</t>
  </si>
  <si>
    <t>PL63</t>
  </si>
  <si>
    <t>2012PL63</t>
  </si>
  <si>
    <t>Zespół Elektrociepłowni Wrocławskich KOGENERACJA S.A. - Elektrociepłownia Wrocław</t>
  </si>
  <si>
    <t>ul. Łowiecka 24, 50-220 Wrocław</t>
  </si>
  <si>
    <t>PL64</t>
  </si>
  <si>
    <t>2012PL64</t>
  </si>
  <si>
    <t>PGNiG TERMIKA S.A. - Ciepłownia Kawęczyn</t>
  </si>
  <si>
    <t>ul. Chełmżyńska 180, 04-464 Warszawa</t>
  </si>
  <si>
    <t>PL65</t>
  </si>
  <si>
    <t>2012PL65</t>
  </si>
  <si>
    <t>PGNiG TERMIKA S.A. - Ciepłownia Wola</t>
  </si>
  <si>
    <t>ul. Połczyńska 21, 01-377 Warszawa</t>
  </si>
  <si>
    <t>PL66</t>
  </si>
  <si>
    <t>2012PL66</t>
  </si>
  <si>
    <t>PGE Górnictwo i Energetyka Konwencjonalna S.A.- Oddział Elektrociepłownia Kielce</t>
  </si>
  <si>
    <t>ul. Hubalczyków 30, 25-668 Kielce</t>
  </si>
  <si>
    <t>PL67</t>
  </si>
  <si>
    <t>2012PL67</t>
  </si>
  <si>
    <t>PGE Górnictwo i Energetyka Konwencjonalna S.A.- Oddział Elektrociepłownia Rzeszów</t>
  </si>
  <si>
    <t>ul. Ciepłownicza 8, 35-959 Rzeszów</t>
  </si>
  <si>
    <t>PL68</t>
  </si>
  <si>
    <t>2012PL68</t>
  </si>
  <si>
    <t xml:space="preserve">Miejska Energetyka Cieplna Piła Sp. z o.o. </t>
  </si>
  <si>
    <t>ul. Śniadeckich, 64-920 Piła</t>
  </si>
  <si>
    <t>PL69</t>
  </si>
  <si>
    <t>2012PL69</t>
  </si>
  <si>
    <t>Wojewódzkie Przedsiębiorstwo Energetyki Cieplnej w Legnicy S.A. - Centralna Ciepłownia w Lubinie</t>
  </si>
  <si>
    <t>ul. Przemysłowa 2, Lubin</t>
  </si>
  <si>
    <t>PL70</t>
  </si>
  <si>
    <t>2012PL70</t>
  </si>
  <si>
    <t>Miejskie Przedsiębiorstwo Energetyki Cieplnej Sp. z o.o. w Białymstoku - Ciepłownia "Zachód"</t>
  </si>
  <si>
    <t>ul. Starosielce 2/1, 15-062 Białystok</t>
  </si>
  <si>
    <t>PL71</t>
  </si>
  <si>
    <t>2012PL71</t>
  </si>
  <si>
    <t>Miejskie Przedsiębiorstwo Energetyki Cieplnej w Przemyślu Sp. z o.o.</t>
  </si>
  <si>
    <t>ul.Emilii Plater 8, 37-700 Przemyśl</t>
  </si>
  <si>
    <t>PL72</t>
  </si>
  <si>
    <t>2012PL72</t>
  </si>
  <si>
    <t>Miejskie Przedsiębiorstwo Energetyki Cieplnej w Łomży Sp. z o.o.</t>
  </si>
  <si>
    <t>ul. Kopernika 9a, 18 - 400 Łomża</t>
  </si>
  <si>
    <t>PL73</t>
  </si>
  <si>
    <t>2012PL73</t>
  </si>
  <si>
    <t>Fortum Power and Heat Polska Sp. z o.o. - Ciepłownia ul. Rejtana</t>
  </si>
  <si>
    <t>ul. Rejtana 37/39, 42-200 Częstochowa</t>
  </si>
  <si>
    <t>PL74</t>
  </si>
  <si>
    <t>2012PL74</t>
  </si>
  <si>
    <t>Przesiębiorstwo Energetyki Cieplnej - Gliwice Sp. z o.o.</t>
  </si>
  <si>
    <t>ul. Królewskiej Tamy, 44-100 Gliwice</t>
  </si>
  <si>
    <t>PL75</t>
  </si>
  <si>
    <t>2012PL75</t>
  </si>
  <si>
    <t>Wojewódzkie Przedsiębiorstwo Energetyki Cieplnej w Legnicy S.A. - Centralna Ciepłownia w Legnicy</t>
  </si>
  <si>
    <t>ul. Dobrzejowska 6, Legnica</t>
  </si>
  <si>
    <t>PL76</t>
  </si>
  <si>
    <t>2012PL76</t>
  </si>
  <si>
    <t xml:space="preserve">Zakład Elektroenergetyczny H. Cz. ELSEN S.A. - Elektrociepłownia EC II </t>
  </si>
  <si>
    <t>PL77</t>
  </si>
  <si>
    <t>2012PL77</t>
  </si>
  <si>
    <t>ArcelorMittal Poland S.A. Oddział w Zdzieszowicach</t>
  </si>
  <si>
    <t>ul. Powstańców Śląskich 1, 47-330 Zdzieszowice</t>
  </si>
  <si>
    <t>PL78</t>
  </si>
  <si>
    <t>2012PL78</t>
  </si>
  <si>
    <t>ArcelorMittal Poland S.A. Oddział w Krakowie</t>
  </si>
  <si>
    <t>ul. Ujastek 1, 30-969 Kraków</t>
  </si>
  <si>
    <t>PL79</t>
  </si>
  <si>
    <t>2012PL79</t>
  </si>
  <si>
    <t>Arctic Paper Kostrzyn S.A.</t>
  </si>
  <si>
    <t>ul. Fabryczna 1, 66-470 Kostrzyn nad Odrą</t>
  </si>
  <si>
    <t>PL80</t>
  </si>
  <si>
    <t>2012PL80</t>
  </si>
  <si>
    <t>Krajowa Spółka Cukrowa S.A. z siedzibą w Toruniu Oddział Cukrownia Łapy</t>
  </si>
  <si>
    <t>18-100 Łapy</t>
  </si>
  <si>
    <t>PL81</t>
  </si>
  <si>
    <t>2012PL81</t>
  </si>
  <si>
    <t>Krajowa Spółka Cukrowa S.A. z siedzibą w Toruniu Oddział Cukrownia Krasnystaw</t>
  </si>
  <si>
    <t>22-302 Siennica Nadolna</t>
  </si>
  <si>
    <t>PL82</t>
  </si>
  <si>
    <t>2012PL82</t>
  </si>
  <si>
    <t>ANWIL S.A.</t>
  </si>
  <si>
    <t>ul. Toruńska 222, 87-805 Włocławek</t>
  </si>
  <si>
    <t>PL83</t>
  </si>
  <si>
    <t>2012PL83</t>
  </si>
  <si>
    <t>Elana - Energetyka Sp. z o.o. - Elektrociepłownia EC 2</t>
  </si>
  <si>
    <t>ul. M. Skłodowskiej-Curie 73, 87-100 Toruń</t>
  </si>
  <si>
    <t>PL84</t>
  </si>
  <si>
    <t>2012PL84</t>
  </si>
  <si>
    <t>Synthos Dwory 7 spółka z ograniczoną odpowiedzialnością spółka komandytowo-akcyjna</t>
  </si>
  <si>
    <t>ul. Chemików 1, 32-600 Oświęcim</t>
  </si>
  <si>
    <t>PL85</t>
  </si>
  <si>
    <t>2012PL85</t>
  </si>
  <si>
    <t>PCC Rokita S.A. - Elektrociepłownia PCC Rokita S.A.</t>
  </si>
  <si>
    <t>ul. Sienkiewicza 4, 56-120 Brzeg Dolny</t>
  </si>
  <si>
    <t>PL86</t>
  </si>
  <si>
    <t>2012PL86</t>
  </si>
  <si>
    <t>Michelin Polska S.A.</t>
  </si>
  <si>
    <t>Leonharda 9, 10-454 Olsztyn</t>
  </si>
  <si>
    <t>PL87</t>
  </si>
  <si>
    <t>2012PL87</t>
  </si>
  <si>
    <t>Grupa Azoty Zakłady Azotowe Kędzierzyn S.A.</t>
  </si>
  <si>
    <t>ul. Mostowa 30A, 47-220 Kędzierzyn-Koźle</t>
  </si>
  <si>
    <t>PL88</t>
  </si>
  <si>
    <t>2012PL88</t>
  </si>
  <si>
    <t>Grupa Azoty Zakłady Azotowe Puławy S.A.</t>
  </si>
  <si>
    <t>Aleja Tysiąclecia Państwa Polskiego 13,  24-110 Puławy</t>
  </si>
  <si>
    <t>PL89</t>
  </si>
  <si>
    <t>2012PL89</t>
  </si>
  <si>
    <t>Grupa Azoty S.A.</t>
  </si>
  <si>
    <t>ul. Kwiatkowskiego 8, 33-101 Tarnów</t>
  </si>
  <si>
    <t>PL90</t>
  </si>
  <si>
    <t>2012PL90</t>
  </si>
  <si>
    <t>Grupa Azoty Zakłady Chemiczne "POLICE" S.A. - Elektrociepłownia 2</t>
  </si>
  <si>
    <t>ul. Kuźnicka 1, 72-010 Police</t>
  </si>
  <si>
    <t>PL91</t>
  </si>
  <si>
    <t>2012PL91</t>
  </si>
  <si>
    <t>Mondi Świecie S.A.</t>
  </si>
  <si>
    <t>Bydgoska 1, 86-100 Świecie</t>
  </si>
  <si>
    <t>PL92</t>
  </si>
  <si>
    <t>2012PL92</t>
  </si>
  <si>
    <t>International Paper – Kwidzyn S.A.</t>
  </si>
  <si>
    <t>ul. Lotnicza 1, 82-500 Kwidzyn</t>
  </si>
  <si>
    <t>PL93</t>
  </si>
  <si>
    <t>2012PL93</t>
  </si>
  <si>
    <t>Szczecińska Energetyka Cieplna Sp. z o.o. - Ciepłownia Rejonowa Benesza</t>
  </si>
  <si>
    <t>ul. Benesza 27, Szczecin</t>
  </si>
  <si>
    <t>PL94</t>
  </si>
  <si>
    <t>2012PL94</t>
  </si>
  <si>
    <t>Elektrownia Pątnów II Sp. z o.o.</t>
  </si>
  <si>
    <t>PL95</t>
  </si>
  <si>
    <t>2012PL95</t>
  </si>
  <si>
    <t>Koksownia Przyjaźń S.A.</t>
  </si>
  <si>
    <t xml:space="preserve">ul. Koksownicza 1, 42-523 Dąbrowa Górnicza  </t>
  </si>
  <si>
    <t>PL96</t>
  </si>
  <si>
    <t>2012PL96</t>
  </si>
  <si>
    <t>Stora Enso Poland S.A. - Elektrociepłownia</t>
  </si>
  <si>
    <t>ul. Armii Wojska Polskiego 21, 07-401 Ostrołęka</t>
  </si>
  <si>
    <t>PL97</t>
  </si>
  <si>
    <t>2012PL97</t>
  </si>
  <si>
    <t>Fortum Power and Heat Polska Sp. z o.o. - CHP Częstochowa</t>
  </si>
  <si>
    <t>PL98</t>
  </si>
  <si>
    <t>2012PL98</t>
  </si>
  <si>
    <t>Grupa LOTOS S.A. - Elektrociepłownia GL S.A.</t>
  </si>
  <si>
    <t xml:space="preserve">ul. Elbląska 135, 80-718 Gdańsk </t>
  </si>
  <si>
    <t>PL99</t>
  </si>
  <si>
    <t>2012PL99</t>
  </si>
  <si>
    <t>Polski Koncern Naftowy ORLEN S.A. - Elektrociepłownia</t>
  </si>
  <si>
    <t>ul. Chemików 7, 09-411 Płock</t>
  </si>
  <si>
    <t>PL100</t>
  </si>
  <si>
    <t>2012PL100</t>
  </si>
  <si>
    <t>PL101</t>
  </si>
  <si>
    <t>2012PL101</t>
  </si>
  <si>
    <t>PL102</t>
  </si>
  <si>
    <t>2012PL102</t>
  </si>
  <si>
    <t>PL103</t>
  </si>
  <si>
    <t>2012PL103</t>
  </si>
  <si>
    <t>PL104</t>
  </si>
  <si>
    <t>2012PL104</t>
  </si>
  <si>
    <t>PL105</t>
  </si>
  <si>
    <t>2012PL105</t>
  </si>
  <si>
    <t>Elektrociepłownia Nowa Sarzyna Sp. z o.o.</t>
  </si>
  <si>
    <t>ul. Ks. J. Popiełuszki 2, 37-310 Nowa Sarzyna</t>
  </si>
  <si>
    <t>PT1</t>
  </si>
  <si>
    <t>2012PT1</t>
  </si>
  <si>
    <t>Central Termoeléctrica Biomassa Figueira Foz</t>
  </si>
  <si>
    <t>Figueira da Foz - Portugal</t>
  </si>
  <si>
    <t>PT2</t>
  </si>
  <si>
    <t>2012PT2</t>
  </si>
  <si>
    <t>Portucel Cacia (caldeira biomassa)</t>
  </si>
  <si>
    <t xml:space="preserve">Cacia - Portugal </t>
  </si>
  <si>
    <t>PT3</t>
  </si>
  <si>
    <t>2012PT3</t>
  </si>
  <si>
    <t>Portucel Setúbal  (caldeira biomassa)</t>
  </si>
  <si>
    <t xml:space="preserve">Setúbal - Portugal </t>
  </si>
  <si>
    <t>PT4</t>
  </si>
  <si>
    <t>2012PT4</t>
  </si>
  <si>
    <t>Central de Cogeração da Gás Natural - SPCG</t>
  </si>
  <si>
    <t>PT5</t>
  </si>
  <si>
    <t>2012PT5</t>
  </si>
  <si>
    <t>Portucel/Soporcel (caldeira biomassa)</t>
  </si>
  <si>
    <t>PT6</t>
  </si>
  <si>
    <t>2012PT6</t>
  </si>
  <si>
    <t>Portucel/Soporcel (caldeira fuel)</t>
  </si>
  <si>
    <t>PT7</t>
  </si>
  <si>
    <t>2012PT7</t>
  </si>
  <si>
    <t>Europac Kraft Viana (CCC a Gás Natural 1)</t>
  </si>
  <si>
    <t xml:space="preserve">Viana do Castelo - Portugal </t>
  </si>
  <si>
    <t>PT8</t>
  </si>
  <si>
    <t>2012PT8</t>
  </si>
  <si>
    <t>Europac Kraft Viana (CCC a Gás Natural 2)</t>
  </si>
  <si>
    <t>PT9</t>
  </si>
  <si>
    <t>2012PT9</t>
  </si>
  <si>
    <t>Central Termica Sines - 7a</t>
  </si>
  <si>
    <t xml:space="preserve">Sines - Portugal </t>
  </si>
  <si>
    <t>PT10</t>
  </si>
  <si>
    <t>2012PT10</t>
  </si>
  <si>
    <t>Central Termica Sines - 7b</t>
  </si>
  <si>
    <t>PT11</t>
  </si>
  <si>
    <t>2012PT11</t>
  </si>
  <si>
    <t>Central Termica Setúbal (Chaminé 1)</t>
  </si>
  <si>
    <t>PT12</t>
  </si>
  <si>
    <t>2012PT12</t>
  </si>
  <si>
    <t>Central Termica Setúbal (Chaminé 2)</t>
  </si>
  <si>
    <t>PT13</t>
  </si>
  <si>
    <t>2012PT13</t>
  </si>
  <si>
    <t>Central Termica Carregado (Chaminé 1)</t>
  </si>
  <si>
    <t>Carregado - Portugal</t>
  </si>
  <si>
    <t>* A Central Termica Carregado (Chaminé 1, 2 e 3) não funcionou no ano de 2012.</t>
  </si>
  <si>
    <t>PT14</t>
  </si>
  <si>
    <t>2012PT14</t>
  </si>
  <si>
    <t>Central Termica Carregado (Chaminé 2)</t>
  </si>
  <si>
    <t>PT15</t>
  </si>
  <si>
    <t>2012PT15</t>
  </si>
  <si>
    <t>Central Termica Carregado (Chaminé 3)</t>
  </si>
  <si>
    <t>PT16</t>
  </si>
  <si>
    <t>2012PT16</t>
  </si>
  <si>
    <t>Central Cogeração FISIGEN (Chaminé 1)</t>
  </si>
  <si>
    <t>Lavradio, Barreiro</t>
  </si>
  <si>
    <t>PT17</t>
  </si>
  <si>
    <t>2012PT17</t>
  </si>
  <si>
    <t>Central Termica Ribatejo (Chaminé 1)</t>
  </si>
  <si>
    <t>PT18</t>
  </si>
  <si>
    <t>2012PT18</t>
  </si>
  <si>
    <t>Central Termica Ribatejo (Chaminé 2)</t>
  </si>
  <si>
    <t>PT19</t>
  </si>
  <si>
    <t>2012PT19</t>
  </si>
  <si>
    <t>Central Termica Ribatejo (Chaminé 3)</t>
  </si>
  <si>
    <t>PT20</t>
  </si>
  <si>
    <t>2012PT20</t>
  </si>
  <si>
    <t>Cogeração Energin</t>
  </si>
  <si>
    <t xml:space="preserve">Loures - Portugal </t>
  </si>
  <si>
    <t>PT21</t>
  </si>
  <si>
    <t>2012PT21</t>
  </si>
  <si>
    <t>Cogeração Soporgen (Chaminé 1)</t>
  </si>
  <si>
    <t>PT22</t>
  </si>
  <si>
    <t>2012PT22</t>
  </si>
  <si>
    <t>Cogeração Soporgen (Chaminé 2)</t>
  </si>
  <si>
    <t>PT23</t>
  </si>
  <si>
    <t>2012PT23</t>
  </si>
  <si>
    <t>Central Termoelétrica de Lares (Chaminé 1)</t>
  </si>
  <si>
    <t>Vila Verde - Figueira da Foz - Portugal</t>
  </si>
  <si>
    <t>PT24</t>
  </si>
  <si>
    <t>2012PT24</t>
  </si>
  <si>
    <t>Central Termoelétrica de Lares (Chaminé 2)</t>
  </si>
  <si>
    <t>PT25</t>
  </si>
  <si>
    <t>2012PT25</t>
  </si>
  <si>
    <t>Cogeração Carriço</t>
  </si>
  <si>
    <t>Carriço - Portugal</t>
  </si>
  <si>
    <t>PT26</t>
  </si>
  <si>
    <t>2012PT26</t>
  </si>
  <si>
    <t>CCC Tapada do Outeiro (Chaminé 1)</t>
  </si>
  <si>
    <t>Gondomar - Portugal</t>
  </si>
  <si>
    <t>PT27</t>
  </si>
  <si>
    <t>2012PT27</t>
  </si>
  <si>
    <t>CCC Tapada do Outeiro (Chaminé 2)</t>
  </si>
  <si>
    <t>PT28</t>
  </si>
  <si>
    <t>2012PT28</t>
  </si>
  <si>
    <t>CCC Tapada do Outeiro (Chaminé 3)</t>
  </si>
  <si>
    <t>PT29</t>
  </si>
  <si>
    <t>2012PT29</t>
  </si>
  <si>
    <t>Central Termoelétrica do Pego</t>
  </si>
  <si>
    <t>Abrantes - Portugal</t>
  </si>
  <si>
    <t>PT30</t>
  </si>
  <si>
    <t>2012PT30</t>
  </si>
  <si>
    <t>Central Termoelétrica de Tunes</t>
  </si>
  <si>
    <t>Tunes - Portugal</t>
  </si>
  <si>
    <t>PT31</t>
  </si>
  <si>
    <t>2012PT31</t>
  </si>
  <si>
    <t>Repsol ACE</t>
  </si>
  <si>
    <t>PT32</t>
  </si>
  <si>
    <t>2012PT32</t>
  </si>
  <si>
    <t>Refinaria do Porto (chaminé 4001) - 12a</t>
  </si>
  <si>
    <t xml:space="preserve">Porto - Portugal </t>
  </si>
  <si>
    <t>PT33</t>
  </si>
  <si>
    <t>2012PT33</t>
  </si>
  <si>
    <t>Refinaria do Porto (chaminé  4002) - 12b</t>
  </si>
  <si>
    <t>PT34</t>
  </si>
  <si>
    <t>2012PT34</t>
  </si>
  <si>
    <t>Refinaria de Sines (Caldeiras 1, 2 e 3)</t>
  </si>
  <si>
    <t>** A potência térmica nominal associada ao grupo constituído pelas caldeiras 1, 2 e 3 foi reduzida já que as caldeiras 1 e 3 se encontram desactivadas desde o final de 2010</t>
  </si>
  <si>
    <t>PT35</t>
  </si>
  <si>
    <t>2012PT35</t>
  </si>
  <si>
    <t>Refinaria de Sines (Caldeira 4)</t>
  </si>
  <si>
    <t>RO1</t>
  </si>
  <si>
    <t>2012RO1</t>
  </si>
  <si>
    <t>CET BACAU nr.1</t>
  </si>
  <si>
    <t>Bacau, str. Chimiei nr.6, jud. Bacau</t>
  </si>
  <si>
    <t>RO2</t>
  </si>
  <si>
    <t>2012RO2</t>
  </si>
  <si>
    <t>CET BACAU nr.2</t>
  </si>
  <si>
    <t>RO3</t>
  </si>
  <si>
    <t>2012RO3</t>
  </si>
  <si>
    <t>CET BACAU nr.3</t>
  </si>
  <si>
    <t>Bacau, str. Letea nr.28, jud. Bacau</t>
  </si>
  <si>
    <t>RO4</t>
  </si>
  <si>
    <t>2012RO4</t>
  </si>
  <si>
    <t>S.C. AMURCO S.R.L.</t>
  </si>
  <si>
    <t>Bacau, str. Chimiei nr.1, jud. Bacau</t>
  </si>
  <si>
    <t xml:space="preserve"> (ex SOFERT SA)</t>
  </si>
  <si>
    <t>RO5</t>
  </si>
  <si>
    <t>2012RO5</t>
  </si>
  <si>
    <t>S.C. TERMOELECTRICA S.A. Sucursala Electrocentrale Borzesti</t>
  </si>
  <si>
    <t>Onesti, str. Fantanele nr.16, jud. Bacau</t>
  </si>
  <si>
    <t>RO6</t>
  </si>
  <si>
    <t>2012RO6</t>
  </si>
  <si>
    <t>S.C. TERMON S.R.L. ONESTI</t>
  </si>
  <si>
    <t>RO7</t>
  </si>
  <si>
    <t>2012RO7</t>
  </si>
  <si>
    <t>S.C. CET IASI S.A. CET I nr.1</t>
  </si>
  <si>
    <t>Iasi, Calea Chisinaului nr.25, jud. Iasi</t>
  </si>
  <si>
    <t>RO8</t>
  </si>
  <si>
    <t>2012RO8</t>
  </si>
  <si>
    <t>S.C. CET IASI S.A. CET I nr.2</t>
  </si>
  <si>
    <t>RO9</t>
  </si>
  <si>
    <t>2012RO9</t>
  </si>
  <si>
    <t>S.C. CET IASI S.A. CET I nr.3</t>
  </si>
  <si>
    <t>RO10</t>
  </si>
  <si>
    <t>2012RO10</t>
  </si>
  <si>
    <t xml:space="preserve"> SC CET IASI SA  CET II nr.1                                                                                                                                  </t>
  </si>
  <si>
    <t>comuna Holboca, sos. Iasi-Ungheni km.13 jud. Iasi</t>
  </si>
  <si>
    <t>RO11</t>
  </si>
  <si>
    <t>2012RO11</t>
  </si>
  <si>
    <t xml:space="preserve"> MODERN CALOR SA </t>
  </si>
  <si>
    <t>Botosani, str. Pacea nr.43, jud. Botosani</t>
  </si>
  <si>
    <t xml:space="preserve"> (ex.SC TERMICA SA nr.1 Botosani)</t>
  </si>
  <si>
    <t>RO12</t>
  </si>
  <si>
    <t>2012RO12</t>
  </si>
  <si>
    <t>SC TERMICA SA nr.2 Botosani</t>
  </si>
  <si>
    <t>RO13</t>
  </si>
  <si>
    <t>2012RO13</t>
  </si>
  <si>
    <t>SC TERMICA SA nr.3 Botosani</t>
  </si>
  <si>
    <t>RO14</t>
  </si>
  <si>
    <t>2012RO14</t>
  </si>
  <si>
    <t>S.C. AGRANA ROMANIA S.A. Buzau Sucursala Roman</t>
  </si>
  <si>
    <t>Roman, str.Energiei nr.6, jud. Neamt</t>
  </si>
  <si>
    <t>RO15</t>
  </si>
  <si>
    <t>2012RO15</t>
  </si>
  <si>
    <t xml:space="preserve">S.C.TERMICA S.A SUCEAVA nr.1         </t>
  </si>
  <si>
    <t>Suceava, str.Energeticianului nr.1, jud. Suceava</t>
  </si>
  <si>
    <t>RO16</t>
  </si>
  <si>
    <t>2012RO16</t>
  </si>
  <si>
    <t>S.C.TERMICA S.A SUCEAVA nr.2</t>
  </si>
  <si>
    <t>Suceava, Calea Unirii, jud. Suceava</t>
  </si>
  <si>
    <t>RO17</t>
  </si>
  <si>
    <t>2012RO17</t>
  </si>
  <si>
    <t>S.C.TERMICA S.A SUCEAVA nr.3</t>
  </si>
  <si>
    <t>RO18</t>
  </si>
  <si>
    <t>2012RO18</t>
  </si>
  <si>
    <t>S.C.TERMICA S.A SUCEAVA nr.4</t>
  </si>
  <si>
    <t>RO19</t>
  </si>
  <si>
    <t>2012RO19</t>
  </si>
  <si>
    <t>S.C. TERMICA VASLUI S.A</t>
  </si>
  <si>
    <t>Vaslui, str. Podu Inalt nr.3, jud. Vaslui</t>
  </si>
  <si>
    <t>RO20</t>
  </si>
  <si>
    <t>2012RO20</t>
  </si>
  <si>
    <t>S.C. Electrocentrale Galati nr.1</t>
  </si>
  <si>
    <t>Galati, sos.Smardan nr.3, jud. Galati</t>
  </si>
  <si>
    <t>RO21</t>
  </si>
  <si>
    <t>2012RO21</t>
  </si>
  <si>
    <t>S.C. Electrocentrale Galati nr.2</t>
  </si>
  <si>
    <t>RO22</t>
  </si>
  <si>
    <t>2012RO22</t>
  </si>
  <si>
    <t>S.C. Electrocentrale Galati nr.3</t>
  </si>
  <si>
    <t>RO23</t>
  </si>
  <si>
    <t>2012RO23</t>
  </si>
  <si>
    <t>S.C. CET S.A.Braila  nr.1</t>
  </si>
  <si>
    <t>Braila, sos Vizirului km.10, jud. Braila</t>
  </si>
  <si>
    <t>RO24</t>
  </si>
  <si>
    <t>2012RO24</t>
  </si>
  <si>
    <t>S.C. CET S.A.Braila  nr.2</t>
  </si>
  <si>
    <t>RO25</t>
  </si>
  <si>
    <t>2012RO25</t>
  </si>
  <si>
    <t>S.C. CET S.A.Braila  nr.3</t>
  </si>
  <si>
    <t>RO26</t>
  </si>
  <si>
    <t>2012RO26</t>
  </si>
  <si>
    <t>S.C. CET S.A.Braila  nr.4</t>
  </si>
  <si>
    <t>RO27</t>
  </si>
  <si>
    <t>2012RO27</t>
  </si>
  <si>
    <t>S.C. CET S.A.Braila  nr.5</t>
  </si>
  <si>
    <t>RO28</t>
  </si>
  <si>
    <t>2012RO28</t>
  </si>
  <si>
    <t>S.C. CET S.A.Braila  nr.6</t>
  </si>
  <si>
    <t>RO29</t>
  </si>
  <si>
    <t>2012RO29</t>
  </si>
  <si>
    <t>SC TERMOELECTRICA S.A. Sucursala Electrocentrale Braila nr.1</t>
  </si>
  <si>
    <t>com.Chiscani, jud. Braila</t>
  </si>
  <si>
    <t>RO30</t>
  </si>
  <si>
    <t>2012RO30</t>
  </si>
  <si>
    <t>SC TERMOELECTRICA S.A. Sucursala Electrocentrale Braila nr.2</t>
  </si>
  <si>
    <t>RO31</t>
  </si>
  <si>
    <t>2012RO31</t>
  </si>
  <si>
    <t>SC ECOGEN ENERGY  SA nr.1</t>
  </si>
  <si>
    <t>Buzau, Aleea Industriilor nr.7, jud. Buzau</t>
  </si>
  <si>
    <t xml:space="preserve"> (ex RAM Buzau nr.1, Centrala de termoficare oraseneasca nr.1 )</t>
  </si>
  <si>
    <t>RO32</t>
  </si>
  <si>
    <t>2012RO32</t>
  </si>
  <si>
    <t xml:space="preserve"> SC ECOGEN ENERGY SA nr.2 </t>
  </si>
  <si>
    <t xml:space="preserve"> (ex  RAM Buzau nr.2 ,Centrala de termoficare oraseneasca nr.2)</t>
  </si>
  <si>
    <t>RO33</t>
  </si>
  <si>
    <t>2012RO33</t>
  </si>
  <si>
    <t>S.C.Uzina Termoelectrica Midia S.A nr.1</t>
  </si>
  <si>
    <t>Navodari , DJ226 , km 23, jud. Constanta</t>
  </si>
  <si>
    <t>RO34</t>
  </si>
  <si>
    <t>2012RO34</t>
  </si>
  <si>
    <t>S.C.Uzina Termoelectrica Midia S.A nr.2</t>
  </si>
  <si>
    <t>RO35</t>
  </si>
  <si>
    <t>2012RO35</t>
  </si>
  <si>
    <t>S.C.Uzina Termoelectrica Midia S.A nr.3</t>
  </si>
  <si>
    <t>RO36</t>
  </si>
  <si>
    <t>2012RO36</t>
  </si>
  <si>
    <t>S.C.Uzina Termoelectrica Midia S.A nr.4</t>
  </si>
  <si>
    <t>RO37</t>
  </si>
  <si>
    <t>2012RO37</t>
  </si>
  <si>
    <t>SC ELCEN Bucuresti SE Palas nr.1+4</t>
  </si>
  <si>
    <t>Constanta, Bd.Aurel Vlaicu nr.123, jud. Constanta</t>
  </si>
  <si>
    <t>RO38</t>
  </si>
  <si>
    <t>2012RO38</t>
  </si>
  <si>
    <t>SC ELCEN Bucuresti SE Palas nr.2</t>
  </si>
  <si>
    <t>RO39</t>
  </si>
  <si>
    <t>2012RO39</t>
  </si>
  <si>
    <t>SC ELCEN Bucuresti SE Palas nr.3</t>
  </si>
  <si>
    <t>RO40</t>
  </si>
  <si>
    <t>2012RO40</t>
  </si>
  <si>
    <t>SC ELCEN Bucuresti SE Palas nr.5</t>
  </si>
  <si>
    <t>RO41</t>
  </si>
  <si>
    <t>2012RO41</t>
  </si>
  <si>
    <t>SC ELCEN Bucuresti SE Palas nr.6</t>
  </si>
  <si>
    <t>RO42</t>
  </si>
  <si>
    <t>2012RO42</t>
  </si>
  <si>
    <t>SC ELCEN Bucuresti SE Palas nr.7</t>
  </si>
  <si>
    <t>RO43</t>
  </si>
  <si>
    <t>2012RO43</t>
  </si>
  <si>
    <t>SC ELCEN Bucuresti SE Palas nr.8</t>
  </si>
  <si>
    <t>RO44</t>
  </si>
  <si>
    <t>2012RO44</t>
  </si>
  <si>
    <t>S.C. ALUM S.A. TULCEA  nr.1</t>
  </si>
  <si>
    <t>Tulcea, Str.Isaccei nr. 82,  jud.Tulcea</t>
  </si>
  <si>
    <t>RO45</t>
  </si>
  <si>
    <t>2012RO45</t>
  </si>
  <si>
    <t>S.C. ENERGOTERM S.A. Tulcea</t>
  </si>
  <si>
    <t>RO46</t>
  </si>
  <si>
    <t>2012RO46</t>
  </si>
  <si>
    <t>SC ENET SA Nr.1 Focsani</t>
  </si>
  <si>
    <t>Focsani, Bd. Bucuresti, nr. 4, jud. Vrancea</t>
  </si>
  <si>
    <t>RO47</t>
  </si>
  <si>
    <t>2012RO47</t>
  </si>
  <si>
    <t>SC ENET SA Nr.2 Focsani</t>
  </si>
  <si>
    <t>RO48</t>
  </si>
  <si>
    <t>2012RO48</t>
  </si>
  <si>
    <t>SC ENET SA Nr.3 Focsani</t>
  </si>
  <si>
    <t>RO49</t>
  </si>
  <si>
    <t>2012RO49</t>
  </si>
  <si>
    <t>SC ENET SA Nr.4 Focsani</t>
  </si>
  <si>
    <t>RO50</t>
  </si>
  <si>
    <t>2012RO50</t>
  </si>
  <si>
    <t>S.C. TERMO CALOR CONFORT S.A. nr.1</t>
  </si>
  <si>
    <t>Pitesti, Str. Gavenii nr. 20, jud. Arges</t>
  </si>
  <si>
    <t xml:space="preserve"> (ex SC TERMOFICARE 2000 S.A. nr.1)</t>
  </si>
  <si>
    <t>RO51</t>
  </si>
  <si>
    <t>2012RO51</t>
  </si>
  <si>
    <t>S.C. TERMO CALOR CONFORT S.A. nr.2</t>
  </si>
  <si>
    <t xml:space="preserve"> (ex SC TERMOFICARE 2000 S.A. nr.2)</t>
  </si>
  <si>
    <t>RO52</t>
  </si>
  <si>
    <t>2012RO52</t>
  </si>
  <si>
    <t xml:space="preserve">S.C. TERMO CALOR CONFORT S.A. nr.3 </t>
  </si>
  <si>
    <t>(ex SC TERMOFICARE 2000 S.A. nr.3)</t>
  </si>
  <si>
    <t>RO53</t>
  </si>
  <si>
    <t>2012RO53</t>
  </si>
  <si>
    <t>S.C. TERMO CALOR CONFORT S.A. nr.4</t>
  </si>
  <si>
    <t xml:space="preserve"> (ex SC TERMOFICARE 2000 S.A. nr.4)</t>
  </si>
  <si>
    <t>RO54</t>
  </si>
  <si>
    <t>2012RO54</t>
  </si>
  <si>
    <t xml:space="preserve">S.C. TERMO CALOR CONFORT S.A. nr.5 </t>
  </si>
  <si>
    <t>(ex SC TERMOFICARE 2000 S.A. nr.5)</t>
  </si>
  <si>
    <t>RO55</t>
  </si>
  <si>
    <t>2012RO55</t>
  </si>
  <si>
    <t xml:space="preserve">S.C. TERMO CALOR CONFORT S.A. nr.6 </t>
  </si>
  <si>
    <t>Pitesti, Bd. Petrochimistilor, km 8, jud. Arges</t>
  </si>
  <si>
    <t>(ex SC TERMOFICARE 2000 S.A. nr.6)</t>
  </si>
  <si>
    <t>RO56</t>
  </si>
  <si>
    <t>2012RO56</t>
  </si>
  <si>
    <t>S.C. TERMO CALOR CONFORT S.A. nr.7</t>
  </si>
  <si>
    <t xml:space="preserve"> (ex SC TERMOFICARE 2000 S.A. nr.7)</t>
  </si>
  <si>
    <t>RO57</t>
  </si>
  <si>
    <t>2012RO57</t>
  </si>
  <si>
    <t xml:space="preserve"> OLTCHIM SA Divizia Petrochimica Bradu</t>
  </si>
  <si>
    <t>Pitesti, B-dul Petrochimistilor, nr.127, jud. Arges</t>
  </si>
  <si>
    <t>(ex .OMV PETROM S.A.nr.1 Combinatul Petrochimic ARPECHIM Pitesti)</t>
  </si>
  <si>
    <t>RO58</t>
  </si>
  <si>
    <t>2012RO58</t>
  </si>
  <si>
    <t xml:space="preserve">OMV PETROM S.A.nr.2 </t>
  </si>
  <si>
    <t>( ex. Combinatul Petrochimic ARPECHIM Pitesti nr.2)</t>
  </si>
  <si>
    <t>RO59</t>
  </si>
  <si>
    <t>2012RO59</t>
  </si>
  <si>
    <t xml:space="preserve">OMV PETROM S.A.nr.3 </t>
  </si>
  <si>
    <t>(ex Combinatul Petrochimic ARPECHIM Pitesti nr.3)</t>
  </si>
  <si>
    <t>RO60</t>
  </si>
  <si>
    <t>2012RO60</t>
  </si>
  <si>
    <t>S.C. Termoelectrica S.A.S.E. Doicesti  nr.1</t>
  </si>
  <si>
    <t>Doicesti, str. Aleea Sinaia, nr.18, jud. Dambovita</t>
  </si>
  <si>
    <t>RO61</t>
  </si>
  <si>
    <t>2012RO61</t>
  </si>
  <si>
    <t>S.C. Termoelectrica S.A.S.E. Doicesti  nr.2</t>
  </si>
  <si>
    <t>RO62</t>
  </si>
  <si>
    <t>2012RO62</t>
  </si>
  <si>
    <t xml:space="preserve"> S.C. TERMICA S.A. Targoviste nr.1</t>
  </si>
  <si>
    <t>Targoviste, str Laminorului nr. 14, jud. Dambovita</t>
  </si>
  <si>
    <t>RO63</t>
  </si>
  <si>
    <t>2012RO63</t>
  </si>
  <si>
    <t>S.C. Uzina Termoelectrica Giurgiu S.A. nr.1</t>
  </si>
  <si>
    <t>Giurgiu, Sos. Sloboziei nr. 194, jud. Giurgiu</t>
  </si>
  <si>
    <t>RO64</t>
  </si>
  <si>
    <t>2012RO64</t>
  </si>
  <si>
    <t>S.C. Uzina Termoelectrica Giurgiu S.A. nr.2</t>
  </si>
  <si>
    <t>RO65</t>
  </si>
  <si>
    <t>2012RO65</t>
  </si>
  <si>
    <t>SC Lemarco Cristal SRL</t>
  </si>
  <si>
    <t>Urziceni, Soseaua Urziceni - Ploiesti km.3, jud. Ialomita</t>
  </si>
  <si>
    <t xml:space="preserve"> (ex S.C.MARR SUGAR ROMANIA S.R.L. - Sucursala Urziceni)</t>
  </si>
  <si>
    <t>RO66</t>
  </si>
  <si>
    <t>2012RO66</t>
  </si>
  <si>
    <t>SC Dalkia Termo Prahova SRL nr. 1</t>
  </si>
  <si>
    <t>Brazii de Sus, com. Brazi, str. Trandafirilor nr.71, jud. Prahova</t>
  </si>
  <si>
    <t>RO67</t>
  </si>
  <si>
    <t>2012RO67</t>
  </si>
  <si>
    <t>SC Dalkia Termo Prahova SRL nr. 2</t>
  </si>
  <si>
    <t>RO68</t>
  </si>
  <si>
    <t>2012RO68</t>
  </si>
  <si>
    <t>SC Dalkia Termo Prahova SRL nr. 3</t>
  </si>
  <si>
    <t>RO69</t>
  </si>
  <si>
    <t>2012RO69</t>
  </si>
  <si>
    <t>SC Dalkia Termo Prahova SRL nr. 4</t>
  </si>
  <si>
    <t>RO70</t>
  </si>
  <si>
    <t>2012RO70</t>
  </si>
  <si>
    <t xml:space="preserve">Centrala Termica a SC MICHELIN ROMANIA SA  </t>
  </si>
  <si>
    <t>Floresti, str.Uzinei, nr.1, jud. Prahova</t>
  </si>
  <si>
    <t>(ex SC Victoria SA)</t>
  </si>
  <si>
    <t>RO71</t>
  </si>
  <si>
    <t>2012RO71</t>
  </si>
  <si>
    <t>SC Rafinaria ASTRA ROMANA -Centrala termica</t>
  </si>
  <si>
    <t>Ploiesti, b-dul Petrolului nr.59, jud. Prahova</t>
  </si>
  <si>
    <t>RO72</t>
  </si>
  <si>
    <t>2012RO72</t>
  </si>
  <si>
    <t>SC LUKOIL ENERGY &amp; GAS SRL  nr.2</t>
  </si>
  <si>
    <t>Ploiesti, str.Mihai Bravu, nr.235, jud. Prahova</t>
  </si>
  <si>
    <t>(ex S.C. PETROTEL - LUKOIL S.A. nr. 2  CET  2)</t>
  </si>
  <si>
    <t>RO73</t>
  </si>
  <si>
    <t>2012RO73</t>
  </si>
  <si>
    <t>SC LUKOIL ENERGY &amp; GAS SRL nr.3</t>
  </si>
  <si>
    <t xml:space="preserve"> (ex S.C. PETROTEL - LUKOIL S.A. nr. 3 CT)</t>
  </si>
  <si>
    <t>RO74</t>
  </si>
  <si>
    <t>2012RO74</t>
  </si>
  <si>
    <t xml:space="preserve">SC ROMPETROL RAFINARE SA RAFINARIA VEGA PLOIESTI </t>
  </si>
  <si>
    <t>Ploiesti, str.Valeni nr. 146, jud. Prahova</t>
  </si>
  <si>
    <t>RO75</t>
  </si>
  <si>
    <t>2012RO75</t>
  </si>
  <si>
    <t xml:space="preserve"> S.C.OMV Petrom S.A. CCCC Brazi nr.1</t>
  </si>
  <si>
    <t>sat Negoesti, com. Brazi, str. Piatra Craiului nr.26, jud. Prahova</t>
  </si>
  <si>
    <t>RO76</t>
  </si>
  <si>
    <t>2012RO76</t>
  </si>
  <si>
    <t>S.C.OMV Petrom S.A. CCCC Brazi nr.2</t>
  </si>
  <si>
    <t>RO77</t>
  </si>
  <si>
    <t>2012RO77</t>
  </si>
  <si>
    <t>SC TERMA SERV ALEXANDRIA</t>
  </si>
  <si>
    <t>Alexandria, str. Dunarii, nr. 370, jud. Teleorman</t>
  </si>
  <si>
    <t>RO78</t>
  </si>
  <si>
    <t>2012RO78</t>
  </si>
  <si>
    <t xml:space="preserve">S.C. CALOR SERV S.R.L. nr.1 </t>
  </si>
  <si>
    <t>Turnu Magurele, str.Portului nr.1, jud. Teleorman</t>
  </si>
  <si>
    <t>(ex SC TURNU SA TURNU MAGURELE nr.1)</t>
  </si>
  <si>
    <t>RO79</t>
  </si>
  <si>
    <t>2012RO79</t>
  </si>
  <si>
    <t>S.C. CALOR SERV S.R.L. nr.2</t>
  </si>
  <si>
    <t xml:space="preserve"> (ex SC TURNU SA TURNU MAGURELE nr.2)</t>
  </si>
  <si>
    <t>RO80</t>
  </si>
  <si>
    <t>2012RO80</t>
  </si>
  <si>
    <t>S.C. Complexul Energetic Oltenia  S.A S.E  Isalnita</t>
  </si>
  <si>
    <t>com.Isalnita, str.Mihai Viteazu  nr.101, jud. Dolj</t>
  </si>
  <si>
    <t xml:space="preserve"> (ex S.C. Complexul Energetic CRAIOVA S.E. ISALNITA)</t>
  </si>
  <si>
    <t>RO81</t>
  </si>
  <si>
    <t>2012RO81</t>
  </si>
  <si>
    <t xml:space="preserve">S.C. Complexul Energetic Oltenia  S.A - S.E Craiova  nr.1 </t>
  </si>
  <si>
    <t>Craiova, str. Bariera Vilcii, nr. 195, jud. Dolj</t>
  </si>
  <si>
    <t>( ex S.C. Complexul Energetic Craiova - S.E. Craiova nr. 1)</t>
  </si>
  <si>
    <t>RO82</t>
  </si>
  <si>
    <t>2012RO82</t>
  </si>
  <si>
    <t>S.C. Complexul Energetic Oltenia  S.A  - S.E  Craiova nr. 2</t>
  </si>
  <si>
    <t xml:space="preserve"> ( ex S.C. Complexul Energetic Craiova - S.E. Craiova nr. 2)</t>
  </si>
  <si>
    <t>RO83</t>
  </si>
  <si>
    <t>2012RO83</t>
  </si>
  <si>
    <t xml:space="preserve">S.C. Complexul Energetic Oltenia  S.A - S.E  Craiova  nr.3 </t>
  </si>
  <si>
    <t xml:space="preserve"> (ex S.C. Complexul Energetic  Craiova - S.E. Craiova nr. 3)</t>
  </si>
  <si>
    <t>RO84</t>
  </si>
  <si>
    <t>2012RO84</t>
  </si>
  <si>
    <t>S.C. Complexul Energetic Oltenia  S.A - S.E Craiova  nr.4</t>
  </si>
  <si>
    <t xml:space="preserve"> (ex  S.C. Complexul Energetic Craiova - S.E. Craiova nr. 4)</t>
  </si>
  <si>
    <t>RO85</t>
  </si>
  <si>
    <t>2012RO85</t>
  </si>
  <si>
    <t xml:space="preserve">S.C. Complexul Energetic  Oltenia  S.A  S.E Rovinari nr. 1 </t>
  </si>
  <si>
    <t>Rovinari, str.Energeticianului, nr.25, jud. Gorj</t>
  </si>
  <si>
    <t>(ex S.C. COMPLEXUL ENERGETIC ROVINARI S.A. nr.1)</t>
  </si>
  <si>
    <t>RO86</t>
  </si>
  <si>
    <t>2012RO86</t>
  </si>
  <si>
    <t xml:space="preserve">S.C. Complexul Energetic  Oltenia  S.A  S.E Rovinari nr. 2 </t>
  </si>
  <si>
    <t xml:space="preserve"> (ex S.C. COMPLEXUL ENERGETIC ROVINARI S.A. nr. 2)</t>
  </si>
  <si>
    <t>RO87</t>
  </si>
  <si>
    <t>2012RO87</t>
  </si>
  <si>
    <t xml:space="preserve"> S.C. Complexul Energetic  Oltenia  S.A  SE Turceni nr. 1</t>
  </si>
  <si>
    <t>Turceni, str.Uzinei nr.1, jud. Gorj</t>
  </si>
  <si>
    <t xml:space="preserve"> (ex S.C. COMPLEXUL ENERGETIC TURCENI S.A. nr. 1)</t>
  </si>
  <si>
    <t>RO88</t>
  </si>
  <si>
    <t>2012RO88</t>
  </si>
  <si>
    <t xml:space="preserve"> S.C. Complexul Energetic  Oltenia  S.A  SE Turceni nr.2 </t>
  </si>
  <si>
    <t>(S.C. COMPLEXUL ENERGETIC TURCENI  S.A.nr. 2)</t>
  </si>
  <si>
    <t>RO89</t>
  </si>
  <si>
    <t>2012RO89</t>
  </si>
  <si>
    <t xml:space="preserve"> S.C. Complexul Energetic  Oltenia  S.A  S.E Turceni nr. 3</t>
  </si>
  <si>
    <t xml:space="preserve"> (S.C. COMPLEXUL ENERGETIC TURCENI  S.A.nr. 3)</t>
  </si>
  <si>
    <t>RO90</t>
  </si>
  <si>
    <t>2012RO90</t>
  </si>
  <si>
    <t xml:space="preserve"> S.C. Complexul Energetic  Oltenia  S.A  S.E Turceni nr. 4 </t>
  </si>
  <si>
    <t>(ex S.C. COMPLEXUL ENERGETIC TURCENI S.A.nr. 4)</t>
  </si>
  <si>
    <t>RO91</t>
  </si>
  <si>
    <t>2012RO91</t>
  </si>
  <si>
    <t>RAAN - Suc. ROMAG TERMO, nr.1</t>
  </si>
  <si>
    <t>Sat Halanga, com. Izvorul Barzii jud. Mehedinti</t>
  </si>
  <si>
    <t>RO92</t>
  </si>
  <si>
    <t>2012RO92</t>
  </si>
  <si>
    <t>RAAN - Suc. ROMAG TERMO, nr.2</t>
  </si>
  <si>
    <t>RO93</t>
  </si>
  <si>
    <t>2012RO93</t>
  </si>
  <si>
    <t>RAAN - Suc. ROMAG TERMO, nr.3</t>
  </si>
  <si>
    <t>RO94</t>
  </si>
  <si>
    <t>2012RO94</t>
  </si>
  <si>
    <t>S.C. C.E.T. GOVORA S.A. nr.1</t>
  </si>
  <si>
    <t>Rm.Valcea, Str.Industriilor nr.1, jud. Valcea</t>
  </si>
  <si>
    <t>RO95</t>
  </si>
  <si>
    <t>2012RO95</t>
  </si>
  <si>
    <t xml:space="preserve">S.C. C.E.T. GOVORA S.A. nr.2 </t>
  </si>
  <si>
    <t>RO96</t>
  </si>
  <si>
    <t>2012RO96</t>
  </si>
  <si>
    <t>S.C. C.E.T. GOVORA S.A. nr.3</t>
  </si>
  <si>
    <t>RO97</t>
  </si>
  <si>
    <t>2012RO97</t>
  </si>
  <si>
    <t>S.C.COLTERM S.A. nr.1</t>
  </si>
  <si>
    <t>Timisoara, Piata Romanilor nr. 11, jud. Timis</t>
  </si>
  <si>
    <t>RO98</t>
  </si>
  <si>
    <t>2012RO98</t>
  </si>
  <si>
    <t>S.C.COLTERM S.A. nr.2</t>
  </si>
  <si>
    <t>RO99</t>
  </si>
  <si>
    <t>2012RO99</t>
  </si>
  <si>
    <t>S.C.COLTERM S.A. nr.3</t>
  </si>
  <si>
    <t>RO100</t>
  </si>
  <si>
    <t>2012RO100</t>
  </si>
  <si>
    <t>S.C.COLTERM S.A. nr.4</t>
  </si>
  <si>
    <t>RO101</t>
  </si>
  <si>
    <t>2012RO101</t>
  </si>
  <si>
    <t>S.C.COLTERM S.A. nr.5</t>
  </si>
  <si>
    <t>RO102</t>
  </si>
  <si>
    <t>2012RO102</t>
  </si>
  <si>
    <t xml:space="preserve">S.C.COLTERM S.A. nr.6 </t>
  </si>
  <si>
    <t>Timisoara, Calea Sagului nr.201, jud. Timis</t>
  </si>
  <si>
    <t>RO103</t>
  </si>
  <si>
    <t>2012RO103</t>
  </si>
  <si>
    <t>S.C.COLTERM S.A. nr.7</t>
  </si>
  <si>
    <t>RO104</t>
  </si>
  <si>
    <t>2012RO104</t>
  </si>
  <si>
    <t>CET Arad Lignit nr.1</t>
  </si>
  <si>
    <t>Arad, Str. 6 Vanatori, FN, jud. Arad</t>
  </si>
  <si>
    <t>RO105</t>
  </si>
  <si>
    <t>2012RO105</t>
  </si>
  <si>
    <t>CET Arad Lignit nr.2</t>
  </si>
  <si>
    <t>RO106</t>
  </si>
  <si>
    <t>2012RO106</t>
  </si>
  <si>
    <t>CET Arad Hidrocarburi nr.3</t>
  </si>
  <si>
    <t>Arad, B-dul Iuliu Maniu nr. 65-71, jud. Arad</t>
  </si>
  <si>
    <t>RO107</t>
  </si>
  <si>
    <t>2012RO107</t>
  </si>
  <si>
    <t>CET Arad Hidrocarburi nr.4</t>
  </si>
  <si>
    <t>RO108</t>
  </si>
  <si>
    <t>2012RO108</t>
  </si>
  <si>
    <t>CET Arad Hidrocarburi nr.5</t>
  </si>
  <si>
    <t>RO109</t>
  </si>
  <si>
    <t>2012RO109</t>
  </si>
  <si>
    <t>CET Arad Hidrocarburi nr.6</t>
  </si>
  <si>
    <t>RO110</t>
  </si>
  <si>
    <t>2012RO110</t>
  </si>
  <si>
    <t>CET Arad Hidrocarburi nr.7</t>
  </si>
  <si>
    <t>RO111</t>
  </si>
  <si>
    <t>2012RO111</t>
  </si>
  <si>
    <t>CET Arad Hidrocarburi nr.8</t>
  </si>
  <si>
    <t>RO112</t>
  </si>
  <si>
    <t>2012RO112</t>
  </si>
  <si>
    <t>CET Arad Hidrocarburi nr.9</t>
  </si>
  <si>
    <t>RO113</t>
  </si>
  <si>
    <t>2012RO113</t>
  </si>
  <si>
    <t>CET Arad Hidrocarburi nr.10</t>
  </si>
  <si>
    <t>RO114</t>
  </si>
  <si>
    <t>2012RO114</t>
  </si>
  <si>
    <t>C.E.T. ENERGOTERM S.A. RESITA nr.1</t>
  </si>
  <si>
    <t>Resita, bd.Revolutia din Decembrie nr.1jud. Caras Severin</t>
  </si>
  <si>
    <t>RO115</t>
  </si>
  <si>
    <t>2012RO115</t>
  </si>
  <si>
    <t>C.E.T. ENERGOTERM S.A. RESITA nr.2</t>
  </si>
  <si>
    <t>RO116</t>
  </si>
  <si>
    <t>2012RO116</t>
  </si>
  <si>
    <t>C.E.T. ENERGOTERM S.A. RESITA nr.3</t>
  </si>
  <si>
    <t>Resita, bd.Revolutia din Decembrie nr.1, jud. Caras Severin</t>
  </si>
  <si>
    <t>RO117</t>
  </si>
  <si>
    <t>2012RO117</t>
  </si>
  <si>
    <t>C.E.T. ENERGOTERM S.A. RESITA nr.4</t>
  </si>
  <si>
    <t>RO118</t>
  </si>
  <si>
    <t>2012RO118</t>
  </si>
  <si>
    <t>S.C. COMPLEXUL ENERGETIC HUNEDOARA S.A. SE DEVA nr.1</t>
  </si>
  <si>
    <t>com Mintia, str. Santierului nr.1, jud. Hunedoara</t>
  </si>
  <si>
    <t xml:space="preserve"> (ex S.C. ELECTROCENTRALE DEVA S.A. nr.1)</t>
  </si>
  <si>
    <t>RO119</t>
  </si>
  <si>
    <t>2012RO119</t>
  </si>
  <si>
    <t xml:space="preserve">S.C. COMPLEXUL ENERGETIC HUNEDOARA S.A. SE DEVA nr.2 </t>
  </si>
  <si>
    <t>( ex S.C. ELECTROCENTRALE DEVA S.A. nr.2)</t>
  </si>
  <si>
    <t>RO120</t>
  </si>
  <si>
    <t>2012RO120</t>
  </si>
  <si>
    <t>S.C. COMPLEXUL ENERGETIC HUNEDOARA S.A. SE DEVA nr.3</t>
  </si>
  <si>
    <t xml:space="preserve"> (ex.S.C. ELECTROCENTRALE DEVA S.A. nr.3)</t>
  </si>
  <si>
    <t>RO121</t>
  </si>
  <si>
    <t>2012RO121</t>
  </si>
  <si>
    <t>S.C. Termoelectrica S.A. SE PAROSENI nr.1</t>
  </si>
  <si>
    <t>Vulcan, str.Paroseni nr.20jud. Hunedoara</t>
  </si>
  <si>
    <t>RO122</t>
  </si>
  <si>
    <t>2012RO122</t>
  </si>
  <si>
    <t xml:space="preserve">S.C. Termoelectrica S.A. SE PAROSENI nr.2 </t>
  </si>
  <si>
    <t>Vulcan, str.Paroseni nr.20,jud. Hunedoara</t>
  </si>
  <si>
    <t>RO123</t>
  </si>
  <si>
    <t>2012RO123</t>
  </si>
  <si>
    <t>Regia Autonoma de Termoficare Cluj-Napoca</t>
  </si>
  <si>
    <t>Cluj Napoca, str.Plevnei nr.56,jud.Cluj</t>
  </si>
  <si>
    <t>RO124</t>
  </si>
  <si>
    <t>2012RO124</t>
  </si>
  <si>
    <t>S.C. ELECTROCENTRALE ORADEA S.A  nr. 1</t>
  </si>
  <si>
    <t>Oradea, sos Borsului nr.23,jud.Bihor</t>
  </si>
  <si>
    <t>RO125</t>
  </si>
  <si>
    <t>2012RO125</t>
  </si>
  <si>
    <t>S.C. ELECTROCENTRALE ORADEA S.A  nr. 2</t>
  </si>
  <si>
    <t>RO126</t>
  </si>
  <si>
    <t>2012RO126</t>
  </si>
  <si>
    <t>SC ZAHARUL SA Oradea</t>
  </si>
  <si>
    <t>RO127</t>
  </si>
  <si>
    <t>2012RO127</t>
  </si>
  <si>
    <t xml:space="preserve">Directia de Termoficare a Mun. Bistrita  </t>
  </si>
  <si>
    <t>Bistrita, str. Zefirului nr.1,jud.Bistrita-Nasaud</t>
  </si>
  <si>
    <t xml:space="preserve"> (ex PRODITERM BISTRITA)</t>
  </si>
  <si>
    <t>RO128</t>
  </si>
  <si>
    <t>2012RO128</t>
  </si>
  <si>
    <t>SC Uzina Electrica Zalau S.A  nr.1</t>
  </si>
  <si>
    <t xml:space="preserve">Str. Valea Mitei nr.2 Zalau, Jud Salaj </t>
  </si>
  <si>
    <t>RO129</t>
  </si>
  <si>
    <t>2012RO129</t>
  </si>
  <si>
    <t>SC Uzina Electrica Zalau S.A  nr.3</t>
  </si>
  <si>
    <t>RO130</t>
  </si>
  <si>
    <t>2012RO130</t>
  </si>
  <si>
    <t>SC CET BRASOV SA nr. 1</t>
  </si>
  <si>
    <t>Brasov, str. Timis Triaj Nr. 6, jud. Brasov</t>
  </si>
  <si>
    <t>RO131</t>
  </si>
  <si>
    <t>2012RO131</t>
  </si>
  <si>
    <t>SC CET BRASOV SA  nr. 2</t>
  </si>
  <si>
    <t xml:space="preserve">Brasov, str. Carpatilor nr. 60 jud. Brasov </t>
  </si>
  <si>
    <t>RO132</t>
  </si>
  <si>
    <t>2012RO132</t>
  </si>
  <si>
    <t>SNGN Romgaz SA - SPEE Iernut nr.1</t>
  </si>
  <si>
    <t>Iernut, str.Energeticii, nr. 1, jud. Mures</t>
  </si>
  <si>
    <t xml:space="preserve"> ( ex S.C ELCEN Bucuresti  S.E Mures nr. 1 )</t>
  </si>
  <si>
    <t>RO133</t>
  </si>
  <si>
    <t>2012RO133</t>
  </si>
  <si>
    <t>SNGN Romgaz SA - SPEE Iernut nr.2</t>
  </si>
  <si>
    <t xml:space="preserve"> (ex S.C ELCEN Bucuresti S.E Mures nr. 2)</t>
  </si>
  <si>
    <t>RO134</t>
  </si>
  <si>
    <t>2012RO134</t>
  </si>
  <si>
    <t>SNGN Romgaz SA - SPEE Iernut nr.3</t>
  </si>
  <si>
    <t xml:space="preserve"> (ex S.C ELCEN Bucuresti  S.E Mures nr. 3)</t>
  </si>
  <si>
    <t>RO135</t>
  </si>
  <si>
    <t>2012RO135</t>
  </si>
  <si>
    <t xml:space="preserve">SNGN Romgaz SA - SPEE Iernut  nr.4 </t>
  </si>
  <si>
    <t>( ex S.C ELCEN Bucuresti   S.E Mures nr. 4 )</t>
  </si>
  <si>
    <t>RO136</t>
  </si>
  <si>
    <t>2012RO136</t>
  </si>
  <si>
    <t xml:space="preserve">SNGN Romgaz SA - SPEE Iernut nr.5 </t>
  </si>
  <si>
    <t xml:space="preserve"> ( ex S.C ELCEN Bucuresti  S.E Mures nr. 5 )</t>
  </si>
  <si>
    <t>RO137</t>
  </si>
  <si>
    <t>2012RO137</t>
  </si>
  <si>
    <t>SC ELCEN Bucuresti  CET Grozavesti nr.1</t>
  </si>
  <si>
    <t>Bucuresti, Splaiul Independentei nr.227 sector 6</t>
  </si>
  <si>
    <t>RO138</t>
  </si>
  <si>
    <t>2012RO138</t>
  </si>
  <si>
    <t>SC ELCEN Bucuresti  CET Grozavesti nr.2</t>
  </si>
  <si>
    <t>RO139</t>
  </si>
  <si>
    <t>2012RO139</t>
  </si>
  <si>
    <t>SC ELCEN Bucuresti  CET Grozavesti nr.3</t>
  </si>
  <si>
    <t>RO140</t>
  </si>
  <si>
    <t>2012RO140</t>
  </si>
  <si>
    <t>SC ELCEN Bucuresti  CET Grozavesti nr.4</t>
  </si>
  <si>
    <t>RO141</t>
  </si>
  <si>
    <t>2012RO141</t>
  </si>
  <si>
    <t>SC ELCEN Bucuresti  CET Grozavesti nr.5</t>
  </si>
  <si>
    <t>RO142</t>
  </si>
  <si>
    <t>2012RO142</t>
  </si>
  <si>
    <t>SC ELCEN Bucuresti  CET Grozavesti nr.6</t>
  </si>
  <si>
    <t>RO143</t>
  </si>
  <si>
    <t>2012RO143</t>
  </si>
  <si>
    <t>SC ELCEN Bucuresti  CET Grozavesti nr.7</t>
  </si>
  <si>
    <t>RO144</t>
  </si>
  <si>
    <t>2012RO144</t>
  </si>
  <si>
    <t>SC ELCEN Bucuresti  CET Sud nr. 1</t>
  </si>
  <si>
    <t xml:space="preserve">Bucuresti, str. Releului nr. 2B, sector 3 </t>
  </si>
  <si>
    <t>RO145</t>
  </si>
  <si>
    <t>2012RO145</t>
  </si>
  <si>
    <t>SC ELCEN Bucuresti  CET Sud nr. 2</t>
  </si>
  <si>
    <t>RO146</t>
  </si>
  <si>
    <t>2012RO146</t>
  </si>
  <si>
    <t>SC ELCEN Bucuresti  CET Sud nr. 3</t>
  </si>
  <si>
    <t>RO147</t>
  </si>
  <si>
    <t>2012RO147</t>
  </si>
  <si>
    <t>SC ELCEN Bucuresti  CET Sud nr. 4</t>
  </si>
  <si>
    <t>RO148</t>
  </si>
  <si>
    <t>2012RO148</t>
  </si>
  <si>
    <t>SC ELCEN Bucuresti  CET Sud nr. 5</t>
  </si>
  <si>
    <t>RO149</t>
  </si>
  <si>
    <t>2012RO149</t>
  </si>
  <si>
    <t>SC ELCEN Bucuresti  CET Sud nr. 6</t>
  </si>
  <si>
    <t>RO150</t>
  </si>
  <si>
    <t>2012RO150</t>
  </si>
  <si>
    <t>SC ELCEN Bucuresti  CET Sud nr. 7</t>
  </si>
  <si>
    <t>RO151</t>
  </si>
  <si>
    <t>2012RO151</t>
  </si>
  <si>
    <t>SC ELCEN Bucuresti   CET Sud nr.8</t>
  </si>
  <si>
    <t>RO152</t>
  </si>
  <si>
    <t>2012RO152</t>
  </si>
  <si>
    <t>SC ELCEN Bucuresti   CET Sud nr.9</t>
  </si>
  <si>
    <t>RO153</t>
  </si>
  <si>
    <t>2012RO153</t>
  </si>
  <si>
    <t>SC ELCEN Bucuresti   CET Sud nr.10</t>
  </si>
  <si>
    <t>RO154</t>
  </si>
  <si>
    <t>2012RO154</t>
  </si>
  <si>
    <t>SC ELCEN Bucuresti   CET Sud nr.11</t>
  </si>
  <si>
    <t>RO155</t>
  </si>
  <si>
    <t>2012RO155</t>
  </si>
  <si>
    <t>SC ELCEN Bucuresti   CET Sud nr.12</t>
  </si>
  <si>
    <t>RO156</t>
  </si>
  <si>
    <t>2012RO156</t>
  </si>
  <si>
    <t>SC ELCEN Bucuresti   CET Sud nr.13</t>
  </si>
  <si>
    <t>RO157</t>
  </si>
  <si>
    <t>2012RO157</t>
  </si>
  <si>
    <t>SC ELCEN Bucuresti   CET Sud nr.14</t>
  </si>
  <si>
    <t>RO158</t>
  </si>
  <si>
    <t>2012RO158</t>
  </si>
  <si>
    <t>SC ELCEN Bucuresti   CET Sud nr.15</t>
  </si>
  <si>
    <t>RO159</t>
  </si>
  <si>
    <t>2012RO159</t>
  </si>
  <si>
    <t>SC ELCEN Bucuresti   CET Sud nr.16</t>
  </si>
  <si>
    <t>RO160</t>
  </si>
  <si>
    <t>2012RO160</t>
  </si>
  <si>
    <t>SC ELCEN Bucuresti    CET Vest nr.1</t>
  </si>
  <si>
    <t xml:space="preserve">Bucuresti, Bd. Timisoara nr.106, sector 6 </t>
  </si>
  <si>
    <t>RO161</t>
  </si>
  <si>
    <t>2012RO161</t>
  </si>
  <si>
    <t>SC ELCEN Bucuresti    CET Vest nr.2</t>
  </si>
  <si>
    <t>RO162</t>
  </si>
  <si>
    <t>2012RO162</t>
  </si>
  <si>
    <t>SC ELCEN Bucuresti    CET Vest nr.3</t>
  </si>
  <si>
    <t>RO163</t>
  </si>
  <si>
    <t>2012RO163</t>
  </si>
  <si>
    <t>SC ELCEN Bucuresti    CET Vest nr.4</t>
  </si>
  <si>
    <t>RO164</t>
  </si>
  <si>
    <t>2012RO164</t>
  </si>
  <si>
    <t>SC ELCEN Bucuresti    CET Vest nr.5</t>
  </si>
  <si>
    <t>RO165</t>
  </si>
  <si>
    <t>2012RO165</t>
  </si>
  <si>
    <t>SC ELCEN Bucuresti    CET Vest nr.6</t>
  </si>
  <si>
    <t>RO166</t>
  </si>
  <si>
    <t>2012RO166</t>
  </si>
  <si>
    <t>SC ELCEN Bucuresti     CET Vest nr.7</t>
  </si>
  <si>
    <t>RO167</t>
  </si>
  <si>
    <t>2012RO167</t>
  </si>
  <si>
    <t>SC ELCEN Bucuresti     CET Vest nr.8</t>
  </si>
  <si>
    <t>RO168</t>
  </si>
  <si>
    <t>2012RO168</t>
  </si>
  <si>
    <t>SC ELCEN Bucuresti     CET Progresu nr.1</t>
  </si>
  <si>
    <t>Bucuresti, str. Pogoanelor nr. 1A, sector 4</t>
  </si>
  <si>
    <t>RO169</t>
  </si>
  <si>
    <t>2012RO169</t>
  </si>
  <si>
    <t>SC ELCEN Bucuresti     CET Progresu nr.2</t>
  </si>
  <si>
    <t>RO170</t>
  </si>
  <si>
    <t>2012RO170</t>
  </si>
  <si>
    <t>SC ELCEN Bucuresti     CET Progresu nr.3</t>
  </si>
  <si>
    <t>RO171</t>
  </si>
  <si>
    <t>2012RO171</t>
  </si>
  <si>
    <t>SC ELCEN Bucuresti     CET Progresu nr.4</t>
  </si>
  <si>
    <t>RO172</t>
  </si>
  <si>
    <t>2012RO172</t>
  </si>
  <si>
    <t>SC ELCEN Bucuresti     CET Titan nr.1</t>
  </si>
  <si>
    <t>Bucuresti, str. Ion Sahighian nr.4G sector 3</t>
  </si>
  <si>
    <t>RO173</t>
  </si>
  <si>
    <t>2012RO173</t>
  </si>
  <si>
    <t>SC ELCEN Bucuresti     CET Titan nr.2</t>
  </si>
  <si>
    <t>RO174</t>
  </si>
  <si>
    <t>2012RO174</t>
  </si>
  <si>
    <t>S.C. CET GRIVITA SRL</t>
  </si>
  <si>
    <t>Bucuresti, Calea Grivitei nr. 357, sector 1</t>
  </si>
  <si>
    <t>RO175</t>
  </si>
  <si>
    <t>2012RO175</t>
  </si>
  <si>
    <t>RADET Bucuresti CTZ</t>
  </si>
  <si>
    <t>Bucuresti, Baiculesti nr. 2, sector 1</t>
  </si>
  <si>
    <t>RO176</t>
  </si>
  <si>
    <t>2012RO176</t>
  </si>
  <si>
    <t>SC ELCEN Bucuresti    CET Vest nr.9</t>
  </si>
  <si>
    <t>Bucuresti, Bd. Timisoara nr.106, sector 6</t>
  </si>
  <si>
    <t>SE1</t>
  </si>
  <si>
    <t>2012SE1</t>
  </si>
  <si>
    <t>Vilundaverket</t>
  </si>
  <si>
    <t>0114-81-001, Upplands Väsby</t>
  </si>
  <si>
    <t>SE2</t>
  </si>
  <si>
    <t>2012SE2</t>
  </si>
  <si>
    <t>Säbyverket</t>
  </si>
  <si>
    <t>0123-81-001, Järfälla</t>
  </si>
  <si>
    <t>SE3</t>
  </si>
  <si>
    <t>2012SE3</t>
  </si>
  <si>
    <t>Huddinge maskincentral</t>
  </si>
  <si>
    <t>0126-81-002, Huddinge</t>
  </si>
  <si>
    <t>SE4</t>
  </si>
  <si>
    <t>2012SE4</t>
  </si>
  <si>
    <t>Skogås värmeverk</t>
  </si>
  <si>
    <t>0126-81-003, Norsborg</t>
  </si>
  <si>
    <t>SE5</t>
  </si>
  <si>
    <t>2012SE5</t>
  </si>
  <si>
    <t>Fittjaverket</t>
  </si>
  <si>
    <t>0127-81-001, Norsborg</t>
  </si>
  <si>
    <t>SE6</t>
  </si>
  <si>
    <t>2012SE6</t>
  </si>
  <si>
    <t>Jordbro värmeverk</t>
  </si>
  <si>
    <t>0136-81-001, Haninge</t>
  </si>
  <si>
    <t>SE7</t>
  </si>
  <si>
    <t>2012SE7</t>
  </si>
  <si>
    <t>Bollmora värmeverk</t>
  </si>
  <si>
    <t>0138-81-001, Tyresö</t>
  </si>
  <si>
    <t>SE8</t>
  </si>
  <si>
    <t>2012SE8</t>
  </si>
  <si>
    <t>Akalla värmeverk</t>
  </si>
  <si>
    <t>0180-81-001, Akalla</t>
  </si>
  <si>
    <t>SE9</t>
  </si>
  <si>
    <t>2012SE9</t>
  </si>
  <si>
    <t>Hässelbyverket</t>
  </si>
  <si>
    <t>0180-81-003, Hässelby</t>
  </si>
  <si>
    <t>SE10</t>
  </si>
  <si>
    <t>2012SE10</t>
  </si>
  <si>
    <t>Värtaverket</t>
  </si>
  <si>
    <t>0180-81-006, Stockholm</t>
  </si>
  <si>
    <t>SE11</t>
  </si>
  <si>
    <t>2012SE11</t>
  </si>
  <si>
    <t>Årsta värmeverk</t>
  </si>
  <si>
    <t>0180-81-007, Årsta</t>
  </si>
  <si>
    <t>SE12</t>
  </si>
  <si>
    <t>2012SE12</t>
  </si>
  <si>
    <t>Hammarbyverket</t>
  </si>
  <si>
    <t>0180-81-008, Stockholm</t>
  </si>
  <si>
    <t>SE13</t>
  </si>
  <si>
    <t>2012SE13</t>
  </si>
  <si>
    <t>Farsta värmeverk</t>
  </si>
  <si>
    <t>0180-81-019, Stockholm</t>
  </si>
  <si>
    <t>SE14</t>
  </si>
  <si>
    <t>2012SE14</t>
  </si>
  <si>
    <t>Geneta panncentral</t>
  </si>
  <si>
    <t>0181-81-001, Södertälje</t>
  </si>
  <si>
    <t>SE15</t>
  </si>
  <si>
    <t>2012SE15</t>
  </si>
  <si>
    <t>Igelstaverket</t>
  </si>
  <si>
    <t>0181-81-003, Södertälje</t>
  </si>
  <si>
    <t>Boilers incinerating waste are excluded</t>
  </si>
  <si>
    <t>SE16</t>
  </si>
  <si>
    <t>2012SE16</t>
  </si>
  <si>
    <t>Sundbybergsverket</t>
  </si>
  <si>
    <t>0183-81-001, Sundbyberg</t>
  </si>
  <si>
    <t>SE17</t>
  </si>
  <si>
    <t>2012SE17</t>
  </si>
  <si>
    <t>Solnaverket</t>
  </si>
  <si>
    <t>0184-81-003, Solna</t>
  </si>
  <si>
    <t>SE18</t>
  </si>
  <si>
    <t>2012SE18</t>
  </si>
  <si>
    <t>Lidingö värmeverk</t>
  </si>
  <si>
    <t>0186-81-001, Lidingö</t>
  </si>
  <si>
    <t>SE19</t>
  </si>
  <si>
    <t>2012SE19</t>
  </si>
  <si>
    <t>Arsta energicentral</t>
  </si>
  <si>
    <t>0188-81-003, Norrtälje</t>
  </si>
  <si>
    <t>SE20</t>
  </si>
  <si>
    <t>2012SE20</t>
  </si>
  <si>
    <t>Bristaverket</t>
  </si>
  <si>
    <t>0191-81-008, Sigtuna</t>
  </si>
  <si>
    <t>SE21</t>
  </si>
  <si>
    <t>2012SE21</t>
  </si>
  <si>
    <t>Boländeranläggningarna, Kraftvärmeverket o Bolandv</t>
  </si>
  <si>
    <t>0380-57-001, Uppsala</t>
  </si>
  <si>
    <t>SE22</t>
  </si>
  <si>
    <t>2012SE22</t>
  </si>
  <si>
    <t>Husbyborgsverket</t>
  </si>
  <si>
    <t>0380-57-002, Uppsala</t>
  </si>
  <si>
    <t>SE23</t>
  </si>
  <si>
    <t>2012SE23</t>
  </si>
  <si>
    <t>HPC Simpan och Ena Kraft, kraftvärmeverket</t>
  </si>
  <si>
    <t>0381-57-001, Enköping</t>
  </si>
  <si>
    <t>SE24</t>
  </si>
  <si>
    <t>2012SE24</t>
  </si>
  <si>
    <t>Idbäckens Kraftvärmeverk</t>
  </si>
  <si>
    <t>0480-101, Nyköping</t>
  </si>
  <si>
    <t>SE25</t>
  </si>
  <si>
    <t>2012SE25</t>
  </si>
  <si>
    <t>Kraftvärmeverket i Katrineholm</t>
  </si>
  <si>
    <t>0483-122, Katrineholm</t>
  </si>
  <si>
    <t>SE26</t>
  </si>
  <si>
    <t>2012SE26</t>
  </si>
  <si>
    <t>Värmeverket Vattumannen</t>
  </si>
  <si>
    <t>0484-179, Eskilstuna</t>
  </si>
  <si>
    <t>SE27</t>
  </si>
  <si>
    <t>2012SE27</t>
  </si>
  <si>
    <t>Kraftvärmeverket i Linköping</t>
  </si>
  <si>
    <t>0580-124-01, Linköping</t>
  </si>
  <si>
    <t>SE28</t>
  </si>
  <si>
    <t>2012SE28</t>
  </si>
  <si>
    <t>Navestad HVC</t>
  </si>
  <si>
    <t>0581-191-02, Norrköping</t>
  </si>
  <si>
    <t>SE29</t>
  </si>
  <si>
    <t>2012SE29</t>
  </si>
  <si>
    <t>Skeppsdockan</t>
  </si>
  <si>
    <t>0581-191-04, Norrköping</t>
  </si>
  <si>
    <t>SE30</t>
  </si>
  <si>
    <t>2012SE30</t>
  </si>
  <si>
    <t>Bergsättersverken</t>
  </si>
  <si>
    <t>0583-179, Motala</t>
  </si>
  <si>
    <t>SE31</t>
  </si>
  <si>
    <t>2012SE31</t>
  </si>
  <si>
    <t>Kraftvärmeverket Munksjö</t>
  </si>
  <si>
    <t>0680-81-003, Jönköping</t>
  </si>
  <si>
    <t>SE32</t>
  </si>
  <si>
    <t>2012SE32</t>
  </si>
  <si>
    <t>Nässjö Kraftvärmeverk</t>
  </si>
  <si>
    <t>0682-81-003, Nässjö</t>
  </si>
  <si>
    <t>SE33</t>
  </si>
  <si>
    <t>2012SE33</t>
  </si>
  <si>
    <t>Värmeverket Södra Vakten 17</t>
  </si>
  <si>
    <t>0687-81-001, Tranås</t>
  </si>
  <si>
    <t>SE34</t>
  </si>
  <si>
    <t>2012SE34</t>
  </si>
  <si>
    <t>Sandviksverket</t>
  </si>
  <si>
    <t>0780-116, Växjö</t>
  </si>
  <si>
    <t>SE35</t>
  </si>
  <si>
    <t>2012SE35</t>
  </si>
  <si>
    <t>Moskogens kraftvärmeverk</t>
  </si>
  <si>
    <t>0880-1206, Kalmar</t>
  </si>
  <si>
    <t>SE36</t>
  </si>
  <si>
    <t>2012SE36</t>
  </si>
  <si>
    <t>Draken , Hetvattencentral</t>
  </si>
  <si>
    <t>0880-136, Kalmar</t>
  </si>
  <si>
    <t>SE37</t>
  </si>
  <si>
    <t>2012SE37</t>
  </si>
  <si>
    <t>Nybro Energicentral</t>
  </si>
  <si>
    <t>0881-1067, Nybro</t>
  </si>
  <si>
    <t>SE38</t>
  </si>
  <si>
    <t>2012SE38</t>
  </si>
  <si>
    <t>Vattenfall Visby Kraftvärmeverk</t>
  </si>
  <si>
    <t>0980-110, Visby</t>
  </si>
  <si>
    <t>SE39</t>
  </si>
  <si>
    <t>2012SE39</t>
  </si>
  <si>
    <t>Kraftvärmeverk Karlskrona</t>
  </si>
  <si>
    <t>1080-195, Karlskrona</t>
  </si>
  <si>
    <t>SE40</t>
  </si>
  <si>
    <t>2012SE40</t>
  </si>
  <si>
    <t>Karlshamn Kraft AB</t>
  </si>
  <si>
    <t>1082-101, Karlshamn</t>
  </si>
  <si>
    <t>SE41</t>
  </si>
  <si>
    <t>2012SE41</t>
  </si>
  <si>
    <t>Heleneholmsverket, (HVK)</t>
  </si>
  <si>
    <t>1280-122A, Malmö</t>
  </si>
  <si>
    <t>SE42</t>
  </si>
  <si>
    <t>2012SE42</t>
  </si>
  <si>
    <t>Utklippans Fjärrvärmecentral,</t>
  </si>
  <si>
    <t>1280-122B, Malmö</t>
  </si>
  <si>
    <t>SE43</t>
  </si>
  <si>
    <t>2012SE43</t>
  </si>
  <si>
    <t>Limhamns Fjärrvärmecentral, (L</t>
  </si>
  <si>
    <t>1280-122C, Malmö</t>
  </si>
  <si>
    <t>SE44</t>
  </si>
  <si>
    <t>2012SE44</t>
  </si>
  <si>
    <t>Öresundsverket, (ÖVT)</t>
  </si>
  <si>
    <t>1280-122H, Malmö</t>
  </si>
  <si>
    <t>SE45</t>
  </si>
  <si>
    <t>2012SE45</t>
  </si>
  <si>
    <t>Lunds Hetvattencentral (LHVC)</t>
  </si>
  <si>
    <t>1281-115A, Lund</t>
  </si>
  <si>
    <t>SE46</t>
  </si>
  <si>
    <t>2012SE46</t>
  </si>
  <si>
    <t>Ångkraftverket, (ÅKV)</t>
  </si>
  <si>
    <t>1281-115B, Lund</t>
  </si>
  <si>
    <t>SE47</t>
  </si>
  <si>
    <t>2012SE47</t>
  </si>
  <si>
    <t>Fjärrvärmecentral,Israel (FCI)</t>
  </si>
  <si>
    <t>1283-109A, Helsingborg</t>
  </si>
  <si>
    <t>SE48</t>
  </si>
  <si>
    <t>2012SE48</t>
  </si>
  <si>
    <t>Västhamnsverket, (VHV)</t>
  </si>
  <si>
    <t>1283-109B, Helsingborg</t>
  </si>
  <si>
    <t>SE49</t>
  </si>
  <si>
    <t>2012SE49</t>
  </si>
  <si>
    <t>Värmeverket Anoden</t>
  </si>
  <si>
    <t>1286-137B, Ystad</t>
  </si>
  <si>
    <t>SE50</t>
  </si>
  <si>
    <t>2012SE50</t>
  </si>
  <si>
    <t>Allöverket</t>
  </si>
  <si>
    <t>1290-195A, Kristianstad</t>
  </si>
  <si>
    <t>SE51</t>
  </si>
  <si>
    <t>2012SE51</t>
  </si>
  <si>
    <t>PC CSK</t>
  </si>
  <si>
    <t>1290-195C, Kristianstad</t>
  </si>
  <si>
    <t>SE52</t>
  </si>
  <si>
    <t>2012SE52</t>
  </si>
  <si>
    <t>KVV-Åkerslund</t>
  </si>
  <si>
    <t>1292-130A, Ängelholm</t>
  </si>
  <si>
    <t>SE53</t>
  </si>
  <si>
    <t>2012SE53</t>
  </si>
  <si>
    <t>Beleverket i Hässleholm</t>
  </si>
  <si>
    <t>1293-1001A, Hässleholm</t>
  </si>
  <si>
    <t>SE54</t>
  </si>
  <si>
    <t>2012SE54</t>
  </si>
  <si>
    <t>Panncentralen Turbingatan</t>
  </si>
  <si>
    <t>1380-166, Halmstad</t>
  </si>
  <si>
    <t>SE55</t>
  </si>
  <si>
    <t>2012SE55</t>
  </si>
  <si>
    <t>Fjärrvärmeverket Hammargård</t>
  </si>
  <si>
    <t>1384-109, Kungsbacka</t>
  </si>
  <si>
    <t>SE56</t>
  </si>
  <si>
    <t>2012SE56</t>
  </si>
  <si>
    <t>Perstorp Oxo AB, Stenungsund</t>
  </si>
  <si>
    <t>1415-1110, Stenungsund</t>
  </si>
  <si>
    <t>SE57</t>
  </si>
  <si>
    <t>2012SE57</t>
  </si>
  <si>
    <t>Skene värmeverk, Assbergsverke</t>
  </si>
  <si>
    <t>1463-1173, Skene</t>
  </si>
  <si>
    <t>SE58</t>
  </si>
  <si>
    <t>2012SE58</t>
  </si>
  <si>
    <t>Västerbyverket</t>
  </si>
  <si>
    <t>1471-1153, Götene</t>
  </si>
  <si>
    <t>SE59</t>
  </si>
  <si>
    <t>2012SE59</t>
  </si>
  <si>
    <t>Rosenlunds Kraftvärmeverk</t>
  </si>
  <si>
    <t>1480-1192, Göteborg</t>
  </si>
  <si>
    <t>SE60</t>
  </si>
  <si>
    <t>2012SE60</t>
  </si>
  <si>
    <t>Sävenäs Kraftvärmeverk</t>
  </si>
  <si>
    <t>1480-1193, Göteborg</t>
  </si>
  <si>
    <t>SE61</t>
  </si>
  <si>
    <t>2012SE61</t>
  </si>
  <si>
    <t>Angereds Värmecentral</t>
  </si>
  <si>
    <t>1480-1195, Göteborg</t>
  </si>
  <si>
    <t>SE62</t>
  </si>
  <si>
    <t>2012SE62</t>
  </si>
  <si>
    <t>Rya Värmecentral</t>
  </si>
  <si>
    <t>1480-1198, Göteborg</t>
  </si>
  <si>
    <t>SE63</t>
  </si>
  <si>
    <t>2012SE63</t>
  </si>
  <si>
    <t>Rya Gaskraftvärmeverk</t>
  </si>
  <si>
    <t>1480-1272, Göteborg</t>
  </si>
  <si>
    <t>SE64</t>
  </si>
  <si>
    <t>2012SE64</t>
  </si>
  <si>
    <t>Riskullaverket</t>
  </si>
  <si>
    <t>1481-1113, Mölndal</t>
  </si>
  <si>
    <t>SE65</t>
  </si>
  <si>
    <t>2012SE65</t>
  </si>
  <si>
    <t>Brattåsverket</t>
  </si>
  <si>
    <t>1485-1120, Uddevalla</t>
  </si>
  <si>
    <t>SE66</t>
  </si>
  <si>
    <t>2012SE66</t>
  </si>
  <si>
    <t>Värmecentral Önafors</t>
  </si>
  <si>
    <t>1487-1401, Vänersborg</t>
  </si>
  <si>
    <t>SE67</t>
  </si>
  <si>
    <t>2012SE67</t>
  </si>
  <si>
    <t>Stallbacka Värmeverk</t>
  </si>
  <si>
    <t>1488-1403, Trollhättan</t>
  </si>
  <si>
    <t>SE68</t>
  </si>
  <si>
    <t>2012SE68</t>
  </si>
  <si>
    <t>Värmecentral Lextorp</t>
  </si>
  <si>
    <t>1488-1404, Trollhättan</t>
  </si>
  <si>
    <t>SE69</t>
  </si>
  <si>
    <t>2012SE69</t>
  </si>
  <si>
    <t>Ryaverket</t>
  </si>
  <si>
    <t>1490-1401, Borås</t>
  </si>
  <si>
    <t>SE70</t>
  </si>
  <si>
    <t>2012SE70</t>
  </si>
  <si>
    <t>Panncentralen Släggan</t>
  </si>
  <si>
    <t>1494-1188, Lidköping</t>
  </si>
  <si>
    <t>SE71</t>
  </si>
  <si>
    <t>2012SE71</t>
  </si>
  <si>
    <t>Lövängsverket (f d Kärnsjukhus</t>
  </si>
  <si>
    <t>1496-1107, Skövde</t>
  </si>
  <si>
    <t>SE72</t>
  </si>
  <si>
    <t>2012SE72</t>
  </si>
  <si>
    <t>Heden kraftvärmeverk</t>
  </si>
  <si>
    <t>1780-1055, Karlstad</t>
  </si>
  <si>
    <t>SE73</t>
  </si>
  <si>
    <t>2012SE73</t>
  </si>
  <si>
    <t>Kraftvärmeverket i yttre hamn</t>
  </si>
  <si>
    <t>1780-187, Karlstad</t>
  </si>
  <si>
    <t>SE74</t>
  </si>
  <si>
    <t>2012SE74</t>
  </si>
  <si>
    <t>E.ON Värme Sverige AB, Åbyverket</t>
  </si>
  <si>
    <t>1880-113, Örebro</t>
  </si>
  <si>
    <t>SE75</t>
  </si>
  <si>
    <t>2012SE75</t>
  </si>
  <si>
    <t>E.ON Värme Sverige AB Hetvattencentralen</t>
  </si>
  <si>
    <t>1880-136, Örebro</t>
  </si>
  <si>
    <t>SE76</t>
  </si>
  <si>
    <t>2012SE76</t>
  </si>
  <si>
    <t>Västerås kraftvärmeverk</t>
  </si>
  <si>
    <t>1980-113, Västerås</t>
  </si>
  <si>
    <t>SE77</t>
  </si>
  <si>
    <t>2012SE77</t>
  </si>
  <si>
    <t>HVG-stationen</t>
  </si>
  <si>
    <t>1980-57-004, Västerås</t>
  </si>
  <si>
    <t>SE78</t>
  </si>
  <si>
    <t>2012SE78</t>
  </si>
  <si>
    <t>Norsaverkets värmecentral</t>
  </si>
  <si>
    <t>1983-57-001, Köping</t>
  </si>
  <si>
    <t>SE79</t>
  </si>
  <si>
    <t>2012SE79</t>
  </si>
  <si>
    <t>Arboga värmeverk</t>
  </si>
  <si>
    <t>1984-57-001, Arboga</t>
  </si>
  <si>
    <t>SE80</t>
  </si>
  <si>
    <t>2012SE80</t>
  </si>
  <si>
    <t>Västermalmsverket/Falu Energi &amp; Vatten AB</t>
  </si>
  <si>
    <t>2080-350, Falun</t>
  </si>
  <si>
    <t>SE81</t>
  </si>
  <si>
    <t>2012SE81</t>
  </si>
  <si>
    <t>Bäckelundsverket</t>
  </si>
  <si>
    <t>2081-106, Borlänge</t>
  </si>
  <si>
    <t>SE82</t>
  </si>
  <si>
    <t>2012SE82</t>
  </si>
  <si>
    <t>Karskärsverket</t>
  </si>
  <si>
    <t>2180-101, Gävle</t>
  </si>
  <si>
    <t>SE83</t>
  </si>
  <si>
    <t>2012SE83</t>
  </si>
  <si>
    <t>Ersbo hetvattencentral</t>
  </si>
  <si>
    <t>2180-1046, Gävle</t>
  </si>
  <si>
    <t>SE84</t>
  </si>
  <si>
    <t>2012SE84</t>
  </si>
  <si>
    <t>Carlsborg hetv.centr (reserv)</t>
  </si>
  <si>
    <t>2180-182, Gävle</t>
  </si>
  <si>
    <t>SE85</t>
  </si>
  <si>
    <t>2012SE85</t>
  </si>
  <si>
    <t>Björksätra Kraftvärmeverk</t>
  </si>
  <si>
    <t>2181-109, Sandviken</t>
  </si>
  <si>
    <t>SE86</t>
  </si>
  <si>
    <t>2012SE86</t>
  </si>
  <si>
    <t>Granskärs kraftvärmeverk</t>
  </si>
  <si>
    <t>2182-121, Söderhamn</t>
  </si>
  <si>
    <t>SE87</t>
  </si>
  <si>
    <t>2012SE87</t>
  </si>
  <si>
    <t>Djupedsverket</t>
  </si>
  <si>
    <t>2184-115, Hudiksvall</t>
  </si>
  <si>
    <t>SE88</t>
  </si>
  <si>
    <t>2012SE88</t>
  </si>
  <si>
    <t>Kraftvärmeverket Härnösand</t>
  </si>
  <si>
    <t>2280-106, Härnösand</t>
  </si>
  <si>
    <t>SE89</t>
  </si>
  <si>
    <t>2012SE89</t>
  </si>
  <si>
    <t>Sundsvall Energi AB, Nackstave</t>
  </si>
  <si>
    <t>2281-119, Sundsvall</t>
  </si>
  <si>
    <t>SE90</t>
  </si>
  <si>
    <t>2012SE90</t>
  </si>
  <si>
    <t>Sundsvall Energi AB, Korstaver</t>
  </si>
  <si>
    <t>2281-121, Sundsvall</t>
  </si>
  <si>
    <t>SE91</t>
  </si>
  <si>
    <t>2012SE91</t>
  </si>
  <si>
    <t>Kraftvärmeverket Övik Energi A</t>
  </si>
  <si>
    <t>2284-181, Örnsköldsvik</t>
  </si>
  <si>
    <t>SE92</t>
  </si>
  <si>
    <t>2012SE92</t>
  </si>
  <si>
    <t>Panna P7 och P11 Övik Energi AB</t>
  </si>
  <si>
    <t>2284-208, Örnsköldsvik</t>
  </si>
  <si>
    <t>SE93</t>
  </si>
  <si>
    <t>2012SE93</t>
  </si>
  <si>
    <t>Lugnviksverket</t>
  </si>
  <si>
    <t>2380-103, Lugnvik</t>
  </si>
  <si>
    <t>SE94</t>
  </si>
  <si>
    <t>2012SE94</t>
  </si>
  <si>
    <t>Minnesgärdet</t>
  </si>
  <si>
    <t>2380-117, Östersund</t>
  </si>
  <si>
    <t>SE95</t>
  </si>
  <si>
    <t>2012SE95</t>
  </si>
  <si>
    <t>Ålidehemsanläggningen</t>
  </si>
  <si>
    <t>2480-137-01, Umeå</t>
  </si>
  <si>
    <t>SE96</t>
  </si>
  <si>
    <t>2012SE96</t>
  </si>
  <si>
    <t>Dåva kraftvärmeverk</t>
  </si>
  <si>
    <t>2480-137-06, Umeå</t>
  </si>
  <si>
    <t>SE97</t>
  </si>
  <si>
    <t>2012SE97</t>
  </si>
  <si>
    <t>Hedensbyns kraftvärmeverk</t>
  </si>
  <si>
    <t>2482-137-01, Skellefteå</t>
  </si>
  <si>
    <t>SE98</t>
  </si>
  <si>
    <t>2012SE98</t>
  </si>
  <si>
    <t>Gällivare Energi AB</t>
  </si>
  <si>
    <t>2523-113, Gällivare</t>
  </si>
  <si>
    <t>SE99</t>
  </si>
  <si>
    <t>2012SE99</t>
  </si>
  <si>
    <t>Luleå kraftvärmeverk LUKAB</t>
  </si>
  <si>
    <t>2580-121, Luleå</t>
  </si>
  <si>
    <t>SE100</t>
  </si>
  <si>
    <t>2012SE100</t>
  </si>
  <si>
    <t>HVC 1 Fräsen Porsön</t>
  </si>
  <si>
    <t>2580-162, Luleå</t>
  </si>
  <si>
    <t>SE101</t>
  </si>
  <si>
    <t>2012SE101</t>
  </si>
  <si>
    <t>HVC 2 Aronstorp</t>
  </si>
  <si>
    <t>2580-171, Luleå</t>
  </si>
  <si>
    <t>SE102</t>
  </si>
  <si>
    <t>2012SE102</t>
  </si>
  <si>
    <t>Piteå värmeverk</t>
  </si>
  <si>
    <t>2581-132, Piteå</t>
  </si>
  <si>
    <t>SE103</t>
  </si>
  <si>
    <t>2012SE103</t>
  </si>
  <si>
    <t>Bodens värmeverk, BEAB</t>
  </si>
  <si>
    <t>2582-106, Boden</t>
  </si>
  <si>
    <t>SE104</t>
  </si>
  <si>
    <t>2012SE104</t>
  </si>
  <si>
    <t>AarhusKarlshamn Sweden AB</t>
  </si>
  <si>
    <t>1082-104, Karlshamn</t>
  </si>
  <si>
    <t>SE105</t>
  </si>
  <si>
    <t>2012SE105</t>
  </si>
  <si>
    <t>Örtofta sockerbruk</t>
  </si>
  <si>
    <t>1285-105, Eslöv</t>
  </si>
  <si>
    <t>SE106</t>
  </si>
  <si>
    <t>2012SE106</t>
  </si>
  <si>
    <t>Akzo Nobel Functional Chemical</t>
  </si>
  <si>
    <t>1415-1111, Stenungsund</t>
  </si>
  <si>
    <t>SE107</t>
  </si>
  <si>
    <t>2012SE107</t>
  </si>
  <si>
    <t>INEOS Sverige AB</t>
  </si>
  <si>
    <t>1415-1114, Stenungsund</t>
  </si>
  <si>
    <t>SE108</t>
  </si>
  <si>
    <t>2012SE108</t>
  </si>
  <si>
    <t>SSAB Oxelösund AB</t>
  </si>
  <si>
    <t>0481-104, Oxelösund</t>
  </si>
  <si>
    <t>SE109</t>
  </si>
  <si>
    <t>2012SE109</t>
  </si>
  <si>
    <t>AB Sandvik Materials Technolog</t>
  </si>
  <si>
    <t>2181-101, Sandviken</t>
  </si>
  <si>
    <t>SE110</t>
  </si>
  <si>
    <t>2012SE110</t>
  </si>
  <si>
    <t>VOLVO Personvagnar AB</t>
  </si>
  <si>
    <t>1480-1160, Göteborg</t>
  </si>
  <si>
    <t>SE111</t>
  </si>
  <si>
    <t>2012SE111</t>
  </si>
  <si>
    <t>Skutskärs Bruk</t>
  </si>
  <si>
    <t>0319-102, Skutskär</t>
  </si>
  <si>
    <t>Pulp and paper plant. Recovery boilers and installations for post-combustion of odorous gases are excluded</t>
  </si>
  <si>
    <t>SE112</t>
  </si>
  <si>
    <t>2012SE112</t>
  </si>
  <si>
    <t>Bravikens Pappersbruk</t>
  </si>
  <si>
    <t>0581-104, Norrköping</t>
  </si>
  <si>
    <t>SE113</t>
  </si>
  <si>
    <t>2012SE113</t>
  </si>
  <si>
    <t>Billerud Skärblacka AB</t>
  </si>
  <si>
    <t>0581-110, Skärblacka</t>
  </si>
  <si>
    <t>SE114</t>
  </si>
  <si>
    <t>2012SE114</t>
  </si>
  <si>
    <t>Södra Cell Mönsterås</t>
  </si>
  <si>
    <t>0861-101, Mönsterås</t>
  </si>
  <si>
    <t>SE115</t>
  </si>
  <si>
    <t>2012SE115</t>
  </si>
  <si>
    <t>Södra Cell Mörrum</t>
  </si>
  <si>
    <t>1082-102, Mörrum</t>
  </si>
  <si>
    <t>SE116</t>
  </si>
  <si>
    <t>2012SE116</t>
  </si>
  <si>
    <t>Stora Enso Nymölla AB</t>
  </si>
  <si>
    <t>1272-101, Nymölla</t>
  </si>
  <si>
    <t>SE117</t>
  </si>
  <si>
    <t>2012SE117</t>
  </si>
  <si>
    <t>Stora Enso Hylte AB</t>
  </si>
  <si>
    <t>1315-105, Hyltebruk</t>
  </si>
  <si>
    <t>SE118</t>
  </si>
  <si>
    <t>2012SE118</t>
  </si>
  <si>
    <t>Södra Cell Värö</t>
  </si>
  <si>
    <t>1383-113, Väröbacka</t>
  </si>
  <si>
    <t>SE119</t>
  </si>
  <si>
    <t>2012SE119</t>
  </si>
  <si>
    <t>Skoghalls Bruk</t>
  </si>
  <si>
    <t>1761-101, Skoghall</t>
  </si>
  <si>
    <t>SE120</t>
  </si>
  <si>
    <t>2012SE120</t>
  </si>
  <si>
    <t>Gruvöns bruk</t>
  </si>
  <si>
    <t>1764-101, Grums</t>
  </si>
  <si>
    <t>SE121</t>
  </si>
  <si>
    <t>2012SE121</t>
  </si>
  <si>
    <t>Korsnäs AB, Frövi</t>
  </si>
  <si>
    <t>1885-103, Frövi</t>
  </si>
  <si>
    <t>SE122</t>
  </si>
  <si>
    <t>2012SE122</t>
  </si>
  <si>
    <t>Arctic Paper Grycksbo AB</t>
  </si>
  <si>
    <t>2080-105, Grycksbo</t>
  </si>
  <si>
    <t>Paper plant</t>
  </si>
  <si>
    <t>SE123</t>
  </si>
  <si>
    <t>2012SE123</t>
  </si>
  <si>
    <t>Stora Enso Kvarnsveden AB</t>
  </si>
  <si>
    <t>2081-102, Borlänge</t>
  </si>
  <si>
    <t>SE124</t>
  </si>
  <si>
    <t>2012SE124</t>
  </si>
  <si>
    <t>Stora Enso Fors AB</t>
  </si>
  <si>
    <t>2084-106, Fors</t>
  </si>
  <si>
    <t>SE125</t>
  </si>
  <si>
    <t>2012SE125</t>
  </si>
  <si>
    <t>Vallviks Bruk</t>
  </si>
  <si>
    <t>2182-105, Vallvik</t>
  </si>
  <si>
    <t>SE126</t>
  </si>
  <si>
    <t>2012SE126</t>
  </si>
  <si>
    <t>Iggesund Paperboard AB</t>
  </si>
  <si>
    <t>2184-104, Iggesund</t>
  </si>
  <si>
    <t>SE127</t>
  </si>
  <si>
    <t>2012SE127</t>
  </si>
  <si>
    <t>Östrands massafabrik</t>
  </si>
  <si>
    <t>2262-101, Timrå</t>
  </si>
  <si>
    <t>SE128</t>
  </si>
  <si>
    <t>2012SE128</t>
  </si>
  <si>
    <t>Ortvikens pappersbruk</t>
  </si>
  <si>
    <t>2281-101, Sundsvall</t>
  </si>
  <si>
    <t>SE129</t>
  </si>
  <si>
    <t>2012SE129</t>
  </si>
  <si>
    <t>M-real Sverige AB, Husums fabr</t>
  </si>
  <si>
    <t>2284-108, Husum</t>
  </si>
  <si>
    <t>SE130</t>
  </si>
  <si>
    <t>2012SE130</t>
  </si>
  <si>
    <t>SCA Packaging Obbola AB</t>
  </si>
  <si>
    <t>2480-105-02, Obbola</t>
  </si>
  <si>
    <t>SE131</t>
  </si>
  <si>
    <t>2012SE131</t>
  </si>
  <si>
    <t>Billerud Karlsborgs AB</t>
  </si>
  <si>
    <t>2514-101, Karlsborgsverken</t>
  </si>
  <si>
    <t>SE132</t>
  </si>
  <si>
    <t>2012SE132</t>
  </si>
  <si>
    <t>Smurfit Kappa Kraftliner Piteå</t>
  </si>
  <si>
    <t>2581-101, Piteå</t>
  </si>
  <si>
    <t>SE133</t>
  </si>
  <si>
    <t>2012SE133</t>
  </si>
  <si>
    <t>Preem Petroleum AB Preemraff Göteborg</t>
  </si>
  <si>
    <t>1480-1179, Göteborg</t>
  </si>
  <si>
    <t>facilities for the conversion of hydrogen sulphide into sulphur are excluded</t>
  </si>
  <si>
    <t>SE134</t>
  </si>
  <si>
    <t>2012SE134</t>
  </si>
  <si>
    <t>St1 Refinery AB</t>
  </si>
  <si>
    <t>1480-1182, Göteborg</t>
  </si>
  <si>
    <t>SE135</t>
  </si>
  <si>
    <t>2012SE135</t>
  </si>
  <si>
    <t>Preemraff, Lysekil</t>
  </si>
  <si>
    <t>1484-1115, Lysekil</t>
  </si>
  <si>
    <t>SI1</t>
  </si>
  <si>
    <t>2012SI1</t>
  </si>
  <si>
    <t>TEŠ A</t>
  </si>
  <si>
    <t>ŠOŠTANJ, 
CESTA LOLE RIBARJA 18, 
3325 ŠOŠTANJ</t>
  </si>
  <si>
    <t>SI2</t>
  </si>
  <si>
    <t>2012SI2</t>
  </si>
  <si>
    <t>TEŠ B</t>
  </si>
  <si>
    <t>SI3</t>
  </si>
  <si>
    <t>2012SI3</t>
  </si>
  <si>
    <t>TEŠ C</t>
  </si>
  <si>
    <t>SI4</t>
  </si>
  <si>
    <t>2012SI4</t>
  </si>
  <si>
    <t>TE-TOL D</t>
  </si>
  <si>
    <t>LJUBLJANA, 
TOPLARNIŠKA ULICA 19,
1000 LJUBLJANA</t>
  </si>
  <si>
    <t>SI5</t>
  </si>
  <si>
    <t>2012SI5</t>
  </si>
  <si>
    <t>TE-TOL E</t>
  </si>
  <si>
    <t>SI6</t>
  </si>
  <si>
    <t>2012SI6</t>
  </si>
  <si>
    <t>TET F</t>
  </si>
  <si>
    <t>TRBOVLJE,
OB ŽELEZNICI 27,
1420 TRBOVLJE</t>
  </si>
  <si>
    <t>SI7</t>
  </si>
  <si>
    <t>2012SI7</t>
  </si>
  <si>
    <t>JPE G</t>
  </si>
  <si>
    <t>LJUBLJANA, 
VEROVŠKOVA ULICA 70
1000 LJUBLJANA</t>
  </si>
  <si>
    <t>SI8</t>
  </si>
  <si>
    <t>2012SI8</t>
  </si>
  <si>
    <t>JPE H</t>
  </si>
  <si>
    <t>SI9</t>
  </si>
  <si>
    <t>2012SI9</t>
  </si>
  <si>
    <t>TOM I</t>
  </si>
  <si>
    <t>MARIBOR,
JADRANSKA CESTA 28,
2000 MARIBOR</t>
  </si>
  <si>
    <t>SI10</t>
  </si>
  <si>
    <t>2012SI10</t>
  </si>
  <si>
    <t>TEB J</t>
  </si>
  <si>
    <t>KRŠKO
CESTA PRVIH BORCEV 18
8280 BRESTANICA</t>
  </si>
  <si>
    <t>Art 2(7j)</t>
  </si>
  <si>
    <t>SI11</t>
  </si>
  <si>
    <t>2012SI11</t>
  </si>
  <si>
    <t>TEB K</t>
  </si>
  <si>
    <t>SI12</t>
  </si>
  <si>
    <t>2012SI12</t>
  </si>
  <si>
    <t>TEB L</t>
  </si>
  <si>
    <t>SI13</t>
  </si>
  <si>
    <t>2012SI13</t>
  </si>
  <si>
    <t>TEB M</t>
  </si>
  <si>
    <t>SI14</t>
  </si>
  <si>
    <t>2012SI14</t>
  </si>
  <si>
    <t>TEB N</t>
  </si>
  <si>
    <t>SI15</t>
  </si>
  <si>
    <t>2012SI15</t>
  </si>
  <si>
    <t>TEŠ O</t>
  </si>
  <si>
    <t>SI16</t>
  </si>
  <si>
    <t>2012SI16</t>
  </si>
  <si>
    <t>TEŠ P</t>
  </si>
  <si>
    <t>SI17</t>
  </si>
  <si>
    <t>2012SI17</t>
  </si>
  <si>
    <t>VIPAP R</t>
  </si>
  <si>
    <t>KRŠKO, 
TOVARNIŠKA ULICA 18, 
8270 KRŠKO</t>
  </si>
  <si>
    <t>SI18</t>
  </si>
  <si>
    <t>2012SI18</t>
  </si>
  <si>
    <t>VIPAP S</t>
  </si>
  <si>
    <t>SK1</t>
  </si>
  <si>
    <t>2012SK1</t>
  </si>
  <si>
    <t>Bratislavská teplárenská, a. s. Výhrevňa JUH</t>
  </si>
  <si>
    <t>Bratislava - Ružinov</t>
  </si>
  <si>
    <t>SK2</t>
  </si>
  <si>
    <t>2012SK2</t>
  </si>
  <si>
    <t>Slovnaft Petrochemicals, s.r.o. - P 231100 Etylénová jednotka - BA110</t>
  </si>
  <si>
    <t>SK3</t>
  </si>
  <si>
    <t>2012SK3</t>
  </si>
  <si>
    <t>CM European power Slovakia, s. r. o. - Tepláreň K1-5+K7-8</t>
  </si>
  <si>
    <t>Bratislava</t>
  </si>
  <si>
    <t>plant was extended *</t>
  </si>
  <si>
    <t>SK4</t>
  </si>
  <si>
    <t>2012SK4</t>
  </si>
  <si>
    <t>CM European power Slovakia, s. r. o. - Tepláreň BC kotol K11-14</t>
  </si>
  <si>
    <t>SK5</t>
  </si>
  <si>
    <t>2012SK5</t>
  </si>
  <si>
    <t>Bratislavská teplárenská, a.s. TEPLÁREŇ II - východ - K5</t>
  </si>
  <si>
    <t>SK6</t>
  </si>
  <si>
    <t>2012SK6</t>
  </si>
  <si>
    <t>Bratislavská teplárenská, a.s. TEPLÁREŇ II - východ - K6</t>
  </si>
  <si>
    <t>SK7</t>
  </si>
  <si>
    <t>2012SK7</t>
  </si>
  <si>
    <t>Bratislavská teplárenská, a.s. TEPLÁREŇ II - východ - K8+K9</t>
  </si>
  <si>
    <t>plant was not operated</t>
  </si>
  <si>
    <t>SK8</t>
  </si>
  <si>
    <t>2012SK8</t>
  </si>
  <si>
    <t>PALMA - GROUP a.s. Bratislava kotolňa</t>
  </si>
  <si>
    <t>SK9</t>
  </si>
  <si>
    <t>2012SK9</t>
  </si>
  <si>
    <t>PPC Energy, a.s. 58 MW zdroj</t>
  </si>
  <si>
    <t>SK10</t>
  </si>
  <si>
    <t>2012SK10</t>
  </si>
  <si>
    <t>PPC POWER, a.s. paroplynový cyklus</t>
  </si>
  <si>
    <t>SK11</t>
  </si>
  <si>
    <t>2012SK11</t>
  </si>
  <si>
    <t>VOLKSWAGEN SLOVAKIA, a.s. Kotolňa E5</t>
  </si>
  <si>
    <t>Bratislava - Devínska Nová Ves</t>
  </si>
  <si>
    <t>SK12</t>
  </si>
  <si>
    <t>2012SK12</t>
  </si>
  <si>
    <t>Bratislavská teplárenská, a.s. Tepláreň 1 - západ</t>
  </si>
  <si>
    <t>boilers K4+K5 was not operated</t>
  </si>
  <si>
    <t>SK13</t>
  </si>
  <si>
    <t>2012SK13</t>
  </si>
  <si>
    <t>Slovenské cukrovary, s.r.o., Sereď kotol K1-K2 na HU-tepláreň</t>
  </si>
  <si>
    <t>Sereď</t>
  </si>
  <si>
    <t>boiler K1 was not operated</t>
  </si>
  <si>
    <t>SK14</t>
  </si>
  <si>
    <t>2012SK14</t>
  </si>
  <si>
    <t>E.ON Elektrárne s.r.o. - Spaľovacia turbína ST1</t>
  </si>
  <si>
    <t>Trakovice</t>
  </si>
  <si>
    <t>SK15</t>
  </si>
  <si>
    <t>2012SK15</t>
  </si>
  <si>
    <t>Trnavská teplárenská, a. s. Trnavská tepláreň</t>
  </si>
  <si>
    <t>Trnava</t>
  </si>
  <si>
    <t>SK16</t>
  </si>
  <si>
    <t>2012SK16</t>
  </si>
  <si>
    <t>KVARTET, a.s. - Tepláreň</t>
  </si>
  <si>
    <t>Partizánske</t>
  </si>
  <si>
    <t>plant is opted out (Art.4-4)</t>
  </si>
  <si>
    <t>SK17</t>
  </si>
  <si>
    <t>2012SK17</t>
  </si>
  <si>
    <t>TEPLÁREŇ, a.s. Považská  Bystrica - Paroplynový cyklus</t>
  </si>
  <si>
    <t>Považská Bystrica</t>
  </si>
  <si>
    <t>SK18</t>
  </si>
  <si>
    <t>2012SK18</t>
  </si>
  <si>
    <t>SLOVENSKÉ ELEKTRÁRNE, a.s. ENO fluidný kotol</t>
  </si>
  <si>
    <t>Zemianske Kostoľany</t>
  </si>
  <si>
    <t>SK19</t>
  </si>
  <si>
    <t>2012SK19</t>
  </si>
  <si>
    <t>SLOVENSKÉ ELEKTRÁRNE, a.s. ENO granulačné kotly</t>
  </si>
  <si>
    <t>SK20</t>
  </si>
  <si>
    <t>2012SK20</t>
  </si>
  <si>
    <t>SLOVENSKÉ ELEKTRÁRNE, a.s. ENO B-Bl.1,2</t>
  </si>
  <si>
    <t>SK21</t>
  </si>
  <si>
    <t>2012SK21</t>
  </si>
  <si>
    <t>HANDLOVSKÁ ENERGETIKA, s.r.o. Tepláreň Handlová - K1, K5-K6</t>
  </si>
  <si>
    <t>Handlová</t>
  </si>
  <si>
    <t>SK22</t>
  </si>
  <si>
    <t>2012SK22</t>
  </si>
  <si>
    <t>Continental Matador Rubber, s.r.o. - Kotolňa</t>
  </si>
  <si>
    <t>Púchov</t>
  </si>
  <si>
    <t>SK23</t>
  </si>
  <si>
    <t>2012SK23</t>
  </si>
  <si>
    <t>Považský cukor a.s. Tepelno-energetická centrála K1-K2</t>
  </si>
  <si>
    <t>Trenčianska Teplá</t>
  </si>
  <si>
    <t>SK24</t>
  </si>
  <si>
    <t>2012SK24</t>
  </si>
  <si>
    <t>Slovenské elektrárne, a.s., závod Atómové elektrárne Pomocná nábehová kotolňa</t>
  </si>
  <si>
    <t>Mochovce</t>
  </si>
  <si>
    <t>SK25</t>
  </si>
  <si>
    <t>2012SK25</t>
  </si>
  <si>
    <t>Slovintegra Energy, s.r.o. - Kotolňa - K2-K3</t>
  </si>
  <si>
    <t>Levice</t>
  </si>
  <si>
    <t>SK26</t>
  </si>
  <si>
    <t>2012SK26</t>
  </si>
  <si>
    <t>Slovintegra Energy, s.r.o. plynová turbína ST1</t>
  </si>
  <si>
    <t>SK27</t>
  </si>
  <si>
    <t>2012SK27</t>
  </si>
  <si>
    <t>Slovintegra Energy, s.r.o. plynová turbína ST2</t>
  </si>
  <si>
    <t>SK28</t>
  </si>
  <si>
    <t>2012SK28</t>
  </si>
  <si>
    <t>eustream, a.s. Závod 04, Kompresorová stanica - turbína 23</t>
  </si>
  <si>
    <t>Ivanka pri Nitre</t>
  </si>
  <si>
    <t>SK29</t>
  </si>
  <si>
    <t>2012SK29</t>
  </si>
  <si>
    <t>eustream, a.s. Závod 04, Kompresorová stanica - turbína 24</t>
  </si>
  <si>
    <t>SK30</t>
  </si>
  <si>
    <t>2012SK30</t>
  </si>
  <si>
    <t>eustream, a.s. Závod 04, Kompresorová stanica - turbína 25</t>
  </si>
  <si>
    <t>SK31</t>
  </si>
  <si>
    <t>2012SK31</t>
  </si>
  <si>
    <t>eustream, a.s. Závod 04, Kompresorová stanica - turbína 26</t>
  </si>
  <si>
    <t>SK32</t>
  </si>
  <si>
    <t>2012SK32</t>
  </si>
  <si>
    <t>Smurfit Kappa Štúrovo, a.s. Energetika K1+K3</t>
  </si>
  <si>
    <t>Štúrovo</t>
  </si>
  <si>
    <t>SK33</t>
  </si>
  <si>
    <t>2012SK33</t>
  </si>
  <si>
    <t>Smurfit Kappa Štúrovo, a.s. Energetika K4</t>
  </si>
  <si>
    <t>SK34</t>
  </si>
  <si>
    <t>2012SK34</t>
  </si>
  <si>
    <t>Bytkomfort s.r.o.Nové Zámky CTZ Nové Zámky K1-K2</t>
  </si>
  <si>
    <t>Nové Zámky</t>
  </si>
  <si>
    <t>SK35</t>
  </si>
  <si>
    <t>2012SK35</t>
  </si>
  <si>
    <t>Duslo a.s. Tepláreň K5</t>
  </si>
  <si>
    <t>Trnovec nad Váhom</t>
  </si>
  <si>
    <t>SK36</t>
  </si>
  <si>
    <t>2012SK36</t>
  </si>
  <si>
    <t>Duslo a.s. Tepláreň K6-K7</t>
  </si>
  <si>
    <t>SK37</t>
  </si>
  <si>
    <t>2012SK37</t>
  </si>
  <si>
    <t>Martinská teplárenská, a.s. Tepláreň K4-7</t>
  </si>
  <si>
    <t>Martin</t>
  </si>
  <si>
    <t>SK38</t>
  </si>
  <si>
    <t>2012SK38</t>
  </si>
  <si>
    <t>Mondi scp, a.s. Kotol na biomasu</t>
  </si>
  <si>
    <t>Ružomberok</t>
  </si>
  <si>
    <t>SK39</t>
  </si>
  <si>
    <t>2012SK39</t>
  </si>
  <si>
    <t>Mondi scp, a.s. Paroplynové zariadenie PPZ č.1 a č.2</t>
  </si>
  <si>
    <t>SK40</t>
  </si>
  <si>
    <t>2012SK40</t>
  </si>
  <si>
    <t>Mondi scp, a.s. Kotol K3</t>
  </si>
  <si>
    <t>SK41</t>
  </si>
  <si>
    <t>2012SK41</t>
  </si>
  <si>
    <t>Žilinská teplárenská, a.s. K4</t>
  </si>
  <si>
    <t>Žilina</t>
  </si>
  <si>
    <t>SK42</t>
  </si>
  <si>
    <t>2012SK42</t>
  </si>
  <si>
    <t>Žilinská teplárenská, a.s. K1-K2-K5</t>
  </si>
  <si>
    <t>SK43</t>
  </si>
  <si>
    <t>2012SK43</t>
  </si>
  <si>
    <t>Stredoslovenská energetika - Project Development, s.r.o. - DANTE - Špičková elektráreň</t>
  </si>
  <si>
    <t>Panické Dravce</t>
  </si>
  <si>
    <t>SK44</t>
  </si>
  <si>
    <t>2012SK44</t>
  </si>
  <si>
    <t>STEFE Rimavská Sobota s.r.o. Centrálna výhrevňa</t>
  </si>
  <si>
    <t>Rimavská Sobota</t>
  </si>
  <si>
    <t>the operators name changed, before: Energobyt s.r.o.</t>
  </si>
  <si>
    <t>SK45</t>
  </si>
  <si>
    <t>2012SK45</t>
  </si>
  <si>
    <t xml:space="preserve">eustream, a.s. Plynové turbíny 23-NP 1 </t>
  </si>
  <si>
    <t>Veľké Zlievce</t>
  </si>
  <si>
    <t>SK46</t>
  </si>
  <si>
    <t>2012SK46</t>
  </si>
  <si>
    <t xml:space="preserve">eustream, a.s. Plynové turbíny 24-NP 2 </t>
  </si>
  <si>
    <t>SK47</t>
  </si>
  <si>
    <t>2012SK47</t>
  </si>
  <si>
    <t>Zvolenská teplárenská a.s. Tepláreň A</t>
  </si>
  <si>
    <t>Zvolen</t>
  </si>
  <si>
    <t>SK48</t>
  </si>
  <si>
    <t>2012SK48</t>
  </si>
  <si>
    <t>Zvolenská teplárenská a.s. Tepláreň B</t>
  </si>
  <si>
    <t>SK49</t>
  </si>
  <si>
    <t>2012SK49</t>
  </si>
  <si>
    <t>Dalkia Industry Žiar nad Hronom, a.s. Závod ENEVIA</t>
  </si>
  <si>
    <t>Žiar nad Hronom</t>
  </si>
  <si>
    <t>SK50</t>
  </si>
  <si>
    <t>2012SK50</t>
  </si>
  <si>
    <t>CHEMES, a.s. HUMENNÉ TEPLÁREŇ K4+K5+K8</t>
  </si>
  <si>
    <t>Humenné</t>
  </si>
  <si>
    <t>SK51</t>
  </si>
  <si>
    <t>2012SK51</t>
  </si>
  <si>
    <t>Energy Snina,a.s. Kombinovaná výroba tepla a elektrickej energie K1+K2+K4+K5</t>
  </si>
  <si>
    <t>Snina</t>
  </si>
  <si>
    <t>SK52</t>
  </si>
  <si>
    <t>2012SK52</t>
  </si>
  <si>
    <t>BUKÓZA ENERGO, a.s. - Energetický celok K1+ K2</t>
  </si>
  <si>
    <t>Hencovce</t>
  </si>
  <si>
    <t>K1 was not operated</t>
  </si>
  <si>
    <t>SK53</t>
  </si>
  <si>
    <t>2012SK53</t>
  </si>
  <si>
    <t>U. S. Steel Košice, s.r.o. DZ Energetika - kotolňa teplárne K1-5</t>
  </si>
  <si>
    <t>Košice</t>
  </si>
  <si>
    <t>SK54</t>
  </si>
  <si>
    <t>2012SK54</t>
  </si>
  <si>
    <t>U. S. Steel Košice, s.r.o. DZ Energetika - kotolňa teplárne K6</t>
  </si>
  <si>
    <t>SK55</t>
  </si>
  <si>
    <t>2012SK55</t>
  </si>
  <si>
    <t>Tepláreň Košice, a.s. TEKO - Plant 3</t>
  </si>
  <si>
    <t>SK56</t>
  </si>
  <si>
    <t>2012SK56</t>
  </si>
  <si>
    <t>Tepláreň Košice, a.s. TEKO - Plant 1</t>
  </si>
  <si>
    <t>SK57</t>
  </si>
  <si>
    <t>2012SK57</t>
  </si>
  <si>
    <t>Tepláreň Košice, a.s. TEKO - Plant 2</t>
  </si>
  <si>
    <t>Košice - Juh</t>
  </si>
  <si>
    <t>SK58</t>
  </si>
  <si>
    <t>2012SK58</t>
  </si>
  <si>
    <t>SLOVENSKÉ ELEKTRÁRNE, a.s. EVO I - K11+K12</t>
  </si>
  <si>
    <t>Vojany</t>
  </si>
  <si>
    <t>SK59</t>
  </si>
  <si>
    <t>2012SK59</t>
  </si>
  <si>
    <t>SLOVENSKÉ ELEKTRÁRNE, a.s. EVO I - K15+K16</t>
  </si>
  <si>
    <t>K15 was not operated</t>
  </si>
  <si>
    <t>SK60</t>
  </si>
  <si>
    <t>2012SK60</t>
  </si>
  <si>
    <t>SLOVENSKÉ ELEKTRÁRNE, a.s. EVO I - K13+K14</t>
  </si>
  <si>
    <t>SK61</t>
  </si>
  <si>
    <t>2012SK61</t>
  </si>
  <si>
    <t>Slov.elektrárne,Vojany, EVO II K21-24</t>
  </si>
  <si>
    <t>SK62</t>
  </si>
  <si>
    <t>2012SK62</t>
  </si>
  <si>
    <t>Slov.elektrárne,Vojany, EVO II K25-26</t>
  </si>
  <si>
    <t>SK63</t>
  </si>
  <si>
    <t>2012SK63</t>
  </si>
  <si>
    <t>EUSTREAM, a.s. 2 KOMPRESOROVÁ STANICA TS NUOVO PIGNONE</t>
  </si>
  <si>
    <t>Veľké Kapušany</t>
  </si>
  <si>
    <t>SK64</t>
  </si>
  <si>
    <t>2012SK64</t>
  </si>
  <si>
    <t>EUSTREAM, a.s. 3 KOMPRESOROVÁ STANICA TS COOPER-ROLLS (CR1)</t>
  </si>
  <si>
    <t>SK65</t>
  </si>
  <si>
    <t>2012SK65</t>
  </si>
  <si>
    <t>EUSTREAM, a.s. 4 KOMPRESOROVÁ STANICA TS COOPER-ROLLS (CR3)</t>
  </si>
  <si>
    <t>SK66</t>
  </si>
  <si>
    <t>2012SK66</t>
  </si>
  <si>
    <t>EUSTREAM, a.s. 4 KOMPRESOROVÁ STANICA TS COOPER-ROLLS (CR4)</t>
  </si>
  <si>
    <t>SK67</t>
  </si>
  <si>
    <t>2012SK67</t>
  </si>
  <si>
    <t>EUSTREAM, a.s. - 5 KOMPRESOROVÁ STANICA - TS  NUOVO PIGNONE DLE (R05)</t>
  </si>
  <si>
    <t>SK68</t>
  </si>
  <si>
    <t>2012SK68</t>
  </si>
  <si>
    <t>EUSTREAM, a.s. - 5 KOMPRESOROVÁ STANICA - TS  NUOVO PIGNONE DLE (R06)</t>
  </si>
  <si>
    <t>SK69</t>
  </si>
  <si>
    <t>2012SK69</t>
  </si>
  <si>
    <t>TP 2, s.r.o. Pomocná výhrevňa K7+K9+K10</t>
  </si>
  <si>
    <t>Strážske</t>
  </si>
  <si>
    <t>SK70</t>
  </si>
  <si>
    <t>2012SK70</t>
  </si>
  <si>
    <t>eustream, a.s. Cooper Rolls CR-1</t>
  </si>
  <si>
    <t>Jablonov nad Turňou</t>
  </si>
  <si>
    <t>SK71</t>
  </si>
  <si>
    <t>2012SK71</t>
  </si>
  <si>
    <t>eustream, a.s. Nuovo Pignone</t>
  </si>
  <si>
    <t>SK72</t>
  </si>
  <si>
    <t>2012SK72</t>
  </si>
  <si>
    <t>eustream, a.s. Cooper Rolls CR-2</t>
  </si>
  <si>
    <t>UK1</t>
  </si>
  <si>
    <t>2012UK1</t>
  </si>
  <si>
    <t>Drax Power Limited Drax Power Station</t>
  </si>
  <si>
    <t>England</t>
  </si>
  <si>
    <t>UK2</t>
  </si>
  <si>
    <t>2012UK2</t>
  </si>
  <si>
    <t>Eggborough Power Limited Eggborough Power Station</t>
  </si>
  <si>
    <t>UK5</t>
  </si>
  <si>
    <t>2012UK5</t>
  </si>
  <si>
    <t>Morzine Limited Coryton Refinery - Boiler 4/5</t>
  </si>
  <si>
    <t>UK6</t>
  </si>
  <si>
    <t>2012UK6</t>
  </si>
  <si>
    <t>Morzine Limited Coryton Refinery - Boiler 6</t>
  </si>
  <si>
    <t>UK7</t>
  </si>
  <si>
    <t>2012UK7</t>
  </si>
  <si>
    <t>Morzine Limited Coryton Refinery - Fuels Stack</t>
  </si>
  <si>
    <t>UK8</t>
  </si>
  <si>
    <t>2012UK8</t>
  </si>
  <si>
    <t>Morzine Limited Coryton Refinery - Cracking Stack</t>
  </si>
  <si>
    <t>UK9</t>
  </si>
  <si>
    <t>2012UK9</t>
  </si>
  <si>
    <t>Phillips 66 Limited Humber Refinery - 1 (ST101)</t>
  </si>
  <si>
    <t>UK10</t>
  </si>
  <si>
    <t>2012UK10</t>
  </si>
  <si>
    <t>Phillips 66 Limited Humber Refinery - 2 (ST301)</t>
  </si>
  <si>
    <t>UK11</t>
  </si>
  <si>
    <t>2012UK11</t>
  </si>
  <si>
    <t>Phillips 66 Limited Humber Refinery - 3 (ST201)</t>
  </si>
  <si>
    <t>UK12</t>
  </si>
  <si>
    <t>2012UK12</t>
  </si>
  <si>
    <t>Phillips 66 Limited Humber Refinery - 4 (ST3401)</t>
  </si>
  <si>
    <t>UK13</t>
  </si>
  <si>
    <t>2012UK13</t>
  </si>
  <si>
    <t>Phillips 66 Limited Humber Refinery - 5 (H6301/2)</t>
  </si>
  <si>
    <t>UK14</t>
  </si>
  <si>
    <t>2012UK14</t>
  </si>
  <si>
    <t>Esso Petroleum Co Limited Fawley Refinery (SP4)</t>
  </si>
  <si>
    <t>UK15</t>
  </si>
  <si>
    <t>2012UK15</t>
  </si>
  <si>
    <t>Esso Petroleum Co Limited Fawley Refinery (PS/PV3)</t>
  </si>
  <si>
    <t>UK16</t>
  </si>
  <si>
    <t>2012UK16</t>
  </si>
  <si>
    <t>Esso Petroleum Co Limited Fawley Refinery (PH-1)</t>
  </si>
  <si>
    <t>UK17</t>
  </si>
  <si>
    <t>2012UK17</t>
  </si>
  <si>
    <t>Esso Petroleum Co Limited Fawley Refinery (PH-2)</t>
  </si>
  <si>
    <t>UK18</t>
  </si>
  <si>
    <t>2012UK18</t>
  </si>
  <si>
    <t>Esso Petroleum Co Limited Fawley Refinery (ENSR)</t>
  </si>
  <si>
    <t>UK19</t>
  </si>
  <si>
    <t>2012UK19</t>
  </si>
  <si>
    <t>Esso Petroleum Co Limited Fawley Refinery (PS-2)</t>
  </si>
  <si>
    <t>UK20</t>
  </si>
  <si>
    <t>2012UK20</t>
  </si>
  <si>
    <t>Esso Petroleum Co Limited Fawley Refinery (PS/PV-1)</t>
  </si>
  <si>
    <t>UK21</t>
  </si>
  <si>
    <t>2012UK21</t>
  </si>
  <si>
    <t>Esso Petroleum Co Limited Fawley Refinery (GTGWHB)</t>
  </si>
  <si>
    <t>UK22</t>
  </si>
  <si>
    <t>2012UK22</t>
  </si>
  <si>
    <t>Total Lindsey Oil Refinery Limited - (A1) South Stack</t>
  </si>
  <si>
    <t>UK23</t>
  </si>
  <si>
    <t>2012UK23</t>
  </si>
  <si>
    <t>Total Lindsey Oil Refinery Limited - (A2) North Stack</t>
  </si>
  <si>
    <t>UK24</t>
  </si>
  <si>
    <t>2012UK24</t>
  </si>
  <si>
    <t>Total Lindsey Oil Refinery Limited - (A3) Stage 3/4</t>
  </si>
  <si>
    <t>UK25</t>
  </si>
  <si>
    <t>2012UK25</t>
  </si>
  <si>
    <t>Total Lindsey Oil RefineryLimited - (A4,5&amp;6) West A,B,C</t>
  </si>
  <si>
    <t>UK26</t>
  </si>
  <si>
    <t>2012UK26</t>
  </si>
  <si>
    <t>Not Used  1</t>
  </si>
  <si>
    <t>Not Applicable</t>
  </si>
  <si>
    <t>UK27</t>
  </si>
  <si>
    <t>2012UK27</t>
  </si>
  <si>
    <t>Greenergy Terminals Limited North Tees Refinery &amp; Road Rail Terminal</t>
  </si>
  <si>
    <t>UK28</t>
  </si>
  <si>
    <t>2012UK28</t>
  </si>
  <si>
    <t>Conoco Philips Seal Sands</t>
  </si>
  <si>
    <t>UK29</t>
  </si>
  <si>
    <t>2012UK29</t>
  </si>
  <si>
    <t>Essar Oil (UK) Limited Stanlow 1 (Crude Distiller 3)</t>
  </si>
  <si>
    <t>UK30</t>
  </si>
  <si>
    <t>2012UK30</t>
  </si>
  <si>
    <t>Essar Oil (UK) Limited Stanlow 2 (Crude Distiller 4)</t>
  </si>
  <si>
    <t>UK31</t>
  </si>
  <si>
    <t>2012UK31</t>
  </si>
  <si>
    <t>Essar Oil (UK) Limited Stanlow 3 (HP Boiler House)</t>
  </si>
  <si>
    <t>UK32</t>
  </si>
  <si>
    <t>2012UK32</t>
  </si>
  <si>
    <t>Essar Oil (UK) Limited Stanlow 4 Secondary Processes (Aromatics, HIV, HDS2)</t>
  </si>
  <si>
    <t>UK33</t>
  </si>
  <si>
    <t>2012UK33</t>
  </si>
  <si>
    <t>Essar Oil (UK) Limited Stanlow 6 (Platformer 3/HDT3 Stack)</t>
  </si>
  <si>
    <t>UK34</t>
  </si>
  <si>
    <t>2012UK34</t>
  </si>
  <si>
    <t>Essar Oil (UK) Limited Stanlow 6 (SHOP)</t>
  </si>
  <si>
    <t>UK44</t>
  </si>
  <si>
    <t>2012UK44</t>
  </si>
  <si>
    <t>Murco Petroleum Limited Milford Haven Refinery 1 (Duct A)</t>
  </si>
  <si>
    <t>Wales</t>
  </si>
  <si>
    <t>UK45</t>
  </si>
  <si>
    <t>2012UK45</t>
  </si>
  <si>
    <t>Murco Petroleum Limited Milford Haven Refinery 2 (Duct B,C,D)</t>
  </si>
  <si>
    <t>UK46</t>
  </si>
  <si>
    <t>2012UK46</t>
  </si>
  <si>
    <t>Not Used 6</t>
  </si>
  <si>
    <t>UK47</t>
  </si>
  <si>
    <t>2012UK47</t>
  </si>
  <si>
    <t>Not Used 7</t>
  </si>
  <si>
    <t>UK48</t>
  </si>
  <si>
    <t>2012UK48</t>
  </si>
  <si>
    <t>Valero Energy Limited Pembroke Plant (A1/A2)</t>
  </si>
  <si>
    <t>UK49</t>
  </si>
  <si>
    <t>2012UK49</t>
  </si>
  <si>
    <t>Valero Energy Limited Pembroke Plant (A3/A4)</t>
  </si>
  <si>
    <t>UK50</t>
  </si>
  <si>
    <t>2012UK50</t>
  </si>
  <si>
    <t>Valero Energy Limited Pembroke Plant (A6)</t>
  </si>
  <si>
    <t>UK51</t>
  </si>
  <si>
    <t>2012UK51</t>
  </si>
  <si>
    <t>Valero Energy Limited Pembroke Plant (A7/A8/A9/A10)</t>
  </si>
  <si>
    <t>UK52</t>
  </si>
  <si>
    <t>2012UK52</t>
  </si>
  <si>
    <t>Valero Energy Limited Pembroke Plant (A11/A12)</t>
  </si>
  <si>
    <t>UK53</t>
  </si>
  <si>
    <t>2012UK53</t>
  </si>
  <si>
    <t>Sahaviriya Steel Industries UK Limited Teeside Works, Redcar</t>
  </si>
  <si>
    <t>UK54</t>
  </si>
  <si>
    <t>2012UK54</t>
  </si>
  <si>
    <t>Tata Steel UK Limited Scunthorpe Works 1 (Central Power Station)</t>
  </si>
  <si>
    <t>UK55</t>
  </si>
  <si>
    <t>2012UK55</t>
  </si>
  <si>
    <t>Tata Steel UK Limited Scunthorpe Works 2 (Turbo Blower House Boilers 1-4)</t>
  </si>
  <si>
    <t>UK56</t>
  </si>
  <si>
    <t>2012UK56</t>
  </si>
  <si>
    <t>Tata Steel UK Limited Scunthorpe Works 3 (Turbo Blower House Boilers 5-6)</t>
  </si>
  <si>
    <t>UK57</t>
  </si>
  <si>
    <t>2012UK57</t>
  </si>
  <si>
    <t>Not Used 2</t>
  </si>
  <si>
    <t>UK58</t>
  </si>
  <si>
    <t>2012UK58</t>
  </si>
  <si>
    <t xml:space="preserve">Tata Steel UK Limited Port Talbot 1 (Service Boilers) </t>
  </si>
  <si>
    <t>UK59</t>
  </si>
  <si>
    <t>2012UK59</t>
  </si>
  <si>
    <t>Tata Steel UK Limited Port Talbot 2 (Mitchell Boiler)</t>
  </si>
  <si>
    <t>UK60</t>
  </si>
  <si>
    <t>2012UK60</t>
  </si>
  <si>
    <t>Tata Steel UK Limited Port Talbot 3 (A5 Boiler)</t>
  </si>
  <si>
    <t>UK61</t>
  </si>
  <si>
    <t>2012UK61</t>
  </si>
  <si>
    <t>Tata Steel UK Limited Port Talbot 4 (6&amp;7 Boiler)</t>
  </si>
  <si>
    <t>UK62</t>
  </si>
  <si>
    <t>2012UK62</t>
  </si>
  <si>
    <t>Humber Energy Limited Grimsby Chimney 1</t>
  </si>
  <si>
    <t>UK63</t>
  </si>
  <si>
    <t>2012UK63</t>
  </si>
  <si>
    <t>Humber Energy Limited Grimsby Chimney 2</t>
  </si>
  <si>
    <t>UK64</t>
  </si>
  <si>
    <t>2012UK64</t>
  </si>
  <si>
    <t>INEOS Nitriles (UK) Limited Seal Sands 1</t>
  </si>
  <si>
    <t>UK65</t>
  </si>
  <si>
    <t>2012UK65</t>
  </si>
  <si>
    <t>INEOS Nitriles (UK) Limited Seal Sands 2</t>
  </si>
  <si>
    <t>UK66</t>
  </si>
  <si>
    <t>2012UK66</t>
  </si>
  <si>
    <t>INEOS Nitriles (UK) Limited Seal Sands 3</t>
  </si>
  <si>
    <t>UK67</t>
  </si>
  <si>
    <t>2012UK67</t>
  </si>
  <si>
    <t>Coors Brewers Limited Bass Burton C Brewery</t>
  </si>
  <si>
    <t>UK68</t>
  </si>
  <si>
    <t>2012UK68</t>
  </si>
  <si>
    <t>BP Chemicals Limited Hull</t>
  </si>
  <si>
    <t>UK69</t>
  </si>
  <si>
    <t>2012UK69</t>
  </si>
  <si>
    <t>British Sugar Wissington Sugar Factory</t>
  </si>
  <si>
    <t>UK70</t>
  </si>
  <si>
    <t>2012UK70</t>
  </si>
  <si>
    <t>Not Used 3</t>
  </si>
  <si>
    <t>UK71</t>
  </si>
  <si>
    <t>2012UK71</t>
  </si>
  <si>
    <t>British Sugar Bury St Edmunds Sugar Factory Plant 1</t>
  </si>
  <si>
    <t>UK72</t>
  </si>
  <si>
    <t>2012UK72</t>
  </si>
  <si>
    <t>British Sugar Bury St Edmunds Sugar Factory Plant 2</t>
  </si>
  <si>
    <t>UK73</t>
  </si>
  <si>
    <t>2012UK73</t>
  </si>
  <si>
    <t>British Sugar Newark Sugar Factory</t>
  </si>
  <si>
    <t>UK74</t>
  </si>
  <si>
    <t>2012UK74</t>
  </si>
  <si>
    <t>Sembcorp Utilities U.K Limited Wilton</t>
  </si>
  <si>
    <t>UK75</t>
  </si>
  <si>
    <t>2012UK75</t>
  </si>
  <si>
    <t>Enviroenergy Limited London Road Heat Station</t>
  </si>
  <si>
    <t>UK76</t>
  </si>
  <si>
    <t>2012UK76</t>
  </si>
  <si>
    <t>Ford Motor Co Limited Main Site, Dagenham</t>
  </si>
  <si>
    <t>UK77</t>
  </si>
  <si>
    <t>2012UK77</t>
  </si>
  <si>
    <t>SABIC U.K Petrochemicals Limited No 1 Aromatics, North Tees</t>
  </si>
  <si>
    <t>UK78</t>
  </si>
  <si>
    <t>2012UK78</t>
  </si>
  <si>
    <t>SABIC U.K Petrochemicals Limited No 2 Aromatics, North Tees</t>
  </si>
  <si>
    <t>UK79</t>
  </si>
  <si>
    <t>2012UK79</t>
  </si>
  <si>
    <t>SABIC U.K Petrochemicals Limited Olefins Boilers, Wilton</t>
  </si>
  <si>
    <t>UK80</t>
  </si>
  <si>
    <t>2012UK80</t>
  </si>
  <si>
    <t>Tioxide Europe Limited Greatham Works</t>
  </si>
  <si>
    <t>UK81</t>
  </si>
  <si>
    <t>2012UK81</t>
  </si>
  <si>
    <t>Weston Point Power Station</t>
  </si>
  <si>
    <t>UK82</t>
  </si>
  <si>
    <t>2012UK82</t>
  </si>
  <si>
    <t>PQ Silicas UK Limited South Bank Works</t>
  </si>
  <si>
    <t>UK83</t>
  </si>
  <si>
    <t>2012UK83</t>
  </si>
  <si>
    <t>Kodak Limited Harrow 1 (Boilers 1,3 &amp;4)</t>
  </si>
  <si>
    <t>UK84</t>
  </si>
  <si>
    <t>2012UK84</t>
  </si>
  <si>
    <t>Dalkia Utilities Services PLC Berkshire Brewery, Reading</t>
  </si>
  <si>
    <t>UK85</t>
  </si>
  <si>
    <t>2012UK85</t>
  </si>
  <si>
    <t>Solvay Interox Limited Warrington</t>
  </si>
  <si>
    <t>UK86</t>
  </si>
  <si>
    <t>2012UK86</t>
  </si>
  <si>
    <t>Not Used 4</t>
  </si>
  <si>
    <t>UK87</t>
  </si>
  <si>
    <t>2012UK87</t>
  </si>
  <si>
    <t>DS Smith Paper Limited Wansborough Paper Mill</t>
  </si>
  <si>
    <t>UK88</t>
  </si>
  <si>
    <t>2012UK88</t>
  </si>
  <si>
    <t>Not Used 5</t>
  </si>
  <si>
    <t>UK94</t>
  </si>
  <si>
    <t>2012UK94</t>
  </si>
  <si>
    <t>UPM-Kymmene UK Limited Shotton Paper Mill</t>
  </si>
  <si>
    <t>UK96</t>
  </si>
  <si>
    <t>2012UK96</t>
  </si>
  <si>
    <t>Cofely Energy Limited Grimsby Chimney 3</t>
  </si>
  <si>
    <t>UK97</t>
  </si>
  <si>
    <t>2012UK97</t>
  </si>
  <si>
    <t>AES Indian Queens , St Denis, Cornwall</t>
  </si>
  <si>
    <t>UK98</t>
  </si>
  <si>
    <t>2012UK98</t>
  </si>
  <si>
    <t>Aylesford Newsprint Services A1 Aylesford, Kent ME20 7DL</t>
  </si>
  <si>
    <t>UK99</t>
  </si>
  <si>
    <t>2012UK99</t>
  </si>
  <si>
    <t>Aylesford Newsprint Services A2 Aylesford, Kent ME20 7DL</t>
  </si>
  <si>
    <t>UK100</t>
  </si>
  <si>
    <t>2012UK100</t>
  </si>
  <si>
    <t>Baglan Operations, Baglan CCGT</t>
  </si>
  <si>
    <t>UK101</t>
  </si>
  <si>
    <t>2012UK101</t>
  </si>
  <si>
    <t>BP Chemicals Limited Hull SB8 Boiler</t>
  </si>
  <si>
    <t>UK102</t>
  </si>
  <si>
    <t>2012UK102</t>
  </si>
  <si>
    <t>RWE Hythe CHP Plant Charleston Rd, Hardley, Hythe (Refer to 365)</t>
  </si>
  <si>
    <t>UK103</t>
  </si>
  <si>
    <t>2012UK103</t>
  </si>
  <si>
    <t>Bristol Energy Limited Bristol OCGT, Filton</t>
  </si>
  <si>
    <t>UK104</t>
  </si>
  <si>
    <t>2012UK104</t>
  </si>
  <si>
    <t>British Salt Limited Middlewich, Cheshire</t>
  </si>
  <si>
    <t>UK105</t>
  </si>
  <si>
    <t>2012UK105</t>
  </si>
  <si>
    <t xml:space="preserve">British Sugar plc,  Bury St Edmonds.Boilers CHP and HRSG </t>
  </si>
  <si>
    <t>UK106</t>
  </si>
  <si>
    <t>2012UK106</t>
  </si>
  <si>
    <t>British Sugar plc, Wissington CHP plant</t>
  </si>
  <si>
    <t>UK107</t>
  </si>
  <si>
    <t>2012UK107</t>
  </si>
  <si>
    <t>Centrica  Barry Power Station</t>
  </si>
  <si>
    <t>UK108</t>
  </si>
  <si>
    <t>2012UK108</t>
  </si>
  <si>
    <t>Centrica Brigg GT1A</t>
  </si>
  <si>
    <t>UK109</t>
  </si>
  <si>
    <t>2012UK109</t>
  </si>
  <si>
    <t>Centrica Brigg GT1B</t>
  </si>
  <si>
    <t>UK110</t>
  </si>
  <si>
    <t>2012UK110</t>
  </si>
  <si>
    <t>Centrica Brigg GT2A</t>
  </si>
  <si>
    <t>UK112</t>
  </si>
  <si>
    <t>2012UK112</t>
  </si>
  <si>
    <t>Centrica Brigg GT2B</t>
  </si>
  <si>
    <t>UK113</t>
  </si>
  <si>
    <t>2012UK113</t>
  </si>
  <si>
    <t>Centrica Energy, King's Lynn Power Station</t>
  </si>
  <si>
    <t>UK114</t>
  </si>
  <si>
    <t>2012UK114</t>
  </si>
  <si>
    <t>Centrica Energy, South Humber Bank A1 GT 13</t>
  </si>
  <si>
    <t>UK115</t>
  </si>
  <si>
    <t>2012UK115</t>
  </si>
  <si>
    <t>Centrica Energy, South Humber Bank A2 GTs 11 &amp; 12</t>
  </si>
  <si>
    <t>UK116</t>
  </si>
  <si>
    <t>2012UK116</t>
  </si>
  <si>
    <t>Centrica Energy, South Humber Bank A3 GTs 21 &amp; 22</t>
  </si>
  <si>
    <t>UK117</t>
  </si>
  <si>
    <t>2012UK117</t>
  </si>
  <si>
    <t>Centrica KPS, Killingholme GT1</t>
  </si>
  <si>
    <t>UK118</t>
  </si>
  <si>
    <t>2012UK118</t>
  </si>
  <si>
    <t>Centrica KPS, Killingholme GT2</t>
  </si>
  <si>
    <t>UK119</t>
  </si>
  <si>
    <t>2012UK119</t>
  </si>
  <si>
    <t>Centrica KPS, Killingholme GT3</t>
  </si>
  <si>
    <t>UK120</t>
  </si>
  <si>
    <t>2012UK120</t>
  </si>
  <si>
    <t>Centrica PB Limited, Peterborough Power station Stack A1</t>
  </si>
  <si>
    <t>UK121</t>
  </si>
  <si>
    <t>2012UK121</t>
  </si>
  <si>
    <t>Centrica PB Limited, Peterborough Power station Stack A2</t>
  </si>
  <si>
    <t>UK122</t>
  </si>
  <si>
    <t>2012UK122</t>
  </si>
  <si>
    <t>Centrica Roosecote Power Station, Barrow-in-Furness</t>
  </si>
  <si>
    <t>UK123</t>
  </si>
  <si>
    <t>2012UK123</t>
  </si>
  <si>
    <t>Centrica Storage Limited RB211 gas turbine, Easington</t>
  </si>
  <si>
    <t>UK124</t>
  </si>
  <si>
    <t>2012UK124</t>
  </si>
  <si>
    <t xml:space="preserve">ConocoPhillips HOR CHP ST703 </t>
  </si>
  <si>
    <t>UK125</t>
  </si>
  <si>
    <t>2012UK125</t>
  </si>
  <si>
    <t>ConocoPhillips HOR ST6001</t>
  </si>
  <si>
    <t>UK126</t>
  </si>
  <si>
    <t>2012UK126</t>
  </si>
  <si>
    <t>ConocoPhillips Petroleum, Seal Sands, Teeside.</t>
  </si>
  <si>
    <t>UK127</t>
  </si>
  <si>
    <t>2012UK127</t>
  </si>
  <si>
    <t>Corby Power Limited Stack A1</t>
  </si>
  <si>
    <t>UK128</t>
  </si>
  <si>
    <t>2012UK128</t>
  </si>
  <si>
    <t>Corby Power Limited Stack A2</t>
  </si>
  <si>
    <t>UK129</t>
  </si>
  <si>
    <t>2012UK129</t>
  </si>
  <si>
    <t>Corus Llanwern 3 package boilers</t>
  </si>
  <si>
    <t>UK130</t>
  </si>
  <si>
    <t>2012UK130</t>
  </si>
  <si>
    <t>Corus Port Talbot PT Works NP (ICL5)</t>
  </si>
  <si>
    <t>UK131</t>
  </si>
  <si>
    <t>2012UK131</t>
  </si>
  <si>
    <t>Coryton Energy A1Coryton Energy CCGT</t>
  </si>
  <si>
    <t>UK132</t>
  </si>
  <si>
    <t>2012UK132</t>
  </si>
  <si>
    <t>Coryton Energy A2 Coryton Energy CCGT</t>
  </si>
  <si>
    <t>UK133</t>
  </si>
  <si>
    <t>2012UK133</t>
  </si>
  <si>
    <t>Coryton Refinery Boiler 3</t>
  </si>
  <si>
    <t>UK134</t>
  </si>
  <si>
    <t>2012UK134</t>
  </si>
  <si>
    <t>Coryton Refinery GTG/HRSG</t>
  </si>
  <si>
    <t>UK135</t>
  </si>
  <si>
    <t>2012UK135</t>
  </si>
  <si>
    <t xml:space="preserve">Croydon Energy Limited GT </t>
  </si>
  <si>
    <t>UK136</t>
  </si>
  <si>
    <t>2012UK136</t>
  </si>
  <si>
    <t>Cofely Limited, Syngenta CHP, Huddersfield</t>
  </si>
  <si>
    <t>UK137</t>
  </si>
  <si>
    <t>2012UK137</t>
  </si>
  <si>
    <t>Damhead Creek Power Station A1 Kingsnorth, Hoo, Rochester, Kent.ME3 9TX</t>
  </si>
  <si>
    <t>UK138</t>
  </si>
  <si>
    <t>2012UK138</t>
  </si>
  <si>
    <t>Damhead Creek Power Station A2 Kingsnorth, Hoo, Rochester, Kent.ME3 9TX</t>
  </si>
  <si>
    <t>UK139</t>
  </si>
  <si>
    <t>2012UK139</t>
  </si>
  <si>
    <t>Deeside Power, Flintshire CCGT (GT 1)</t>
  </si>
  <si>
    <t>UK140</t>
  </si>
  <si>
    <t>2012UK140</t>
  </si>
  <si>
    <t>Deeside Power, Flintshire CCGT (GT 2)</t>
  </si>
  <si>
    <t>UK141</t>
  </si>
  <si>
    <t>2012UK141</t>
  </si>
  <si>
    <t>Derby Cogeneration Limited, Rolls Royce plc Sinfin C Site</t>
  </si>
  <si>
    <t>UK142</t>
  </si>
  <si>
    <t>2012UK142</t>
  </si>
  <si>
    <t>Derwent Cogeneration Limited Derwent Power Stn. Spondon</t>
  </si>
  <si>
    <t>UK143</t>
  </si>
  <si>
    <t>2012UK143</t>
  </si>
  <si>
    <t>UK144</t>
  </si>
  <si>
    <t>2012UK144</t>
  </si>
  <si>
    <t>UK145</t>
  </si>
  <si>
    <t>2012UK145</t>
  </si>
  <si>
    <t>UK146</t>
  </si>
  <si>
    <t>2012UK146</t>
  </si>
  <si>
    <t>Dragon LNG, WaterstonExisting GTs</t>
  </si>
  <si>
    <t>UK147</t>
  </si>
  <si>
    <t>2012UK147</t>
  </si>
  <si>
    <t>E.ON CHP Limited CoGeneration Castleford Limited., Castleford</t>
  </si>
  <si>
    <t>UK148</t>
  </si>
  <si>
    <t>2012UK148</t>
  </si>
  <si>
    <t xml:space="preserve">E.ON CHP Limited, Stoke-on-Trent </t>
  </si>
  <si>
    <t>UK149</t>
  </si>
  <si>
    <t>2012UK149</t>
  </si>
  <si>
    <t>E.ON Cogen Dewsbury CCGT, Thornhill</t>
  </si>
  <si>
    <t>UK150</t>
  </si>
  <si>
    <t>2012UK150</t>
  </si>
  <si>
    <t>E.ON Connah's Quay CCGT (A1)</t>
  </si>
  <si>
    <t>UK151</t>
  </si>
  <si>
    <t>2012UK151</t>
  </si>
  <si>
    <t>E.ON Connah's Quay CCGT (A2)</t>
  </si>
  <si>
    <t>UK152</t>
  </si>
  <si>
    <t>2012UK152</t>
  </si>
  <si>
    <t>E.ON Connah's Quay CCGT (A3)</t>
  </si>
  <si>
    <t>UK153</t>
  </si>
  <si>
    <t>2012UK153</t>
  </si>
  <si>
    <t>E.ON Connah's Quay CCGT (A4)</t>
  </si>
  <si>
    <t>UK154</t>
  </si>
  <si>
    <t>2012UK154</t>
  </si>
  <si>
    <t xml:space="preserve">E.ON Cottam Development Centre  </t>
  </si>
  <si>
    <t>UK155</t>
  </si>
  <si>
    <t>2012UK155</t>
  </si>
  <si>
    <t>E.ON Enfield CCGT</t>
  </si>
  <si>
    <t>UK156</t>
  </si>
  <si>
    <t>2012UK156</t>
  </si>
  <si>
    <t>E.ON Grain LCP 2</t>
  </si>
  <si>
    <t>UK157</t>
  </si>
  <si>
    <t>2012UK157</t>
  </si>
  <si>
    <t>E.ON Grain PS</t>
  </si>
  <si>
    <t>UK158</t>
  </si>
  <si>
    <t>2012UK158</t>
  </si>
  <si>
    <t>E.ON Ironbridge PS</t>
  </si>
  <si>
    <t>UK159</t>
  </si>
  <si>
    <t>2012UK159</t>
  </si>
  <si>
    <t>E.ON Killingholme Power Station GT11</t>
  </si>
  <si>
    <t>UK160</t>
  </si>
  <si>
    <t>2012UK160</t>
  </si>
  <si>
    <t>E.ON Killingholme Power Station GT12</t>
  </si>
  <si>
    <t>UK161</t>
  </si>
  <si>
    <t>2012UK161</t>
  </si>
  <si>
    <t>E.ON Killingholme Power Station GT21</t>
  </si>
  <si>
    <t>UK162</t>
  </si>
  <si>
    <t>2012UK162</t>
  </si>
  <si>
    <t>E.ON Killingholme Power Station GT22</t>
  </si>
  <si>
    <t>UK163</t>
  </si>
  <si>
    <t>2012UK163</t>
  </si>
  <si>
    <t>E.ON Kingsnorth LCP2</t>
  </si>
  <si>
    <t>UK164</t>
  </si>
  <si>
    <t>2012UK164</t>
  </si>
  <si>
    <t>E.ON Kingsnorth LCP3</t>
  </si>
  <si>
    <t>UK165</t>
  </si>
  <si>
    <t>2012UK165</t>
  </si>
  <si>
    <t>E.ON Kingsnorth PS</t>
  </si>
  <si>
    <t>UK166</t>
  </si>
  <si>
    <t>2012UK166</t>
  </si>
  <si>
    <t>E.ON Port of Liverpool</t>
  </si>
  <si>
    <t>UK167</t>
  </si>
  <si>
    <t>2012UK167</t>
  </si>
  <si>
    <t>E.ON Ratcliffe PS</t>
  </si>
  <si>
    <t>UK168</t>
  </si>
  <si>
    <t>2012UK168</t>
  </si>
  <si>
    <t>E.ON UK CHP cogen Limited Sandbach (LCP in 2006)</t>
  </si>
  <si>
    <t>UK169</t>
  </si>
  <si>
    <t>2012UK169</t>
  </si>
  <si>
    <t>E.ON UK CHP Limited  Brunner Mond Winnington needs splitting</t>
  </si>
  <si>
    <t>UK170</t>
  </si>
  <si>
    <t>2012UK170</t>
  </si>
  <si>
    <t>E.ON Willesden E.On UK, Taylors Lane, Willesden</t>
  </si>
  <si>
    <t>UK171</t>
  </si>
  <si>
    <t>2012UK171</t>
  </si>
  <si>
    <t>Iggesund (CHP)</t>
  </si>
  <si>
    <t>UK172</t>
  </si>
  <si>
    <t>2012UK172</t>
  </si>
  <si>
    <t>Iggesund (Standby Plant)</t>
  </si>
  <si>
    <t>UK173</t>
  </si>
  <si>
    <t>2012UK173</t>
  </si>
  <si>
    <t>EDF Cottam PS</t>
  </si>
  <si>
    <t>UK174</t>
  </si>
  <si>
    <t>2012UK174</t>
  </si>
  <si>
    <t>EDF Energy West Burton GT stack Under construction</t>
  </si>
  <si>
    <t>UK175</t>
  </si>
  <si>
    <t>2012UK175</t>
  </si>
  <si>
    <t>UK176</t>
  </si>
  <si>
    <t>2012UK176</t>
  </si>
  <si>
    <t>UK177</t>
  </si>
  <si>
    <t>2012UK177</t>
  </si>
  <si>
    <t>EDF Greenwich, A1(GT5,GT7) Old Woolwich Road, Greenwich</t>
  </si>
  <si>
    <t>UK178</t>
  </si>
  <si>
    <t>2012UK178</t>
  </si>
  <si>
    <t>EDF Greenwich, A2(GT6,GT8) Old Woolwich Road, Greenwich</t>
  </si>
  <si>
    <t>UK179</t>
  </si>
  <si>
    <t>2012UK179</t>
  </si>
  <si>
    <t>EDF Greenwich, A3(GT1) Old Woolwich Road, Greenwich</t>
  </si>
  <si>
    <t>UK180</t>
  </si>
  <si>
    <t>2012UK180</t>
  </si>
  <si>
    <t>EDF Greenwich, A4(GT2,GT4) Old Woolwich Road, Greenwich</t>
  </si>
  <si>
    <t>UK181</t>
  </si>
  <si>
    <t>2012UK181</t>
  </si>
  <si>
    <t>EDF Sutton Bridge A Sutton Bridge, Lincs PE12 9TF Stack A</t>
  </si>
  <si>
    <t>UK182</t>
  </si>
  <si>
    <t>2012UK182</t>
  </si>
  <si>
    <t>EDF Sutton Bridge A Sutton Bridge, Lincs PE12 9TF Stack B</t>
  </si>
  <si>
    <t>UK183</t>
  </si>
  <si>
    <t>2012UK183</t>
  </si>
  <si>
    <t>EDF West Burton LCP 1</t>
  </si>
  <si>
    <t>UK184</t>
  </si>
  <si>
    <t>2012UK184</t>
  </si>
  <si>
    <t>EDF West Burton LCP 2</t>
  </si>
  <si>
    <t>UK185</t>
  </si>
  <si>
    <t>2012UK185</t>
  </si>
  <si>
    <t>Elean Power Station EPR Ely, Sutton, Ely</t>
  </si>
  <si>
    <t>UK186</t>
  </si>
  <si>
    <t>2012UK186</t>
  </si>
  <si>
    <t>EPR Thetford Limited Fibrothetford Power Station Thetford</t>
  </si>
  <si>
    <t>UK187</t>
  </si>
  <si>
    <t>2012UK187</t>
  </si>
  <si>
    <t>Exeter OCGT Exeter Power Limited, Exeter</t>
  </si>
  <si>
    <t>UK188</t>
  </si>
  <si>
    <t>2012UK188</t>
  </si>
  <si>
    <t>Ford Engine Plant, Bridgend Boilers</t>
  </si>
  <si>
    <t>UK189</t>
  </si>
  <si>
    <t>2012UK189</t>
  </si>
  <si>
    <t>Gaz de France, Deeside, Flintshire GT (A1)</t>
  </si>
  <si>
    <t>UK190</t>
  </si>
  <si>
    <t>2012UK190</t>
  </si>
  <si>
    <t>Gaz de France, Deeside, Flintshire GT (A2)</t>
  </si>
  <si>
    <t>UK191</t>
  </si>
  <si>
    <t>2012UK191</t>
  </si>
  <si>
    <t>GDF Suez Stack A10</t>
  </si>
  <si>
    <t>UK192</t>
  </si>
  <si>
    <t>2012UK192</t>
  </si>
  <si>
    <t>GDF Suez Stack A1-A4</t>
  </si>
  <si>
    <t>UK193</t>
  </si>
  <si>
    <t>2012UK193</t>
  </si>
  <si>
    <t>GDF Suez Stack A5-A8</t>
  </si>
  <si>
    <t>UK194</t>
  </si>
  <si>
    <t>2012UK194</t>
  </si>
  <si>
    <t>RWE Gt. Yarmouth Power Limited, Gt Yarmouth, Norfolk</t>
  </si>
  <si>
    <t>UK195</t>
  </si>
  <si>
    <t>2012UK195</t>
  </si>
  <si>
    <t>Heartlands Power Limited Fort Parkway, Heartlands, Birmingham, B24 9QT</t>
  </si>
  <si>
    <t>UK196</t>
  </si>
  <si>
    <t>2012UK196</t>
  </si>
  <si>
    <t>Hydrocarbon Resources Limited, Barrow Gas Terminals NT Compression (2 GTs)</t>
  </si>
  <si>
    <t>UK197</t>
  </si>
  <si>
    <t>2012UK197</t>
  </si>
  <si>
    <t xml:space="preserve">Hydrocarbon Resources Limited, Barrow Gas Terminals SMO Compression (2 GTs) </t>
  </si>
  <si>
    <t>UK198</t>
  </si>
  <si>
    <t>2012UK198</t>
  </si>
  <si>
    <t>UK199</t>
  </si>
  <si>
    <t>2012UK199</t>
  </si>
  <si>
    <t>Immingham CHP Limited, Immingham</t>
  </si>
  <si>
    <t>UK200</t>
  </si>
  <si>
    <t>2012UK200</t>
  </si>
  <si>
    <t>Ineos Chlor Limited., Runcorn RPB01</t>
  </si>
  <si>
    <t>UK201</t>
  </si>
  <si>
    <t>2012UK201</t>
  </si>
  <si>
    <t>Ineos Chlor Limited., Runcorn RPB02</t>
  </si>
  <si>
    <t>UK202</t>
  </si>
  <si>
    <t>2012UK202</t>
  </si>
  <si>
    <t>Ineos Chlor Limited., Runcorn RPB03</t>
  </si>
  <si>
    <t>UK203</t>
  </si>
  <si>
    <t>2012UK203</t>
  </si>
  <si>
    <t>International Power Rugeley</t>
  </si>
  <si>
    <t>UK204</t>
  </si>
  <si>
    <t>2012UK204</t>
  </si>
  <si>
    <t>ITI Power (Wilton)</t>
  </si>
  <si>
    <t>UK205</t>
  </si>
  <si>
    <t>2012UK205</t>
  </si>
  <si>
    <t>Keadby P Stn Keadby Power Station Now split into 3 353-355</t>
  </si>
  <si>
    <t>UK206</t>
  </si>
  <si>
    <t>2012UK206</t>
  </si>
  <si>
    <t>Kemsley CHP (GT&amp;WHRB) Kemsley, Sittingbourne ME10 2TD</t>
  </si>
  <si>
    <t>UK207</t>
  </si>
  <si>
    <t>2012UK207</t>
  </si>
  <si>
    <t>Kemsley Boilers A-C Kemsley, Sittingbourne ME10 2TD</t>
  </si>
  <si>
    <t>UK208</t>
  </si>
  <si>
    <t>2012UK208</t>
  </si>
  <si>
    <t>Kemsley Boilers D-F Kemsley, Sittingbourne ME10 2TD (Refer to 366)</t>
  </si>
  <si>
    <t>UK209</t>
  </si>
  <si>
    <t>2012UK209</t>
  </si>
  <si>
    <t>Langage Energy Centre CCGT Centrica fully op from 2010 onwards (due to report next year)</t>
  </si>
  <si>
    <t>UK210</t>
  </si>
  <si>
    <t>2012UK210</t>
  </si>
  <si>
    <t>Marchwood 1 Marchwood Power Station</t>
  </si>
  <si>
    <t>UK211</t>
  </si>
  <si>
    <t>2012UK211</t>
  </si>
  <si>
    <t>Marchwood 2 Marchwood Power Station</t>
  </si>
  <si>
    <t>UK212</t>
  </si>
  <si>
    <t>2012UK212</t>
  </si>
  <si>
    <t>Medway Power Station A1 Isle of Grain, Nr Rochester, Kent. ME7 3AT</t>
  </si>
  <si>
    <t>UK213</t>
  </si>
  <si>
    <t>2012UK213</t>
  </si>
  <si>
    <t>Medway Power Station A2 Isle of Grain, Nr Rochester, Kent. ME7 3AT</t>
  </si>
  <si>
    <t>UK214</t>
  </si>
  <si>
    <t>2012UK214</t>
  </si>
  <si>
    <t>National Grid Gas Aylesbury GT A</t>
  </si>
  <si>
    <t>UK215</t>
  </si>
  <si>
    <t>2012UK215</t>
  </si>
  <si>
    <t>National Grid Gas Aylesbury GT B</t>
  </si>
  <si>
    <t>UK216</t>
  </si>
  <si>
    <t>2012UK216</t>
  </si>
  <si>
    <t>National Grid Gas Bishop Auckland GT A</t>
  </si>
  <si>
    <t>UK217</t>
  </si>
  <si>
    <t>2012UK217</t>
  </si>
  <si>
    <t xml:space="preserve">National Grid Gas Bishop Auckland GT B </t>
  </si>
  <si>
    <t>UK218</t>
  </si>
  <si>
    <t>2012UK218</t>
  </si>
  <si>
    <t>National Grid Gas Carnforth C LM2500 GT</t>
  </si>
  <si>
    <t>UK219</t>
  </si>
  <si>
    <t>2012UK219</t>
  </si>
  <si>
    <t xml:space="preserve">National Grid Gas Carnforth GTA RB211  </t>
  </si>
  <si>
    <t>UK220</t>
  </si>
  <si>
    <t>2012UK220</t>
  </si>
  <si>
    <t>National Grid Gas Carnforth GTB RB211</t>
  </si>
  <si>
    <t>UK221</t>
  </si>
  <si>
    <t>2012UK221</t>
  </si>
  <si>
    <t>National Grid Gas Hatton GT A</t>
  </si>
  <si>
    <t>UK222</t>
  </si>
  <si>
    <t>2012UK222</t>
  </si>
  <si>
    <t>National Grid Gas Hatton GT B</t>
  </si>
  <si>
    <t>UK223</t>
  </si>
  <si>
    <t>2012UK223</t>
  </si>
  <si>
    <t>National Grid Gas Hatton GT C</t>
  </si>
  <si>
    <t>UK224</t>
  </si>
  <si>
    <t>2012UK224</t>
  </si>
  <si>
    <t>National Grid Gas Warrington GT A</t>
  </si>
  <si>
    <t>UK225</t>
  </si>
  <si>
    <t>2012UK225</t>
  </si>
  <si>
    <t>National Grid Gas Warrington GT B</t>
  </si>
  <si>
    <t>UK226</t>
  </si>
  <si>
    <t>2012UK226</t>
  </si>
  <si>
    <t>National Grid Gas Wisbech GT A RB211</t>
  </si>
  <si>
    <t>UK227</t>
  </si>
  <si>
    <t>2012UK227</t>
  </si>
  <si>
    <t>National Grid Gas Wisbech GT B Maxi Avon</t>
  </si>
  <si>
    <t>UK228</t>
  </si>
  <si>
    <t>2012UK228</t>
  </si>
  <si>
    <t xml:space="preserve">National Grid Gas Wooler Northumberland GT A </t>
  </si>
  <si>
    <t>UK229</t>
  </si>
  <si>
    <t>2012UK229</t>
  </si>
  <si>
    <t xml:space="preserve">National Grid Gas Wooler Northumberland GT B </t>
  </si>
  <si>
    <t>UK230</t>
  </si>
  <si>
    <t>2012UK230</t>
  </si>
  <si>
    <t>Palm Paper Limited, King's Lynn, Norfolk</t>
  </si>
  <si>
    <t>UK231</t>
  </si>
  <si>
    <t>2012UK231</t>
  </si>
  <si>
    <t>Petroplus Coryton Refinery CCR</t>
  </si>
  <si>
    <t>UK232</t>
  </si>
  <si>
    <t>2012UK232</t>
  </si>
  <si>
    <t xml:space="preserve">QMC 1 GT </t>
  </si>
  <si>
    <t>UK233</t>
  </si>
  <si>
    <t>2012UK233</t>
  </si>
  <si>
    <t>Rocksavage Power Company Limited, Runcorn</t>
  </si>
  <si>
    <t>UK234</t>
  </si>
  <si>
    <t>2012UK234</t>
  </si>
  <si>
    <t>RWE npower Aberthaw PS</t>
  </si>
  <si>
    <t>UK235</t>
  </si>
  <si>
    <t>2012UK235</t>
  </si>
  <si>
    <t>Cofely Industrial Energy Services - Dow Corning Barry Cogeneration Plant</t>
  </si>
  <si>
    <t>UK236</t>
  </si>
  <si>
    <t>2012UK236</t>
  </si>
  <si>
    <t>RWE Npower Cogen (ConocoPhillips)</t>
  </si>
  <si>
    <t>UK237</t>
  </si>
  <si>
    <t>2012UK237</t>
  </si>
  <si>
    <t>RWE Npower Cogen (Ineos Nitriles)</t>
  </si>
  <si>
    <t>UK238</t>
  </si>
  <si>
    <t>2012UK238</t>
  </si>
  <si>
    <t>RWE CHP, Grimsby</t>
  </si>
  <si>
    <t>UK239</t>
  </si>
  <si>
    <t>2012UK239</t>
  </si>
  <si>
    <t>Esso Petroleum Co Cogen, Fawley</t>
  </si>
  <si>
    <t>UK240</t>
  </si>
  <si>
    <t>2012UK240</t>
  </si>
  <si>
    <t xml:space="preserve">RWE npower Cowes Isle of Wight LCP1 </t>
  </si>
  <si>
    <t>UK241</t>
  </si>
  <si>
    <t>2012UK241</t>
  </si>
  <si>
    <t>RWE npower Cowes Isle of Wight LCP2</t>
  </si>
  <si>
    <t>UK242</t>
  </si>
  <si>
    <t>2012UK242</t>
  </si>
  <si>
    <t>RWE nPower Didcot A</t>
  </si>
  <si>
    <t>UK243</t>
  </si>
  <si>
    <t>2012UK243</t>
  </si>
  <si>
    <t>UK244</t>
  </si>
  <si>
    <t>2012UK244</t>
  </si>
  <si>
    <t>RWE nPower Fawley</t>
  </si>
  <si>
    <t>UK245</t>
  </si>
  <si>
    <t>2012UK245</t>
  </si>
  <si>
    <t xml:space="preserve">RWE nPower Littlebrook LCP2 </t>
  </si>
  <si>
    <t>UK246</t>
  </si>
  <si>
    <t>2012UK246</t>
  </si>
  <si>
    <t>RWE nPower Littlebrook PS</t>
  </si>
  <si>
    <t>UK247</t>
  </si>
  <si>
    <t>2012UK247</t>
  </si>
  <si>
    <t>RWE nPower Tilbury LCP 1</t>
  </si>
  <si>
    <t>UK248</t>
  </si>
  <si>
    <t>2012UK248</t>
  </si>
  <si>
    <t>RWE nPower Tilbury LCP 2</t>
  </si>
  <si>
    <t>UK249</t>
  </si>
  <si>
    <t>2012UK249</t>
  </si>
  <si>
    <t>RWE Npower, Little Barford Power Station St Neots Mod 1A(1B no 364)</t>
  </si>
  <si>
    <t>UK250</t>
  </si>
  <si>
    <t>2012UK250</t>
  </si>
  <si>
    <t xml:space="preserve">Saltend Co-generation, Hull Boiler A4 </t>
  </si>
  <si>
    <t>UK251</t>
  </si>
  <si>
    <t>2012UK251</t>
  </si>
  <si>
    <t>Saltend Co-generation, Hull Boiler A5</t>
  </si>
  <si>
    <t>UK252</t>
  </si>
  <si>
    <t>2012UK252</t>
  </si>
  <si>
    <t>Saltend Co-generation, Hull Turbine A1</t>
  </si>
  <si>
    <t>UK253</t>
  </si>
  <si>
    <t>2012UK253</t>
  </si>
  <si>
    <t>Saltend Co-generation, Hull Turbine A2</t>
  </si>
  <si>
    <t>UK254</t>
  </si>
  <si>
    <t>2012UK254</t>
  </si>
  <si>
    <t>Saltend Co-generation, Hull Turbine A3</t>
  </si>
  <si>
    <t>UK255</t>
  </si>
  <si>
    <t>2012UK255</t>
  </si>
  <si>
    <t>Sandwich Pharmaceuticals Ramsgate Road, Sandwich, Kent. CT13 9NJ</t>
  </si>
  <si>
    <t>UK256</t>
  </si>
  <si>
    <t>2012UK256</t>
  </si>
  <si>
    <t>Scottish and Southern Energy Ferrybridge C Units 1 &amp; 2</t>
  </si>
  <si>
    <t>AMEC - There seems to be a change in RTI in 2012. In the opt-out inventory it is 2724 for the 3 years.</t>
  </si>
  <si>
    <t>UK257</t>
  </si>
  <si>
    <t>2012UK257</t>
  </si>
  <si>
    <t>Scottish and Southern Energy Ferrybridge C Units 3 &amp; 4</t>
  </si>
  <si>
    <t>UK258</t>
  </si>
  <si>
    <t>2012UK258</t>
  </si>
  <si>
    <t>Scottish and Southern Energy Fiddlers Ferry</t>
  </si>
  <si>
    <t>UK259</t>
  </si>
  <si>
    <t>2012UK259</t>
  </si>
  <si>
    <t>Scottish and Southern Energy Fiddlers Ferry GTs SSE, Fiddlers Ferry P Stn</t>
  </si>
  <si>
    <t>UK260</t>
  </si>
  <si>
    <t>2012UK260</t>
  </si>
  <si>
    <t>Scottish and Southern Energy Salt Union, Runcorn</t>
  </si>
  <si>
    <t>UK261</t>
  </si>
  <si>
    <t>2012UK261</t>
  </si>
  <si>
    <t>Scottish and Southern Energy Uskmouth PS</t>
  </si>
  <si>
    <t>UK262</t>
  </si>
  <si>
    <t>2012UK262</t>
  </si>
  <si>
    <t>Scottish Power, Blackburn Mill CHP plant</t>
  </si>
  <si>
    <t>UK263</t>
  </si>
  <si>
    <t>2012UK263</t>
  </si>
  <si>
    <t xml:space="preserve">Scottish Power, Hoddesdon Ryehouse CCGT </t>
  </si>
  <si>
    <t>UK264</t>
  </si>
  <si>
    <t>2012UK264</t>
  </si>
  <si>
    <t>Scottish Power, Shoreham CCGT</t>
  </si>
  <si>
    <t>UK265</t>
  </si>
  <si>
    <t>2012UK265</t>
  </si>
  <si>
    <t>Seabank A1 Seabank Power, Avonmouth</t>
  </si>
  <si>
    <t>UK266</t>
  </si>
  <si>
    <t>2012UK266</t>
  </si>
  <si>
    <t>Seabank A2 Seabank Power, Avonmouth</t>
  </si>
  <si>
    <t>UK267</t>
  </si>
  <si>
    <t>2012UK267</t>
  </si>
  <si>
    <t>Seabank A3 Seabank Power, Avonmouth</t>
  </si>
  <si>
    <t>UK268</t>
  </si>
  <si>
    <t>2012UK268</t>
  </si>
  <si>
    <t>Sembcorp Utilities U.K Limited Wilton 2</t>
  </si>
  <si>
    <t>UK269</t>
  </si>
  <si>
    <t>2012UK269</t>
  </si>
  <si>
    <t>Sembcorp Utilities U.K Limited Wilton 3</t>
  </si>
  <si>
    <t>UK270</t>
  </si>
  <si>
    <t>2012UK270</t>
  </si>
  <si>
    <t>Slough Heat &amp; Power LCP(GT&amp; in duct firing)</t>
  </si>
  <si>
    <t>UK271</t>
  </si>
  <si>
    <t>2012UK271</t>
  </si>
  <si>
    <t>Slough Heat &amp; Power LCP1 north stack CFBs and boiler17)</t>
  </si>
  <si>
    <t>UK272</t>
  </si>
  <si>
    <t>2012UK272</t>
  </si>
  <si>
    <t>Slough Heat and Power boilers 15, 16, whb</t>
  </si>
  <si>
    <t>UK273</t>
  </si>
  <si>
    <t>2012UK273</t>
  </si>
  <si>
    <t>SSE Smurfit CHP</t>
  </si>
  <si>
    <t>UK274</t>
  </si>
  <si>
    <t>2012UK274</t>
  </si>
  <si>
    <t>Spalding Energy Spalding,Lincolnshire Stack A1</t>
  </si>
  <si>
    <t>UK275</t>
  </si>
  <si>
    <t>2012UK275</t>
  </si>
  <si>
    <t>Spalding Energy Spalding,Lincolnshire Stack A2</t>
  </si>
  <si>
    <t>UK276</t>
  </si>
  <si>
    <t>2012UK276</t>
  </si>
  <si>
    <t>SSEPG (Operations) Limited,Chickerell OCGT  Weymouth</t>
  </si>
  <si>
    <t>UK277</t>
  </si>
  <si>
    <t>2012UK277</t>
  </si>
  <si>
    <t>SSEPG Burghfield Cottage Lane Burghfield</t>
  </si>
  <si>
    <t>UK278</t>
  </si>
  <si>
    <t>2012UK278</t>
  </si>
  <si>
    <t>Tate &amp; Lyle Sugars</t>
  </si>
  <si>
    <t>UK279</t>
  </si>
  <si>
    <t>2012UK279</t>
  </si>
  <si>
    <t xml:space="preserve">Thames Power Services, Barking Power, Dagenham GT1A </t>
  </si>
  <si>
    <t>UK280</t>
  </si>
  <si>
    <t>2012UK280</t>
  </si>
  <si>
    <t xml:space="preserve">Thames Power Services, Barking Power, Dagenham GT1B </t>
  </si>
  <si>
    <t>UK281</t>
  </si>
  <si>
    <t>2012UK281</t>
  </si>
  <si>
    <t xml:space="preserve">Thames Power Services, Barking Power, Dagenham GT2A </t>
  </si>
  <si>
    <t>UK282</t>
  </si>
  <si>
    <t>2012UK282</t>
  </si>
  <si>
    <t xml:space="preserve">Thames Power Services, Barking Power, Dagenham GT2B </t>
  </si>
  <si>
    <t>UK283</t>
  </si>
  <si>
    <t>2012UK283</t>
  </si>
  <si>
    <t xml:space="preserve">Thames Power Services, Barking Power, Dagenham GT2C </t>
  </si>
  <si>
    <t>UK284</t>
  </si>
  <si>
    <t>2012UK284</t>
  </si>
  <si>
    <t>Thor Cogeneration Limited</t>
  </si>
  <si>
    <t>UK285</t>
  </si>
  <si>
    <t>2012UK285</t>
  </si>
  <si>
    <t>Total Lindsay Oil Refinery GT</t>
  </si>
  <si>
    <t>UK286</t>
  </si>
  <si>
    <t>2012UK286</t>
  </si>
  <si>
    <t>Rolls Royce Power Developments</t>
  </si>
  <si>
    <t>UK400</t>
  </si>
  <si>
    <t>2012UK400</t>
  </si>
  <si>
    <t>Jaguar Cars Limited</t>
  </si>
  <si>
    <t>UK401</t>
  </si>
  <si>
    <t>2012UK401</t>
  </si>
  <si>
    <t>Severn Power Station Unit 10</t>
  </si>
  <si>
    <t>UK402</t>
  </si>
  <si>
    <t>2012UK402</t>
  </si>
  <si>
    <t>Severn Power Station Unit 20</t>
  </si>
  <si>
    <t>UK403</t>
  </si>
  <si>
    <t>2012UK403</t>
  </si>
  <si>
    <t>MGT Teesside Limited</t>
  </si>
  <si>
    <t>UK404</t>
  </si>
  <si>
    <t>2012UK404</t>
  </si>
  <si>
    <t>Lynemouth Power Limited Lynemouth Power Station</t>
  </si>
  <si>
    <t>UK405</t>
  </si>
  <si>
    <t>2012UK405</t>
  </si>
  <si>
    <t>BRITE Partnership soild biomass CHP</t>
  </si>
  <si>
    <t>UK406</t>
  </si>
  <si>
    <t>2012UK406</t>
  </si>
  <si>
    <t>Thorpe Marsh Power Limited - A1</t>
  </si>
  <si>
    <t>UK407</t>
  </si>
  <si>
    <t>2012UK407</t>
  </si>
  <si>
    <t>Thorpe Marsh Power Limited - A2</t>
  </si>
  <si>
    <t>UK408</t>
  </si>
  <si>
    <t>2012UK408</t>
  </si>
  <si>
    <t>Thorpe Marsh Power Limited - A3</t>
  </si>
  <si>
    <t>UK409</t>
  </si>
  <si>
    <t>2012UK409</t>
  </si>
  <si>
    <t>Staythorpe Power Station LCP1</t>
  </si>
  <si>
    <t>UK410</t>
  </si>
  <si>
    <t>2012UK410</t>
  </si>
  <si>
    <t>Staythorpe Power Station LCP2</t>
  </si>
  <si>
    <t>UK411</t>
  </si>
  <si>
    <t>2012UK411</t>
  </si>
  <si>
    <t>Staythorpe Power Station LCP3</t>
  </si>
  <si>
    <t>UK412</t>
  </si>
  <si>
    <t>2012UK412</t>
  </si>
  <si>
    <t>Staythorpe Power Station LCP4</t>
  </si>
  <si>
    <t>UK413</t>
  </si>
  <si>
    <t>2012UK413</t>
  </si>
  <si>
    <t>Keadby LCP 1</t>
  </si>
  <si>
    <t>UK414</t>
  </si>
  <si>
    <t>2012UK414</t>
  </si>
  <si>
    <t>Keadby LCP 2</t>
  </si>
  <si>
    <t>UK415</t>
  </si>
  <si>
    <t>2012UK415</t>
  </si>
  <si>
    <t>Keadby LCP 3</t>
  </si>
  <si>
    <t>UK416</t>
  </si>
  <si>
    <t>2012UK416</t>
  </si>
  <si>
    <t>Leven Power Limited</t>
  </si>
  <si>
    <t>UK417</t>
  </si>
  <si>
    <t>2012UK417</t>
  </si>
  <si>
    <t>E.ON CHP Limited aux boilers, Stoke-on-Trent (Refer to 148)</t>
  </si>
  <si>
    <t>UK418</t>
  </si>
  <si>
    <t>2012UK418</t>
  </si>
  <si>
    <t>Viking UK Gas Limited</t>
  </si>
  <si>
    <t>UK419</t>
  </si>
  <si>
    <t>2012UK419</t>
  </si>
  <si>
    <t>Ineos Chlor Ltd., Runcorn Weaver PS</t>
  </si>
  <si>
    <t>UK420</t>
  </si>
  <si>
    <t>2012UK420</t>
  </si>
  <si>
    <t>Millenium Organic Chemicals (px power)</t>
  </si>
  <si>
    <t>UK421</t>
  </si>
  <si>
    <t>2012UK421</t>
  </si>
  <si>
    <t>Sellafield GT1</t>
  </si>
  <si>
    <t>UK422</t>
  </si>
  <si>
    <t>2012UK422</t>
  </si>
  <si>
    <t>Sellafield GT2</t>
  </si>
  <si>
    <t>UK423</t>
  </si>
  <si>
    <t>2012UK423</t>
  </si>
  <si>
    <t>Sellafield GT3</t>
  </si>
  <si>
    <t>UK424</t>
  </si>
  <si>
    <t>2012UK424</t>
  </si>
  <si>
    <t>Sellafield GT4</t>
  </si>
  <si>
    <t>UK425</t>
  </si>
  <si>
    <t>2012UK425</t>
  </si>
  <si>
    <t>RWE nPower Cheshire CHP</t>
  </si>
  <si>
    <t>UK426</t>
  </si>
  <si>
    <t>2012UK426</t>
  </si>
  <si>
    <t>RWE Npower, Little Barford Power Station St Neots mod 1B(1A no 249)</t>
  </si>
  <si>
    <t>UK427</t>
  </si>
  <si>
    <t>2012UK427</t>
  </si>
  <si>
    <t>RWE nPower Didcot B mod 6 (Refer to 243)</t>
  </si>
  <si>
    <t>UK428</t>
  </si>
  <si>
    <t>2012UK428</t>
  </si>
  <si>
    <t>HJ Heinz Wigan</t>
  </si>
  <si>
    <t>UK429</t>
  </si>
  <si>
    <t>2012UK429</t>
  </si>
  <si>
    <t>SembCorp Utilities UK Ltd GT2</t>
  </si>
  <si>
    <t>UK430</t>
  </si>
  <si>
    <t>2012UK430</t>
  </si>
  <si>
    <t>Interconnector Bacton Terminal</t>
  </si>
  <si>
    <t>UK431</t>
  </si>
  <si>
    <t>2012UK431</t>
  </si>
  <si>
    <t>UK432</t>
  </si>
  <si>
    <t>2012UK432</t>
  </si>
  <si>
    <t>UK433</t>
  </si>
  <si>
    <t>2012UK433</t>
  </si>
  <si>
    <t>UK434</t>
  </si>
  <si>
    <t>2012UK434</t>
  </si>
  <si>
    <t>Central Bacton Gas Terminal</t>
  </si>
  <si>
    <t>UK435</t>
  </si>
  <si>
    <t>2012UK435</t>
  </si>
  <si>
    <t>E.ON Grain LCP 3</t>
  </si>
  <si>
    <t>UK436</t>
  </si>
  <si>
    <t>2012UK436</t>
  </si>
  <si>
    <t>E.ON Grain LCP 4</t>
  </si>
  <si>
    <t>UK437</t>
  </si>
  <si>
    <t>2012UK437</t>
  </si>
  <si>
    <t>E.ON Grain LCP 5</t>
  </si>
  <si>
    <t>UK438</t>
  </si>
  <si>
    <t>2012UK438</t>
  </si>
  <si>
    <t xml:space="preserve">Iggesund Workington (Biomass CHP) </t>
  </si>
  <si>
    <t>UK439</t>
  </si>
  <si>
    <t>2012UK439</t>
  </si>
  <si>
    <t>RWE npower, Pembroke Power Station</t>
  </si>
  <si>
    <t>UK440</t>
  </si>
  <si>
    <t>2012UK440</t>
  </si>
  <si>
    <t xml:space="preserve">Iggesund Workington (Standby plant) </t>
  </si>
  <si>
    <t>UK441</t>
  </si>
  <si>
    <t>2012UK441</t>
  </si>
  <si>
    <t>SAICA Paper UK</t>
  </si>
  <si>
    <t>2012UK</t>
  </si>
  <si>
    <t>Rugeley Power Limited aux gas turbine (Not an LCP)</t>
  </si>
  <si>
    <t>UK365</t>
  </si>
  <si>
    <t>2012UK365</t>
  </si>
  <si>
    <t>RWE Hythe CHP Plant Charleston Rd, Hardley, Hythe (Refer to 102)</t>
  </si>
  <si>
    <t>UK366</t>
  </si>
  <si>
    <t>2012UK366</t>
  </si>
  <si>
    <t>Kemsley boilers A-C Kemsley, Sittingbourne ME10 2TD (Refer to 208)</t>
  </si>
  <si>
    <t>UK3</t>
  </si>
  <si>
    <t>2012UK3</t>
  </si>
  <si>
    <t>Boilers 1 &amp; 2</t>
  </si>
  <si>
    <t>SSE Gen, Peterhead Power Station, Peterhead, Aberdeenshire, AB42 3BZ</t>
  </si>
  <si>
    <t>UK4</t>
  </si>
  <si>
    <t>2012UK4</t>
  </si>
  <si>
    <t>Longannet Power Station</t>
  </si>
  <si>
    <t>Longannet PS, Kincardine, Alloa, Clackmannan, Fife, FK10 4AA</t>
  </si>
  <si>
    <t>UK35</t>
  </si>
  <si>
    <t>2012UK35</t>
  </si>
  <si>
    <t>2CDU/2DHT</t>
  </si>
  <si>
    <t>Ineos Manufacturing, Boness Road, Grangemouth, Falkirk, FK3 9XH</t>
  </si>
  <si>
    <t>UK36</t>
  </si>
  <si>
    <t>2012UK36</t>
  </si>
  <si>
    <t>3CDU/3DHT</t>
  </si>
  <si>
    <t>UK37</t>
  </si>
  <si>
    <t>2012UK37</t>
  </si>
  <si>
    <t>2VDU/Hydrocracker</t>
  </si>
  <si>
    <t>UK38</t>
  </si>
  <si>
    <t>2012UK38</t>
  </si>
  <si>
    <t>Cat Reformer Main Heaters</t>
  </si>
  <si>
    <t>UK39</t>
  </si>
  <si>
    <t>2012UK39</t>
  </si>
  <si>
    <t>Boilers 9&amp;10</t>
  </si>
  <si>
    <t>UK40</t>
  </si>
  <si>
    <t>2012UK40</t>
  </si>
  <si>
    <t>Boilers 11,12&amp;13</t>
  </si>
  <si>
    <t>UK41</t>
  </si>
  <si>
    <t>2012UK41</t>
  </si>
  <si>
    <t>Boilers 14&amp;15</t>
  </si>
  <si>
    <t>UK42</t>
  </si>
  <si>
    <t>2012UK42</t>
  </si>
  <si>
    <t>G4 Ethylene WF 4 A &amp; B</t>
  </si>
  <si>
    <t>UK43</t>
  </si>
  <si>
    <t>2012UK43</t>
  </si>
  <si>
    <t>G4 Ethylene WF 5</t>
  </si>
  <si>
    <t>UK90</t>
  </si>
  <si>
    <t>2012UK90</t>
  </si>
  <si>
    <t>BASF Performance Products</t>
  </si>
  <si>
    <t>BASF Performance Products, Hawkhead Road, Paisley, Renfrewshire, PA2 7BG</t>
  </si>
  <si>
    <t>UK91</t>
  </si>
  <si>
    <t>2012UK91</t>
  </si>
  <si>
    <t>Michelin Tyre Dundee</t>
  </si>
  <si>
    <t>Michelin Tyre Plc, Baldovie Road, Dundee, Angus, DD4 8UQ</t>
  </si>
  <si>
    <t>UK92</t>
  </si>
  <si>
    <t>2012UK92</t>
  </si>
  <si>
    <t>Polimeri Grangemouth</t>
  </si>
  <si>
    <t>Polimeri Europa Ltd, Boness Road, Grangemouth, Falkirk, FK3 9SH</t>
  </si>
  <si>
    <t>EON (UK) plc</t>
  </si>
  <si>
    <t>Steven's Croft Power Station, Lockerbie, DG11 2SQ</t>
  </si>
  <si>
    <t>UPM-Kymmene Irvine CHP</t>
  </si>
  <si>
    <t>Caledonian Paper Mill, Meadowhead Rd, Irvine, North Ayrshire, KA11 5AT</t>
  </si>
  <si>
    <t>UK287</t>
  </si>
  <si>
    <t>2012UK287</t>
  </si>
  <si>
    <t>Turbine A</t>
  </si>
  <si>
    <t>Aberdeen Compressor Station, Garlogie, Aberdeenshire, AB32 6US</t>
  </si>
  <si>
    <t>UK288</t>
  </si>
  <si>
    <t>2012UK288</t>
  </si>
  <si>
    <t>Turbine B</t>
  </si>
  <si>
    <t>UK289</t>
  </si>
  <si>
    <t>2012UK289</t>
  </si>
  <si>
    <t>Turbine C</t>
  </si>
  <si>
    <t>UK290</t>
  </si>
  <si>
    <t>2012UK290</t>
  </si>
  <si>
    <t>Bathgate Compressor Station (Site 2), Falkirk, FK1 2JY</t>
  </si>
  <si>
    <t>UK291</t>
  </si>
  <si>
    <t>2012UK291</t>
  </si>
  <si>
    <t>Turbine D</t>
  </si>
  <si>
    <t>UK292</t>
  </si>
  <si>
    <t>2012UK292</t>
  </si>
  <si>
    <t>Train 1 and 2 Auxilary Burners</t>
  </si>
  <si>
    <t>BP Exploration, Kinneil Terminal, Grangemouth, Falkirk, FK3 9XQ</t>
  </si>
  <si>
    <t>UK293</t>
  </si>
  <si>
    <t>2012UK293</t>
  </si>
  <si>
    <t>CHP (GT and Boiler 3)</t>
  </si>
  <si>
    <t>DSM Nutritional Products, Drakemyre Rd, Ayr, North Ayrshire, KA24 5JP</t>
  </si>
  <si>
    <t>UK294</t>
  </si>
  <si>
    <t>2012UK294</t>
  </si>
  <si>
    <t>NEI Boilers (Boiler 1 and 2)</t>
  </si>
  <si>
    <t>UK295</t>
  </si>
  <si>
    <t>2012UK295</t>
  </si>
  <si>
    <t>Ethylene Plant A</t>
  </si>
  <si>
    <t>Fife Ethylene Plant, Mossmorran, Cowdenbeath, Fife, KY4 8EP</t>
  </si>
  <si>
    <t>UK296</t>
  </si>
  <si>
    <t>2012UK296</t>
  </si>
  <si>
    <t>Ethylene Plant B</t>
  </si>
  <si>
    <t>UK297</t>
  </si>
  <si>
    <t>2012UK297</t>
  </si>
  <si>
    <t>Ethylene Plant C</t>
  </si>
  <si>
    <t>UK298</t>
  </si>
  <si>
    <t>2012UK298</t>
  </si>
  <si>
    <t>Package Boiler 1</t>
  </si>
  <si>
    <t>BP, Sullom Voe Terminal, Mossbank, Shetland, ZE2 9TU</t>
  </si>
  <si>
    <t>UK299</t>
  </si>
  <si>
    <t>2012UK299</t>
  </si>
  <si>
    <t>Package Boiler 2</t>
  </si>
  <si>
    <t>UK300</t>
  </si>
  <si>
    <t>2012UK300</t>
  </si>
  <si>
    <t>Waste Heat Boiler No 1</t>
  </si>
  <si>
    <t>UK301</t>
  </si>
  <si>
    <t>2012UK301</t>
  </si>
  <si>
    <t>Grangemouth CHP</t>
  </si>
  <si>
    <t>Grangemouth CHP, Boness Road, Grangemouth, Falkirk, FK3 9XQ</t>
  </si>
  <si>
    <t>UK302</t>
  </si>
  <si>
    <t>2012UK302</t>
  </si>
  <si>
    <t>KG Ethylene Plant 36-F-501A</t>
  </si>
  <si>
    <t>UK303</t>
  </si>
  <si>
    <t>2012UK303</t>
  </si>
  <si>
    <t>KG Ethylene Plant 36-F-501B</t>
  </si>
  <si>
    <t>UK304</t>
  </si>
  <si>
    <t>2012UK304</t>
  </si>
  <si>
    <t>Cat Ref 1st Int</t>
  </si>
  <si>
    <t>UK305</t>
  </si>
  <si>
    <t>2012UK305</t>
  </si>
  <si>
    <t>Boiler 8</t>
  </si>
  <si>
    <t>UK306</t>
  </si>
  <si>
    <t>2012UK306</t>
  </si>
  <si>
    <t>Kirriemuir Compressor Station, Forfar, Angus, DD8 3TP</t>
  </si>
  <si>
    <t>UK307</t>
  </si>
  <si>
    <t>2012UK307</t>
  </si>
  <si>
    <t>Unit A</t>
  </si>
  <si>
    <t>NGG, Moffat Compressor Station, Beattock, Dumfriesshire, DG10 9RL</t>
  </si>
  <si>
    <t>UK308</t>
  </si>
  <si>
    <t>2012UK308</t>
  </si>
  <si>
    <t>Unit B</t>
  </si>
  <si>
    <t>UK311</t>
  </si>
  <si>
    <t>2012UK311</t>
  </si>
  <si>
    <t>Gas Turbine</t>
  </si>
  <si>
    <t>UK312</t>
  </si>
  <si>
    <t>2012UK312</t>
  </si>
  <si>
    <t>Boiler 1&amp;2</t>
  </si>
  <si>
    <t>Cockenzie PS, Prestonpans, East Lothian, EH32 9SD</t>
  </si>
  <si>
    <t>UK313</t>
  </si>
  <si>
    <t>2012UK313</t>
  </si>
  <si>
    <t>Boiler 3&amp;4</t>
  </si>
  <si>
    <t>UK314</t>
  </si>
  <si>
    <t>2012UK314</t>
  </si>
  <si>
    <t>Module 1</t>
  </si>
  <si>
    <t>Shell UK, St Fergus Gas Plant, Peterhead, Aberdeenshire, AB42 3EP</t>
  </si>
  <si>
    <t>UK315</t>
  </si>
  <si>
    <t>2012UK315</t>
  </si>
  <si>
    <t>Module 2</t>
  </si>
  <si>
    <t>UK316</t>
  </si>
  <si>
    <t>2012UK316</t>
  </si>
  <si>
    <t>Smithkline Beecham Irvine</t>
  </si>
  <si>
    <t>GlaxoSmithKline, Shewalton Rd, Irvine, Ayr, North Ayrshire, KA11 5AP</t>
  </si>
  <si>
    <t>UK321</t>
  </si>
  <si>
    <t>2012UK321</t>
  </si>
  <si>
    <t>plant 2A</t>
  </si>
  <si>
    <t>National Grid, N.Sea Gas Terminal, Peterhead, Aberdeenshire, AB42 3EP</t>
  </si>
  <si>
    <t>UK322</t>
  </si>
  <si>
    <t>2012UK322</t>
  </si>
  <si>
    <t>plant 2D</t>
  </si>
  <si>
    <t>UK323</t>
  </si>
  <si>
    <t>2012UK323</t>
  </si>
  <si>
    <t>plant 2B</t>
  </si>
  <si>
    <t>UK326</t>
  </si>
  <si>
    <t>2012UK326</t>
  </si>
  <si>
    <t>Boiler 5</t>
  </si>
  <si>
    <t>Tullis Russell, Rothesfield, Glenrothes, Fife, KY7 6PB</t>
  </si>
  <si>
    <t>UK327</t>
  </si>
  <si>
    <t>2012UK327</t>
  </si>
  <si>
    <t>Gas Turbine 1</t>
  </si>
  <si>
    <t>UK328</t>
  </si>
  <si>
    <t>2012UK328</t>
  </si>
  <si>
    <t>Gas Turbine 2</t>
  </si>
  <si>
    <t>UK329</t>
  </si>
  <si>
    <t>2012UK329</t>
  </si>
  <si>
    <t>Gas Turbine 3</t>
  </si>
  <si>
    <t>UK330</t>
  </si>
  <si>
    <t>2012UK330</t>
  </si>
  <si>
    <t>Gas Turbine 4</t>
  </si>
  <si>
    <t>UK331</t>
  </si>
  <si>
    <t>2012UK331</t>
  </si>
  <si>
    <t>Arjo Wiggins</t>
  </si>
  <si>
    <t>Stoneywood Mill, AB21 9AB</t>
  </si>
  <si>
    <t>UK332</t>
  </si>
  <si>
    <t>2012UK332</t>
  </si>
  <si>
    <t>Engines 22, 23, 24</t>
  </si>
  <si>
    <t>SSE Gen Ltd, Lerwick Power Station, Shetland, ZE1 9PS</t>
  </si>
  <si>
    <t>UK95</t>
  </si>
  <si>
    <t>2012UK95</t>
  </si>
  <si>
    <t>Invista Textiles UK Ltd Maydown Works</t>
  </si>
  <si>
    <t>Northern Ireland</t>
  </si>
  <si>
    <t>Coolkeeragh A1</t>
  </si>
  <si>
    <t>Coolkeeragh ESB Ltd, 2 Electra Road, Maydown, Londonderry, BT47 6UL</t>
  </si>
  <si>
    <t>Coolkeeragh A2</t>
  </si>
  <si>
    <t>Coolkeeragh A3</t>
  </si>
  <si>
    <t>Ballylumford A2</t>
  </si>
  <si>
    <t>Premier Power Ltd, Ballylumford, Islandmagee, Larne, BT40 3RS</t>
  </si>
  <si>
    <t>Ballylumford A3</t>
  </si>
  <si>
    <t>Ballylumford A4</t>
  </si>
  <si>
    <t>UK333</t>
  </si>
  <si>
    <t>2012UK333</t>
  </si>
  <si>
    <t>Ballylumford A5</t>
  </si>
  <si>
    <t>UK334</t>
  </si>
  <si>
    <t>2012UK334</t>
  </si>
  <si>
    <t>Ballylumford A14</t>
  </si>
  <si>
    <t>UK335</t>
  </si>
  <si>
    <t>2012UK335</t>
  </si>
  <si>
    <t>Ballylumford A16</t>
  </si>
  <si>
    <t>UK336</t>
  </si>
  <si>
    <t>2012UK336</t>
  </si>
  <si>
    <t>Ballylumford A18</t>
  </si>
  <si>
    <t>UK337</t>
  </si>
  <si>
    <t>2012UK337</t>
  </si>
  <si>
    <t>AES Kilroot Power Ltd</t>
  </si>
  <si>
    <t>Kilroot Power Station, Larne Road, Carrickfergus, Co. Antrim, BT38 7LX</t>
  </si>
  <si>
    <t>UK338</t>
  </si>
  <si>
    <t>2012UK338</t>
  </si>
  <si>
    <t>UK339</t>
  </si>
  <si>
    <t>2012UK339</t>
  </si>
  <si>
    <t>-</t>
  </si>
  <si>
    <r>
      <t>RWE nPower Didcot B</t>
    </r>
    <r>
      <rPr>
        <sz val="8"/>
        <color theme="6" tint="-0.249977111117893"/>
        <rFont val="Arial"/>
        <family val="2"/>
      </rPr>
      <t xml:space="preserve"> Mod 5 (Refer to 368)</t>
    </r>
  </si>
  <si>
    <t>l</t>
  </si>
  <si>
    <t>% l</t>
  </si>
  <si>
    <r>
      <t xml:space="preserve">Total number of plants with emissions </t>
    </r>
    <r>
      <rPr>
        <sz val="10"/>
        <color theme="1"/>
        <rFont val="Calibri"/>
        <family val="2"/>
      </rPr>
      <t>≥ 100t NO</t>
    </r>
    <r>
      <rPr>
        <vertAlign val="subscript"/>
        <sz val="10"/>
        <color theme="1"/>
        <rFont val="Calibri"/>
        <family val="2"/>
      </rPr>
      <t>x</t>
    </r>
  </si>
  <si>
    <r>
      <t xml:space="preserve">Number of not linked plants with emissions </t>
    </r>
    <r>
      <rPr>
        <sz val="10"/>
        <color theme="1"/>
        <rFont val="Calibri"/>
        <family val="2"/>
      </rPr>
      <t>≥ 100t NO</t>
    </r>
    <r>
      <rPr>
        <vertAlign val="subscript"/>
        <sz val="10"/>
        <color theme="1"/>
        <rFont val="Calibri"/>
        <family val="2"/>
      </rPr>
      <t>x</t>
    </r>
  </si>
  <si>
    <r>
      <t>Number of plants reporting NO</t>
    </r>
    <r>
      <rPr>
        <vertAlign val="subscript"/>
        <sz val="10"/>
        <color theme="1"/>
        <rFont val="Calibri"/>
        <family val="2"/>
        <scheme val="minor"/>
      </rPr>
      <t>x</t>
    </r>
    <r>
      <rPr>
        <sz val="10"/>
        <color theme="1"/>
        <rFont val="Calibri"/>
        <family val="2"/>
        <scheme val="minor"/>
      </rPr>
      <t xml:space="preserve"> emissions</t>
    </r>
  </si>
  <si>
    <r>
      <t>Number of plants reporting SO</t>
    </r>
    <r>
      <rPr>
        <vertAlign val="subscript"/>
        <sz val="10"/>
        <color theme="1"/>
        <rFont val="Calibri"/>
        <family val="2"/>
        <scheme val="minor"/>
      </rPr>
      <t>x</t>
    </r>
    <r>
      <rPr>
        <sz val="10"/>
        <color theme="1"/>
        <rFont val="Calibri"/>
        <family val="2"/>
        <scheme val="minor"/>
      </rPr>
      <t xml:space="preserve"> emissions</t>
    </r>
  </si>
  <si>
    <r>
      <t xml:space="preserve">Number of plants reporting </t>
    </r>
    <r>
      <rPr>
        <sz val="10"/>
        <color theme="1"/>
        <rFont val="Calibri"/>
        <family val="2"/>
        <scheme val="minor"/>
      </rPr>
      <t>dust emissions</t>
    </r>
  </si>
</sst>
</file>

<file path=xl/styles.xml><?xml version="1.0" encoding="utf-8"?>
<styleSheet xmlns="http://schemas.openxmlformats.org/spreadsheetml/2006/main">
  <fonts count="24">
    <font>
      <sz val="11"/>
      <color theme="1"/>
      <name val="Calibri"/>
      <family val="2"/>
      <scheme val="minor"/>
    </font>
    <font>
      <sz val="10"/>
      <color theme="1"/>
      <name val="Arial"/>
      <family val="2"/>
    </font>
    <font>
      <b/>
      <sz val="10"/>
      <color theme="1"/>
      <name val="Arial"/>
      <family val="2"/>
    </font>
    <font>
      <b/>
      <sz val="11"/>
      <color theme="1"/>
      <name val="Calibri"/>
      <family val="2"/>
    </font>
    <font>
      <b/>
      <sz val="8"/>
      <color indexed="81"/>
      <name val="Tahoma"/>
      <family val="2"/>
    </font>
    <font>
      <sz val="8"/>
      <color indexed="81"/>
      <name val="Tahoma"/>
      <family val="2"/>
    </font>
    <font>
      <sz val="10"/>
      <color theme="6" tint="-0.249977111117893"/>
      <name val="Arial"/>
      <family val="2"/>
    </font>
    <font>
      <sz val="11"/>
      <color theme="6" tint="-0.249977111117893"/>
      <name val="Calibri"/>
      <family val="2"/>
      <scheme val="minor"/>
    </font>
    <font>
      <b/>
      <sz val="10"/>
      <name val="Arial"/>
      <family val="2"/>
    </font>
    <font>
      <sz val="10"/>
      <name val="Arial"/>
      <family val="2"/>
    </font>
    <font>
      <sz val="8"/>
      <name val="Arial"/>
      <family val="2"/>
    </font>
    <font>
      <b/>
      <sz val="14"/>
      <color theme="1"/>
      <name val="Calibri"/>
      <family val="2"/>
      <scheme val="minor"/>
    </font>
    <font>
      <sz val="11"/>
      <name val="Calibri"/>
      <family val="2"/>
      <scheme val="minor"/>
    </font>
    <font>
      <b/>
      <sz val="11"/>
      <color theme="1"/>
      <name val="Calibri"/>
      <family val="2"/>
      <scheme val="minor"/>
    </font>
    <font>
      <b/>
      <sz val="11"/>
      <color theme="6" tint="-0.249977111117893"/>
      <name val="Calibri"/>
      <family val="2"/>
      <scheme val="minor"/>
    </font>
    <font>
      <sz val="10"/>
      <color rgb="FF000000"/>
      <name val="Arial"/>
      <family val="2"/>
    </font>
    <font>
      <sz val="10"/>
      <color indexed="8"/>
      <name val="Arial"/>
      <family val="2"/>
    </font>
    <font>
      <i/>
      <sz val="10"/>
      <color theme="1"/>
      <name val="Arial"/>
      <family val="2"/>
    </font>
    <font>
      <i/>
      <sz val="11"/>
      <name val="Calibri"/>
      <family val="2"/>
      <scheme val="minor"/>
    </font>
    <font>
      <sz val="8"/>
      <color theme="6" tint="-0.249977111117893"/>
      <name val="Arial"/>
      <family val="2"/>
    </font>
    <font>
      <sz val="10"/>
      <color theme="1"/>
      <name val="Calibri"/>
      <family val="2"/>
      <scheme val="minor"/>
    </font>
    <font>
      <sz val="10"/>
      <color theme="1"/>
      <name val="Calibri"/>
      <family val="2"/>
    </font>
    <font>
      <vertAlign val="subscript"/>
      <sz val="10"/>
      <color theme="1"/>
      <name val="Calibri"/>
      <family val="2"/>
    </font>
    <font>
      <vertAlign val="subscript"/>
      <sz val="10"/>
      <color theme="1"/>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4">
    <xf numFmtId="0" fontId="0" fillId="0" borderId="0"/>
    <xf numFmtId="0" fontId="15" fillId="0" borderId="0"/>
    <xf numFmtId="0" fontId="16" fillId="0" borderId="0"/>
    <xf numFmtId="0" fontId="16" fillId="0" borderId="0"/>
  </cellStyleXfs>
  <cellXfs count="140">
    <xf numFmtId="0" fontId="0" fillId="0" borderId="0" xfId="0"/>
    <xf numFmtId="0" fontId="1" fillId="0" borderId="0" xfId="0" applyFont="1"/>
    <xf numFmtId="0" fontId="1" fillId="2" borderId="0" xfId="0" applyFont="1" applyFill="1"/>
    <xf numFmtId="0" fontId="1" fillId="0" borderId="0" xfId="0" applyFont="1" applyBorder="1"/>
    <xf numFmtId="0" fontId="6" fillId="0" borderId="0" xfId="0" applyFont="1"/>
    <xf numFmtId="0" fontId="7" fillId="0" borderId="0" xfId="0" applyFont="1"/>
    <xf numFmtId="0" fontId="2" fillId="3" borderId="0" xfId="0" applyFont="1" applyFill="1" applyBorder="1" applyAlignment="1">
      <alignment vertical="top" wrapText="1"/>
    </xf>
    <xf numFmtId="0" fontId="8" fillId="6" borderId="0" xfId="0" applyFont="1" applyFill="1" applyBorder="1" applyAlignment="1">
      <alignment vertical="top" wrapText="1"/>
    </xf>
    <xf numFmtId="0" fontId="7" fillId="0" borderId="0" xfId="0" applyFont="1" applyAlignment="1">
      <alignment horizontal="center"/>
    </xf>
    <xf numFmtId="0" fontId="8" fillId="6" borderId="1" xfId="0" applyFont="1" applyFill="1" applyBorder="1" applyAlignment="1">
      <alignment vertical="top" wrapText="1"/>
    </xf>
    <xf numFmtId="0" fontId="1" fillId="0" borderId="1" xfId="0" applyFont="1" applyBorder="1"/>
    <xf numFmtId="0" fontId="6" fillId="0" borderId="1" xfId="0" applyFont="1" applyBorder="1"/>
    <xf numFmtId="0" fontId="0" fillId="0" borderId="1" xfId="0" applyBorder="1"/>
    <xf numFmtId="0" fontId="0" fillId="0" borderId="2" xfId="0" applyBorder="1"/>
    <xf numFmtId="0" fontId="1" fillId="0" borderId="2" xfId="0" applyFont="1" applyBorder="1"/>
    <xf numFmtId="0" fontId="1" fillId="0" borderId="3" xfId="0" applyFont="1" applyBorder="1"/>
    <xf numFmtId="0" fontId="6" fillId="0" borderId="0" xfId="0" applyFont="1" applyBorder="1"/>
    <xf numFmtId="0" fontId="6" fillId="5" borderId="0" xfId="0" applyFont="1" applyFill="1"/>
    <xf numFmtId="0" fontId="6" fillId="3" borderId="0" xfId="0" applyFont="1" applyFill="1"/>
    <xf numFmtId="0" fontId="6" fillId="4" borderId="0" xfId="0" applyFont="1" applyFill="1"/>
    <xf numFmtId="0" fontId="0" fillId="0" borderId="0" xfId="0" applyBorder="1"/>
    <xf numFmtId="0" fontId="0" fillId="0" borderId="0" xfId="0" applyFill="1" applyBorder="1"/>
    <xf numFmtId="0" fontId="1" fillId="0" borderId="0" xfId="0" applyFont="1" applyFill="1" applyBorder="1"/>
    <xf numFmtId="0" fontId="7" fillId="0" borderId="0" xfId="0" applyFont="1" applyFill="1" applyBorder="1" applyAlignment="1">
      <alignment horizontal="center"/>
    </xf>
    <xf numFmtId="0" fontId="7" fillId="0" borderId="0" xfId="0" applyFont="1" applyFill="1" applyBorder="1"/>
    <xf numFmtId="0" fontId="6" fillId="0" borderId="0" xfId="0" applyFont="1" applyFill="1" applyBorder="1"/>
    <xf numFmtId="0" fontId="6" fillId="0" borderId="1" xfId="0" applyFont="1" applyFill="1" applyBorder="1"/>
    <xf numFmtId="0" fontId="1" fillId="0" borderId="1" xfId="0" applyFont="1" applyFill="1" applyBorder="1"/>
    <xf numFmtId="0" fontId="7" fillId="0" borderId="1" xfId="0" applyFont="1" applyBorder="1"/>
    <xf numFmtId="0" fontId="0" fillId="0" borderId="1" xfId="0" applyFill="1" applyBorder="1"/>
    <xf numFmtId="0" fontId="6" fillId="0" borderId="0" xfId="0" applyFont="1" applyFill="1" applyBorder="1" applyAlignment="1">
      <alignment horizontal="center"/>
    </xf>
    <xf numFmtId="0" fontId="7" fillId="0" borderId="0" xfId="0" applyFont="1" applyBorder="1"/>
    <xf numFmtId="0" fontId="7" fillId="0" borderId="2" xfId="0" applyFont="1" applyBorder="1"/>
    <xf numFmtId="0" fontId="6" fillId="0" borderId="2" xfId="0" applyFont="1" applyBorder="1"/>
    <xf numFmtId="0" fontId="7" fillId="0" borderId="3" xfId="0" applyFont="1" applyBorder="1"/>
    <xf numFmtId="0" fontId="12" fillId="0" borderId="0" xfId="0" applyFont="1" applyFill="1" applyBorder="1"/>
    <xf numFmtId="0" fontId="9" fillId="0" borderId="0" xfId="0" applyFont="1" applyFill="1" applyBorder="1"/>
    <xf numFmtId="0" fontId="12" fillId="0" borderId="0" xfId="0" applyFont="1" applyFill="1" applyBorder="1" applyAlignment="1">
      <alignment horizontal="center"/>
    </xf>
    <xf numFmtId="0" fontId="12" fillId="0" borderId="2" xfId="0" applyFont="1" applyFill="1" applyBorder="1"/>
    <xf numFmtId="0" fontId="0" fillId="3" borderId="0" xfId="0" applyFill="1" applyBorder="1"/>
    <xf numFmtId="0" fontId="12" fillId="0" borderId="1" xfId="0" applyFont="1" applyFill="1" applyBorder="1"/>
    <xf numFmtId="0" fontId="7" fillId="0" borderId="1" xfId="0" applyFont="1" applyFill="1" applyBorder="1"/>
    <xf numFmtId="0" fontId="7" fillId="0" borderId="0" xfId="0" applyFont="1" applyBorder="1" applyAlignment="1">
      <alignment horizontal="center"/>
    </xf>
    <xf numFmtId="0" fontId="9" fillId="0" borderId="1" xfId="0" applyFont="1" applyFill="1" applyBorder="1"/>
    <xf numFmtId="0" fontId="12" fillId="0" borderId="3" xfId="0" applyFont="1" applyFill="1" applyBorder="1"/>
    <xf numFmtId="0" fontId="7" fillId="0" borderId="2" xfId="0" applyFont="1" applyFill="1" applyBorder="1"/>
    <xf numFmtId="0" fontId="12" fillId="0" borderId="0" xfId="0" applyFont="1"/>
    <xf numFmtId="0" fontId="9" fillId="0" borderId="0" xfId="0" applyFont="1"/>
    <xf numFmtId="0" fontId="12" fillId="8" borderId="4" xfId="0" applyFont="1" applyFill="1" applyBorder="1" applyAlignment="1">
      <alignment horizontal="center"/>
    </xf>
    <xf numFmtId="0" fontId="12" fillId="8" borderId="5" xfId="0" applyFont="1" applyFill="1" applyBorder="1"/>
    <xf numFmtId="0" fontId="12" fillId="8" borderId="6" xfId="0" applyFont="1" applyFill="1" applyBorder="1" applyAlignment="1">
      <alignment horizontal="center"/>
    </xf>
    <xf numFmtId="0" fontId="12" fillId="8" borderId="7" xfId="0" applyFont="1" applyFill="1" applyBorder="1"/>
    <xf numFmtId="0" fontId="12" fillId="8" borderId="8" xfId="0" applyFont="1" applyFill="1" applyBorder="1" applyAlignment="1">
      <alignment horizontal="center"/>
    </xf>
    <xf numFmtId="0" fontId="12" fillId="8" borderId="9" xfId="0" applyFont="1" applyFill="1" applyBorder="1"/>
    <xf numFmtId="0" fontId="0" fillId="0" borderId="0" xfId="0" applyAlignment="1">
      <alignment horizontal="center"/>
    </xf>
    <xf numFmtId="0" fontId="0" fillId="9" borderId="0" xfId="0" applyFill="1"/>
    <xf numFmtId="0" fontId="13" fillId="9" borderId="0" xfId="0" applyFont="1" applyFill="1" applyAlignment="1">
      <alignment vertical="center"/>
    </xf>
    <xf numFmtId="0" fontId="13" fillId="9" borderId="0" xfId="0" applyFont="1" applyFill="1" applyAlignment="1">
      <alignment horizontal="center" vertical="center"/>
    </xf>
    <xf numFmtId="0" fontId="14" fillId="9" borderId="0" xfId="0" applyFont="1" applyFill="1" applyAlignment="1">
      <alignment horizontal="center" vertical="center"/>
    </xf>
    <xf numFmtId="0" fontId="13" fillId="0" borderId="0" xfId="0" applyFont="1" applyAlignment="1">
      <alignment vertical="center"/>
    </xf>
    <xf numFmtId="0" fontId="3" fillId="3" borderId="0" xfId="0" applyFont="1" applyFill="1" applyBorder="1" applyAlignment="1">
      <alignment vertical="top" wrapText="1"/>
    </xf>
    <xf numFmtId="0" fontId="9" fillId="0" borderId="0" xfId="0" applyFont="1" applyBorder="1"/>
    <xf numFmtId="0" fontId="7" fillId="0" borderId="0" xfId="0" applyFont="1" applyFill="1"/>
    <xf numFmtId="0" fontId="6" fillId="0" borderId="0" xfId="0" applyFont="1" applyFill="1"/>
    <xf numFmtId="0" fontId="7" fillId="0" borderId="0" xfId="0" applyFont="1" applyFill="1" applyAlignment="1">
      <alignment horizontal="center"/>
    </xf>
    <xf numFmtId="0" fontId="0" fillId="0" borderId="0" xfId="0" applyAlignment="1">
      <alignment horizontal="left"/>
    </xf>
    <xf numFmtId="9" fontId="0" fillId="0" borderId="0" xfId="0" applyNumberFormat="1" applyAlignment="1">
      <alignment horizontal="left"/>
    </xf>
    <xf numFmtId="0" fontId="12" fillId="0" borderId="0" xfId="0" applyFont="1" applyBorder="1"/>
    <xf numFmtId="0" fontId="12" fillId="0" borderId="0" xfId="0" applyFont="1" applyAlignment="1">
      <alignment horizontal="center"/>
    </xf>
    <xf numFmtId="9" fontId="0" fillId="0" borderId="0" xfId="0" applyNumberFormat="1" applyAlignment="1">
      <alignment horizontal="center"/>
    </xf>
    <xf numFmtId="0" fontId="13" fillId="9" borderId="4" xfId="0" applyFont="1" applyFill="1" applyBorder="1" applyAlignment="1">
      <alignment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xf>
    <xf numFmtId="0" fontId="14" fillId="9" borderId="5" xfId="0" applyFont="1" applyFill="1" applyBorder="1" applyAlignment="1">
      <alignment horizontal="center" vertical="center"/>
    </xf>
    <xf numFmtId="0" fontId="0" fillId="9" borderId="8" xfId="0" applyFill="1" applyBorder="1"/>
    <xf numFmtId="0" fontId="0" fillId="10" borderId="11" xfId="0" applyFill="1" applyBorder="1" applyAlignment="1">
      <alignment horizontal="center"/>
    </xf>
    <xf numFmtId="9" fontId="7" fillId="10" borderId="11" xfId="0" applyNumberFormat="1" applyFont="1" applyFill="1" applyBorder="1" applyAlignment="1">
      <alignment horizontal="center"/>
    </xf>
    <xf numFmtId="9" fontId="7" fillId="10" borderId="9" xfId="0" applyNumberFormat="1" applyFont="1" applyFill="1" applyBorder="1" applyAlignment="1">
      <alignment horizontal="center"/>
    </xf>
    <xf numFmtId="0" fontId="0" fillId="10" borderId="0" xfId="0" applyFill="1" applyAlignment="1">
      <alignment horizontal="center"/>
    </xf>
    <xf numFmtId="9" fontId="7" fillId="10" borderId="0" xfId="0" applyNumberFormat="1" applyFont="1" applyFill="1" applyAlignment="1">
      <alignment horizontal="center"/>
    </xf>
    <xf numFmtId="14" fontId="1" fillId="0" borderId="0" xfId="0" applyNumberFormat="1" applyFont="1" applyBorder="1"/>
    <xf numFmtId="1" fontId="1" fillId="0" borderId="0" xfId="0" applyNumberFormat="1" applyFont="1" applyBorder="1"/>
    <xf numFmtId="1" fontId="9" fillId="0" borderId="0" xfId="1" applyNumberFormat="1" applyFont="1" applyBorder="1" applyAlignment="1">
      <alignment horizontal="right" wrapText="1"/>
    </xf>
    <xf numFmtId="17" fontId="1" fillId="0" borderId="0" xfId="0" applyNumberFormat="1" applyFont="1" applyBorder="1"/>
    <xf numFmtId="9" fontId="14" fillId="10" borderId="0" xfId="0" applyNumberFormat="1" applyFont="1" applyFill="1" applyAlignment="1">
      <alignment horizontal="center"/>
    </xf>
    <xf numFmtId="0" fontId="13" fillId="0" borderId="0" xfId="0" applyFont="1" applyAlignment="1">
      <alignment horizontal="center"/>
    </xf>
    <xf numFmtId="9" fontId="14" fillId="10" borderId="11" xfId="0" applyNumberFormat="1" applyFont="1" applyFill="1" applyBorder="1" applyAlignment="1">
      <alignment horizontal="center"/>
    </xf>
    <xf numFmtId="14" fontId="6" fillId="0" borderId="0" xfId="0" applyNumberFormat="1" applyFont="1" applyBorder="1"/>
    <xf numFmtId="17" fontId="6" fillId="0" borderId="0" xfId="0" applyNumberFormat="1" applyFont="1" applyBorder="1"/>
    <xf numFmtId="1" fontId="6" fillId="0" borderId="0" xfId="0" applyNumberFormat="1" applyFont="1" applyBorder="1"/>
    <xf numFmtId="0" fontId="11" fillId="6" borderId="0" xfId="0" applyFont="1" applyFill="1" applyBorder="1" applyAlignment="1">
      <alignment horizontal="center"/>
    </xf>
    <xf numFmtId="0" fontId="6" fillId="0" borderId="0" xfId="0" applyFont="1" applyBorder="1" applyAlignment="1">
      <alignment horizontal="left" vertical="top" wrapText="1"/>
    </xf>
    <xf numFmtId="0" fontId="13" fillId="6" borderId="0" xfId="0" applyFont="1" applyFill="1" applyAlignment="1">
      <alignment vertical="center"/>
    </xf>
    <xf numFmtId="0" fontId="7" fillId="0" borderId="3" xfId="0" applyFont="1" applyFill="1" applyBorder="1"/>
    <xf numFmtId="0" fontId="0" fillId="0" borderId="3" xfId="0" applyBorder="1"/>
    <xf numFmtId="0" fontId="12" fillId="0" borderId="1" xfId="0" applyFont="1" applyBorder="1"/>
    <xf numFmtId="14" fontId="6" fillId="0" borderId="2" xfId="0" applyNumberFormat="1" applyFont="1" applyBorder="1"/>
    <xf numFmtId="14" fontId="9" fillId="0" borderId="0" xfId="0" applyNumberFormat="1" applyFont="1" applyBorder="1"/>
    <xf numFmtId="0" fontId="12" fillId="0" borderId="0" xfId="0" applyFont="1" applyBorder="1" applyAlignment="1">
      <alignment horizontal="center"/>
    </xf>
    <xf numFmtId="17" fontId="9" fillId="0" borderId="0" xfId="0" applyNumberFormat="1" applyFont="1" applyBorder="1"/>
    <xf numFmtId="1" fontId="9" fillId="0" borderId="0" xfId="0" applyNumberFormat="1" applyFont="1" applyBorder="1"/>
    <xf numFmtId="0" fontId="9" fillId="0" borderId="0" xfId="0" applyFont="1" applyBorder="1" applyAlignment="1">
      <alignment horizontal="left" vertical="top" wrapText="1"/>
    </xf>
    <xf numFmtId="1" fontId="9" fillId="0" borderId="0" xfId="2" applyNumberFormat="1" applyFont="1" applyBorder="1" applyAlignment="1">
      <alignment horizontal="right" wrapText="1"/>
    </xf>
    <xf numFmtId="0" fontId="7" fillId="0" borderId="0" xfId="0" applyFont="1" applyBorder="1" applyAlignment="1">
      <alignment horizontal="center" vertical="center"/>
    </xf>
    <xf numFmtId="0" fontId="12" fillId="0" borderId="0" xfId="0" applyFont="1" applyBorder="1" applyAlignment="1">
      <alignment horizontal="center" vertical="center"/>
    </xf>
    <xf numFmtId="0" fontId="12" fillId="0" borderId="0" xfId="0" applyFont="1" applyFill="1" applyBorder="1" applyAlignment="1">
      <alignment horizontal="center" vertical="center"/>
    </xf>
    <xf numFmtId="0" fontId="7" fillId="0" borderId="0" xfId="0" applyFont="1" applyAlignment="1">
      <alignment horizontal="center" vertical="center"/>
    </xf>
    <xf numFmtId="0" fontId="12" fillId="8" borderId="6" xfId="0" applyFont="1" applyFill="1" applyBorder="1" applyAlignment="1">
      <alignment horizontal="center" vertical="center"/>
    </xf>
    <xf numFmtId="0" fontId="12" fillId="8" borderId="8" xfId="0" applyFont="1" applyFill="1" applyBorder="1" applyAlignment="1">
      <alignment horizontal="center" vertical="center"/>
    </xf>
    <xf numFmtId="0" fontId="7" fillId="0" borderId="0" xfId="0" applyFont="1" applyFill="1" applyBorder="1" applyAlignment="1">
      <alignment horizontal="center" vertical="center"/>
    </xf>
    <xf numFmtId="0" fontId="11" fillId="6" borderId="0" xfId="0" applyFont="1" applyFill="1" applyBorder="1" applyAlignment="1">
      <alignment horizontal="center"/>
    </xf>
    <xf numFmtId="0" fontId="11" fillId="6" borderId="0" xfId="0" applyFont="1" applyFill="1" applyBorder="1" applyAlignment="1">
      <alignment horizontal="center"/>
    </xf>
    <xf numFmtId="1" fontId="6" fillId="0" borderId="0" xfId="2" applyNumberFormat="1" applyFont="1" applyBorder="1" applyAlignment="1">
      <alignment horizontal="right" wrapText="1"/>
    </xf>
    <xf numFmtId="1" fontId="9" fillId="0" borderId="0" xfId="3" applyNumberFormat="1" applyFont="1" applyBorder="1" applyAlignment="1">
      <alignment horizontal="right" wrapText="1"/>
    </xf>
    <xf numFmtId="0" fontId="11" fillId="6" borderId="0" xfId="0" applyFont="1" applyFill="1" applyBorder="1" applyAlignment="1">
      <alignment horizontal="center"/>
    </xf>
    <xf numFmtId="1" fontId="6" fillId="0" borderId="2" xfId="0" applyNumberFormat="1" applyFont="1" applyBorder="1"/>
    <xf numFmtId="0" fontId="11" fillId="6" borderId="0" xfId="0" applyFont="1" applyFill="1" applyBorder="1" applyAlignment="1">
      <alignment horizontal="center"/>
    </xf>
    <xf numFmtId="3" fontId="1" fillId="0" borderId="0" xfId="0" applyNumberFormat="1" applyFont="1"/>
    <xf numFmtId="0" fontId="1" fillId="0" borderId="0" xfId="0" applyFont="1" applyAlignment="1">
      <alignment horizontal="right"/>
    </xf>
    <xf numFmtId="0" fontId="12" fillId="0" borderId="2" xfId="0" applyFont="1" applyBorder="1"/>
    <xf numFmtId="3" fontId="6" fillId="0" borderId="0" xfId="0" applyNumberFormat="1" applyFont="1"/>
    <xf numFmtId="0" fontId="6" fillId="0" borderId="0" xfId="0" applyNumberFormat="1" applyFont="1"/>
    <xf numFmtId="0" fontId="12" fillId="0" borderId="3" xfId="0" applyFont="1" applyBorder="1"/>
    <xf numFmtId="0" fontId="1" fillId="0" borderId="0" xfId="0" applyFont="1" applyAlignment="1">
      <alignment wrapText="1"/>
    </xf>
    <xf numFmtId="0" fontId="17" fillId="0" borderId="0" xfId="0" applyFont="1"/>
    <xf numFmtId="0" fontId="17" fillId="0" borderId="0" xfId="0" applyFont="1" applyBorder="1"/>
    <xf numFmtId="0" fontId="18" fillId="0" borderId="0" xfId="0" applyFont="1" applyFill="1" applyBorder="1"/>
    <xf numFmtId="0" fontId="18" fillId="0" borderId="0" xfId="0" applyFont="1" applyFill="1" applyBorder="1" applyAlignment="1">
      <alignment horizontal="center"/>
    </xf>
    <xf numFmtId="0" fontId="18" fillId="0" borderId="0" xfId="0" applyFont="1" applyBorder="1"/>
    <xf numFmtId="0" fontId="18" fillId="0" borderId="0" xfId="0" applyFont="1" applyBorder="1" applyAlignment="1">
      <alignment horizontal="center"/>
    </xf>
    <xf numFmtId="0" fontId="18" fillId="0" borderId="1" xfId="0" applyFont="1" applyFill="1" applyBorder="1"/>
    <xf numFmtId="0" fontId="18" fillId="0" borderId="1" xfId="0" applyFont="1" applyBorder="1"/>
    <xf numFmtId="0" fontId="12" fillId="8" borderId="4" xfId="0" applyFont="1" applyFill="1" applyBorder="1" applyAlignment="1">
      <alignment horizontal="center" vertical="center"/>
    </xf>
    <xf numFmtId="0" fontId="20" fillId="0" borderId="0" xfId="0" applyFont="1" applyAlignment="1">
      <alignment wrapText="1"/>
    </xf>
    <xf numFmtId="0" fontId="20" fillId="0" borderId="0" xfId="0" applyFont="1" applyAlignment="1">
      <alignment vertical="center" wrapText="1"/>
    </xf>
    <xf numFmtId="0" fontId="12" fillId="0" borderId="0" xfId="0" applyNumberFormat="1" applyFont="1" applyFill="1" applyAlignment="1">
      <alignment horizontal="center"/>
    </xf>
    <xf numFmtId="0" fontId="12" fillId="10" borderId="0" xfId="0" applyNumberFormat="1" applyFont="1" applyFill="1" applyAlignment="1">
      <alignment horizontal="center"/>
    </xf>
    <xf numFmtId="0" fontId="11" fillId="3" borderId="0" xfId="0" applyFont="1" applyFill="1" applyBorder="1" applyAlignment="1">
      <alignment horizontal="center"/>
    </xf>
    <xf numFmtId="0" fontId="11" fillId="6" borderId="0" xfId="0" applyFont="1" applyFill="1" applyBorder="1" applyAlignment="1">
      <alignment horizontal="center"/>
    </xf>
    <xf numFmtId="0" fontId="8" fillId="7" borderId="0" xfId="0" applyFont="1" applyFill="1" applyBorder="1" applyAlignment="1">
      <alignment horizontal="center" vertical="center" wrapText="1"/>
    </xf>
  </cellXfs>
  <cellStyles count="4">
    <cellStyle name="Normal" xfId="0" builtinId="0"/>
    <cellStyle name="Normale_2007" xfId="1"/>
    <cellStyle name="Normale_2008" xfId="2"/>
    <cellStyle name="Normale_Foglio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Enriko/Downloads/EPRTR_facilitie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o"/>
      <sheetName val="summary"/>
      <sheetName val="AT"/>
      <sheetName val="BE"/>
      <sheetName val="BG"/>
      <sheetName val="CY"/>
      <sheetName val="CZ"/>
      <sheetName val="DE"/>
      <sheetName val="DK"/>
      <sheetName val="EE"/>
      <sheetName val="ES"/>
      <sheetName val="FI"/>
      <sheetName val="FR"/>
      <sheetName val="GR"/>
      <sheetName val="HU"/>
      <sheetName val="IE"/>
      <sheetName val="IT"/>
      <sheetName val="LT"/>
      <sheetName val="LU"/>
      <sheetName val="LV"/>
      <sheetName val="MT"/>
      <sheetName val="NL"/>
      <sheetName val="PL"/>
      <sheetName val="PT"/>
      <sheetName val="RO"/>
      <sheetName val="SE"/>
      <sheetName val="SI"/>
      <sheetName val="SK"/>
      <sheetName val="UK"/>
    </sheetNames>
    <sheetDataSet>
      <sheetData sheetId="0"/>
      <sheetData sheetId="1">
        <row r="2">
          <cell r="A2" t="str">
            <v>Austria</v>
          </cell>
        </row>
      </sheetData>
      <sheetData sheetId="2">
        <row r="2">
          <cell r="B2" t="str">
            <v>5.(b)</v>
          </cell>
          <cell r="C2" t="str">
            <v>Wien Energie GesmbH</v>
          </cell>
          <cell r="D2" t="str">
            <v>Fernwärme Wien GesmbH</v>
          </cell>
          <cell r="E2">
            <v>5899</v>
          </cell>
          <cell r="F2" t="str">
            <v>Spittelauer Lände</v>
          </cell>
          <cell r="G2" t="str">
            <v>45</v>
          </cell>
          <cell r="H2" t="str">
            <v>Wien,Alsergrund</v>
          </cell>
          <cell r="I2" t="str">
            <v>1090</v>
          </cell>
          <cell r="M2">
            <v>161</v>
          </cell>
        </row>
        <row r="6">
          <cell r="B6" t="str">
            <v>1.(c)</v>
          </cell>
          <cell r="C6" t="str">
            <v>Wiener Stadtwerke Holding AG</v>
          </cell>
          <cell r="D6" t="str">
            <v>WIEN ENERGIE GmbH</v>
          </cell>
          <cell r="E6">
            <v>5905</v>
          </cell>
          <cell r="F6" t="str">
            <v>1.Haidequerstrasse</v>
          </cell>
          <cell r="G6" t="str">
            <v>1</v>
          </cell>
          <cell r="H6" t="str">
            <v>Wien,Simmering</v>
          </cell>
          <cell r="I6" t="str">
            <v>1110</v>
          </cell>
          <cell r="J6">
            <v>377</v>
          </cell>
          <cell r="M6">
            <v>1210</v>
          </cell>
        </row>
        <row r="7">
          <cell r="B7" t="str">
            <v>1.(c)</v>
          </cell>
          <cell r="C7" t="str">
            <v>WIENENERGIE Bundesforste Biomass</v>
          </cell>
          <cell r="D7" t="str">
            <v>WIENENERGIE Bundesforste Biomasse GmbH &amp; Co KG</v>
          </cell>
          <cell r="E7">
            <v>51997</v>
          </cell>
          <cell r="F7" t="str">
            <v>1. Haidequerstrasse</v>
          </cell>
          <cell r="G7" t="str">
            <v>1</v>
          </cell>
          <cell r="H7" t="str">
            <v>Wien,Simmering</v>
          </cell>
          <cell r="I7" t="str">
            <v>1110</v>
          </cell>
          <cell r="M7">
            <v>162</v>
          </cell>
        </row>
        <row r="15">
          <cell r="B15" t="str">
            <v>1.(c)</v>
          </cell>
          <cell r="C15" t="str">
            <v>Wiener Stadtwerke Holding AG</v>
          </cell>
          <cell r="D15" t="str">
            <v>WIEN ENERGIE GmbH</v>
          </cell>
          <cell r="E15">
            <v>5906</v>
          </cell>
          <cell r="F15" t="str">
            <v>Primavesigasse</v>
          </cell>
          <cell r="G15" t="str">
            <v>1</v>
          </cell>
          <cell r="H15" t="str">
            <v>Wien,Donaustadt</v>
          </cell>
          <cell r="I15" t="str">
            <v>1220</v>
          </cell>
          <cell r="J15">
            <v>174</v>
          </cell>
          <cell r="M15">
            <v>516</v>
          </cell>
        </row>
        <row r="17">
          <cell r="B17" t="str">
            <v>8.(b)</v>
          </cell>
          <cell r="C17" t="str">
            <v>Jungbunzlauer Holding AG</v>
          </cell>
          <cell r="D17" t="str">
            <v>Jungbunzlauer Austria AG</v>
          </cell>
          <cell r="E17">
            <v>5854</v>
          </cell>
          <cell r="F17" t="str">
            <v>Pernhofen</v>
          </cell>
          <cell r="G17" t="str">
            <v>1</v>
          </cell>
          <cell r="H17" t="str">
            <v>Wulzeshofen</v>
          </cell>
          <cell r="I17" t="str">
            <v>2064</v>
          </cell>
          <cell r="K17">
            <v>175</v>
          </cell>
          <cell r="M17">
            <v>258</v>
          </cell>
        </row>
        <row r="19">
          <cell r="B19" t="str">
            <v>1.(c)</v>
          </cell>
          <cell r="C19" t="str">
            <v>EVN AG</v>
          </cell>
          <cell r="D19" t="str">
            <v>EVN AG</v>
          </cell>
          <cell r="E19">
            <v>5748</v>
          </cell>
          <cell r="F19" t="str">
            <v>Kaiserallee</v>
          </cell>
          <cell r="G19" t="str">
            <v>1</v>
          </cell>
          <cell r="H19" t="str">
            <v>Korneuburg</v>
          </cell>
          <cell r="I19" t="str">
            <v>2100</v>
          </cell>
        </row>
        <row r="22">
          <cell r="B22" t="str">
            <v>1.(c)</v>
          </cell>
          <cell r="C22" t="str">
            <v>OMV AG</v>
          </cell>
          <cell r="D22" t="str">
            <v>Gas Connect Austria GmbH</v>
          </cell>
          <cell r="E22">
            <v>52028</v>
          </cell>
          <cell r="F22" t="str">
            <v>VS Baumgarten</v>
          </cell>
          <cell r="G22" t="str">
            <v>1</v>
          </cell>
          <cell r="H22" t="str">
            <v>Baumgarten an der March</v>
          </cell>
          <cell r="I22" t="str">
            <v>2295</v>
          </cell>
          <cell r="J22">
            <v>224</v>
          </cell>
          <cell r="M22">
            <v>177</v>
          </cell>
        </row>
        <row r="25">
          <cell r="B25" t="str">
            <v>1.(a)</v>
          </cell>
          <cell r="C25" t="str">
            <v>OMV Refining and Marketing GmbH</v>
          </cell>
          <cell r="D25" t="str">
            <v>OMV Refining and Marketing GmbH</v>
          </cell>
          <cell r="E25">
            <v>5858</v>
          </cell>
          <cell r="F25" t="str">
            <v>Mannswörther Strasse</v>
          </cell>
          <cell r="G25" t="str">
            <v>28</v>
          </cell>
          <cell r="H25" t="str">
            <v>Schwechat</v>
          </cell>
          <cell r="I25" t="str">
            <v>2320</v>
          </cell>
          <cell r="J25">
            <v>935</v>
          </cell>
          <cell r="K25">
            <v>445</v>
          </cell>
          <cell r="L25">
            <v>77.7</v>
          </cell>
          <cell r="M25">
            <v>2840</v>
          </cell>
        </row>
        <row r="43">
          <cell r="B43" t="str">
            <v>6.(b)</v>
          </cell>
          <cell r="C43" t="str">
            <v>Prinzhorn Holding</v>
          </cell>
          <cell r="D43" t="str">
            <v>W. Hamburger GmbH</v>
          </cell>
          <cell r="E43">
            <v>193336</v>
          </cell>
          <cell r="F43" t="str">
            <v>Aspanger Straße</v>
          </cell>
          <cell r="G43" t="str">
            <v>252</v>
          </cell>
          <cell r="H43" t="str">
            <v>Pitten</v>
          </cell>
          <cell r="I43" t="str">
            <v>2823</v>
          </cell>
          <cell r="J43">
            <v>124</v>
          </cell>
        </row>
        <row r="60">
          <cell r="B60" t="str">
            <v>1.(c)</v>
          </cell>
          <cell r="C60" t="str">
            <v>Linz AG</v>
          </cell>
          <cell r="D60" t="str">
            <v>Linz Strom GmbH</v>
          </cell>
          <cell r="E60">
            <v>5806</v>
          </cell>
          <cell r="F60" t="str">
            <v>Nebingerstraße</v>
          </cell>
          <cell r="G60" t="str">
            <v>1</v>
          </cell>
          <cell r="H60" t="str">
            <v>Linz</v>
          </cell>
          <cell r="I60" t="str">
            <v>4020</v>
          </cell>
          <cell r="J60">
            <v>195</v>
          </cell>
          <cell r="M60">
            <v>468</v>
          </cell>
        </row>
        <row r="61">
          <cell r="B61" t="str">
            <v>1.(c)</v>
          </cell>
          <cell r="C61" t="str">
            <v>Linz AG</v>
          </cell>
          <cell r="D61" t="str">
            <v>Linz Strom GmbH</v>
          </cell>
          <cell r="E61">
            <v>5807</v>
          </cell>
          <cell r="F61" t="str">
            <v>Lunzerstraße</v>
          </cell>
          <cell r="G61" t="str">
            <v>90</v>
          </cell>
          <cell r="H61" t="str">
            <v>Linz</v>
          </cell>
          <cell r="I61" t="str">
            <v>4020</v>
          </cell>
          <cell r="M61">
            <v>141</v>
          </cell>
        </row>
        <row r="67">
          <cell r="B67" t="str">
            <v>3.(c)</v>
          </cell>
          <cell r="C67" t="str">
            <v>Nettingsdorfer Service Center</v>
          </cell>
          <cell r="D67" t="str">
            <v>Nettingsdorfer Papierfabrik AG &amp; Co KG</v>
          </cell>
          <cell r="E67">
            <v>5927</v>
          </cell>
          <cell r="F67" t="str">
            <v>Nettingsdorfer Straße</v>
          </cell>
          <cell r="G67" t="str">
            <v>40</v>
          </cell>
          <cell r="H67" t="str">
            <v>Kremsdorf</v>
          </cell>
          <cell r="I67" t="str">
            <v>4053</v>
          </cell>
          <cell r="J67">
            <v>234</v>
          </cell>
          <cell r="M67">
            <v>384</v>
          </cell>
        </row>
        <row r="93">
          <cell r="B93" t="str">
            <v>6.(b)</v>
          </cell>
          <cell r="C93" t="str">
            <v>UPM Kymmene</v>
          </cell>
          <cell r="D93" t="str">
            <v>UPM Kymmene Austria GmbH</v>
          </cell>
          <cell r="E93">
            <v>193329</v>
          </cell>
          <cell r="F93" t="str">
            <v>Fabriksplatz</v>
          </cell>
          <cell r="G93" t="str">
            <v>1</v>
          </cell>
          <cell r="H93" t="str">
            <v>Stötten</v>
          </cell>
          <cell r="I93" t="str">
            <v>4662</v>
          </cell>
          <cell r="J93">
            <v>307</v>
          </cell>
          <cell r="M93">
            <v>245</v>
          </cell>
        </row>
        <row r="102">
          <cell r="B102" t="str">
            <v>1.(c)</v>
          </cell>
          <cell r="C102" t="str">
            <v>-</v>
          </cell>
          <cell r="D102" t="str">
            <v>Energie AG Oberösterreich Kraftwerke GmbH</v>
          </cell>
          <cell r="E102">
            <v>5779</v>
          </cell>
          <cell r="F102" t="str">
            <v>Mühlfeld</v>
          </cell>
          <cell r="G102" t="str">
            <v>2</v>
          </cell>
          <cell r="H102" t="str">
            <v>Timelkam</v>
          </cell>
          <cell r="I102" t="str">
            <v>4850</v>
          </cell>
          <cell r="J102">
            <v>215</v>
          </cell>
          <cell r="M102">
            <v>353</v>
          </cell>
        </row>
        <row r="104">
          <cell r="B104" t="str">
            <v>4.(a)</v>
          </cell>
          <cell r="C104" t="str">
            <v>Lenzing AG</v>
          </cell>
          <cell r="D104" t="str">
            <v>Lenzing AG</v>
          </cell>
          <cell r="E104">
            <v>5763</v>
          </cell>
          <cell r="F104" t="str">
            <v>Werkstraße</v>
          </cell>
          <cell r="G104" t="str">
            <v>1</v>
          </cell>
          <cell r="H104" t="str">
            <v>Alt Lenzing</v>
          </cell>
          <cell r="I104" t="str">
            <v>4860</v>
          </cell>
          <cell r="J104">
            <v>962</v>
          </cell>
          <cell r="K104">
            <v>584</v>
          </cell>
          <cell r="L104">
            <v>60.2</v>
          </cell>
          <cell r="M104">
            <v>1040</v>
          </cell>
        </row>
        <row r="112">
          <cell r="B112" t="str">
            <v>1.(c)</v>
          </cell>
          <cell r="C112" t="str">
            <v>Salzburg AG</v>
          </cell>
          <cell r="D112" t="str">
            <v>Salzburg AG f. Energie Verkehr und Telekommunikation</v>
          </cell>
          <cell r="E112">
            <v>65082</v>
          </cell>
          <cell r="F112" t="str">
            <v>Elisabethkai</v>
          </cell>
          <cell r="G112" t="str">
            <v>52</v>
          </cell>
          <cell r="H112" t="str">
            <v>Salzburg</v>
          </cell>
          <cell r="I112" t="str">
            <v>5020</v>
          </cell>
          <cell r="M112">
            <v>138</v>
          </cell>
        </row>
        <row r="160">
          <cell r="B160" t="str">
            <v>6.(b)</v>
          </cell>
          <cell r="C160" t="str">
            <v>Mayr-Melnhof Karton AG</v>
          </cell>
          <cell r="D160" t="str">
            <v>Mayr-Melnhof Karton Gesellschaft m.b.H.</v>
          </cell>
          <cell r="E160">
            <v>110684</v>
          </cell>
          <cell r="F160" t="str">
            <v>Wannersdorf</v>
          </cell>
          <cell r="G160" t="str">
            <v>80</v>
          </cell>
          <cell r="H160" t="str">
            <v>Wannersdorf</v>
          </cell>
          <cell r="I160" t="str">
            <v>8130</v>
          </cell>
          <cell r="J160">
            <v>136</v>
          </cell>
          <cell r="M160">
            <v>136</v>
          </cell>
        </row>
        <row r="162">
          <cell r="B162" t="str">
            <v>1.(c)</v>
          </cell>
          <cell r="C162" t="str">
            <v>OMV AG</v>
          </cell>
          <cell r="D162" t="str">
            <v>Gas Connect Austria GmbH</v>
          </cell>
          <cell r="E162">
            <v>30043</v>
          </cell>
          <cell r="F162" t="str">
            <v>Lechen</v>
          </cell>
          <cell r="G162" t="str">
            <v>44</v>
          </cell>
          <cell r="H162" t="str">
            <v>Lechen</v>
          </cell>
          <cell r="I162" t="str">
            <v>8232</v>
          </cell>
          <cell r="J162">
            <v>141</v>
          </cell>
          <cell r="M162">
            <v>101</v>
          </cell>
        </row>
        <row r="168">
          <cell r="B168" t="str">
            <v>1.(c)</v>
          </cell>
          <cell r="C168" t="str">
            <v>OMV AG</v>
          </cell>
          <cell r="D168" t="str">
            <v>Gas Connect Austria GmbH</v>
          </cell>
          <cell r="E168">
            <v>160671</v>
          </cell>
          <cell r="F168" t="str">
            <v>Kapellenstraße</v>
          </cell>
          <cell r="G168" t="str">
            <v>27</v>
          </cell>
          <cell r="H168" t="str">
            <v>Weitendorf</v>
          </cell>
          <cell r="I168" t="str">
            <v>8410</v>
          </cell>
        </row>
        <row r="170">
          <cell r="B170" t="str">
            <v>1.(c)</v>
          </cell>
          <cell r="C170" t="str">
            <v>Verbund AG</v>
          </cell>
          <cell r="D170" t="str">
            <v>VERBUND Thermal Power GmbH &amp; Co KG</v>
          </cell>
          <cell r="E170">
            <v>5943</v>
          </cell>
          <cell r="F170" t="str">
            <v>Wildon</v>
          </cell>
          <cell r="G170" t="str">
            <v>6</v>
          </cell>
          <cell r="H170" t="str">
            <v>Wildon</v>
          </cell>
          <cell r="I170" t="str">
            <v>8410</v>
          </cell>
          <cell r="J170">
            <v>735</v>
          </cell>
          <cell r="K170">
            <v>204</v>
          </cell>
          <cell r="M170">
            <v>1490</v>
          </cell>
        </row>
        <row r="173">
          <cell r="B173" t="str">
            <v>1.(c)</v>
          </cell>
          <cell r="C173" t="str">
            <v>Norske Skogindustrier ASA</v>
          </cell>
          <cell r="D173" t="str">
            <v>Norske Skog Bruck GmbH</v>
          </cell>
          <cell r="E173">
            <v>5947</v>
          </cell>
          <cell r="F173" t="str">
            <v>Fabriksgasse</v>
          </cell>
          <cell r="G173" t="str">
            <v>10</v>
          </cell>
          <cell r="H173" t="str">
            <v>Berndorf</v>
          </cell>
          <cell r="I173" t="str">
            <v>8600</v>
          </cell>
          <cell r="J173">
            <v>287</v>
          </cell>
          <cell r="M173">
            <v>274</v>
          </cell>
        </row>
        <row r="181">
          <cell r="B181" t="str">
            <v>2.(b)</v>
          </cell>
          <cell r="C181" t="str">
            <v>voestalpine AG</v>
          </cell>
          <cell r="D181" t="str">
            <v>voestalpine Stahl Donawitz GesmbH</v>
          </cell>
          <cell r="E181">
            <v>5857</v>
          </cell>
          <cell r="F181" t="str">
            <v>Kerpelystraße 199</v>
          </cell>
          <cell r="G181" t="str">
            <v>199</v>
          </cell>
          <cell r="H181" t="str">
            <v>Donawitz</v>
          </cell>
          <cell r="I181" t="str">
            <v>8700</v>
          </cell>
          <cell r="J181">
            <v>775</v>
          </cell>
          <cell r="K181">
            <v>882</v>
          </cell>
          <cell r="L181">
            <v>450</v>
          </cell>
          <cell r="M181">
            <v>2580</v>
          </cell>
        </row>
        <row r="187">
          <cell r="B187" t="str">
            <v>6.(a)</v>
          </cell>
          <cell r="C187" t="str">
            <v>Heinzel AG</v>
          </cell>
          <cell r="D187" t="str">
            <v>Zellstoff Pöls Aktiengesellschaft</v>
          </cell>
          <cell r="E187">
            <v>65062</v>
          </cell>
          <cell r="F187" t="str">
            <v>Dr. Luigi Angeli Straße</v>
          </cell>
          <cell r="G187" t="str">
            <v>9</v>
          </cell>
          <cell r="H187" t="str">
            <v>Pöls</v>
          </cell>
          <cell r="I187" t="str">
            <v>8761</v>
          </cell>
          <cell r="J187">
            <v>825</v>
          </cell>
          <cell r="M187">
            <v>1030</v>
          </cell>
        </row>
      </sheetData>
      <sheetData sheetId="3">
        <row r="36">
          <cell r="B36" t="str">
            <v>1.(c)</v>
          </cell>
          <cell r="C36" t="str">
            <v>ELECTRABEL</v>
          </cell>
          <cell r="D36" t="str">
            <v>ELECTRABEL - CENTRALE DROGENBOS</v>
          </cell>
          <cell r="E36">
            <v>14829</v>
          </cell>
          <cell r="F36" t="str">
            <v>De Bruyckerweg</v>
          </cell>
          <cell r="G36" t="str">
            <v>1</v>
          </cell>
          <cell r="H36" t="str">
            <v>Drogenbos</v>
          </cell>
          <cell r="I36" t="str">
            <v>1620</v>
          </cell>
          <cell r="J36">
            <v>496</v>
          </cell>
          <cell r="M36">
            <v>429</v>
          </cell>
        </row>
        <row r="46">
          <cell r="B46" t="str">
            <v>1.(c)</v>
          </cell>
          <cell r="C46" t="str">
            <v>E.ON GENERATION BELGIUM</v>
          </cell>
          <cell r="D46" t="str">
            <v>E.ON GENERATION BELGIUM</v>
          </cell>
          <cell r="E46">
            <v>14827</v>
          </cell>
          <cell r="F46" t="str">
            <v>Jan Frans Willemsstraat</v>
          </cell>
          <cell r="G46" t="str">
            <v>200</v>
          </cell>
          <cell r="H46" t="str">
            <v>Vilvoorde</v>
          </cell>
          <cell r="I46" t="str">
            <v>1800</v>
          </cell>
          <cell r="J46">
            <v>246</v>
          </cell>
          <cell r="K46">
            <v>0</v>
          </cell>
          <cell r="L46">
            <v>0</v>
          </cell>
          <cell r="M46">
            <v>580</v>
          </cell>
        </row>
        <row r="65">
          <cell r="B65" t="str">
            <v>1.(c)</v>
          </cell>
          <cell r="C65" t="str">
            <v>ELECTRABEL</v>
          </cell>
          <cell r="D65" t="str">
            <v>ELECTRABEL WKK LANXESS (BAYER)</v>
          </cell>
          <cell r="E65">
            <v>14831</v>
          </cell>
          <cell r="F65" t="str">
            <v>Scheldelaan</v>
          </cell>
          <cell r="G65" t="str">
            <v>420</v>
          </cell>
          <cell r="H65" t="str">
            <v>Antwerpen</v>
          </cell>
          <cell r="I65" t="str">
            <v>2030</v>
          </cell>
          <cell r="J65">
            <v>150</v>
          </cell>
          <cell r="K65">
            <v>0</v>
          </cell>
          <cell r="L65">
            <v>0</v>
          </cell>
          <cell r="M65">
            <v>196</v>
          </cell>
        </row>
        <row r="66">
          <cell r="B66" t="str">
            <v>1.(a)</v>
          </cell>
          <cell r="C66" t="str">
            <v>EXXONMOBIL PETROLEUM &amp; CHEMICAL</v>
          </cell>
          <cell r="D66" t="str">
            <v>ESSO RAFFINADERIJ</v>
          </cell>
          <cell r="E66">
            <v>14731</v>
          </cell>
          <cell r="F66" t="str">
            <v>Polderdijkweg,Haven 447</v>
          </cell>
          <cell r="G66" t="str">
            <v>3</v>
          </cell>
          <cell r="H66" t="str">
            <v>Antwerpen</v>
          </cell>
          <cell r="I66" t="str">
            <v>2030</v>
          </cell>
          <cell r="J66">
            <v>1090</v>
          </cell>
          <cell r="K66">
            <v>3770</v>
          </cell>
          <cell r="M66">
            <v>2030</v>
          </cell>
        </row>
        <row r="67">
          <cell r="B67" t="str">
            <v>4.(a)</v>
          </cell>
          <cell r="C67" t="str">
            <v>FINA ANTWERP OLEFINS</v>
          </cell>
          <cell r="D67" t="str">
            <v>FINA ANTWERP OLEFINS</v>
          </cell>
          <cell r="E67">
            <v>14740</v>
          </cell>
          <cell r="F67" t="str">
            <v>Scheldelaan</v>
          </cell>
          <cell r="G67" t="str">
            <v>10</v>
          </cell>
          <cell r="H67" t="str">
            <v>Antwerpen</v>
          </cell>
          <cell r="I67" t="str">
            <v>2030</v>
          </cell>
          <cell r="J67">
            <v>947</v>
          </cell>
          <cell r="M67">
            <v>959</v>
          </cell>
        </row>
        <row r="76">
          <cell r="B76" t="str">
            <v>1.(a)</v>
          </cell>
          <cell r="C76" t="str">
            <v>TOTAL RAFFINADERIJ ANTWERPEN</v>
          </cell>
          <cell r="D76" t="str">
            <v>TOTAL RAFFINADERIJ ANTWERPEN</v>
          </cell>
          <cell r="E76">
            <v>14847</v>
          </cell>
          <cell r="F76" t="str">
            <v>Scheldelaan</v>
          </cell>
          <cell r="G76" t="str">
            <v>16</v>
          </cell>
          <cell r="H76" t="str">
            <v>Antwerpen</v>
          </cell>
          <cell r="I76" t="str">
            <v>2030</v>
          </cell>
          <cell r="J76">
            <v>3320</v>
          </cell>
          <cell r="K76">
            <v>4970</v>
          </cell>
          <cell r="L76">
            <v>106</v>
          </cell>
          <cell r="M76">
            <v>3600</v>
          </cell>
        </row>
        <row r="79">
          <cell r="B79" t="str">
            <v>4.(a)</v>
          </cell>
          <cell r="C79" t="str">
            <v>B.A.S.F. ANTWERPEN</v>
          </cell>
          <cell r="D79" t="str">
            <v>BASF ANTWERPEN</v>
          </cell>
          <cell r="E79">
            <v>14602</v>
          </cell>
          <cell r="F79" t="str">
            <v>Scheldelaan,Haven 725</v>
          </cell>
          <cell r="G79" t="str">
            <v>600</v>
          </cell>
          <cell r="H79" t="str">
            <v>Antwerpen</v>
          </cell>
          <cell r="I79" t="str">
            <v>2040</v>
          </cell>
          <cell r="J79">
            <v>1550</v>
          </cell>
          <cell r="K79">
            <v>326</v>
          </cell>
          <cell r="M79">
            <v>3050</v>
          </cell>
        </row>
        <row r="83">
          <cell r="B83" t="str">
            <v>4.(a)</v>
          </cell>
          <cell r="C83" t="str">
            <v>EVONIK DEGUSSA ANTWERPEN</v>
          </cell>
          <cell r="D83" t="str">
            <v>EVONIK DEGUSSA ANTWERPEN</v>
          </cell>
          <cell r="E83">
            <v>14620</v>
          </cell>
          <cell r="F83" t="str">
            <v>Tijsmanstunnel-West</v>
          </cell>
          <cell r="G83" t="str">
            <v>Z/N</v>
          </cell>
          <cell r="H83" t="str">
            <v>Antwerpen</v>
          </cell>
          <cell r="I83" t="str">
            <v>2040</v>
          </cell>
          <cell r="J83">
            <v>587</v>
          </cell>
          <cell r="M83">
            <v>497</v>
          </cell>
        </row>
        <row r="84">
          <cell r="B84" t="str">
            <v>1.(a)</v>
          </cell>
          <cell r="C84" t="str">
            <v>INDEPENDENT BELGIAN REFINERY</v>
          </cell>
          <cell r="D84" t="str">
            <v>INDEPENDENT BELGIAN REFINERY</v>
          </cell>
          <cell r="E84">
            <v>14758</v>
          </cell>
          <cell r="F84" t="str">
            <v>Scheldelaan</v>
          </cell>
          <cell r="G84" t="str">
            <v>490</v>
          </cell>
          <cell r="H84" t="str">
            <v>Antwerpen</v>
          </cell>
          <cell r="I84" t="str">
            <v>2040</v>
          </cell>
          <cell r="K84">
            <v>339</v>
          </cell>
          <cell r="M84">
            <v>301</v>
          </cell>
        </row>
        <row r="86">
          <cell r="B86" t="str">
            <v>4.(a)</v>
          </cell>
          <cell r="C86" t="str">
            <v>LANXESS</v>
          </cell>
          <cell r="D86" t="str">
            <v>LANXESS</v>
          </cell>
          <cell r="E86">
            <v>15620</v>
          </cell>
          <cell r="F86" t="str">
            <v>Scheldelaan</v>
          </cell>
          <cell r="G86" t="str">
            <v>420</v>
          </cell>
          <cell r="H86" t="str">
            <v>Antwerpen</v>
          </cell>
          <cell r="I86" t="str">
            <v>2040</v>
          </cell>
          <cell r="J86">
            <v>1360</v>
          </cell>
          <cell r="K86">
            <v>428</v>
          </cell>
          <cell r="M86">
            <v>139</v>
          </cell>
        </row>
        <row r="87">
          <cell r="B87" t="str">
            <v>4.(d)</v>
          </cell>
          <cell r="C87" t="str">
            <v>MONSANTO EUROPE</v>
          </cell>
          <cell r="D87" t="str">
            <v>MONSANTO EUROPE</v>
          </cell>
          <cell r="E87">
            <v>14692</v>
          </cell>
          <cell r="F87" t="str">
            <v>Scheldelaan</v>
          </cell>
          <cell r="G87" t="str">
            <v>460</v>
          </cell>
          <cell r="H87" t="str">
            <v>Antwerpen</v>
          </cell>
          <cell r="I87" t="str">
            <v>2040</v>
          </cell>
          <cell r="J87">
            <v>210</v>
          </cell>
          <cell r="M87">
            <v>277</v>
          </cell>
        </row>
        <row r="103">
          <cell r="B103" t="str">
            <v>1.(c)</v>
          </cell>
          <cell r="C103" t="str">
            <v>ELECTRABEL</v>
          </cell>
          <cell r="D103" t="str">
            <v>ELECTRABEL SITE LANXESS RUBBER</v>
          </cell>
          <cell r="E103">
            <v>98856</v>
          </cell>
          <cell r="F103" t="str">
            <v>Canadastraat</v>
          </cell>
          <cell r="G103" t="str">
            <v>21</v>
          </cell>
          <cell r="H103" t="str">
            <v>Zwijndrecht</v>
          </cell>
          <cell r="I103" t="str">
            <v>2070</v>
          </cell>
          <cell r="J103">
            <v>111</v>
          </cell>
          <cell r="M103">
            <v>219</v>
          </cell>
        </row>
        <row r="104">
          <cell r="B104" t="str">
            <v>1.(c)</v>
          </cell>
          <cell r="C104" t="str">
            <v>ESSENT ENERGIE BELGIE</v>
          </cell>
          <cell r="D104" t="str">
            <v>ESSENT ENERGIE BELGIE</v>
          </cell>
          <cell r="E104">
            <v>65737</v>
          </cell>
          <cell r="F104" t="str">
            <v>Nieuwe Weg</v>
          </cell>
          <cell r="G104" t="str">
            <v>1-3</v>
          </cell>
          <cell r="H104" t="str">
            <v>Zwijndrecht</v>
          </cell>
          <cell r="I104" t="str">
            <v>2070</v>
          </cell>
          <cell r="J104">
            <v>243</v>
          </cell>
          <cell r="K104">
            <v>0</v>
          </cell>
          <cell r="L104">
            <v>0</v>
          </cell>
          <cell r="M104">
            <v>444</v>
          </cell>
        </row>
        <row r="108">
          <cell r="B108" t="str">
            <v>4.(a)</v>
          </cell>
          <cell r="C108" t="str">
            <v>INEOS</v>
          </cell>
          <cell r="D108" t="str">
            <v>INEOS</v>
          </cell>
          <cell r="E108">
            <v>14746</v>
          </cell>
          <cell r="F108" t="str">
            <v>Nieuwe Weg</v>
          </cell>
          <cell r="G108" t="str">
            <v>1-3</v>
          </cell>
          <cell r="H108" t="str">
            <v>Zwijndrecht</v>
          </cell>
          <cell r="I108" t="str">
            <v>2070</v>
          </cell>
        </row>
        <row r="143">
          <cell r="B143" t="str">
            <v>2.(e)</v>
          </cell>
          <cell r="C143" t="str">
            <v>UMICORE</v>
          </cell>
          <cell r="D143" t="str">
            <v>UMICORE</v>
          </cell>
          <cell r="E143">
            <v>14813</v>
          </cell>
          <cell r="F143" t="str">
            <v>Watertorenstraat</v>
          </cell>
          <cell r="G143" t="str">
            <v>33</v>
          </cell>
          <cell r="H143" t="str">
            <v>Olen</v>
          </cell>
          <cell r="I143" t="str">
            <v>2250</v>
          </cell>
        </row>
        <row r="210">
          <cell r="B210" t="str">
            <v>4.(a)</v>
          </cell>
          <cell r="C210" t="str">
            <v>BP CHEMBEL</v>
          </cell>
          <cell r="D210" t="str">
            <v>BP CHEMBEL</v>
          </cell>
          <cell r="E210">
            <v>14597</v>
          </cell>
          <cell r="F210" t="str">
            <v>Amocolaan</v>
          </cell>
          <cell r="G210" t="str">
            <v>2</v>
          </cell>
          <cell r="H210" t="str">
            <v>Geel</v>
          </cell>
          <cell r="I210" t="str">
            <v>2440</v>
          </cell>
          <cell r="J210">
            <v>226</v>
          </cell>
          <cell r="M210">
            <v>385</v>
          </cell>
        </row>
        <row r="250">
          <cell r="B250" t="str">
            <v>4.(a)</v>
          </cell>
          <cell r="C250" t="str">
            <v>AGFA-GEVAERT</v>
          </cell>
          <cell r="D250" t="str">
            <v>AGFA-GEVAERT MORTSEL G1-2-5</v>
          </cell>
          <cell r="E250">
            <v>14594</v>
          </cell>
          <cell r="F250" t="str">
            <v>Septestraat</v>
          </cell>
          <cell r="G250" t="str">
            <v>27</v>
          </cell>
          <cell r="H250" t="str">
            <v>Mortsel</v>
          </cell>
          <cell r="I250" t="str">
            <v>2640</v>
          </cell>
        </row>
        <row r="325">
          <cell r="B325" t="str">
            <v>4.(a)</v>
          </cell>
          <cell r="C325" t="str">
            <v>CITRIQUE BELGE</v>
          </cell>
          <cell r="D325" t="str">
            <v>CITRIQUE BELGE</v>
          </cell>
          <cell r="E325">
            <v>14718</v>
          </cell>
          <cell r="F325" t="str">
            <v>Pastorijstraat</v>
          </cell>
          <cell r="G325" t="str">
            <v>249</v>
          </cell>
          <cell r="H325" t="str">
            <v>Tienen</v>
          </cell>
          <cell r="I325" t="str">
            <v>3300</v>
          </cell>
        </row>
        <row r="328">
          <cell r="B328" t="str">
            <v>8.(b).(ii)</v>
          </cell>
          <cell r="C328" t="str">
            <v>TIENSE SUIKERRAFFINADERIJ</v>
          </cell>
          <cell r="D328" t="str">
            <v>TIENSE SUIKERRAFFINADERIJ</v>
          </cell>
          <cell r="E328">
            <v>14666</v>
          </cell>
          <cell r="F328" t="str">
            <v>Aandorenstraat</v>
          </cell>
          <cell r="G328" t="str">
            <v>1</v>
          </cell>
          <cell r="H328" t="str">
            <v>Tienen</v>
          </cell>
          <cell r="I328" t="str">
            <v>3300</v>
          </cell>
          <cell r="J328">
            <v>336</v>
          </cell>
          <cell r="K328">
            <v>452</v>
          </cell>
          <cell r="M328">
            <v>129</v>
          </cell>
        </row>
        <row r="359">
          <cell r="B359" t="str">
            <v>4.(a).(viii)</v>
          </cell>
          <cell r="C359" t="str">
            <v>BOREALIS POLYMERS</v>
          </cell>
          <cell r="D359" t="str">
            <v>BOREALIS POLYMERS</v>
          </cell>
          <cell r="E359">
            <v>14807</v>
          </cell>
          <cell r="F359" t="str">
            <v>Industrieweg</v>
          </cell>
          <cell r="G359" t="str">
            <v>148</v>
          </cell>
          <cell r="H359" t="str">
            <v>Beringen</v>
          </cell>
          <cell r="I359" t="str">
            <v>3583</v>
          </cell>
        </row>
        <row r="372">
          <cell r="B372" t="str">
            <v>1.(c)</v>
          </cell>
          <cell r="C372" t="str">
            <v>E.ON GENERATION BELGIUM</v>
          </cell>
          <cell r="D372" t="str">
            <v>E.ON GENERATION BELGIUM</v>
          </cell>
          <cell r="E372">
            <v>14830</v>
          </cell>
          <cell r="F372" t="str">
            <v>Swinnenwijerweg</v>
          </cell>
          <cell r="G372" t="str">
            <v>30</v>
          </cell>
          <cell r="H372" t="str">
            <v>Genk</v>
          </cell>
          <cell r="I372" t="str">
            <v>3600</v>
          </cell>
          <cell r="J372">
            <v>1310</v>
          </cell>
          <cell r="K372">
            <v>850</v>
          </cell>
          <cell r="L372">
            <v>0</v>
          </cell>
          <cell r="M372">
            <v>2260</v>
          </cell>
        </row>
        <row r="392">
          <cell r="B392" t="str">
            <v>6.(b)</v>
          </cell>
          <cell r="C392" t="str">
            <v>SAPPI LANAKEN</v>
          </cell>
          <cell r="D392" t="str">
            <v>SAPPI LANAKEN</v>
          </cell>
          <cell r="E392">
            <v>14641</v>
          </cell>
          <cell r="F392" t="str">
            <v>Montaigneweg</v>
          </cell>
          <cell r="G392" t="str">
            <v>2</v>
          </cell>
          <cell r="H392" t="str">
            <v>Lanaken</v>
          </cell>
          <cell r="I392" t="str">
            <v>3620</v>
          </cell>
          <cell r="J392">
            <v>124</v>
          </cell>
          <cell r="M392">
            <v>188</v>
          </cell>
        </row>
        <row r="442">
          <cell r="B442" t="str">
            <v>4.(a).(viii)</v>
          </cell>
          <cell r="C442" t="str">
            <v>DOW BELGIUM</v>
          </cell>
          <cell r="D442" t="str">
            <v>DOW BELGIUM</v>
          </cell>
          <cell r="E442">
            <v>182255</v>
          </cell>
          <cell r="F442" t="str">
            <v>Havenlaan</v>
          </cell>
          <cell r="G442" t="str">
            <v>7</v>
          </cell>
          <cell r="H442" t="str">
            <v>Tessenderlo</v>
          </cell>
          <cell r="I442" t="str">
            <v>3980</v>
          </cell>
        </row>
        <row r="448">
          <cell r="B448" t="str">
            <v>1.(c)</v>
          </cell>
          <cell r="C448" t="str">
            <v>T POWER</v>
          </cell>
          <cell r="D448" t="str">
            <v>T POWER</v>
          </cell>
          <cell r="E448">
            <v>182171</v>
          </cell>
          <cell r="F448" t="str">
            <v>Fabrieksstraat,Industriezone Schoonhees 2</v>
          </cell>
          <cell r="G448" t="str">
            <v>12</v>
          </cell>
          <cell r="H448" t="str">
            <v>Tessenderlo</v>
          </cell>
          <cell r="I448" t="str">
            <v>3980</v>
          </cell>
          <cell r="M448">
            <v>187</v>
          </cell>
        </row>
        <row r="458">
          <cell r="B458" t="str">
            <v>1.(c)</v>
          </cell>
          <cell r="C458" t="str">
            <v>EDF Luminus</v>
          </cell>
          <cell r="D458" t="str">
            <v>EDF LUMINUS - Centrale de Monsin</v>
          </cell>
          <cell r="E458">
            <v>182219</v>
          </cell>
          <cell r="F458" t="str">
            <v>RUE DE L'ILE MONSIN</v>
          </cell>
          <cell r="G458" t="str">
            <v>22</v>
          </cell>
          <cell r="H458" t="str">
            <v>LIEGE</v>
          </cell>
          <cell r="I458" t="str">
            <v>4020</v>
          </cell>
        </row>
        <row r="473">
          <cell r="B473" t="str">
            <v>1.(c)</v>
          </cell>
          <cell r="C473" t="str">
            <v>EDF Luminus</v>
          </cell>
          <cell r="D473" t="str">
            <v>EDF LUMINUS - Centrale de Seraing</v>
          </cell>
          <cell r="E473">
            <v>182271</v>
          </cell>
          <cell r="F473" t="str">
            <v>RUE DU PONT DU VAL</v>
          </cell>
          <cell r="G473" t="str">
            <v>1</v>
          </cell>
          <cell r="H473" t="str">
            <v>SERAING</v>
          </cell>
          <cell r="I473" t="str">
            <v>4100</v>
          </cell>
          <cell r="M473">
            <v>133</v>
          </cell>
        </row>
        <row r="477">
          <cell r="B477" t="str">
            <v>2.(b)</v>
          </cell>
          <cell r="C477" t="str">
            <v>ARCELORMITTAL</v>
          </cell>
          <cell r="D477" t="str">
            <v>ARCELORMITTAL LIEGE sa (COKE-FONTE)</v>
          </cell>
          <cell r="E477">
            <v>182428</v>
          </cell>
          <cell r="F477" t="str">
            <v>PLACE DES HAUTS FOURNEAUX</v>
          </cell>
          <cell r="G477" t="str">
            <v/>
          </cell>
          <cell r="H477" t="str">
            <v>OUGREE</v>
          </cell>
          <cell r="I477" t="str">
            <v>4102</v>
          </cell>
          <cell r="J477">
            <v>907</v>
          </cell>
          <cell r="K477">
            <v>1190</v>
          </cell>
          <cell r="L477">
            <v>364</v>
          </cell>
        </row>
        <row r="487">
          <cell r="B487" t="str">
            <v>8.(b).(ii)</v>
          </cell>
          <cell r="C487" t="str">
            <v>Südzucker sa</v>
          </cell>
          <cell r="D487" t="str">
            <v>BENEO - ORAFTI</v>
          </cell>
          <cell r="E487">
            <v>182284</v>
          </cell>
          <cell r="F487" t="str">
            <v>RUE LOUIS MARECHAL</v>
          </cell>
          <cell r="G487" t="str">
            <v>1</v>
          </cell>
          <cell r="H487" t="str">
            <v>OREYE</v>
          </cell>
          <cell r="I487" t="str">
            <v>4360</v>
          </cell>
        </row>
        <row r="490">
          <cell r="B490" t="str">
            <v>1.(c)</v>
          </cell>
          <cell r="C490" t="str">
            <v>Electrabel SA</v>
          </cell>
          <cell r="D490" t="str">
            <v>ELECTRABEL - CENTRALE DES AWIRS</v>
          </cell>
          <cell r="E490">
            <v>182254</v>
          </cell>
          <cell r="F490" t="str">
            <v>QUAI DU HALAGE</v>
          </cell>
          <cell r="G490" t="str">
            <v>49</v>
          </cell>
          <cell r="H490" t="str">
            <v>FLEMALLE-HAUTE</v>
          </cell>
          <cell r="I490" t="str">
            <v>4400</v>
          </cell>
          <cell r="J490">
            <v>295</v>
          </cell>
          <cell r="M490">
            <v>542</v>
          </cell>
        </row>
        <row r="500">
          <cell r="B500" t="str">
            <v>4.(a).(ii)</v>
          </cell>
          <cell r="C500" t="str">
            <v>CropEnergies AG</v>
          </cell>
          <cell r="D500" t="str">
            <v>BIOWANZE</v>
          </cell>
          <cell r="E500">
            <v>98623</v>
          </cell>
          <cell r="F500" t="str">
            <v>Léon Charlier</v>
          </cell>
          <cell r="G500" t="str">
            <v>11</v>
          </cell>
          <cell r="H500" t="str">
            <v>Wanze</v>
          </cell>
          <cell r="I500" t="str">
            <v>4520</v>
          </cell>
          <cell r="J500">
            <v>244</v>
          </cell>
          <cell r="M500">
            <v>496</v>
          </cell>
        </row>
        <row r="502">
          <cell r="B502" t="str">
            <v>8.(b).(ii)</v>
          </cell>
          <cell r="C502" t="str">
            <v>Raffinerie Tirlemontoise s.a. / Tiense Suikerraffinaderij n.v.</v>
          </cell>
          <cell r="D502" t="str">
            <v>RAFFINERIE TIRLEMONTOISE sa - Site de Wanze</v>
          </cell>
          <cell r="E502">
            <v>182397</v>
          </cell>
          <cell r="F502" t="str">
            <v>CHEMIN DE MEUSE</v>
          </cell>
          <cell r="G502" t="str">
            <v>9</v>
          </cell>
          <cell r="H502" t="str">
            <v>WANZE</v>
          </cell>
          <cell r="I502" t="str">
            <v>4520</v>
          </cell>
        </row>
        <row r="535">
          <cell r="B535" t="str">
            <v>1.(c)</v>
          </cell>
          <cell r="C535" t="str">
            <v>Electrabel SA</v>
          </cell>
          <cell r="D535" t="str">
            <v>ELECTRABEL - COGENERATION SOLVAY</v>
          </cell>
          <cell r="E535">
            <v>182330</v>
          </cell>
          <cell r="F535" t="str">
            <v>RUE ERNEST SOLVAY</v>
          </cell>
          <cell r="G535" t="str">
            <v/>
          </cell>
          <cell r="H535" t="str">
            <v>JEMEPPE-SUR-SAMBRE</v>
          </cell>
          <cell r="I535" t="str">
            <v>5190</v>
          </cell>
          <cell r="J535">
            <v>352</v>
          </cell>
          <cell r="M535">
            <v>390</v>
          </cell>
        </row>
        <row r="564">
          <cell r="B564" t="str">
            <v>1.(c)</v>
          </cell>
          <cell r="C564" t="str">
            <v>Electrabel SA</v>
          </cell>
          <cell r="D564" t="str">
            <v>ELECTRABEL - CENTRALE D'AMERCOEUR</v>
          </cell>
          <cell r="E564">
            <v>182361</v>
          </cell>
          <cell r="F564" t="str">
            <v>RUE CHAUW A ROC</v>
          </cell>
          <cell r="G564" t="str">
            <v>6</v>
          </cell>
          <cell r="H564" t="str">
            <v>ROUX</v>
          </cell>
          <cell r="I564" t="str">
            <v>6044</v>
          </cell>
          <cell r="J564">
            <v>401</v>
          </cell>
          <cell r="M564">
            <v>762</v>
          </cell>
        </row>
        <row r="582">
          <cell r="B582" t="str">
            <v>1.(c)</v>
          </cell>
          <cell r="C582" t="str">
            <v>INDUSTRIE DU BOIS VIELSALM &amp; CIE - IBV</v>
          </cell>
          <cell r="D582" t="str">
            <v>INDUSTRIE DU BOIS VIELSALM &amp; CIE - IBV</v>
          </cell>
          <cell r="E582">
            <v>182370</v>
          </cell>
          <cell r="F582" t="str">
            <v>Route de la Forêt</v>
          </cell>
          <cell r="G582" t="str">
            <v>1</v>
          </cell>
          <cell r="H582" t="str">
            <v>Vielsalm</v>
          </cell>
          <cell r="I582" t="str">
            <v>6690</v>
          </cell>
          <cell r="J582">
            <v>258</v>
          </cell>
          <cell r="M582">
            <v>458</v>
          </cell>
        </row>
        <row r="623">
          <cell r="B623" t="str">
            <v>1.(c)</v>
          </cell>
          <cell r="C623" t="str">
            <v>Electrabel SA</v>
          </cell>
          <cell r="D623" t="str">
            <v>ELECTRABEL - CENTRALE BAUDOUR/St GHISLAIN</v>
          </cell>
          <cell r="E623">
            <v>182437</v>
          </cell>
          <cell r="F623" t="str">
            <v>RUE DE HAUTRAGE</v>
          </cell>
          <cell r="G623" t="str">
            <v>87</v>
          </cell>
          <cell r="H623" t="str">
            <v>BAUDOUR</v>
          </cell>
          <cell r="I623" t="str">
            <v>7331</v>
          </cell>
          <cell r="J623">
            <v>104</v>
          </cell>
          <cell r="M623">
            <v>232</v>
          </cell>
        </row>
        <row r="643">
          <cell r="B643" t="str">
            <v>8.(b).(ii)</v>
          </cell>
          <cell r="C643" t="str">
            <v>ISCAL SUGAR S.A.</v>
          </cell>
          <cell r="D643" t="str">
            <v>ISCAL SUGAR S.A.</v>
          </cell>
          <cell r="E643">
            <v>182289</v>
          </cell>
          <cell r="F643" t="str">
            <v>CHAUSSEE DE LA SUCRERIE</v>
          </cell>
          <cell r="G643" t="str">
            <v>1</v>
          </cell>
          <cell r="H643" t="str">
            <v>FONTENOY</v>
          </cell>
          <cell r="I643" t="str">
            <v>7643</v>
          </cell>
        </row>
        <row r="680">
          <cell r="B680" t="str">
            <v>1.(c)</v>
          </cell>
          <cell r="C680" t="str">
            <v>ELECTRABEL</v>
          </cell>
          <cell r="D680" t="str">
            <v>ELECTRABEL CENTRALE HERDERSBRUG</v>
          </cell>
          <cell r="E680">
            <v>14834</v>
          </cell>
          <cell r="F680" t="str">
            <v>Pathoekeweg</v>
          </cell>
          <cell r="G680" t="str">
            <v>300</v>
          </cell>
          <cell r="H680" t="str">
            <v>Brugge</v>
          </cell>
          <cell r="I680" t="str">
            <v>8000</v>
          </cell>
          <cell r="J680">
            <v>284</v>
          </cell>
          <cell r="M680">
            <v>439</v>
          </cell>
        </row>
        <row r="704">
          <cell r="B704" t="str">
            <v>1.(c)</v>
          </cell>
          <cell r="C704" t="str">
            <v>FLUXYS LNG</v>
          </cell>
          <cell r="D704" t="str">
            <v>FLUXYS-LNG-TERMINAL</v>
          </cell>
          <cell r="E704">
            <v>14649</v>
          </cell>
          <cell r="F704" t="str">
            <v>Henri Victor Wolvensstraat</v>
          </cell>
          <cell r="G704" t="str">
            <v>3</v>
          </cell>
          <cell r="H704" t="str">
            <v>Brugge</v>
          </cell>
          <cell r="I704" t="str">
            <v>8380</v>
          </cell>
          <cell r="M704">
            <v>103</v>
          </cell>
        </row>
        <row r="708">
          <cell r="B708" t="str">
            <v>1.(c)</v>
          </cell>
          <cell r="C708" t="str">
            <v>ELECTRAWINDS BIOSTOOM</v>
          </cell>
          <cell r="D708" t="str">
            <v>ELECTRAWINDS BIOSTOOM</v>
          </cell>
          <cell r="E708">
            <v>174291</v>
          </cell>
          <cell r="F708" t="str">
            <v>Solvaylaan,INDUSTRIETERREIN PLASSENDALE II</v>
          </cell>
          <cell r="G708" t="str">
            <v>7</v>
          </cell>
          <cell r="H708" t="str">
            <v>Oostende</v>
          </cell>
          <cell r="I708" t="str">
            <v>8400</v>
          </cell>
          <cell r="J708">
            <v>105</v>
          </cell>
          <cell r="K708">
            <v>0</v>
          </cell>
          <cell r="L708">
            <v>0</v>
          </cell>
          <cell r="M708">
            <v>314</v>
          </cell>
        </row>
        <row r="798">
          <cell r="B798" t="str">
            <v>1.(c)</v>
          </cell>
          <cell r="C798" t="str">
            <v>A &amp; S ENERGIE</v>
          </cell>
          <cell r="D798" t="str">
            <v>A &amp; S ENERGIE</v>
          </cell>
          <cell r="E798">
            <v>177674</v>
          </cell>
          <cell r="F798" t="str">
            <v>Nieuwenhovestraat</v>
          </cell>
          <cell r="G798" t="str">
            <v>5</v>
          </cell>
          <cell r="H798" t="str">
            <v>Oostrozebeke</v>
          </cell>
          <cell r="I798" t="str">
            <v>8780</v>
          </cell>
          <cell r="J798">
            <v>0</v>
          </cell>
          <cell r="K798">
            <v>0</v>
          </cell>
          <cell r="L798">
            <v>0</v>
          </cell>
          <cell r="M798">
            <v>220</v>
          </cell>
        </row>
        <row r="876">
          <cell r="B876" t="str">
            <v>1.(c)</v>
          </cell>
          <cell r="C876" t="str">
            <v>EDF LUMINUS</v>
          </cell>
          <cell r="D876" t="str">
            <v>EDF LUMINUS</v>
          </cell>
          <cell r="E876">
            <v>14751</v>
          </cell>
          <cell r="F876" t="str">
            <v>Ham</v>
          </cell>
          <cell r="G876" t="str">
            <v>68</v>
          </cell>
          <cell r="H876" t="str">
            <v>Gent</v>
          </cell>
          <cell r="I876" t="str">
            <v>9000</v>
          </cell>
        </row>
        <row r="877">
          <cell r="B877" t="str">
            <v>1.(c)</v>
          </cell>
          <cell r="C877" t="str">
            <v>EDF LUMINUS</v>
          </cell>
          <cell r="D877" t="str">
            <v>EDF LUMINUS</v>
          </cell>
          <cell r="E877">
            <v>14750</v>
          </cell>
          <cell r="F877" t="str">
            <v>Buitenring-Wondelgem</v>
          </cell>
          <cell r="G877" t="str">
            <v>10</v>
          </cell>
          <cell r="H877" t="str">
            <v>Gent</v>
          </cell>
          <cell r="I877" t="str">
            <v>9000</v>
          </cell>
          <cell r="J877">
            <v>223</v>
          </cell>
          <cell r="M877">
            <v>718</v>
          </cell>
        </row>
        <row r="906">
          <cell r="B906" t="str">
            <v>1.(c)</v>
          </cell>
          <cell r="C906" t="str">
            <v>ELECTRABEL</v>
          </cell>
          <cell r="D906" t="str">
            <v>Electrabel  Centrale Knippegroen</v>
          </cell>
          <cell r="E906">
            <v>160690</v>
          </cell>
          <cell r="F906" t="str">
            <v>Knippegroen</v>
          </cell>
          <cell r="G906" t="str">
            <v>3</v>
          </cell>
          <cell r="H906" t="str">
            <v>Gent</v>
          </cell>
          <cell r="I906" t="str">
            <v>9042</v>
          </cell>
          <cell r="J906">
            <v>406</v>
          </cell>
          <cell r="K906">
            <v>456</v>
          </cell>
          <cell r="L906">
            <v>0</v>
          </cell>
          <cell r="M906">
            <v>4320</v>
          </cell>
        </row>
        <row r="907">
          <cell r="B907" t="str">
            <v>1.(c)</v>
          </cell>
          <cell r="C907" t="str">
            <v>ELECTRABEL</v>
          </cell>
          <cell r="D907" t="str">
            <v>ELECTRABEL CENTRALE RODENHUIZE</v>
          </cell>
          <cell r="E907">
            <v>14833</v>
          </cell>
          <cell r="F907" t="str">
            <v>Rodenhuizekaai</v>
          </cell>
          <cell r="G907" t="str">
            <v>3</v>
          </cell>
          <cell r="H907" t="str">
            <v>Gent</v>
          </cell>
          <cell r="I907" t="str">
            <v>9042</v>
          </cell>
          <cell r="J907">
            <v>456</v>
          </cell>
          <cell r="M907">
            <v>1930</v>
          </cell>
        </row>
        <row r="943">
          <cell r="B943" t="str">
            <v>4.(a)</v>
          </cell>
          <cell r="C943" t="str">
            <v>INEOS PHENOL BELGIUM</v>
          </cell>
          <cell r="D943" t="str">
            <v>INEOS PHENOL BELGIUM</v>
          </cell>
          <cell r="E943">
            <v>14848</v>
          </cell>
          <cell r="F943" t="str">
            <v>Geslecht</v>
          </cell>
          <cell r="G943" t="str">
            <v>1</v>
          </cell>
          <cell r="H943" t="str">
            <v>Beveren</v>
          </cell>
          <cell r="I943" t="str">
            <v>9130</v>
          </cell>
          <cell r="J943">
            <v>183</v>
          </cell>
          <cell r="M943">
            <v>227</v>
          </cell>
        </row>
        <row r="944">
          <cell r="B944" t="str">
            <v>4.(a)</v>
          </cell>
          <cell r="C944" t="str">
            <v>LANXESS</v>
          </cell>
          <cell r="D944" t="str">
            <v>LANXESS</v>
          </cell>
          <cell r="E944">
            <v>15145</v>
          </cell>
          <cell r="F944" t="str">
            <v>Ketenislaan</v>
          </cell>
          <cell r="G944" t="str">
            <v>2</v>
          </cell>
          <cell r="H944" t="str">
            <v>Beveren</v>
          </cell>
          <cell r="I944" t="str">
            <v>9130</v>
          </cell>
        </row>
        <row r="991">
          <cell r="B991" t="str">
            <v>8.(b).(ii)</v>
          </cell>
          <cell r="C991" t="str">
            <v>SYRAL BELGIUM</v>
          </cell>
          <cell r="D991" t="str">
            <v>SYRAL BELGIUM</v>
          </cell>
          <cell r="E991">
            <v>14793</v>
          </cell>
          <cell r="F991" t="str">
            <v>Burchtstraat</v>
          </cell>
          <cell r="G991" t="str">
            <v>10</v>
          </cell>
          <cell r="H991" t="str">
            <v>Aalst</v>
          </cell>
          <cell r="I991" t="str">
            <v>9300</v>
          </cell>
          <cell r="J991">
            <v>101</v>
          </cell>
          <cell r="M991">
            <v>191</v>
          </cell>
        </row>
        <row r="1013">
          <cell r="B1013" t="str">
            <v>1.(c)</v>
          </cell>
          <cell r="C1013" t="str">
            <v>ELECTRABEL</v>
          </cell>
          <cell r="D1013" t="str">
            <v>ELECTRABEL - CENTRALE RUIEN</v>
          </cell>
          <cell r="E1013">
            <v>14828</v>
          </cell>
          <cell r="F1013" t="str">
            <v>Herpelgem</v>
          </cell>
          <cell r="G1013" t="str">
            <v>18</v>
          </cell>
          <cell r="H1013" t="str">
            <v>Kluisbergen</v>
          </cell>
          <cell r="I1013" t="str">
            <v>9690</v>
          </cell>
          <cell r="J1013">
            <v>634</v>
          </cell>
          <cell r="K1013">
            <v>285</v>
          </cell>
          <cell r="L1013">
            <v>0</v>
          </cell>
          <cell r="M1013">
            <v>1120</v>
          </cell>
        </row>
        <row r="1053">
          <cell r="B1053" t="str">
            <v>4.(a)</v>
          </cell>
          <cell r="C1053" t="str">
            <v>OLEON</v>
          </cell>
          <cell r="D1053" t="str">
            <v>OLEON</v>
          </cell>
          <cell r="E1053">
            <v>14621</v>
          </cell>
          <cell r="F1053" t="str">
            <v>Assenedestraat</v>
          </cell>
          <cell r="G1053" t="str">
            <v>2</v>
          </cell>
          <cell r="H1053" t="str">
            <v>Evergem</v>
          </cell>
          <cell r="I1053" t="str">
            <v>9940</v>
          </cell>
        </row>
      </sheetData>
      <sheetData sheetId="4">
        <row r="4">
          <cell r="B4" t="str">
            <v>1.(c)</v>
          </cell>
          <cell r="C4" t="str">
            <v>TOPLOFIKATSIA SOFIA</v>
          </cell>
          <cell r="D4" t="str">
            <v>TETs "Sofia"</v>
          </cell>
          <cell r="E4">
            <v>15882</v>
          </cell>
          <cell r="F4" t="str">
            <v>"202"</v>
          </cell>
          <cell r="G4" t="str">
            <v>6</v>
          </cell>
          <cell r="H4" t="str">
            <v>Serdika</v>
          </cell>
          <cell r="I4" t="str">
            <v>1220</v>
          </cell>
          <cell r="J4">
            <v>1050</v>
          </cell>
          <cell r="M4">
            <v>467</v>
          </cell>
        </row>
        <row r="9">
          <cell r="B9" t="str">
            <v>1.(c)</v>
          </cell>
          <cell r="C9" t="str">
            <v>TOPLOFIKATSIA SOFIA</v>
          </cell>
          <cell r="D9" t="str">
            <v>TR "Sofia-Iztok"</v>
          </cell>
          <cell r="E9">
            <v>15881</v>
          </cell>
          <cell r="F9" t="str">
            <v>Dimitar Peshev</v>
          </cell>
          <cell r="G9" t="str">
            <v>6</v>
          </cell>
          <cell r="H9" t="str">
            <v>Sofia</v>
          </cell>
          <cell r="I9" t="str">
            <v>1528</v>
          </cell>
          <cell r="J9">
            <v>634</v>
          </cell>
          <cell r="M9">
            <v>614</v>
          </cell>
        </row>
        <row r="10">
          <cell r="B10" t="str">
            <v>1.(c)</v>
          </cell>
          <cell r="C10" t="str">
            <v>TOPLOFIKATSIA SOFIA</v>
          </cell>
          <cell r="D10" t="str">
            <v>OTs"Zemlyane"</v>
          </cell>
          <cell r="E10">
            <v>15880</v>
          </cell>
          <cell r="F10" t="str">
            <v>"Kostenets"</v>
          </cell>
          <cell r="G10" t="str">
            <v>5</v>
          </cell>
          <cell r="H10" t="str">
            <v>Krasno selo</v>
          </cell>
          <cell r="I10" t="str">
            <v>1680</v>
          </cell>
          <cell r="J10">
            <v>124</v>
          </cell>
          <cell r="M10">
            <v>166</v>
          </cell>
        </row>
        <row r="17">
          <cell r="B17" t="str">
            <v>1.(c)</v>
          </cell>
          <cell r="C17" t="str">
            <v>TOPLOFIKATSIA-PERNIK</v>
          </cell>
          <cell r="D17" t="str">
            <v>TETs "Republika"</v>
          </cell>
          <cell r="E17">
            <v>15884</v>
          </cell>
          <cell r="F17" t="str">
            <v>kvartal Moshino</v>
          </cell>
          <cell r="G17" t="str">
            <v>ТЕЦ "Реп</v>
          </cell>
          <cell r="H17" t="str">
            <v>Pernik</v>
          </cell>
          <cell r="I17" t="str">
            <v>2303</v>
          </cell>
          <cell r="J17">
            <v>1280</v>
          </cell>
          <cell r="K17">
            <v>4820</v>
          </cell>
          <cell r="L17">
            <v>126</v>
          </cell>
          <cell r="M17">
            <v>531</v>
          </cell>
        </row>
        <row r="21">
          <cell r="B21" t="str">
            <v>1.(c)</v>
          </cell>
          <cell r="C21" t="str">
            <v>TETS - BOBOV DOL</v>
          </cell>
          <cell r="D21" t="str">
            <v>TETs "Bobov dol"</v>
          </cell>
          <cell r="E21">
            <v>15872</v>
          </cell>
          <cell r="F21" t="str">
            <v>TETs "Bobov dol"EAD</v>
          </cell>
          <cell r="G21" t="str">
            <v/>
          </cell>
          <cell r="H21" t="str">
            <v>Golemo selo</v>
          </cell>
          <cell r="I21" t="str">
            <v>2635</v>
          </cell>
          <cell r="J21">
            <v>2930</v>
          </cell>
          <cell r="K21">
            <v>35400</v>
          </cell>
          <cell r="L21">
            <v>1780</v>
          </cell>
          <cell r="M21">
            <v>1720</v>
          </cell>
        </row>
        <row r="31">
          <cell r="B31" t="str">
            <v>1.(c)</v>
          </cell>
          <cell r="C31" t="str">
            <v>VIDAHIM</v>
          </cell>
          <cell r="D31" t="str">
            <v>TETs kam</v>
          </cell>
          <cell r="E31">
            <v>15802</v>
          </cell>
          <cell r="F31" t="str">
            <v>Yuzhna promishlena zona</v>
          </cell>
          <cell r="G31" t="str">
            <v/>
          </cell>
          <cell r="H31" t="str">
            <v>Vidin</v>
          </cell>
          <cell r="I31" t="str">
            <v>3700</v>
          </cell>
          <cell r="J31">
            <v>775</v>
          </cell>
          <cell r="K31">
            <v>1510</v>
          </cell>
        </row>
        <row r="34">
          <cell r="B34" t="str">
            <v>1.(c)</v>
          </cell>
          <cell r="C34" t="str">
            <v>EVN BULGARIA TOPLOFIKATSIA</v>
          </cell>
          <cell r="D34" t="str">
            <v>TETs</v>
          </cell>
          <cell r="E34">
            <v>15879</v>
          </cell>
          <cell r="F34" t="str">
            <v>Vasil Levski</v>
          </cell>
          <cell r="G34" t="str">
            <v>236</v>
          </cell>
          <cell r="H34" t="str">
            <v>Severen</v>
          </cell>
          <cell r="I34" t="str">
            <v>4003</v>
          </cell>
          <cell r="J34">
            <v>142</v>
          </cell>
          <cell r="M34">
            <v>158</v>
          </cell>
        </row>
        <row r="39">
          <cell r="B39" t="str">
            <v>6.(b)</v>
          </cell>
          <cell r="C39" t="str">
            <v>MONDI  STAMBOLIYSKI</v>
          </cell>
          <cell r="D39" t="str">
            <v>MONDI STAMBOLIYSKI EAD</v>
          </cell>
          <cell r="E39">
            <v>65916</v>
          </cell>
          <cell r="F39" t="str">
            <v>Zavodska</v>
          </cell>
          <cell r="G39" t="str">
            <v>1</v>
          </cell>
          <cell r="H39" t="str">
            <v>Stamboliyski</v>
          </cell>
          <cell r="I39" t="str">
            <v>4210</v>
          </cell>
          <cell r="J39">
            <v>190</v>
          </cell>
          <cell r="M39">
            <v>365</v>
          </cell>
        </row>
        <row r="57">
          <cell r="B57" t="str">
            <v>1.(c)</v>
          </cell>
          <cell r="C57" t="str">
            <v>ZAHARNI ZAVODI</v>
          </cell>
          <cell r="D57" t="str">
            <v>Toploelektricheska tsentrala kam "Zaharni zavodi" AD</v>
          </cell>
          <cell r="E57">
            <v>15822</v>
          </cell>
          <cell r="F57" t="str">
            <v>Sv. Knyaz Boris І</v>
          </cell>
          <cell r="G57" t="str">
            <v>29</v>
          </cell>
          <cell r="H57" t="str">
            <v>Gorna Oryahovitsa</v>
          </cell>
          <cell r="I57" t="str">
            <v>5100</v>
          </cell>
          <cell r="J57">
            <v>155</v>
          </cell>
          <cell r="K57">
            <v>232</v>
          </cell>
        </row>
        <row r="65">
          <cell r="B65" t="str">
            <v>6.(a)</v>
          </cell>
          <cell r="C65" t="str">
            <v>SVILOZA</v>
          </cell>
          <cell r="D65" t="str">
            <v>Instalatsia za proizvodstvo na sulfatno izbelena tseluloza ot shirokolistna darvesina (Zavod za tseluloza), Instalatsia za proizvodstvo na karboksimetil tseluloza i Depo za proizvodstveni otpadatsi-Sviloza AD</v>
          </cell>
          <cell r="E65">
            <v>15858</v>
          </cell>
          <cell r="F65" t="str">
            <v>Zapadna industrialna zona</v>
          </cell>
          <cell r="G65" t="str">
            <v>Свилоза</v>
          </cell>
          <cell r="H65" t="str">
            <v>Svishtov</v>
          </cell>
          <cell r="I65" t="str">
            <v>5253</v>
          </cell>
          <cell r="M65">
            <v>364</v>
          </cell>
        </row>
        <row r="67">
          <cell r="B67" t="str">
            <v>1.(c)</v>
          </cell>
          <cell r="C67" t="str">
            <v>TOPLOFIKATSIA-GABROVO</v>
          </cell>
          <cell r="D67" t="str">
            <v>TOPLOFIKATsIA-GABROVO</v>
          </cell>
          <cell r="E67">
            <v>65883</v>
          </cell>
          <cell r="F67" t="str">
            <v>Industrialna</v>
          </cell>
          <cell r="G67" t="str">
            <v>6</v>
          </cell>
          <cell r="H67" t="str">
            <v>Gabrovo</v>
          </cell>
          <cell r="I67" t="str">
            <v>5300</v>
          </cell>
        </row>
        <row r="75">
          <cell r="B75" t="str">
            <v>1.(c)</v>
          </cell>
          <cell r="C75" t="str">
            <v>TOPLOFIKATSIA - PLEVEN</v>
          </cell>
          <cell r="D75" t="str">
            <v>"TOPLOFIKATsIA - PLEVEN" EAD</v>
          </cell>
          <cell r="E75">
            <v>15878</v>
          </cell>
          <cell r="F75" t="str">
            <v>Iztochna Industrialna Zona</v>
          </cell>
          <cell r="G75" t="str">
            <v>№ 128</v>
          </cell>
          <cell r="H75" t="str">
            <v>Pleven</v>
          </cell>
          <cell r="I75" t="str">
            <v>5800</v>
          </cell>
          <cell r="J75">
            <v>159</v>
          </cell>
        </row>
        <row r="83">
          <cell r="B83" t="str">
            <v>5.(d)</v>
          </cell>
          <cell r="C83" t="str">
            <v>OBSHTINA KAZANLAK</v>
          </cell>
          <cell r="D83" t="str">
            <v>depo za tvardi bitovi otpadatsi</v>
          </cell>
          <cell r="E83">
            <v>65907</v>
          </cell>
          <cell r="F83" t="str">
            <v>bul."Rozova dolina"</v>
          </cell>
          <cell r="G83" t="str">
            <v>№8</v>
          </cell>
          <cell r="H83" t="str">
            <v>Kazanlak</v>
          </cell>
          <cell r="I83" t="str">
            <v>6100</v>
          </cell>
        </row>
        <row r="90">
          <cell r="B90" t="str">
            <v>1.(c)</v>
          </cell>
          <cell r="C90" t="str">
            <v>TETS MARITSA IZTOK 2</v>
          </cell>
          <cell r="D90" t="str">
            <v>"TETs Maritsa iztok 2" EAD</v>
          </cell>
          <cell r="E90">
            <v>15875</v>
          </cell>
          <cell r="F90" t="str">
            <v>s. Kovachevo</v>
          </cell>
          <cell r="G90" t="str">
            <v/>
          </cell>
          <cell r="H90" t="str">
            <v>Kovachevo</v>
          </cell>
          <cell r="I90" t="str">
            <v>6265</v>
          </cell>
          <cell r="J90">
            <v>13600</v>
          </cell>
          <cell r="K90">
            <v>153000</v>
          </cell>
          <cell r="M90">
            <v>11100</v>
          </cell>
        </row>
        <row r="94">
          <cell r="B94" t="str">
            <v>1.(c)</v>
          </cell>
          <cell r="C94" t="str">
            <v>BRIKEL</v>
          </cell>
          <cell r="D94" t="str">
            <v>Gorivna instalatsia s nominalna toplinna moshtnost 510 MWt</v>
          </cell>
          <cell r="E94">
            <v>15796</v>
          </cell>
          <cell r="F94" t="str">
            <v>izvan grada</v>
          </cell>
          <cell r="G94" t="str">
            <v/>
          </cell>
          <cell r="H94" t="str">
            <v>Galabovo</v>
          </cell>
          <cell r="I94" t="str">
            <v>6280</v>
          </cell>
          <cell r="J94">
            <v>605</v>
          </cell>
          <cell r="K94">
            <v>1130</v>
          </cell>
          <cell r="M94">
            <v>1090</v>
          </cell>
        </row>
        <row r="101">
          <cell r="B101" t="str">
            <v>1.(c)</v>
          </cell>
          <cell r="C101" t="str">
            <v>TETS MARITSA 3</v>
          </cell>
          <cell r="D101" t="str">
            <v>TETs "Maritsa" AD Dimitrovgrad</v>
          </cell>
          <cell r="E101">
            <v>15874</v>
          </cell>
          <cell r="F101" t="str">
            <v>Promishlena zona</v>
          </cell>
          <cell r="G101" t="str">
            <v/>
          </cell>
          <cell r="H101" t="str">
            <v>Dimitrovgrad</v>
          </cell>
          <cell r="I101" t="str">
            <v>6400</v>
          </cell>
          <cell r="J101">
            <v>311</v>
          </cell>
          <cell r="K101">
            <v>5590</v>
          </cell>
          <cell r="M101">
            <v>139</v>
          </cell>
        </row>
        <row r="110">
          <cell r="B110" t="str">
            <v>4.(a).(x)</v>
          </cell>
          <cell r="C110" t="str">
            <v>ORGAHIM</v>
          </cell>
          <cell r="D110" t="str">
            <v>Orgahim - zapadna ploshtadka</v>
          </cell>
          <cell r="E110">
            <v>193243</v>
          </cell>
          <cell r="F110" t="str">
            <v>bul.Treti mart</v>
          </cell>
          <cell r="G110" t="str">
            <v>21</v>
          </cell>
          <cell r="H110" t="str">
            <v>Ruse</v>
          </cell>
          <cell r="I110" t="str">
            <v>7000</v>
          </cell>
          <cell r="J110">
            <v>118</v>
          </cell>
        </row>
        <row r="115">
          <cell r="B115" t="str">
            <v>1.(c)</v>
          </cell>
          <cell r="C115" t="str">
            <v>TOPLOFIKATSIA RUSE</v>
          </cell>
          <cell r="D115" t="str">
            <v>"Toplofikatsia- Ruse" AD, TETs "Ruse-Iztok"</v>
          </cell>
          <cell r="E115">
            <v>15885</v>
          </cell>
          <cell r="F115" t="str">
            <v>TETs-Iztok</v>
          </cell>
          <cell r="G115" t="str">
            <v/>
          </cell>
          <cell r="H115" t="str">
            <v>Ruse</v>
          </cell>
          <cell r="I115" t="str">
            <v>7009</v>
          </cell>
          <cell r="J115">
            <v>1800</v>
          </cell>
          <cell r="K115">
            <v>518</v>
          </cell>
          <cell r="L115">
            <v>60</v>
          </cell>
          <cell r="M115">
            <v>520</v>
          </cell>
        </row>
        <row r="139">
          <cell r="B139" t="str">
            <v>1.(c)</v>
          </cell>
          <cell r="C139" t="str">
            <v>LUKOIL ENERGY AND GAS BULGARIA</v>
          </cell>
          <cell r="D139" t="str">
            <v>"Lukoyl Energia i Gaz Balgaria"EOOD</v>
          </cell>
          <cell r="E139">
            <v>157617</v>
          </cell>
          <cell r="F139" t="str">
            <v>industrialna zona "LNHB"</v>
          </cell>
          <cell r="G139" t="str">
            <v/>
          </cell>
          <cell r="H139" t="str">
            <v>Burgas</v>
          </cell>
          <cell r="I139" t="str">
            <v>8000</v>
          </cell>
          <cell r="J139">
            <v>617</v>
          </cell>
          <cell r="M139">
            <v>258</v>
          </cell>
        </row>
        <row r="140">
          <cell r="B140" t="str">
            <v>1.(c)</v>
          </cell>
          <cell r="C140" t="str">
            <v>TOPLOFIKATSIA</v>
          </cell>
          <cell r="D140" t="str">
            <v>"Toplofikatsia - Burgas" EAD</v>
          </cell>
          <cell r="E140">
            <v>15877</v>
          </cell>
          <cell r="F140" t="str">
            <v>Severna promishlena zona, Kv.“Lozovo”, p.k. 642</v>
          </cell>
          <cell r="G140" t="str">
            <v/>
          </cell>
          <cell r="H140" t="str">
            <v>Burgas</v>
          </cell>
          <cell r="I140" t="str">
            <v>8000</v>
          </cell>
          <cell r="J140">
            <v>125</v>
          </cell>
        </row>
        <row r="160">
          <cell r="B160" t="str">
            <v>1.(c)</v>
          </cell>
          <cell r="C160" t="str">
            <v>TOPLOFIKATSIA-SLIVEN</v>
          </cell>
          <cell r="D160" t="str">
            <v>Toplofikatsia  Sliven</v>
          </cell>
          <cell r="E160">
            <v>15887</v>
          </cell>
          <cell r="F160" t="str">
            <v>Stefan Karadzha</v>
          </cell>
          <cell r="G160" t="str">
            <v>23</v>
          </cell>
          <cell r="H160" t="str">
            <v>Sliven</v>
          </cell>
          <cell r="I160" t="str">
            <v>8800</v>
          </cell>
          <cell r="J160">
            <v>303</v>
          </cell>
          <cell r="K160">
            <v>1320</v>
          </cell>
          <cell r="M160">
            <v>250</v>
          </cell>
        </row>
        <row r="170">
          <cell r="B170" t="str">
            <v>1.(c)</v>
          </cell>
          <cell r="C170" t="str">
            <v>DALKIA-VARNA</v>
          </cell>
          <cell r="D170" t="str">
            <v>OTs Vladislav Varnenchik</v>
          </cell>
          <cell r="E170">
            <v>99082</v>
          </cell>
          <cell r="F170" t="str">
            <v>Yanosh Hunyadi</v>
          </cell>
          <cell r="G170" t="str">
            <v>5</v>
          </cell>
          <cell r="H170" t="str">
            <v>Vladislav Varnenchik</v>
          </cell>
          <cell r="I170" t="str">
            <v>9020</v>
          </cell>
        </row>
        <row r="175">
          <cell r="B175" t="str">
            <v>1.(c)</v>
          </cell>
          <cell r="C175" t="str">
            <v>DEVEN</v>
          </cell>
          <cell r="D175" t="str">
            <v>"Deven" AD</v>
          </cell>
          <cell r="E175">
            <v>15810</v>
          </cell>
          <cell r="F175" t="str">
            <v>Promishlena zona - yug</v>
          </cell>
          <cell r="G175" t="str">
            <v/>
          </cell>
          <cell r="H175" t="str">
            <v>Devnya</v>
          </cell>
          <cell r="I175" t="str">
            <v>9160</v>
          </cell>
          <cell r="J175">
            <v>2780</v>
          </cell>
          <cell r="K175">
            <v>1850</v>
          </cell>
          <cell r="L175">
            <v>195</v>
          </cell>
          <cell r="M175">
            <v>1610</v>
          </cell>
        </row>
        <row r="182">
          <cell r="B182" t="str">
            <v>1.(c)</v>
          </cell>
          <cell r="C182" t="str">
            <v>TETS VARNA</v>
          </cell>
          <cell r="D182" t="str">
            <v>TETs Varna</v>
          </cell>
          <cell r="E182">
            <v>15873</v>
          </cell>
          <cell r="F182" t="str">
            <v>s. Ezerovo</v>
          </cell>
          <cell r="G182" t="str">
            <v/>
          </cell>
          <cell r="H182" t="str">
            <v>Ezerovo</v>
          </cell>
          <cell r="I182" t="str">
            <v>9168</v>
          </cell>
          <cell r="J182">
            <v>7870</v>
          </cell>
          <cell r="K182">
            <v>17300</v>
          </cell>
          <cell r="M182">
            <v>1580</v>
          </cell>
        </row>
      </sheetData>
      <sheetData sheetId="5">
        <row r="50">
          <cell r="B50" t="str">
            <v>1.(c)</v>
          </cell>
          <cell r="C50" t="str">
            <v>Electricity Authority of Cyprus</v>
          </cell>
          <cell r="D50" t="str">
            <v>Electricity Authority of Cyprus, Moni Power Station</v>
          </cell>
          <cell r="E50">
            <v>5262</v>
          </cell>
          <cell r="F50" t="str">
            <v>Moni area</v>
          </cell>
          <cell r="G50" t="str">
            <v/>
          </cell>
          <cell r="H50" t="str">
            <v>MONI</v>
          </cell>
          <cell r="I50" t="str">
            <v>4525</v>
          </cell>
          <cell r="J50">
            <v>1220</v>
          </cell>
          <cell r="K50">
            <v>1700</v>
          </cell>
          <cell r="L50">
            <v>95.2</v>
          </cell>
          <cell r="M50">
            <v>566</v>
          </cell>
        </row>
        <row r="58">
          <cell r="B58" t="str">
            <v>1.(c)</v>
          </cell>
          <cell r="C58" t="str">
            <v>Electricity Authority of Cyprus</v>
          </cell>
          <cell r="D58" t="str">
            <v>Electricity Authority of Cyprus, Dhekelia Power Station</v>
          </cell>
          <cell r="E58">
            <v>7447</v>
          </cell>
          <cell r="F58" t="str">
            <v>Dhekelia area</v>
          </cell>
          <cell r="G58" t="str">
            <v/>
          </cell>
          <cell r="H58" t="str">
            <v>ORMIDEIA</v>
          </cell>
          <cell r="I58" t="str">
            <v>7502</v>
          </cell>
          <cell r="J58">
            <v>9330</v>
          </cell>
          <cell r="K58">
            <v>12900</v>
          </cell>
          <cell r="L58">
            <v>330</v>
          </cell>
          <cell r="M58">
            <v>2560</v>
          </cell>
        </row>
        <row r="77">
          <cell r="B77" t="str">
            <v>1.(c)</v>
          </cell>
          <cell r="C77" t="str">
            <v>Electricity Authority of Cyprus</v>
          </cell>
          <cell r="D77" t="str">
            <v>Electricity Authority of Cyprus, Vassilikos Power Station</v>
          </cell>
          <cell r="E77">
            <v>8584</v>
          </cell>
          <cell r="F77" t="str">
            <v>Vassilikos area</v>
          </cell>
          <cell r="G77" t="str">
            <v/>
          </cell>
          <cell r="H77" t="str">
            <v>ZYGI</v>
          </cell>
          <cell r="I77" t="str">
            <v>7738</v>
          </cell>
          <cell r="J77">
            <v>392</v>
          </cell>
          <cell r="K77">
            <v>194</v>
          </cell>
          <cell r="M77">
            <v>420</v>
          </cell>
        </row>
      </sheetData>
      <sheetData sheetId="6">
        <row r="12">
          <cell r="B12" t="str">
            <v>1.(c)</v>
          </cell>
          <cell r="C12" t="str">
            <v>ČEZ, a. s.</v>
          </cell>
          <cell r="D12" t="str">
            <v>Elektrárna Ledvice</v>
          </cell>
          <cell r="E12">
            <v>12869</v>
          </cell>
          <cell r="F12" t="str">
            <v>Osada</v>
          </cell>
          <cell r="G12" t="str">
            <v>141</v>
          </cell>
          <cell r="H12" t="str">
            <v>Bílina</v>
          </cell>
          <cell r="I12" t="str">
            <v>41801</v>
          </cell>
          <cell r="J12">
            <v>3240</v>
          </cell>
          <cell r="K12">
            <v>8500</v>
          </cell>
          <cell r="L12">
            <v>117</v>
          </cell>
          <cell r="M12">
            <v>2040</v>
          </cell>
        </row>
        <row r="37">
          <cell r="B37" t="str">
            <v>1.(c)</v>
          </cell>
          <cell r="C37" t="str">
            <v>ČEZ, a. s.</v>
          </cell>
          <cell r="D37" t="str">
            <v>Teplárny Hodonín, Poříčí, Tisová - lokalita Tisová</v>
          </cell>
          <cell r="E37">
            <v>12846</v>
          </cell>
          <cell r="F37" t="str">
            <v>N/A</v>
          </cell>
          <cell r="G37" t="str">
            <v/>
          </cell>
          <cell r="H37" t="str">
            <v>Březová</v>
          </cell>
          <cell r="I37" t="str">
            <v>35669</v>
          </cell>
          <cell r="J37">
            <v>1440</v>
          </cell>
          <cell r="K37">
            <v>3660</v>
          </cell>
          <cell r="L37">
            <v>73.2</v>
          </cell>
          <cell r="M37">
            <v>1490</v>
          </cell>
        </row>
        <row r="45">
          <cell r="B45" t="str">
            <v>1.(c)</v>
          </cell>
          <cell r="C45" t="str">
            <v>Teplárny Brno, a.s.</v>
          </cell>
          <cell r="D45" t="str">
            <v>Teplárny Brno a.s., Provoz Červený Mlýn</v>
          </cell>
          <cell r="E45">
            <v>10208</v>
          </cell>
          <cell r="F45" t="str">
            <v>Cimburkova</v>
          </cell>
          <cell r="G45" t="str">
            <v>2</v>
          </cell>
          <cell r="H45" t="str">
            <v>Brno-Královo Pole</v>
          </cell>
          <cell r="I45" t="str">
            <v>61200</v>
          </cell>
          <cell r="M45">
            <v>107</v>
          </cell>
        </row>
        <row r="49">
          <cell r="B49" t="str">
            <v>1.(c)</v>
          </cell>
          <cell r="C49" t="str">
            <v>Teplárny Brno, a.s.</v>
          </cell>
          <cell r="D49" t="str">
            <v>Teplárny Brno a.s., Provoz Brno - sever</v>
          </cell>
          <cell r="E49">
            <v>10206</v>
          </cell>
          <cell r="F49" t="str">
            <v>Obřanská</v>
          </cell>
          <cell r="G49" t="str">
            <v>940/60</v>
          </cell>
          <cell r="H49" t="str">
            <v>Brno-Maloměřice a Obřany</v>
          </cell>
          <cell r="I49" t="str">
            <v>61400</v>
          </cell>
        </row>
        <row r="51">
          <cell r="B51" t="str">
            <v>1.(c)</v>
          </cell>
          <cell r="C51" t="str">
            <v>Teplárny Brno, a.s.</v>
          </cell>
          <cell r="D51" t="str">
            <v>Teplárny Brno a.s., Provoz Špitálka</v>
          </cell>
          <cell r="E51">
            <v>10207</v>
          </cell>
          <cell r="F51" t="str">
            <v>Špitálka</v>
          </cell>
          <cell r="G51" t="str">
            <v>253/6</v>
          </cell>
          <cell r="H51" t="str">
            <v>Brno-střed</v>
          </cell>
          <cell r="I51" t="str">
            <v>60200</v>
          </cell>
          <cell r="J51">
            <v>118</v>
          </cell>
          <cell r="M51">
            <v>130</v>
          </cell>
        </row>
        <row r="76">
          <cell r="B76" t="str">
            <v>1.(c)</v>
          </cell>
          <cell r="C76" t="str">
            <v>Teplárna České Budějovice, a.s.</v>
          </cell>
          <cell r="D76" t="str">
            <v>Teplárna České Budějovice-Novohradská ulice</v>
          </cell>
          <cell r="E76">
            <v>8530</v>
          </cell>
          <cell r="F76" t="str">
            <v>Novohradská</v>
          </cell>
          <cell r="G76" t="str">
            <v>32</v>
          </cell>
          <cell r="H76" t="str">
            <v>České Budějovice</v>
          </cell>
          <cell r="I76" t="str">
            <v>37001</v>
          </cell>
          <cell r="J76">
            <v>729</v>
          </cell>
          <cell r="K76">
            <v>2070</v>
          </cell>
          <cell r="M76">
            <v>415</v>
          </cell>
        </row>
        <row r="77">
          <cell r="B77" t="str">
            <v>8.(b).(ii)</v>
          </cell>
          <cell r="C77" t="str">
            <v>Tereos TTD, a.s.</v>
          </cell>
          <cell r="D77" t="str">
            <v>Cukrovar České Meziříčí</v>
          </cell>
          <cell r="E77">
            <v>9598</v>
          </cell>
          <cell r="F77" t="str">
            <v>Osvobození</v>
          </cell>
          <cell r="G77" t="str">
            <v/>
          </cell>
          <cell r="H77" t="str">
            <v>České Meziříčí</v>
          </cell>
          <cell r="I77" t="str">
            <v>51771</v>
          </cell>
          <cell r="J77">
            <v>126</v>
          </cell>
          <cell r="K77">
            <v>498</v>
          </cell>
        </row>
        <row r="86">
          <cell r="B86" t="str">
            <v>1.(c)</v>
          </cell>
          <cell r="C86" t="str">
            <v>ACTHERM,spol. s r.o.</v>
          </cell>
          <cell r="D86" t="str">
            <v>ACTHERM, spol. s r.o., odštěpný závod Chomutov</v>
          </cell>
          <cell r="E86">
            <v>12834</v>
          </cell>
          <cell r="F86" t="str">
            <v>Tovární</v>
          </cell>
          <cell r="G86" t="str">
            <v>5533</v>
          </cell>
          <cell r="H86" t="str">
            <v>Chomutov</v>
          </cell>
          <cell r="I86" t="str">
            <v>43001</v>
          </cell>
          <cell r="J86">
            <v>296</v>
          </cell>
          <cell r="K86">
            <v>928</v>
          </cell>
          <cell r="M86">
            <v>168</v>
          </cell>
        </row>
        <row r="102">
          <cell r="B102" t="str">
            <v>1.(c)</v>
          </cell>
          <cell r="C102" t="str">
            <v>Elektrárna Chvaletice a.s.</v>
          </cell>
          <cell r="D102" t="str">
            <v>Elektrárna Chvaletice</v>
          </cell>
          <cell r="E102">
            <v>10300</v>
          </cell>
          <cell r="F102" t="str">
            <v>K Elektrárně</v>
          </cell>
          <cell r="G102" t="str">
            <v>227</v>
          </cell>
          <cell r="H102" t="str">
            <v>Chvaletice</v>
          </cell>
          <cell r="I102" t="str">
            <v>53312</v>
          </cell>
          <cell r="J102">
            <v>4060</v>
          </cell>
          <cell r="K102">
            <v>3260</v>
          </cell>
          <cell r="L102">
            <v>253</v>
          </cell>
          <cell r="M102">
            <v>3380</v>
          </cell>
        </row>
        <row r="117">
          <cell r="B117" t="str">
            <v>1.(c)</v>
          </cell>
          <cell r="C117" t="str">
            <v>ČEZ, a. s.</v>
          </cell>
          <cell r="D117" t="str">
            <v>Elektrárna Dětmarovice</v>
          </cell>
          <cell r="E117">
            <v>10343</v>
          </cell>
          <cell r="F117" t="str">
            <v>N/A</v>
          </cell>
          <cell r="G117" t="str">
            <v>1202</v>
          </cell>
          <cell r="H117" t="str">
            <v>Dětmarovice</v>
          </cell>
          <cell r="I117" t="str">
            <v>73571</v>
          </cell>
          <cell r="J117">
            <v>2490</v>
          </cell>
          <cell r="K117">
            <v>1010</v>
          </cell>
          <cell r="L117">
            <v>55.7</v>
          </cell>
          <cell r="M117">
            <v>1740</v>
          </cell>
        </row>
        <row r="123">
          <cell r="B123" t="str">
            <v>8.(b).(ii)</v>
          </cell>
          <cell r="C123" t="str">
            <v>Tereos TTD, a.s.</v>
          </cell>
          <cell r="D123" t="str">
            <v>Cukrovar Dobrovice</v>
          </cell>
          <cell r="E123">
            <v>66389</v>
          </cell>
          <cell r="F123" t="str">
            <v>Palackého náměstí</v>
          </cell>
          <cell r="G123" t="str">
            <v>1</v>
          </cell>
          <cell r="H123" t="str">
            <v>Dobrovice</v>
          </cell>
          <cell r="I123" t="str">
            <v>29441</v>
          </cell>
        </row>
        <row r="134">
          <cell r="B134" t="str">
            <v>1.(c)</v>
          </cell>
          <cell r="C134" t="str">
            <v>ČEZ, a. s.</v>
          </cell>
          <cell r="D134" t="str">
            <v>Teplárny Hodonín, Poříčí, Tisová - lokalita Poříčí, provoz Dvůr Králové</v>
          </cell>
          <cell r="E134">
            <v>10605</v>
          </cell>
          <cell r="F134" t="str">
            <v>28. října</v>
          </cell>
          <cell r="G134" t="str">
            <v>1965</v>
          </cell>
          <cell r="H134" t="str">
            <v>Dvůr Králové nad Labem</v>
          </cell>
          <cell r="I134" t="str">
            <v>54401</v>
          </cell>
          <cell r="K134">
            <v>288</v>
          </cell>
        </row>
        <row r="137">
          <cell r="B137" t="str">
            <v>2.(f)</v>
          </cell>
          <cell r="C137" t="str">
            <v>ArcelorMittal Frýdek-Místek a.s.</v>
          </cell>
          <cell r="D137" t="str">
            <v>Technologie</v>
          </cell>
          <cell r="E137">
            <v>10345</v>
          </cell>
          <cell r="F137" t="str">
            <v>Křižíkova</v>
          </cell>
          <cell r="G137" t="str">
            <v>1377</v>
          </cell>
          <cell r="H137" t="str">
            <v>Frýdek-Místek</v>
          </cell>
          <cell r="I137" t="str">
            <v>73801</v>
          </cell>
          <cell r="K137">
            <v>263</v>
          </cell>
        </row>
        <row r="156">
          <cell r="B156" t="str">
            <v>1.(c)</v>
          </cell>
          <cell r="C156" t="str">
            <v>ČEZ, a. s.</v>
          </cell>
          <cell r="D156" t="str">
            <v>Teplárny Hodonín, Poříčí, Tisová - lokalita Hodonín</v>
          </cell>
          <cell r="E156">
            <v>12833</v>
          </cell>
          <cell r="F156" t="str">
            <v>U Elektrárny</v>
          </cell>
          <cell r="G156" t="str">
            <v>3030/1</v>
          </cell>
          <cell r="H156" t="str">
            <v>Hodonín</v>
          </cell>
          <cell r="I156" t="str">
            <v>69501</v>
          </cell>
          <cell r="J156">
            <v>300</v>
          </cell>
          <cell r="K156">
            <v>1070</v>
          </cell>
          <cell r="M156">
            <v>541</v>
          </cell>
        </row>
        <row r="160">
          <cell r="B160" t="str">
            <v>1.(c)</v>
          </cell>
          <cell r="C160" t="str">
            <v>ČEZ, a. s.</v>
          </cell>
          <cell r="D160" t="str">
            <v>Elektrárna Mělník</v>
          </cell>
          <cell r="E160">
            <v>11261</v>
          </cell>
          <cell r="F160" t="str">
            <v>N/A</v>
          </cell>
          <cell r="G160" t="str">
            <v>255</v>
          </cell>
          <cell r="H160" t="str">
            <v>Horní Počaply</v>
          </cell>
          <cell r="I160" t="str">
            <v>27703</v>
          </cell>
          <cell r="J160">
            <v>4720</v>
          </cell>
          <cell r="K160">
            <v>3910</v>
          </cell>
          <cell r="L160">
            <v>336</v>
          </cell>
          <cell r="M160">
            <v>3500</v>
          </cell>
        </row>
        <row r="161">
          <cell r="B161" t="str">
            <v>1.(c)</v>
          </cell>
          <cell r="C161" t="str">
            <v>Energotrans, a.s.</v>
          </cell>
          <cell r="D161" t="str">
            <v>Elektrárna Mělník I - EMĚ I</v>
          </cell>
          <cell r="E161">
            <v>8129</v>
          </cell>
          <cell r="F161" t="str">
            <v>N/A</v>
          </cell>
          <cell r="G161" t="str">
            <v/>
          </cell>
          <cell r="H161" t="str">
            <v>Horní Počaply</v>
          </cell>
          <cell r="I161" t="str">
            <v>27703</v>
          </cell>
          <cell r="J161">
            <v>2210</v>
          </cell>
          <cell r="K161">
            <v>2300</v>
          </cell>
          <cell r="L161">
            <v>117</v>
          </cell>
          <cell r="M161">
            <v>1900</v>
          </cell>
        </row>
        <row r="165">
          <cell r="B165" t="str">
            <v>6.(b)</v>
          </cell>
          <cell r="C165" t="str">
            <v>KRPA PAPER, a.s.</v>
          </cell>
          <cell r="D165" t="str">
            <v>KRPA PAPER, a.s.</v>
          </cell>
          <cell r="E165">
            <v>16411</v>
          </cell>
          <cell r="F165" t="str">
            <v>Nádražní</v>
          </cell>
          <cell r="G165" t="str">
            <v>266</v>
          </cell>
          <cell r="H165" t="str">
            <v>Hostinné</v>
          </cell>
          <cell r="I165" t="str">
            <v>54371</v>
          </cell>
        </row>
        <row r="187">
          <cell r="B187" t="str">
            <v>1.(c)</v>
          </cell>
          <cell r="C187" t="str">
            <v>Moravskoslezské cukrovary, a.s.</v>
          </cell>
          <cell r="D187" t="str">
            <v>Moravskoslezské cukrovary, a.s.  závod Hrušovany</v>
          </cell>
          <cell r="E187">
            <v>6654</v>
          </cell>
          <cell r="F187" t="str">
            <v>Cukrovarská</v>
          </cell>
          <cell r="G187" t="str">
            <v>657</v>
          </cell>
          <cell r="H187" t="str">
            <v>Hrušovany nad Jevišovkou</v>
          </cell>
          <cell r="I187" t="str">
            <v>67167</v>
          </cell>
        </row>
        <row r="195">
          <cell r="B195" t="str">
            <v>1.(c)</v>
          </cell>
          <cell r="C195" t="str">
            <v>Jablonecká teplárenská a realitní, a.s.</v>
          </cell>
          <cell r="D195" t="str">
            <v>Výtopna BRANDL</v>
          </cell>
          <cell r="E195">
            <v>9884</v>
          </cell>
          <cell r="F195" t="str">
            <v>Liberecká</v>
          </cell>
          <cell r="G195" t="str">
            <v>120</v>
          </cell>
          <cell r="H195" t="str">
            <v>Jablonec nad Nisou</v>
          </cell>
          <cell r="I195" t="str">
            <v>46601</v>
          </cell>
        </row>
        <row r="196">
          <cell r="B196" t="str">
            <v>1.(c)</v>
          </cell>
          <cell r="C196" t="str">
            <v>Jablonecká teplárenská a realitní, a.s.</v>
          </cell>
          <cell r="D196" t="str">
            <v>Výtopna RÝNOVICE</v>
          </cell>
          <cell r="E196">
            <v>102109</v>
          </cell>
          <cell r="F196" t="str">
            <v>Belgická</v>
          </cell>
          <cell r="G196" t="str">
            <v>400</v>
          </cell>
          <cell r="H196" t="str">
            <v>Jablonec nad Nisou</v>
          </cell>
          <cell r="I196" t="str">
            <v>46601</v>
          </cell>
        </row>
        <row r="221">
          <cell r="B221" t="str">
            <v>1.(c)</v>
          </cell>
          <cell r="C221" t="str">
            <v>ČEZ, a. s.</v>
          </cell>
          <cell r="D221" t="str">
            <v>Elektrárny Prunéřov</v>
          </cell>
          <cell r="E221">
            <v>12825</v>
          </cell>
          <cell r="F221" t="str">
            <v>N/A</v>
          </cell>
          <cell r="G221" t="str">
            <v>375</v>
          </cell>
          <cell r="H221" t="str">
            <v>Kadaň</v>
          </cell>
          <cell r="I221" t="str">
            <v>43201</v>
          </cell>
          <cell r="J221">
            <v>10900</v>
          </cell>
          <cell r="K221">
            <v>12200</v>
          </cell>
          <cell r="L221">
            <v>625</v>
          </cell>
          <cell r="M221">
            <v>6920</v>
          </cell>
        </row>
        <row r="222">
          <cell r="B222" t="str">
            <v>1.(c)</v>
          </cell>
          <cell r="C222" t="str">
            <v>ČEZ, a. s.</v>
          </cell>
          <cell r="D222" t="str">
            <v>Elektrárny Tušimice</v>
          </cell>
          <cell r="E222">
            <v>8582</v>
          </cell>
          <cell r="F222" t="str">
            <v>N/A</v>
          </cell>
          <cell r="G222" t="str">
            <v>9</v>
          </cell>
          <cell r="H222" t="str">
            <v>Kadaň</v>
          </cell>
          <cell r="I222" t="str">
            <v>43201</v>
          </cell>
          <cell r="J222">
            <v>1950</v>
          </cell>
          <cell r="K222">
            <v>1150</v>
          </cell>
          <cell r="L222">
            <v>116</v>
          </cell>
          <cell r="M222">
            <v>2800</v>
          </cell>
        </row>
        <row r="229">
          <cell r="B229" t="str">
            <v>1.(c)</v>
          </cell>
          <cell r="C229" t="str">
            <v>Dalkia Česká republika, a.s.</v>
          </cell>
          <cell r="D229" t="str">
            <v>Teplárna Československé armády</v>
          </cell>
          <cell r="E229">
            <v>11403</v>
          </cell>
          <cell r="F229" t="str">
            <v>ČSA</v>
          </cell>
          <cell r="G229" t="str">
            <v>4</v>
          </cell>
          <cell r="H229" t="str">
            <v>Karviná</v>
          </cell>
          <cell r="I229" t="str">
            <v>73506</v>
          </cell>
          <cell r="J229">
            <v>335</v>
          </cell>
          <cell r="K229">
            <v>663</v>
          </cell>
          <cell r="M229">
            <v>186</v>
          </cell>
        </row>
        <row r="230">
          <cell r="B230" t="str">
            <v>1.(c)</v>
          </cell>
          <cell r="C230" t="str">
            <v>Dalkia Česká republika, a.s.</v>
          </cell>
          <cell r="D230" t="str">
            <v>Teplárna Karviná</v>
          </cell>
          <cell r="E230">
            <v>11402</v>
          </cell>
          <cell r="F230" t="str">
            <v>Svobody</v>
          </cell>
          <cell r="G230" t="str">
            <v>5</v>
          </cell>
          <cell r="H230" t="str">
            <v>Karviná</v>
          </cell>
          <cell r="I230" t="str">
            <v>73506</v>
          </cell>
          <cell r="J230">
            <v>557</v>
          </cell>
          <cell r="K230">
            <v>767</v>
          </cell>
          <cell r="M230">
            <v>329</v>
          </cell>
        </row>
        <row r="234">
          <cell r="B234" t="str">
            <v>1.(c)</v>
          </cell>
          <cell r="C234" t="str">
            <v>Alpiq Generation (CZ) s.r.o.</v>
          </cell>
          <cell r="D234" t="str">
            <v>ELEKTRÁRNA KLADNO</v>
          </cell>
          <cell r="E234">
            <v>11284</v>
          </cell>
          <cell r="F234" t="str">
            <v>Dubská</v>
          </cell>
          <cell r="G234" t="str">
            <v>257</v>
          </cell>
          <cell r="H234" t="str">
            <v>Kladno</v>
          </cell>
          <cell r="I234" t="str">
            <v>27203</v>
          </cell>
          <cell r="J234">
            <v>1820</v>
          </cell>
          <cell r="K234">
            <v>2970</v>
          </cell>
          <cell r="L234">
            <v>74.400000000000006</v>
          </cell>
          <cell r="M234">
            <v>1550</v>
          </cell>
        </row>
        <row r="247">
          <cell r="B247" t="str">
            <v>1.(c)</v>
          </cell>
          <cell r="C247" t="str">
            <v>Dalkia Kolín, a.s.</v>
          </cell>
          <cell r="D247" t="str">
            <v>Elektrárna Kolín</v>
          </cell>
          <cell r="E247">
            <v>12838</v>
          </cell>
          <cell r="F247" t="str">
            <v>Tovární</v>
          </cell>
          <cell r="G247" t="str">
            <v>21</v>
          </cell>
          <cell r="H247" t="str">
            <v>Kolín</v>
          </cell>
          <cell r="I247" t="str">
            <v>28002</v>
          </cell>
          <cell r="J247">
            <v>302</v>
          </cell>
          <cell r="K247">
            <v>1090</v>
          </cell>
          <cell r="M247">
            <v>161</v>
          </cell>
        </row>
        <row r="256">
          <cell r="B256" t="str">
            <v>1.(c)</v>
          </cell>
          <cell r="C256" t="str">
            <v>KOMTERM, a.s.</v>
          </cell>
          <cell r="D256" t="str">
            <v>KOMTERM Morava, s. r. o.</v>
          </cell>
          <cell r="E256">
            <v>12824</v>
          </cell>
          <cell r="F256" t="str">
            <v>Areál Tatry</v>
          </cell>
          <cell r="G256" t="str">
            <v>1446/3</v>
          </cell>
          <cell r="H256" t="str">
            <v>Kopřivnice</v>
          </cell>
          <cell r="I256" t="str">
            <v>74221</v>
          </cell>
          <cell r="J256">
            <v>100</v>
          </cell>
          <cell r="K256">
            <v>253</v>
          </cell>
        </row>
        <row r="275">
          <cell r="B275" t="str">
            <v>1.(c)</v>
          </cell>
          <cell r="C275" t="str">
            <v>TAMERO INVEST s.r.o.</v>
          </cell>
          <cell r="D275" t="str">
            <v>Teplárna TAMERO INVVEST s.r.o.</v>
          </cell>
          <cell r="E275">
            <v>174663</v>
          </cell>
          <cell r="F275" t="str">
            <v>O. Wichterleho</v>
          </cell>
          <cell r="G275" t="str">
            <v>810</v>
          </cell>
          <cell r="H275" t="str">
            <v>Kralupy nad Vltavou</v>
          </cell>
          <cell r="I275" t="str">
            <v>27801</v>
          </cell>
          <cell r="J275">
            <v>383</v>
          </cell>
          <cell r="K275">
            <v>245</v>
          </cell>
          <cell r="M275">
            <v>429</v>
          </cell>
        </row>
        <row r="283">
          <cell r="B283" t="str">
            <v>1.(c)</v>
          </cell>
          <cell r="C283" t="str">
            <v>Dalkia Česká republika, a.s.</v>
          </cell>
          <cell r="D283" t="str">
            <v>Teplárna Krnov</v>
          </cell>
          <cell r="E283">
            <v>11401</v>
          </cell>
          <cell r="F283" t="str">
            <v>Revoluční</v>
          </cell>
          <cell r="G283" t="str">
            <v>960/51</v>
          </cell>
          <cell r="H283" t="str">
            <v>Krnov</v>
          </cell>
          <cell r="I283" t="str">
            <v>79401</v>
          </cell>
          <cell r="J283">
            <v>109</v>
          </cell>
          <cell r="K283">
            <v>205</v>
          </cell>
          <cell r="M283">
            <v>102</v>
          </cell>
        </row>
        <row r="317">
          <cell r="B317" t="str">
            <v>1.(c)</v>
          </cell>
          <cell r="C317" t="str">
            <v>Teplárna Liberec, a.s.</v>
          </cell>
          <cell r="D317" t="str">
            <v>Teplárna Liberec, a.s.</v>
          </cell>
          <cell r="E317">
            <v>10577</v>
          </cell>
          <cell r="F317" t="str">
            <v>Dr. Milady Horákové</v>
          </cell>
          <cell r="G317" t="str">
            <v>641/34a</v>
          </cell>
          <cell r="H317" t="str">
            <v>Liberec (nečleněné město)</v>
          </cell>
          <cell r="I317" t="str">
            <v>46001</v>
          </cell>
        </row>
        <row r="339">
          <cell r="B339" t="str">
            <v>4.(a).(i)</v>
          </cell>
          <cell r="C339" t="str">
            <v>UNIPETROL RPA, s.r.o.</v>
          </cell>
          <cell r="D339" t="str">
            <v>UNIPETROL RPA</v>
          </cell>
          <cell r="E339">
            <v>6838</v>
          </cell>
          <cell r="F339" t="str">
            <v>N/A</v>
          </cell>
          <cell r="G339" t="str">
            <v>1</v>
          </cell>
          <cell r="H339" t="str">
            <v>Litvínov</v>
          </cell>
          <cell r="I339" t="str">
            <v>43601</v>
          </cell>
          <cell r="J339">
            <v>4540</v>
          </cell>
          <cell r="K339">
            <v>6230</v>
          </cell>
          <cell r="L339">
            <v>132</v>
          </cell>
          <cell r="M339">
            <v>1940</v>
          </cell>
        </row>
        <row r="349">
          <cell r="B349" t="str">
            <v>4.(c)</v>
          </cell>
          <cell r="C349" t="str">
            <v>Lovochemie, a.s.</v>
          </cell>
          <cell r="D349" t="str">
            <v>Lovochemie, a.s., Lovosice</v>
          </cell>
          <cell r="E349">
            <v>10954</v>
          </cell>
          <cell r="F349" t="str">
            <v>Terezínská</v>
          </cell>
          <cell r="G349" t="str">
            <v>57</v>
          </cell>
          <cell r="H349" t="str">
            <v>Lovosice</v>
          </cell>
          <cell r="I349" t="str">
            <v>41002</v>
          </cell>
          <cell r="J349">
            <v>582</v>
          </cell>
          <cell r="K349">
            <v>1290</v>
          </cell>
          <cell r="M349">
            <v>352</v>
          </cell>
        </row>
        <row r="383">
          <cell r="B383" t="str">
            <v>1.(c)</v>
          </cell>
          <cell r="C383" t="str">
            <v>ŠKO-ENERGO, s.r.o.</v>
          </cell>
          <cell r="D383" t="str">
            <v>Teplárna ŠKO-ENERGO s.r.o.</v>
          </cell>
          <cell r="E383">
            <v>16232</v>
          </cell>
          <cell r="F383" t="str">
            <v>tř. Václava Klementa</v>
          </cell>
          <cell r="G383" t="str">
            <v>869</v>
          </cell>
          <cell r="H383" t="str">
            <v>Mladá Boleslav</v>
          </cell>
          <cell r="I383" t="str">
            <v>29301</v>
          </cell>
          <cell r="J383">
            <v>527</v>
          </cell>
          <cell r="K383">
            <v>769</v>
          </cell>
          <cell r="M383">
            <v>544</v>
          </cell>
        </row>
        <row r="408">
          <cell r="B408" t="str">
            <v>1.(c)</v>
          </cell>
          <cell r="C408" t="str">
            <v>Dalkia Česká republika, a.s.</v>
          </cell>
          <cell r="D408" t="str">
            <v>Teplárna Přívoz</v>
          </cell>
          <cell r="E408">
            <v>11397</v>
          </cell>
          <cell r="F408" t="str">
            <v>Křišťanova</v>
          </cell>
          <cell r="G408" t="str">
            <v>1122</v>
          </cell>
          <cell r="H408" t="str">
            <v>Moravská Ostrava a Přívoz</v>
          </cell>
          <cell r="I408" t="str">
            <v>70200</v>
          </cell>
          <cell r="J408">
            <v>340</v>
          </cell>
          <cell r="K408">
            <v>369</v>
          </cell>
          <cell r="M408">
            <v>178</v>
          </cell>
        </row>
        <row r="416">
          <cell r="B416" t="str">
            <v>1.(c)</v>
          </cell>
          <cell r="C416" t="str">
            <v>United Energy, a.s.</v>
          </cell>
          <cell r="D416" t="str">
            <v>Teplárna Komořany</v>
          </cell>
          <cell r="E416">
            <v>11406</v>
          </cell>
          <cell r="F416" t="str">
            <v>Teplárenská</v>
          </cell>
          <cell r="G416" t="str">
            <v>2</v>
          </cell>
          <cell r="H416" t="str">
            <v>Most</v>
          </cell>
          <cell r="I416" t="str">
            <v>43401</v>
          </cell>
          <cell r="J416">
            <v>1210</v>
          </cell>
          <cell r="K416">
            <v>6470</v>
          </cell>
          <cell r="M416">
            <v>2050</v>
          </cell>
        </row>
        <row r="420">
          <cell r="B420" t="str">
            <v>1.(c)</v>
          </cell>
          <cell r="C420" t="str">
            <v>KA Contracting ČR s.r.o.</v>
          </cell>
          <cell r="D420" t="str">
            <v>Teplárna Náchod</v>
          </cell>
          <cell r="E420">
            <v>14159</v>
          </cell>
          <cell r="F420" t="str">
            <v>Plhovská</v>
          </cell>
          <cell r="G420" t="str">
            <v>544</v>
          </cell>
          <cell r="H420" t="str">
            <v>Náchod</v>
          </cell>
          <cell r="I420" t="str">
            <v>54701</v>
          </cell>
          <cell r="J420">
            <v>143</v>
          </cell>
          <cell r="K420">
            <v>852</v>
          </cell>
          <cell r="M420">
            <v>124</v>
          </cell>
        </row>
        <row r="427">
          <cell r="B427" t="str">
            <v>4.(a).(viii)</v>
          </cell>
          <cell r="C427" t="str">
            <v>SPOLANA a.s.</v>
          </cell>
          <cell r="D427" t="str">
            <v>Spolana Neratovice</v>
          </cell>
          <cell r="E427">
            <v>10556</v>
          </cell>
          <cell r="F427" t="str">
            <v>Práce</v>
          </cell>
          <cell r="G427" t="str">
            <v>657</v>
          </cell>
          <cell r="H427" t="str">
            <v>Neratovice</v>
          </cell>
          <cell r="I427" t="str">
            <v>27711</v>
          </cell>
          <cell r="J427">
            <v>766</v>
          </cell>
          <cell r="K427">
            <v>1320</v>
          </cell>
          <cell r="M427">
            <v>246</v>
          </cell>
        </row>
        <row r="446">
          <cell r="B446" t="str">
            <v>1.(c)</v>
          </cell>
          <cell r="C446" t="str">
            <v>Dalkia Česká republika, a.s.</v>
          </cell>
          <cell r="D446" t="str">
            <v>Elektrárna Třebovice</v>
          </cell>
          <cell r="E446">
            <v>11398</v>
          </cell>
          <cell r="F446" t="str">
            <v>Elektrárenská</v>
          </cell>
          <cell r="G446" t="str">
            <v>5562/17</v>
          </cell>
          <cell r="H446" t="str">
            <v>null</v>
          </cell>
          <cell r="I446" t="str">
            <v>72200</v>
          </cell>
          <cell r="J446">
            <v>2980</v>
          </cell>
          <cell r="K446">
            <v>3310</v>
          </cell>
          <cell r="L446">
            <v>72.400000000000006</v>
          </cell>
          <cell r="M446">
            <v>1150</v>
          </cell>
        </row>
        <row r="461">
          <cell r="B461" t="str">
            <v>1.(c)</v>
          </cell>
          <cell r="C461" t="str">
            <v>Dalkia Česká republika, a.s.</v>
          </cell>
          <cell r="D461" t="str">
            <v>Teplárna Olomouc</v>
          </cell>
          <cell r="E461">
            <v>11399</v>
          </cell>
          <cell r="F461" t="str">
            <v>Tovární</v>
          </cell>
          <cell r="G461" t="str">
            <v>906/44</v>
          </cell>
          <cell r="H461" t="str">
            <v>Olomouc</v>
          </cell>
          <cell r="I461" t="str">
            <v>77900</v>
          </cell>
          <cell r="J461">
            <v>441</v>
          </cell>
          <cell r="K461">
            <v>670</v>
          </cell>
          <cell r="M461">
            <v>343</v>
          </cell>
        </row>
        <row r="465">
          <cell r="B465" t="str">
            <v>1.(c)</v>
          </cell>
          <cell r="C465" t="str">
            <v>Elektrárny Opatovice, a.s.</v>
          </cell>
          <cell r="D465" t="str">
            <v>Elektrárna Opatovice</v>
          </cell>
          <cell r="E465">
            <v>11043</v>
          </cell>
          <cell r="F465" t="str">
            <v>N/A</v>
          </cell>
          <cell r="G465" t="str">
            <v/>
          </cell>
          <cell r="H465" t="str">
            <v>Opatovice nad Labem</v>
          </cell>
          <cell r="I465" t="str">
            <v>53345</v>
          </cell>
          <cell r="J465">
            <v>2700</v>
          </cell>
          <cell r="K465">
            <v>4690</v>
          </cell>
          <cell r="L465">
            <v>210</v>
          </cell>
          <cell r="M465">
            <v>2380</v>
          </cell>
        </row>
        <row r="471">
          <cell r="B471" t="str">
            <v>1.(c)</v>
          </cell>
          <cell r="C471" t="str">
            <v>Ostrovská teplárenská, a.s.</v>
          </cell>
          <cell r="D471" t="str">
            <v>Ostrovská teplárenská,a.s., provoz teplárna Ostrov</v>
          </cell>
          <cell r="E471">
            <v>16141</v>
          </cell>
          <cell r="F471" t="str">
            <v>N/A</v>
          </cell>
          <cell r="G471" t="str">
            <v/>
          </cell>
          <cell r="H471" t="str">
            <v>Ostrov</v>
          </cell>
          <cell r="I471" t="str">
            <v>36338</v>
          </cell>
          <cell r="J471">
            <v>103</v>
          </cell>
          <cell r="K471">
            <v>393</v>
          </cell>
        </row>
        <row r="478">
          <cell r="B478" t="str">
            <v>1.(c)</v>
          </cell>
          <cell r="C478" t="str">
            <v>Teplárna Otrokovice a.s.</v>
          </cell>
          <cell r="D478" t="str">
            <v>Teplárna Otrokovice</v>
          </cell>
          <cell r="E478">
            <v>12855</v>
          </cell>
          <cell r="F478" t="str">
            <v>Objízdná</v>
          </cell>
          <cell r="G478" t="str">
            <v>1777</v>
          </cell>
          <cell r="H478" t="str">
            <v>Otrokovice</v>
          </cell>
          <cell r="I478" t="str">
            <v>76502</v>
          </cell>
          <cell r="J478">
            <v>612</v>
          </cell>
          <cell r="K478">
            <v>2250</v>
          </cell>
          <cell r="M478">
            <v>413</v>
          </cell>
        </row>
        <row r="481">
          <cell r="B481" t="str">
            <v>1.(a)</v>
          </cell>
          <cell r="C481" t="str">
            <v>PARAMO, a.s.</v>
          </cell>
          <cell r="D481" t="str">
            <v>HS Pardubice</v>
          </cell>
          <cell r="E481">
            <v>10344</v>
          </cell>
          <cell r="F481" t="str">
            <v>Přerovská</v>
          </cell>
          <cell r="G481" t="str">
            <v>560</v>
          </cell>
          <cell r="H481" t="str">
            <v>Pardubice VI</v>
          </cell>
          <cell r="I481" t="str">
            <v>53006</v>
          </cell>
        </row>
        <row r="487">
          <cell r="B487" t="str">
            <v>4.(a).(x)</v>
          </cell>
          <cell r="C487" t="str">
            <v>Synthesia, a.s.</v>
          </cell>
          <cell r="D487" t="str">
            <v>Synthesia a. s.</v>
          </cell>
          <cell r="E487">
            <v>12860</v>
          </cell>
          <cell r="F487" t="str">
            <v>N/A</v>
          </cell>
          <cell r="G487" t="str">
            <v>103</v>
          </cell>
          <cell r="H487" t="str">
            <v>Pardubice VII</v>
          </cell>
          <cell r="I487" t="str">
            <v>53002</v>
          </cell>
          <cell r="J487">
            <v>889</v>
          </cell>
          <cell r="K487">
            <v>1730</v>
          </cell>
          <cell r="M487">
            <v>423</v>
          </cell>
        </row>
        <row r="489">
          <cell r="B489" t="str">
            <v>6.(a)</v>
          </cell>
          <cell r="C489" t="str">
            <v>Biocel Paskov a.s.</v>
          </cell>
          <cell r="D489" t="str">
            <v>Biocel Paskov a.s.</v>
          </cell>
          <cell r="E489">
            <v>11343</v>
          </cell>
          <cell r="F489" t="str">
            <v>Zahradní</v>
          </cell>
          <cell r="G489" t="str">
            <v>762</v>
          </cell>
          <cell r="H489" t="str">
            <v>Paskov</v>
          </cell>
          <cell r="I489" t="str">
            <v>73921</v>
          </cell>
          <cell r="J489">
            <v>764</v>
          </cell>
          <cell r="K489">
            <v>510</v>
          </cell>
        </row>
        <row r="494">
          <cell r="B494" t="str">
            <v>1.(c)</v>
          </cell>
          <cell r="C494" t="str">
            <v>Teplárna Písek, a.s.</v>
          </cell>
          <cell r="D494" t="str">
            <v>Teplárna Písek</v>
          </cell>
          <cell r="E494">
            <v>11342</v>
          </cell>
          <cell r="F494" t="str">
            <v>U Smrkovické silnice</v>
          </cell>
          <cell r="G494" t="str">
            <v>2263</v>
          </cell>
          <cell r="H494" t="str">
            <v>Písek</v>
          </cell>
          <cell r="I494" t="str">
            <v>39701</v>
          </cell>
          <cell r="K494">
            <v>306</v>
          </cell>
        </row>
        <row r="496">
          <cell r="B496" t="str">
            <v>1.(c)</v>
          </cell>
          <cell r="C496" t="str">
            <v>C-Energy Bohemia s.r.o.</v>
          </cell>
          <cell r="D496" t="str">
            <v>C-Energy Bohemia s.r.o.</v>
          </cell>
          <cell r="E496">
            <v>15925</v>
          </cell>
          <cell r="F496" t="str">
            <v>Průmyslová</v>
          </cell>
          <cell r="G496" t="str">
            <v>748</v>
          </cell>
          <cell r="H496" t="str">
            <v>Planá nad Lužnicí</v>
          </cell>
          <cell r="I496" t="str">
            <v>39111</v>
          </cell>
          <cell r="J496">
            <v>402</v>
          </cell>
          <cell r="K496">
            <v>1430</v>
          </cell>
          <cell r="M496">
            <v>212</v>
          </cell>
        </row>
        <row r="502">
          <cell r="B502" t="str">
            <v>1.(c)</v>
          </cell>
          <cell r="C502" t="str">
            <v>Plzeňská energetika a.s.</v>
          </cell>
          <cell r="D502" t="str">
            <v>Teplárna ELÚ III</v>
          </cell>
          <cell r="E502">
            <v>9646</v>
          </cell>
          <cell r="F502" t="str">
            <v>Tylova</v>
          </cell>
          <cell r="G502" t="str">
            <v>57</v>
          </cell>
          <cell r="H502" t="str">
            <v>Plzeň 1</v>
          </cell>
          <cell r="I502" t="str">
            <v>31600</v>
          </cell>
          <cell r="J502">
            <v>562</v>
          </cell>
          <cell r="K502">
            <v>1580</v>
          </cell>
          <cell r="M502">
            <v>405</v>
          </cell>
        </row>
        <row r="509">
          <cell r="B509" t="str">
            <v>1.(c)</v>
          </cell>
          <cell r="C509" t="str">
            <v>Plzeňská teplárenská, a.s.</v>
          </cell>
          <cell r="D509" t="str">
            <v>Centrální zdroj tepla</v>
          </cell>
          <cell r="E509">
            <v>14160</v>
          </cell>
          <cell r="F509" t="str">
            <v>Doubravecká</v>
          </cell>
          <cell r="G509" t="str">
            <v>2760/1</v>
          </cell>
          <cell r="H509" t="str">
            <v>Plzeň 4</v>
          </cell>
          <cell r="I509" t="str">
            <v>30100</v>
          </cell>
          <cell r="J509">
            <v>1340</v>
          </cell>
          <cell r="K509">
            <v>3270</v>
          </cell>
          <cell r="M509">
            <v>1060</v>
          </cell>
        </row>
        <row r="525">
          <cell r="B525" t="str">
            <v>1.(c)</v>
          </cell>
          <cell r="C525" t="str">
            <v>Pražská teplárenská a.s.</v>
          </cell>
          <cell r="D525" t="str">
            <v>Teplárna Malešice PT a.s.</v>
          </cell>
          <cell r="E525">
            <v>10469</v>
          </cell>
          <cell r="F525" t="str">
            <v>Teplárenská</v>
          </cell>
          <cell r="G525" t="str">
            <v>611/1</v>
          </cell>
          <cell r="H525" t="str">
            <v>Praha 10</v>
          </cell>
          <cell r="I525" t="str">
            <v>10800</v>
          </cell>
          <cell r="J525">
            <v>159</v>
          </cell>
          <cell r="K525">
            <v>159</v>
          </cell>
        </row>
        <row r="550">
          <cell r="B550" t="str">
            <v>1.(c)</v>
          </cell>
          <cell r="C550" t="str">
            <v>Dalkia Česká republika, a.s.</v>
          </cell>
          <cell r="D550" t="str">
            <v>Teplárna Přerov</v>
          </cell>
          <cell r="E550">
            <v>11400</v>
          </cell>
          <cell r="F550" t="str">
            <v>Tovačovská</v>
          </cell>
          <cell r="G550" t="str">
            <v>2924/18</v>
          </cell>
          <cell r="H550" t="str">
            <v>Přerov</v>
          </cell>
          <cell r="I550" t="str">
            <v>75002</v>
          </cell>
          <cell r="J550">
            <v>785</v>
          </cell>
          <cell r="K550">
            <v>1180</v>
          </cell>
          <cell r="M550">
            <v>411</v>
          </cell>
        </row>
        <row r="555">
          <cell r="B555" t="str">
            <v>1.(c)</v>
          </cell>
          <cell r="C555" t="str">
            <v>Příbramská teplárenská a.s.</v>
          </cell>
          <cell r="D555" t="str">
            <v>Příbramská teplárenská a.s. - CZT</v>
          </cell>
          <cell r="E555">
            <v>102062</v>
          </cell>
          <cell r="F555" t="str">
            <v>Obecnická</v>
          </cell>
          <cell r="G555" t="str">
            <v>269</v>
          </cell>
          <cell r="H555" t="str">
            <v>Příbram</v>
          </cell>
          <cell r="I555" t="str">
            <v>26101</v>
          </cell>
        </row>
        <row r="559">
          <cell r="B559" t="str">
            <v>1.(c)</v>
          </cell>
          <cell r="C559" t="str">
            <v>Výroba a prodej tepla Příbram a.s.</v>
          </cell>
          <cell r="D559" t="str">
            <v>Výroba a prodej tepla a.s. - CZT</v>
          </cell>
          <cell r="E559">
            <v>11175</v>
          </cell>
          <cell r="F559" t="str">
            <v>Obecnická</v>
          </cell>
          <cell r="G559" t="str">
            <v>269</v>
          </cell>
          <cell r="H559" t="str">
            <v>Příbram</v>
          </cell>
          <cell r="I559" t="str">
            <v>26101</v>
          </cell>
          <cell r="J559">
            <v>418</v>
          </cell>
          <cell r="K559">
            <v>1140</v>
          </cell>
          <cell r="M559">
            <v>219</v>
          </cell>
        </row>
        <row r="588">
          <cell r="B588" t="str">
            <v>1.(c)</v>
          </cell>
          <cell r="C588" t="str">
            <v>ENERGOAQUA, a.s.</v>
          </cell>
          <cell r="D588" t="str">
            <v>Rožnov pod Radhoštěm</v>
          </cell>
          <cell r="E588">
            <v>11385</v>
          </cell>
          <cell r="F588" t="str">
            <v>1. máje</v>
          </cell>
          <cell r="G588" t="str">
            <v>823</v>
          </cell>
          <cell r="H588" t="str">
            <v>Rožnov pod Radhoštěm</v>
          </cell>
          <cell r="I588" t="str">
            <v>75661</v>
          </cell>
        </row>
        <row r="619">
          <cell r="B619" t="str">
            <v>1.(c)</v>
          </cell>
          <cell r="C619" t="str">
            <v>ArcelorMittal Energy Ostrava s.r.o.</v>
          </cell>
          <cell r="D619" t="str">
            <v>Provoz 46 - Teplárna</v>
          </cell>
          <cell r="E619">
            <v>157656</v>
          </cell>
          <cell r="F619" t="str">
            <v>Vratimovská</v>
          </cell>
          <cell r="G619" t="str">
            <v>689/117</v>
          </cell>
          <cell r="H619" t="str">
            <v>Slezská Ostrava</v>
          </cell>
          <cell r="I619" t="str">
            <v>71900</v>
          </cell>
          <cell r="J619">
            <v>2450</v>
          </cell>
          <cell r="K619">
            <v>3370</v>
          </cell>
          <cell r="L619">
            <v>77.3</v>
          </cell>
          <cell r="M619">
            <v>2310</v>
          </cell>
        </row>
        <row r="624">
          <cell r="B624" t="str">
            <v>4.(a).(ii)</v>
          </cell>
          <cell r="C624" t="str">
            <v>Momentive Specialty Chemicals, a.s.</v>
          </cell>
          <cell r="D624" t="str">
            <v>Momentive Specialty Chemicals, a.s.</v>
          </cell>
          <cell r="E624">
            <v>101926</v>
          </cell>
          <cell r="F624" t="str">
            <v>Tovární</v>
          </cell>
          <cell r="G624" t="str">
            <v>2093</v>
          </cell>
          <cell r="H624" t="str">
            <v>Sokolov</v>
          </cell>
          <cell r="I624" t="str">
            <v>35601</v>
          </cell>
          <cell r="K624">
            <v>246</v>
          </cell>
        </row>
        <row r="631">
          <cell r="B631" t="str">
            <v>6.(a)</v>
          </cell>
          <cell r="C631" t="str">
            <v>Mondi Štětí a.s.</v>
          </cell>
          <cell r="D631" t="str">
            <v>celulozka</v>
          </cell>
          <cell r="E631">
            <v>9281</v>
          </cell>
          <cell r="F631" t="str">
            <v>Litoměřická</v>
          </cell>
          <cell r="G631" t="str">
            <v>272</v>
          </cell>
          <cell r="H631" t="str">
            <v>Štětí</v>
          </cell>
          <cell r="I631" t="str">
            <v>41108</v>
          </cell>
          <cell r="J631">
            <v>986</v>
          </cell>
          <cell r="L631">
            <v>76.8</v>
          </cell>
          <cell r="M631">
            <v>1030</v>
          </cell>
        </row>
        <row r="634">
          <cell r="B634" t="str">
            <v>1.(c)</v>
          </cell>
          <cell r="C634" t="str">
            <v>Dalkia Industry CZ, a.s.</v>
          </cell>
          <cell r="D634" t="str">
            <v>Dalkia Industry - Teplárna Dolu ČSM</v>
          </cell>
          <cell r="E634">
            <v>66448</v>
          </cell>
          <cell r="F634" t="str">
            <v>N/A</v>
          </cell>
          <cell r="G634" t="str">
            <v>1077</v>
          </cell>
          <cell r="H634" t="str">
            <v>Stonava</v>
          </cell>
          <cell r="I634" t="str">
            <v>73534</v>
          </cell>
          <cell r="J634">
            <v>134</v>
          </cell>
          <cell r="K634">
            <v>155</v>
          </cell>
        </row>
        <row r="638">
          <cell r="B638" t="str">
            <v>1.(c)</v>
          </cell>
          <cell r="C638" t="str">
            <v>Teplárna Strakonice, a.s.</v>
          </cell>
          <cell r="D638" t="str">
            <v>Teplárna Strakonice, a.s.</v>
          </cell>
          <cell r="E638">
            <v>14301</v>
          </cell>
          <cell r="F638" t="str">
            <v>Komenského</v>
          </cell>
          <cell r="G638" t="str">
            <v>59</v>
          </cell>
          <cell r="H638" t="str">
            <v>Strakonice</v>
          </cell>
          <cell r="I638" t="str">
            <v>38601</v>
          </cell>
          <cell r="J638">
            <v>332</v>
          </cell>
          <cell r="K638">
            <v>1110</v>
          </cell>
          <cell r="M638">
            <v>190</v>
          </cell>
        </row>
        <row r="652">
          <cell r="B652" t="str">
            <v>1.(c)</v>
          </cell>
          <cell r="C652" t="str">
            <v>Dalkia Česká republika, a.s.</v>
          </cell>
          <cell r="D652" t="str">
            <v>Teplárna Frýdek-Místek</v>
          </cell>
          <cell r="E652">
            <v>11404</v>
          </cell>
          <cell r="F652" t="str">
            <v>Nádražní</v>
          </cell>
          <cell r="G652" t="str">
            <v>391</v>
          </cell>
          <cell r="H652" t="str">
            <v>Sviadnov</v>
          </cell>
          <cell r="I652" t="str">
            <v>73925</v>
          </cell>
          <cell r="J652">
            <v>160</v>
          </cell>
          <cell r="K652">
            <v>328</v>
          </cell>
          <cell r="M652">
            <v>103</v>
          </cell>
        </row>
        <row r="658">
          <cell r="B658" t="str">
            <v>1.(c)</v>
          </cell>
          <cell r="C658" t="str">
            <v>Teplárna Tábor, a.s.</v>
          </cell>
          <cell r="D658" t="str">
            <v>Teplárna Tábor, a.s.</v>
          </cell>
          <cell r="E658">
            <v>16233</v>
          </cell>
          <cell r="F658" t="str">
            <v>U Cihelny</v>
          </cell>
          <cell r="G658" t="str">
            <v>2128</v>
          </cell>
          <cell r="H658" t="str">
            <v>Tábor</v>
          </cell>
          <cell r="I658" t="str">
            <v>39002</v>
          </cell>
          <cell r="J658">
            <v>160</v>
          </cell>
          <cell r="K658">
            <v>328</v>
          </cell>
        </row>
        <row r="661">
          <cell r="B661" t="str">
            <v>1.(c)</v>
          </cell>
          <cell r="C661" t="str">
            <v>ČEZ, a. s.</v>
          </cell>
          <cell r="D661" t="str">
            <v>Jaderná  elektrárna Temelín</v>
          </cell>
          <cell r="E661">
            <v>16070</v>
          </cell>
          <cell r="F661" t="str">
            <v>N/A</v>
          </cell>
          <cell r="G661" t="str">
            <v/>
          </cell>
          <cell r="H661" t="str">
            <v>Temelín</v>
          </cell>
          <cell r="I661" t="str">
            <v>37305</v>
          </cell>
        </row>
        <row r="673">
          <cell r="B673" t="str">
            <v>1.(c)</v>
          </cell>
          <cell r="C673" t="str">
            <v>ENERGETIKA TŘINEC, a.s.</v>
          </cell>
          <cell r="D673" t="str">
            <v>Provozy  Teplárny  a  Tepelná  energetika</v>
          </cell>
          <cell r="E673">
            <v>14305</v>
          </cell>
          <cell r="F673" t="str">
            <v>Průmyslová</v>
          </cell>
          <cell r="G673" t="str">
            <v>1024</v>
          </cell>
          <cell r="H673" t="str">
            <v>Třinec</v>
          </cell>
          <cell r="I673" t="str">
            <v>73961</v>
          </cell>
          <cell r="J673">
            <v>711</v>
          </cell>
          <cell r="K673">
            <v>1320</v>
          </cell>
          <cell r="M673">
            <v>1710</v>
          </cell>
        </row>
        <row r="678">
          <cell r="B678" t="str">
            <v>1.(c)</v>
          </cell>
          <cell r="C678" t="str">
            <v>Teplárna Trmice, a.s.</v>
          </cell>
          <cell r="D678" t="str">
            <v>Teplárna Trmice</v>
          </cell>
          <cell r="E678">
            <v>12973</v>
          </cell>
          <cell r="F678" t="str">
            <v>Edisonova</v>
          </cell>
          <cell r="G678" t="str">
            <v>453</v>
          </cell>
          <cell r="H678" t="str">
            <v>Trmice</v>
          </cell>
          <cell r="I678" t="str">
            <v>40004</v>
          </cell>
          <cell r="J678">
            <v>1150</v>
          </cell>
          <cell r="K678">
            <v>2200</v>
          </cell>
          <cell r="M678">
            <v>747</v>
          </cell>
        </row>
        <row r="680">
          <cell r="B680" t="str">
            <v>1.(c)</v>
          </cell>
          <cell r="C680" t="str">
            <v>ČEZ, a. s.</v>
          </cell>
          <cell r="D680" t="str">
            <v>Teplárny Hodonín, Poříčí, Tisová - lokalita Poříčí, provoz Poříčí</v>
          </cell>
          <cell r="E680">
            <v>11073</v>
          </cell>
          <cell r="F680" t="str">
            <v>Kladská</v>
          </cell>
          <cell r="G680" t="str">
            <v>466</v>
          </cell>
          <cell r="H680" t="str">
            <v>Trutnov</v>
          </cell>
          <cell r="I680" t="str">
            <v>54103</v>
          </cell>
          <cell r="J680">
            <v>404</v>
          </cell>
          <cell r="K680">
            <v>1180</v>
          </cell>
          <cell r="L680">
            <v>56.6</v>
          </cell>
          <cell r="M680">
            <v>643</v>
          </cell>
        </row>
        <row r="695">
          <cell r="B695" t="str">
            <v>1.(c)</v>
          </cell>
          <cell r="C695" t="str">
            <v>ENERGY Ústí nad Labem, a.s.</v>
          </cell>
          <cell r="D695" t="str">
            <v>ENERGY Ústí nad Labem, a.s.</v>
          </cell>
          <cell r="E695">
            <v>10243</v>
          </cell>
          <cell r="F695" t="str">
            <v>Žukovova</v>
          </cell>
          <cell r="G695" t="str">
            <v>100/27</v>
          </cell>
          <cell r="H695" t="str">
            <v>Ústí nad Labem-Střekov</v>
          </cell>
          <cell r="I695" t="str">
            <v>40003</v>
          </cell>
          <cell r="J695">
            <v>238</v>
          </cell>
          <cell r="K695">
            <v>426</v>
          </cell>
        </row>
        <row r="700">
          <cell r="B700" t="str">
            <v>4.(a).(i)</v>
          </cell>
          <cell r="C700" t="str">
            <v>DEZA, a.s.</v>
          </cell>
          <cell r="D700" t="str">
            <v>DEZA, a.s., Valašské Meziříčí</v>
          </cell>
          <cell r="E700">
            <v>14158</v>
          </cell>
          <cell r="F700" t="str">
            <v>Masarykova</v>
          </cell>
          <cell r="G700" t="str">
            <v>753</v>
          </cell>
          <cell r="H700" t="str">
            <v>Valašské Meziříčí</v>
          </cell>
          <cell r="I700" t="str">
            <v>75701</v>
          </cell>
          <cell r="J700">
            <v>606</v>
          </cell>
          <cell r="K700">
            <v>829</v>
          </cell>
          <cell r="M700">
            <v>330</v>
          </cell>
        </row>
        <row r="705">
          <cell r="B705" t="str">
            <v>1.(c)</v>
          </cell>
          <cell r="C705" t="str">
            <v>Teplárna Varnsdorf a.s.</v>
          </cell>
          <cell r="D705" t="str">
            <v>Teplárna Varnsdorf a.s. - závodní teplárna</v>
          </cell>
          <cell r="E705">
            <v>66310</v>
          </cell>
          <cell r="F705" t="str">
            <v>Palackého</v>
          </cell>
          <cell r="G705" t="str">
            <v>2760</v>
          </cell>
          <cell r="H705" t="str">
            <v>Varnsdorf</v>
          </cell>
          <cell r="I705" t="str">
            <v>40747</v>
          </cell>
          <cell r="K705">
            <v>240</v>
          </cell>
        </row>
        <row r="730">
          <cell r="B730" t="str">
            <v>6.(b)</v>
          </cell>
          <cell r="C730" t="str">
            <v>JIP - Papírny Větřní, a. s.</v>
          </cell>
          <cell r="D730" t="str">
            <v>JIP-Papírny Větřní, a.s.</v>
          </cell>
          <cell r="E730">
            <v>11387</v>
          </cell>
          <cell r="F730" t="str">
            <v>Papírenská</v>
          </cell>
          <cell r="G730" t="str">
            <v>2</v>
          </cell>
          <cell r="H730" t="str">
            <v>Větřní</v>
          </cell>
          <cell r="I730" t="str">
            <v>38211</v>
          </cell>
        </row>
        <row r="738">
          <cell r="B738" t="str">
            <v>1.(c)</v>
          </cell>
          <cell r="C738" t="str">
            <v>ČEZ, a. s.</v>
          </cell>
          <cell r="D738" t="str">
            <v>Teplárna Vítkovice</v>
          </cell>
          <cell r="E738">
            <v>11283</v>
          </cell>
          <cell r="F738" t="str">
            <v>Výstavní</v>
          </cell>
          <cell r="G738" t="str">
            <v>1144/103</v>
          </cell>
          <cell r="H738" t="str">
            <v>Vítkovice</v>
          </cell>
          <cell r="I738" t="str">
            <v>70300</v>
          </cell>
          <cell r="J738">
            <v>579</v>
          </cell>
          <cell r="K738">
            <v>818</v>
          </cell>
          <cell r="M738">
            <v>275</v>
          </cell>
        </row>
        <row r="745">
          <cell r="B745" t="str">
            <v>1.(c)</v>
          </cell>
          <cell r="C745" t="str">
            <v>Elektrárna Počerady, a.s.</v>
          </cell>
          <cell r="D745" t="str">
            <v>Elektrárna Počerady</v>
          </cell>
          <cell r="E745">
            <v>13898</v>
          </cell>
          <cell r="F745" t="str">
            <v>N/A</v>
          </cell>
          <cell r="G745" t="str">
            <v>57</v>
          </cell>
          <cell r="H745" t="str">
            <v>Volevčice</v>
          </cell>
          <cell r="I745" t="str">
            <v>43401</v>
          </cell>
          <cell r="J745">
            <v>11400</v>
          </cell>
          <cell r="K745">
            <v>6610</v>
          </cell>
          <cell r="L745">
            <v>317</v>
          </cell>
          <cell r="M745">
            <v>5970</v>
          </cell>
        </row>
        <row r="753">
          <cell r="B753" t="str">
            <v>1.(c)</v>
          </cell>
          <cell r="C753" t="str">
            <v>Sokolovská uhelná, právní nástupce, a.s.</v>
          </cell>
          <cell r="D753" t="str">
            <v>Sokolovská uhelná,právní nástupce,a.s.-zpracovatelská část</v>
          </cell>
          <cell r="E753">
            <v>12857</v>
          </cell>
          <cell r="F753" t="str">
            <v>N/A</v>
          </cell>
          <cell r="G753" t="str">
            <v/>
          </cell>
          <cell r="H753" t="str">
            <v>Vřesová</v>
          </cell>
          <cell r="I753" t="str">
            <v>35735</v>
          </cell>
          <cell r="J753">
            <v>3870</v>
          </cell>
          <cell r="K753">
            <v>3590</v>
          </cell>
          <cell r="M753">
            <v>4400</v>
          </cell>
        </row>
        <row r="762">
          <cell r="B762" t="str">
            <v>1.(c)</v>
          </cell>
          <cell r="C762" t="str">
            <v>Zásobování teplem Vsetín a.s.</v>
          </cell>
          <cell r="D762" t="str">
            <v>Teplárna Jiráskova</v>
          </cell>
          <cell r="E762">
            <v>157754</v>
          </cell>
          <cell r="F762" t="str">
            <v>Jiráskova</v>
          </cell>
          <cell r="G762" t="str">
            <v>1326</v>
          </cell>
          <cell r="H762" t="str">
            <v>Vsetín</v>
          </cell>
          <cell r="I762" t="str">
            <v>75501</v>
          </cell>
        </row>
        <row r="775">
          <cell r="B775" t="str">
            <v>2.(d)</v>
          </cell>
          <cell r="C775" t="str">
            <v>ŽĎAS, a.s.</v>
          </cell>
          <cell r="D775" t="str">
            <v>ŽĎAS, a.s.</v>
          </cell>
          <cell r="E775">
            <v>8344</v>
          </cell>
          <cell r="F775" t="str">
            <v>Strojírenská</v>
          </cell>
          <cell r="G775" t="str">
            <v>675/6</v>
          </cell>
          <cell r="H775" t="str">
            <v>Žďár nad Sázavou</v>
          </cell>
          <cell r="I775" t="str">
            <v>59101</v>
          </cell>
          <cell r="J775">
            <v>185</v>
          </cell>
          <cell r="K775">
            <v>545</v>
          </cell>
          <cell r="M775">
            <v>116</v>
          </cell>
        </row>
        <row r="783">
          <cell r="B783" t="str">
            <v>1.(c)</v>
          </cell>
          <cell r="C783" t="str">
            <v>Alpiq Generation (CZ) s.r.o.</v>
          </cell>
          <cell r="D783" t="str">
            <v>Alpiq Zlín s.r.o. - Teplárna Zlín</v>
          </cell>
          <cell r="E783">
            <v>10989</v>
          </cell>
          <cell r="F783" t="str">
            <v>třída Tomáše Bati</v>
          </cell>
          <cell r="G783" t="str">
            <v>650</v>
          </cell>
          <cell r="H783" t="str">
            <v>Zlín</v>
          </cell>
          <cell r="I783" t="str">
            <v>76001</v>
          </cell>
          <cell r="J783">
            <v>258</v>
          </cell>
          <cell r="K783">
            <v>427</v>
          </cell>
          <cell r="M783">
            <v>250</v>
          </cell>
        </row>
      </sheetData>
      <sheetData sheetId="7">
        <row r="35">
          <cell r="B35" t="str">
            <v>1.(c)</v>
          </cell>
          <cell r="C35" t="str">
            <v>VATTENFALL GmbH</v>
          </cell>
          <cell r="D35" t="str">
            <v>VATTENFALL Europe Generation AG GTKW Ahrensfelde</v>
          </cell>
          <cell r="E35">
            <v>46304</v>
          </cell>
          <cell r="F35" t="str">
            <v>Lindenberger Straße</v>
          </cell>
          <cell r="G35" t="str">
            <v>32</v>
          </cell>
          <cell r="H35" t="str">
            <v>Ahrensfelde</v>
          </cell>
          <cell r="I35" t="str">
            <v>16356</v>
          </cell>
        </row>
        <row r="51">
          <cell r="B51" t="str">
            <v>9.(c)</v>
          </cell>
          <cell r="C51" t="str">
            <v>cenadruck GmbH</v>
          </cell>
          <cell r="D51" t="str">
            <v>cenadruck GmbH</v>
          </cell>
          <cell r="E51">
            <v>43485</v>
          </cell>
          <cell r="F51" t="str">
            <v>Fritz-Kunke-Str.</v>
          </cell>
          <cell r="G51" t="str">
            <v>8</v>
          </cell>
          <cell r="H51" t="str">
            <v>Alfeld</v>
          </cell>
          <cell r="I51" t="str">
            <v>31061</v>
          </cell>
        </row>
        <row r="62">
          <cell r="B62" t="str">
            <v>1.(c)</v>
          </cell>
          <cell r="C62" t="str">
            <v>EnBW Energie Baden-Württemberg AG</v>
          </cell>
          <cell r="D62" t="str">
            <v>HKW Altbach/Deizisau</v>
          </cell>
          <cell r="E62">
            <v>2450</v>
          </cell>
          <cell r="F62" t="str">
            <v>Industriestr.</v>
          </cell>
          <cell r="G62" t="str">
            <v>11</v>
          </cell>
          <cell r="H62" t="str">
            <v>Altbach</v>
          </cell>
          <cell r="I62" t="str">
            <v>73776</v>
          </cell>
          <cell r="J62">
            <v>1470</v>
          </cell>
          <cell r="K62">
            <v>1450</v>
          </cell>
          <cell r="M62">
            <v>2840</v>
          </cell>
        </row>
        <row r="94">
          <cell r="B94" t="str">
            <v>5.(b)</v>
          </cell>
          <cell r="C94" t="str">
            <v>GWE Gesellschaft für wirtschaftliche Energieversogung mbH</v>
          </cell>
          <cell r="D94" t="str">
            <v>IHKW Industrieheizkraftwerk</v>
          </cell>
          <cell r="E94">
            <v>110284</v>
          </cell>
          <cell r="F94" t="str">
            <v>Koblenzer Str.</v>
          </cell>
          <cell r="G94" t="str">
            <v>121 - 125</v>
          </cell>
          <cell r="H94" t="str">
            <v>Andernach</v>
          </cell>
          <cell r="I94" t="str">
            <v>56626</v>
          </cell>
          <cell r="J94">
            <v>147</v>
          </cell>
          <cell r="M94">
            <v>177</v>
          </cell>
        </row>
        <row r="100">
          <cell r="B100" t="str">
            <v>8.(b).(ii)</v>
          </cell>
          <cell r="C100" t="str">
            <v>Suiker Unie GmbH Zuckerfabrik Anklam</v>
          </cell>
          <cell r="D100" t="str">
            <v>Suiker Unie GmbH Zuckerfabrik Anklam</v>
          </cell>
          <cell r="E100">
            <v>46541</v>
          </cell>
          <cell r="F100" t="str">
            <v>Bluthsluster Str.</v>
          </cell>
          <cell r="G100" t="str">
            <v>24</v>
          </cell>
          <cell r="H100" t="str">
            <v>Anklam</v>
          </cell>
          <cell r="I100" t="str">
            <v>17389</v>
          </cell>
        </row>
        <row r="112">
          <cell r="B112" t="str">
            <v>6.(b)</v>
          </cell>
          <cell r="C112" t="str">
            <v>Delipapier GmbH</v>
          </cell>
          <cell r="D112" t="str">
            <v>Delipapier GmbH</v>
          </cell>
          <cell r="E112">
            <v>175007</v>
          </cell>
          <cell r="F112" t="str">
            <v>-</v>
          </cell>
          <cell r="G112" t="str">
            <v>-</v>
          </cell>
          <cell r="H112" t="str">
            <v>Arneburg</v>
          </cell>
          <cell r="I112" t="str">
            <v>39596</v>
          </cell>
        </row>
        <row r="130">
          <cell r="B130" t="str">
            <v>6.(b)</v>
          </cell>
          <cell r="C130" t="str">
            <v>DS Smith Paper Deutschland GmbH</v>
          </cell>
          <cell r="D130" t="str">
            <v>DS Smith Paper Deutschland GmbH Werk Aschaffenburg</v>
          </cell>
          <cell r="E130">
            <v>46010</v>
          </cell>
          <cell r="F130" t="str">
            <v>Weichertstraße</v>
          </cell>
          <cell r="G130" t="str">
            <v>7</v>
          </cell>
          <cell r="H130" t="str">
            <v>Aschaffenburg</v>
          </cell>
          <cell r="I130" t="str">
            <v>63741</v>
          </cell>
          <cell r="J130">
            <v>316</v>
          </cell>
          <cell r="M130">
            <v>177</v>
          </cell>
        </row>
        <row r="153">
          <cell r="B153" t="str">
            <v>1.(c)</v>
          </cell>
          <cell r="C153" t="str">
            <v>Stadtwerke Augsburg Energie GmbH</v>
          </cell>
          <cell r="D153" t="str">
            <v>Blockheizkraftwerk GT-Ost</v>
          </cell>
          <cell r="E153">
            <v>74318</v>
          </cell>
          <cell r="F153" t="str">
            <v>Beim Grenzgraben</v>
          </cell>
          <cell r="G153" t="str">
            <v>10</v>
          </cell>
          <cell r="H153" t="str">
            <v>Augsburg</v>
          </cell>
          <cell r="I153" t="str">
            <v>86167</v>
          </cell>
        </row>
        <row r="156">
          <cell r="B156" t="str">
            <v>1.(c)</v>
          </cell>
          <cell r="C156" t="str">
            <v>Stadtwerke Augsburg Energie GmbH</v>
          </cell>
          <cell r="D156" t="str">
            <v>Heizkraftwerk Franziskanergasse</v>
          </cell>
          <cell r="E156">
            <v>46064</v>
          </cell>
          <cell r="F156" t="str">
            <v>Franziskanergasse</v>
          </cell>
          <cell r="G156" t="str">
            <v>9</v>
          </cell>
          <cell r="H156" t="str">
            <v>Augsburg</v>
          </cell>
          <cell r="I156" t="str">
            <v>86152</v>
          </cell>
        </row>
        <row r="227">
          <cell r="B227" t="str">
            <v>1.(c)</v>
          </cell>
          <cell r="C227" t="str">
            <v>E.ON Thüringer Energie AG</v>
          </cell>
          <cell r="D227" t="str">
            <v>HKW Bad Salzungen</v>
          </cell>
          <cell r="E227">
            <v>47166</v>
          </cell>
          <cell r="F227" t="str">
            <v>Langenfelder Straße</v>
          </cell>
          <cell r="G227" t="str">
            <v>82</v>
          </cell>
          <cell r="H227" t="str">
            <v>Bad Salzungen</v>
          </cell>
          <cell r="I227" t="str">
            <v>36433</v>
          </cell>
        </row>
        <row r="249">
          <cell r="B249" t="str">
            <v>1.(c)</v>
          </cell>
          <cell r="C249" t="str">
            <v>StoraEnso Baienfurt GmbH &amp; Co. KG</v>
          </cell>
          <cell r="D249" t="str">
            <v>Stora Enso Baienfurt GmbH</v>
          </cell>
          <cell r="E249">
            <v>2597</v>
          </cell>
          <cell r="F249" t="str">
            <v>Fabrikstr.</v>
          </cell>
          <cell r="G249" t="str">
            <v>1</v>
          </cell>
          <cell r="H249" t="str">
            <v>Baienfurt</v>
          </cell>
          <cell r="I249" t="str">
            <v>88255</v>
          </cell>
        </row>
        <row r="265">
          <cell r="B265" t="str">
            <v>8.(b).(ii)</v>
          </cell>
          <cell r="C265" t="str">
            <v>Cargill Deutschland GmbH</v>
          </cell>
          <cell r="D265" t="str">
            <v>Cargill Deutschland GmbH</v>
          </cell>
          <cell r="E265">
            <v>46820</v>
          </cell>
          <cell r="F265" t="str">
            <v>Monplaisierstr. 22</v>
          </cell>
          <cell r="G265" t="str">
            <v>-</v>
          </cell>
          <cell r="H265" t="str">
            <v>Barby</v>
          </cell>
          <cell r="I265" t="str">
            <v>39249</v>
          </cell>
          <cell r="J265">
            <v>112</v>
          </cell>
        </row>
        <row r="291">
          <cell r="B291" t="str">
            <v>1.(c)</v>
          </cell>
          <cell r="C291" t="str">
            <v>ENSO Energie Sachsen Ost AG, Heizwerk Bautzen</v>
          </cell>
          <cell r="D291" t="str">
            <v>Heizkraftwerk Bautzen-Teichnitz</v>
          </cell>
          <cell r="E291">
            <v>74664</v>
          </cell>
          <cell r="F291" t="str">
            <v>Hoyerswerdaer Str.</v>
          </cell>
          <cell r="G291" t="str">
            <v>36</v>
          </cell>
          <cell r="H291" t="str">
            <v>Bautzen</v>
          </cell>
          <cell r="I291" t="str">
            <v>02625</v>
          </cell>
          <cell r="K291">
            <v>179</v>
          </cell>
        </row>
        <row r="330">
          <cell r="B330" t="str">
            <v>1.(c)</v>
          </cell>
          <cell r="C330" t="str">
            <v>RWE Power AG</v>
          </cell>
          <cell r="D330" t="str">
            <v>RWE Power AG Kraftwerk Niederaußem</v>
          </cell>
          <cell r="E330">
            <v>44073</v>
          </cell>
          <cell r="F330" t="str">
            <v>Werkstr.</v>
          </cell>
          <cell r="G330" t="str">
            <v>-</v>
          </cell>
          <cell r="H330" t="str">
            <v>Bergheim</v>
          </cell>
          <cell r="I330" t="str">
            <v>50129</v>
          </cell>
          <cell r="J330">
            <v>18200</v>
          </cell>
          <cell r="K330">
            <v>6110</v>
          </cell>
          <cell r="L330">
            <v>484</v>
          </cell>
          <cell r="M330">
            <v>27900</v>
          </cell>
        </row>
        <row r="331">
          <cell r="B331" t="str">
            <v>1.(f)</v>
          </cell>
          <cell r="C331" t="str">
            <v>RWE Power AG-Fabrik Fortuna Nord</v>
          </cell>
          <cell r="D331" t="str">
            <v>RWE Power AG-Fabrik Fortuna Nord</v>
          </cell>
          <cell r="E331">
            <v>44485</v>
          </cell>
          <cell r="F331" t="str">
            <v>Auenheimer Str.</v>
          </cell>
          <cell r="G331" t="str">
            <v>-</v>
          </cell>
          <cell r="H331" t="str">
            <v>Bergheim</v>
          </cell>
          <cell r="I331" t="str">
            <v>50129</v>
          </cell>
          <cell r="J331">
            <v>537</v>
          </cell>
          <cell r="K331">
            <v>993</v>
          </cell>
          <cell r="L331">
            <v>161</v>
          </cell>
          <cell r="M331">
            <v>763</v>
          </cell>
        </row>
        <row r="391">
          <cell r="B391" t="str">
            <v>1.(c)</v>
          </cell>
          <cell r="C391" t="str">
            <v>Vattenfall Europe Wärme  AG</v>
          </cell>
          <cell r="D391" t="str">
            <v>Vattenfall Europe Wärme  HKW Klingenberg</v>
          </cell>
          <cell r="E391">
            <v>46241</v>
          </cell>
          <cell r="F391" t="str">
            <v>Köpenicker Chaussee</v>
          </cell>
          <cell r="G391" t="str">
            <v>42-45</v>
          </cell>
          <cell r="H391" t="str">
            <v>Berlin</v>
          </cell>
          <cell r="I391" t="str">
            <v>10317</v>
          </cell>
          <cell r="J391">
            <v>898</v>
          </cell>
          <cell r="K391">
            <v>924</v>
          </cell>
          <cell r="M391">
            <v>1510</v>
          </cell>
        </row>
        <row r="392">
          <cell r="B392" t="str">
            <v>1.(c)</v>
          </cell>
          <cell r="C392" t="str">
            <v>Vattenfall Europe Wärme AG</v>
          </cell>
          <cell r="D392" t="str">
            <v>Vattenfall Europe Wärme BHKW Scharnhorststr.</v>
          </cell>
          <cell r="E392">
            <v>46244</v>
          </cell>
          <cell r="F392" t="str">
            <v>Scharnhorststr.</v>
          </cell>
          <cell r="G392" t="str">
            <v>3</v>
          </cell>
          <cell r="H392" t="str">
            <v>Berlin</v>
          </cell>
          <cell r="I392" t="str">
            <v>10115</v>
          </cell>
        </row>
        <row r="393">
          <cell r="B393" t="str">
            <v>1.(c)</v>
          </cell>
          <cell r="C393" t="str">
            <v>Vattenfall Europe Wärme AG</v>
          </cell>
          <cell r="D393" t="str">
            <v>Vattenfall Europe Wärme HKW Buch</v>
          </cell>
          <cell r="E393">
            <v>46243</v>
          </cell>
          <cell r="F393" t="str">
            <v>Schwanebecker Chaussee</v>
          </cell>
          <cell r="G393" t="str">
            <v>11-15</v>
          </cell>
          <cell r="H393" t="str">
            <v>Berlin</v>
          </cell>
          <cell r="I393" t="str">
            <v>13125</v>
          </cell>
        </row>
        <row r="394">
          <cell r="B394" t="str">
            <v>1.(c)</v>
          </cell>
          <cell r="C394" t="str">
            <v>Vattenfall Europe Wärme AG</v>
          </cell>
          <cell r="D394" t="str">
            <v>Vattenfall Europe Wärme HKW Charlottenburg</v>
          </cell>
          <cell r="E394">
            <v>46247</v>
          </cell>
          <cell r="F394" t="str">
            <v>Am Spreebord</v>
          </cell>
          <cell r="G394" t="str">
            <v>5</v>
          </cell>
          <cell r="H394" t="str">
            <v>Berlin</v>
          </cell>
          <cell r="I394" t="str">
            <v>10589</v>
          </cell>
          <cell r="J394">
            <v>165</v>
          </cell>
          <cell r="M394">
            <v>135</v>
          </cell>
        </row>
        <row r="395">
          <cell r="B395" t="str">
            <v>1.(c)</v>
          </cell>
          <cell r="C395" t="str">
            <v>Vattenfall Europe Wärme AG</v>
          </cell>
          <cell r="D395" t="str">
            <v>Vattenfall Europe Wärme HKW Lichterfelde</v>
          </cell>
          <cell r="E395">
            <v>46249</v>
          </cell>
          <cell r="F395" t="str">
            <v>Ostpreussendamm</v>
          </cell>
          <cell r="G395" t="str">
            <v>61</v>
          </cell>
          <cell r="H395" t="str">
            <v>Berlin</v>
          </cell>
          <cell r="I395" t="str">
            <v>12207</v>
          </cell>
          <cell r="J395">
            <v>241</v>
          </cell>
          <cell r="M395">
            <v>575</v>
          </cell>
        </row>
        <row r="397">
          <cell r="B397" t="str">
            <v>1.(c)</v>
          </cell>
          <cell r="C397" t="str">
            <v>Vattenfall Europe Wärme AG</v>
          </cell>
          <cell r="D397" t="str">
            <v>Vattenfall Europe Wärme HKW Mitte</v>
          </cell>
          <cell r="E397">
            <v>46242</v>
          </cell>
          <cell r="F397" t="str">
            <v>Köpenicker Str.</v>
          </cell>
          <cell r="G397" t="str">
            <v>60</v>
          </cell>
          <cell r="H397" t="str">
            <v>Berlin</v>
          </cell>
          <cell r="I397" t="str">
            <v>10179</v>
          </cell>
          <cell r="J397">
            <v>835</v>
          </cell>
          <cell r="M397">
            <v>891</v>
          </cell>
        </row>
        <row r="398">
          <cell r="B398" t="str">
            <v>1.(c)</v>
          </cell>
          <cell r="C398" t="str">
            <v>Vattenfall Europe Wärme AG</v>
          </cell>
          <cell r="D398" t="str">
            <v>Vattenfall Europe Wärme HKW Moabit</v>
          </cell>
          <cell r="E398">
            <v>46248</v>
          </cell>
          <cell r="F398" t="str">
            <v>Friedrich-Krause-Ufer</v>
          </cell>
          <cell r="G398" t="str">
            <v>10-15</v>
          </cell>
          <cell r="H398" t="str">
            <v>Berlin</v>
          </cell>
          <cell r="I398" t="str">
            <v>13353</v>
          </cell>
          <cell r="J398">
            <v>207</v>
          </cell>
          <cell r="K398">
            <v>288</v>
          </cell>
          <cell r="M398">
            <v>430</v>
          </cell>
        </row>
        <row r="399">
          <cell r="B399" t="str">
            <v>1.(c)</v>
          </cell>
          <cell r="C399" t="str">
            <v>Vattenfall Europe Wärme AG</v>
          </cell>
          <cell r="D399" t="str">
            <v>Vattenfall Europe Wärme HKW Reuter</v>
          </cell>
          <cell r="E399">
            <v>46246</v>
          </cell>
          <cell r="F399" t="str">
            <v>Otternbuchtstr.</v>
          </cell>
          <cell r="G399" t="str">
            <v>11</v>
          </cell>
          <cell r="H399" t="str">
            <v>Berlin</v>
          </cell>
          <cell r="I399" t="str">
            <v>13599</v>
          </cell>
          <cell r="J399">
            <v>375</v>
          </cell>
          <cell r="M399">
            <v>610</v>
          </cell>
        </row>
        <row r="400">
          <cell r="B400" t="str">
            <v>1.(c)</v>
          </cell>
          <cell r="C400" t="str">
            <v>Vattenfall Europe Wärme AG</v>
          </cell>
          <cell r="D400" t="str">
            <v>Vattenfall Europe Wärme HKW Reuter-West</v>
          </cell>
          <cell r="E400">
            <v>46251</v>
          </cell>
          <cell r="F400" t="str">
            <v>Großer Spreering</v>
          </cell>
          <cell r="G400" t="str">
            <v>5</v>
          </cell>
          <cell r="H400" t="str">
            <v>Berlin</v>
          </cell>
          <cell r="I400" t="str">
            <v>13599</v>
          </cell>
          <cell r="J400">
            <v>1790</v>
          </cell>
          <cell r="K400">
            <v>752</v>
          </cell>
          <cell r="M400">
            <v>2560</v>
          </cell>
        </row>
        <row r="401">
          <cell r="B401" t="str">
            <v>1.(c)</v>
          </cell>
          <cell r="C401" t="str">
            <v>Vattenfall Europe Wärme AG</v>
          </cell>
          <cell r="D401" t="str">
            <v>Vattenfall Europe Wärme HKW Wilmersdorf</v>
          </cell>
          <cell r="E401">
            <v>46250</v>
          </cell>
          <cell r="F401" t="str">
            <v>Forckenbeckstr.</v>
          </cell>
          <cell r="G401" t="str">
            <v>3-6</v>
          </cell>
          <cell r="H401" t="str">
            <v>Berlin</v>
          </cell>
          <cell r="I401" t="str">
            <v>14199</v>
          </cell>
          <cell r="J401">
            <v>134</v>
          </cell>
        </row>
        <row r="433">
          <cell r="B433" t="str">
            <v>1.(c)</v>
          </cell>
          <cell r="C433" t="str">
            <v>ENBW Energie Baden-Würtemberg AG</v>
          </cell>
          <cell r="D433" t="str">
            <v>Kraftwerk Bexbach</v>
          </cell>
          <cell r="E433">
            <v>3123</v>
          </cell>
          <cell r="F433" t="str">
            <v>Grubenstraße</v>
          </cell>
          <cell r="G433" t="str">
            <v>-</v>
          </cell>
          <cell r="H433" t="str">
            <v>Bexbach</v>
          </cell>
          <cell r="I433" t="str">
            <v>66450</v>
          </cell>
          <cell r="J433">
            <v>1940</v>
          </cell>
          <cell r="K433">
            <v>1630</v>
          </cell>
          <cell r="M433">
            <v>2690</v>
          </cell>
        </row>
        <row r="436">
          <cell r="B436" t="str">
            <v>4.(e)</v>
          </cell>
          <cell r="C436" t="str">
            <v>Boehringer Ingelheim Pharma GmbH &amp; Co.KG</v>
          </cell>
          <cell r="D436" t="str">
            <v>Boehringer Ingelheim Pharma GmbH &amp; Co.KG</v>
          </cell>
          <cell r="E436">
            <v>45448</v>
          </cell>
          <cell r="F436" t="str">
            <v>Birkendorfer Str.</v>
          </cell>
          <cell r="G436" t="str">
            <v>65</v>
          </cell>
          <cell r="H436" t="str">
            <v>Biberach a.d. Riss</v>
          </cell>
          <cell r="I436" t="str">
            <v>88400</v>
          </cell>
        </row>
        <row r="452">
          <cell r="B452" t="str">
            <v>6.(b)</v>
          </cell>
          <cell r="C452" t="str">
            <v>Mitsubishi HiTec Paper Europe GmbH</v>
          </cell>
          <cell r="D452" t="str">
            <v>Mitsubishi HiTec Paper Europe GmbH Werk Bielefeld</v>
          </cell>
          <cell r="E452">
            <v>44396</v>
          </cell>
          <cell r="F452" t="str">
            <v>Niedernholz</v>
          </cell>
          <cell r="G452" t="str">
            <v>23</v>
          </cell>
          <cell r="H452" t="str">
            <v>Bielefeld</v>
          </cell>
          <cell r="I452" t="str">
            <v>33699</v>
          </cell>
        </row>
        <row r="492">
          <cell r="B492" t="str">
            <v>1.(c)</v>
          </cell>
          <cell r="C492" t="str">
            <v>envia THERM GmbH</v>
          </cell>
          <cell r="D492" t="str">
            <v>GuD-Kraftwerk Bitterfeld</v>
          </cell>
          <cell r="E492">
            <v>46845</v>
          </cell>
          <cell r="F492" t="str">
            <v>Parsevalstraße</v>
          </cell>
          <cell r="G492" t="str">
            <v>1</v>
          </cell>
          <cell r="H492" t="str">
            <v>Bitterfeld</v>
          </cell>
          <cell r="I492" t="str">
            <v>06749</v>
          </cell>
          <cell r="J492">
            <v>137</v>
          </cell>
          <cell r="M492">
            <v>264</v>
          </cell>
        </row>
        <row r="520">
          <cell r="B520" t="str">
            <v>6.(a)</v>
          </cell>
          <cell r="C520" t="str">
            <v>Zellstoff-und Papierfabrik Rosenthal GmbH</v>
          </cell>
          <cell r="D520" t="str">
            <v>Zellstoff-und Papierfabrik Rosenthal GmbH</v>
          </cell>
          <cell r="E520">
            <v>47117</v>
          </cell>
          <cell r="F520" t="str">
            <v>Hauptstraße</v>
          </cell>
          <cell r="G520" t="str">
            <v>16</v>
          </cell>
          <cell r="H520" t="str">
            <v>Blankenstein</v>
          </cell>
          <cell r="I520" t="str">
            <v>07366</v>
          </cell>
          <cell r="J520">
            <v>553</v>
          </cell>
        </row>
        <row r="566">
          <cell r="B566" t="str">
            <v>1.(c)</v>
          </cell>
          <cell r="C566" t="str">
            <v>Vattenfall GmbH</v>
          </cell>
          <cell r="D566" t="str">
            <v>Vattenfall Europe Generation AG  Kraftwerk Lippendorf</v>
          </cell>
          <cell r="E566">
            <v>74740</v>
          </cell>
          <cell r="F566" t="str">
            <v>Werkstraße</v>
          </cell>
          <cell r="G566" t="str">
            <v>-</v>
          </cell>
          <cell r="H566" t="str">
            <v>Böhlen</v>
          </cell>
          <cell r="I566" t="str">
            <v>04564</v>
          </cell>
          <cell r="J566">
            <v>7140</v>
          </cell>
          <cell r="K566">
            <v>11300</v>
          </cell>
          <cell r="L566">
            <v>177</v>
          </cell>
          <cell r="M566">
            <v>10800</v>
          </cell>
        </row>
        <row r="684">
          <cell r="B684" t="str">
            <v>5.(f)</v>
          </cell>
          <cell r="C684" t="str">
            <v>hanseWasser Bremen GmbH / Kläranlage Farge</v>
          </cell>
          <cell r="D684" t="str">
            <v>hanseWasser Bremen GmbH / Kläranlage Farge</v>
          </cell>
          <cell r="E684">
            <v>43708</v>
          </cell>
          <cell r="F684" t="str">
            <v>Alte Straße</v>
          </cell>
          <cell r="G684" t="str">
            <v>24-26</v>
          </cell>
          <cell r="H684" t="str">
            <v>Bremen</v>
          </cell>
          <cell r="I684" t="str">
            <v>27777</v>
          </cell>
        </row>
        <row r="689">
          <cell r="B689" t="str">
            <v>1.(c)</v>
          </cell>
          <cell r="C689" t="str">
            <v>Inbev Deutschland / Brauerei Beck &amp; CO. GmbH</v>
          </cell>
          <cell r="D689" t="str">
            <v>Inbev Deutschland / Brauerei Beck &amp; CO. GmbH</v>
          </cell>
          <cell r="E689">
            <v>73962</v>
          </cell>
          <cell r="F689" t="str">
            <v>Am Deich</v>
          </cell>
          <cell r="G689" t="str">
            <v>18/19</v>
          </cell>
          <cell r="H689" t="str">
            <v>Bremen</v>
          </cell>
          <cell r="I689" t="str">
            <v>28199</v>
          </cell>
        </row>
        <row r="700">
          <cell r="B700" t="str">
            <v>1.(c)</v>
          </cell>
          <cell r="C700" t="str">
            <v>swb Erzeugung GmbH &amp; Co KG / Heizkraftwerk Hastedt</v>
          </cell>
          <cell r="D700" t="str">
            <v>swb Erzeugung GmbH &amp; Co KG / Heizkraftwerk Hastedt</v>
          </cell>
          <cell r="E700">
            <v>43717</v>
          </cell>
          <cell r="F700" t="str">
            <v>Hastedter Osterdeich</v>
          </cell>
          <cell r="G700" t="str">
            <v>255</v>
          </cell>
          <cell r="H700" t="str">
            <v>Bremen</v>
          </cell>
          <cell r="I700" t="str">
            <v>28207</v>
          </cell>
          <cell r="J700">
            <v>601</v>
          </cell>
          <cell r="K700">
            <v>365</v>
          </cell>
          <cell r="M700">
            <v>871</v>
          </cell>
        </row>
        <row r="701">
          <cell r="B701" t="str">
            <v>1.(c)</v>
          </cell>
          <cell r="C701" t="str">
            <v>swb Erzeugung GmbH &amp; Co KG / Kraftwerk Mittelsbüren</v>
          </cell>
          <cell r="D701" t="str">
            <v>swb Erzeugung GmbH &amp; Co KG / Kraftwerk Mittelsbüren</v>
          </cell>
          <cell r="E701">
            <v>43719</v>
          </cell>
          <cell r="F701" t="str">
            <v>Auf den Delben</v>
          </cell>
          <cell r="G701" t="str">
            <v>35</v>
          </cell>
          <cell r="H701" t="str">
            <v>Bremen</v>
          </cell>
          <cell r="I701" t="str">
            <v>28237</v>
          </cell>
          <cell r="K701">
            <v>243</v>
          </cell>
        </row>
        <row r="708">
          <cell r="B708" t="str">
            <v>5.(b)</v>
          </cell>
          <cell r="C708" t="str">
            <v>Bremerhavener Entsorgungsgesellschaft mbH</v>
          </cell>
          <cell r="D708" t="str">
            <v>Müllheizkraftwerk Bremerhaven</v>
          </cell>
          <cell r="E708">
            <v>43735</v>
          </cell>
          <cell r="F708" t="str">
            <v>Zur Hexenbrücke</v>
          </cell>
          <cell r="G708" t="str">
            <v>16</v>
          </cell>
          <cell r="H708" t="str">
            <v>Bremerhaven</v>
          </cell>
          <cell r="I708" t="str">
            <v>27570</v>
          </cell>
          <cell r="J708">
            <v>335</v>
          </cell>
          <cell r="M708">
            <v>290</v>
          </cell>
        </row>
        <row r="801">
          <cell r="B801" t="str">
            <v>4.(b).(i)</v>
          </cell>
          <cell r="C801" t="str">
            <v>YARA Brunsbüttel GmbH</v>
          </cell>
          <cell r="D801" t="str">
            <v>YARA Brunsbüttel GmbH</v>
          </cell>
          <cell r="E801">
            <v>43123</v>
          </cell>
          <cell r="F801" t="str">
            <v>Holstendamm</v>
          </cell>
          <cell r="G801" t="str">
            <v>2</v>
          </cell>
          <cell r="H801" t="str">
            <v>Büttel</v>
          </cell>
          <cell r="I801" t="str">
            <v>25572</v>
          </cell>
          <cell r="J801">
            <v>290</v>
          </cell>
          <cell r="K801">
            <v>1930</v>
          </cell>
          <cell r="M801">
            <v>1780</v>
          </cell>
        </row>
        <row r="818">
          <cell r="B818" t="str">
            <v>1.(c)</v>
          </cell>
          <cell r="C818" t="str">
            <v>eins energie in sachsen GmbH &amp; Co. KG</v>
          </cell>
          <cell r="D818" t="str">
            <v>Heizkraftwerk Nord II</v>
          </cell>
          <cell r="E818">
            <v>74579</v>
          </cell>
          <cell r="F818" t="str">
            <v>Dammweg</v>
          </cell>
          <cell r="G818" t="str">
            <v>10</v>
          </cell>
          <cell r="H818" t="str">
            <v>Chemnitz</v>
          </cell>
          <cell r="I818" t="str">
            <v>09114</v>
          </cell>
          <cell r="J818">
            <v>879</v>
          </cell>
          <cell r="K818">
            <v>1110</v>
          </cell>
          <cell r="L818">
            <v>61.5</v>
          </cell>
          <cell r="M818">
            <v>1170</v>
          </cell>
        </row>
        <row r="841">
          <cell r="B841" t="str">
            <v>1.(c)</v>
          </cell>
          <cell r="C841" t="str">
            <v>Stadtwerke Cottbus GmbH</v>
          </cell>
          <cell r="D841" t="str">
            <v>Heizkraftwerk Cottbus</v>
          </cell>
          <cell r="E841">
            <v>46338</v>
          </cell>
          <cell r="F841" t="str">
            <v>Werner-von-Siemens-Straße</v>
          </cell>
          <cell r="G841" t="str">
            <v>16</v>
          </cell>
          <cell r="H841" t="str">
            <v>Cottbus</v>
          </cell>
          <cell r="I841" t="str">
            <v>03052</v>
          </cell>
          <cell r="J841">
            <v>176</v>
          </cell>
          <cell r="M841">
            <v>331</v>
          </cell>
        </row>
        <row r="882">
          <cell r="B882" t="str">
            <v>1.(c)</v>
          </cell>
          <cell r="C882" t="str">
            <v>E.ON Kraftwerke GmbH )</v>
          </cell>
          <cell r="D882" t="str">
            <v>E.ON Kraftwerke GmbH</v>
          </cell>
          <cell r="E882">
            <v>44292</v>
          </cell>
          <cell r="F882" t="str">
            <v>Zum Kraftwerk</v>
          </cell>
          <cell r="G882" t="str">
            <v>5</v>
          </cell>
          <cell r="H882" t="str">
            <v>Datteln</v>
          </cell>
          <cell r="I882" t="str">
            <v>45711</v>
          </cell>
          <cell r="J882">
            <v>1050</v>
          </cell>
          <cell r="K882">
            <v>1100</v>
          </cell>
          <cell r="L882">
            <v>53</v>
          </cell>
          <cell r="M882">
            <v>15800</v>
          </cell>
        </row>
        <row r="911">
          <cell r="B911" t="str">
            <v>1.(c)</v>
          </cell>
          <cell r="C911" t="str">
            <v>DVV - Stadtwerke Kraftwerk Dessau GmbH</v>
          </cell>
          <cell r="D911" t="str">
            <v>DVV - Stadtwerke Kraftwerk Dessau GmbH</v>
          </cell>
          <cell r="E911">
            <v>74829</v>
          </cell>
          <cell r="F911" t="str">
            <v>An der Fine 4</v>
          </cell>
          <cell r="G911" t="str">
            <v>-</v>
          </cell>
          <cell r="H911" t="str">
            <v>Dessau-Roßlau</v>
          </cell>
          <cell r="I911" t="str">
            <v>06842</v>
          </cell>
          <cell r="J911">
            <v>349</v>
          </cell>
          <cell r="K911">
            <v>672</v>
          </cell>
          <cell r="M911">
            <v>192</v>
          </cell>
        </row>
        <row r="928">
          <cell r="B928" t="str">
            <v>6.(b)</v>
          </cell>
          <cell r="C928" t="str">
            <v>Smurfit Kappa C. D. Haupt Papier- und Pappenfabrik GmbH</v>
          </cell>
          <cell r="D928" t="str">
            <v>Smurfit Kappa C. D. Haupt Papier- und Pappenfabrik GmbH</v>
          </cell>
          <cell r="E928">
            <v>44971</v>
          </cell>
          <cell r="F928" t="str">
            <v>Orpethaler Str.</v>
          </cell>
          <cell r="G928" t="str">
            <v>50</v>
          </cell>
          <cell r="H928" t="str">
            <v>Diemelstadt</v>
          </cell>
          <cell r="I928" t="str">
            <v>34474</v>
          </cell>
        </row>
        <row r="949">
          <cell r="B949" t="str">
            <v>9.(c)</v>
          </cell>
          <cell r="C949" t="str">
            <v>Bayerische Motoren Werke AG</v>
          </cell>
          <cell r="D949" t="str">
            <v>BMW Werk Dingolfing 02.40</v>
          </cell>
          <cell r="E949">
            <v>45848</v>
          </cell>
          <cell r="F949" t="str">
            <v>Landshuter Str.</v>
          </cell>
          <cell r="G949" t="str">
            <v>56</v>
          </cell>
          <cell r="H949" t="str">
            <v>Dingolfing</v>
          </cell>
          <cell r="I949" t="str">
            <v>84130</v>
          </cell>
        </row>
        <row r="999">
          <cell r="B999" t="str">
            <v>1.(c)</v>
          </cell>
          <cell r="C999" t="str">
            <v>RWE AG</v>
          </cell>
          <cell r="D999" t="str">
            <v>RWE Generation SE Kraftwerke Region West; GuD-Anlage</v>
          </cell>
          <cell r="E999">
            <v>70917</v>
          </cell>
          <cell r="F999" t="str">
            <v>Chempark, Geb. A789</v>
          </cell>
          <cell r="G999" t="str">
            <v>Geb. A789</v>
          </cell>
          <cell r="H999" t="str">
            <v>Dormagen</v>
          </cell>
          <cell r="I999" t="str">
            <v>41538</v>
          </cell>
          <cell r="J999">
            <v>640</v>
          </cell>
          <cell r="M999">
            <v>1470</v>
          </cell>
        </row>
        <row r="1003">
          <cell r="B1003" t="str">
            <v>1.(c)</v>
          </cell>
          <cell r="C1003" t="str">
            <v>GASSCO AS Zweigniederlassung Deutschland</v>
          </cell>
          <cell r="D1003" t="str">
            <v>gassco - Erdgasempfangsanlage ERF-Dornum</v>
          </cell>
          <cell r="E1003">
            <v>73929</v>
          </cell>
          <cell r="F1003" t="str">
            <v>Trollstraße</v>
          </cell>
          <cell r="G1003" t="str">
            <v>2a</v>
          </cell>
          <cell r="H1003" t="str">
            <v>Dornum</v>
          </cell>
          <cell r="I1003" t="str">
            <v>26553</v>
          </cell>
        </row>
        <row r="1004">
          <cell r="B1004" t="str">
            <v>6.(b)</v>
          </cell>
          <cell r="C1004" t="str">
            <v>Nordland Papier GmbH</v>
          </cell>
          <cell r="D1004" t="str">
            <v>Nordland Papier GmbH Papierfabrik</v>
          </cell>
          <cell r="E1004">
            <v>43366</v>
          </cell>
          <cell r="F1004" t="str">
            <v>Nordlandallee</v>
          </cell>
          <cell r="G1004" t="str">
            <v>1</v>
          </cell>
          <cell r="H1004" t="str">
            <v>Dörpen</v>
          </cell>
          <cell r="I1004" t="str">
            <v>26892</v>
          </cell>
          <cell r="J1004">
            <v>109</v>
          </cell>
          <cell r="M1004">
            <v>268</v>
          </cell>
        </row>
        <row r="1012">
          <cell r="B1012" t="str">
            <v>1.(c)</v>
          </cell>
          <cell r="C1012" t="str">
            <v>E.ON Kraftwerke GmbH</v>
          </cell>
          <cell r="D1012" t="str">
            <v>E.ON Kraftwerke GmbH Kraftwerk Knepper</v>
          </cell>
          <cell r="E1012">
            <v>44708</v>
          </cell>
          <cell r="F1012" t="str">
            <v>Langenacker</v>
          </cell>
          <cell r="G1012" t="str">
            <v>-</v>
          </cell>
          <cell r="H1012" t="str">
            <v>Dortmund</v>
          </cell>
          <cell r="I1012" t="str">
            <v>44357</v>
          </cell>
          <cell r="J1012">
            <v>584</v>
          </cell>
          <cell r="K1012">
            <v>504</v>
          </cell>
          <cell r="M1012">
            <v>1030</v>
          </cell>
        </row>
        <row r="1025">
          <cell r="B1025" t="str">
            <v>1.(c)</v>
          </cell>
          <cell r="C1025" t="str">
            <v>ExxonMobil Production Deutschland GmbH</v>
          </cell>
          <cell r="D1025" t="str">
            <v>EMPG - UGS Dötlingen Untergrundspeicher</v>
          </cell>
          <cell r="E1025">
            <v>70346</v>
          </cell>
          <cell r="F1025" t="str">
            <v>Zum Poggenpohlsand</v>
          </cell>
          <cell r="G1025" t="str">
            <v>7</v>
          </cell>
          <cell r="H1025" t="str">
            <v>Dötlingen</v>
          </cell>
          <cell r="I1025" t="str">
            <v>27801</v>
          </cell>
        </row>
        <row r="1035">
          <cell r="B1035" t="str">
            <v>1.(c)</v>
          </cell>
          <cell r="C1035" t="str">
            <v>DREWAG Stadtwerke Dresden GmbH</v>
          </cell>
          <cell r="D1035" t="str">
            <v>DREWAG Gasturbinen-Heizkraftwerk Nossener Brücke</v>
          </cell>
          <cell r="E1035">
            <v>74673</v>
          </cell>
          <cell r="F1035" t="str">
            <v>Oederaner Straße</v>
          </cell>
          <cell r="G1035" t="str">
            <v>21 - 25</v>
          </cell>
          <cell r="H1035" t="str">
            <v>Dresden</v>
          </cell>
          <cell r="I1035" t="str">
            <v>01159</v>
          </cell>
          <cell r="J1035">
            <v>475</v>
          </cell>
          <cell r="M1035">
            <v>697</v>
          </cell>
        </row>
        <row r="1036">
          <cell r="B1036" t="str">
            <v>1.(c)</v>
          </cell>
          <cell r="C1036" t="str">
            <v>DREWAG Stadtwerke Dresden GmbH</v>
          </cell>
          <cell r="D1036" t="str">
            <v>DREWAG HKW Dresden-Nord</v>
          </cell>
          <cell r="E1036">
            <v>74671</v>
          </cell>
          <cell r="F1036" t="str">
            <v>Hermann-Mende-Straße</v>
          </cell>
          <cell r="G1036" t="str">
            <v>2</v>
          </cell>
          <cell r="H1036" t="str">
            <v>Dresden</v>
          </cell>
          <cell r="I1036" t="str">
            <v>01099</v>
          </cell>
        </row>
        <row r="1037">
          <cell r="B1037" t="str">
            <v>1.(c)</v>
          </cell>
          <cell r="C1037" t="str">
            <v>DREWAG Stadtwerke Dresden GmbH</v>
          </cell>
          <cell r="D1037" t="str">
            <v>DREWAG HKW Dresden-Reick</v>
          </cell>
          <cell r="E1037">
            <v>74672</v>
          </cell>
          <cell r="F1037" t="str">
            <v>Liebstädter Str.</v>
          </cell>
          <cell r="G1037" t="str">
            <v>1</v>
          </cell>
          <cell r="H1037" t="str">
            <v>Dresden</v>
          </cell>
          <cell r="I1037" t="str">
            <v>01277</v>
          </cell>
        </row>
        <row r="1060">
          <cell r="B1060" t="str">
            <v>2.(b)</v>
          </cell>
          <cell r="C1060" t="str">
            <v>DK Recycling und Roheisen GmbH</v>
          </cell>
          <cell r="D1060" t="str">
            <v>DK Recycling und Roheisen GmbH</v>
          </cell>
          <cell r="E1060">
            <v>43872</v>
          </cell>
          <cell r="F1060" t="str">
            <v>Werthauser Str.</v>
          </cell>
          <cell r="G1060" t="str">
            <v>182</v>
          </cell>
          <cell r="H1060" t="str">
            <v>Duisburg</v>
          </cell>
          <cell r="I1060" t="str">
            <v>47053</v>
          </cell>
          <cell r="J1060">
            <v>150</v>
          </cell>
          <cell r="K1060">
            <v>857</v>
          </cell>
          <cell r="M1060">
            <v>651</v>
          </cell>
        </row>
        <row r="1071">
          <cell r="B1071" t="str">
            <v>5.(f)</v>
          </cell>
          <cell r="C1071" t="str">
            <v>TKS</v>
          </cell>
          <cell r="D1071" t="str">
            <v>LINEG Kläranlage Duisburg-Rheinhausen</v>
          </cell>
          <cell r="E1071">
            <v>43742</v>
          </cell>
          <cell r="F1071" t="str">
            <v>Deichstraße</v>
          </cell>
          <cell r="G1071" t="str">
            <v>148</v>
          </cell>
          <cell r="H1071" t="str">
            <v>Duisburg</v>
          </cell>
          <cell r="I1071" t="str">
            <v>47228</v>
          </cell>
        </row>
        <row r="1079">
          <cell r="B1079" t="str">
            <v>1.(c)</v>
          </cell>
          <cell r="C1079" t="str">
            <v>RWE AG</v>
          </cell>
          <cell r="D1079" t="str">
            <v>RWE Generation SE KW Huckingen</v>
          </cell>
          <cell r="E1079">
            <v>43825</v>
          </cell>
          <cell r="F1079" t="str">
            <v>Ehinger Str.</v>
          </cell>
          <cell r="G1079" t="str">
            <v>200</v>
          </cell>
          <cell r="H1079" t="str">
            <v>Duisburg</v>
          </cell>
          <cell r="I1079" t="str">
            <v>47259</v>
          </cell>
          <cell r="J1079">
            <v>386</v>
          </cell>
          <cell r="K1079">
            <v>819</v>
          </cell>
          <cell r="M1079">
            <v>4200</v>
          </cell>
        </row>
        <row r="1080">
          <cell r="B1080" t="str">
            <v>4.(a)</v>
          </cell>
          <cell r="C1080" t="str">
            <v>Sachtleben GmbH</v>
          </cell>
          <cell r="D1080" t="str">
            <v>Sachtleben Chemie GmbH</v>
          </cell>
          <cell r="E1080">
            <v>43917</v>
          </cell>
          <cell r="F1080" t="str">
            <v>Dr.-Rudolf-Sachtleben-Str.</v>
          </cell>
          <cell r="G1080" t="str">
            <v>4</v>
          </cell>
          <cell r="H1080" t="str">
            <v>Duisburg</v>
          </cell>
          <cell r="I1080" t="str">
            <v>47198</v>
          </cell>
          <cell r="J1080">
            <v>236</v>
          </cell>
          <cell r="K1080">
            <v>625</v>
          </cell>
          <cell r="M1080">
            <v>417</v>
          </cell>
        </row>
        <row r="1081">
          <cell r="B1081" t="str">
            <v>1.(c)</v>
          </cell>
          <cell r="C1081" t="str">
            <v>Stadtwerke Duisburg AG</v>
          </cell>
          <cell r="D1081" t="str">
            <v>Stadtwerke Duisburg AG Heizkraftwerk I</v>
          </cell>
          <cell r="E1081">
            <v>43759</v>
          </cell>
          <cell r="F1081" t="str">
            <v>Charlottenstraße</v>
          </cell>
          <cell r="G1081" t="str">
            <v>48</v>
          </cell>
          <cell r="H1081" t="str">
            <v>Duisburg</v>
          </cell>
          <cell r="I1081" t="str">
            <v>47053</v>
          </cell>
          <cell r="J1081">
            <v>250</v>
          </cell>
          <cell r="K1081">
            <v>169</v>
          </cell>
          <cell r="M1081">
            <v>377</v>
          </cell>
        </row>
        <row r="1082">
          <cell r="B1082" t="str">
            <v>1.(c)</v>
          </cell>
          <cell r="C1082" t="str">
            <v>Stadtwerke Duisburg AG</v>
          </cell>
          <cell r="D1082" t="str">
            <v>Stadtwerke Duisburg AG Heizkraftwerk II</v>
          </cell>
          <cell r="E1082">
            <v>43889</v>
          </cell>
          <cell r="F1082" t="str">
            <v>Bungertstraße</v>
          </cell>
          <cell r="G1082" t="str">
            <v>27</v>
          </cell>
          <cell r="H1082" t="str">
            <v>Duisburg</v>
          </cell>
          <cell r="I1082" t="str">
            <v>47053</v>
          </cell>
          <cell r="M1082">
            <v>101</v>
          </cell>
        </row>
        <row r="1083">
          <cell r="B1083" t="str">
            <v>1.(c)</v>
          </cell>
          <cell r="C1083" t="str">
            <v>Kraftwerk Duisburg-Wanheim GmbH</v>
          </cell>
          <cell r="D1083" t="str">
            <v>Stadtwerke Duisburg AG Heizkraftwerk III</v>
          </cell>
          <cell r="E1083">
            <v>43833</v>
          </cell>
          <cell r="F1083" t="str">
            <v>Wanheimer Str.</v>
          </cell>
          <cell r="G1083" t="str">
            <v>445</v>
          </cell>
          <cell r="H1083" t="str">
            <v>Duisburg</v>
          </cell>
          <cell r="I1083" t="str">
            <v>47249</v>
          </cell>
          <cell r="J1083">
            <v>161</v>
          </cell>
          <cell r="M1083">
            <v>378</v>
          </cell>
        </row>
        <row r="1084">
          <cell r="B1084" t="str">
            <v>1.(c)</v>
          </cell>
          <cell r="C1084" t="str">
            <v>STEAG GmbH</v>
          </cell>
          <cell r="D1084" t="str">
            <v>STEAG GmbH Heizkraftwerk Walsum</v>
          </cell>
          <cell r="E1084">
            <v>43866</v>
          </cell>
          <cell r="F1084" t="str">
            <v>Dr.-Wilhelm-Roelen-Str.</v>
          </cell>
          <cell r="G1084" t="str">
            <v>129</v>
          </cell>
          <cell r="H1084" t="str">
            <v>Duisburg</v>
          </cell>
          <cell r="I1084" t="str">
            <v>47179</v>
          </cell>
          <cell r="J1084">
            <v>1350</v>
          </cell>
          <cell r="K1084">
            <v>1380</v>
          </cell>
          <cell r="M1084">
            <v>1850</v>
          </cell>
        </row>
        <row r="1109">
          <cell r="B1109" t="str">
            <v>6.(b)</v>
          </cell>
          <cell r="C1109" t="str">
            <v>Heinr. Aug. Schoeller Söhne GmbH &amp; Co. KG Papierfabrik Schoellershammer</v>
          </cell>
          <cell r="D1109" t="str">
            <v>Heinr. Aug. Schoeller Söhne GmbH &amp; Co. KG Papierfabrik Schoellershammer</v>
          </cell>
          <cell r="E1109">
            <v>44123</v>
          </cell>
          <cell r="F1109" t="str">
            <v>Kreuzauer Straße</v>
          </cell>
          <cell r="G1109" t="str">
            <v>18</v>
          </cell>
          <cell r="H1109" t="str">
            <v>Düren</v>
          </cell>
          <cell r="I1109" t="str">
            <v>52355</v>
          </cell>
          <cell r="J1109">
            <v>152</v>
          </cell>
          <cell r="M1109">
            <v>166</v>
          </cell>
        </row>
        <row r="1118">
          <cell r="B1118" t="str">
            <v>1.(c)</v>
          </cell>
          <cell r="C1118" t="str">
            <v>Daimler AG Mercedes-Benz Werk Düsseldorf</v>
          </cell>
          <cell r="D1118" t="str">
            <v>Daimler AG Mercedes-Benz Werk Düsseldorf</v>
          </cell>
          <cell r="E1118">
            <v>43797</v>
          </cell>
          <cell r="F1118" t="str">
            <v>Rather Str.</v>
          </cell>
          <cell r="G1118" t="str">
            <v>51</v>
          </cell>
          <cell r="H1118" t="str">
            <v>Düsseldorf</v>
          </cell>
          <cell r="I1118" t="str">
            <v>40476</v>
          </cell>
        </row>
        <row r="1119">
          <cell r="B1119" t="str">
            <v>4.(a)</v>
          </cell>
          <cell r="C1119" t="str">
            <v>Emery Oleochemicals GmbH</v>
          </cell>
          <cell r="D1119" t="str">
            <v>Emery Oleochemicals GmbH</v>
          </cell>
          <cell r="E1119">
            <v>43996</v>
          </cell>
          <cell r="F1119" t="str">
            <v>Henkelstr.</v>
          </cell>
          <cell r="G1119" t="str">
            <v>67</v>
          </cell>
          <cell r="H1119" t="str">
            <v>Düsseldorf</v>
          </cell>
          <cell r="I1119" t="str">
            <v>40589</v>
          </cell>
        </row>
        <row r="1131">
          <cell r="B1131" t="str">
            <v>1.(c)</v>
          </cell>
          <cell r="C1131" t="str">
            <v>Stadtwerke Düsseldorf AG</v>
          </cell>
          <cell r="D1131" t="str">
            <v>Stadtwerke Düsseldorf AG</v>
          </cell>
          <cell r="E1131">
            <v>43802</v>
          </cell>
          <cell r="F1131" t="str">
            <v>Auf der Lausward</v>
          </cell>
          <cell r="G1131" t="str">
            <v>75</v>
          </cell>
          <cell r="H1131" t="str">
            <v>Düsseldorf</v>
          </cell>
          <cell r="I1131" t="str">
            <v>40221</v>
          </cell>
          <cell r="J1131">
            <v>303</v>
          </cell>
          <cell r="M1131">
            <v>431</v>
          </cell>
        </row>
        <row r="1132">
          <cell r="B1132" t="str">
            <v>5.(b)</v>
          </cell>
          <cell r="C1132" t="str">
            <v>Stadtwerke Düsseldorf AG</v>
          </cell>
          <cell r="D1132" t="str">
            <v>Stadtwerke Düsseldorf AG</v>
          </cell>
          <cell r="E1132">
            <v>43878</v>
          </cell>
          <cell r="F1132" t="str">
            <v>Flinger Broich</v>
          </cell>
          <cell r="G1132" t="str">
            <v>25</v>
          </cell>
          <cell r="H1132" t="str">
            <v>Düsseldorf</v>
          </cell>
          <cell r="I1132" t="str">
            <v>40235</v>
          </cell>
          <cell r="J1132">
            <v>439</v>
          </cell>
          <cell r="M1132">
            <v>352</v>
          </cell>
        </row>
        <row r="1147">
          <cell r="B1147" t="str">
            <v>1.(c)</v>
          </cell>
          <cell r="C1147" t="str">
            <v>HOKAWE Holzkraftwerk Eberswalde GmbH</v>
          </cell>
          <cell r="D1147" t="str">
            <v>HOKAWE Holzkraftwerk Eberswalde GmbH Binnenhafen Eberswalde</v>
          </cell>
          <cell r="E1147">
            <v>143035</v>
          </cell>
          <cell r="F1147" t="str">
            <v>Angermünder Straße</v>
          </cell>
          <cell r="G1147" t="str">
            <v>68</v>
          </cell>
          <cell r="H1147" t="str">
            <v>Eberswalde</v>
          </cell>
          <cell r="I1147" t="str">
            <v>16225</v>
          </cell>
          <cell r="J1147">
            <v>143</v>
          </cell>
          <cell r="M1147">
            <v>156</v>
          </cell>
        </row>
        <row r="1168">
          <cell r="B1168" t="str">
            <v>6.(b)</v>
          </cell>
          <cell r="C1168" t="str">
            <v>Stora Enso Deutschland GmbH</v>
          </cell>
          <cell r="D1168" t="str">
            <v>Stora Enso Sachsen GmbH</v>
          </cell>
          <cell r="E1168">
            <v>74758</v>
          </cell>
          <cell r="F1168" t="str">
            <v>Am Schanzberg</v>
          </cell>
          <cell r="G1168" t="str">
            <v>1</v>
          </cell>
          <cell r="H1168" t="str">
            <v>Eilenburg</v>
          </cell>
          <cell r="I1168" t="str">
            <v>04838</v>
          </cell>
          <cell r="J1168">
            <v>149</v>
          </cell>
          <cell r="M1168">
            <v>216</v>
          </cell>
        </row>
        <row r="1204">
          <cell r="B1204" t="str">
            <v>6.(b)</v>
          </cell>
          <cell r="C1204" t="str">
            <v>Papierfabrik Palm GmbH &amp; Co.</v>
          </cell>
          <cell r="D1204" t="str">
            <v>Papierfabrik Palm GmbH &amp; Co.</v>
          </cell>
          <cell r="E1204">
            <v>46031</v>
          </cell>
          <cell r="F1204" t="str">
            <v>Industriestr.</v>
          </cell>
          <cell r="G1204" t="str">
            <v>23</v>
          </cell>
          <cell r="H1204" t="str">
            <v>Eltmann</v>
          </cell>
          <cell r="I1204" t="str">
            <v>97483</v>
          </cell>
        </row>
        <row r="1213">
          <cell r="B1213" t="str">
            <v>8.(b).(ii)</v>
          </cell>
          <cell r="C1213" t="str">
            <v>Emsland-Stärke GmbH</v>
          </cell>
          <cell r="D1213" t="str">
            <v>Emsland-Stärke GmbH</v>
          </cell>
          <cell r="E1213">
            <v>43608</v>
          </cell>
          <cell r="F1213" t="str">
            <v>Emslandstraße</v>
          </cell>
          <cell r="G1213" t="str">
            <v>58</v>
          </cell>
          <cell r="H1213" t="str">
            <v>Emlichheim</v>
          </cell>
          <cell r="I1213" t="str">
            <v>49824</v>
          </cell>
        </row>
        <row r="1224">
          <cell r="B1224" t="str">
            <v>7.(a).(ii)</v>
          </cell>
          <cell r="C1224" t="str">
            <v>Hölscher, Werner</v>
          </cell>
          <cell r="D1224" t="str">
            <v>Hölscher, Werner</v>
          </cell>
          <cell r="E1224">
            <v>109256</v>
          </cell>
          <cell r="F1224" t="str">
            <v>Helschen</v>
          </cell>
          <cell r="G1224" t="str">
            <v>9</v>
          </cell>
          <cell r="H1224" t="str">
            <v>Emsbüren</v>
          </cell>
          <cell r="I1224" t="str">
            <v>48488</v>
          </cell>
        </row>
        <row r="1257">
          <cell r="B1257" t="str">
            <v>1.(c)</v>
          </cell>
          <cell r="C1257" t="str">
            <v>VSE AG</v>
          </cell>
          <cell r="D1257" t="str">
            <v>VSE Kraftwerk Ensdorf</v>
          </cell>
          <cell r="E1257">
            <v>3139</v>
          </cell>
          <cell r="F1257" t="str">
            <v>Kurt-Keßler-Straße</v>
          </cell>
          <cell r="G1257" t="str">
            <v>1</v>
          </cell>
          <cell r="H1257" t="str">
            <v>Ensdorf</v>
          </cell>
          <cell r="I1257" t="str">
            <v>66806</v>
          </cell>
          <cell r="J1257">
            <v>1300</v>
          </cell>
          <cell r="K1257">
            <v>1250</v>
          </cell>
          <cell r="M1257">
            <v>1710</v>
          </cell>
        </row>
        <row r="1275">
          <cell r="B1275" t="str">
            <v>1.(c)</v>
          </cell>
          <cell r="C1275" t="str">
            <v>SWE Energie GmbH</v>
          </cell>
          <cell r="D1275" t="str">
            <v>Stadtwerke Erfurt / HKW Ost</v>
          </cell>
          <cell r="E1275">
            <v>197736</v>
          </cell>
          <cell r="F1275" t="str">
            <v>Stotternheimer Strasse</v>
          </cell>
          <cell r="G1275" t="str">
            <v>40</v>
          </cell>
          <cell r="H1275" t="str">
            <v>Erfurt</v>
          </cell>
          <cell r="I1275" t="str">
            <v>99087</v>
          </cell>
          <cell r="J1275">
            <v>264</v>
          </cell>
          <cell r="M1275">
            <v>245</v>
          </cell>
        </row>
        <row r="1283">
          <cell r="B1283" t="str">
            <v>1.(c)</v>
          </cell>
          <cell r="C1283" t="str">
            <v>Erlanger Stadtwerke AG</v>
          </cell>
          <cell r="D1283" t="str">
            <v>Heizkraftwerk Erlangen</v>
          </cell>
          <cell r="E1283">
            <v>45950</v>
          </cell>
          <cell r="F1283" t="str">
            <v>Äußere Brucker Str.</v>
          </cell>
          <cell r="G1283" t="str">
            <v>33</v>
          </cell>
          <cell r="H1283" t="str">
            <v>Erlangen</v>
          </cell>
          <cell r="I1283" t="str">
            <v>91052</v>
          </cell>
          <cell r="J1283">
            <v>161</v>
          </cell>
          <cell r="M1283">
            <v>160</v>
          </cell>
        </row>
        <row r="1307">
          <cell r="B1307" t="str">
            <v>5.(b)</v>
          </cell>
          <cell r="C1307" t="str">
            <v>MVA Weisweiler GmbH &amp; Co. KG</v>
          </cell>
          <cell r="D1307" t="str">
            <v>MVA Weisweiler GmbH &amp; Co. KG</v>
          </cell>
          <cell r="E1307">
            <v>44162</v>
          </cell>
          <cell r="F1307" t="str">
            <v>Zum Hagelkreuz</v>
          </cell>
          <cell r="G1307" t="str">
            <v>22</v>
          </cell>
          <cell r="H1307" t="str">
            <v>Eschweiler</v>
          </cell>
          <cell r="I1307" t="str">
            <v>52249</v>
          </cell>
          <cell r="J1307">
            <v>155</v>
          </cell>
          <cell r="M1307">
            <v>150</v>
          </cell>
        </row>
        <row r="1358">
          <cell r="B1358" t="str">
            <v>6.(b)</v>
          </cell>
          <cell r="C1358" t="str">
            <v>Gebr.Lang GmbH, Papierfabrik</v>
          </cell>
          <cell r="D1358" t="str">
            <v>Gebr.Lang GmbH, Papierfabrik</v>
          </cell>
          <cell r="E1358">
            <v>46150</v>
          </cell>
          <cell r="F1358" t="str">
            <v>Fabrikstr.</v>
          </cell>
          <cell r="G1358" t="str">
            <v>4</v>
          </cell>
          <cell r="H1358" t="str">
            <v>Ettringen i.Lkr. Unterallgäu</v>
          </cell>
          <cell r="I1358" t="str">
            <v>86833</v>
          </cell>
        </row>
        <row r="1418">
          <cell r="B1418" t="str">
            <v>1.(c)</v>
          </cell>
          <cell r="C1418" t="str">
            <v>Stadtwerke Frankfurt (Oder) GmbH</v>
          </cell>
          <cell r="D1418" t="str">
            <v>Stadtwerke Frankfurt (Oder) GmbH</v>
          </cell>
          <cell r="E1418">
            <v>46316</v>
          </cell>
          <cell r="F1418" t="str">
            <v>Am Hohem Feld Nr.</v>
          </cell>
          <cell r="G1418" t="str">
            <v>4</v>
          </cell>
          <cell r="H1418" t="str">
            <v>Frankfurt (Oder)</v>
          </cell>
          <cell r="I1418" t="str">
            <v>15232</v>
          </cell>
          <cell r="J1418">
            <v>141</v>
          </cell>
          <cell r="M1418">
            <v>180</v>
          </cell>
        </row>
        <row r="1434">
          <cell r="B1434" t="str">
            <v>5.(a)</v>
          </cell>
          <cell r="C1434" t="str">
            <v>Donau Chemie</v>
          </cell>
          <cell r="D1434" t="str">
            <v>Donau Carbon GmbH &amp; Co. KG</v>
          </cell>
          <cell r="E1434">
            <v>74141</v>
          </cell>
          <cell r="F1434" t="str">
            <v>Gwinnerstraße</v>
          </cell>
          <cell r="G1434" t="str">
            <v>27-33</v>
          </cell>
          <cell r="H1434" t="str">
            <v>Frankfurt am Main, St.</v>
          </cell>
          <cell r="I1434" t="str">
            <v>60388</v>
          </cell>
        </row>
        <row r="1447">
          <cell r="B1447" t="str">
            <v>1.(c)</v>
          </cell>
          <cell r="C1447" t="str">
            <v>Mainova AG, M1-K, Betrieb und Instandhaltung Kraftwerke</v>
          </cell>
          <cell r="D1447" t="str">
            <v>Mainova, HKW Niederrad</v>
          </cell>
          <cell r="E1447">
            <v>44926</v>
          </cell>
          <cell r="F1447" t="str">
            <v>Lyoner Str.</v>
          </cell>
          <cell r="G1447" t="str">
            <v>8</v>
          </cell>
          <cell r="H1447" t="str">
            <v>Frankfurt am Main, St.</v>
          </cell>
          <cell r="I1447" t="str">
            <v>60528</v>
          </cell>
          <cell r="J1447">
            <v>104</v>
          </cell>
          <cell r="M1447">
            <v>302</v>
          </cell>
        </row>
        <row r="1448">
          <cell r="B1448" t="str">
            <v>1.(c)</v>
          </cell>
          <cell r="C1448" t="str">
            <v>Mainova AG, M1-K, Betrieb und Instandhaltung Kraftwerke</v>
          </cell>
          <cell r="D1448" t="str">
            <v>Mainova, HKW West</v>
          </cell>
          <cell r="E1448">
            <v>44925</v>
          </cell>
          <cell r="F1448" t="str">
            <v>Gutleutstr.</v>
          </cell>
          <cell r="G1448" t="str">
            <v>231</v>
          </cell>
          <cell r="H1448" t="str">
            <v>Frankfurt am Main, St.</v>
          </cell>
          <cell r="I1448" t="str">
            <v>60327</v>
          </cell>
          <cell r="J1448">
            <v>795</v>
          </cell>
          <cell r="K1448">
            <v>414</v>
          </cell>
          <cell r="M1448">
            <v>965</v>
          </cell>
        </row>
        <row r="1449">
          <cell r="B1449" t="str">
            <v>5.(b)</v>
          </cell>
          <cell r="C1449" t="str">
            <v>MHKW Müllheizkraftwerk Frankfurt am Main GmbH</v>
          </cell>
          <cell r="D1449" t="str">
            <v>MHKW GmbH Nordweststadt</v>
          </cell>
          <cell r="E1449">
            <v>44853</v>
          </cell>
          <cell r="F1449" t="str">
            <v>Heddernheimer Landstrasse</v>
          </cell>
          <cell r="G1449" t="str">
            <v>157</v>
          </cell>
          <cell r="H1449" t="str">
            <v>Frankfurt am Main, St.</v>
          </cell>
          <cell r="I1449" t="str">
            <v>60439</v>
          </cell>
          <cell r="J1449">
            <v>447</v>
          </cell>
        </row>
        <row r="1515">
          <cell r="B1515" t="str">
            <v>6.(b)</v>
          </cell>
          <cell r="C1515" t="str">
            <v>Papierfabrik A. Jass GmbH &amp; Co.KG</v>
          </cell>
          <cell r="D1515" t="str">
            <v>Papierfabrik A. Jass GmbH &amp; Co.KG</v>
          </cell>
          <cell r="E1515">
            <v>45027</v>
          </cell>
          <cell r="F1515" t="str">
            <v>Hermann-Muth-Straße</v>
          </cell>
          <cell r="G1515" t="str">
            <v>6</v>
          </cell>
          <cell r="H1515" t="str">
            <v>Fulda</v>
          </cell>
          <cell r="I1515" t="str">
            <v>36039</v>
          </cell>
          <cell r="J1515">
            <v>247</v>
          </cell>
          <cell r="M1515">
            <v>189</v>
          </cell>
        </row>
        <row r="1518">
          <cell r="B1518" t="str">
            <v>2.(d)</v>
          </cell>
          <cell r="C1518" t="str">
            <v>Hawle Armaturen GmbH, 83395 Freilassing</v>
          </cell>
          <cell r="D1518" t="str">
            <v>Hawle Guss GmbH</v>
          </cell>
          <cell r="E1518">
            <v>46335</v>
          </cell>
          <cell r="F1518" t="str">
            <v>Saarower Chaussee</v>
          </cell>
          <cell r="G1518" t="str">
            <v>34</v>
          </cell>
          <cell r="H1518" t="str">
            <v>Fürstenwalde/Spree</v>
          </cell>
          <cell r="I1518" t="str">
            <v>15517</v>
          </cell>
        </row>
        <row r="1582">
          <cell r="B1582" t="str">
            <v>1.(a)</v>
          </cell>
          <cell r="C1582" t="str">
            <v>RUHR OEL GMBH</v>
          </cell>
          <cell r="D1582" t="str">
            <v>Ruhr Oel GmbH Werk Horst</v>
          </cell>
          <cell r="E1582">
            <v>44246</v>
          </cell>
          <cell r="F1582" t="str">
            <v>Johannastrasse</v>
          </cell>
          <cell r="G1582" t="str">
            <v>2-8</v>
          </cell>
          <cell r="H1582" t="str">
            <v>Gelsenkirchen</v>
          </cell>
          <cell r="I1582" t="str">
            <v>45899</v>
          </cell>
          <cell r="J1582">
            <v>769</v>
          </cell>
          <cell r="K1582">
            <v>1750</v>
          </cell>
          <cell r="M1582">
            <v>990</v>
          </cell>
        </row>
        <row r="1583">
          <cell r="B1583" t="str">
            <v>1.(a)</v>
          </cell>
          <cell r="C1583" t="str">
            <v>RUHR OEL GmbH</v>
          </cell>
          <cell r="D1583" t="str">
            <v>RUHR OEL GMBH Werk Scholven</v>
          </cell>
          <cell r="E1583">
            <v>74041</v>
          </cell>
          <cell r="F1583" t="str">
            <v>Pawiker Straße</v>
          </cell>
          <cell r="G1583" t="str">
            <v>30</v>
          </cell>
          <cell r="H1583" t="str">
            <v>Gelsenkirchen</v>
          </cell>
          <cell r="I1583" t="str">
            <v>45896</v>
          </cell>
          <cell r="J1583">
            <v>1440</v>
          </cell>
          <cell r="K1583">
            <v>2710</v>
          </cell>
          <cell r="M1583">
            <v>3690</v>
          </cell>
        </row>
        <row r="1584">
          <cell r="B1584" t="str">
            <v>4.(a).(viii)</v>
          </cell>
          <cell r="C1584" t="str">
            <v>Sabic Polyolefine GmbH</v>
          </cell>
          <cell r="D1584" t="str">
            <v>Sabic Polyolefine GmbH</v>
          </cell>
          <cell r="E1584">
            <v>44310</v>
          </cell>
          <cell r="F1584" t="str">
            <v>Pawiker Straße</v>
          </cell>
          <cell r="G1584" t="str">
            <v>30</v>
          </cell>
          <cell r="H1584" t="str">
            <v>Gelsenkirchen</v>
          </cell>
          <cell r="I1584" t="str">
            <v>45896</v>
          </cell>
        </row>
        <row r="1617">
          <cell r="B1617" t="str">
            <v>4.(a).(i)</v>
          </cell>
          <cell r="C1617" t="str">
            <v>Merck KGaA</v>
          </cell>
          <cell r="D1617" t="str">
            <v>Merck KGaA</v>
          </cell>
          <cell r="E1617">
            <v>44845</v>
          </cell>
          <cell r="F1617" t="str">
            <v>Mainzer Straße</v>
          </cell>
          <cell r="G1617" t="str">
            <v>41</v>
          </cell>
          <cell r="H1617" t="str">
            <v>Gernsheim</v>
          </cell>
          <cell r="I1617" t="str">
            <v>64579</v>
          </cell>
        </row>
        <row r="1642">
          <cell r="B1642" t="str">
            <v>5.(b)</v>
          </cell>
          <cell r="C1642" t="str">
            <v>Stadtwerke Gießen AG</v>
          </cell>
          <cell r="D1642" t="str">
            <v>Verbrennung SWG TREA</v>
          </cell>
          <cell r="E1642">
            <v>157960</v>
          </cell>
          <cell r="F1642" t="str">
            <v>Leihgesterner Weg</v>
          </cell>
          <cell r="G1642" t="str">
            <v>111</v>
          </cell>
          <cell r="H1642" t="str">
            <v>Gießen, Universitätsstadt</v>
          </cell>
          <cell r="I1642" t="str">
            <v>35392</v>
          </cell>
        </row>
        <row r="1651">
          <cell r="B1651" t="str">
            <v>1.(c)</v>
          </cell>
          <cell r="C1651" t="str">
            <v>E.ON Kraftwerke GmbH</v>
          </cell>
          <cell r="D1651" t="str">
            <v>E.ON DAMPFWERK ZWECKEL</v>
          </cell>
          <cell r="E1651">
            <v>44291</v>
          </cell>
          <cell r="F1651" t="str">
            <v>Frentroper Str.</v>
          </cell>
          <cell r="G1651" t="str">
            <v>80</v>
          </cell>
          <cell r="H1651" t="str">
            <v>Gladbeck</v>
          </cell>
          <cell r="I1651" t="str">
            <v>45966</v>
          </cell>
          <cell r="M1651">
            <v>103</v>
          </cell>
        </row>
        <row r="1694">
          <cell r="B1694" t="str">
            <v>1.(c)</v>
          </cell>
          <cell r="C1694" t="str">
            <v>e.on Wärmeversorgung Göttingen GmbH</v>
          </cell>
          <cell r="D1694" t="str">
            <v>E.ON  Mitte Wärme Heizkraftwerk Göttingen</v>
          </cell>
          <cell r="E1694">
            <v>73904</v>
          </cell>
          <cell r="F1694" t="str">
            <v>Rudolf-Diesel-Str.</v>
          </cell>
          <cell r="G1694" t="str">
            <v>10</v>
          </cell>
          <cell r="H1694" t="str">
            <v>Göttingen</v>
          </cell>
          <cell r="I1694" t="str">
            <v>37075</v>
          </cell>
          <cell r="J1694">
            <v>123</v>
          </cell>
        </row>
        <row r="1721">
          <cell r="B1721" t="str">
            <v>1.(c)</v>
          </cell>
          <cell r="C1721" t="str">
            <v>RWE Power AG Kraftwerk Frimmersdorf</v>
          </cell>
          <cell r="D1721" t="str">
            <v>RWE Power AG Kraftwerk Frimmersdorf</v>
          </cell>
          <cell r="E1721">
            <v>43783</v>
          </cell>
          <cell r="F1721" t="str">
            <v>Energiestraße</v>
          </cell>
          <cell r="G1721" t="str">
            <v>-</v>
          </cell>
          <cell r="H1721" t="str">
            <v>Grevenbroich</v>
          </cell>
          <cell r="I1721" t="str">
            <v>41516</v>
          </cell>
          <cell r="J1721">
            <v>5750</v>
          </cell>
          <cell r="K1721">
            <v>2480</v>
          </cell>
          <cell r="L1721">
            <v>175</v>
          </cell>
          <cell r="M1721">
            <v>9040</v>
          </cell>
        </row>
        <row r="1722">
          <cell r="B1722" t="str">
            <v>1.(c)</v>
          </cell>
          <cell r="C1722" t="str">
            <v>RWE Power AG Kraftwerk Neurath</v>
          </cell>
          <cell r="D1722" t="str">
            <v>RWE Power AG Kraftwerk Neurath</v>
          </cell>
          <cell r="E1722">
            <v>43843</v>
          </cell>
          <cell r="F1722" t="str">
            <v>Energiestraße</v>
          </cell>
          <cell r="G1722" t="str">
            <v>375</v>
          </cell>
          <cell r="H1722" t="str">
            <v>Grevenbroich</v>
          </cell>
          <cell r="I1722" t="str">
            <v>41516</v>
          </cell>
          <cell r="J1722">
            <v>20700</v>
          </cell>
          <cell r="K1722">
            <v>5830</v>
          </cell>
          <cell r="L1722">
            <v>423</v>
          </cell>
          <cell r="M1722">
            <v>31200</v>
          </cell>
        </row>
        <row r="1735">
          <cell r="B1735" t="str">
            <v>1.(c)</v>
          </cell>
          <cell r="C1735" t="str">
            <v>E.ON Gas Storage GmbH</v>
          </cell>
          <cell r="D1735" t="str">
            <v>E.ON Gas Storage GmbH Erdgaskavernenspeicher Epe</v>
          </cell>
          <cell r="E1735">
            <v>44490</v>
          </cell>
          <cell r="F1735" t="str">
            <v>Amtsvenn</v>
          </cell>
          <cell r="G1735" t="str">
            <v>25</v>
          </cell>
          <cell r="H1735" t="str">
            <v>Gronau</v>
          </cell>
          <cell r="I1735" t="str">
            <v>48599</v>
          </cell>
          <cell r="J1735">
            <v>101</v>
          </cell>
        </row>
        <row r="1764">
          <cell r="B1764" t="str">
            <v>7.(a).(ii)</v>
          </cell>
          <cell r="C1764" t="str">
            <v>SAZA GmbH Großkayna</v>
          </cell>
          <cell r="D1764" t="str">
            <v>SAZA GmbH Großkayna</v>
          </cell>
          <cell r="E1764">
            <v>110479</v>
          </cell>
          <cell r="F1764" t="str">
            <v>Naumburger Str.</v>
          </cell>
          <cell r="G1764" t="str">
            <v>87</v>
          </cell>
          <cell r="H1764" t="str">
            <v>Großkayna</v>
          </cell>
          <cell r="I1764" t="str">
            <v>06242</v>
          </cell>
        </row>
        <row r="1766">
          <cell r="B1766" t="str">
            <v>1.(c)</v>
          </cell>
          <cell r="C1766" t="str">
            <v>E.ON Kraftwerke GmbH</v>
          </cell>
          <cell r="D1766" t="str">
            <v>E.ON Kraftwerk Staudinger</v>
          </cell>
          <cell r="E1766">
            <v>44894</v>
          </cell>
          <cell r="F1766" t="str">
            <v>Hanauer Landstraße</v>
          </cell>
          <cell r="G1766" t="str">
            <v>150</v>
          </cell>
          <cell r="H1766" t="str">
            <v>Großkrotzenburg</v>
          </cell>
          <cell r="I1766" t="str">
            <v>63538</v>
          </cell>
          <cell r="J1766">
            <v>2400</v>
          </cell>
          <cell r="K1766">
            <v>871</v>
          </cell>
          <cell r="L1766">
            <v>95.7</v>
          </cell>
          <cell r="M1766">
            <v>3640</v>
          </cell>
        </row>
        <row r="1768">
          <cell r="B1768" t="str">
            <v>1.(c)</v>
          </cell>
          <cell r="C1768" t="str">
            <v>E.ON Kraftwerke GmbH</v>
          </cell>
          <cell r="D1768" t="str">
            <v>E.ON Kraftwerke GmbH, Kraftwerk Ingolstadt</v>
          </cell>
          <cell r="E1768">
            <v>45677</v>
          </cell>
          <cell r="F1768" t="str">
            <v>Bayernwerkstr.</v>
          </cell>
          <cell r="G1768" t="str">
            <v>30</v>
          </cell>
          <cell r="H1768" t="str">
            <v>Großmehring</v>
          </cell>
          <cell r="I1768" t="str">
            <v>85098</v>
          </cell>
          <cell r="J1768">
            <v>377</v>
          </cell>
          <cell r="M1768">
            <v>938</v>
          </cell>
        </row>
        <row r="1871">
          <cell r="B1871" t="str">
            <v>1.(c)</v>
          </cell>
          <cell r="C1871" t="str">
            <v>Heizkraftwerk Halle-Trotha GmbH</v>
          </cell>
          <cell r="D1871" t="str">
            <v>Heizkraftwerk Halle-Dieselstraße</v>
          </cell>
          <cell r="E1871">
            <v>74877</v>
          </cell>
          <cell r="F1871" t="str">
            <v>Dieselstraße 141</v>
          </cell>
          <cell r="G1871" t="str">
            <v>-</v>
          </cell>
          <cell r="H1871" t="str">
            <v>Halle (Saale)</v>
          </cell>
          <cell r="I1871" t="str">
            <v>06130</v>
          </cell>
          <cell r="M1871">
            <v>173</v>
          </cell>
        </row>
        <row r="1872">
          <cell r="B1872" t="str">
            <v>1.(c)</v>
          </cell>
          <cell r="C1872" t="str">
            <v>Heizkraftwerk Halle-Trotha GmbH</v>
          </cell>
          <cell r="D1872" t="str">
            <v>Heizkraftwerk Halle-Trotha</v>
          </cell>
          <cell r="E1872">
            <v>74833</v>
          </cell>
          <cell r="F1872" t="str">
            <v>Brachwitzer Straße 21</v>
          </cell>
          <cell r="G1872" t="str">
            <v>-</v>
          </cell>
          <cell r="H1872" t="str">
            <v>Halle (Saale)</v>
          </cell>
          <cell r="I1872" t="str">
            <v>06118</v>
          </cell>
          <cell r="M1872">
            <v>134</v>
          </cell>
        </row>
        <row r="1882">
          <cell r="B1882" t="str">
            <v>4.(a).(ii)</v>
          </cell>
          <cell r="C1882" t="str">
            <v>ADM Hamburg Aktiengesellschaft</v>
          </cell>
          <cell r="D1882" t="str">
            <v>ADM Hamburg Aktiengesellschaft Werk Hamburg</v>
          </cell>
          <cell r="E1882">
            <v>193642</v>
          </cell>
          <cell r="F1882" t="str">
            <v>Nippoldstraße</v>
          </cell>
          <cell r="G1882" t="str">
            <v>117</v>
          </cell>
          <cell r="H1882" t="str">
            <v>Hamburg</v>
          </cell>
          <cell r="I1882" t="str">
            <v>21107</v>
          </cell>
          <cell r="J1882">
            <v>210</v>
          </cell>
          <cell r="M1882">
            <v>220</v>
          </cell>
        </row>
        <row r="1883">
          <cell r="B1883" t="str">
            <v>9.(c)</v>
          </cell>
          <cell r="C1883" t="str">
            <v>Airbus Operations GmbH</v>
          </cell>
          <cell r="D1883" t="str">
            <v>Airbus Operations GmbH</v>
          </cell>
          <cell r="E1883">
            <v>43220</v>
          </cell>
          <cell r="F1883" t="str">
            <v>Kreetslag</v>
          </cell>
          <cell r="G1883" t="str">
            <v>10</v>
          </cell>
          <cell r="H1883" t="str">
            <v>Hamburg</v>
          </cell>
          <cell r="I1883" t="str">
            <v>21129</v>
          </cell>
        </row>
        <row r="1913">
          <cell r="B1913" t="str">
            <v>1.(a)</v>
          </cell>
          <cell r="C1913" t="str">
            <v>Holborn Europa Raffinerie GmbH</v>
          </cell>
          <cell r="D1913" t="str">
            <v>Holborn Europa Raffinerie GmbH</v>
          </cell>
          <cell r="E1913">
            <v>43203</v>
          </cell>
          <cell r="F1913" t="str">
            <v>Moorburger Straße</v>
          </cell>
          <cell r="G1913" t="str">
            <v>16</v>
          </cell>
          <cell r="H1913" t="str">
            <v>Hamburg</v>
          </cell>
          <cell r="I1913" t="str">
            <v>21079</v>
          </cell>
          <cell r="J1913">
            <v>259</v>
          </cell>
          <cell r="K1913">
            <v>401</v>
          </cell>
          <cell r="M1913">
            <v>751</v>
          </cell>
        </row>
        <row r="1934">
          <cell r="B1934" t="str">
            <v>1.(a)</v>
          </cell>
          <cell r="C1934" t="str">
            <v>Shell Deutschland Oil GmbH</v>
          </cell>
          <cell r="D1934" t="str">
            <v>Shell Deutschland Oil GmbH SDO Raffinerie Harburg</v>
          </cell>
          <cell r="E1934">
            <v>54392</v>
          </cell>
          <cell r="F1934" t="str">
            <v>Hohe-Schaar-Straße</v>
          </cell>
          <cell r="G1934" t="str">
            <v>34</v>
          </cell>
          <cell r="H1934" t="str">
            <v>Hamburg</v>
          </cell>
          <cell r="I1934" t="str">
            <v>21107</v>
          </cell>
          <cell r="J1934">
            <v>536</v>
          </cell>
          <cell r="K1934">
            <v>571</v>
          </cell>
          <cell r="M1934">
            <v>852</v>
          </cell>
        </row>
        <row r="1942">
          <cell r="B1942" t="str">
            <v>1.(c)</v>
          </cell>
          <cell r="C1942" t="str">
            <v>Vattenfall Wärme Hamburg GmbH</v>
          </cell>
          <cell r="D1942" t="str">
            <v>Vattenfall Wärme Hamburg GmbH Kraftwerk Tiefstack</v>
          </cell>
          <cell r="E1942">
            <v>193600</v>
          </cell>
          <cell r="F1942" t="str">
            <v>Andreas-Meyer-Straße</v>
          </cell>
          <cell r="G1942" t="str">
            <v>8</v>
          </cell>
          <cell r="H1942" t="str">
            <v>Hamburg</v>
          </cell>
          <cell r="I1942" t="str">
            <v>22113</v>
          </cell>
          <cell r="J1942">
            <v>512</v>
          </cell>
          <cell r="K1942">
            <v>341</v>
          </cell>
          <cell r="M1942">
            <v>1250</v>
          </cell>
        </row>
        <row r="1968">
          <cell r="B1968" t="str">
            <v>4.(b).(v)</v>
          </cell>
          <cell r="C1968" t="str">
            <v>Evonik Degussa GmbH</v>
          </cell>
          <cell r="D1968" t="str">
            <v>Evonik Degussa GmbH, Hanau-Wolfgang</v>
          </cell>
          <cell r="E1968">
            <v>44876</v>
          </cell>
          <cell r="F1968" t="str">
            <v>Rodenbacher Chaussee</v>
          </cell>
          <cell r="G1968" t="str">
            <v>4</v>
          </cell>
          <cell r="H1968" t="str">
            <v>Hanau</v>
          </cell>
          <cell r="I1968" t="str">
            <v>63457</v>
          </cell>
        </row>
        <row r="1990">
          <cell r="B1990" t="str">
            <v>1.(c)</v>
          </cell>
          <cell r="C1990" t="str">
            <v>Gemeinschaftskraftwerk Hannover-Lin den GmbH</v>
          </cell>
          <cell r="D1990" t="str">
            <v>Gemeinschaftskraftwerk Hannover-Lin den GmbH</v>
          </cell>
          <cell r="E1990">
            <v>43426</v>
          </cell>
          <cell r="F1990" t="str">
            <v>Spinnereistr.</v>
          </cell>
          <cell r="G1990" t="str">
            <v>9</v>
          </cell>
          <cell r="H1990" t="str">
            <v>Hannover</v>
          </cell>
          <cell r="I1990" t="str">
            <v>30451</v>
          </cell>
          <cell r="M1990">
            <v>137</v>
          </cell>
        </row>
        <row r="2052">
          <cell r="B2052" t="str">
            <v>1.(c)</v>
          </cell>
          <cell r="C2052" t="str">
            <v>EnBW Energie Baden-Württemberg AG</v>
          </cell>
          <cell r="D2052" t="str">
            <v>HKW Heilbronn</v>
          </cell>
          <cell r="E2052">
            <v>2434</v>
          </cell>
          <cell r="F2052" t="str">
            <v>Lichtenbergerstr.</v>
          </cell>
          <cell r="G2052" t="str">
            <v>23</v>
          </cell>
          <cell r="H2052" t="str">
            <v>Heilbronn</v>
          </cell>
          <cell r="I2052" t="str">
            <v>74076</v>
          </cell>
          <cell r="J2052">
            <v>2140</v>
          </cell>
          <cell r="K2052">
            <v>1500</v>
          </cell>
          <cell r="M2052">
            <v>3360</v>
          </cell>
        </row>
        <row r="2092">
          <cell r="B2092" t="str">
            <v>1.(a)</v>
          </cell>
          <cell r="C2092" t="str">
            <v>Klesch Group LTD und Klesch Petroleum Holdings LTD</v>
          </cell>
          <cell r="D2092" t="str">
            <v>Raffinerie Heide GmbH</v>
          </cell>
          <cell r="E2092">
            <v>43110</v>
          </cell>
          <cell r="F2092" t="str">
            <v>Meldorfer Str.</v>
          </cell>
          <cell r="G2092" t="str">
            <v>43</v>
          </cell>
          <cell r="H2092" t="str">
            <v>Hemmingstedt</v>
          </cell>
          <cell r="I2092" t="str">
            <v>25770</v>
          </cell>
          <cell r="J2092">
            <v>1150</v>
          </cell>
          <cell r="K2092">
            <v>2570</v>
          </cell>
          <cell r="M2092">
            <v>1010</v>
          </cell>
        </row>
        <row r="2114">
          <cell r="B2114" t="str">
            <v>1.(c)</v>
          </cell>
          <cell r="C2114" t="str">
            <v>E.ON Kraftwerke GmbH</v>
          </cell>
          <cell r="D2114" t="str">
            <v>E.ON Kraftwerke GmbH - Kraftwerk Shamrock -</v>
          </cell>
          <cell r="E2114">
            <v>44697</v>
          </cell>
          <cell r="F2114" t="str">
            <v>Kastanienallee</v>
          </cell>
          <cell r="G2114" t="str">
            <v>1</v>
          </cell>
          <cell r="H2114" t="str">
            <v>Herne</v>
          </cell>
          <cell r="I2114" t="str">
            <v>44652</v>
          </cell>
          <cell r="J2114">
            <v>277</v>
          </cell>
          <cell r="M2114">
            <v>635</v>
          </cell>
        </row>
        <row r="2129">
          <cell r="B2129" t="str">
            <v>6.(b)</v>
          </cell>
          <cell r="C2129" t="str">
            <v>Smurfit Kappa Herzberger Papierfabrik GmbH</v>
          </cell>
          <cell r="D2129" t="str">
            <v>Smurfit Kappa Herzberger Papierfabrik GmbH</v>
          </cell>
          <cell r="E2129">
            <v>43394</v>
          </cell>
          <cell r="F2129" t="str">
            <v>Andreasberger Str.</v>
          </cell>
          <cell r="G2129" t="str">
            <v>1</v>
          </cell>
          <cell r="H2129" t="str">
            <v>Herzberg</v>
          </cell>
          <cell r="I2129" t="str">
            <v>37412</v>
          </cell>
        </row>
        <row r="2180">
          <cell r="B2180" t="str">
            <v>1.(c)</v>
          </cell>
          <cell r="C2180" t="str">
            <v>Kraftwerk Mehrum GmbH</v>
          </cell>
          <cell r="D2180" t="str">
            <v>Kraftwerk Mehrum GmbH</v>
          </cell>
          <cell r="E2180">
            <v>43260</v>
          </cell>
          <cell r="F2180" t="str">
            <v>Triftstr.</v>
          </cell>
          <cell r="G2180" t="str">
            <v>25</v>
          </cell>
          <cell r="H2180" t="str">
            <v>Hohenhameln</v>
          </cell>
          <cell r="I2180" t="str">
            <v>31249</v>
          </cell>
          <cell r="J2180">
            <v>2000</v>
          </cell>
          <cell r="K2180">
            <v>1880</v>
          </cell>
          <cell r="M2180">
            <v>2630</v>
          </cell>
        </row>
        <row r="2194">
          <cell r="B2194" t="str">
            <v>1.(c)</v>
          </cell>
          <cell r="C2194" t="str">
            <v>Stadtwerke Leipzig GmbH</v>
          </cell>
          <cell r="D2194" t="str">
            <v>Stadtwerke Leipzig GmbH BMKW Bischofferode</v>
          </cell>
          <cell r="E2194">
            <v>47045</v>
          </cell>
          <cell r="F2194" t="str">
            <v>Schachtstraße</v>
          </cell>
          <cell r="G2194" t="str">
            <v>1 - 3</v>
          </cell>
          <cell r="H2194" t="str">
            <v>Holungen</v>
          </cell>
          <cell r="I2194" t="str">
            <v>37345</v>
          </cell>
          <cell r="J2194">
            <v>109</v>
          </cell>
          <cell r="M2194">
            <v>182</v>
          </cell>
        </row>
        <row r="2221">
          <cell r="B2221" t="str">
            <v>6.(b)</v>
          </cell>
          <cell r="C2221" t="str">
            <v>Smurfit Kappa Hoya Papier und Karton GmbH</v>
          </cell>
          <cell r="D2221" t="str">
            <v>Smurfit Kappa Hoya Papier und Karton GmbH</v>
          </cell>
          <cell r="E2221">
            <v>43439</v>
          </cell>
          <cell r="F2221" t="str">
            <v>Von-dem-Bussche-Straße</v>
          </cell>
          <cell r="G2221" t="str">
            <v>1</v>
          </cell>
          <cell r="H2221" t="str">
            <v>Hoya</v>
          </cell>
          <cell r="I2221" t="str">
            <v>27318</v>
          </cell>
          <cell r="M2221">
            <v>132</v>
          </cell>
        </row>
        <row r="2250">
          <cell r="B2250" t="str">
            <v>1.(c)</v>
          </cell>
          <cell r="C2250" t="str">
            <v>RWE Power AG</v>
          </cell>
          <cell r="D2250" t="str">
            <v>RWE Power AG Kraftwerk Goldenberg</v>
          </cell>
          <cell r="E2250">
            <v>44057</v>
          </cell>
          <cell r="F2250" t="str">
            <v>Goldenbergstr.</v>
          </cell>
          <cell r="G2250" t="str">
            <v>2</v>
          </cell>
          <cell r="H2250" t="str">
            <v>Hürth</v>
          </cell>
          <cell r="I2250" t="str">
            <v>50354</v>
          </cell>
          <cell r="J2250">
            <v>1020</v>
          </cell>
          <cell r="K2250">
            <v>1180</v>
          </cell>
          <cell r="M2250">
            <v>1640</v>
          </cell>
        </row>
        <row r="2287">
          <cell r="B2287" t="str">
            <v>5.(b)</v>
          </cell>
          <cell r="C2287" t="str">
            <v>Steag New Energies GmbH</v>
          </cell>
          <cell r="D2287" t="str">
            <v>Biomasseheizkraftwerk Ilmenau GmbH</v>
          </cell>
          <cell r="E2287">
            <v>47086</v>
          </cell>
          <cell r="F2287" t="str">
            <v>Gewerbepark "Am Wald"</v>
          </cell>
          <cell r="G2287" t="str">
            <v>18a</v>
          </cell>
          <cell r="H2287" t="str">
            <v>Ilmenau</v>
          </cell>
          <cell r="I2287" t="str">
            <v>98693</v>
          </cell>
        </row>
        <row r="2296">
          <cell r="B2296" t="str">
            <v>4.(e)</v>
          </cell>
          <cell r="C2296" t="str">
            <v>Boehringer Ingelheim Pharma GmbH &amp; Co. KG</v>
          </cell>
          <cell r="D2296" t="str">
            <v>Boehringer Ingelheim Pharma GmbH &amp; Co. KG</v>
          </cell>
          <cell r="E2296">
            <v>45143</v>
          </cell>
          <cell r="F2296" t="str">
            <v>Binger Str.</v>
          </cell>
          <cell r="G2296" t="str">
            <v>173</v>
          </cell>
          <cell r="H2296" t="str">
            <v>Ingelheim am Rhein</v>
          </cell>
          <cell r="I2296" t="str">
            <v>55218</v>
          </cell>
          <cell r="M2296">
            <v>116</v>
          </cell>
        </row>
        <row r="2348">
          <cell r="B2348" t="str">
            <v>8.(b).(ii)</v>
          </cell>
          <cell r="C2348" t="str">
            <v>Pfeifer &amp; Langen GmbH &amp; Co. KG</v>
          </cell>
          <cell r="D2348" t="str">
            <v>Pfeifer &amp; Langen GmbH &amp; Co. KG</v>
          </cell>
          <cell r="E2348">
            <v>44128</v>
          </cell>
          <cell r="F2348" t="str">
            <v>Dürener Straße</v>
          </cell>
          <cell r="G2348" t="str">
            <v>20</v>
          </cell>
          <cell r="H2348" t="str">
            <v>Jülich</v>
          </cell>
          <cell r="I2348" t="str">
            <v>52409</v>
          </cell>
          <cell r="J2348">
            <v>146</v>
          </cell>
          <cell r="M2348">
            <v>288</v>
          </cell>
        </row>
        <row r="2388">
          <cell r="B2388" t="str">
            <v>1.(c)</v>
          </cell>
          <cell r="C2388" t="str">
            <v>EnBW Energie Baden-Württemberg AG</v>
          </cell>
          <cell r="D2388" t="str">
            <v>Rheinhafen-Dampfkraftwerk Karlsruhe</v>
          </cell>
          <cell r="E2388">
            <v>2469</v>
          </cell>
          <cell r="F2388" t="str">
            <v>Fettweisstr.</v>
          </cell>
          <cell r="G2388" t="str">
            <v>60</v>
          </cell>
          <cell r="H2388" t="str">
            <v>Karlsruhe</v>
          </cell>
          <cell r="I2388" t="str">
            <v>76189</v>
          </cell>
          <cell r="J2388">
            <v>1370</v>
          </cell>
          <cell r="K2388">
            <v>1570</v>
          </cell>
          <cell r="M2388">
            <v>2180</v>
          </cell>
        </row>
        <row r="2390">
          <cell r="B2390" t="str">
            <v>1.(c)</v>
          </cell>
          <cell r="C2390" t="str">
            <v>Stadtwerke Karlsruhe GmbH (HKW West) Heizkraftwerk West</v>
          </cell>
          <cell r="D2390" t="str">
            <v>Stadtwerke Karlsruhe GmbH (HKW West) Heizkraftwerk West</v>
          </cell>
          <cell r="E2390">
            <v>74192</v>
          </cell>
          <cell r="F2390" t="str">
            <v>Honsellstr.</v>
          </cell>
          <cell r="G2390" t="str">
            <v>35</v>
          </cell>
          <cell r="H2390" t="str">
            <v>Karlsruhe</v>
          </cell>
          <cell r="I2390" t="str">
            <v>76189</v>
          </cell>
        </row>
        <row r="2392">
          <cell r="B2392" t="str">
            <v>1.(a)</v>
          </cell>
          <cell r="C2392" t="str">
            <v>Werk 1 MIRO-Mineralölraffinerie Oberrhein GmbH &amp; Co.KG</v>
          </cell>
          <cell r="D2392" t="str">
            <v>Werk 1 MIRO-Mineralölraffinerie Oberrhein GmbH &amp; Co.KG</v>
          </cell>
          <cell r="E2392">
            <v>2466</v>
          </cell>
          <cell r="F2392" t="str">
            <v>Nördliche Raffineriestr.</v>
          </cell>
          <cell r="G2392" t="str">
            <v>1</v>
          </cell>
          <cell r="H2392" t="str">
            <v>Karlsruhe</v>
          </cell>
          <cell r="I2392" t="str">
            <v>76187</v>
          </cell>
          <cell r="J2392">
            <v>1640</v>
          </cell>
          <cell r="K2392">
            <v>3150</v>
          </cell>
          <cell r="L2392">
            <v>52</v>
          </cell>
          <cell r="M2392">
            <v>2100</v>
          </cell>
        </row>
        <row r="2393">
          <cell r="B2393" t="str">
            <v>1.(a)</v>
          </cell>
          <cell r="C2393" t="str">
            <v>Werk 2 MIRO-Mineralölraffinerie Oberrhein GmbH &amp; Co.KG</v>
          </cell>
          <cell r="D2393" t="str">
            <v>Werk 2 MIRO-Mineralölraffinerie Oberrhein GmbH &amp; Co.KG</v>
          </cell>
          <cell r="E2393">
            <v>2467</v>
          </cell>
          <cell r="F2393" t="str">
            <v>ESSO-Str.</v>
          </cell>
          <cell r="G2393" t="str">
            <v>1</v>
          </cell>
          <cell r="H2393" t="str">
            <v>Karlsruhe</v>
          </cell>
          <cell r="I2393" t="str">
            <v>76187</v>
          </cell>
          <cell r="J2393">
            <v>650</v>
          </cell>
          <cell r="K2393">
            <v>1070</v>
          </cell>
          <cell r="M2393">
            <v>715</v>
          </cell>
        </row>
        <row r="2406">
          <cell r="B2406" t="str">
            <v>1.(c)</v>
          </cell>
          <cell r="C2406" t="str">
            <v>Kasseler Fernwärme GmbH</v>
          </cell>
          <cell r="D2406" t="str">
            <v>KFW, Heizkraftwerk Mittelfeld</v>
          </cell>
          <cell r="E2406">
            <v>44986</v>
          </cell>
          <cell r="F2406" t="str">
            <v>Henschelplatz</v>
          </cell>
          <cell r="G2406" t="str">
            <v>1</v>
          </cell>
          <cell r="H2406" t="str">
            <v>Kassel, Stadt</v>
          </cell>
          <cell r="I2406" t="str">
            <v>34127</v>
          </cell>
        </row>
        <row r="2416">
          <cell r="B2416" t="str">
            <v>6.(b)</v>
          </cell>
          <cell r="C2416" t="str">
            <v>Papierfabrik August Koehler SE</v>
          </cell>
          <cell r="D2416" t="str">
            <v>Koehler Kehl GmbH</v>
          </cell>
          <cell r="E2416">
            <v>45570</v>
          </cell>
          <cell r="F2416" t="str">
            <v>Bremenwörtstraße</v>
          </cell>
          <cell r="G2416" t="str">
            <v>4</v>
          </cell>
          <cell r="H2416" t="str">
            <v>Kehl</v>
          </cell>
          <cell r="I2416" t="str">
            <v>77694</v>
          </cell>
        </row>
        <row r="2448">
          <cell r="B2448" t="str">
            <v>1.(c)</v>
          </cell>
          <cell r="C2448" t="str">
            <v>Gemeinschaftskraftwerk Kiel GmbH GKK</v>
          </cell>
          <cell r="D2448" t="str">
            <v>Gemeinschaftskraftwerk Kiel GmbH GKK</v>
          </cell>
          <cell r="E2448">
            <v>104959</v>
          </cell>
          <cell r="F2448" t="str">
            <v>Hasselfelde</v>
          </cell>
          <cell r="G2448" t="str">
            <v>40</v>
          </cell>
          <cell r="H2448" t="str">
            <v>Kiel</v>
          </cell>
          <cell r="I2448" t="str">
            <v>24149</v>
          </cell>
          <cell r="J2448">
            <v>1290</v>
          </cell>
          <cell r="K2448">
            <v>407</v>
          </cell>
          <cell r="M2448">
            <v>1850</v>
          </cell>
        </row>
        <row r="2512">
          <cell r="B2512" t="str">
            <v>1.(c)</v>
          </cell>
          <cell r="C2512" t="str">
            <v>GEW Köln AG</v>
          </cell>
          <cell r="D2512" t="str">
            <v>GuD-Heizkraftwerk Niehl II</v>
          </cell>
          <cell r="E2512">
            <v>44081</v>
          </cell>
          <cell r="F2512" t="str">
            <v>Am Molenkopf</v>
          </cell>
          <cell r="G2512" t="str">
            <v>3</v>
          </cell>
          <cell r="H2512" t="str">
            <v>Köln</v>
          </cell>
          <cell r="I2512" t="str">
            <v>50735</v>
          </cell>
          <cell r="J2512">
            <v>514</v>
          </cell>
          <cell r="M2512">
            <v>919</v>
          </cell>
        </row>
        <row r="2515">
          <cell r="B2515" t="str">
            <v>1.(c)</v>
          </cell>
          <cell r="C2515" t="str">
            <v>GEW Köln AG</v>
          </cell>
          <cell r="D2515" t="str">
            <v>Heizkraftwerk Merkenich</v>
          </cell>
          <cell r="E2515">
            <v>44130</v>
          </cell>
          <cell r="F2515" t="str">
            <v>Merkenicher Hauptstr.</v>
          </cell>
          <cell r="G2515" t="str">
            <v>2</v>
          </cell>
          <cell r="H2515" t="str">
            <v>Köln</v>
          </cell>
          <cell r="I2515" t="str">
            <v>50769</v>
          </cell>
          <cell r="J2515">
            <v>462</v>
          </cell>
          <cell r="K2515">
            <v>176</v>
          </cell>
          <cell r="M2515">
            <v>603</v>
          </cell>
        </row>
        <row r="2516">
          <cell r="B2516" t="str">
            <v>1.(c)</v>
          </cell>
          <cell r="C2516" t="str">
            <v>GEW Köln AG</v>
          </cell>
          <cell r="D2516" t="str">
            <v>Heizkraftwerk Südstadt</v>
          </cell>
          <cell r="E2516">
            <v>44028</v>
          </cell>
          <cell r="F2516" t="str">
            <v>Zugweg</v>
          </cell>
          <cell r="G2516" t="str">
            <v>29-31</v>
          </cell>
          <cell r="H2516" t="str">
            <v>Köln</v>
          </cell>
          <cell r="I2516" t="str">
            <v>50677</v>
          </cell>
        </row>
        <row r="2527">
          <cell r="B2527" t="str">
            <v>1.(a)</v>
          </cell>
          <cell r="C2527" t="str">
            <v>Shell Deutschland Oil GmbH Rheinland Raffinerie Werk Nord</v>
          </cell>
          <cell r="D2527" t="str">
            <v>Shell Deutschland Oil GmbH Rheinland Raffinerie Werk Nord</v>
          </cell>
          <cell r="E2527">
            <v>44060</v>
          </cell>
          <cell r="F2527" t="str">
            <v>Godorfer Hauptstr.</v>
          </cell>
          <cell r="G2527" t="str">
            <v>150</v>
          </cell>
          <cell r="H2527" t="str">
            <v>Köln</v>
          </cell>
          <cell r="I2527" t="str">
            <v>50997</v>
          </cell>
          <cell r="J2527">
            <v>1210</v>
          </cell>
          <cell r="K2527">
            <v>223</v>
          </cell>
          <cell r="M2527">
            <v>1410</v>
          </cell>
        </row>
        <row r="2557">
          <cell r="B2557" t="str">
            <v>1.(a)</v>
          </cell>
          <cell r="C2557" t="str">
            <v>Gunvor Raffinerie Ingolstadt GmbH</v>
          </cell>
          <cell r="D2557" t="str">
            <v>Gunvor Raffinerie Ingolstadt GmbH</v>
          </cell>
          <cell r="E2557">
            <v>45738</v>
          </cell>
          <cell r="F2557" t="str">
            <v>Essostraße</v>
          </cell>
          <cell r="G2557" t="str">
            <v>1</v>
          </cell>
          <cell r="H2557" t="str">
            <v>Kösching</v>
          </cell>
          <cell r="I2557" t="str">
            <v>85092</v>
          </cell>
          <cell r="J2557">
            <v>296</v>
          </cell>
          <cell r="K2557">
            <v>912</v>
          </cell>
          <cell r="M2557">
            <v>366</v>
          </cell>
        </row>
        <row r="2599">
          <cell r="B2599" t="str">
            <v>6.(b)</v>
          </cell>
          <cell r="C2599" t="str">
            <v>Kübler &amp; Niethammer Papierfabrik Kriebstein AG</v>
          </cell>
          <cell r="D2599" t="str">
            <v>Kübler &amp; Niethammer Papierfabrik Kriebstein AG</v>
          </cell>
          <cell r="E2599">
            <v>74577</v>
          </cell>
          <cell r="F2599" t="str">
            <v>Bauhofstraße</v>
          </cell>
          <cell r="G2599" t="str">
            <v>1</v>
          </cell>
          <cell r="H2599" t="str">
            <v>Kriebstein</v>
          </cell>
          <cell r="I2599" t="str">
            <v>09648</v>
          </cell>
        </row>
        <row r="2604">
          <cell r="B2604" t="str">
            <v>1.(c)</v>
          </cell>
          <cell r="C2604" t="str">
            <v>Gasunie Transport Services GmbH GDTS</v>
          </cell>
          <cell r="D2604" t="str">
            <v>GDTS - VDS Rysum</v>
          </cell>
          <cell r="E2604">
            <v>73931</v>
          </cell>
          <cell r="F2604" t="str">
            <v>Schomerswolder Weg</v>
          </cell>
          <cell r="G2604" t="str">
            <v>1</v>
          </cell>
          <cell r="H2604" t="str">
            <v>Krummhörn</v>
          </cell>
          <cell r="I2604" t="str">
            <v>26736</v>
          </cell>
          <cell r="J2604">
            <v>165</v>
          </cell>
        </row>
        <row r="2605">
          <cell r="B2605" t="str">
            <v>1.(c)</v>
          </cell>
          <cell r="C2605" t="str">
            <v>Open Grid Europe GmbH</v>
          </cell>
          <cell r="D2605" t="str">
            <v>OGE - Krummhörn</v>
          </cell>
          <cell r="E2605">
            <v>70342</v>
          </cell>
          <cell r="F2605" t="str">
            <v>Grashauer Weg</v>
          </cell>
          <cell r="G2605" t="str">
            <v>-</v>
          </cell>
          <cell r="H2605" t="str">
            <v>Krummhörn</v>
          </cell>
          <cell r="I2605" t="str">
            <v>26736</v>
          </cell>
        </row>
        <row r="2656">
          <cell r="B2656" t="str">
            <v>1.(c)</v>
          </cell>
          <cell r="C2656" t="str">
            <v>Statkraft Markets GmbH</v>
          </cell>
          <cell r="D2656" t="str">
            <v>Statkraft Markets GmbH Kraftwerk Robert Frank</v>
          </cell>
          <cell r="E2656">
            <v>43436</v>
          </cell>
          <cell r="F2656" t="str">
            <v>Hävern</v>
          </cell>
          <cell r="G2656" t="str">
            <v>1</v>
          </cell>
          <cell r="H2656" t="str">
            <v>Landesbergen</v>
          </cell>
          <cell r="I2656" t="str">
            <v>31628</v>
          </cell>
        </row>
        <row r="2714">
          <cell r="B2714" t="str">
            <v>1.(c)</v>
          </cell>
          <cell r="C2714" t="str">
            <v>GASCADE Gastransport GmbH</v>
          </cell>
          <cell r="D2714" t="str">
            <v>GASCADE Gastransport GmbH</v>
          </cell>
          <cell r="E2714">
            <v>46325</v>
          </cell>
          <cell r="F2714" t="str">
            <v>Schönfließer Str.</v>
          </cell>
          <cell r="G2714" t="str">
            <v>15</v>
          </cell>
          <cell r="H2714" t="str">
            <v>Lebus</v>
          </cell>
          <cell r="I2714" t="str">
            <v>15326</v>
          </cell>
          <cell r="J2714">
            <v>184</v>
          </cell>
          <cell r="M2714">
            <v>177</v>
          </cell>
        </row>
        <row r="2763">
          <cell r="B2763" t="str">
            <v>6.(b)</v>
          </cell>
          <cell r="C2763" t="str">
            <v>Scheufelen GmbH+Co.KG</v>
          </cell>
          <cell r="D2763" t="str">
            <v>Scheufelen GmbH+Co.KG</v>
          </cell>
          <cell r="E2763">
            <v>45306</v>
          </cell>
          <cell r="F2763" t="str">
            <v>Adolf-Scheufelen-Str.</v>
          </cell>
          <cell r="G2763" t="str">
            <v>26</v>
          </cell>
          <cell r="H2763" t="str">
            <v>Lenningen</v>
          </cell>
          <cell r="I2763" t="str">
            <v>73252</v>
          </cell>
        </row>
        <row r="2833">
          <cell r="B2833" t="str">
            <v>1.(a)</v>
          </cell>
          <cell r="C2833" t="str">
            <v>BP Europa SE Erdöl-Raffinerie Emsland</v>
          </cell>
          <cell r="D2833" t="str">
            <v>BP Europa SE Erdöl-Raffinerie Emsland</v>
          </cell>
          <cell r="E2833">
            <v>43600</v>
          </cell>
          <cell r="F2833" t="str">
            <v>Raffineriestraße</v>
          </cell>
          <cell r="G2833" t="str">
            <v>1</v>
          </cell>
          <cell r="H2833" t="str">
            <v>Lingen</v>
          </cell>
          <cell r="I2833" t="str">
            <v>49808</v>
          </cell>
          <cell r="K2833">
            <v>1640</v>
          </cell>
          <cell r="M2833">
            <v>1150</v>
          </cell>
        </row>
        <row r="2910">
          <cell r="B2910" t="str">
            <v>1.(c)</v>
          </cell>
          <cell r="C2910" t="str">
            <v>OPAL NEL TRANSPORT GmbH</v>
          </cell>
          <cell r="D2910" t="str">
            <v>OPAL NEL TRANSPORT GmbH</v>
          </cell>
          <cell r="E2910">
            <v>189412</v>
          </cell>
          <cell r="F2910" t="str">
            <v>Am EWN Kraftwerk</v>
          </cell>
          <cell r="G2910" t="str">
            <v>1</v>
          </cell>
          <cell r="H2910" t="str">
            <v>Lubmin</v>
          </cell>
          <cell r="I2910" t="str">
            <v>17509</v>
          </cell>
        </row>
        <row r="2939">
          <cell r="B2939" t="str">
            <v>9.(c)</v>
          </cell>
          <cell r="C2939" t="str">
            <v>Mercedes-Benz Ludwigsfelde GmbH</v>
          </cell>
          <cell r="D2939" t="str">
            <v>Mercedes-Benz Ludwigsfelde GmbH</v>
          </cell>
          <cell r="E2939">
            <v>189390</v>
          </cell>
          <cell r="F2939" t="str">
            <v>Zum Industriepark</v>
          </cell>
          <cell r="G2939" t="str">
            <v>10</v>
          </cell>
          <cell r="H2939" t="str">
            <v>Ludwigsfelde</v>
          </cell>
          <cell r="I2939" t="str">
            <v>14974</v>
          </cell>
        </row>
        <row r="2996">
          <cell r="B2996" t="str">
            <v>5.(b)</v>
          </cell>
          <cell r="C2996" t="str">
            <v>MHKW Müllheizkraftwerk Rothensee GmbH</v>
          </cell>
          <cell r="D2996" t="str">
            <v>MHKW Müllheizkraftwerk Rothensee GmbH</v>
          </cell>
          <cell r="E2996">
            <v>46905</v>
          </cell>
          <cell r="F2996" t="str">
            <v>Kraftwerk-Privatweg</v>
          </cell>
          <cell r="G2996" t="str">
            <v>7</v>
          </cell>
          <cell r="H2996" t="str">
            <v>Magdeburg</v>
          </cell>
          <cell r="I2996" t="str">
            <v>39126</v>
          </cell>
          <cell r="J2996">
            <v>479</v>
          </cell>
          <cell r="M2996">
            <v>300</v>
          </cell>
        </row>
        <row r="3047">
          <cell r="B3047" t="str">
            <v>1.(c)</v>
          </cell>
          <cell r="C3047" t="str">
            <v>EnBW Energie Baden-Württemberg AG</v>
          </cell>
          <cell r="D3047" t="str">
            <v>KW Marbach</v>
          </cell>
          <cell r="E3047">
            <v>45296</v>
          </cell>
          <cell r="F3047" t="str">
            <v>Thomas-Alva-Edison-Ring</v>
          </cell>
          <cell r="G3047" t="str">
            <v>6</v>
          </cell>
          <cell r="H3047" t="str">
            <v>Marbach am Neckar</v>
          </cell>
          <cell r="I3047" t="str">
            <v>71672</v>
          </cell>
        </row>
        <row r="3061">
          <cell r="B3061" t="str">
            <v>2.(f)</v>
          </cell>
          <cell r="C3061" t="str">
            <v>Hydraulik Markranstädt GmbH</v>
          </cell>
          <cell r="D3061" t="str">
            <v>Hydraulik Markranstädt GmbH</v>
          </cell>
          <cell r="E3061">
            <v>74745</v>
          </cell>
          <cell r="F3061" t="str">
            <v>Nordstraße</v>
          </cell>
          <cell r="G3061" t="str">
            <v>8</v>
          </cell>
          <cell r="H3061" t="str">
            <v>Markranstädt</v>
          </cell>
          <cell r="I3061" t="str">
            <v>04420</v>
          </cell>
        </row>
        <row r="3093">
          <cell r="B3093" t="str">
            <v>6.(b)</v>
          </cell>
          <cell r="C3093" t="str">
            <v>Tecnokarton GmbH &amp; Co. KG</v>
          </cell>
          <cell r="D3093" t="str">
            <v>Tecnokarton GmbH &amp; Co. KG</v>
          </cell>
          <cell r="E3093">
            <v>157969</v>
          </cell>
          <cell r="F3093" t="str">
            <v>Polcher Str.</v>
          </cell>
          <cell r="G3093" t="str">
            <v>113</v>
          </cell>
          <cell r="H3093" t="str">
            <v>Mayen</v>
          </cell>
          <cell r="I3093" t="str">
            <v>56727</v>
          </cell>
        </row>
        <row r="3257">
          <cell r="B3257" t="str">
            <v>1.(c)</v>
          </cell>
          <cell r="C3257" t="str">
            <v>TENP GmbH Trans Europa Naturgas Pipeline</v>
          </cell>
          <cell r="D3257" t="str">
            <v>Gasverdichter Hügelheim TENP GmbH, Werk Hügelheim</v>
          </cell>
          <cell r="E3257">
            <v>45481</v>
          </cell>
          <cell r="F3257" t="str">
            <v>Ruhrgasweg</v>
          </cell>
          <cell r="G3257" t="str">
            <v>2</v>
          </cell>
          <cell r="H3257" t="str">
            <v>Müllheim</v>
          </cell>
          <cell r="I3257" t="str">
            <v>79379</v>
          </cell>
        </row>
        <row r="3273">
          <cell r="B3273" t="str">
            <v>9.(c)</v>
          </cell>
          <cell r="C3273" t="str">
            <v>MAN Truck &amp; Bus AG</v>
          </cell>
          <cell r="D3273" t="str">
            <v>MAN Truck &amp; Bus AG Werk München</v>
          </cell>
          <cell r="E3273">
            <v>72490</v>
          </cell>
          <cell r="F3273" t="str">
            <v>Dachauer Straße</v>
          </cell>
          <cell r="G3273" t="str">
            <v>667</v>
          </cell>
          <cell r="H3273" t="str">
            <v>München</v>
          </cell>
          <cell r="I3273" t="str">
            <v>80995</v>
          </cell>
        </row>
        <row r="3274">
          <cell r="B3274" t="str">
            <v>2.(f)</v>
          </cell>
          <cell r="C3274" t="str">
            <v>MTU Aero Engines GmbH</v>
          </cell>
          <cell r="D3274" t="str">
            <v>MTU Aero Engines GmbH</v>
          </cell>
          <cell r="E3274">
            <v>45710</v>
          </cell>
          <cell r="F3274" t="str">
            <v>Dachauer Straße</v>
          </cell>
          <cell r="G3274" t="str">
            <v>665</v>
          </cell>
          <cell r="H3274" t="str">
            <v>München</v>
          </cell>
          <cell r="I3274" t="str">
            <v>80995</v>
          </cell>
        </row>
        <row r="3280">
          <cell r="B3280" t="str">
            <v>1.(c)</v>
          </cell>
          <cell r="C3280" t="str">
            <v>SWM Services GmbH</v>
          </cell>
          <cell r="D3280" t="str">
            <v>SWM Heizkraftwerk Freimann</v>
          </cell>
          <cell r="E3280">
            <v>45681</v>
          </cell>
          <cell r="F3280" t="str">
            <v>Frankfurter Ring</v>
          </cell>
          <cell r="G3280" t="str">
            <v>181</v>
          </cell>
          <cell r="H3280" t="str">
            <v>München</v>
          </cell>
          <cell r="I3280" t="str">
            <v>80807</v>
          </cell>
          <cell r="J3280">
            <v>111</v>
          </cell>
        </row>
        <row r="3283">
          <cell r="B3283" t="str">
            <v>4.(a)</v>
          </cell>
          <cell r="C3283" t="str">
            <v>Basell Polyolefine GmbH</v>
          </cell>
          <cell r="D3283" t="str">
            <v>Basell Polyolefine GmbH</v>
          </cell>
          <cell r="E3283">
            <v>45782</v>
          </cell>
          <cell r="F3283" t="str">
            <v>Berghauser Weg</v>
          </cell>
          <cell r="G3283" t="str">
            <v>50</v>
          </cell>
          <cell r="H3283" t="str">
            <v>Münchsmünster</v>
          </cell>
          <cell r="I3283" t="str">
            <v>85126</v>
          </cell>
          <cell r="J3283">
            <v>453</v>
          </cell>
          <cell r="K3283">
            <v>165</v>
          </cell>
          <cell r="M3283">
            <v>562</v>
          </cell>
        </row>
        <row r="3291">
          <cell r="B3291" t="str">
            <v>1.(c)</v>
          </cell>
          <cell r="C3291" t="str">
            <v>Stadtwerke Münster GmbH Abt. T4</v>
          </cell>
          <cell r="D3291" t="str">
            <v>Stadtwerke Münster GmbH</v>
          </cell>
          <cell r="E3291">
            <v>44270</v>
          </cell>
          <cell r="F3291" t="str">
            <v>Am Mittelhafen</v>
          </cell>
          <cell r="G3291" t="str">
            <v>11</v>
          </cell>
          <cell r="H3291" t="str">
            <v>Münster</v>
          </cell>
          <cell r="I3291" t="str">
            <v>48155</v>
          </cell>
          <cell r="J3291">
            <v>183</v>
          </cell>
          <cell r="M3291">
            <v>240</v>
          </cell>
        </row>
        <row r="3308">
          <cell r="B3308" t="str">
            <v>2.(f)</v>
          </cell>
          <cell r="C3308" t="str">
            <v>AUDI AG</v>
          </cell>
          <cell r="D3308" t="str">
            <v>AUDI AG</v>
          </cell>
          <cell r="E3308">
            <v>2457</v>
          </cell>
          <cell r="F3308" t="str">
            <v>NSU-Straße</v>
          </cell>
          <cell r="G3308" t="str">
            <v>1</v>
          </cell>
          <cell r="H3308" t="str">
            <v>Neckarsulm</v>
          </cell>
          <cell r="I3308" t="str">
            <v>74172</v>
          </cell>
        </row>
        <row r="3327">
          <cell r="B3327" t="str">
            <v>1.(c)</v>
          </cell>
          <cell r="C3327" t="str">
            <v>Neubrandenburger Stadtwerke GmbH</v>
          </cell>
          <cell r="D3327" t="str">
            <v>Heizkraftwerk Neubrandenburg</v>
          </cell>
          <cell r="E3327">
            <v>46497</v>
          </cell>
          <cell r="F3327" t="str">
            <v>Warliner Str.</v>
          </cell>
          <cell r="G3327" t="str">
            <v>22</v>
          </cell>
          <cell r="H3327" t="str">
            <v>Neubrandenburg</v>
          </cell>
          <cell r="I3327" t="str">
            <v>17034</v>
          </cell>
          <cell r="J3327">
            <v>141</v>
          </cell>
          <cell r="M3327">
            <v>168</v>
          </cell>
        </row>
        <row r="3403">
          <cell r="B3403" t="str">
            <v>1.(a)</v>
          </cell>
          <cell r="C3403" t="str">
            <v>BAYERNOIL Raffineriegesellschaft mbH</v>
          </cell>
          <cell r="D3403" t="str">
            <v>BAYERNOIL Betriebsteil Neustadt</v>
          </cell>
          <cell r="E3403">
            <v>57014</v>
          </cell>
          <cell r="F3403" t="str">
            <v>Raffineriestr.</v>
          </cell>
          <cell r="G3403" t="str">
            <v>100</v>
          </cell>
          <cell r="H3403" t="str">
            <v>Neustadt a.d.Donau</v>
          </cell>
          <cell r="I3403" t="str">
            <v>93333</v>
          </cell>
          <cell r="J3403">
            <v>819</v>
          </cell>
          <cell r="K3403">
            <v>1260</v>
          </cell>
          <cell r="M3403">
            <v>1300</v>
          </cell>
        </row>
        <row r="3495">
          <cell r="B3495" t="str">
            <v>4.(b).(v)</v>
          </cell>
          <cell r="C3495" t="str">
            <v>Wacker-Chemie AG</v>
          </cell>
          <cell r="D3495" t="str">
            <v>Wacker Chemie AG</v>
          </cell>
          <cell r="E3495">
            <v>74679</v>
          </cell>
          <cell r="F3495" t="str">
            <v>Friedrich-von-Heyden-Platz</v>
          </cell>
          <cell r="G3495" t="str">
            <v>1</v>
          </cell>
          <cell r="H3495" t="str">
            <v>Nünchritz</v>
          </cell>
          <cell r="I3495" t="str">
            <v>01612</v>
          </cell>
          <cell r="M3495">
            <v>106</v>
          </cell>
        </row>
        <row r="3501">
          <cell r="B3501" t="str">
            <v>1.(c)</v>
          </cell>
          <cell r="C3501" t="str">
            <v>E.ON Kraftwerke GmbH</v>
          </cell>
          <cell r="D3501" t="str">
            <v>E.ON Kraftwerke GmbH, Kraftwerk Franken</v>
          </cell>
          <cell r="E3501">
            <v>45952</v>
          </cell>
          <cell r="F3501" t="str">
            <v>Felsenstraße</v>
          </cell>
          <cell r="G3501" t="str">
            <v>14</v>
          </cell>
          <cell r="H3501" t="str">
            <v>Nürnberg</v>
          </cell>
          <cell r="I3501" t="str">
            <v>90449</v>
          </cell>
          <cell r="M3501">
            <v>106</v>
          </cell>
        </row>
        <row r="3509">
          <cell r="B3509" t="str">
            <v>1.(c)</v>
          </cell>
          <cell r="C3509" t="str">
            <v>N-ERGIE Kraftwerke GmbH</v>
          </cell>
          <cell r="D3509" t="str">
            <v>Heizwerk Langwasser</v>
          </cell>
          <cell r="E3509">
            <v>189334</v>
          </cell>
          <cell r="F3509" t="str">
            <v>Breslauer Straße</v>
          </cell>
          <cell r="G3509" t="str">
            <v>320</v>
          </cell>
          <cell r="H3509" t="str">
            <v>Nürnberg</v>
          </cell>
          <cell r="I3509" t="str">
            <v>90471</v>
          </cell>
        </row>
        <row r="3510">
          <cell r="B3510" t="str">
            <v>1.(c)</v>
          </cell>
          <cell r="C3510" t="str">
            <v>N-ERGIE Kraftwerke GmbH</v>
          </cell>
          <cell r="D3510" t="str">
            <v>Heizwerk Maxfeld</v>
          </cell>
          <cell r="E3510">
            <v>74292</v>
          </cell>
          <cell r="F3510" t="str">
            <v>Ludwig-Feuerbach-Straße</v>
          </cell>
          <cell r="G3510" t="str">
            <v>2</v>
          </cell>
          <cell r="H3510" t="str">
            <v>Nürnberg</v>
          </cell>
          <cell r="I3510" t="str">
            <v>90489</v>
          </cell>
        </row>
        <row r="3511">
          <cell r="B3511" t="str">
            <v>1.(c)</v>
          </cell>
          <cell r="C3511" t="str">
            <v>N-ERGIE Kraftwerke GmbH</v>
          </cell>
          <cell r="D3511" t="str">
            <v>Heizwerk Muggenhof</v>
          </cell>
          <cell r="E3511">
            <v>189335</v>
          </cell>
          <cell r="F3511" t="str">
            <v>Fuchsstraße</v>
          </cell>
          <cell r="G3511" t="str">
            <v>2</v>
          </cell>
          <cell r="H3511" t="str">
            <v>Nürnberg</v>
          </cell>
          <cell r="I3511" t="str">
            <v>90429</v>
          </cell>
        </row>
        <row r="3539">
          <cell r="B3539" t="str">
            <v>5.(b)</v>
          </cell>
          <cell r="C3539" t="str">
            <v>STOAG, WBD GöR, Remondis Oberhausen</v>
          </cell>
          <cell r="D3539" t="str">
            <v>GMVA Gemeinschafts-Müllverbrennungsanlage Niederrhein GmbH</v>
          </cell>
          <cell r="E3539">
            <v>43884</v>
          </cell>
          <cell r="F3539" t="str">
            <v>Liricher Straße</v>
          </cell>
          <cell r="G3539" t="str">
            <v>121</v>
          </cell>
          <cell r="H3539" t="str">
            <v>Oberhausen</v>
          </cell>
          <cell r="I3539" t="str">
            <v>46049</v>
          </cell>
          <cell r="J3539">
            <v>638</v>
          </cell>
          <cell r="M3539">
            <v>657</v>
          </cell>
        </row>
        <row r="3569">
          <cell r="B3569" t="str">
            <v>8.(b).(ii)</v>
          </cell>
          <cell r="C3569" t="str">
            <v>Südzucker AG</v>
          </cell>
          <cell r="D3569" t="str">
            <v>Südzucker AG</v>
          </cell>
          <cell r="E3569">
            <v>45168</v>
          </cell>
          <cell r="F3569" t="str">
            <v>Wormser Str.</v>
          </cell>
          <cell r="G3569" t="str">
            <v>11</v>
          </cell>
          <cell r="H3569" t="str">
            <v>Obrigheim (Pfalz)</v>
          </cell>
          <cell r="I3569" t="str">
            <v>67283</v>
          </cell>
          <cell r="M3569">
            <v>124</v>
          </cell>
        </row>
        <row r="3582">
          <cell r="B3582" t="str">
            <v>8.(b)</v>
          </cell>
          <cell r="C3582" t="str">
            <v>Südzucker AG</v>
          </cell>
          <cell r="D3582" t="str">
            <v>Südzucker AG</v>
          </cell>
          <cell r="E3582">
            <v>2532</v>
          </cell>
          <cell r="F3582" t="str">
            <v>Ludwig-Kayser-Straße</v>
          </cell>
          <cell r="G3582" t="str">
            <v>1</v>
          </cell>
          <cell r="H3582" t="str">
            <v>Offenau</v>
          </cell>
          <cell r="I3582" t="str">
            <v>74254</v>
          </cell>
        </row>
        <row r="3584">
          <cell r="B3584" t="str">
            <v>1.(c)</v>
          </cell>
          <cell r="C3584" t="str">
            <v>Energieversorgung Offenbach AG</v>
          </cell>
          <cell r="D3584" t="str">
            <v>EVO Heizkraftwerk Offenbach</v>
          </cell>
          <cell r="E3584">
            <v>44877</v>
          </cell>
          <cell r="F3584" t="str">
            <v>Andréstraße</v>
          </cell>
          <cell r="G3584" t="str">
            <v>71</v>
          </cell>
          <cell r="H3584" t="str">
            <v>Offenbach a. M., St.</v>
          </cell>
          <cell r="I3584" t="str">
            <v>63067</v>
          </cell>
          <cell r="J3584">
            <v>131</v>
          </cell>
          <cell r="M3584">
            <v>269</v>
          </cell>
        </row>
        <row r="3597">
          <cell r="B3597" t="str">
            <v>1.(c)</v>
          </cell>
          <cell r="C3597" t="str">
            <v>WINGAS Transport GmbH  Herr Kaiser (Geschäftsführer)</v>
          </cell>
          <cell r="D3597" t="str">
            <v>GASCADE Gastransport GmbH</v>
          </cell>
          <cell r="E3597">
            <v>158114</v>
          </cell>
          <cell r="F3597" t="str">
            <v>Heinrich-Heine-Weg</v>
          </cell>
          <cell r="G3597" t="str">
            <v>-</v>
          </cell>
          <cell r="H3597" t="str">
            <v>Olbernhau</v>
          </cell>
          <cell r="I3597" t="str">
            <v>09526</v>
          </cell>
        </row>
        <row r="3692">
          <cell r="B3692" t="str">
            <v>1.(c)</v>
          </cell>
          <cell r="C3692" t="str">
            <v>Vattenfall GmbH</v>
          </cell>
          <cell r="D3692" t="str">
            <v>Vattenfall Europe Generation AG Kraftwerk Jänschwalde</v>
          </cell>
          <cell r="E3692">
            <v>46361</v>
          </cell>
          <cell r="F3692" t="str">
            <v>Kraftwerkstraße</v>
          </cell>
          <cell r="G3692" t="str">
            <v>-</v>
          </cell>
          <cell r="H3692" t="str">
            <v>Peitz</v>
          </cell>
          <cell r="I3692" t="str">
            <v>03185</v>
          </cell>
          <cell r="J3692">
            <v>19900</v>
          </cell>
          <cell r="K3692">
            <v>23400</v>
          </cell>
          <cell r="L3692">
            <v>643</v>
          </cell>
          <cell r="M3692">
            <v>24800</v>
          </cell>
        </row>
        <row r="3704">
          <cell r="B3704" t="str">
            <v>1.(c)</v>
          </cell>
          <cell r="C3704" t="str">
            <v>E.ON Kraftwerke GmbH</v>
          </cell>
          <cell r="D3704" t="str">
            <v>E.ON Kraftwerke GmbH Kraftwerk Heyden</v>
          </cell>
          <cell r="E3704">
            <v>44414</v>
          </cell>
          <cell r="F3704" t="str">
            <v>Kraftwerksiedlung</v>
          </cell>
          <cell r="G3704" t="str">
            <v>2</v>
          </cell>
          <cell r="H3704" t="str">
            <v>Petershagen</v>
          </cell>
          <cell r="I3704" t="str">
            <v>32469</v>
          </cell>
          <cell r="J3704">
            <v>1910</v>
          </cell>
          <cell r="K3704">
            <v>1250</v>
          </cell>
          <cell r="M3704">
            <v>2540</v>
          </cell>
        </row>
        <row r="3716">
          <cell r="B3716" t="str">
            <v>1.(c)</v>
          </cell>
          <cell r="C3716" t="str">
            <v>Heizkraftwerk Pforzheim GmbH</v>
          </cell>
          <cell r="D3716" t="str">
            <v>Heizkraftwerk Pforzheim GmbH</v>
          </cell>
          <cell r="E3716">
            <v>2478</v>
          </cell>
          <cell r="F3716" t="str">
            <v>Hohwiesenweg</v>
          </cell>
          <cell r="G3716" t="str">
            <v>15</v>
          </cell>
          <cell r="H3716" t="str">
            <v>Pforzheim</v>
          </cell>
          <cell r="I3716" t="str">
            <v>75175</v>
          </cell>
          <cell r="J3716">
            <v>161</v>
          </cell>
          <cell r="M3716">
            <v>328</v>
          </cell>
        </row>
        <row r="3724">
          <cell r="B3724" t="str">
            <v>3.(a)</v>
          </cell>
          <cell r="C3724" t="str">
            <v>K+S AG</v>
          </cell>
          <cell r="D3724" t="str">
            <v>Werk Werra Standort Hattorf</v>
          </cell>
          <cell r="E3724">
            <v>71805</v>
          </cell>
          <cell r="F3724" t="str">
            <v>Hattorfer Straße</v>
          </cell>
          <cell r="G3724" t="str">
            <v>-</v>
          </cell>
          <cell r="H3724" t="str">
            <v>Philippsthal (Werra)</v>
          </cell>
          <cell r="I3724" t="str">
            <v>36269</v>
          </cell>
          <cell r="J3724">
            <v>281</v>
          </cell>
          <cell r="M3724">
            <v>261</v>
          </cell>
        </row>
        <row r="3740">
          <cell r="B3740" t="str">
            <v>8.(b).(ii)</v>
          </cell>
          <cell r="C3740" t="str">
            <v>SÜDZUCKER AG</v>
          </cell>
          <cell r="D3740" t="str">
            <v>Südzucker Werk Plattling</v>
          </cell>
          <cell r="E3740">
            <v>45821</v>
          </cell>
          <cell r="F3740" t="str">
            <v>Dr.-Ludwig-Kayser-Straße</v>
          </cell>
          <cell r="G3740" t="str">
            <v>1</v>
          </cell>
          <cell r="H3740" t="str">
            <v>Plattling</v>
          </cell>
          <cell r="I3740" t="str">
            <v>94447</v>
          </cell>
          <cell r="M3740">
            <v>105</v>
          </cell>
        </row>
        <row r="3744">
          <cell r="B3744" t="str">
            <v>1.(c)</v>
          </cell>
          <cell r="C3744" t="str">
            <v>WVP Wärmeversorgung Plauen GmbH envia Mitteldeutsche Energie AG</v>
          </cell>
          <cell r="D3744" t="str">
            <v>WVP-Heizwerk Hammerstr</v>
          </cell>
          <cell r="E3744">
            <v>189424</v>
          </cell>
          <cell r="F3744" t="str">
            <v>Hammerstraße</v>
          </cell>
          <cell r="G3744" t="str">
            <v>86</v>
          </cell>
          <cell r="H3744" t="str">
            <v>Plauen</v>
          </cell>
          <cell r="I3744" t="str">
            <v>08523</v>
          </cell>
        </row>
        <row r="3760">
          <cell r="B3760" t="str">
            <v>4.(c)</v>
          </cell>
          <cell r="C3760" t="str">
            <v>YARA Rostock Zweigniederlassung der YARA GmbH &amp; Co. KG</v>
          </cell>
          <cell r="D3760" t="str">
            <v>YARA Rostock Zweigniederlassung der YARA GmbH &amp; Co. KG</v>
          </cell>
          <cell r="E3760">
            <v>46415</v>
          </cell>
          <cell r="F3760" t="str">
            <v>Werkstraße</v>
          </cell>
          <cell r="G3760" t="str">
            <v>1</v>
          </cell>
          <cell r="H3760" t="str">
            <v>Poppendorf</v>
          </cell>
          <cell r="I3760" t="str">
            <v>18184</v>
          </cell>
          <cell r="J3760">
            <v>279</v>
          </cell>
          <cell r="L3760">
            <v>96.5</v>
          </cell>
        </row>
        <row r="3761">
          <cell r="B3761" t="str">
            <v>1.(c)</v>
          </cell>
          <cell r="C3761" t="str">
            <v>Gemeinschaftskraftwerk Veltheim GmbH</v>
          </cell>
          <cell r="D3761" t="str">
            <v>Gemeinschaftskraftwerk Veltheim GmbH</v>
          </cell>
          <cell r="E3761">
            <v>44408</v>
          </cell>
          <cell r="F3761" t="str">
            <v>Möllberger Str.</v>
          </cell>
          <cell r="G3761" t="str">
            <v>387</v>
          </cell>
          <cell r="H3761" t="str">
            <v>Porta Westfalica</v>
          </cell>
          <cell r="I3761" t="str">
            <v>32457</v>
          </cell>
          <cell r="J3761">
            <v>1000</v>
          </cell>
          <cell r="K3761">
            <v>281</v>
          </cell>
          <cell r="L3761">
            <v>56.9</v>
          </cell>
          <cell r="M3761">
            <v>1360</v>
          </cell>
        </row>
        <row r="3787">
          <cell r="B3787" t="str">
            <v>1.(c)</v>
          </cell>
          <cell r="C3787" t="str">
            <v>STEAG GmbH</v>
          </cell>
          <cell r="D3787" t="str">
            <v>Kraftwerk Weiher</v>
          </cell>
          <cell r="E3787">
            <v>3125</v>
          </cell>
          <cell r="F3787" t="str">
            <v>Holzer Straße</v>
          </cell>
          <cell r="G3787" t="str">
            <v>-</v>
          </cell>
          <cell r="H3787" t="str">
            <v>Quierschied</v>
          </cell>
          <cell r="I3787" t="str">
            <v>66287</v>
          </cell>
          <cell r="J3787">
            <v>1180</v>
          </cell>
          <cell r="K3787">
            <v>767</v>
          </cell>
          <cell r="M3787">
            <v>1600</v>
          </cell>
        </row>
        <row r="3847">
          <cell r="B3847" t="str">
            <v>1.(c)</v>
          </cell>
          <cell r="C3847" t="str">
            <v>WINGAS GmbH</v>
          </cell>
          <cell r="D3847" t="str">
            <v>WIAG - Speicher Rehden</v>
          </cell>
          <cell r="E3847">
            <v>70344</v>
          </cell>
          <cell r="F3847" t="str">
            <v>Osterkamp</v>
          </cell>
          <cell r="G3847" t="str">
            <v>31</v>
          </cell>
          <cell r="H3847" t="str">
            <v>Rehden</v>
          </cell>
          <cell r="I3847" t="str">
            <v>49452</v>
          </cell>
        </row>
        <row r="3887">
          <cell r="B3887" t="str">
            <v>4.(b)</v>
          </cell>
          <cell r="C3887" t="str">
            <v>Solvay GmbH</v>
          </cell>
          <cell r="D3887" t="str">
            <v>Solvay Chemicals GmbH</v>
          </cell>
          <cell r="E3887">
            <v>43934</v>
          </cell>
          <cell r="F3887" t="str">
            <v>Xantener Straße</v>
          </cell>
          <cell r="G3887" t="str">
            <v>237</v>
          </cell>
          <cell r="H3887" t="str">
            <v>Rheinberg</v>
          </cell>
          <cell r="I3887" t="str">
            <v>47495</v>
          </cell>
          <cell r="J3887">
            <v>968</v>
          </cell>
          <cell r="K3887">
            <v>533</v>
          </cell>
          <cell r="M3887">
            <v>926</v>
          </cell>
        </row>
        <row r="3907">
          <cell r="B3907" t="str">
            <v>1.(c)</v>
          </cell>
          <cell r="C3907" t="str">
            <v>TENP GmbH Trans Europa Naturgas Pipeline</v>
          </cell>
          <cell r="D3907" t="str">
            <v>Gasverdichter Schwarzach TENP GmbH, Gasverd. Schwarzach</v>
          </cell>
          <cell r="E3907">
            <v>74213</v>
          </cell>
          <cell r="F3907" t="str">
            <v>Hildmannsfelder Str.</v>
          </cell>
          <cell r="G3907" t="str">
            <v>-</v>
          </cell>
          <cell r="H3907" t="str">
            <v>Rheinmünster</v>
          </cell>
          <cell r="I3907" t="str">
            <v>77836</v>
          </cell>
        </row>
        <row r="3922">
          <cell r="B3922" t="str">
            <v>6.(b)</v>
          </cell>
          <cell r="C3922" t="str">
            <v>Buchmann GmbH  Kartonfabrik</v>
          </cell>
          <cell r="D3922" t="str">
            <v>Buchmann GmbH  Kartonfabrik</v>
          </cell>
          <cell r="E3922">
            <v>45175</v>
          </cell>
          <cell r="F3922" t="str">
            <v>Wasgaustr.</v>
          </cell>
          <cell r="G3922" t="str">
            <v>5</v>
          </cell>
          <cell r="H3922" t="str">
            <v>Rinnthal</v>
          </cell>
          <cell r="I3922" t="str">
            <v>76857</v>
          </cell>
        </row>
        <row r="3952">
          <cell r="B3952" t="str">
            <v>1.(c)</v>
          </cell>
          <cell r="C3952" t="str">
            <v>Stadtwerke Rosenheim GmbH &amp; Co. KG</v>
          </cell>
          <cell r="D3952" t="str">
            <v>Müllheizkraftwerk Rosenheim</v>
          </cell>
          <cell r="E3952">
            <v>72459</v>
          </cell>
          <cell r="F3952" t="str">
            <v>Färberstraße</v>
          </cell>
          <cell r="G3952" t="str">
            <v>47</v>
          </cell>
          <cell r="H3952" t="str">
            <v>Rosenheim</v>
          </cell>
          <cell r="I3952" t="str">
            <v>83022</v>
          </cell>
          <cell r="J3952">
            <v>120</v>
          </cell>
        </row>
        <row r="3989">
          <cell r="B3989" t="str">
            <v>1.(c)</v>
          </cell>
          <cell r="C3989" t="str">
            <v>GASCADE Gastransport GmbH</v>
          </cell>
          <cell r="D3989" t="str">
            <v>Erdgasverdichterstation Rückersdorf</v>
          </cell>
          <cell r="E3989">
            <v>47065</v>
          </cell>
          <cell r="F3989" t="str">
            <v>WINGAS Weg</v>
          </cell>
          <cell r="G3989" t="str">
            <v>1</v>
          </cell>
          <cell r="H3989" t="str">
            <v>Rückersdorf</v>
          </cell>
          <cell r="I3989" t="str">
            <v>07580</v>
          </cell>
        </row>
        <row r="3997">
          <cell r="B3997" t="str">
            <v>5.(b)</v>
          </cell>
          <cell r="C3997" t="str">
            <v>ZASO Zweckverband Abfallwirtschaft Saale-Orla</v>
          </cell>
          <cell r="D3997" t="str">
            <v>Thermische Verwertungsanlage Schwarza (TVS)</v>
          </cell>
          <cell r="E3997">
            <v>110494</v>
          </cell>
          <cell r="F3997" t="str">
            <v>Fritz-Bolland-Straße</v>
          </cell>
          <cell r="G3997" t="str">
            <v>2</v>
          </cell>
          <cell r="H3997" t="str">
            <v>Rudolstadt</v>
          </cell>
          <cell r="I3997" t="str">
            <v>07407</v>
          </cell>
        </row>
        <row r="3999">
          <cell r="B3999" t="str">
            <v>9.(c)</v>
          </cell>
          <cell r="C3999" t="str">
            <v>Adam Opel AG</v>
          </cell>
          <cell r="D3999" t="str">
            <v>Adam Opel AG</v>
          </cell>
          <cell r="E3999">
            <v>44824</v>
          </cell>
          <cell r="F3999" t="str">
            <v>Bahnhofsplatz</v>
          </cell>
          <cell r="G3999" t="str">
            <v>1</v>
          </cell>
          <cell r="H3999" t="str">
            <v>Rüsselsheim</v>
          </cell>
          <cell r="I3999" t="str">
            <v>65423</v>
          </cell>
          <cell r="M3999">
            <v>316</v>
          </cell>
        </row>
        <row r="4007">
          <cell r="B4007" t="str">
            <v>1.(c)</v>
          </cell>
          <cell r="C4007" t="str">
            <v>Energie SaarLorLux AG .</v>
          </cell>
          <cell r="D4007" t="str">
            <v>Energie SaarLorLux AG Heizkraftwerk Römerbrücke</v>
          </cell>
          <cell r="E4007">
            <v>3127</v>
          </cell>
          <cell r="F4007" t="str">
            <v>Bismarckstraße</v>
          </cell>
          <cell r="G4007" t="str">
            <v>143</v>
          </cell>
          <cell r="H4007" t="str">
            <v>Saarbrücken</v>
          </cell>
          <cell r="I4007" t="str">
            <v>66121</v>
          </cell>
          <cell r="J4007">
            <v>124</v>
          </cell>
          <cell r="M4007">
            <v>144</v>
          </cell>
        </row>
        <row r="4048">
          <cell r="B4048" t="str">
            <v>1.(c)</v>
          </cell>
          <cell r="C4048" t="str">
            <v>ONTRAS - VNG Gastransport GmbH</v>
          </cell>
          <cell r="D4048" t="str">
            <v>ONTRAS-VNG Gastransport GmbH Verdichterstation Sayda</v>
          </cell>
          <cell r="E4048">
            <v>74566</v>
          </cell>
          <cell r="F4048" t="str">
            <v>Neuhausener Str.</v>
          </cell>
          <cell r="G4048" t="str">
            <v>1</v>
          </cell>
          <cell r="H4048" t="str">
            <v>Sayda</v>
          </cell>
          <cell r="I4048" t="str">
            <v>09619</v>
          </cell>
        </row>
        <row r="4051">
          <cell r="B4051" t="str">
            <v>1.(c)</v>
          </cell>
          <cell r="C4051" t="str">
            <v>RWE Dea AG</v>
          </cell>
          <cell r="D4051" t="str">
            <v>RWE Dea AG Speicherbetriebe Bayern Erdgasspeicher Inzenham</v>
          </cell>
          <cell r="E4051">
            <v>46175</v>
          </cell>
          <cell r="F4051" t="str">
            <v>Moos</v>
          </cell>
          <cell r="G4051" t="str">
            <v>7</v>
          </cell>
          <cell r="H4051" t="str">
            <v>Schechen</v>
          </cell>
          <cell r="I4051" t="str">
            <v>83135</v>
          </cell>
        </row>
        <row r="4155">
          <cell r="B4155" t="str">
            <v>4.(a).(viii)</v>
          </cell>
          <cell r="C4155" t="str">
            <v>BASF Schwarzheide GmbH</v>
          </cell>
          <cell r="D4155" t="str">
            <v>BASF Schwarzheide GmbH</v>
          </cell>
          <cell r="E4155">
            <v>74374</v>
          </cell>
          <cell r="F4155" t="str">
            <v>Schipkauer Straße</v>
          </cell>
          <cell r="G4155" t="str">
            <v>1</v>
          </cell>
          <cell r="H4155" t="str">
            <v>Schwarzheide</v>
          </cell>
          <cell r="I4155" t="str">
            <v>01986</v>
          </cell>
          <cell r="J4155">
            <v>597</v>
          </cell>
          <cell r="M4155">
            <v>434</v>
          </cell>
        </row>
        <row r="4158">
          <cell r="B4158" t="str">
            <v>1.(a)</v>
          </cell>
          <cell r="C4158" t="str">
            <v>PCK Raffinerie GmbH Schwedt</v>
          </cell>
          <cell r="D4158" t="str">
            <v>PCK Raffinerie GmbH Schwedt</v>
          </cell>
          <cell r="E4158">
            <v>74350</v>
          </cell>
          <cell r="F4158" t="str">
            <v>Passower Chaussee</v>
          </cell>
          <cell r="G4158" t="str">
            <v>111</v>
          </cell>
          <cell r="H4158" t="str">
            <v>Schwedt/Oder</v>
          </cell>
          <cell r="I4158" t="str">
            <v>16303</v>
          </cell>
          <cell r="J4158">
            <v>2050</v>
          </cell>
          <cell r="K4158">
            <v>3370</v>
          </cell>
          <cell r="L4158">
            <v>60.300000000000004</v>
          </cell>
          <cell r="M4158">
            <v>3400</v>
          </cell>
        </row>
        <row r="4169">
          <cell r="B4169" t="str">
            <v>1.(c)</v>
          </cell>
          <cell r="C4169" t="str">
            <v>Energieversorgung Schwerin GmbH &amp; Co. Erzeugung KG Herr Beneke</v>
          </cell>
          <cell r="D4169" t="str">
            <v>Energieversorgung Schwerin GmbH &amp; Co Erzeugung KG  HKW Süd, HW Süd</v>
          </cell>
          <cell r="E4169">
            <v>46446</v>
          </cell>
          <cell r="F4169" t="str">
            <v>Pampower Straße</v>
          </cell>
          <cell r="G4169" t="str">
            <v>50</v>
          </cell>
          <cell r="H4169" t="str">
            <v>Schwerin</v>
          </cell>
          <cell r="I4169" t="str">
            <v>19061</v>
          </cell>
          <cell r="M4169">
            <v>110</v>
          </cell>
        </row>
        <row r="4288">
          <cell r="B4288" t="str">
            <v>1.(c)</v>
          </cell>
          <cell r="C4288" t="str">
            <v>Vattenfall GmbH</v>
          </cell>
          <cell r="D4288" t="str">
            <v>Kraftwerk Schwarze Pumpe</v>
          </cell>
          <cell r="E4288">
            <v>46366</v>
          </cell>
          <cell r="F4288" t="str">
            <v>An der alten Ziegelei</v>
          </cell>
          <cell r="G4288" t="str">
            <v>1</v>
          </cell>
          <cell r="H4288" t="str">
            <v>Spremberg</v>
          </cell>
          <cell r="I4288" t="str">
            <v>03130</v>
          </cell>
          <cell r="J4288">
            <v>5430</v>
          </cell>
          <cell r="K4288">
            <v>9580</v>
          </cell>
          <cell r="L4288">
            <v>104</v>
          </cell>
          <cell r="M4288">
            <v>12600</v>
          </cell>
        </row>
        <row r="4305">
          <cell r="B4305" t="str">
            <v>4.(b).(v)</v>
          </cell>
          <cell r="C4305" t="str">
            <v>Aluminium Oxid Stade GmbH</v>
          </cell>
          <cell r="D4305" t="str">
            <v>Aluminium Oxid Stade GmbH</v>
          </cell>
          <cell r="E4305">
            <v>43348</v>
          </cell>
          <cell r="F4305" t="str">
            <v>Johann-Rathje-Köser-Str.</v>
          </cell>
          <cell r="G4305" t="str">
            <v>2</v>
          </cell>
          <cell r="H4305" t="str">
            <v>Stade</v>
          </cell>
          <cell r="I4305" t="str">
            <v>21683</v>
          </cell>
          <cell r="J4305">
            <v>127</v>
          </cell>
          <cell r="M4305">
            <v>376</v>
          </cell>
        </row>
        <row r="4360">
          <cell r="B4360" t="str">
            <v>1.(c)</v>
          </cell>
          <cell r="C4360" t="str">
            <v>Trans Europa Naturgas Pipeline GmbH &amp; Co. KG</v>
          </cell>
          <cell r="D4360" t="str">
            <v>TENP Verdichterstation Stolberg</v>
          </cell>
          <cell r="E4360">
            <v>44050</v>
          </cell>
          <cell r="F4360" t="str">
            <v>Schwarzenbruch</v>
          </cell>
          <cell r="G4360" t="str">
            <v>-</v>
          </cell>
          <cell r="H4360" t="str">
            <v>Stolberg</v>
          </cell>
          <cell r="I4360" t="str">
            <v>52222</v>
          </cell>
          <cell r="J4360">
            <v>267</v>
          </cell>
        </row>
        <row r="4377">
          <cell r="B4377" t="str">
            <v>1.(c)</v>
          </cell>
          <cell r="C4377" t="str">
            <v>Stadtwerke Strausberg GmbH</v>
          </cell>
          <cell r="D4377" t="str">
            <v>Stadtwerke Strausberg GmbH</v>
          </cell>
          <cell r="E4377">
            <v>74357</v>
          </cell>
          <cell r="F4377" t="str">
            <v>Kastanienallee</v>
          </cell>
          <cell r="G4377" t="str">
            <v>38</v>
          </cell>
          <cell r="H4377" t="str">
            <v>Strausberg</v>
          </cell>
          <cell r="I4377" t="str">
            <v>15344</v>
          </cell>
        </row>
        <row r="4386">
          <cell r="B4386" t="str">
            <v>1.(c)</v>
          </cell>
          <cell r="C4386" t="str">
            <v>EnBW Energie Baden-Württemberg AG</v>
          </cell>
          <cell r="D4386" t="str">
            <v>HKW Stuttgart-Gaisburg</v>
          </cell>
          <cell r="E4386">
            <v>2439</v>
          </cell>
          <cell r="F4386" t="str">
            <v>Langwiesenweg</v>
          </cell>
          <cell r="G4386" t="str">
            <v>23</v>
          </cell>
          <cell r="H4386" t="str">
            <v>Stuttgart</v>
          </cell>
          <cell r="I4386" t="str">
            <v>70327</v>
          </cell>
          <cell r="M4386">
            <v>168</v>
          </cell>
        </row>
        <row r="4387">
          <cell r="B4387" t="str">
            <v>5.(b)</v>
          </cell>
          <cell r="C4387" t="str">
            <v>EnBW Energie Baden-Württemberg AG</v>
          </cell>
          <cell r="D4387" t="str">
            <v>HKW Stuttgart-Münster (mit MVA)</v>
          </cell>
          <cell r="E4387">
            <v>2436</v>
          </cell>
          <cell r="F4387" t="str">
            <v>Voltastr.</v>
          </cell>
          <cell r="G4387" t="str">
            <v>45</v>
          </cell>
          <cell r="H4387" t="str">
            <v>Stuttgart</v>
          </cell>
          <cell r="I4387" t="str">
            <v>70376</v>
          </cell>
          <cell r="J4387">
            <v>256</v>
          </cell>
          <cell r="M4387">
            <v>645</v>
          </cell>
        </row>
        <row r="4393">
          <cell r="B4393" t="str">
            <v>1.(c)</v>
          </cell>
          <cell r="C4393" t="str">
            <v>Universität Stuttgart Heizkraftwerk</v>
          </cell>
          <cell r="D4393" t="str">
            <v>Universität Stuttgart HKW Heizkraftwerk</v>
          </cell>
          <cell r="E4393">
            <v>45223</v>
          </cell>
          <cell r="F4393" t="str">
            <v>Pfaffenwaldring</v>
          </cell>
          <cell r="G4393" t="str">
            <v>8</v>
          </cell>
          <cell r="H4393" t="str">
            <v>Stuttgart</v>
          </cell>
          <cell r="I4393" t="str">
            <v>70569</v>
          </cell>
          <cell r="J4393">
            <v>114</v>
          </cell>
        </row>
        <row r="4533">
          <cell r="B4533" t="str">
            <v>6.(b)</v>
          </cell>
          <cell r="C4533" t="str">
            <v>Stora Enso Uetersen GmbH</v>
          </cell>
          <cell r="D4533" t="str">
            <v>Stora Enso Uetersen GmbH</v>
          </cell>
          <cell r="E4533">
            <v>43115</v>
          </cell>
          <cell r="F4533" t="str">
            <v>Pinnau Allee</v>
          </cell>
          <cell r="G4533" t="str">
            <v>3</v>
          </cell>
          <cell r="H4533" t="str">
            <v>Uetersen</v>
          </cell>
          <cell r="I4533" t="str">
            <v>25436</v>
          </cell>
        </row>
        <row r="4542">
          <cell r="B4542" t="str">
            <v>2.(e)</v>
          </cell>
          <cell r="C4542" t="str">
            <v>Metallschmelzwerk Ulm GmbH</v>
          </cell>
          <cell r="D4542" t="str">
            <v>Metallschmelzwerk Ulm GmbH Hans-Joachim Keller</v>
          </cell>
          <cell r="E4542">
            <v>45239</v>
          </cell>
          <cell r="F4542" t="str">
            <v>Daimlerstraße</v>
          </cell>
          <cell r="G4542" t="str">
            <v>20</v>
          </cell>
          <cell r="H4542" t="str">
            <v>Ulm</v>
          </cell>
          <cell r="I4542" t="str">
            <v>89079</v>
          </cell>
        </row>
        <row r="4551">
          <cell r="B4551" t="str">
            <v>3.(a)</v>
          </cell>
          <cell r="C4551" t="str">
            <v>K+S AG</v>
          </cell>
          <cell r="D4551" t="str">
            <v>Werk Werra Standort Unterbreizbach</v>
          </cell>
          <cell r="E4551">
            <v>73702</v>
          </cell>
          <cell r="F4551" t="str">
            <v>Schachtstraße</v>
          </cell>
          <cell r="G4551" t="str">
            <v>-</v>
          </cell>
          <cell r="H4551" t="str">
            <v>Unterbreizbach</v>
          </cell>
          <cell r="I4551" t="str">
            <v>36414</v>
          </cell>
          <cell r="J4551">
            <v>211</v>
          </cell>
          <cell r="M4551">
            <v>163</v>
          </cell>
        </row>
        <row r="4552">
          <cell r="B4552" t="str">
            <v>1.(c)</v>
          </cell>
          <cell r="C4552" t="str">
            <v>SWM Services GmbH</v>
          </cell>
          <cell r="D4552" t="str">
            <v>SWM Heizkraftwerk Nord</v>
          </cell>
          <cell r="E4552">
            <v>45680</v>
          </cell>
          <cell r="F4552" t="str">
            <v>Münchner Straße</v>
          </cell>
          <cell r="G4552" t="str">
            <v>22</v>
          </cell>
          <cell r="H4552" t="str">
            <v>Unterföhring</v>
          </cell>
          <cell r="I4552" t="str">
            <v>85774</v>
          </cell>
          <cell r="J4552">
            <v>1610</v>
          </cell>
          <cell r="K4552">
            <v>180</v>
          </cell>
          <cell r="M4552">
            <v>2480</v>
          </cell>
        </row>
        <row r="4572">
          <cell r="B4572" t="str">
            <v>6.(b)</v>
          </cell>
          <cell r="C4572" t="str">
            <v>Papier- u. Kartonfabrik Varel GmbH &amp; Co. KG</v>
          </cell>
          <cell r="D4572" t="str">
            <v>Papier- u. Kartonfabrik Varel GmbH &amp; Co. KG</v>
          </cell>
          <cell r="E4572">
            <v>43581</v>
          </cell>
          <cell r="F4572" t="str">
            <v>Dangaster Str.</v>
          </cell>
          <cell r="G4572" t="str">
            <v>38</v>
          </cell>
          <cell r="H4572" t="str">
            <v>Varel</v>
          </cell>
          <cell r="I4572" t="str">
            <v>26316</v>
          </cell>
          <cell r="J4572">
            <v>193</v>
          </cell>
          <cell r="M4572">
            <v>262</v>
          </cell>
        </row>
        <row r="4648">
          <cell r="B4648" t="str">
            <v>1.(a)</v>
          </cell>
          <cell r="C4648" t="str">
            <v>BAYERNOIL Raffineriegesellschaft mbH</v>
          </cell>
          <cell r="D4648" t="str">
            <v>BAYERNOIL Betriebsteil Vohburg</v>
          </cell>
          <cell r="E4648">
            <v>56969</v>
          </cell>
          <cell r="F4648" t="str">
            <v>Irschinger Weg</v>
          </cell>
          <cell r="G4648" t="str">
            <v>1</v>
          </cell>
          <cell r="H4648" t="str">
            <v>Vohburg a.d.Donau</v>
          </cell>
          <cell r="I4648" t="str">
            <v>85088</v>
          </cell>
          <cell r="J4648">
            <v>462</v>
          </cell>
          <cell r="K4648">
            <v>2200</v>
          </cell>
          <cell r="M4648">
            <v>608</v>
          </cell>
        </row>
        <row r="4649">
          <cell r="B4649" t="str">
            <v>1.(c)</v>
          </cell>
          <cell r="C4649" t="str">
            <v>E.ON Kraftwerke GmbH</v>
          </cell>
          <cell r="D4649" t="str">
            <v>E.ON Kraftwerke GmbH, Kraftwerk Irsching</v>
          </cell>
          <cell r="E4649">
            <v>45678</v>
          </cell>
          <cell r="F4649" t="str">
            <v>Paarstr.</v>
          </cell>
          <cell r="G4649" t="str">
            <v>30</v>
          </cell>
          <cell r="H4649" t="str">
            <v>Vohburg a.d.Donau</v>
          </cell>
          <cell r="I4649" t="str">
            <v>85088</v>
          </cell>
          <cell r="J4649">
            <v>443</v>
          </cell>
          <cell r="M4649">
            <v>1280</v>
          </cell>
        </row>
        <row r="4655">
          <cell r="B4655" t="str">
            <v>1.(c)</v>
          </cell>
          <cell r="C4655" t="str">
            <v>MKV,HKV: STEAG Power Saar GmbH; Fenne 1, MHK: STEAG GmbH</v>
          </cell>
          <cell r="D4655" t="str">
            <v>Kraftwerk Fenne</v>
          </cell>
          <cell r="E4655">
            <v>3124</v>
          </cell>
          <cell r="F4655" t="str">
            <v>Saarbrücker Straße</v>
          </cell>
          <cell r="G4655" t="str">
            <v>133-135</v>
          </cell>
          <cell r="H4655" t="str">
            <v>Völklingen</v>
          </cell>
          <cell r="I4655" t="str">
            <v>66333</v>
          </cell>
          <cell r="J4655">
            <v>1750</v>
          </cell>
          <cell r="K4655">
            <v>1340</v>
          </cell>
          <cell r="M4655">
            <v>1760</v>
          </cell>
        </row>
        <row r="4675">
          <cell r="B4675" t="str">
            <v>1.(c)</v>
          </cell>
          <cell r="C4675" t="str">
            <v>Mitteldeutsche Braunkohlengesellschaft mbH</v>
          </cell>
          <cell r="D4675" t="str">
            <v>MIBRAG Wählitz</v>
          </cell>
          <cell r="E4675">
            <v>46985</v>
          </cell>
          <cell r="F4675" t="str">
            <v>Fabrikstr. 26</v>
          </cell>
          <cell r="G4675" t="str">
            <v>-</v>
          </cell>
          <cell r="H4675" t="str">
            <v>Wählitz</v>
          </cell>
          <cell r="I4675" t="str">
            <v>06679</v>
          </cell>
          <cell r="J4675">
            <v>153</v>
          </cell>
          <cell r="K4675">
            <v>357</v>
          </cell>
          <cell r="M4675">
            <v>325</v>
          </cell>
        </row>
        <row r="4678">
          <cell r="B4678" t="str">
            <v>1.(c)</v>
          </cell>
          <cell r="C4678" t="str">
            <v>Megal Mittel-Europäische Gasleitungsgesellschaft mbH &amp; Co.KG</v>
          </cell>
          <cell r="D4678" t="str">
            <v>Erdgasverdichterstation MEGAL Waidhaus</v>
          </cell>
          <cell r="E4678">
            <v>45878</v>
          </cell>
          <cell r="F4678" t="str">
            <v>Frankenreuth</v>
          </cell>
          <cell r="G4678" t="str">
            <v>76</v>
          </cell>
          <cell r="H4678" t="str">
            <v>Waidhaus</v>
          </cell>
          <cell r="I4678" t="str">
            <v>92726</v>
          </cell>
          <cell r="J4678">
            <v>572</v>
          </cell>
          <cell r="M4678">
            <v>119</v>
          </cell>
        </row>
        <row r="4689">
          <cell r="B4689" t="str">
            <v>1.(c)</v>
          </cell>
          <cell r="C4689" t="str">
            <v>EnBW Energie Baden-Württemberg AG</v>
          </cell>
          <cell r="D4689" t="str">
            <v>KW Walheim</v>
          </cell>
          <cell r="E4689">
            <v>2459</v>
          </cell>
          <cell r="F4689" t="str">
            <v>Mühlstraße</v>
          </cell>
          <cell r="G4689" t="str">
            <v>-</v>
          </cell>
          <cell r="H4689" t="str">
            <v>Walheim</v>
          </cell>
          <cell r="I4689" t="str">
            <v>74399</v>
          </cell>
          <cell r="J4689">
            <v>447</v>
          </cell>
          <cell r="K4689">
            <v>398</v>
          </cell>
          <cell r="M4689">
            <v>655</v>
          </cell>
        </row>
        <row r="4742">
          <cell r="B4742" t="str">
            <v>1.(c)</v>
          </cell>
          <cell r="C4742" t="str">
            <v>MEGAL GmbH</v>
          </cell>
          <cell r="D4742" t="str">
            <v>Erdgasverdichterstation MEGAL Rothenstadt</v>
          </cell>
          <cell r="E4742">
            <v>74279</v>
          </cell>
          <cell r="F4742" t="str">
            <v>Zum Naabberg</v>
          </cell>
          <cell r="G4742" t="str">
            <v>30</v>
          </cell>
          <cell r="H4742" t="str">
            <v>Weiden i.d.OPf.</v>
          </cell>
          <cell r="I4742" t="str">
            <v>92637</v>
          </cell>
        </row>
        <row r="4760">
          <cell r="B4760" t="str">
            <v>5.(f)</v>
          </cell>
          <cell r="C4760" t="str">
            <v>AV Bergstraße</v>
          </cell>
          <cell r="D4760" t="str">
            <v>SKA AV Bergstraße Weinheim</v>
          </cell>
          <cell r="E4760">
            <v>45307</v>
          </cell>
          <cell r="F4760" t="str">
            <v>In der Altau</v>
          </cell>
          <cell r="G4760" t="str">
            <v>10</v>
          </cell>
          <cell r="H4760" t="str">
            <v>Weinheim</v>
          </cell>
          <cell r="I4760" t="str">
            <v>69469</v>
          </cell>
        </row>
        <row r="4765">
          <cell r="B4765" t="str">
            <v>6.(b)</v>
          </cell>
          <cell r="C4765" t="str">
            <v>Schoeller Technocell GmbH &amp; Co. KG</v>
          </cell>
          <cell r="D4765" t="str">
            <v>Schoeller Technocell GmbH &amp; Co.  KG Werk Weißenborn</v>
          </cell>
          <cell r="E4765">
            <v>74585</v>
          </cell>
          <cell r="F4765" t="str">
            <v>Fabrikstraße</v>
          </cell>
          <cell r="G4765" t="str">
            <v>1</v>
          </cell>
          <cell r="H4765" t="str">
            <v>Weißenborn/Erzgeb.</v>
          </cell>
          <cell r="I4765" t="str">
            <v>09600</v>
          </cell>
        </row>
        <row r="4810">
          <cell r="B4810" t="str">
            <v>1.(c)</v>
          </cell>
          <cell r="C4810" t="str">
            <v>Open Grid Europe GmbH</v>
          </cell>
          <cell r="D4810" t="str">
            <v>Open Grid Europe Erdgasverdichterstation Werne</v>
          </cell>
          <cell r="E4810">
            <v>44679</v>
          </cell>
          <cell r="F4810" t="str">
            <v>Steinbahn</v>
          </cell>
          <cell r="G4810" t="str">
            <v>2</v>
          </cell>
          <cell r="H4810" t="str">
            <v>Werne</v>
          </cell>
          <cell r="I4810" t="str">
            <v>59368</v>
          </cell>
          <cell r="J4810">
            <v>168</v>
          </cell>
          <cell r="M4810">
            <v>163</v>
          </cell>
        </row>
        <row r="4811">
          <cell r="B4811" t="str">
            <v>1.(c)</v>
          </cell>
          <cell r="C4811" t="str">
            <v>RWE Power AG</v>
          </cell>
          <cell r="D4811" t="str">
            <v>RWE Power AG Kraftwerk Werne</v>
          </cell>
          <cell r="E4811">
            <v>44732</v>
          </cell>
          <cell r="F4811" t="str">
            <v>Hammer Strasse</v>
          </cell>
          <cell r="G4811" t="str">
            <v>2</v>
          </cell>
          <cell r="H4811" t="str">
            <v>Werne</v>
          </cell>
          <cell r="I4811" t="str">
            <v>59368</v>
          </cell>
          <cell r="J4811">
            <v>1620</v>
          </cell>
          <cell r="K4811">
            <v>1230</v>
          </cell>
          <cell r="M4811">
            <v>3070</v>
          </cell>
        </row>
        <row r="4828">
          <cell r="B4828" t="str">
            <v>4.(a)</v>
          </cell>
          <cell r="C4828" t="str">
            <v>Basell Polyolefine GmbH Werk Wesseling</v>
          </cell>
          <cell r="D4828" t="str">
            <v>Basell Polyolefine GmbH Werk Wesseling</v>
          </cell>
          <cell r="E4828">
            <v>74009</v>
          </cell>
          <cell r="F4828" t="str">
            <v>Brühler Str.</v>
          </cell>
          <cell r="G4828" t="str">
            <v>60</v>
          </cell>
          <cell r="H4828" t="str">
            <v>Wesseling</v>
          </cell>
          <cell r="I4828" t="str">
            <v>50389</v>
          </cell>
          <cell r="J4828">
            <v>873</v>
          </cell>
          <cell r="M4828">
            <v>2220</v>
          </cell>
        </row>
        <row r="4835">
          <cell r="B4835" t="str">
            <v>1.(a)</v>
          </cell>
          <cell r="C4835" t="str">
            <v>Shell Deutschland Oil GmbH Rheinland Raffinerie, Werk Süd</v>
          </cell>
          <cell r="D4835" t="str">
            <v>Shell Deutschland Oil GmbH Rheinland Raffinerie, Werk Süd</v>
          </cell>
          <cell r="E4835">
            <v>44061</v>
          </cell>
          <cell r="F4835" t="str">
            <v>Ludwigshafener Str.</v>
          </cell>
          <cell r="G4835" t="str">
            <v>1</v>
          </cell>
          <cell r="H4835" t="str">
            <v>Wesseling</v>
          </cell>
          <cell r="I4835" t="str">
            <v>50389</v>
          </cell>
          <cell r="J4835">
            <v>1120</v>
          </cell>
          <cell r="K4835">
            <v>1400</v>
          </cell>
          <cell r="M4835">
            <v>2040</v>
          </cell>
        </row>
        <row r="4898">
          <cell r="B4898" t="str">
            <v>1.(c)</v>
          </cell>
          <cell r="C4898" t="str">
            <v>E.ON Kraftwerke GmbH</v>
          </cell>
          <cell r="D4898" t="str">
            <v>E.ON Kraftwerke GmbH</v>
          </cell>
          <cell r="E4898">
            <v>43585</v>
          </cell>
          <cell r="F4898" t="str">
            <v>Zum Kraftwerk</v>
          </cell>
          <cell r="G4898" t="str">
            <v>20</v>
          </cell>
          <cell r="H4898" t="str">
            <v>Wilhelmshaven</v>
          </cell>
          <cell r="I4898" t="str">
            <v>26386</v>
          </cell>
          <cell r="J4898">
            <v>2320</v>
          </cell>
          <cell r="K4898">
            <v>1830</v>
          </cell>
          <cell r="L4898">
            <v>72</v>
          </cell>
          <cell r="M4898">
            <v>3540</v>
          </cell>
        </row>
        <row r="4906">
          <cell r="B4906" t="str">
            <v>1.(a)</v>
          </cell>
          <cell r="C4906" t="str">
            <v>Wilhelmshavener Raffineriegesellschaft mbH WRG</v>
          </cell>
          <cell r="D4906" t="str">
            <v>WRG - Wilhelmshavener Raffinerie- gesellschaft mbH</v>
          </cell>
          <cell r="E4906">
            <v>43584</v>
          </cell>
          <cell r="F4906" t="str">
            <v>Raffineriestr.</v>
          </cell>
          <cell r="G4906" t="str">
            <v>1</v>
          </cell>
          <cell r="H4906" t="str">
            <v>Wilhelmshaven</v>
          </cell>
          <cell r="I4906" t="str">
            <v>26388</v>
          </cell>
        </row>
        <row r="4947">
          <cell r="B4947" t="str">
            <v>6.(b)</v>
          </cell>
          <cell r="C4947" t="str">
            <v>DS Smith Paper Deutschland GmbH</v>
          </cell>
          <cell r="D4947" t="str">
            <v>DS Smith Paper Deutschland GmbH</v>
          </cell>
          <cell r="E4947">
            <v>44982</v>
          </cell>
          <cell r="F4947" t="str">
            <v>Kasseler Landstr.</v>
          </cell>
          <cell r="G4947" t="str">
            <v>23</v>
          </cell>
          <cell r="H4947" t="str">
            <v>Witzenhausen</v>
          </cell>
          <cell r="I4947" t="str">
            <v>37213</v>
          </cell>
        </row>
        <row r="4965">
          <cell r="B4965" t="str">
            <v>6.(b)</v>
          </cell>
          <cell r="C4965" t="str">
            <v>Arctic Paper Mochenwangen GmbH</v>
          </cell>
          <cell r="D4965" t="str">
            <v>Arctic Paper Mochenwangen GmbH</v>
          </cell>
          <cell r="E4965">
            <v>2522</v>
          </cell>
          <cell r="F4965" t="str">
            <v>Fabrikstr.</v>
          </cell>
          <cell r="G4965" t="str">
            <v>62</v>
          </cell>
          <cell r="H4965" t="str">
            <v>Wolpertswende</v>
          </cell>
          <cell r="I4965" t="str">
            <v>88284</v>
          </cell>
          <cell r="J4965">
            <v>158</v>
          </cell>
          <cell r="K4965">
            <v>295</v>
          </cell>
          <cell r="M4965">
            <v>109</v>
          </cell>
        </row>
        <row r="4979">
          <cell r="B4979" t="str">
            <v>9.(c)</v>
          </cell>
          <cell r="C4979" t="str">
            <v>Daimler AG</v>
          </cell>
          <cell r="D4979" t="str">
            <v>Daimler AG</v>
          </cell>
          <cell r="E4979">
            <v>45173</v>
          </cell>
          <cell r="F4979" t="str">
            <v>Mercedesstr.</v>
          </cell>
          <cell r="G4979" t="str">
            <v>1</v>
          </cell>
          <cell r="H4979" t="str">
            <v>Wörth am Rhein</v>
          </cell>
          <cell r="I4979" t="str">
            <v>76742</v>
          </cell>
        </row>
        <row r="4980">
          <cell r="B4980" t="str">
            <v>6.(b)</v>
          </cell>
          <cell r="C4980" t="str">
            <v>Palm Papierfabrik GmbH &amp; Co. KG</v>
          </cell>
          <cell r="D4980" t="str">
            <v>Palm Papierfabrik GmbH &amp; Co. KG</v>
          </cell>
          <cell r="E4980">
            <v>45196</v>
          </cell>
          <cell r="F4980" t="str">
            <v>Am Oberwald</v>
          </cell>
          <cell r="G4980" t="str">
            <v>2</v>
          </cell>
          <cell r="H4980" t="str">
            <v>Wörth am Rhein</v>
          </cell>
          <cell r="I4980" t="str">
            <v>76744</v>
          </cell>
        </row>
        <row r="4992">
          <cell r="B4992" t="str">
            <v>3.(a)</v>
          </cell>
          <cell r="C4992" t="str">
            <v>K+S KALI GmbH</v>
          </cell>
          <cell r="D4992" t="str">
            <v>K+S - Werk Sigmundshall</v>
          </cell>
          <cell r="E4992">
            <v>70341</v>
          </cell>
          <cell r="F4992" t="str">
            <v>Tienberg</v>
          </cell>
          <cell r="G4992" t="str">
            <v>25</v>
          </cell>
          <cell r="H4992" t="str">
            <v>Wunstorf</v>
          </cell>
          <cell r="I4992" t="str">
            <v>31515</v>
          </cell>
        </row>
        <row r="5035">
          <cell r="B5035" t="str">
            <v>8.(b).(ii)</v>
          </cell>
          <cell r="C5035" t="str">
            <v>Südzucker AG Mannheim/Ochsenfurt Werk Zeitz</v>
          </cell>
          <cell r="D5035" t="str">
            <v>Südzucker AG Mannheim / Ochsenfurt, Werk Zeitz</v>
          </cell>
          <cell r="E5035">
            <v>46955</v>
          </cell>
          <cell r="F5035" t="str">
            <v>Albrechtstr. 54</v>
          </cell>
          <cell r="G5035" t="str">
            <v>-</v>
          </cell>
          <cell r="H5035" t="str">
            <v>Zeitz</v>
          </cell>
          <cell r="I5035" t="str">
            <v>06712</v>
          </cell>
          <cell r="K5035">
            <v>177</v>
          </cell>
          <cell r="M5035">
            <v>142</v>
          </cell>
        </row>
        <row r="5045">
          <cell r="B5045" t="str">
            <v>3.(a)</v>
          </cell>
          <cell r="C5045" t="str">
            <v>K + S KALI GmbH</v>
          </cell>
          <cell r="D5045" t="str">
            <v>K+S KALI GmbH, Werk  Zielitz</v>
          </cell>
          <cell r="E5045">
            <v>46986</v>
          </cell>
          <cell r="F5045" t="str">
            <v>Farsleber Str. 1</v>
          </cell>
          <cell r="G5045" t="str">
            <v>-</v>
          </cell>
          <cell r="H5045" t="str">
            <v>Zielitz</v>
          </cell>
          <cell r="I5045" t="str">
            <v>39326</v>
          </cell>
          <cell r="J5045">
            <v>293</v>
          </cell>
          <cell r="M5045">
            <v>239</v>
          </cell>
        </row>
        <row r="5071">
          <cell r="B5071" t="str">
            <v>9.(c)</v>
          </cell>
          <cell r="C5071" t="str">
            <v>VW Sachsen GmbH</v>
          </cell>
          <cell r="D5071" t="str">
            <v>VW Sachsen GmbH</v>
          </cell>
          <cell r="E5071">
            <v>74589</v>
          </cell>
          <cell r="F5071" t="str">
            <v>Glauchauer Str.</v>
          </cell>
          <cell r="G5071" t="str">
            <v>40</v>
          </cell>
          <cell r="H5071" t="str">
            <v>Zwickau</v>
          </cell>
          <cell r="I5071" t="str">
            <v>08058</v>
          </cell>
        </row>
      </sheetData>
      <sheetData sheetId="8">
        <row r="5">
          <cell r="B5" t="str">
            <v>1.(c)</v>
          </cell>
          <cell r="C5" t="str">
            <v>Dong Energy Power A/S</v>
          </cell>
          <cell r="D5" t="str">
            <v>DONG Energy A/S - Enstedværket</v>
          </cell>
          <cell r="E5">
            <v>10504</v>
          </cell>
          <cell r="F5" t="str">
            <v>Flensborgvej</v>
          </cell>
          <cell r="G5" t="str">
            <v>185</v>
          </cell>
          <cell r="H5" t="str">
            <v xml:space="preserve">Aabenraa            </v>
          </cell>
          <cell r="I5" t="str">
            <v>6200</v>
          </cell>
          <cell r="J5">
            <v>202</v>
          </cell>
          <cell r="M5">
            <v>225</v>
          </cell>
        </row>
        <row r="12">
          <cell r="B12" t="str">
            <v>8.(b)</v>
          </cell>
          <cell r="C12" t="str">
            <v>AARHUSKARLSHAMN DENMARK A/S</v>
          </cell>
          <cell r="D12" t="str">
            <v>AarhusKarlshamn Denmark A/S</v>
          </cell>
          <cell r="E12">
            <v>189653</v>
          </cell>
          <cell r="F12" t="str">
            <v>Slipvej</v>
          </cell>
          <cell r="G12" t="str">
            <v>1</v>
          </cell>
          <cell r="H12" t="str">
            <v>Aarhus C</v>
          </cell>
          <cell r="I12" t="str">
            <v>8000</v>
          </cell>
          <cell r="J12">
            <v>150</v>
          </cell>
          <cell r="K12">
            <v>276</v>
          </cell>
        </row>
        <row r="26">
          <cell r="B26" t="str">
            <v>1.(c)</v>
          </cell>
          <cell r="C26" t="str">
            <v>ALBERTSLUND KOMMUNE</v>
          </cell>
          <cell r="D26" t="str">
            <v>Varmeværket</v>
          </cell>
          <cell r="E26">
            <v>189550</v>
          </cell>
          <cell r="F26" t="str">
            <v>Vognporten</v>
          </cell>
          <cell r="G26" t="str">
            <v>9</v>
          </cell>
          <cell r="H26" t="str">
            <v xml:space="preserve">Albertslund         </v>
          </cell>
          <cell r="I26" t="str">
            <v>2620</v>
          </cell>
        </row>
        <row r="62">
          <cell r="B62" t="str">
            <v>1.(c)</v>
          </cell>
          <cell r="C62" t="str">
            <v>DONG Energy Power A/S</v>
          </cell>
          <cell r="D62" t="str">
            <v>DONG Energy A/S - Esbjergværket</v>
          </cell>
          <cell r="E62">
            <v>6879</v>
          </cell>
          <cell r="F62" t="str">
            <v>Amerikavej</v>
          </cell>
          <cell r="G62" t="str">
            <v>7</v>
          </cell>
          <cell r="H62" t="str">
            <v xml:space="preserve">Esbjerg             </v>
          </cell>
          <cell r="I62" t="str">
            <v>6700</v>
          </cell>
          <cell r="J62">
            <v>570</v>
          </cell>
        </row>
        <row r="83">
          <cell r="B83" t="str">
            <v>1.(a)</v>
          </cell>
          <cell r="C83" t="str">
            <v>A/S DANSK SHELL</v>
          </cell>
          <cell r="D83" t="str">
            <v xml:space="preserve">A/S DANSK SHELL </v>
          </cell>
          <cell r="E83">
            <v>6394</v>
          </cell>
          <cell r="F83" t="str">
            <v>Egeskovvej</v>
          </cell>
          <cell r="G83" t="str">
            <v>265</v>
          </cell>
          <cell r="H83" t="str">
            <v xml:space="preserve">Fredericia          </v>
          </cell>
          <cell r="I83" t="str">
            <v>7000</v>
          </cell>
          <cell r="J83">
            <v>964</v>
          </cell>
          <cell r="K83">
            <v>1220</v>
          </cell>
          <cell r="L83">
            <v>82</v>
          </cell>
          <cell r="M83">
            <v>429</v>
          </cell>
        </row>
        <row r="87">
          <cell r="B87" t="str">
            <v>1.(c)</v>
          </cell>
          <cell r="C87" t="str">
            <v>DONG ENERGY POWER A/S</v>
          </cell>
          <cell r="D87" t="str">
            <v>DONG ENERGY POWER A/S - Skærbækværket</v>
          </cell>
          <cell r="E87">
            <v>10318</v>
          </cell>
          <cell r="F87" t="str">
            <v>Klippehagevej</v>
          </cell>
          <cell r="G87" t="str">
            <v>22</v>
          </cell>
          <cell r="H87" t="str">
            <v xml:space="preserve">Fredericia          </v>
          </cell>
          <cell r="I87" t="str">
            <v>7000</v>
          </cell>
          <cell r="J87">
            <v>308</v>
          </cell>
          <cell r="M87">
            <v>502</v>
          </cell>
        </row>
        <row r="105">
          <cell r="B105" t="str">
            <v>5.(b)</v>
          </cell>
          <cell r="C105" t="str">
            <v>I/S VESTFORBRÆNDING</v>
          </cell>
          <cell r="D105" t="str">
            <v>I/S VESTFORBRÆNDING, GLOSTRUP</v>
          </cell>
          <cell r="E105">
            <v>10452</v>
          </cell>
          <cell r="F105" t="str">
            <v>Ejby Mosevej</v>
          </cell>
          <cell r="G105" t="str">
            <v>219</v>
          </cell>
          <cell r="H105" t="str">
            <v xml:space="preserve">Glostrup            </v>
          </cell>
          <cell r="I105" t="str">
            <v>2600</v>
          </cell>
          <cell r="J105">
            <v>348</v>
          </cell>
        </row>
        <row r="109">
          <cell r="B109" t="str">
            <v>1.(c)</v>
          </cell>
          <cell r="C109" t="str">
            <v>VERDO PRODUKTION A/S</v>
          </cell>
          <cell r="D109" t="str">
            <v>Grenå Kraftvarmeværk</v>
          </cell>
          <cell r="E109">
            <v>189659</v>
          </cell>
          <cell r="F109" t="str">
            <v>Kalorievej</v>
          </cell>
          <cell r="G109" t="str">
            <v>11</v>
          </cell>
          <cell r="H109" t="str">
            <v>Grenaa</v>
          </cell>
          <cell r="I109" t="str">
            <v>8500</v>
          </cell>
        </row>
        <row r="112">
          <cell r="B112" t="str">
            <v>4.(a)</v>
          </cell>
          <cell r="C112" t="str">
            <v>DANISCO A/S</v>
          </cell>
          <cell r="D112" t="str">
            <v>Dupont Nutrition Biosciences ApS</v>
          </cell>
          <cell r="E112">
            <v>6204</v>
          </cell>
          <cell r="F112" t="str">
            <v>Tårnvej</v>
          </cell>
          <cell r="G112" t="str">
            <v>25</v>
          </cell>
          <cell r="H112" t="str">
            <v xml:space="preserve">Grindsted           </v>
          </cell>
          <cell r="I112" t="str">
            <v>7200</v>
          </cell>
          <cell r="J112">
            <v>117</v>
          </cell>
        </row>
        <row r="129">
          <cell r="B129" t="str">
            <v>1.(c)</v>
          </cell>
          <cell r="C129" t="str">
            <v>Helsingør kraftvarmeværk A/S</v>
          </cell>
          <cell r="D129" t="str">
            <v>Helsingør Kraftvarmeværk</v>
          </cell>
          <cell r="E129">
            <v>6906</v>
          </cell>
          <cell r="F129" t="str">
            <v>Energivej</v>
          </cell>
          <cell r="G129" t="str">
            <v>19</v>
          </cell>
          <cell r="H129" t="str">
            <v xml:space="preserve">Helsingør           </v>
          </cell>
          <cell r="I129" t="str">
            <v>3000</v>
          </cell>
          <cell r="J129">
            <v>292</v>
          </cell>
        </row>
        <row r="133">
          <cell r="B133" t="str">
            <v>1.(c)</v>
          </cell>
          <cell r="C133" t="str">
            <v>Dong Energy Power A/S</v>
          </cell>
          <cell r="D133" t="str">
            <v>DONG ENERGY POWER A/S Herningværket</v>
          </cell>
          <cell r="E133">
            <v>6883</v>
          </cell>
          <cell r="F133" t="str">
            <v>Miljøvej</v>
          </cell>
          <cell r="G133" t="str">
            <v>6</v>
          </cell>
          <cell r="H133" t="str">
            <v xml:space="preserve">Herning             </v>
          </cell>
          <cell r="I133" t="str">
            <v>7400</v>
          </cell>
          <cell r="J133">
            <v>362</v>
          </cell>
        </row>
        <row r="138">
          <cell r="B138" t="str">
            <v>1.(c)</v>
          </cell>
          <cell r="C138" t="str">
            <v>HILLERØD KRAFTVARME ApS</v>
          </cell>
          <cell r="D138" t="str">
            <v>Hillerød Kraftvarmeværk</v>
          </cell>
          <cell r="E138">
            <v>189696</v>
          </cell>
          <cell r="F138" t="str">
            <v>Hestehavevej</v>
          </cell>
          <cell r="G138" t="str">
            <v>1</v>
          </cell>
          <cell r="H138" t="str">
            <v>Hillerød</v>
          </cell>
          <cell r="I138" t="str">
            <v>3400</v>
          </cell>
          <cell r="J138">
            <v>133</v>
          </cell>
        </row>
        <row r="177">
          <cell r="B177" t="str">
            <v>1.(c)</v>
          </cell>
          <cell r="C177" t="str">
            <v>DONG Energy A/S</v>
          </cell>
          <cell r="D177" t="str">
            <v>DONG ENERGY POWER A/S, Avedøreværket</v>
          </cell>
          <cell r="E177">
            <v>9893</v>
          </cell>
          <cell r="F177" t="str">
            <v>Hammerholmen</v>
          </cell>
          <cell r="G177" t="str">
            <v>50</v>
          </cell>
          <cell r="H177" t="str">
            <v xml:space="preserve">Hvidovre            </v>
          </cell>
          <cell r="I177" t="str">
            <v>2650</v>
          </cell>
          <cell r="J177">
            <v>685</v>
          </cell>
          <cell r="K177">
            <v>283</v>
          </cell>
          <cell r="M177">
            <v>1010</v>
          </cell>
        </row>
        <row r="182">
          <cell r="B182" t="str">
            <v>1.(c)</v>
          </cell>
          <cell r="C182" t="str">
            <v>DONG Energy Thermal Power A/S</v>
          </cell>
          <cell r="D182" t="str">
            <v>DONG ENERGY POWER A/S, Kyndbyværket</v>
          </cell>
          <cell r="E182">
            <v>8975</v>
          </cell>
          <cell r="F182" t="str">
            <v>Kyndbyvej</v>
          </cell>
          <cell r="G182" t="str">
            <v>90</v>
          </cell>
          <cell r="H182" t="str">
            <v xml:space="preserve">Jægerspris          </v>
          </cell>
          <cell r="I182" t="str">
            <v>3630</v>
          </cell>
          <cell r="J182">
            <v>135</v>
          </cell>
        </row>
        <row r="186">
          <cell r="B186" t="str">
            <v>1.(a)</v>
          </cell>
          <cell r="C186" t="str">
            <v>STATOIL REFINING DENMARK A/S</v>
          </cell>
          <cell r="D186" t="str">
            <v>STATOIL REFINING DENMARK A/S</v>
          </cell>
          <cell r="E186">
            <v>10286</v>
          </cell>
          <cell r="F186" t="str">
            <v>Melbyvej</v>
          </cell>
          <cell r="G186" t="str">
            <v>17</v>
          </cell>
          <cell r="H186" t="str">
            <v>Kalundborg</v>
          </cell>
          <cell r="I186" t="str">
            <v>4400</v>
          </cell>
          <cell r="J186">
            <v>566</v>
          </cell>
          <cell r="M186">
            <v>520</v>
          </cell>
        </row>
        <row r="190">
          <cell r="B190" t="str">
            <v>1.(c)</v>
          </cell>
          <cell r="C190" t="str">
            <v>DONG Energy A/S</v>
          </cell>
          <cell r="D190" t="str">
            <v>DONG ENERGY POWER A/S</v>
          </cell>
          <cell r="E190">
            <v>9603</v>
          </cell>
          <cell r="F190" t="str">
            <v>Asnæsvej</v>
          </cell>
          <cell r="G190" t="str">
            <v>16</v>
          </cell>
          <cell r="H190" t="str">
            <v xml:space="preserve">Kalundborg          </v>
          </cell>
          <cell r="I190" t="str">
            <v>4400</v>
          </cell>
          <cell r="J190">
            <v>1370</v>
          </cell>
          <cell r="M190">
            <v>727</v>
          </cell>
        </row>
        <row r="201">
          <cell r="B201" t="str">
            <v>1.(c)</v>
          </cell>
          <cell r="C201" t="str">
            <v>KE VARME P/S</v>
          </cell>
          <cell r="D201" t="str">
            <v>KE VARME P/S</v>
          </cell>
          <cell r="E201">
            <v>189634</v>
          </cell>
          <cell r="F201" t="str">
            <v>Lygten</v>
          </cell>
          <cell r="G201" t="str">
            <v>20</v>
          </cell>
          <cell r="H201" t="str">
            <v xml:space="preserve">København NV        </v>
          </cell>
          <cell r="I201" t="str">
            <v>2400</v>
          </cell>
        </row>
        <row r="202">
          <cell r="B202" t="str">
            <v>1.(c)</v>
          </cell>
          <cell r="C202" t="str">
            <v>DONG Energy A/S</v>
          </cell>
          <cell r="D202" t="str">
            <v>DONG Energy Power A/S - Svanemølleværket</v>
          </cell>
          <cell r="E202">
            <v>6899</v>
          </cell>
          <cell r="F202" t="str">
            <v>Lautrupsgade</v>
          </cell>
          <cell r="G202" t="str">
            <v>1</v>
          </cell>
          <cell r="H202" t="str">
            <v>København Ø</v>
          </cell>
          <cell r="I202" t="str">
            <v>2100</v>
          </cell>
          <cell r="M202">
            <v>147</v>
          </cell>
        </row>
        <row r="207">
          <cell r="B207" t="str">
            <v>1.(c)</v>
          </cell>
          <cell r="C207" t="str">
            <v>VATTENFALL A/S</v>
          </cell>
          <cell r="D207" t="str">
            <v>VATTENFALL A/S, Amagerværket</v>
          </cell>
          <cell r="E207">
            <v>6901</v>
          </cell>
          <cell r="F207" t="str">
            <v>Kraftværksvej</v>
          </cell>
          <cell r="G207" t="str">
            <v>37</v>
          </cell>
          <cell r="H207" t="str">
            <v>København S</v>
          </cell>
          <cell r="I207" t="str">
            <v>2300</v>
          </cell>
          <cell r="J207">
            <v>205</v>
          </cell>
          <cell r="M207">
            <v>993</v>
          </cell>
        </row>
        <row r="209">
          <cell r="B209" t="str">
            <v>1.(c)</v>
          </cell>
          <cell r="C209" t="str">
            <v>DONG Energy A/S</v>
          </cell>
          <cell r="D209" t="str">
            <v>DONG ENERGY POWER A/S, H.C. Ørstedværket</v>
          </cell>
          <cell r="E209">
            <v>6903</v>
          </cell>
          <cell r="F209" t="str">
            <v>Tømmergravsgade</v>
          </cell>
          <cell r="G209" t="str">
            <v>2</v>
          </cell>
          <cell r="H209" t="str">
            <v xml:space="preserve">København SV        </v>
          </cell>
          <cell r="I209" t="str">
            <v>2450</v>
          </cell>
          <cell r="J209">
            <v>237</v>
          </cell>
          <cell r="M209">
            <v>244</v>
          </cell>
        </row>
        <row r="211">
          <cell r="B211" t="str">
            <v>1.(c)</v>
          </cell>
          <cell r="C211" t="str">
            <v>VESTEGNENS KRAFTVARMESELSKAB I/S</v>
          </cell>
          <cell r="D211" t="str">
            <v>Køge Kraftvarmeværk</v>
          </cell>
          <cell r="E211">
            <v>189681</v>
          </cell>
          <cell r="F211" t="str">
            <v>Værftsvej</v>
          </cell>
          <cell r="G211" t="str">
            <v>2</v>
          </cell>
          <cell r="H211" t="str">
            <v>Køge</v>
          </cell>
          <cell r="I211" t="str">
            <v>4600</v>
          </cell>
        </row>
        <row r="249">
          <cell r="B249" t="str">
            <v>8.(b)</v>
          </cell>
          <cell r="C249" t="str">
            <v>NORDIC SUGAR A/S</v>
          </cell>
          <cell r="D249" t="str">
            <v>Nordic Sugar A/S                 Nykøbing</v>
          </cell>
          <cell r="E249">
            <v>6210</v>
          </cell>
          <cell r="F249" t="str">
            <v>Østerbrogade</v>
          </cell>
          <cell r="G249" t="str">
            <v>2</v>
          </cell>
          <cell r="H249" t="str">
            <v xml:space="preserve">Nykøbing F          </v>
          </cell>
          <cell r="I249" t="str">
            <v>4800</v>
          </cell>
          <cell r="K249">
            <v>332</v>
          </cell>
          <cell r="M249">
            <v>131</v>
          </cell>
        </row>
        <row r="258">
          <cell r="B258" t="str">
            <v>1.(c)</v>
          </cell>
          <cell r="C258" t="str">
            <v>VATTENFALL A/S</v>
          </cell>
          <cell r="D258" t="str">
            <v>Vattenfall A/S - Fynsværket</v>
          </cell>
          <cell r="E258">
            <v>6881</v>
          </cell>
          <cell r="F258" t="str">
            <v>Havnegade</v>
          </cell>
          <cell r="G258" t="str">
            <v>120</v>
          </cell>
          <cell r="H258" t="str">
            <v xml:space="preserve">Odense C            </v>
          </cell>
          <cell r="I258" t="str">
            <v>5000</v>
          </cell>
          <cell r="J258">
            <v>416</v>
          </cell>
          <cell r="K258">
            <v>229</v>
          </cell>
          <cell r="M258">
            <v>1640</v>
          </cell>
        </row>
        <row r="268">
          <cell r="B268" t="str">
            <v>1.(c)</v>
          </cell>
          <cell r="C268" t="str">
            <v>Verdo Produktion A/S</v>
          </cell>
          <cell r="D268" t="str">
            <v>Verdo Produktion A/S</v>
          </cell>
          <cell r="E268">
            <v>9857</v>
          </cell>
          <cell r="F268" t="str">
            <v>Kulholmsvej</v>
          </cell>
          <cell r="G268" t="str">
            <v>12</v>
          </cell>
          <cell r="H268" t="str">
            <v xml:space="preserve">Randers NØ          </v>
          </cell>
          <cell r="I268" t="str">
            <v>8930</v>
          </cell>
          <cell r="J268">
            <v>288</v>
          </cell>
        </row>
        <row r="283">
          <cell r="B283" t="str">
            <v>1.(c)</v>
          </cell>
          <cell r="C283" t="str">
            <v>Østkraft Net A/S</v>
          </cell>
          <cell r="D283" t="str">
            <v>Østkraft Produktion A/S</v>
          </cell>
          <cell r="E283">
            <v>9658</v>
          </cell>
          <cell r="F283" t="str">
            <v>Skansevej</v>
          </cell>
          <cell r="G283" t="str">
            <v>2</v>
          </cell>
          <cell r="H283" t="str">
            <v>Rønne</v>
          </cell>
          <cell r="I283" t="str">
            <v>3700</v>
          </cell>
          <cell r="J283">
            <v>110</v>
          </cell>
          <cell r="K283">
            <v>202</v>
          </cell>
        </row>
        <row r="294">
          <cell r="B294" t="str">
            <v>1.(c)</v>
          </cell>
          <cell r="C294" t="str">
            <v>SILKEBORG VARME A/S</v>
          </cell>
          <cell r="D294" t="str">
            <v>Kraftvarmeværket</v>
          </cell>
          <cell r="E294">
            <v>189548</v>
          </cell>
          <cell r="F294" t="str">
            <v>Kejlstrupvej</v>
          </cell>
          <cell r="G294" t="str">
            <v>239</v>
          </cell>
          <cell r="H294" t="str">
            <v>Silkeborg</v>
          </cell>
          <cell r="I294" t="str">
            <v>8600</v>
          </cell>
          <cell r="M294">
            <v>104</v>
          </cell>
        </row>
        <row r="313">
          <cell r="B313" t="str">
            <v>1.(c)</v>
          </cell>
          <cell r="C313" t="str">
            <v>I/S SKIVE FJERNVARME</v>
          </cell>
          <cell r="D313" t="str">
            <v>I/S SKIVE FJERNVARME</v>
          </cell>
          <cell r="E313">
            <v>189593</v>
          </cell>
          <cell r="F313" t="str">
            <v>Marius Jensens Vej</v>
          </cell>
          <cell r="G313" t="str">
            <v>3</v>
          </cell>
          <cell r="H313" t="str">
            <v xml:space="preserve">Skive               </v>
          </cell>
          <cell r="I313" t="str">
            <v>7800</v>
          </cell>
        </row>
        <row r="315">
          <cell r="B315" t="str">
            <v>1.(c)</v>
          </cell>
          <cell r="C315" t="str">
            <v>Dong Energy Power A/S</v>
          </cell>
          <cell r="D315" t="str">
            <v>DONG ENERGY POWER A/S, Studstrupværket</v>
          </cell>
          <cell r="E315">
            <v>10313</v>
          </cell>
          <cell r="F315" t="str">
            <v>Ny Studstrupvej</v>
          </cell>
          <cell r="G315" t="str">
            <v>14</v>
          </cell>
          <cell r="H315" t="str">
            <v xml:space="preserve">Skødstrup           </v>
          </cell>
          <cell r="I315" t="str">
            <v>8541</v>
          </cell>
          <cell r="J315">
            <v>430</v>
          </cell>
          <cell r="K315">
            <v>188</v>
          </cell>
          <cell r="L315">
            <v>54</v>
          </cell>
          <cell r="M315">
            <v>2200</v>
          </cell>
        </row>
        <row r="366">
          <cell r="B366" t="str">
            <v>1.(c)</v>
          </cell>
          <cell r="C366" t="str">
            <v>ENERGI VIBORG KRAFTVARME A/S</v>
          </cell>
          <cell r="D366" t="str">
            <v>ENERGI VIBORG KRAFTVARME A/S</v>
          </cell>
          <cell r="E366">
            <v>10455</v>
          </cell>
          <cell r="F366" t="str">
            <v>Industrivej</v>
          </cell>
          <cell r="G366" t="str">
            <v>40</v>
          </cell>
          <cell r="H366" t="str">
            <v xml:space="preserve">Viborg              </v>
          </cell>
          <cell r="I366" t="str">
            <v>8800</v>
          </cell>
          <cell r="M366">
            <v>123</v>
          </cell>
        </row>
      </sheetData>
      <sheetData sheetId="9">
        <row r="6">
          <cell r="B6" t="str">
            <v>1.(c)</v>
          </cell>
          <cell r="C6" t="str">
            <v>Eesti Energia AS</v>
          </cell>
          <cell r="D6" t="str">
            <v>Eesti Energia Narva Elektrijaamad AS, Eesti elektrijaam</v>
          </cell>
          <cell r="E6">
            <v>5952</v>
          </cell>
          <cell r="F6" t="str">
            <v>–</v>
          </cell>
          <cell r="G6" t="str">
            <v>–</v>
          </cell>
          <cell r="H6" t="str">
            <v>Auvere küla, Vaivara vald</v>
          </cell>
          <cell r="I6" t="str">
            <v>40101</v>
          </cell>
          <cell r="J6">
            <v>8460</v>
          </cell>
          <cell r="K6">
            <v>20500</v>
          </cell>
          <cell r="L6">
            <v>2000</v>
          </cell>
          <cell r="M6">
            <v>9440</v>
          </cell>
        </row>
        <row r="17">
          <cell r="B17" t="str">
            <v>6.(b)</v>
          </cell>
          <cell r="C17" t="str">
            <v>Tolaram Group</v>
          </cell>
          <cell r="D17" t="str">
            <v>Horizon Tselluloosi ja Paberi AS, Kehra paberivabrik</v>
          </cell>
          <cell r="E17">
            <v>5742</v>
          </cell>
          <cell r="F17" t="str">
            <v>Anija mnt</v>
          </cell>
          <cell r="G17" t="str">
            <v>10</v>
          </cell>
          <cell r="H17" t="str">
            <v>Kehra vallasisene linn, Anija vald</v>
          </cell>
          <cell r="I17" t="str">
            <v>74305</v>
          </cell>
          <cell r="L17">
            <v>107</v>
          </cell>
        </row>
        <row r="27">
          <cell r="B27" t="str">
            <v>1.(c)</v>
          </cell>
          <cell r="C27" t="str">
            <v>Viru Keemia Grupp AS</v>
          </cell>
          <cell r="D27" t="str">
            <v>VKG Energia OÜ, Kohtla-Järve Põhja soojuselektrijaam</v>
          </cell>
          <cell r="E27">
            <v>5942</v>
          </cell>
          <cell r="F27" t="str">
            <v>Elektriku</v>
          </cell>
          <cell r="G27" t="str">
            <v>3</v>
          </cell>
          <cell r="H27" t="str">
            <v>Kohtla-Järve linn</v>
          </cell>
          <cell r="I27" t="str">
            <v>30199</v>
          </cell>
          <cell r="K27">
            <v>3620</v>
          </cell>
          <cell r="M27">
            <v>322</v>
          </cell>
        </row>
        <row r="28">
          <cell r="B28" t="str">
            <v>1.(b)</v>
          </cell>
          <cell r="C28" t="str">
            <v>Viru Keemia Grupp AS</v>
          </cell>
          <cell r="D28" t="str">
            <v>VKG Oil AS, Kohtla-Järve põlevkiviõlitööstus</v>
          </cell>
          <cell r="E28">
            <v>5944</v>
          </cell>
          <cell r="F28" t="str">
            <v>Järveküla tee</v>
          </cell>
          <cell r="G28" t="str">
            <v>14</v>
          </cell>
          <cell r="H28" t="str">
            <v>Kohtla-Järve linn</v>
          </cell>
          <cell r="I28" t="str">
            <v>30198</v>
          </cell>
          <cell r="K28">
            <v>983</v>
          </cell>
        </row>
        <row r="41">
          <cell r="B41" t="str">
            <v>1.(c)</v>
          </cell>
          <cell r="C41" t="str">
            <v>Elekter ja Küte AS</v>
          </cell>
          <cell r="D41" t="str">
            <v>Tallinna Elektrijaam OÜ, Tallinna elektrijaam</v>
          </cell>
          <cell r="E41">
            <v>101411</v>
          </cell>
          <cell r="F41" t="str">
            <v>Tooma</v>
          </cell>
          <cell r="G41" t="str">
            <v>14</v>
          </cell>
          <cell r="H41" t="str">
            <v>Lasnamäe linnaosa, Tallinn</v>
          </cell>
          <cell r="I41" t="str">
            <v>11415</v>
          </cell>
          <cell r="J41">
            <v>282</v>
          </cell>
        </row>
        <row r="42">
          <cell r="B42" t="str">
            <v>1.(c)</v>
          </cell>
          <cell r="C42" t="str">
            <v>Fortum Tartu AS</v>
          </cell>
          <cell r="D42" t="str">
            <v>Anne Soojus AS, Anne katlamaja</v>
          </cell>
          <cell r="E42">
            <v>16955</v>
          </cell>
          <cell r="F42" t="str">
            <v>–</v>
          </cell>
          <cell r="G42" t="str">
            <v>–</v>
          </cell>
          <cell r="H42" t="str">
            <v>Lohkva küla, Luunja vald</v>
          </cell>
          <cell r="I42" t="str">
            <v>62207</v>
          </cell>
        </row>
        <row r="43">
          <cell r="B43" t="str">
            <v>1.(c)</v>
          </cell>
          <cell r="C43" t="str">
            <v>Fortum Tartu AS</v>
          </cell>
          <cell r="D43" t="str">
            <v>Anne Soojus AS, Anne koostootmisjaam</v>
          </cell>
          <cell r="E43">
            <v>101418</v>
          </cell>
          <cell r="F43" t="str">
            <v>–</v>
          </cell>
          <cell r="G43" t="str">
            <v>–</v>
          </cell>
          <cell r="H43" t="str">
            <v>Lohkva küla, Luunja vald</v>
          </cell>
          <cell r="I43" t="str">
            <v>62211</v>
          </cell>
          <cell r="J43">
            <v>175</v>
          </cell>
        </row>
        <row r="48">
          <cell r="B48" t="str">
            <v>1.(c)</v>
          </cell>
          <cell r="C48" t="str">
            <v>–</v>
          </cell>
          <cell r="D48" t="str">
            <v>Eesti Energia AS, Iru elektrijaam</v>
          </cell>
          <cell r="E48">
            <v>5897</v>
          </cell>
          <cell r="F48" t="str">
            <v>Peterburi tee</v>
          </cell>
          <cell r="G48" t="str">
            <v>105</v>
          </cell>
          <cell r="H48" t="str">
            <v>Maardu linn</v>
          </cell>
          <cell r="I48" t="str">
            <v>74114</v>
          </cell>
          <cell r="J48">
            <v>108</v>
          </cell>
        </row>
        <row r="52">
          <cell r="B52" t="str">
            <v>3.(b)</v>
          </cell>
          <cell r="C52" t="str">
            <v>Eesti Energia AS</v>
          </cell>
          <cell r="D52" t="str">
            <v>Eesti Energia Kaevandused AS, Aidu põlevkivikarjäär</v>
          </cell>
          <cell r="E52">
            <v>16925</v>
          </cell>
          <cell r="F52" t="str">
            <v>–</v>
          </cell>
          <cell r="G52" t="str">
            <v>–</v>
          </cell>
          <cell r="H52" t="str">
            <v>Maidla vald, Ida-Viru maakond</v>
          </cell>
          <cell r="I52" t="str">
            <v>42301</v>
          </cell>
        </row>
        <row r="53">
          <cell r="B53" t="str">
            <v>1.(c)</v>
          </cell>
          <cell r="C53" t="str">
            <v>Dalkia International</v>
          </cell>
          <cell r="D53" t="str">
            <v>Tallinna Küte AS, Mustamäe katlamaja</v>
          </cell>
          <cell r="E53">
            <v>158367</v>
          </cell>
          <cell r="F53" t="str">
            <v>Kadaka tee</v>
          </cell>
          <cell r="G53" t="str">
            <v>181</v>
          </cell>
          <cell r="H53" t="str">
            <v>Mustamäe linnaosa, Tallinn</v>
          </cell>
          <cell r="I53" t="str">
            <v>12912</v>
          </cell>
          <cell r="M53">
            <v>115</v>
          </cell>
        </row>
        <row r="57">
          <cell r="B57" t="str">
            <v>1.(c)</v>
          </cell>
          <cell r="C57" t="str">
            <v>Eesti Energia AS</v>
          </cell>
          <cell r="D57" t="str">
            <v>Eesti Energia Narva Elektrijaamad AS, Balti elektrijaam</v>
          </cell>
          <cell r="E57">
            <v>5951</v>
          </cell>
          <cell r="F57" t="str">
            <v>Elektrijaama tee</v>
          </cell>
          <cell r="G57" t="str">
            <v>59</v>
          </cell>
          <cell r="H57" t="str">
            <v>Narva linn</v>
          </cell>
          <cell r="I57" t="str">
            <v>21004</v>
          </cell>
          <cell r="J57">
            <v>1150</v>
          </cell>
          <cell r="K57">
            <v>2580</v>
          </cell>
          <cell r="L57">
            <v>1860</v>
          </cell>
          <cell r="M57">
            <v>1950</v>
          </cell>
        </row>
        <row r="64">
          <cell r="B64" t="str">
            <v>1.(c)</v>
          </cell>
          <cell r="C64" t="str">
            <v>–</v>
          </cell>
          <cell r="D64" t="str">
            <v>Fortum Termest AS, Pärnu koostootmisjaam</v>
          </cell>
          <cell r="E64">
            <v>158370</v>
          </cell>
          <cell r="F64" t="str">
            <v>Niidu</v>
          </cell>
          <cell r="G64" t="str">
            <v>24</v>
          </cell>
          <cell r="H64" t="str">
            <v>Pärnu linn</v>
          </cell>
          <cell r="I64" t="str">
            <v>80047</v>
          </cell>
          <cell r="J64">
            <v>118</v>
          </cell>
        </row>
        <row r="65">
          <cell r="B65" t="str">
            <v>1.(c)</v>
          </cell>
          <cell r="C65" t="str">
            <v>–</v>
          </cell>
          <cell r="D65" t="str">
            <v>Fortum Termest AS, Pärnu tsentraalkatlamaja</v>
          </cell>
          <cell r="E65">
            <v>5821</v>
          </cell>
          <cell r="F65" t="str">
            <v>Suur-Jõe</v>
          </cell>
          <cell r="G65" t="str">
            <v>52</v>
          </cell>
          <cell r="H65" t="str">
            <v>Pärnu linn</v>
          </cell>
          <cell r="I65" t="str">
            <v>80010</v>
          </cell>
        </row>
        <row r="85">
          <cell r="B85" t="str">
            <v>1.(c)</v>
          </cell>
          <cell r="C85" t="str">
            <v>Alexela Logistics AS</v>
          </cell>
          <cell r="D85" t="str">
            <v>Alexela Sillamäe AS, Sillamäe naftasaaduste ja põlevkiviõli terminal</v>
          </cell>
          <cell r="E85">
            <v>189698</v>
          </cell>
          <cell r="F85" t="str">
            <v>Kesk</v>
          </cell>
          <cell r="G85" t="str">
            <v>2b, 2g, 2p, 2u</v>
          </cell>
          <cell r="H85" t="str">
            <v>Sillamäe linn</v>
          </cell>
          <cell r="I85" t="str">
            <v>40231</v>
          </cell>
        </row>
        <row r="89">
          <cell r="B89" t="str">
            <v>1.(c)</v>
          </cell>
          <cell r="C89" t="str">
            <v>–</v>
          </cell>
          <cell r="D89" t="str">
            <v>Sillamäe SEJ AS, Sillamäe soojuselektrijaam</v>
          </cell>
          <cell r="E89">
            <v>5834</v>
          </cell>
          <cell r="F89" t="str">
            <v>Kesk</v>
          </cell>
          <cell r="G89" t="str">
            <v>2</v>
          </cell>
          <cell r="H89" t="str">
            <v>Sillamäe linn</v>
          </cell>
          <cell r="I89" t="str">
            <v>40231</v>
          </cell>
          <cell r="J89">
            <v>184</v>
          </cell>
          <cell r="K89">
            <v>897</v>
          </cell>
          <cell r="M89">
            <v>146</v>
          </cell>
        </row>
        <row r="93">
          <cell r="B93" t="str">
            <v>1.(c)</v>
          </cell>
          <cell r="C93" t="str">
            <v>Fortum Tartu AS</v>
          </cell>
          <cell r="D93" t="str">
            <v>Anne Soojus AS, Turu katlamaja</v>
          </cell>
          <cell r="E93">
            <v>16940</v>
          </cell>
          <cell r="F93" t="str">
            <v>Turu</v>
          </cell>
          <cell r="G93" t="str">
            <v>18</v>
          </cell>
          <cell r="H93" t="str">
            <v>Tartu linn</v>
          </cell>
          <cell r="I93" t="str">
            <v>51014</v>
          </cell>
        </row>
      </sheetData>
      <sheetData sheetId="10">
        <row r="11">
          <cell r="B11" t="str">
            <v>1.(c)</v>
          </cell>
          <cell r="C11" t="str">
            <v>BAHÍA DE BIZKAIA ELECTRICIDAD, C.B.</v>
          </cell>
          <cell r="D11" t="str">
            <v>BAHIA DE BIZKAIA ELECTRICIDAD</v>
          </cell>
          <cell r="E11">
            <v>10320</v>
          </cell>
          <cell r="F11" t="str">
            <v>ATRAQUE PUNTA LUCERO EXPLANADA PUNTA CEBALLOS</v>
          </cell>
          <cell r="G11" t="str">
            <v>S/N</v>
          </cell>
          <cell r="H11" t="str">
            <v>ABANTO</v>
          </cell>
          <cell r="I11" t="str">
            <v>48500</v>
          </cell>
          <cell r="J11">
            <v>396</v>
          </cell>
          <cell r="M11">
            <v>1250</v>
          </cell>
        </row>
        <row r="188">
          <cell r="B188" t="str">
            <v>1.(c)</v>
          </cell>
          <cell r="C188" t="str">
            <v>GAS Y ELECTRICIDAD GENERACIÓN</v>
          </cell>
          <cell r="D188" t="str">
            <v>CENTRAL TÉRMICA ALCÚDIA</v>
          </cell>
          <cell r="E188">
            <v>6617</v>
          </cell>
          <cell r="F188" t="str">
            <v>SA POBLA A ALCÚDIA</v>
          </cell>
          <cell r="G188" t="str">
            <v>S/N</v>
          </cell>
          <cell r="H188" t="str">
            <v>ALCUDIA</v>
          </cell>
          <cell r="I188" t="str">
            <v>07400</v>
          </cell>
          <cell r="J188">
            <v>3960</v>
          </cell>
          <cell r="K188">
            <v>533</v>
          </cell>
          <cell r="L188">
            <v>150</v>
          </cell>
          <cell r="M188">
            <v>2900</v>
          </cell>
        </row>
        <row r="308">
          <cell r="B308" t="str">
            <v>5.(b)</v>
          </cell>
          <cell r="C308" t="str">
            <v>ZABALGARBI, S.A.</v>
          </cell>
          <cell r="D308" t="str">
            <v>ZABALGARBI</v>
          </cell>
          <cell r="E308">
            <v>10334</v>
          </cell>
          <cell r="F308" t="str">
            <v>ARTIGAS</v>
          </cell>
          <cell r="G308" t="str">
            <v>10</v>
          </cell>
          <cell r="H308" t="str">
            <v>ALONSOTEGI</v>
          </cell>
          <cell r="I308" t="str">
            <v>48910</v>
          </cell>
          <cell r="J308">
            <v>243</v>
          </cell>
          <cell r="M308">
            <v>305</v>
          </cell>
        </row>
        <row r="346">
          <cell r="B346" t="str">
            <v>1.(c)</v>
          </cell>
          <cell r="C346" t="str">
            <v>ENDESA GENERACIÓN, S.L.</v>
          </cell>
          <cell r="D346" t="str">
            <v>CENTRAL TERMICA DE ANDORRA</v>
          </cell>
          <cell r="E346">
            <v>8966</v>
          </cell>
          <cell r="F346" t="str">
            <v>ANDORRA-CALANDA</v>
          </cell>
          <cell r="G346" t="str">
            <v>SN</v>
          </cell>
          <cell r="H346" t="str">
            <v>ANDORRA</v>
          </cell>
          <cell r="I346" t="str">
            <v>44500</v>
          </cell>
          <cell r="J346">
            <v>12900</v>
          </cell>
          <cell r="K346">
            <v>23300</v>
          </cell>
          <cell r="L346">
            <v>460</v>
          </cell>
          <cell r="M346">
            <v>4670</v>
          </cell>
        </row>
        <row r="384">
          <cell r="B384" t="str">
            <v>1.(c)</v>
          </cell>
          <cell r="C384" t="str">
            <v>IBERDROLA GENERACION , S.A.U</v>
          </cell>
          <cell r="D384" t="str">
            <v>CENTRAL CICLO COMBINADO ARCOS DE LA FRONTERA</v>
          </cell>
          <cell r="E384">
            <v>24499</v>
          </cell>
          <cell r="F384" t="str">
            <v>DE LOS MOLINOS</v>
          </cell>
          <cell r="G384" t="str">
            <v>S/N</v>
          </cell>
          <cell r="H384" t="str">
            <v>Arcos de la Frontera</v>
          </cell>
          <cell r="I384" t="str">
            <v>11630</v>
          </cell>
        </row>
        <row r="423">
          <cell r="B423" t="str">
            <v>1.(c)</v>
          </cell>
          <cell r="C423" t="str">
            <v>CONTOURGLOBAL LA RIOJA,S.L.</v>
          </cell>
          <cell r="D423" t="str">
            <v>CENTRAL DE CICLO COMBINADO DE ARRÚBAL</v>
          </cell>
          <cell r="E423">
            <v>9855</v>
          </cell>
          <cell r="F423" t="str">
            <v>POLIGONO INDUSTRIAL EL SEQUERO</v>
          </cell>
          <cell r="G423" t="str">
            <v>S/N</v>
          </cell>
          <cell r="H423" t="str">
            <v>ARRUBAL</v>
          </cell>
          <cell r="I423" t="str">
            <v>26509</v>
          </cell>
          <cell r="J423">
            <v>202</v>
          </cell>
        </row>
        <row r="536">
          <cell r="B536" t="str">
            <v>1.(c)</v>
          </cell>
          <cell r="C536" t="str">
            <v>GAS NATURAL SDG, S.A.</v>
          </cell>
          <cell r="D536" t="str">
            <v>CENTRAL TÉRMICA DE CICLE COMBINAT PORT DE BARCELONA</v>
          </cell>
          <cell r="E536">
            <v>175374</v>
          </cell>
          <cell r="F536" t="str">
            <v>PORT D'ALEXANDRIA (MOLL D'INFLAMABLES PORT DE BARCELONA)</v>
          </cell>
          <cell r="G536" t="str">
            <v>20</v>
          </cell>
          <cell r="H536" t="str">
            <v>Barcelona</v>
          </cell>
          <cell r="I536" t="str">
            <v>08039</v>
          </cell>
          <cell r="J536">
            <v>193</v>
          </cell>
          <cell r="M536">
            <v>687</v>
          </cell>
        </row>
        <row r="563">
          <cell r="B563" t="str">
            <v>1.(c)</v>
          </cell>
          <cell r="C563" t="str">
            <v>E.ON GENERACIÓN, S.A.</v>
          </cell>
          <cell r="D563" t="str">
            <v>CENTRAL TÉRMICA LOS BARRIOS</v>
          </cell>
          <cell r="E563">
            <v>8967</v>
          </cell>
          <cell r="F563" t="str">
            <v>PALMONES - CTRA. NACIONAL 340, KM. 113</v>
          </cell>
          <cell r="G563" t="str">
            <v>113</v>
          </cell>
          <cell r="H563" t="str">
            <v>Barrios, Los</v>
          </cell>
          <cell r="I563" t="str">
            <v>11370</v>
          </cell>
          <cell r="J563">
            <v>5260</v>
          </cell>
          <cell r="K563">
            <v>3510</v>
          </cell>
          <cell r="L563">
            <v>195</v>
          </cell>
          <cell r="M563">
            <v>3130</v>
          </cell>
        </row>
        <row r="803">
          <cell r="B803" t="str">
            <v>1.(c)</v>
          </cell>
          <cell r="C803" t="str">
            <v>UNIÓN ELECTRICA DE CANARIAS GENERACIÓN</v>
          </cell>
          <cell r="D803" t="str">
            <v>CENTRAL TÉRMICA DE CANDELARIA</v>
          </cell>
          <cell r="E803">
            <v>7426</v>
          </cell>
          <cell r="F803" t="str">
            <v>AUTOPISTA DEL SUR</v>
          </cell>
          <cell r="G803" t="str">
            <v>KM 15</v>
          </cell>
          <cell r="H803" t="str">
            <v>CANDELARIA</v>
          </cell>
          <cell r="I803" t="str">
            <v>38520</v>
          </cell>
          <cell r="J803">
            <v>624</v>
          </cell>
          <cell r="K803">
            <v>1380</v>
          </cell>
          <cell r="M803">
            <v>442</v>
          </cell>
        </row>
        <row r="834">
          <cell r="B834" t="str">
            <v>1.(c)</v>
          </cell>
          <cell r="C834" t="str">
            <v>ENDESA GENERACIÓN, S.L.</v>
          </cell>
          <cell r="D834" t="str">
            <v>CENTRAL TÉRMICA LITORAL DE ALMERÍA</v>
          </cell>
          <cell r="E834">
            <v>8973</v>
          </cell>
          <cell r="F834" t="str">
            <v>FARO MESA ROLDAN</v>
          </cell>
          <cell r="G834" t="str">
            <v>S/N</v>
          </cell>
          <cell r="H834" t="str">
            <v>CARBONERAS</v>
          </cell>
          <cell r="I834" t="str">
            <v>04140</v>
          </cell>
          <cell r="J834">
            <v>8990</v>
          </cell>
          <cell r="K834">
            <v>11500</v>
          </cell>
          <cell r="L834">
            <v>263</v>
          </cell>
          <cell r="M834">
            <v>5760</v>
          </cell>
        </row>
        <row r="869">
          <cell r="B869" t="str">
            <v>1.(c)</v>
          </cell>
          <cell r="C869" t="str">
            <v>IBERDROLA GENERACION , S.A.U</v>
          </cell>
          <cell r="D869" t="str">
            <v>CENTRAL TÉRMICA DE ESCOMBRERAS</v>
          </cell>
          <cell r="E869">
            <v>9011</v>
          </cell>
          <cell r="F869" t="str">
            <v>CENTRAL TÉRMICA DE ESCOMBRERAS</v>
          </cell>
          <cell r="G869" t="str">
            <v>S/N</v>
          </cell>
          <cell r="H869" t="str">
            <v>CARTAGENA</v>
          </cell>
          <cell r="I869" t="str">
            <v>30350</v>
          </cell>
        </row>
        <row r="877">
          <cell r="B877" t="str">
            <v>1.(a)</v>
          </cell>
          <cell r="C877" t="str">
            <v>REPSOL PETROLEO, S.A.</v>
          </cell>
          <cell r="D877" t="str">
            <v>REPSOL PETRÓLEO, S.A. - C.I. CARTAGENA</v>
          </cell>
          <cell r="E877">
            <v>6900</v>
          </cell>
          <cell r="F877" t="str">
            <v>VALLE DE ESCOMBRERAS S/N, C.P. 30350, CARTAGENA, MURCIA</v>
          </cell>
          <cell r="G877" t="str">
            <v>VALL.ESCOMBRERAS S/N</v>
          </cell>
          <cell r="H877" t="str">
            <v>CARTAGENA</v>
          </cell>
          <cell r="I877" t="str">
            <v>30350</v>
          </cell>
          <cell r="J877">
            <v>3030</v>
          </cell>
          <cell r="K877">
            <v>2050</v>
          </cell>
          <cell r="M877">
            <v>2340</v>
          </cell>
        </row>
        <row r="906">
          <cell r="B906" t="str">
            <v>1.(c)</v>
          </cell>
          <cell r="C906" t="str">
            <v>FUERZAS ELÉCTRICAS DE NAVARRA, S.A.</v>
          </cell>
          <cell r="D906" t="str">
            <v>CENTRAL DE CICLO COMBINADO DE CASTEJON</v>
          </cell>
          <cell r="E906">
            <v>9308</v>
          </cell>
          <cell r="F906" t="str">
            <v>POL. IND. DE CASTEJÓN</v>
          </cell>
          <cell r="G906" t="str">
            <v>PARCELA 235</v>
          </cell>
          <cell r="H906" t="str">
            <v>CASTEJON</v>
          </cell>
          <cell r="I906" t="str">
            <v>31590</v>
          </cell>
        </row>
        <row r="955">
          <cell r="B955" t="str">
            <v>1.(c)</v>
          </cell>
          <cell r="C955" t="str">
            <v>CASTELNOU ENERGÍA, S.L.</v>
          </cell>
          <cell r="D955" t="str">
            <v>CASTELNOU ENERGIA, S.L.</v>
          </cell>
          <cell r="E955">
            <v>24484</v>
          </cell>
          <cell r="F955" t="str">
            <v>CV-407 AL APEADERO DE ESCATRÓN</v>
          </cell>
          <cell r="G955" t="str">
            <v>S/N</v>
          </cell>
          <cell r="H955" t="str">
            <v>CASTELNOU</v>
          </cell>
          <cell r="I955" t="str">
            <v>44592</v>
          </cell>
        </row>
        <row r="984">
          <cell r="B984" t="str">
            <v>1.(c)</v>
          </cell>
          <cell r="C984" t="str">
            <v>E.ON GENERACIÓN, S.A.</v>
          </cell>
          <cell r="D984" t="str">
            <v>CENTRAL TÈRMICA DE CERCS</v>
          </cell>
          <cell r="E984">
            <v>7691</v>
          </cell>
          <cell r="F984" t="str">
            <v>C-16    KM 106.4</v>
          </cell>
          <cell r="G984" t="str">
            <v>S/N</v>
          </cell>
          <cell r="H984" t="str">
            <v>Cercs</v>
          </cell>
          <cell r="I984" t="str">
            <v>08698</v>
          </cell>
        </row>
        <row r="1125">
          <cell r="B1125" t="str">
            <v>1.(c)</v>
          </cell>
          <cell r="C1125" t="str">
            <v>ENDESA GENERACIÓN, S.L.</v>
          </cell>
          <cell r="D1125" t="str">
            <v>UPT COMPOSTILLA</v>
          </cell>
          <cell r="E1125">
            <v>8971</v>
          </cell>
          <cell r="F1125" t="str">
            <v>CARRETERA DEL PANTANO</v>
          </cell>
          <cell r="G1125" t="str">
            <v>S/N</v>
          </cell>
          <cell r="H1125" t="str">
            <v>CUBILLOS DEL SIL</v>
          </cell>
          <cell r="I1125" t="str">
            <v>24492</v>
          </cell>
          <cell r="J1125">
            <v>15200</v>
          </cell>
          <cell r="K1125">
            <v>13400</v>
          </cell>
          <cell r="L1125">
            <v>865</v>
          </cell>
          <cell r="M1125">
            <v>5050</v>
          </cell>
        </row>
        <row r="1189">
          <cell r="B1189" t="str">
            <v>1.(c)</v>
          </cell>
          <cell r="C1189" t="str">
            <v>GAS Y ELECTRICIDAD GENERACIÓN</v>
          </cell>
          <cell r="D1189" t="str">
            <v>C.D.E. EIVISSA</v>
          </cell>
          <cell r="E1189">
            <v>6595</v>
          </cell>
          <cell r="F1189" t="str">
            <v>CAS DOMINGUETS</v>
          </cell>
          <cell r="G1189" t="str">
            <v>S/N</v>
          </cell>
          <cell r="H1189" t="str">
            <v>EIVISSA</v>
          </cell>
          <cell r="I1189" t="str">
            <v>07800</v>
          </cell>
          <cell r="J1189">
            <v>10000</v>
          </cell>
          <cell r="K1189">
            <v>2480</v>
          </cell>
          <cell r="L1189">
            <v>117</v>
          </cell>
          <cell r="M1189">
            <v>593</v>
          </cell>
        </row>
        <row r="1222">
          <cell r="B1222" t="str">
            <v>1.(c)</v>
          </cell>
          <cell r="C1222" t="str">
            <v>E.ON GENERACIÓN, S.A.</v>
          </cell>
          <cell r="D1222" t="str">
            <v>CENTRAL DE ESCATRON</v>
          </cell>
          <cell r="E1222">
            <v>7687</v>
          </cell>
          <cell r="F1222" t="str">
            <v>EXTRAMUROS</v>
          </cell>
          <cell r="G1222" t="str">
            <v>S/N</v>
          </cell>
          <cell r="H1222" t="str">
            <v>ESCATRON</v>
          </cell>
          <cell r="I1222" t="str">
            <v>50790</v>
          </cell>
          <cell r="J1222">
            <v>198</v>
          </cell>
          <cell r="M1222">
            <v>338</v>
          </cell>
        </row>
        <row r="1223">
          <cell r="B1223" t="str">
            <v>1.(c)</v>
          </cell>
          <cell r="C1223" t="str">
            <v>GLOBAL 3 COMBI, S.L.U</v>
          </cell>
          <cell r="D1223" t="str">
            <v>GLOBAL 3 COMBI,S.L. (ESCATRON)</v>
          </cell>
          <cell r="E1223">
            <v>24548</v>
          </cell>
          <cell r="F1223" t="str">
            <v>ESCATRON-CASPE A 221, KM 36,5, POL INDUSTRIAL</v>
          </cell>
          <cell r="G1223" t="str">
            <v>5</v>
          </cell>
          <cell r="H1223" t="str">
            <v>ESCATRON</v>
          </cell>
          <cell r="I1223" t="str">
            <v>50790</v>
          </cell>
        </row>
        <row r="1227">
          <cell r="B1227" t="str">
            <v>1.(c)</v>
          </cell>
          <cell r="C1227" t="str">
            <v>GAS NATURAL SDG, S.A.</v>
          </cell>
          <cell r="D1227" t="str">
            <v>CENTRAL TERMICA DE CICLO COMBINADO DE CARTAGENA</v>
          </cell>
          <cell r="E1227">
            <v>24725</v>
          </cell>
          <cell r="F1227" t="str">
            <v>CARRETERA F-46. POLIGONO INDUSTRIAL VALLE DE ESCOMBRERAS</v>
          </cell>
          <cell r="G1227" t="str">
            <v>S/N</v>
          </cell>
          <cell r="H1227" t="str">
            <v>ESCOMBRERAS</v>
          </cell>
          <cell r="I1227" t="str">
            <v>30350</v>
          </cell>
          <cell r="J1227">
            <v>263</v>
          </cell>
        </row>
        <row r="1239">
          <cell r="B1239" t="str">
            <v>1.(c)</v>
          </cell>
          <cell r="C1239" t="str">
            <v>E.ON GENERACIÓN, S.A.</v>
          </cell>
          <cell r="D1239" t="str">
            <v>C.T. PUENTE NUEVO</v>
          </cell>
          <cell r="E1239">
            <v>7690</v>
          </cell>
          <cell r="F1239" t="str">
            <v>NACIONAL 432, KM 232</v>
          </cell>
          <cell r="G1239" t="str">
            <v>432</v>
          </cell>
          <cell r="H1239" t="str">
            <v>Espiel</v>
          </cell>
          <cell r="I1239" t="str">
            <v>14220</v>
          </cell>
          <cell r="J1239">
            <v>1180</v>
          </cell>
          <cell r="K1239">
            <v>1100</v>
          </cell>
          <cell r="M1239">
            <v>1050</v>
          </cell>
        </row>
        <row r="1421">
          <cell r="B1421" t="str">
            <v>1.(c)</v>
          </cell>
          <cell r="C1421" t="str">
            <v>HIDROELÉCTRICA DEL CANTÁBRICO</v>
          </cell>
          <cell r="D1421" t="str">
            <v>CENTRAL TÉRMICA DE ABOÑO</v>
          </cell>
          <cell r="E1421">
            <v>8521</v>
          </cell>
          <cell r="F1421" t="str">
            <v>GIJÓN</v>
          </cell>
          <cell r="G1421" t="str">
            <v>S/N</v>
          </cell>
          <cell r="H1421" t="str">
            <v>GIJON</v>
          </cell>
          <cell r="I1421" t="str">
            <v>33492</v>
          </cell>
          <cell r="J1421">
            <v>7810</v>
          </cell>
          <cell r="K1421">
            <v>9380</v>
          </cell>
          <cell r="L1421">
            <v>303</v>
          </cell>
          <cell r="M1421">
            <v>6170</v>
          </cell>
        </row>
        <row r="1449">
          <cell r="B1449" t="str">
            <v>1.(c)</v>
          </cell>
          <cell r="C1449" t="str">
            <v>UNIÓN ELECTRICA DE CANARIAS GENERACIÓN</v>
          </cell>
          <cell r="D1449" t="str">
            <v>CENTRAL TÉRMICA GRANADILLA</v>
          </cell>
          <cell r="E1449">
            <v>7423</v>
          </cell>
          <cell r="F1449" t="str">
            <v>POLÍGONO INDUSTRIAL DE GRANADILLA</v>
          </cell>
          <cell r="G1449" t="str">
            <v>S/N</v>
          </cell>
          <cell r="H1449" t="str">
            <v>GRANADILLA DE ABONA</v>
          </cell>
          <cell r="I1449" t="str">
            <v>38594</v>
          </cell>
          <cell r="J1449">
            <v>4700</v>
          </cell>
          <cell r="K1449">
            <v>1460</v>
          </cell>
          <cell r="M1449">
            <v>1810</v>
          </cell>
        </row>
        <row r="1464">
          <cell r="B1464" t="str">
            <v>1.(a)</v>
          </cell>
          <cell r="C1464" t="str">
            <v>BP OIL ESPAÑA, S.A.U.</v>
          </cell>
          <cell r="D1464" t="str">
            <v>BP OIL ESPAÑA S.A.U. REFINERIA DE CASTELLÓN</v>
          </cell>
          <cell r="E1464">
            <v>10573</v>
          </cell>
          <cell r="F1464" t="str">
            <v>POLIGONO INDUSTRIAL EL SERRALLO. APARTADO 238</v>
          </cell>
          <cell r="G1464" t="str">
            <v>S/N</v>
          </cell>
          <cell r="H1464" t="str">
            <v>GRAO</v>
          </cell>
          <cell r="I1464" t="str">
            <v>12100</v>
          </cell>
          <cell r="J1464">
            <v>926</v>
          </cell>
          <cell r="K1464">
            <v>2690</v>
          </cell>
          <cell r="M1464">
            <v>1020</v>
          </cell>
        </row>
        <row r="1470">
          <cell r="B1470" t="str">
            <v>1.(a)</v>
          </cell>
          <cell r="C1470" t="str">
            <v>REPSOL PETROLEO, S.A.</v>
          </cell>
          <cell r="D1470" t="str">
            <v>REPSOL YPF COMPLEJO INDUSTRIAL A CORUÑA</v>
          </cell>
          <cell r="E1470">
            <v>6896</v>
          </cell>
          <cell r="F1470" t="str">
            <v>LA GRELA BENS</v>
          </cell>
          <cell r="G1470" t="str">
            <v>S/N</v>
          </cell>
          <cell r="H1470" t="str">
            <v>GRELA (LA)</v>
          </cell>
          <cell r="I1470" t="str">
            <v>15008</v>
          </cell>
          <cell r="J1470">
            <v>1880</v>
          </cell>
          <cell r="K1470">
            <v>3480</v>
          </cell>
          <cell r="M1470">
            <v>1020</v>
          </cell>
        </row>
        <row r="1499">
          <cell r="B1499" t="str">
            <v>1.(c)</v>
          </cell>
          <cell r="C1499" t="str">
            <v>UNIÓN ELECTRICA DE CANARIAS GENERACIÓN</v>
          </cell>
          <cell r="D1499" t="str">
            <v>T.G. GUIA DE ISORA</v>
          </cell>
          <cell r="E1499">
            <v>175416</v>
          </cell>
          <cell r="F1499" t="str">
            <v>GUIA DE ISORA-ALCALÁ TF-463 (LOS PAJARES)</v>
          </cell>
          <cell r="G1499" t="str">
            <v>S/N</v>
          </cell>
          <cell r="H1499" t="str">
            <v>GUIA DE ISORA</v>
          </cell>
          <cell r="I1499" t="str">
            <v>38800</v>
          </cell>
        </row>
        <row r="1545">
          <cell r="B1545" t="str">
            <v>1.(c)</v>
          </cell>
          <cell r="C1545" t="str">
            <v>ENDESA GENERACIÓN, S.L.</v>
          </cell>
          <cell r="D1545" t="str">
            <v>CENTRAL TÉRMICA CRISTÓBAL COLÓN</v>
          </cell>
          <cell r="E1545">
            <v>6877</v>
          </cell>
          <cell r="F1545" t="str">
            <v>FRANCISCO MONTENEGRO</v>
          </cell>
          <cell r="G1545" t="str">
            <v>S/N</v>
          </cell>
          <cell r="H1545" t="str">
            <v>Huelva</v>
          </cell>
          <cell r="I1545" t="str">
            <v>21001</v>
          </cell>
          <cell r="M1545">
            <v>152</v>
          </cell>
        </row>
        <row r="1649">
          <cell r="B1649" t="str">
            <v>1.(c)</v>
          </cell>
          <cell r="C1649" t="str">
            <v>UNIÓN ELECTRICA DE CANARIAS GENERACIÓN</v>
          </cell>
          <cell r="D1649" t="str">
            <v>CENTRAL TÉRMICA DE JINÁMAR</v>
          </cell>
          <cell r="E1649">
            <v>7429</v>
          </cell>
          <cell r="F1649" t="str">
            <v>LAS PALMAS-PUERTO RICO, KM 3</v>
          </cell>
          <cell r="G1649" t="str">
            <v>S/N</v>
          </cell>
          <cell r="H1649" t="str">
            <v>JINAMAR</v>
          </cell>
          <cell r="I1649" t="str">
            <v>35220</v>
          </cell>
          <cell r="J1649">
            <v>4430</v>
          </cell>
          <cell r="K1649">
            <v>2810</v>
          </cell>
          <cell r="L1649">
            <v>73</v>
          </cell>
          <cell r="M1649">
            <v>867</v>
          </cell>
        </row>
        <row r="1675">
          <cell r="B1675" t="str">
            <v>1.(c)</v>
          </cell>
          <cell r="C1675" t="str">
            <v>IBERDROLA GENERACION , S.A.U</v>
          </cell>
          <cell r="D1675" t="str">
            <v>CENTRAL TÉRMICA DE LADA</v>
          </cell>
          <cell r="E1675">
            <v>9010</v>
          </cell>
          <cell r="F1675" t="str">
            <v>SABINO ALONSO FUEYO</v>
          </cell>
          <cell r="G1675" t="str">
            <v>S/N</v>
          </cell>
          <cell r="H1675" t="str">
            <v>LANGREO/LLANGRÉU</v>
          </cell>
          <cell r="I1675" t="str">
            <v>33930</v>
          </cell>
          <cell r="J1675">
            <v>3960</v>
          </cell>
          <cell r="K1675">
            <v>1390</v>
          </cell>
          <cell r="M1675">
            <v>1740</v>
          </cell>
        </row>
        <row r="1850">
          <cell r="B1850" t="str">
            <v>1.(c)</v>
          </cell>
          <cell r="C1850" t="str">
            <v>GAS Y ELECTRICIDAD GENERACIÓN</v>
          </cell>
          <cell r="D1850" t="str">
            <v>C.D.E. MAÓ</v>
          </cell>
          <cell r="E1850">
            <v>6634</v>
          </cell>
          <cell r="F1850" t="str">
            <v>COS NOU</v>
          </cell>
          <cell r="G1850" t="str">
            <v>S/N</v>
          </cell>
          <cell r="H1850" t="str">
            <v>MAO</v>
          </cell>
          <cell r="I1850" t="str">
            <v>07703</v>
          </cell>
          <cell r="J1850">
            <v>4680</v>
          </cell>
          <cell r="K1850">
            <v>1120</v>
          </cell>
          <cell r="L1850">
            <v>60.7</v>
          </cell>
          <cell r="M1850">
            <v>301</v>
          </cell>
        </row>
        <row r="1906">
          <cell r="B1906" t="str">
            <v>1.(c)</v>
          </cell>
          <cell r="C1906" t="str">
            <v>UNIÓN ELECTRICA DE CANARIAS GENERACIÓN</v>
          </cell>
          <cell r="D1906" t="str">
            <v>CENTRAL TÉRMICA DE BARRANCO DE TIRAJANA</v>
          </cell>
          <cell r="E1906">
            <v>7427</v>
          </cell>
          <cell r="F1906" t="str">
            <v>EL MATORRAL</v>
          </cell>
          <cell r="G1906" t="str">
            <v>S/N</v>
          </cell>
          <cell r="H1906" t="str">
            <v>MATORRAL (EL)</v>
          </cell>
          <cell r="I1906" t="str">
            <v>35017</v>
          </cell>
          <cell r="J1906">
            <v>1970</v>
          </cell>
          <cell r="K1906">
            <v>759</v>
          </cell>
          <cell r="M1906">
            <v>1510</v>
          </cell>
        </row>
        <row r="1944">
          <cell r="B1944" t="str">
            <v>1.(c)</v>
          </cell>
          <cell r="C1944" t="str">
            <v>GAS NATURAL SDG, S.A.</v>
          </cell>
          <cell r="D1944" t="str">
            <v>CENTRAL TERMICA DE MEIRAMA</v>
          </cell>
          <cell r="E1944">
            <v>8957</v>
          </cell>
          <cell r="F1944" t="str">
            <v>MESON DO VENTO</v>
          </cell>
          <cell r="G1944" t="str">
            <v>S/N</v>
          </cell>
          <cell r="H1944" t="str">
            <v>MESON DO VENTO</v>
          </cell>
          <cell r="I1944" t="str">
            <v>15689</v>
          </cell>
          <cell r="J1944">
            <v>3490</v>
          </cell>
          <cell r="K1944">
            <v>7550</v>
          </cell>
          <cell r="L1944">
            <v>91.5</v>
          </cell>
          <cell r="M1944">
            <v>2580</v>
          </cell>
        </row>
        <row r="2074">
          <cell r="B2074" t="str">
            <v>1.(a)</v>
          </cell>
          <cell r="C2074" t="str">
            <v>PETROLEOS DEL NORTE, PETRONOR, S.A.</v>
          </cell>
          <cell r="D2074" t="str">
            <v>PETROLEOS DEL NORTE, PETRONOR, S.A. (PETRONOR)</v>
          </cell>
          <cell r="E2074">
            <v>9118</v>
          </cell>
          <cell r="F2074" t="str">
            <v>EDIFICIO MUÑATONES, SAN MARTIN</v>
          </cell>
          <cell r="G2074" t="str">
            <v>Nº 5</v>
          </cell>
          <cell r="H2074" t="str">
            <v>Muskiz</v>
          </cell>
          <cell r="I2074" t="str">
            <v>48550</v>
          </cell>
          <cell r="J2074">
            <v>3130</v>
          </cell>
          <cell r="K2074">
            <v>5920</v>
          </cell>
          <cell r="M2074">
            <v>2010</v>
          </cell>
        </row>
        <row r="2254">
          <cell r="B2254" t="str">
            <v>1.(c)</v>
          </cell>
          <cell r="C2254" t="str">
            <v>GAS Y ELECTRICIDAD GENERACIÓN</v>
          </cell>
          <cell r="D2254" t="str">
            <v>CENTRAL CICLO COMBINADO CA'S TRESORER</v>
          </cell>
          <cell r="E2254">
            <v>84899</v>
          </cell>
          <cell r="F2254" t="str">
            <v>CAMÍ FONDO</v>
          </cell>
          <cell r="G2254" t="str">
            <v>S/N</v>
          </cell>
          <cell r="H2254" t="str">
            <v>PALMA</v>
          </cell>
          <cell r="I2254" t="str">
            <v>07007</v>
          </cell>
          <cell r="M2254">
            <v>304</v>
          </cell>
        </row>
        <row r="2267">
          <cell r="B2267" t="str">
            <v>1.(c)</v>
          </cell>
          <cell r="C2267" t="str">
            <v>GENERACIÓN ELÉCTRICA PENINSULAR, S.A.</v>
          </cell>
          <cell r="D2267" t="str">
            <v>COGENERACIÓN DE CEPSA QUÍMICA FÁBRICA DE PALOS DE LA FRONTERA</v>
          </cell>
          <cell r="E2267">
            <v>5997</v>
          </cell>
          <cell r="F2267" t="str">
            <v>NUEVO PUERTO, PARC. 43-45</v>
          </cell>
          <cell r="G2267" t="str">
            <v>43</v>
          </cell>
          <cell r="H2267" t="str">
            <v>PALOS DE LA FRONTERA</v>
          </cell>
          <cell r="I2267" t="str">
            <v>21810</v>
          </cell>
          <cell r="M2267">
            <v>110</v>
          </cell>
        </row>
        <row r="2268">
          <cell r="B2268" t="str">
            <v>1.(c)</v>
          </cell>
          <cell r="C2268" t="str">
            <v>GENERACIÓN ELÉCTRICA PENINSULAR, S.A.</v>
          </cell>
          <cell r="D2268" t="str">
            <v>COGENERACIÓN DE REFINERÍA LA RÁBIDA (DETISA)</v>
          </cell>
          <cell r="E2268">
            <v>6802</v>
          </cell>
          <cell r="F2268" t="str">
            <v>NUEVO PUERTO</v>
          </cell>
          <cell r="G2268" t="str">
            <v>S/N</v>
          </cell>
          <cell r="H2268" t="str">
            <v>Palos de la Frontera</v>
          </cell>
          <cell r="I2268" t="str">
            <v>21810</v>
          </cell>
          <cell r="M2268">
            <v>304</v>
          </cell>
        </row>
        <row r="2273">
          <cell r="B2273" t="str">
            <v>1.(a)</v>
          </cell>
          <cell r="C2273" t="str">
            <v>COMPAÑÍA ESPAÑOLA DE PETRÓLEOS, S.A.</v>
          </cell>
          <cell r="D2273" t="str">
            <v>REFINERÍA LA RÁBIDA</v>
          </cell>
          <cell r="E2273">
            <v>6805</v>
          </cell>
          <cell r="F2273" t="str">
            <v>NUEVO PUERTO</v>
          </cell>
          <cell r="G2273" t="str">
            <v>S/N</v>
          </cell>
          <cell r="H2273" t="str">
            <v>Palos de la Frontera</v>
          </cell>
          <cell r="I2273" t="str">
            <v>21810</v>
          </cell>
          <cell r="J2273">
            <v>846</v>
          </cell>
          <cell r="K2273">
            <v>2630</v>
          </cell>
          <cell r="L2273">
            <v>56</v>
          </cell>
          <cell r="M2273">
            <v>1540</v>
          </cell>
        </row>
        <row r="2291">
          <cell r="B2291" t="str">
            <v>1.(c)</v>
          </cell>
          <cell r="C2291" t="str">
            <v>UNION FENOSA GENERACION-ENDESA GENERACION, C.T. ANLLARES, C.B.</v>
          </cell>
          <cell r="D2291" t="str">
            <v>CENTRAL TERMICA DE ANLLARES, C.B.</v>
          </cell>
          <cell r="E2291">
            <v>8867</v>
          </cell>
          <cell r="F2291" t="str">
            <v>PORULLON</v>
          </cell>
          <cell r="G2291" t="str">
            <v>POL 26 PAR 58 Y 59</v>
          </cell>
          <cell r="H2291" t="str">
            <v>PARAMO DEL SIL</v>
          </cell>
          <cell r="I2291" t="str">
            <v>24470</v>
          </cell>
          <cell r="J2291">
            <v>9180</v>
          </cell>
          <cell r="K2291">
            <v>11500</v>
          </cell>
          <cell r="L2291">
            <v>359</v>
          </cell>
          <cell r="M2291">
            <v>1590</v>
          </cell>
        </row>
        <row r="2306">
          <cell r="B2306" t="str">
            <v>1.(c)</v>
          </cell>
          <cell r="C2306" t="str">
            <v>IBERDROLA GENERACION , S.A.U</v>
          </cell>
          <cell r="D2306" t="str">
            <v>IBERDROLA GENERACION , S.A. (IBERDROLA GENERACIÓN C. T. PASAJES)</v>
          </cell>
          <cell r="E2306">
            <v>9199</v>
          </cell>
          <cell r="F2306" t="str">
            <v>LEZO BIDE</v>
          </cell>
          <cell r="G2306" t="str">
            <v>28</v>
          </cell>
          <cell r="H2306" t="str">
            <v>Pasaia</v>
          </cell>
          <cell r="I2306" t="str">
            <v>20110</v>
          </cell>
          <cell r="J2306">
            <v>3700</v>
          </cell>
          <cell r="K2306">
            <v>2460</v>
          </cell>
          <cell r="L2306">
            <v>81.100000000000009</v>
          </cell>
          <cell r="M2306">
            <v>954</v>
          </cell>
        </row>
        <row r="2349">
          <cell r="B2349" t="str">
            <v>1.(c)</v>
          </cell>
          <cell r="C2349" t="str">
            <v>HULLERAS DEL NORTE, S.A. (HUNOSA)</v>
          </cell>
          <cell r="D2349" t="str">
            <v>CENTRAL TÉRMICA  DE LA PEREDA</v>
          </cell>
          <cell r="E2349">
            <v>6956</v>
          </cell>
          <cell r="F2349" t="str">
            <v>CARDEO, S/N</v>
          </cell>
          <cell r="G2349" t="str">
            <v>SIN NÚMERO</v>
          </cell>
          <cell r="H2349" t="str">
            <v>PEREDA (LA)</v>
          </cell>
          <cell r="I2349" t="str">
            <v>33682</v>
          </cell>
          <cell r="J2349">
            <v>156</v>
          </cell>
          <cell r="K2349">
            <v>382</v>
          </cell>
          <cell r="M2349">
            <v>363</v>
          </cell>
        </row>
        <row r="2401">
          <cell r="B2401" t="str">
            <v>1.(a)</v>
          </cell>
          <cell r="C2401" t="str">
            <v>REPSOL PETROLEO, S.A.</v>
          </cell>
          <cell r="D2401" t="str">
            <v>REPSOL YPF REFINO ESPAÑA. COMPLEJO INDUSTRIAL DE TARRAGONA</v>
          </cell>
          <cell r="E2401">
            <v>6897</v>
          </cell>
          <cell r="F2401" t="str">
            <v>APARTAT DE CORREUS 472</v>
          </cell>
          <cell r="G2401" t="str">
            <v>S/N</v>
          </cell>
          <cell r="H2401" t="str">
            <v>Pobla de Mafumet, La</v>
          </cell>
          <cell r="I2401" t="str">
            <v>43080</v>
          </cell>
          <cell r="J2401">
            <v>5060</v>
          </cell>
          <cell r="K2401">
            <v>9710</v>
          </cell>
          <cell r="M2401">
            <v>2610</v>
          </cell>
        </row>
        <row r="2421">
          <cell r="B2421" t="str">
            <v>1.(c)</v>
          </cell>
          <cell r="C2421" t="str">
            <v>ENDESA GENERACIÓN, S.L.</v>
          </cell>
          <cell r="D2421" t="str">
            <v>UNIDAD DE PRODUCCION TERMICA  AS PONTES</v>
          </cell>
          <cell r="E2421">
            <v>8972</v>
          </cell>
          <cell r="F2421" t="str">
            <v>A BALSA</v>
          </cell>
          <cell r="G2421" t="str">
            <v>S/N</v>
          </cell>
          <cell r="H2421" t="str">
            <v>PONTES DE GARCIA RODRIGUEZ (AS)</v>
          </cell>
          <cell r="I2421" t="str">
            <v>15320</v>
          </cell>
          <cell r="J2421">
            <v>11100</v>
          </cell>
          <cell r="K2421">
            <v>10200</v>
          </cell>
          <cell r="L2421">
            <v>620</v>
          </cell>
          <cell r="M2421">
            <v>8940</v>
          </cell>
        </row>
        <row r="2468">
          <cell r="B2468" t="str">
            <v>1.(c)</v>
          </cell>
          <cell r="C2468" t="str">
            <v>E.ON GENERACIÓN, S.A.</v>
          </cell>
          <cell r="D2468" t="str">
            <v>CENTRAL TÉRMICA DE CICLO COMBINADO BAHÍA DE ALGECIRAS</v>
          </cell>
          <cell r="E2468">
            <v>175415</v>
          </cell>
          <cell r="F2468" t="str">
            <v>INDUSTRIAL PUENTE MAYORGA</v>
          </cell>
          <cell r="G2468" t="str">
            <v>S/N</v>
          </cell>
          <cell r="H2468" t="str">
            <v>PUENTE MAYORGA</v>
          </cell>
          <cell r="I2468" t="str">
            <v>11360</v>
          </cell>
          <cell r="M2468">
            <v>199</v>
          </cell>
        </row>
        <row r="2480">
          <cell r="B2480" t="str">
            <v>1.(c)</v>
          </cell>
          <cell r="C2480" t="str">
            <v>UNIÓN ELECTRICA DE CANARIAS GENERACIÓN</v>
          </cell>
          <cell r="D2480" t="str">
            <v>CENTRAL DIESEL LAS SALINAS</v>
          </cell>
          <cell r="E2480">
            <v>7431</v>
          </cell>
          <cell r="F2480" t="str">
            <v>LAS SALINAS DEL VIEJO BARRIADA DEL CHARCO</v>
          </cell>
          <cell r="G2480" t="str">
            <v>S/N</v>
          </cell>
          <cell r="H2480" t="str">
            <v>PUERTO DEL ROSARIO</v>
          </cell>
          <cell r="I2480" t="str">
            <v>35600</v>
          </cell>
          <cell r="J2480">
            <v>6390</v>
          </cell>
          <cell r="K2480">
            <v>1100</v>
          </cell>
          <cell r="L2480">
            <v>83.7</v>
          </cell>
          <cell r="M2480">
            <v>474</v>
          </cell>
        </row>
        <row r="2487">
          <cell r="B2487" t="str">
            <v>1.(c)</v>
          </cell>
          <cell r="C2487" t="str">
            <v>C. LUCHANA,23.MADRID</v>
          </cell>
          <cell r="D2487" t="str">
            <v>ELCOGAS S.A. - CENTRAL TÉRMICA GICC</v>
          </cell>
          <cell r="E2487">
            <v>8905</v>
          </cell>
          <cell r="F2487" t="str">
            <v>CTRA. CALZADA DE CALATRAVA A PUERTOLLANO, KM.27. PUERTOLLANO 13.500 (CIUDAD REAL)</v>
          </cell>
          <cell r="G2487" t="str">
            <v>KM. 27</v>
          </cell>
          <cell r="H2487" t="str">
            <v>PUERTOLLANO</v>
          </cell>
          <cell r="I2487" t="str">
            <v>13500</v>
          </cell>
          <cell r="J2487">
            <v>361</v>
          </cell>
          <cell r="M2487">
            <v>1130</v>
          </cell>
        </row>
        <row r="2490">
          <cell r="B2490" t="str">
            <v>4.(a).(vii)</v>
          </cell>
          <cell r="C2490" t="str">
            <v>REPSOL QUIMICA, S.A.</v>
          </cell>
          <cell r="D2490" t="str">
            <v>REPSOL QUÍMICA C.I. PUERTOLLANO</v>
          </cell>
          <cell r="E2490">
            <v>6927</v>
          </cell>
          <cell r="F2490" t="str">
            <v>CTRA. CALZADA DE CALATRAVA, KM.3,5. PUERTOLLANO  13.500 (CIUDAD REAL)</v>
          </cell>
          <cell r="G2490" t="str">
            <v>Nº 280</v>
          </cell>
          <cell r="H2490" t="str">
            <v>PUERTOLLANO</v>
          </cell>
          <cell r="I2490" t="str">
            <v>13500</v>
          </cell>
        </row>
        <row r="2581">
          <cell r="B2581" t="str">
            <v>1.(c)</v>
          </cell>
          <cell r="C2581" t="str">
            <v>UNION FENOSA GENERACION</v>
          </cell>
          <cell r="D2581" t="str">
            <v>CENTRAL TERMICA LA ROBLA</v>
          </cell>
          <cell r="E2581">
            <v>8959</v>
          </cell>
          <cell r="F2581" t="str">
            <v>TERMICA</v>
          </cell>
          <cell r="G2581" t="str">
            <v>S/N</v>
          </cell>
          <cell r="H2581" t="str">
            <v>ROBLA (LA)</v>
          </cell>
          <cell r="I2581" t="str">
            <v>24640</v>
          </cell>
          <cell r="J2581">
            <v>7380</v>
          </cell>
          <cell r="K2581">
            <v>3070</v>
          </cell>
          <cell r="L2581">
            <v>420</v>
          </cell>
          <cell r="M2581">
            <v>2230</v>
          </cell>
        </row>
        <row r="2619">
          <cell r="B2619" t="str">
            <v>1.(c)</v>
          </cell>
          <cell r="C2619" t="str">
            <v>GAS NATURAL SDG, S.A.</v>
          </cell>
          <cell r="D2619" t="str">
            <v>CENTRAL TERMICA DE SABON</v>
          </cell>
          <cell r="E2619">
            <v>8956</v>
          </cell>
          <cell r="F2619" t="str">
            <v>DE SABON</v>
          </cell>
          <cell r="G2619" t="str">
            <v>S/N</v>
          </cell>
          <cell r="H2619" t="str">
            <v>SABON</v>
          </cell>
          <cell r="I2619" t="str">
            <v>15142</v>
          </cell>
          <cell r="J2619">
            <v>118</v>
          </cell>
          <cell r="M2619">
            <v>325</v>
          </cell>
        </row>
        <row r="2683">
          <cell r="B2683" t="str">
            <v>1.(c)</v>
          </cell>
          <cell r="C2683" t="str">
            <v>ENDESA GENERACIÓN, S.L.</v>
          </cell>
          <cell r="D2683" t="str">
            <v>CENTRAL TÉRMICA CICLO COMBINADO SAN ROQUE GRUPO 2</v>
          </cell>
          <cell r="E2683">
            <v>10172</v>
          </cell>
          <cell r="F2683" t="str">
            <v>GUADARRANQUE, PARCELA PEI-6 Y 7</v>
          </cell>
          <cell r="G2683" t="str">
            <v>6</v>
          </cell>
          <cell r="H2683" t="str">
            <v>SAN ROQUE</v>
          </cell>
          <cell r="I2683" t="str">
            <v>11360</v>
          </cell>
        </row>
        <row r="2684">
          <cell r="B2684" t="str">
            <v>1.(c)</v>
          </cell>
          <cell r="C2684" t="str">
            <v>NUEVA GENERADORA DEL SUR, S.A.</v>
          </cell>
          <cell r="D2684" t="str">
            <v>CENTRAL TERMICA DE CICLO COMBINADO CAMPO DE GIBRALTAR</v>
          </cell>
          <cell r="E2684">
            <v>10187</v>
          </cell>
          <cell r="F2684" t="str">
            <v>PUENTE MAYORGA</v>
          </cell>
          <cell r="G2684" t="str">
            <v>S/N</v>
          </cell>
          <cell r="H2684" t="str">
            <v>San Roque</v>
          </cell>
          <cell r="I2684" t="str">
            <v>11360</v>
          </cell>
          <cell r="J2684">
            <v>252</v>
          </cell>
          <cell r="M2684">
            <v>1040</v>
          </cell>
        </row>
        <row r="2691">
          <cell r="B2691" t="str">
            <v>1.(a)</v>
          </cell>
          <cell r="C2691" t="str">
            <v>COMPAÑÍA ESPAÑOLA DE PETRÓLEOS, S.A.</v>
          </cell>
          <cell r="D2691" t="str">
            <v>REFINERÍA GIBRALTAR</v>
          </cell>
          <cell r="E2691">
            <v>6790</v>
          </cell>
          <cell r="F2691" t="str">
            <v>PUENTE MAYORGA</v>
          </cell>
          <cell r="G2691" t="str">
            <v>S/N</v>
          </cell>
          <cell r="H2691" t="str">
            <v>San Roque</v>
          </cell>
          <cell r="I2691" t="str">
            <v>11360</v>
          </cell>
          <cell r="J2691">
            <v>2000</v>
          </cell>
          <cell r="K2691">
            <v>5940</v>
          </cell>
          <cell r="L2691">
            <v>304</v>
          </cell>
          <cell r="M2691">
            <v>1590</v>
          </cell>
        </row>
        <row r="2713">
          <cell r="B2713" t="str">
            <v>1.(c)</v>
          </cell>
          <cell r="C2713" t="str">
            <v>ACCIONA ENERGÍA, S.A.</v>
          </cell>
          <cell r="D2713" t="str">
            <v>ACCIONA ENERGÍA, S.A. (PLANTA DE BIOMASA DE SANGÜESA)</v>
          </cell>
          <cell r="E2713">
            <v>7257</v>
          </cell>
          <cell r="F2713" t="str">
            <v>POL IND ROCAFORTE S/N</v>
          </cell>
          <cell r="G2713" t="str">
            <v>S/N</v>
          </cell>
          <cell r="H2713" t="str">
            <v>SANGUESA</v>
          </cell>
          <cell r="I2713" t="str">
            <v>31400</v>
          </cell>
          <cell r="J2713">
            <v>219</v>
          </cell>
          <cell r="M2713">
            <v>252</v>
          </cell>
        </row>
        <row r="2719">
          <cell r="B2719" t="str">
            <v>1.(c)</v>
          </cell>
          <cell r="C2719" t="str">
            <v>ENDESA GENERACIÓN, S.L.</v>
          </cell>
          <cell r="D2719" t="str">
            <v>CENTRAL TERMICA CICLE COMBINAT BESÓS - GRUPO 5</v>
          </cell>
          <cell r="E2719">
            <v>175419</v>
          </cell>
          <cell r="F2719" t="str">
            <v>DE LA RONDA LITORAL B-10, DIRECCIÓ BESÒS</v>
          </cell>
          <cell r="G2719" t="str">
            <v xml:space="preserve">PK 25 </v>
          </cell>
          <cell r="H2719" t="str">
            <v>Sant Adrià de Besòs</v>
          </cell>
          <cell r="I2719" t="str">
            <v>08930</v>
          </cell>
          <cell r="J2719">
            <v>130</v>
          </cell>
          <cell r="M2719">
            <v>578</v>
          </cell>
        </row>
        <row r="2720">
          <cell r="B2720" t="str">
            <v>1.(c)</v>
          </cell>
          <cell r="C2720" t="str">
            <v>GAS NATURAL SDG, S.A.</v>
          </cell>
          <cell r="D2720" t="str">
            <v>CENTRAL TÉRMICA DE CICLO COMBINADO ST. ADRIÀ DE BESÓS - GRUPO 4</v>
          </cell>
          <cell r="E2720">
            <v>9795</v>
          </cell>
          <cell r="F2720" t="str">
            <v>EDUARD MARISTANY</v>
          </cell>
          <cell r="G2720" t="str">
            <v>46-48</v>
          </cell>
          <cell r="H2720" t="str">
            <v>Sant Adrià de Besòs</v>
          </cell>
          <cell r="I2720" t="str">
            <v>08930</v>
          </cell>
          <cell r="J2720">
            <v>244</v>
          </cell>
          <cell r="M2720">
            <v>706</v>
          </cell>
        </row>
        <row r="2963">
          <cell r="B2963" t="str">
            <v>1.(c)</v>
          </cell>
          <cell r="C2963" t="str">
            <v>HIDROELÉCTRICA DEL CANTÁBRICO</v>
          </cell>
          <cell r="D2963" t="str">
            <v>CENTRAL TÉRMICA DE SOTO DE RIBERA</v>
          </cell>
          <cell r="E2963">
            <v>8520</v>
          </cell>
          <cell r="F2963" t="str">
            <v>SOTO DE RIBERA</v>
          </cell>
          <cell r="G2963" t="str">
            <v>S/N</v>
          </cell>
          <cell r="H2963" t="str">
            <v>SOTO DE RIBERA</v>
          </cell>
          <cell r="I2963" t="str">
            <v>33172</v>
          </cell>
          <cell r="J2963">
            <v>3290</v>
          </cell>
          <cell r="K2963">
            <v>2720</v>
          </cell>
          <cell r="L2963">
            <v>154</v>
          </cell>
          <cell r="M2963">
            <v>1500</v>
          </cell>
        </row>
        <row r="2964">
          <cell r="B2964" t="str">
            <v>1.(c)</v>
          </cell>
          <cell r="C2964" t="str">
            <v>ELÉCTRICA DE LA RIBERA DEL EBRO, S.A.</v>
          </cell>
          <cell r="D2964" t="str">
            <v>CTCC SOTO DE RIBERA</v>
          </cell>
          <cell r="E2964">
            <v>123663</v>
          </cell>
          <cell r="F2964" t="str">
            <v>SOTO DE RIBERA</v>
          </cell>
          <cell r="G2964" t="str">
            <v>S/N</v>
          </cell>
          <cell r="H2964" t="str">
            <v>SOTO DE RIBERA</v>
          </cell>
          <cell r="I2964" t="str">
            <v>33472</v>
          </cell>
          <cell r="M2964">
            <v>308</v>
          </cell>
        </row>
        <row r="3003">
          <cell r="B3003" t="str">
            <v>1.(c)</v>
          </cell>
          <cell r="C3003" t="str">
            <v>E.ON GENERACIÓN, S.A.</v>
          </cell>
          <cell r="D3003" t="str">
            <v>CENTRAL TÈRMICA DE CICLE COMBINAT TARRAGONA 1</v>
          </cell>
          <cell r="E3003">
            <v>10280</v>
          </cell>
          <cell r="F3003" t="str">
            <v>CN-340</v>
          </cell>
          <cell r="G3003" t="str">
            <v>KM 1157</v>
          </cell>
          <cell r="H3003" t="str">
            <v>Tarragona</v>
          </cell>
          <cell r="I3003" t="str">
            <v>43110</v>
          </cell>
        </row>
        <row r="3004">
          <cell r="B3004" t="str">
            <v>4.(a).(vii)</v>
          </cell>
          <cell r="C3004" t="str">
            <v>DOW CHEMICAL IBÉRICA, S.A.</v>
          </cell>
          <cell r="D3004" t="str">
            <v>DOW CHEMICAL IBERICA, S.A. (DOW SUR)</v>
          </cell>
          <cell r="E3004">
            <v>8335</v>
          </cell>
          <cell r="F3004" t="str">
            <v>DE SALOU</v>
          </cell>
          <cell r="G3004" t="str">
            <v>S/N</v>
          </cell>
          <cell r="H3004" t="str">
            <v>Tarragona</v>
          </cell>
          <cell r="I3004" t="str">
            <v>43006</v>
          </cell>
        </row>
        <row r="3012">
          <cell r="B3012" t="str">
            <v>1.(c)</v>
          </cell>
          <cell r="C3012" t="str">
            <v>TARRAGONA POWER S.L.</v>
          </cell>
          <cell r="D3012" t="str">
            <v>TARRAGONA POWER S.L.</v>
          </cell>
          <cell r="E3012">
            <v>8093</v>
          </cell>
          <cell r="F3012" t="str">
            <v>N-340 KM 1156  PTA 10 BASF</v>
          </cell>
          <cell r="G3012" t="str">
            <v>S/N</v>
          </cell>
          <cell r="H3012" t="str">
            <v>Tarragona</v>
          </cell>
          <cell r="I3012" t="str">
            <v>43110</v>
          </cell>
          <cell r="J3012">
            <v>162</v>
          </cell>
          <cell r="M3012">
            <v>435</v>
          </cell>
        </row>
        <row r="3038">
          <cell r="B3038" t="str">
            <v>1.(c)</v>
          </cell>
          <cell r="C3038" t="str">
            <v>GAS NATURAL SDG, S.A.</v>
          </cell>
          <cell r="D3038" t="str">
            <v>CENTRAL TÉRMICA DEL NARCEA</v>
          </cell>
          <cell r="E3038">
            <v>8958</v>
          </cell>
          <cell r="F3038" t="str">
            <v>SOTO DE LA BARCA</v>
          </cell>
          <cell r="G3038" t="str">
            <v>--S/N</v>
          </cell>
          <cell r="H3038" t="str">
            <v>TINEO</v>
          </cell>
          <cell r="I3038" t="str">
            <v>33876</v>
          </cell>
          <cell r="J3038">
            <v>6950</v>
          </cell>
          <cell r="K3038">
            <v>1150</v>
          </cell>
          <cell r="M3038">
            <v>1710</v>
          </cell>
        </row>
        <row r="3095">
          <cell r="B3095" t="str">
            <v>1.(c)</v>
          </cell>
          <cell r="C3095" t="str">
            <v>SNIACE S.A.</v>
          </cell>
          <cell r="D3095" t="str">
            <v>COGECAN, S.L.U.</v>
          </cell>
          <cell r="E3095">
            <v>8989</v>
          </cell>
          <cell r="F3095" t="str">
            <v>GANZO</v>
          </cell>
          <cell r="G3095" t="str">
            <v xml:space="preserve"> S/N</v>
          </cell>
          <cell r="H3095" t="str">
            <v>TORRELAVEGA</v>
          </cell>
          <cell r="I3095" t="str">
            <v>39300</v>
          </cell>
        </row>
        <row r="3097">
          <cell r="B3097" t="str">
            <v>1.(c)</v>
          </cell>
          <cell r="C3097" t="str">
            <v>SNIACE, S.A.</v>
          </cell>
          <cell r="D3097" t="str">
            <v>SNIACE COGENERACIÓN</v>
          </cell>
          <cell r="E3097">
            <v>8935</v>
          </cell>
          <cell r="F3097" t="str">
            <v>GANZO</v>
          </cell>
          <cell r="G3097" t="str">
            <v xml:space="preserve"> S/N</v>
          </cell>
          <cell r="H3097" t="str">
            <v>TORRELAVEGA</v>
          </cell>
          <cell r="I3097" t="str">
            <v>39300</v>
          </cell>
          <cell r="J3097">
            <v>2250</v>
          </cell>
        </row>
        <row r="3260">
          <cell r="B3260" t="str">
            <v>1.(c)</v>
          </cell>
          <cell r="C3260" t="str">
            <v>CENTRAL TERMICA DE CICLO COMBINADO PLANA DEL VENT</v>
          </cell>
          <cell r="D3260" t="str">
            <v>CENTRAL DE CICLO COMBINADO PLANA DEL VENT</v>
          </cell>
          <cell r="E3260">
            <v>25075</v>
          </cell>
          <cell r="F3260" t="str">
            <v>N-340 KM. 1124</v>
          </cell>
          <cell r="G3260" t="str">
            <v>S/NUM.</v>
          </cell>
          <cell r="H3260" t="str">
            <v>Vandellòs i l'Hospitalet de l'Infant</v>
          </cell>
          <cell r="I3260" t="str">
            <v>43891</v>
          </cell>
          <cell r="J3260">
            <v>398</v>
          </cell>
          <cell r="M3260">
            <v>783</v>
          </cell>
        </row>
        <row r="3272">
          <cell r="B3272" t="str">
            <v>1.(c)</v>
          </cell>
          <cell r="C3272" t="str">
            <v>IBERDROLA GENERACION , S.A.U</v>
          </cell>
          <cell r="D3272" t="str">
            <v>CENTRAL TÉRMICA DE VELILLA</v>
          </cell>
          <cell r="E3272">
            <v>9013</v>
          </cell>
          <cell r="F3272" t="str">
            <v>BO TERMINOR SA</v>
          </cell>
          <cell r="G3272" t="str">
            <v>53</v>
          </cell>
          <cell r="H3272" t="str">
            <v>VELILLA DEL RIO CARRION</v>
          </cell>
          <cell r="I3272" t="str">
            <v>34886</v>
          </cell>
          <cell r="J3272">
            <v>6090</v>
          </cell>
          <cell r="K3272">
            <v>3310</v>
          </cell>
          <cell r="L3272">
            <v>241</v>
          </cell>
          <cell r="M3272">
            <v>1700</v>
          </cell>
        </row>
        <row r="3407">
          <cell r="B3407" t="str">
            <v>1.(c)</v>
          </cell>
          <cell r="C3407" t="str">
            <v>ENERGÍA DE LA LOMA, S.A.</v>
          </cell>
          <cell r="D3407" t="str">
            <v>ENERGÍA DE LA LOMA, S.A.</v>
          </cell>
          <cell r="E3407">
            <v>10171</v>
          </cell>
          <cell r="F3407" t="str">
            <v>NACIONAL 322. PK 194,5</v>
          </cell>
          <cell r="G3407" t="str">
            <v>194</v>
          </cell>
          <cell r="H3407" t="str">
            <v>VILLANUEVA DEL ARZOBISPO</v>
          </cell>
          <cell r="I3407" t="str">
            <v>23330</v>
          </cell>
          <cell r="J3407">
            <v>338</v>
          </cell>
          <cell r="M3407">
            <v>132</v>
          </cell>
        </row>
        <row r="3431">
          <cell r="B3431" t="str">
            <v>1.(c)</v>
          </cell>
          <cell r="C3431" t="str">
            <v>ENERGÍAS DE LA MANCHA S.A.</v>
          </cell>
          <cell r="D3431" t="str">
            <v>ENERGÍAS DE LA MANCHA S.A. (ENEMANSA)</v>
          </cell>
          <cell r="E3431">
            <v>24980</v>
          </cell>
          <cell r="F3431" t="str">
            <v>NACIONAL IV</v>
          </cell>
          <cell r="G3431" t="str">
            <v>KM 148.5</v>
          </cell>
          <cell r="H3431" t="str">
            <v>VILLARTA DE SAN JUAN</v>
          </cell>
          <cell r="I3431" t="str">
            <v>13120</v>
          </cell>
          <cell r="J3431">
            <v>349</v>
          </cell>
          <cell r="M3431">
            <v>142</v>
          </cell>
        </row>
        <row r="3434">
          <cell r="B3434" t="str">
            <v>1.(c)</v>
          </cell>
          <cell r="C3434" t="str">
            <v>CENTRAL TÉRMICA DE ACECA C.B.</v>
          </cell>
          <cell r="D3434" t="str">
            <v>CENTRAL TÉRMICA DE ACECA C.B.</v>
          </cell>
          <cell r="E3434">
            <v>7004</v>
          </cell>
          <cell r="F3434" t="str">
            <v>CENTRAL TERMICA DE ACECA. VILLASECA DE LA SAGRA  45.292 (TOLEDO)</v>
          </cell>
          <cell r="G3434" t="str">
            <v>Nº 1</v>
          </cell>
          <cell r="H3434" t="str">
            <v>VILLASECA DE LA SAGRA</v>
          </cell>
          <cell r="I3434" t="str">
            <v>45292</v>
          </cell>
        </row>
      </sheetData>
      <sheetData sheetId="11">
        <row r="3">
          <cell r="B3" t="str">
            <v>1.(c)</v>
          </cell>
          <cell r="C3" t="str">
            <v>Äänevoima Oy</v>
          </cell>
          <cell r="D3" t="str">
            <v>Äänevoima Oy</v>
          </cell>
          <cell r="E3">
            <v>8303</v>
          </cell>
          <cell r="F3" t="str">
            <v>Kuhnamontie 2 F</v>
          </cell>
          <cell r="G3" t="str">
            <v/>
          </cell>
          <cell r="H3" t="str">
            <v>ÄÄNEKOSKI</v>
          </cell>
          <cell r="I3" t="str">
            <v>44100</v>
          </cell>
          <cell r="J3">
            <v>196</v>
          </cell>
          <cell r="M3">
            <v>251</v>
          </cell>
        </row>
        <row r="25">
          <cell r="B25" t="str">
            <v>1.(c)</v>
          </cell>
          <cell r="C25" t="str">
            <v>Fortum Power and Heat Oy, Suomenojan voimalaitos</v>
          </cell>
          <cell r="D25" t="str">
            <v>Fortum Power and Heat Oy, Suomenojan voimalaitos</v>
          </cell>
          <cell r="E25">
            <v>6093</v>
          </cell>
          <cell r="F25" t="str">
            <v>HYLKEENPYYTÄJÄNTIE 4</v>
          </cell>
          <cell r="G25" t="str">
            <v/>
          </cell>
          <cell r="H25" t="str">
            <v>ESPOO</v>
          </cell>
          <cell r="I25" t="str">
            <v>02270</v>
          </cell>
          <cell r="J25">
            <v>1440</v>
          </cell>
          <cell r="K25">
            <v>1560</v>
          </cell>
          <cell r="L25">
            <v>51.2</v>
          </cell>
          <cell r="M25">
            <v>812</v>
          </cell>
        </row>
        <row r="34">
          <cell r="B34" t="str">
            <v>1.(c)</v>
          </cell>
          <cell r="C34" t="str">
            <v>Fingrid Oyj, Forssan varavoimalaitos</v>
          </cell>
          <cell r="D34" t="str">
            <v>Fingrid Oyj, Forssan varavoimalaitos</v>
          </cell>
          <cell r="E34">
            <v>189916</v>
          </cell>
          <cell r="F34" t="str">
            <v>Varavoimalantie 6</v>
          </cell>
          <cell r="G34" t="str">
            <v/>
          </cell>
          <cell r="H34" t="str">
            <v>FORSSA</v>
          </cell>
          <cell r="I34" t="str">
            <v>30420</v>
          </cell>
          <cell r="J34">
            <v>146</v>
          </cell>
        </row>
        <row r="39">
          <cell r="B39" t="str">
            <v>1.(c)</v>
          </cell>
          <cell r="C39" t="str">
            <v>VAPO OY, FORSSAN VOIMALAITOS</v>
          </cell>
          <cell r="D39" t="str">
            <v>VAPO OY, FORSSAN VOIMALAITOS</v>
          </cell>
          <cell r="E39">
            <v>16991</v>
          </cell>
          <cell r="F39" t="str">
            <v>Kiimassuontie 126</v>
          </cell>
          <cell r="G39" t="str">
            <v/>
          </cell>
          <cell r="H39" t="str">
            <v>FORSSA</v>
          </cell>
          <cell r="I39" t="str">
            <v>30420</v>
          </cell>
          <cell r="M39">
            <v>110</v>
          </cell>
        </row>
        <row r="40">
          <cell r="B40" t="str">
            <v>1.(c)</v>
          </cell>
          <cell r="C40" t="str">
            <v>KANTELEEN VOIMA OY, Haapaveden voimalaitos</v>
          </cell>
          <cell r="D40" t="str">
            <v>KANTELEEN VOIMA OY, Haapaveden voimalaitos</v>
          </cell>
          <cell r="E40">
            <v>6121</v>
          </cell>
          <cell r="F40" t="str">
            <v>Turvetie 112</v>
          </cell>
          <cell r="G40" t="str">
            <v/>
          </cell>
          <cell r="H40" t="str">
            <v>HAAPAVESI</v>
          </cell>
          <cell r="I40" t="str">
            <v>86600</v>
          </cell>
          <cell r="J40">
            <v>382</v>
          </cell>
          <cell r="K40">
            <v>542</v>
          </cell>
          <cell r="M40">
            <v>251</v>
          </cell>
        </row>
        <row r="43">
          <cell r="B43" t="str">
            <v>1.(c)</v>
          </cell>
          <cell r="C43" t="str">
            <v>Elenia Lämpö Oy, Vanajan voimalaitos, Hämeenlinna</v>
          </cell>
          <cell r="D43" t="str">
            <v>Elenia Lämpö Oy, Vanajan voimalaitos, Hämeenlinna</v>
          </cell>
          <cell r="E43">
            <v>6315</v>
          </cell>
          <cell r="F43" t="str">
            <v>Voimatie 32</v>
          </cell>
          <cell r="G43" t="str">
            <v/>
          </cell>
          <cell r="H43" t="str">
            <v>HÄMEENLINNA</v>
          </cell>
          <cell r="I43" t="str">
            <v>13110</v>
          </cell>
          <cell r="J43">
            <v>295</v>
          </cell>
          <cell r="M43">
            <v>214</v>
          </cell>
        </row>
        <row r="70">
          <cell r="B70" t="str">
            <v>6.(a)</v>
          </cell>
          <cell r="C70" t="str">
            <v>Stora Enso Oyj, Heinolan Flutingtehdas</v>
          </cell>
          <cell r="D70" t="str">
            <v>Stora Enso Oyj, Heinolan Flutingtehdas</v>
          </cell>
          <cell r="E70">
            <v>6166</v>
          </cell>
          <cell r="F70" t="str">
            <v>Rautsalo</v>
          </cell>
          <cell r="G70" t="str">
            <v/>
          </cell>
          <cell r="H70" t="str">
            <v>HEINOLA</v>
          </cell>
          <cell r="I70" t="str">
            <v>18100</v>
          </cell>
          <cell r="J70">
            <v>412</v>
          </cell>
          <cell r="K70">
            <v>371</v>
          </cell>
          <cell r="M70">
            <v>362</v>
          </cell>
        </row>
        <row r="73">
          <cell r="B73" t="str">
            <v>1.(c)</v>
          </cell>
          <cell r="C73" t="str">
            <v>Helsingin Energia, Myllypuron huippulämpökeskus</v>
          </cell>
          <cell r="D73" t="str">
            <v>Helsingin Energia, Myllypuron huippulämpökeskus</v>
          </cell>
          <cell r="E73">
            <v>189915</v>
          </cell>
          <cell r="F73" t="str">
            <v>Kontulantie 1</v>
          </cell>
          <cell r="G73" t="str">
            <v/>
          </cell>
          <cell r="H73" t="str">
            <v>HELEN</v>
          </cell>
          <cell r="I73" t="str">
            <v>00090</v>
          </cell>
        </row>
        <row r="75">
          <cell r="B75" t="str">
            <v>1.(c)</v>
          </cell>
          <cell r="C75" t="str">
            <v>Helsingin Energia, Salmisaaren voimalaitokset</v>
          </cell>
          <cell r="D75" t="str">
            <v>Helsingin Energia, Salmisaaren voimalaitokset</v>
          </cell>
          <cell r="E75">
            <v>6178</v>
          </cell>
          <cell r="F75" t="str">
            <v>Porkkalankatu 9-11</v>
          </cell>
          <cell r="G75" t="str">
            <v/>
          </cell>
          <cell r="H75" t="str">
            <v>HELEN</v>
          </cell>
          <cell r="I75" t="str">
            <v>00090</v>
          </cell>
          <cell r="J75">
            <v>821</v>
          </cell>
          <cell r="K75">
            <v>690</v>
          </cell>
          <cell r="M75">
            <v>577</v>
          </cell>
        </row>
        <row r="76">
          <cell r="B76" t="str">
            <v>1.(c)</v>
          </cell>
          <cell r="C76" t="str">
            <v>Helsingin Energia, Vuosaaren voimalaitokset</v>
          </cell>
          <cell r="D76" t="str">
            <v>Helsingin Energia, Vuosaaren voimalaitokset</v>
          </cell>
          <cell r="E76">
            <v>6123</v>
          </cell>
          <cell r="F76" t="str">
            <v>KÄÄRMENIEMENTIE 8</v>
          </cell>
          <cell r="G76" t="str">
            <v/>
          </cell>
          <cell r="H76" t="str">
            <v>HELEN</v>
          </cell>
          <cell r="I76" t="str">
            <v>00090</v>
          </cell>
          <cell r="J76">
            <v>1270</v>
          </cell>
          <cell r="M76">
            <v>1540</v>
          </cell>
        </row>
        <row r="104">
          <cell r="B104" t="str">
            <v>6.(a)</v>
          </cell>
          <cell r="C104" t="str">
            <v>Stora Enso Oyj, Imatran tehtaat</v>
          </cell>
          <cell r="D104" t="str">
            <v>Stora Enso Oyj, Imatran tehtaat</v>
          </cell>
          <cell r="E104">
            <v>6363</v>
          </cell>
          <cell r="F104" t="str">
            <v>Kanavaranta 1</v>
          </cell>
          <cell r="G104" t="str">
            <v/>
          </cell>
          <cell r="H104" t="str">
            <v>IMATRA</v>
          </cell>
          <cell r="I104" t="str">
            <v>55800</v>
          </cell>
          <cell r="J104">
            <v>1930</v>
          </cell>
          <cell r="K104">
            <v>155</v>
          </cell>
          <cell r="L104">
            <v>112</v>
          </cell>
          <cell r="M104">
            <v>2610</v>
          </cell>
        </row>
        <row r="105">
          <cell r="B105" t="str">
            <v>6.(b)</v>
          </cell>
          <cell r="C105" t="str">
            <v>Stora Enso Oyj, Anjalankosken tehtaat</v>
          </cell>
          <cell r="D105" t="str">
            <v>Stora Enso Oyj, Anjalankosken tehtaat</v>
          </cell>
          <cell r="E105">
            <v>8249</v>
          </cell>
          <cell r="F105" t="str">
            <v xml:space="preserve">Ensontie 1 </v>
          </cell>
          <cell r="G105" t="str">
            <v/>
          </cell>
          <cell r="H105" t="str">
            <v>INKEROINEN</v>
          </cell>
          <cell r="I105" t="str">
            <v>46900</v>
          </cell>
          <cell r="J105">
            <v>353</v>
          </cell>
          <cell r="M105">
            <v>296</v>
          </cell>
        </row>
        <row r="108">
          <cell r="B108" t="str">
            <v>1.(c)</v>
          </cell>
          <cell r="C108" t="str">
            <v>FORTUM POWER AND HEAT OY, INKOON VOIMALAITOS</v>
          </cell>
          <cell r="D108" t="str">
            <v>FORTUM POWER AND HEAT OY, INKOON VOIMALAITOS</v>
          </cell>
          <cell r="E108">
            <v>6347</v>
          </cell>
          <cell r="F108" t="str">
            <v>VOIMALANTIE 50</v>
          </cell>
          <cell r="G108" t="str">
            <v/>
          </cell>
          <cell r="H108" t="str">
            <v>INKOO</v>
          </cell>
          <cell r="I108" t="str">
            <v>10210</v>
          </cell>
          <cell r="J108">
            <v>360</v>
          </cell>
          <cell r="K108">
            <v>283</v>
          </cell>
          <cell r="M108">
            <v>204</v>
          </cell>
        </row>
        <row r="116">
          <cell r="B116" t="str">
            <v>6.(b)</v>
          </cell>
          <cell r="C116" t="str">
            <v>UPM-KYMMENE OYJ JÄMSÄNKOSKEN TEHDAS</v>
          </cell>
          <cell r="D116" t="str">
            <v>UPM-KYMMENE OYJ JÄMSÄNKOSKEN TEHDAS</v>
          </cell>
          <cell r="E116">
            <v>6445</v>
          </cell>
          <cell r="F116" t="str">
            <v>Tiilikantie 17</v>
          </cell>
          <cell r="G116" t="str">
            <v/>
          </cell>
          <cell r="H116" t="str">
            <v>JÄMSÄNKOSKI</v>
          </cell>
          <cell r="I116" t="str">
            <v>42300</v>
          </cell>
          <cell r="J116">
            <v>395</v>
          </cell>
          <cell r="K116">
            <v>258</v>
          </cell>
          <cell r="M116">
            <v>351</v>
          </cell>
        </row>
        <row r="133">
          <cell r="B133" t="str">
            <v>1.(c)</v>
          </cell>
          <cell r="C133" t="str">
            <v>JYVÄSKYLÄN ENERGIANTUOTANTO OY, SAVELAN VOIMALAITOS, Savelan voimalaitos</v>
          </cell>
          <cell r="D133" t="str">
            <v>JYVÄSKYLÄN ENERGIANTUOTANTO OY, SAVELAN VOIMALAITOS, Savelan voimalaitos</v>
          </cell>
          <cell r="E133">
            <v>6427</v>
          </cell>
          <cell r="F133" t="str">
            <v>Onkapannu 5</v>
          </cell>
          <cell r="G133" t="str">
            <v/>
          </cell>
          <cell r="H133" t="str">
            <v>JYVÄSKYLÄ</v>
          </cell>
          <cell r="I133" t="str">
            <v>40101</v>
          </cell>
        </row>
        <row r="135">
          <cell r="B135" t="str">
            <v>1.(c)</v>
          </cell>
          <cell r="C135" t="str">
            <v>Jyväskylän Voima Oy, Keljonlahden voimalaitos</v>
          </cell>
          <cell r="D135" t="str">
            <v>Jyväskylän Voima Oy, Keljonlahden voimalaitos</v>
          </cell>
          <cell r="E135">
            <v>189917</v>
          </cell>
          <cell r="F135" t="str">
            <v>Keljonrannantie 276</v>
          </cell>
          <cell r="G135" t="str">
            <v/>
          </cell>
          <cell r="H135" t="str">
            <v>JYVÄSKYLÄ</v>
          </cell>
          <cell r="I135" t="str">
            <v>40530</v>
          </cell>
          <cell r="J135">
            <v>267</v>
          </cell>
          <cell r="K135">
            <v>368</v>
          </cell>
          <cell r="M135">
            <v>357</v>
          </cell>
        </row>
        <row r="144">
          <cell r="B144" t="str">
            <v>1.(c)</v>
          </cell>
          <cell r="C144" t="str">
            <v>KAINUUN VOIMA OY, Kajaanin Höyryvoimalaitos</v>
          </cell>
          <cell r="D144" t="str">
            <v>KAINUUN VOIMA OY, Kajaanin Höyryvoimalaitos</v>
          </cell>
          <cell r="E144">
            <v>6533</v>
          </cell>
          <cell r="F144" t="str">
            <v>Tehdaskatu 15</v>
          </cell>
          <cell r="G144" t="str">
            <v/>
          </cell>
          <cell r="H144" t="str">
            <v>KAJAANI</v>
          </cell>
          <cell r="I144" t="str">
            <v>87100</v>
          </cell>
          <cell r="J144">
            <v>102</v>
          </cell>
          <cell r="M144">
            <v>409</v>
          </cell>
        </row>
        <row r="159">
          <cell r="B159" t="str">
            <v>6.(a)</v>
          </cell>
          <cell r="C159" t="str">
            <v>Metsä Board Oyj, Kaskinen BCTMP, (ent. M-real Oyj)</v>
          </cell>
          <cell r="D159" t="str">
            <v>Metsä Board Oyj, Kaskinen BCTMP, (ent. M-real Oyj)</v>
          </cell>
          <cell r="E159">
            <v>125250</v>
          </cell>
          <cell r="F159" t="str">
            <v>Hermansintie</v>
          </cell>
          <cell r="G159" t="str">
            <v/>
          </cell>
          <cell r="H159" t="str">
            <v>KASKINEN</v>
          </cell>
          <cell r="I159" t="str">
            <v>64260</v>
          </cell>
          <cell r="J159">
            <v>182</v>
          </cell>
        </row>
        <row r="172">
          <cell r="B172" t="str">
            <v>6.(a)</v>
          </cell>
          <cell r="C172" t="str">
            <v>Metsä Fibre Oy, Kemin tehdas</v>
          </cell>
          <cell r="D172" t="str">
            <v>Metsä Fibre Oy, Kemin tehdas</v>
          </cell>
          <cell r="E172">
            <v>6592</v>
          </cell>
          <cell r="F172" t="str">
            <v>Päätie 250, Pajusaari</v>
          </cell>
          <cell r="G172" t="str">
            <v/>
          </cell>
          <cell r="H172" t="str">
            <v>KEMI</v>
          </cell>
          <cell r="I172" t="str">
            <v>94200</v>
          </cell>
          <cell r="J172">
            <v>1040</v>
          </cell>
          <cell r="M172">
            <v>1450</v>
          </cell>
        </row>
        <row r="194">
          <cell r="B194" t="str">
            <v>1.(c)</v>
          </cell>
          <cell r="C194" t="str">
            <v>Kokkolan Voima Oy, Ykspihlajan voimalaitos</v>
          </cell>
          <cell r="D194" t="str">
            <v>Kokkolan Voima Oy, Ykspihlajan voimalaitos</v>
          </cell>
          <cell r="E194">
            <v>8059</v>
          </cell>
          <cell r="F194" t="str">
            <v>Kemirantie 8</v>
          </cell>
          <cell r="G194" t="str">
            <v/>
          </cell>
          <cell r="H194" t="str">
            <v>KOKKOLA</v>
          </cell>
          <cell r="I194" t="str">
            <v>67900</v>
          </cell>
          <cell r="J194">
            <v>136</v>
          </cell>
          <cell r="M194">
            <v>151</v>
          </cell>
        </row>
        <row r="195">
          <cell r="B195" t="str">
            <v>1.(c)</v>
          </cell>
          <cell r="C195" t="str">
            <v>Oy Kokkola Power Ab</v>
          </cell>
          <cell r="D195" t="str">
            <v>Oy Kokkola Power Ab</v>
          </cell>
          <cell r="E195">
            <v>8261</v>
          </cell>
          <cell r="F195" t="str">
            <v>Outokummuntie 12</v>
          </cell>
          <cell r="G195" t="str">
            <v/>
          </cell>
          <cell r="H195" t="str">
            <v>KOKKOLA</v>
          </cell>
          <cell r="I195" t="str">
            <v>67101</v>
          </cell>
          <cell r="J195">
            <v>154</v>
          </cell>
          <cell r="K195">
            <v>278</v>
          </cell>
          <cell r="M195">
            <v>194</v>
          </cell>
        </row>
        <row r="206">
          <cell r="B206" t="str">
            <v>6.(b)</v>
          </cell>
          <cell r="C206" t="str">
            <v>Kotkamills Oy</v>
          </cell>
          <cell r="D206" t="str">
            <v>Kotkamills Oy</v>
          </cell>
          <cell r="E206">
            <v>6698</v>
          </cell>
          <cell r="F206" t="str">
            <v>Gutzeitintie 1</v>
          </cell>
          <cell r="G206" t="str">
            <v/>
          </cell>
          <cell r="H206" t="str">
            <v>KOTKA</v>
          </cell>
          <cell r="I206" t="str">
            <v>48100</v>
          </cell>
          <cell r="J206">
            <v>411</v>
          </cell>
          <cell r="M206">
            <v>481</v>
          </cell>
        </row>
        <row r="207">
          <cell r="B207" t="str">
            <v>1.(c)</v>
          </cell>
          <cell r="C207" t="str">
            <v>Kotkan Energia Oy, Hovinsaaren voimalaitos</v>
          </cell>
          <cell r="D207" t="str">
            <v>Kotkan Energia Oy, Hovinsaaren voimalaitos</v>
          </cell>
          <cell r="E207">
            <v>7003</v>
          </cell>
          <cell r="F207" t="str">
            <v>Kotkantie 2</v>
          </cell>
          <cell r="G207" t="str">
            <v/>
          </cell>
          <cell r="H207" t="str">
            <v>KOTKA</v>
          </cell>
          <cell r="I207" t="str">
            <v>48100</v>
          </cell>
          <cell r="J207">
            <v>211</v>
          </cell>
          <cell r="M207">
            <v>204</v>
          </cell>
        </row>
        <row r="209">
          <cell r="B209" t="str">
            <v>5.(f)</v>
          </cell>
          <cell r="C209" t="str">
            <v>Kymen Vesi Oy, Mussalon jätevesilaitos</v>
          </cell>
          <cell r="D209" t="str">
            <v>Kymen Vesi Oy, Mussalon jätevesilaitos</v>
          </cell>
          <cell r="E209">
            <v>125258</v>
          </cell>
          <cell r="F209" t="str">
            <v>Ämmänleuantie 2</v>
          </cell>
          <cell r="G209" t="str">
            <v/>
          </cell>
          <cell r="H209" t="str">
            <v>KOTKA</v>
          </cell>
          <cell r="I209" t="str">
            <v>48310</v>
          </cell>
        </row>
        <row r="216">
          <cell r="B216" t="str">
            <v>1.(c)</v>
          </cell>
          <cell r="C216" t="str">
            <v>PVO-Lämpövoima Oy, Kristiinan voimalaitos</v>
          </cell>
          <cell r="D216" t="str">
            <v>PVO-Lämpövoima Oy, Kristiinan voimalaitos</v>
          </cell>
          <cell r="E216">
            <v>6735</v>
          </cell>
          <cell r="F216" t="str">
            <v>Karhusaari</v>
          </cell>
          <cell r="G216" t="str">
            <v/>
          </cell>
          <cell r="H216" t="str">
            <v>KRISTIINANKAUPUNKI</v>
          </cell>
          <cell r="I216" t="str">
            <v>64100</v>
          </cell>
          <cell r="J216">
            <v>276</v>
          </cell>
          <cell r="K216">
            <v>169</v>
          </cell>
          <cell r="M216">
            <v>298</v>
          </cell>
        </row>
        <row r="226">
          <cell r="B226" t="str">
            <v>1.(c)</v>
          </cell>
          <cell r="C226" t="str">
            <v>KUOPION ENERGIA OY HAAPANIEMEN VOIMALAITOS</v>
          </cell>
          <cell r="D226" t="str">
            <v>KUOPION ENERGIA OY HAAPANIEMEN VOIMALAITOS</v>
          </cell>
          <cell r="E226">
            <v>8711</v>
          </cell>
          <cell r="F226" t="str">
            <v>Haapaniementie 32</v>
          </cell>
          <cell r="G226" t="str">
            <v/>
          </cell>
          <cell r="H226" t="str">
            <v>KUOPIO</v>
          </cell>
          <cell r="I226" t="str">
            <v>70100</v>
          </cell>
          <cell r="J226">
            <v>873</v>
          </cell>
          <cell r="K226">
            <v>915</v>
          </cell>
          <cell r="M226">
            <v>437</v>
          </cell>
        </row>
        <row r="233">
          <cell r="B233" t="str">
            <v>1.(c)</v>
          </cell>
          <cell r="C233" t="str">
            <v>Kymin Voima Oy</v>
          </cell>
          <cell r="D233" t="str">
            <v>Kymin Voima Oy</v>
          </cell>
          <cell r="E233">
            <v>7049</v>
          </cell>
          <cell r="F233" t="str">
            <v>Selluntie 3</v>
          </cell>
          <cell r="G233" t="str">
            <v/>
          </cell>
          <cell r="H233" t="str">
            <v>KUUSANKOSKI</v>
          </cell>
          <cell r="I233" t="str">
            <v>45700</v>
          </cell>
          <cell r="J233">
            <v>441</v>
          </cell>
          <cell r="M233">
            <v>410</v>
          </cell>
        </row>
        <row r="236">
          <cell r="B236" t="str">
            <v>6.(a)</v>
          </cell>
          <cell r="C236" t="str">
            <v>UPM-Kymmene Oyj, Kymi</v>
          </cell>
          <cell r="D236" t="str">
            <v>UPM-Kymmene Oyj, Kymi</v>
          </cell>
          <cell r="E236">
            <v>6919</v>
          </cell>
          <cell r="F236" t="str">
            <v>Selluntie 1</v>
          </cell>
          <cell r="G236" t="str">
            <v/>
          </cell>
          <cell r="H236" t="str">
            <v>KUUSANKOSKI</v>
          </cell>
          <cell r="I236" t="str">
            <v>45700</v>
          </cell>
          <cell r="J236">
            <v>990</v>
          </cell>
          <cell r="M236">
            <v>1440</v>
          </cell>
        </row>
        <row r="240">
          <cell r="B240" t="str">
            <v>6.(b)</v>
          </cell>
          <cell r="C240" t="str">
            <v>Metsä Board Oyj, Metsä Board Kyro Board</v>
          </cell>
          <cell r="D240" t="str">
            <v>Metsä Board Oyj, Metsä Board Kyro Board</v>
          </cell>
          <cell r="E240">
            <v>6295</v>
          </cell>
          <cell r="F240" t="str">
            <v>Timinsaarentie 12</v>
          </cell>
          <cell r="G240" t="str">
            <v/>
          </cell>
          <cell r="H240" t="str">
            <v>KYRÖSKOSKI</v>
          </cell>
          <cell r="I240" t="str">
            <v>39200</v>
          </cell>
        </row>
        <row r="243">
          <cell r="B243" t="str">
            <v>1.(c)</v>
          </cell>
          <cell r="C243" t="str">
            <v>LAHTI ENERGIA OY, KYMIJÄRVEN VOIMALAITOS</v>
          </cell>
          <cell r="D243" t="str">
            <v>LAHTI ENERGIA OY, KYMIJÄRVEN VOIMALAITOS</v>
          </cell>
          <cell r="E243">
            <v>7948</v>
          </cell>
          <cell r="F243" t="str">
            <v>Voimakatu 16</v>
          </cell>
          <cell r="G243" t="str">
            <v/>
          </cell>
          <cell r="H243" t="str">
            <v>LAHTI</v>
          </cell>
          <cell r="I243" t="str">
            <v>15170</v>
          </cell>
          <cell r="J243">
            <v>1320</v>
          </cell>
          <cell r="K243">
            <v>1180</v>
          </cell>
          <cell r="M243">
            <v>555</v>
          </cell>
        </row>
        <row r="256">
          <cell r="B256" t="str">
            <v>5.(f)</v>
          </cell>
          <cell r="C256" t="str">
            <v>Lappeenrannan Lämpövoima Oy, Toikansuon jätevedenpuhdistamo</v>
          </cell>
          <cell r="D256" t="str">
            <v>Lappeenrannan Lämpövoima Oy, Toikansuon jätevedenpuhdistamo</v>
          </cell>
          <cell r="E256">
            <v>17003</v>
          </cell>
          <cell r="F256" t="str">
            <v>TOIKANSUONTIE 21</v>
          </cell>
          <cell r="G256" t="str">
            <v/>
          </cell>
          <cell r="H256" t="str">
            <v>LAPPEENRANTA</v>
          </cell>
          <cell r="I256" t="str">
            <v>53100</v>
          </cell>
        </row>
        <row r="259">
          <cell r="B259" t="str">
            <v>6.(a)</v>
          </cell>
          <cell r="C259" t="str">
            <v>UPM-Kymmene Oyj, Kaukaan tehtaat</v>
          </cell>
          <cell r="D259" t="str">
            <v>UPM-Kymmene Oyj, Kaukaan tehtaat</v>
          </cell>
          <cell r="E259">
            <v>6954</v>
          </cell>
          <cell r="F259" t="str">
            <v>Kaukaankatu 30</v>
          </cell>
          <cell r="G259" t="str">
            <v/>
          </cell>
          <cell r="H259" t="str">
            <v>LAPPEENRANTA</v>
          </cell>
          <cell r="I259" t="str">
            <v>53200</v>
          </cell>
          <cell r="J259">
            <v>1180</v>
          </cell>
          <cell r="K259">
            <v>614</v>
          </cell>
          <cell r="L259">
            <v>66.599999999999994</v>
          </cell>
          <cell r="M259">
            <v>1620</v>
          </cell>
        </row>
        <row r="260">
          <cell r="B260" t="str">
            <v>2.(b)</v>
          </cell>
          <cell r="C260" t="str">
            <v>FNsteel Oy Ab, Koverharin terästehdas</v>
          </cell>
          <cell r="D260" t="str">
            <v>FNsteel Oy Ab, Koverharin terästehdas</v>
          </cell>
          <cell r="E260">
            <v>6144</v>
          </cell>
          <cell r="F260" t="str">
            <v>Koverharintie 303</v>
          </cell>
          <cell r="G260" t="str">
            <v/>
          </cell>
          <cell r="H260" t="str">
            <v>LAPPOHJA</v>
          </cell>
          <cell r="I260" t="str">
            <v>10820</v>
          </cell>
          <cell r="M260">
            <v>292</v>
          </cell>
        </row>
        <row r="289">
          <cell r="B289" t="str">
            <v>1.(c)</v>
          </cell>
          <cell r="C289" t="str">
            <v>Mäntän Energia Oy, Voimalaitos</v>
          </cell>
          <cell r="D289" t="str">
            <v>Mäntän Energia Oy, Voimalaitos</v>
          </cell>
          <cell r="E289">
            <v>7977</v>
          </cell>
          <cell r="F289" t="str">
            <v>Tehtaankatu 20</v>
          </cell>
          <cell r="G289" t="str">
            <v/>
          </cell>
          <cell r="H289" t="str">
            <v>MÄNTTÄ</v>
          </cell>
          <cell r="I289" t="str">
            <v>35800</v>
          </cell>
          <cell r="M289">
            <v>186</v>
          </cell>
        </row>
        <row r="295">
          <cell r="B295" t="str">
            <v>1.(c)</v>
          </cell>
          <cell r="C295" t="str">
            <v>ETELÄ-SAVON ENERGIA OY, PURSIALAN VOIMALAITOS</v>
          </cell>
          <cell r="D295" t="str">
            <v>ETELÄ-SAVON ENERGIA OY, PURSIALAN VOIMALAITOS</v>
          </cell>
          <cell r="E295">
            <v>9002</v>
          </cell>
          <cell r="F295" t="str">
            <v>Lastaajankatu 6</v>
          </cell>
          <cell r="G295" t="str">
            <v/>
          </cell>
          <cell r="H295" t="str">
            <v>MIKKELI</v>
          </cell>
          <cell r="I295" t="str">
            <v>50100</v>
          </cell>
          <cell r="J295">
            <v>420</v>
          </cell>
          <cell r="K295">
            <v>173</v>
          </cell>
          <cell r="M295">
            <v>419</v>
          </cell>
        </row>
        <row r="300">
          <cell r="B300" t="str">
            <v>1.(c)</v>
          </cell>
          <cell r="C300" t="str">
            <v>Turun Seudun Maakaasu ja Energiantuotanto Oy, Naantalin voimalaitos</v>
          </cell>
          <cell r="D300" t="str">
            <v>Turun Seudun Maakaasu ja Energiantuotanto Oy, Naantalin voimalaitos</v>
          </cell>
          <cell r="E300">
            <v>7153</v>
          </cell>
          <cell r="F300" t="str">
            <v>Satamatie 16</v>
          </cell>
          <cell r="G300" t="str">
            <v/>
          </cell>
          <cell r="H300" t="str">
            <v>NAANTALI</v>
          </cell>
          <cell r="I300" t="str">
            <v>21100</v>
          </cell>
          <cell r="J300">
            <v>3120</v>
          </cell>
          <cell r="K300">
            <v>1340</v>
          </cell>
          <cell r="L300">
            <v>114</v>
          </cell>
          <cell r="M300">
            <v>1300</v>
          </cell>
        </row>
        <row r="310">
          <cell r="B310" t="str">
            <v>1.(c)</v>
          </cell>
          <cell r="C310" t="str">
            <v>Leppäkosken Sähkö Oy, Nokian voimalaitos</v>
          </cell>
          <cell r="D310" t="str">
            <v>Leppäkosken Sähkö Oy, Nokian voimalaitos</v>
          </cell>
          <cell r="E310">
            <v>7988</v>
          </cell>
          <cell r="F310" t="str">
            <v>Kerhokatu 10</v>
          </cell>
          <cell r="G310" t="str">
            <v/>
          </cell>
          <cell r="H310" t="str">
            <v>NOKIA</v>
          </cell>
          <cell r="I310" t="str">
            <v>37100</v>
          </cell>
          <cell r="J310">
            <v>105</v>
          </cell>
        </row>
        <row r="319">
          <cell r="B319" t="str">
            <v>1.(c)</v>
          </cell>
          <cell r="C319" t="str">
            <v>Fingrid Oyj, Olkiluodon kaasuturbiinilaitos</v>
          </cell>
          <cell r="D319" t="str">
            <v>Fingrid Oyj, Olkiluodon kaasuturbiinilaitos</v>
          </cell>
          <cell r="E319">
            <v>189898</v>
          </cell>
          <cell r="F319" t="str">
            <v>Teollisuuden Voima Oy</v>
          </cell>
          <cell r="G319" t="str">
            <v/>
          </cell>
          <cell r="H319" t="str">
            <v>OLKILUOTO</v>
          </cell>
          <cell r="I319" t="str">
            <v>27160</v>
          </cell>
        </row>
        <row r="333">
          <cell r="B333" t="str">
            <v>1.(c)</v>
          </cell>
          <cell r="C333" t="str">
            <v>LAANILAN VOIMA OY, Kemiran tehtaiden voimalaitos</v>
          </cell>
          <cell r="D333" t="str">
            <v>LAANILAN VOIMA OY, Kemiran tehtaiden voimalaitos</v>
          </cell>
          <cell r="E333">
            <v>17218</v>
          </cell>
          <cell r="F333" t="str">
            <v>Typpitie 1</v>
          </cell>
          <cell r="G333" t="str">
            <v/>
          </cell>
          <cell r="H333" t="str">
            <v>OULU</v>
          </cell>
          <cell r="I333" t="str">
            <v>90650</v>
          </cell>
          <cell r="J333">
            <v>142</v>
          </cell>
          <cell r="K333">
            <v>228</v>
          </cell>
          <cell r="M333">
            <v>293</v>
          </cell>
        </row>
        <row r="335">
          <cell r="B335" t="str">
            <v>1.(c)</v>
          </cell>
          <cell r="C335" t="str">
            <v>OULUN ENERGIA, Toppilan voimalaitokset, Oulu</v>
          </cell>
          <cell r="D335" t="str">
            <v>OULUN ENERGIA, Toppilan voimalaitokset, Oulu</v>
          </cell>
          <cell r="E335">
            <v>7213</v>
          </cell>
          <cell r="F335" t="str">
            <v>TERVAHOVINTIE 10</v>
          </cell>
          <cell r="G335" t="str">
            <v/>
          </cell>
          <cell r="H335" t="str">
            <v>OULU</v>
          </cell>
          <cell r="I335" t="str">
            <v>90520</v>
          </cell>
          <cell r="J335">
            <v>725</v>
          </cell>
          <cell r="K335">
            <v>864</v>
          </cell>
          <cell r="M335">
            <v>976</v>
          </cell>
        </row>
        <row r="339">
          <cell r="B339" t="str">
            <v>1.(c)</v>
          </cell>
          <cell r="C339" t="str">
            <v>STORA ENSO OYJ, Oulun tehdas, Oulu</v>
          </cell>
          <cell r="D339" t="str">
            <v>STORA ENSO OYJ, Oulun tehdas, Oulu</v>
          </cell>
          <cell r="E339">
            <v>7199</v>
          </cell>
          <cell r="F339" t="str">
            <v>Paperitehtaantie 1</v>
          </cell>
          <cell r="G339" t="str">
            <v/>
          </cell>
          <cell r="H339" t="str">
            <v>OULU</v>
          </cell>
          <cell r="I339" t="str">
            <v>90100</v>
          </cell>
          <cell r="J339">
            <v>1260</v>
          </cell>
          <cell r="K339">
            <v>341</v>
          </cell>
          <cell r="M339">
            <v>1550</v>
          </cell>
        </row>
        <row r="359">
          <cell r="B359" t="str">
            <v>1.(c)</v>
          </cell>
          <cell r="C359" t="str">
            <v>Oy Alholmens Kraft Ab</v>
          </cell>
          <cell r="D359" t="str">
            <v>Oy Alholmens Kraft Ab</v>
          </cell>
          <cell r="E359">
            <v>7640</v>
          </cell>
          <cell r="F359" t="str">
            <v>Luodontie (itäportti)</v>
          </cell>
          <cell r="G359" t="str">
            <v/>
          </cell>
          <cell r="H359" t="str">
            <v>PIETARSAARI</v>
          </cell>
          <cell r="I359" t="str">
            <v>68600</v>
          </cell>
          <cell r="J359">
            <v>593</v>
          </cell>
          <cell r="K359">
            <v>721</v>
          </cell>
          <cell r="L359">
            <v>74.400000000000006</v>
          </cell>
          <cell r="M359">
            <v>1110</v>
          </cell>
        </row>
        <row r="371">
          <cell r="B371" t="str">
            <v>1.(c)</v>
          </cell>
          <cell r="C371" t="str">
            <v>Fortum Power and Heat Oy, Meri-Porin voimalaitos</v>
          </cell>
          <cell r="D371" t="str">
            <v>Fortum Power and Heat Oy, Meri-Porin voimalaitos</v>
          </cell>
          <cell r="E371">
            <v>7297</v>
          </cell>
          <cell r="F371" t="str">
            <v>Tahkoluoto</v>
          </cell>
          <cell r="G371" t="str">
            <v/>
          </cell>
          <cell r="H371" t="str">
            <v>PORI</v>
          </cell>
          <cell r="I371" t="str">
            <v>28900</v>
          </cell>
          <cell r="J371">
            <v>438</v>
          </cell>
          <cell r="K371">
            <v>270</v>
          </cell>
          <cell r="M371">
            <v>727</v>
          </cell>
        </row>
        <row r="373">
          <cell r="B373" t="str">
            <v>1.(c)</v>
          </cell>
          <cell r="C373" t="str">
            <v>Pori Energia Oy, Aittaluodon voimalaitos</v>
          </cell>
          <cell r="D373" t="str">
            <v>Pori Energia Oy, Aittaluodon voimalaitos</v>
          </cell>
          <cell r="E373">
            <v>7295</v>
          </cell>
          <cell r="F373" t="str">
            <v>Kuninkaanlahdenkatu</v>
          </cell>
          <cell r="G373" t="str">
            <v/>
          </cell>
          <cell r="H373" t="str">
            <v>PORI</v>
          </cell>
          <cell r="I373" t="str">
            <v>28100</v>
          </cell>
          <cell r="J373">
            <v>329</v>
          </cell>
          <cell r="K373">
            <v>257</v>
          </cell>
          <cell r="M373">
            <v>175</v>
          </cell>
        </row>
        <row r="374">
          <cell r="B374" t="str">
            <v>1.(c)</v>
          </cell>
          <cell r="C374" t="str">
            <v>Porin Prosessivoima Oy</v>
          </cell>
          <cell r="D374" t="str">
            <v>Porin Prosessivoima Oy</v>
          </cell>
          <cell r="E374">
            <v>17081</v>
          </cell>
          <cell r="F374" t="str">
            <v>Titaanitie 1</v>
          </cell>
          <cell r="G374" t="str">
            <v/>
          </cell>
          <cell r="H374" t="str">
            <v>PORI</v>
          </cell>
          <cell r="I374" t="str">
            <v>28840</v>
          </cell>
          <cell r="J374">
            <v>396</v>
          </cell>
          <cell r="K374">
            <v>327</v>
          </cell>
          <cell r="M374">
            <v>269</v>
          </cell>
        </row>
        <row r="376">
          <cell r="B376" t="str">
            <v>1.(c)</v>
          </cell>
          <cell r="C376" t="str">
            <v>PVO Lämpövoima Oy, Tahkoluodon voimalaitos</v>
          </cell>
          <cell r="D376" t="str">
            <v>PVO Lämpövoima Oy, Tahkoluodon voimalaitos</v>
          </cell>
          <cell r="E376">
            <v>7288</v>
          </cell>
          <cell r="F376" t="str">
            <v>TAHKOLUOTO</v>
          </cell>
          <cell r="G376" t="str">
            <v/>
          </cell>
          <cell r="H376" t="str">
            <v>PORI</v>
          </cell>
          <cell r="I376" t="str">
            <v>28900</v>
          </cell>
          <cell r="J376">
            <v>295</v>
          </cell>
          <cell r="K376">
            <v>154</v>
          </cell>
          <cell r="M376">
            <v>304</v>
          </cell>
        </row>
        <row r="387">
          <cell r="B387" t="str">
            <v>1.(a)</v>
          </cell>
          <cell r="C387" t="str">
            <v>Neste Oil Oyj, Porvoon jalostamo</v>
          </cell>
          <cell r="D387" t="str">
            <v>Neste Oil Oyj, Porvoon jalostamo</v>
          </cell>
          <cell r="E387">
            <v>7303</v>
          </cell>
          <cell r="F387" t="str">
            <v>Jalostamontie</v>
          </cell>
          <cell r="G387" t="str">
            <v/>
          </cell>
          <cell r="H387" t="str">
            <v>PORVOO</v>
          </cell>
          <cell r="I387" t="str">
            <v>06850</v>
          </cell>
          <cell r="J387">
            <v>2600</v>
          </cell>
          <cell r="K387">
            <v>5320</v>
          </cell>
          <cell r="M387">
            <v>2830</v>
          </cell>
        </row>
        <row r="395">
          <cell r="B395" t="str">
            <v>2.(b)</v>
          </cell>
          <cell r="C395" t="str">
            <v>RUUKKI METALS OY, Raahen terästehdas</v>
          </cell>
          <cell r="D395" t="str">
            <v>RUUKKI METALS OY, Raahen terästehdas</v>
          </cell>
          <cell r="E395">
            <v>7377</v>
          </cell>
          <cell r="F395" t="str">
            <v>Rautaruukintie 155</v>
          </cell>
          <cell r="G395" t="str">
            <v/>
          </cell>
          <cell r="H395" t="str">
            <v>RAAHE</v>
          </cell>
          <cell r="I395" t="str">
            <v>92100</v>
          </cell>
          <cell r="J395">
            <v>1670</v>
          </cell>
          <cell r="K395">
            <v>1020</v>
          </cell>
          <cell r="L395">
            <v>79.2</v>
          </cell>
          <cell r="M395">
            <v>3720</v>
          </cell>
        </row>
        <row r="403">
          <cell r="B403" t="str">
            <v>1.(c)</v>
          </cell>
          <cell r="C403" t="str">
            <v>Rauman Voima Oy</v>
          </cell>
          <cell r="D403" t="str">
            <v>Rauman Voima Oy</v>
          </cell>
          <cell r="E403">
            <v>17086</v>
          </cell>
          <cell r="F403" t="str">
            <v>Tikkalantie 1</v>
          </cell>
          <cell r="G403" t="str">
            <v/>
          </cell>
          <cell r="H403" t="str">
            <v>RAUMA</v>
          </cell>
          <cell r="I403" t="str">
            <v>26100</v>
          </cell>
          <cell r="J403">
            <v>752</v>
          </cell>
          <cell r="K403">
            <v>222</v>
          </cell>
          <cell r="M403">
            <v>599</v>
          </cell>
        </row>
        <row r="413">
          <cell r="B413" t="str">
            <v>1.(c)</v>
          </cell>
          <cell r="C413" t="str">
            <v>Rovaniemen Energia Oy, Suosiolan voimalaitos</v>
          </cell>
          <cell r="D413" t="str">
            <v>Rovaniemen Energia Oy, Suosiolan voimalaitos</v>
          </cell>
          <cell r="E413">
            <v>8334</v>
          </cell>
          <cell r="F413" t="str">
            <v xml:space="preserve">Lampelankatu 24 </v>
          </cell>
          <cell r="G413" t="str">
            <v/>
          </cell>
          <cell r="H413" t="str">
            <v>ROVANIEMI</v>
          </cell>
          <cell r="I413" t="str">
            <v>96300</v>
          </cell>
          <cell r="J413">
            <v>335</v>
          </cell>
          <cell r="K413">
            <v>322</v>
          </cell>
          <cell r="M413">
            <v>297</v>
          </cell>
        </row>
        <row r="428">
          <cell r="B428" t="str">
            <v>1.(c)</v>
          </cell>
          <cell r="C428" t="str">
            <v>JÄRVI-SUOMEN VOIMA OY SAVONLINNAN VOIMALA</v>
          </cell>
          <cell r="D428" t="str">
            <v>JÄRVI-SUOMEN VOIMA OY SAVONLINNAN VOIMALA</v>
          </cell>
          <cell r="E428">
            <v>9026</v>
          </cell>
          <cell r="F428" t="str">
            <v>Schaumanintie 1</v>
          </cell>
          <cell r="G428" t="str">
            <v/>
          </cell>
          <cell r="H428" t="str">
            <v>SAVONLINNA</v>
          </cell>
          <cell r="I428" t="str">
            <v>57200</v>
          </cell>
        </row>
        <row r="438">
          <cell r="B438" t="str">
            <v>1.(c)</v>
          </cell>
          <cell r="C438" t="str">
            <v>Vaskiluodon Voima Oy, Seinäjoen turvevoimalaitos</v>
          </cell>
          <cell r="D438" t="str">
            <v>Vaskiluodon Voima Oy, Seinäjoen turvevoimalaitos</v>
          </cell>
          <cell r="E438">
            <v>7435</v>
          </cell>
          <cell r="F438" t="str">
            <v>Sevontie 1</v>
          </cell>
          <cell r="G438" t="str">
            <v/>
          </cell>
          <cell r="H438" t="str">
            <v>SEINÄJOKI</v>
          </cell>
          <cell r="I438" t="str">
            <v>60200</v>
          </cell>
          <cell r="J438">
            <v>433</v>
          </cell>
          <cell r="K438">
            <v>510</v>
          </cell>
          <cell r="M438">
            <v>533</v>
          </cell>
        </row>
        <row r="464">
          <cell r="B464" t="str">
            <v>1.(c)</v>
          </cell>
          <cell r="C464" t="str">
            <v>TAMPEREEN ENERGIANTUOTANTO OY, NAISTENLAHDEN VOIMALAITOS</v>
          </cell>
          <cell r="D464" t="str">
            <v>TAMPEREEN ENERGIANTUOTANTO OY, NAISTENLAHDEN VOIMALAITOS</v>
          </cell>
          <cell r="E464">
            <v>7662</v>
          </cell>
          <cell r="F464" t="str">
            <v>Rauhaniementie 13</v>
          </cell>
          <cell r="G464" t="str">
            <v/>
          </cell>
          <cell r="H464" t="str">
            <v>TAMPERE</v>
          </cell>
          <cell r="I464" t="str">
            <v>33100</v>
          </cell>
          <cell r="J464">
            <v>689</v>
          </cell>
          <cell r="K464">
            <v>329</v>
          </cell>
          <cell r="M464">
            <v>682</v>
          </cell>
        </row>
        <row r="479">
          <cell r="B479" t="str">
            <v>1.(c)</v>
          </cell>
          <cell r="C479" t="str">
            <v>Tornion Voima Oy, Tornion voimalaitos</v>
          </cell>
          <cell r="D479" t="str">
            <v>Tornion Voima Oy, Tornion voimalaitos</v>
          </cell>
          <cell r="E479">
            <v>67512</v>
          </cell>
          <cell r="F479" t="str">
            <v>Outokumpu, Tornion tehtaat, Röyttä</v>
          </cell>
          <cell r="G479" t="str">
            <v/>
          </cell>
          <cell r="H479" t="str">
            <v>TORNIO</v>
          </cell>
          <cell r="I479" t="str">
            <v>95400</v>
          </cell>
          <cell r="J479">
            <v>172</v>
          </cell>
          <cell r="K479">
            <v>161</v>
          </cell>
          <cell r="M479">
            <v>291</v>
          </cell>
        </row>
        <row r="509">
          <cell r="B509" t="str">
            <v>1.(c)</v>
          </cell>
          <cell r="C509" t="str">
            <v>Vaskiluodon Voima Oy</v>
          </cell>
          <cell r="D509" t="str">
            <v>Vaskiluodon Voima Oy</v>
          </cell>
          <cell r="E509">
            <v>7732</v>
          </cell>
          <cell r="F509" t="str">
            <v>Reinikatu 1</v>
          </cell>
          <cell r="G509" t="str">
            <v/>
          </cell>
          <cell r="H509" t="str">
            <v>VAASA</v>
          </cell>
          <cell r="I509" t="str">
            <v>65170</v>
          </cell>
          <cell r="J509">
            <v>1330</v>
          </cell>
          <cell r="K509">
            <v>298</v>
          </cell>
          <cell r="M509">
            <v>901</v>
          </cell>
        </row>
        <row r="510">
          <cell r="B510" t="str">
            <v>4.(a)</v>
          </cell>
          <cell r="C510" t="str">
            <v>AVILON OY ent. KUITU FINLAND OY ent. SÄTERI OY, Viskoosikuidun valmistus</v>
          </cell>
          <cell r="D510" t="str">
            <v>AVILON OY ent. KUITU FINLAND OY ent. SÄTERI OY, Viskoosikuidun valmistus</v>
          </cell>
          <cell r="E510">
            <v>7739</v>
          </cell>
          <cell r="F510" t="str">
            <v>Säterintie 8</v>
          </cell>
          <cell r="G510" t="str">
            <v/>
          </cell>
          <cell r="H510" t="str">
            <v>VALKEAKOSKI</v>
          </cell>
          <cell r="I510" t="str">
            <v>37600</v>
          </cell>
        </row>
        <row r="512">
          <cell r="B512" t="str">
            <v>6.(a)</v>
          </cell>
          <cell r="C512" t="str">
            <v>UPM-KYMMENE OYJ , TERVASAARI</v>
          </cell>
          <cell r="D512" t="str">
            <v>UPM-KYMMENE OYJ , TERVASAARI</v>
          </cell>
          <cell r="E512">
            <v>7737</v>
          </cell>
          <cell r="F512" t="str">
            <v>Tehtaankatu 3</v>
          </cell>
          <cell r="G512" t="str">
            <v/>
          </cell>
          <cell r="H512" t="str">
            <v>VALKEAKOSKI</v>
          </cell>
          <cell r="I512" t="str">
            <v>37600</v>
          </cell>
          <cell r="J512">
            <v>396</v>
          </cell>
          <cell r="K512">
            <v>153</v>
          </cell>
          <cell r="M512">
            <v>389</v>
          </cell>
        </row>
        <row r="518">
          <cell r="B518" t="str">
            <v>1.(c)</v>
          </cell>
          <cell r="C518" t="str">
            <v>Vantaan Energia Oy, Martinlaakson voimalaitos</v>
          </cell>
          <cell r="D518" t="str">
            <v>Vantaan Energia Oy, Martinlaakson voimalaitos</v>
          </cell>
          <cell r="E518">
            <v>6188</v>
          </cell>
          <cell r="F518" t="str">
            <v>MARTINKYLÄNTIE 19</v>
          </cell>
          <cell r="G518" t="str">
            <v/>
          </cell>
          <cell r="H518" t="str">
            <v>VANTAA</v>
          </cell>
          <cell r="I518" t="str">
            <v>01620</v>
          </cell>
          <cell r="J518">
            <v>1270</v>
          </cell>
          <cell r="K518">
            <v>874</v>
          </cell>
          <cell r="M518">
            <v>674</v>
          </cell>
        </row>
        <row r="519">
          <cell r="B519" t="str">
            <v>6.(b)</v>
          </cell>
          <cell r="C519" t="str">
            <v>Stora Enso Oyj, Varkauden tehtaat</v>
          </cell>
          <cell r="D519" t="str">
            <v>Stora Enso Oyj, Varkauden tehtaat</v>
          </cell>
          <cell r="E519">
            <v>7249</v>
          </cell>
          <cell r="F519" t="str">
            <v>Ahlströminkatu 26-28</v>
          </cell>
          <cell r="G519" t="str">
            <v/>
          </cell>
          <cell r="H519" t="str">
            <v>VARKAUS</v>
          </cell>
          <cell r="I519" t="str">
            <v>78250</v>
          </cell>
          <cell r="J519">
            <v>746</v>
          </cell>
          <cell r="K519">
            <v>169</v>
          </cell>
          <cell r="L519">
            <v>151</v>
          </cell>
          <cell r="M519">
            <v>712</v>
          </cell>
        </row>
      </sheetData>
      <sheetData sheetId="12">
        <row r="26">
          <cell r="B26" t="str">
            <v>1.(c)</v>
          </cell>
          <cell r="C26" t="str">
            <v>EDF Corse Centrale du Vazzio</v>
          </cell>
          <cell r="D26" t="str">
            <v>Centrale thermique du VAZZIO</v>
          </cell>
          <cell r="E26">
            <v>4929</v>
          </cell>
          <cell r="F26" t="str">
            <v>ZI du VAZZIO</v>
          </cell>
          <cell r="G26" t="str">
            <v/>
          </cell>
          <cell r="H26" t="str">
            <v>AJACCIO</v>
          </cell>
          <cell r="I26" t="str">
            <v>20090</v>
          </cell>
          <cell r="J26">
            <v>3750</v>
          </cell>
          <cell r="K26">
            <v>1160</v>
          </cell>
          <cell r="L26">
            <v>152</v>
          </cell>
          <cell r="M26">
            <v>506</v>
          </cell>
        </row>
        <row r="104">
          <cell r="B104" t="str">
            <v>1.(c)</v>
          </cell>
          <cell r="C104" t="str">
            <v>EDF-DPIT</v>
          </cell>
          <cell r="D104" t="str">
            <v>CPT d'Aramon</v>
          </cell>
          <cell r="E104">
            <v>4431</v>
          </cell>
          <cell r="F104" t="str">
            <v>2010, route de Beaucaire</v>
          </cell>
          <cell r="G104" t="str">
            <v/>
          </cell>
          <cell r="H104" t="str">
            <v>ARAMON</v>
          </cell>
          <cell r="I104" t="str">
            <v>30390</v>
          </cell>
          <cell r="J104">
            <v>607</v>
          </cell>
          <cell r="K104">
            <v>459</v>
          </cell>
          <cell r="M104">
            <v>139</v>
          </cell>
        </row>
        <row r="134">
          <cell r="B134" t="str">
            <v>8.(b).(ii)</v>
          </cell>
          <cell r="C134" t="str">
            <v>TEREOS</v>
          </cell>
          <cell r="D134" t="str">
            <v>TEREOS</v>
          </cell>
          <cell r="E134">
            <v>5310</v>
          </cell>
          <cell r="F134" t="str">
            <v>Route de Paris</v>
          </cell>
          <cell r="G134" t="str">
            <v/>
          </cell>
          <cell r="H134" t="str">
            <v>ARTENAY</v>
          </cell>
          <cell r="I134" t="str">
            <v>45410</v>
          </cell>
          <cell r="J134">
            <v>100</v>
          </cell>
          <cell r="M134">
            <v>154</v>
          </cell>
        </row>
        <row r="141">
          <cell r="B141" t="str">
            <v>1.(c)</v>
          </cell>
          <cell r="C141" t="str">
            <v>RENAULT - Usine de Flins</v>
          </cell>
          <cell r="D141" t="str">
            <v>Usine de Flins</v>
          </cell>
          <cell r="E141">
            <v>4339</v>
          </cell>
          <cell r="F141" t="str">
            <v>Bd Pierre Lefaucheux CS 30508</v>
          </cell>
          <cell r="G141" t="str">
            <v/>
          </cell>
          <cell r="H141" t="str">
            <v>AUBERGENVILLE</v>
          </cell>
          <cell r="I141" t="str">
            <v>78415</v>
          </cell>
        </row>
        <row r="178">
          <cell r="B178" t="str">
            <v>1.(c)</v>
          </cell>
          <cell r="C178" t="str">
            <v>Societe de Distribution de Chaleur de Bagnolet</v>
          </cell>
          <cell r="D178" t="str">
            <v>Societe de Distribution de Chaleur de Bagnolet</v>
          </cell>
          <cell r="E178">
            <v>4395</v>
          </cell>
          <cell r="F178" t="str">
            <v>9 à 15 Avenue des roses</v>
          </cell>
          <cell r="G178" t="str">
            <v/>
          </cell>
          <cell r="H178" t="str">
            <v>BAGNOLET</v>
          </cell>
          <cell r="I178" t="str">
            <v>93170</v>
          </cell>
          <cell r="J178">
            <v>112</v>
          </cell>
          <cell r="K178">
            <v>205</v>
          </cell>
        </row>
        <row r="179">
          <cell r="B179" t="str">
            <v>2.(f)</v>
          </cell>
          <cell r="C179" t="str">
            <v>BAGNOLS DECAP</v>
          </cell>
          <cell r="D179" t="str">
            <v>BAGNOLS DECAP</v>
          </cell>
          <cell r="E179">
            <v>18143</v>
          </cell>
          <cell r="F179" t="str">
            <v>ZA de Berret 148 avenue de l'Hermitage</v>
          </cell>
          <cell r="G179" t="str">
            <v/>
          </cell>
          <cell r="H179" t="str">
            <v>BAGNOLS-SUR-CEZE</v>
          </cell>
          <cell r="I179" t="str">
            <v>30200</v>
          </cell>
        </row>
        <row r="211">
          <cell r="B211" t="str">
            <v>4.(a).(ix)</v>
          </cell>
          <cell r="C211" t="str">
            <v>SIMOREP ET COMPAGNIE</v>
          </cell>
          <cell r="D211" t="str">
            <v>SIMOREP ET COMPAGNIE</v>
          </cell>
          <cell r="E211">
            <v>787</v>
          </cell>
          <cell r="F211" t="str">
            <v>rue Edouard Michelin</v>
          </cell>
          <cell r="G211" t="str">
            <v/>
          </cell>
          <cell r="H211" t="str">
            <v>BASSENS</v>
          </cell>
          <cell r="I211" t="str">
            <v>33530</v>
          </cell>
          <cell r="J211">
            <v>242</v>
          </cell>
          <cell r="K211">
            <v>398</v>
          </cell>
          <cell r="M211">
            <v>141</v>
          </cell>
        </row>
        <row r="220">
          <cell r="B220" t="str">
            <v>1.(c)</v>
          </cell>
          <cell r="C220" t="str">
            <v>3CB</v>
          </cell>
          <cell r="D220" t="str">
            <v>3CB</v>
          </cell>
          <cell r="E220">
            <v>175491</v>
          </cell>
          <cell r="F220" t="str">
            <v>Lieu dit Les Primots</v>
          </cell>
          <cell r="G220" t="str">
            <v/>
          </cell>
          <cell r="H220" t="str">
            <v>BAYET</v>
          </cell>
          <cell r="I220" t="str">
            <v>03500</v>
          </cell>
          <cell r="M220">
            <v>173</v>
          </cell>
        </row>
        <row r="239">
          <cell r="B239" t="str">
            <v>1.(c)</v>
          </cell>
          <cell r="C239" t="str">
            <v>AREVA NC LA HAGUE</v>
          </cell>
          <cell r="D239" t="str">
            <v>Etablissement de LA HAGUE</v>
          </cell>
          <cell r="E239">
            <v>882</v>
          </cell>
          <cell r="F239" t="str">
            <v>Usine de LA HAGUE</v>
          </cell>
          <cell r="G239" t="str">
            <v/>
          </cell>
          <cell r="H239" t="str">
            <v>BEAUMONT-HAGUE</v>
          </cell>
          <cell r="I239" t="str">
            <v>50444</v>
          </cell>
          <cell r="J239">
            <v>137</v>
          </cell>
        </row>
        <row r="257">
          <cell r="B257" t="str">
            <v>8.(b).(ii)</v>
          </cell>
          <cell r="C257" t="str">
            <v>ROQUETTE FRERES</v>
          </cell>
          <cell r="D257" t="str">
            <v>ROQUETTE Frères</v>
          </cell>
          <cell r="E257">
            <v>4476</v>
          </cell>
          <cell r="F257" t="str">
            <v>Route du Rhin - CS 20004</v>
          </cell>
          <cell r="G257" t="str">
            <v/>
          </cell>
          <cell r="H257" t="str">
            <v>BEINHEIM</v>
          </cell>
          <cell r="I257" t="str">
            <v>67930</v>
          </cell>
          <cell r="J257">
            <v>237</v>
          </cell>
          <cell r="K257">
            <v>203</v>
          </cell>
        </row>
        <row r="295">
          <cell r="B295" t="str">
            <v>1.(c)</v>
          </cell>
          <cell r="C295" t="str">
            <v>SEVE</v>
          </cell>
          <cell r="D295" t="str">
            <v>SEVE</v>
          </cell>
          <cell r="E295">
            <v>1253</v>
          </cell>
          <cell r="F295" t="str">
            <v>16, rue Edouard BELIN</v>
          </cell>
          <cell r="G295" t="str">
            <v/>
          </cell>
          <cell r="H295" t="str">
            <v>BESANCON</v>
          </cell>
          <cell r="I295" t="str">
            <v>25000</v>
          </cell>
        </row>
        <row r="300">
          <cell r="B300" t="str">
            <v>6.(b)</v>
          </cell>
          <cell r="C300" t="str">
            <v>ARJOWIGGINS</v>
          </cell>
          <cell r="D300" t="str">
            <v>ARJO WIGGINS Papiers Couchés S.A.S.</v>
          </cell>
          <cell r="E300">
            <v>4126</v>
          </cell>
          <cell r="F300" t="str">
            <v>17, rue du 8 Mai - BP 03</v>
          </cell>
          <cell r="G300" t="str">
            <v/>
          </cell>
          <cell r="H300" t="str">
            <v>BESSE-SUR-BRAYE</v>
          </cell>
          <cell r="I300" t="str">
            <v>72310</v>
          </cell>
        </row>
        <row r="378">
          <cell r="B378" t="str">
            <v>1.(c)</v>
          </cell>
          <cell r="C378" t="str">
            <v>UPTI - CPT de BOUCHAIN</v>
          </cell>
          <cell r="D378" t="str">
            <v>Centre de Production Thermique EDF de BOUCHAIN</v>
          </cell>
          <cell r="E378">
            <v>4697</v>
          </cell>
          <cell r="F378" t="str">
            <v>476, Allée de la Vigilence</v>
          </cell>
          <cell r="G378" t="str">
            <v/>
          </cell>
          <cell r="H378" t="str">
            <v>BOUCHAIN</v>
          </cell>
          <cell r="I378" t="str">
            <v>59111</v>
          </cell>
          <cell r="J378">
            <v>1980</v>
          </cell>
          <cell r="K378">
            <v>2180</v>
          </cell>
          <cell r="L378">
            <v>308</v>
          </cell>
          <cell r="M378">
            <v>677</v>
          </cell>
        </row>
        <row r="428">
          <cell r="B428" t="str">
            <v>6.(b)</v>
          </cell>
          <cell r="C428" t="str">
            <v>STORA ENSO CORBEHEM</v>
          </cell>
          <cell r="D428" t="str">
            <v>STORA ENSO CORBEHEM</v>
          </cell>
          <cell r="E428">
            <v>4793</v>
          </cell>
          <cell r="F428" t="str">
            <v>Rue de Corbehem BP 2</v>
          </cell>
          <cell r="G428" t="str">
            <v/>
          </cell>
          <cell r="H428" t="str">
            <v>BREBIERES</v>
          </cell>
          <cell r="I428" t="str">
            <v>62117</v>
          </cell>
        </row>
        <row r="464">
          <cell r="B464" t="str">
            <v>8.(b).(ii)</v>
          </cell>
          <cell r="C464" t="str">
            <v>Tereos - Etablissement de Bucy Le Long</v>
          </cell>
          <cell r="D464" t="str">
            <v>Etablissement de Bucy Le Long</v>
          </cell>
          <cell r="E464">
            <v>668</v>
          </cell>
          <cell r="F464" t="str">
            <v>route de Soissons</v>
          </cell>
          <cell r="G464" t="str">
            <v/>
          </cell>
          <cell r="H464" t="str">
            <v>BUCY-LE-LONG</v>
          </cell>
          <cell r="I464" t="str">
            <v>02880</v>
          </cell>
          <cell r="J464">
            <v>148</v>
          </cell>
          <cell r="M464">
            <v>140</v>
          </cell>
        </row>
        <row r="483">
          <cell r="B483" t="str">
            <v>8.(b).(ii)</v>
          </cell>
          <cell r="C483" t="str">
            <v>Saint Louis Sucre SNC</v>
          </cell>
          <cell r="D483" t="str">
            <v>Saint Louis Sucre Site de Cagny</v>
          </cell>
          <cell r="E483">
            <v>860</v>
          </cell>
          <cell r="F483" t="str">
            <v>Route de Paris</v>
          </cell>
          <cell r="G483" t="str">
            <v/>
          </cell>
          <cell r="H483" t="str">
            <v>CAGNY</v>
          </cell>
          <cell r="I483" t="str">
            <v>14630</v>
          </cell>
        </row>
        <row r="564">
          <cell r="B564" t="str">
            <v>5.(b)</v>
          </cell>
          <cell r="C564" t="str">
            <v>Rive Droite Environnement</v>
          </cell>
          <cell r="D564" t="str">
            <v>COMPLEXE THERMIQUE DES HAUTS DE GARONNE</v>
          </cell>
          <cell r="E564">
            <v>799</v>
          </cell>
          <cell r="F564" t="str">
            <v>U.V.E. DE CENON RUE JEAN COCTEAU</v>
          </cell>
          <cell r="G564" t="str">
            <v/>
          </cell>
          <cell r="H564" t="str">
            <v>CENON</v>
          </cell>
          <cell r="I564" t="str">
            <v>33150</v>
          </cell>
          <cell r="M564">
            <v>101</v>
          </cell>
        </row>
        <row r="639">
          <cell r="B639" t="str">
            <v>2.(f)</v>
          </cell>
          <cell r="C639" t="str">
            <v>MEFRO WHEELS FRANCE</v>
          </cell>
          <cell r="D639" t="str">
            <v>MEFRO WHEELS FRANCE</v>
          </cell>
          <cell r="E639">
            <v>1111</v>
          </cell>
          <cell r="F639" t="str">
            <v>5 , avenue du président COTY</v>
          </cell>
          <cell r="G639" t="str">
            <v/>
          </cell>
          <cell r="H639" t="str">
            <v>CHAPELLE-SAINT-LUC</v>
          </cell>
          <cell r="I639" t="str">
            <v>10600</v>
          </cell>
        </row>
        <row r="738">
          <cell r="B738" t="str">
            <v>8.(b).(ii)</v>
          </cell>
          <cell r="C738" t="str">
            <v>TEREOS</v>
          </cell>
          <cell r="D738" t="str">
            <v>TEREOS</v>
          </cell>
          <cell r="E738">
            <v>704</v>
          </cell>
          <cell r="F738" t="str">
            <v>Hameau de la sucrerie BP 90484 Chevrières</v>
          </cell>
          <cell r="G738" t="str">
            <v/>
          </cell>
          <cell r="H738" t="str">
            <v>CHEVRIERES</v>
          </cell>
          <cell r="I738" t="str">
            <v>60617</v>
          </cell>
          <cell r="J738">
            <v>107</v>
          </cell>
          <cell r="K738">
            <v>263</v>
          </cell>
        </row>
        <row r="767">
          <cell r="B767" t="str">
            <v>1.(c)</v>
          </cell>
          <cell r="C767" t="str">
            <v>RENAULT CLEON</v>
          </cell>
          <cell r="D767" t="str">
            <v>RENAULT CLEON</v>
          </cell>
          <cell r="E767">
            <v>1167</v>
          </cell>
          <cell r="F767" t="str">
            <v>BP 105</v>
          </cell>
          <cell r="G767" t="str">
            <v/>
          </cell>
          <cell r="H767" t="str">
            <v>CLEON</v>
          </cell>
          <cell r="I767" t="str">
            <v>76410</v>
          </cell>
        </row>
        <row r="795">
          <cell r="B795" t="str">
            <v>1.(c)</v>
          </cell>
          <cell r="C795" t="str">
            <v>S.C.C.U</v>
          </cell>
          <cell r="D795" t="str">
            <v>CENTRALE THERMIQUE</v>
          </cell>
          <cell r="E795">
            <v>190093</v>
          </cell>
          <cell r="F795" t="str">
            <v>16 rue Henry Wilhelm</v>
          </cell>
          <cell r="G795" t="str">
            <v/>
          </cell>
          <cell r="H795" t="str">
            <v>COLMAR</v>
          </cell>
          <cell r="I795" t="str">
            <v>68027</v>
          </cell>
        </row>
        <row r="828">
          <cell r="B828" t="str">
            <v>8.(b).(ii)</v>
          </cell>
          <cell r="C828" t="str">
            <v>TEREOS</v>
          </cell>
          <cell r="D828" t="str">
            <v>TEREOS Sucrerie de Connantre</v>
          </cell>
          <cell r="E828">
            <v>1089</v>
          </cell>
          <cell r="F828" t="str">
            <v>Route de Mesnil Broussy</v>
          </cell>
          <cell r="G828" t="str">
            <v/>
          </cell>
          <cell r="H828" t="str">
            <v>CONNANTRE</v>
          </cell>
          <cell r="I828" t="str">
            <v>51230</v>
          </cell>
          <cell r="J828">
            <v>194</v>
          </cell>
          <cell r="K828">
            <v>650</v>
          </cell>
          <cell r="M828">
            <v>140</v>
          </cell>
        </row>
        <row r="836">
          <cell r="B836" t="str">
            <v>1.(c)</v>
          </cell>
          <cell r="C836" t="str">
            <v>Altis Semiconductor</v>
          </cell>
          <cell r="D836" t="str">
            <v>ALTIS SEMICONDUCTOR</v>
          </cell>
          <cell r="E836">
            <v>4359</v>
          </cell>
          <cell r="F836" t="str">
            <v>224, bd John Kennedy</v>
          </cell>
          <cell r="G836" t="str">
            <v/>
          </cell>
          <cell r="H836" t="str">
            <v>CORBEIL-ESSONNES</v>
          </cell>
          <cell r="I836" t="str">
            <v>91105</v>
          </cell>
        </row>
        <row r="838">
          <cell r="B838" t="str">
            <v>8.(b).(ii)</v>
          </cell>
          <cell r="C838" t="str">
            <v>CRISTAL UNION</v>
          </cell>
          <cell r="D838" t="str">
            <v>CRISTAL UNION Etablissement de CORBEILLES</v>
          </cell>
          <cell r="E838">
            <v>5327</v>
          </cell>
          <cell r="F838" t="str">
            <v>43, rue de la Libération</v>
          </cell>
          <cell r="G838" t="str">
            <v/>
          </cell>
          <cell r="H838" t="str">
            <v>CORBEILLES</v>
          </cell>
          <cell r="I838" t="str">
            <v>45490</v>
          </cell>
          <cell r="J838">
            <v>124</v>
          </cell>
          <cell r="K838">
            <v>370</v>
          </cell>
        </row>
        <row r="841">
          <cell r="B841" t="str">
            <v>1.(c)</v>
          </cell>
          <cell r="C841" t="str">
            <v>ELECTRICITE DE FRANCE</v>
          </cell>
          <cell r="D841" t="str">
            <v>EDF - UP CORDEMAIS</v>
          </cell>
          <cell r="E841">
            <v>4147</v>
          </cell>
          <cell r="F841" t="str">
            <v>Unité de Production CORDEMAIS BP 13</v>
          </cell>
          <cell r="G841" t="str">
            <v/>
          </cell>
          <cell r="H841" t="str">
            <v>CORDEMAIS</v>
          </cell>
          <cell r="I841" t="str">
            <v>44360</v>
          </cell>
          <cell r="J841">
            <v>4620</v>
          </cell>
          <cell r="K841">
            <v>3990</v>
          </cell>
          <cell r="M841">
            <v>4770</v>
          </cell>
        </row>
        <row r="893">
          <cell r="B893" t="str">
            <v>5.(a)</v>
          </cell>
          <cell r="C893" t="str">
            <v>CRETEIL INCINERATION ENERGIE</v>
          </cell>
          <cell r="D893" t="str">
            <v>CRETEIL INCINERATION ENERGIE</v>
          </cell>
          <cell r="E893">
            <v>4403</v>
          </cell>
          <cell r="F893" t="str">
            <v>10/11 RUE DES MALFOURCHES</v>
          </cell>
          <cell r="G893" t="str">
            <v/>
          </cell>
          <cell r="H893" t="str">
            <v>CRETEIL</v>
          </cell>
          <cell r="I893" t="str">
            <v>94034</v>
          </cell>
          <cell r="M893">
            <v>239</v>
          </cell>
        </row>
        <row r="968">
          <cell r="B968" t="str">
            <v>4.(b).(iv)</v>
          </cell>
          <cell r="C968" t="str">
            <v>SOLVAY CARBONATE France</v>
          </cell>
          <cell r="D968" t="str">
            <v>SOLVAY CARBONATE France usine de Dombasle</v>
          </cell>
          <cell r="E968">
            <v>3979</v>
          </cell>
          <cell r="F968" t="str">
            <v>Rue Gabriel Péri BP1</v>
          </cell>
          <cell r="G968" t="str">
            <v/>
          </cell>
          <cell r="H968" t="str">
            <v>DOMBASLE-SUR-MEURTHE</v>
          </cell>
          <cell r="I968" t="str">
            <v>54110</v>
          </cell>
          <cell r="J968">
            <v>845</v>
          </cell>
          <cell r="K968">
            <v>1830</v>
          </cell>
          <cell r="L968">
            <v>93.7</v>
          </cell>
          <cell r="M968">
            <v>598</v>
          </cell>
        </row>
        <row r="979">
          <cell r="B979" t="str">
            <v>1.(a)</v>
          </cell>
          <cell r="C979" t="str">
            <v>TOTAL Raffinage CHIMIE</v>
          </cell>
          <cell r="D979" t="str">
            <v>TOTAL RAFFINAGE CHIMIE</v>
          </cell>
          <cell r="E979">
            <v>4145</v>
          </cell>
          <cell r="F979" t="str">
            <v>RAFFINERIE DE DONGES - BP 33</v>
          </cell>
          <cell r="G979" t="str">
            <v/>
          </cell>
          <cell r="H979" t="str">
            <v>DONGES</v>
          </cell>
          <cell r="I979" t="str">
            <v>44480</v>
          </cell>
          <cell r="J979">
            <v>2140</v>
          </cell>
          <cell r="K979">
            <v>3370</v>
          </cell>
          <cell r="M979">
            <v>1290</v>
          </cell>
        </row>
        <row r="1046">
          <cell r="B1046" t="str">
            <v>8.(b).(ii)</v>
          </cell>
          <cell r="C1046" t="str">
            <v>SAINT LOUIS SUCRE</v>
          </cell>
          <cell r="D1046" t="str">
            <v>SAINT LOUIS SUCRE</v>
          </cell>
          <cell r="E1046">
            <v>744</v>
          </cell>
          <cell r="F1046" t="str">
            <v>90, rue du Maréchal Leclerc</v>
          </cell>
          <cell r="G1046" t="str">
            <v/>
          </cell>
          <cell r="H1046" t="str">
            <v>EPPEVILLE</v>
          </cell>
          <cell r="I1046" t="str">
            <v>80400</v>
          </cell>
          <cell r="J1046">
            <v>311</v>
          </cell>
          <cell r="K1046">
            <v>241</v>
          </cell>
          <cell r="M1046">
            <v>224</v>
          </cell>
        </row>
        <row r="1053">
          <cell r="B1053" t="str">
            <v>8.(b).(ii)</v>
          </cell>
          <cell r="C1053" t="str">
            <v>TEREOS</v>
          </cell>
          <cell r="D1053" t="str">
            <v>TEREOS Sucrerie d'Escaudoeuvres</v>
          </cell>
          <cell r="E1053">
            <v>4727</v>
          </cell>
          <cell r="F1053" t="str">
            <v>Rue d'Erre BP1</v>
          </cell>
          <cell r="G1053" t="str">
            <v/>
          </cell>
          <cell r="H1053" t="str">
            <v>ESCAUDOEUVRES</v>
          </cell>
          <cell r="I1053" t="str">
            <v>59161</v>
          </cell>
          <cell r="J1053">
            <v>238</v>
          </cell>
          <cell r="K1053">
            <v>580</v>
          </cell>
          <cell r="M1053">
            <v>115</v>
          </cell>
        </row>
        <row r="1072">
          <cell r="B1072" t="str">
            <v>1.(c)</v>
          </cell>
          <cell r="C1072" t="str">
            <v>SAINT LOUIS SUCRE</v>
          </cell>
          <cell r="D1072" t="str">
            <v>SUCRERIE D'ETREPAGNY</v>
          </cell>
          <cell r="E1072">
            <v>1203</v>
          </cell>
          <cell r="F1072" t="str">
            <v>Route de Gamaches BP 7</v>
          </cell>
          <cell r="G1072" t="str">
            <v/>
          </cell>
          <cell r="H1072" t="str">
            <v>ETREPAGNY</v>
          </cell>
          <cell r="I1072" t="str">
            <v>27150</v>
          </cell>
          <cell r="J1072">
            <v>233</v>
          </cell>
          <cell r="K1072">
            <v>523</v>
          </cell>
          <cell r="M1072">
            <v>107</v>
          </cell>
        </row>
        <row r="1078">
          <cell r="B1078" t="str">
            <v>1.(c)</v>
          </cell>
          <cell r="C1078" t="str">
            <v>TERMEVRA</v>
          </cell>
          <cell r="D1078" t="str">
            <v>THERMEVRA</v>
          </cell>
          <cell r="E1078">
            <v>17687</v>
          </cell>
          <cell r="F1078" t="str">
            <v>Route de Saint André</v>
          </cell>
          <cell r="G1078" t="str">
            <v/>
          </cell>
          <cell r="H1078" t="str">
            <v>EVREUX</v>
          </cell>
          <cell r="I1078" t="str">
            <v>27000</v>
          </cell>
        </row>
        <row r="1083">
          <cell r="B1083" t="str">
            <v>1.(c)</v>
          </cell>
          <cell r="C1083" t="str">
            <v>GIE EVRY</v>
          </cell>
          <cell r="D1083" t="str">
            <v>GIE EVRY DALKIA</v>
          </cell>
          <cell r="E1083">
            <v>104684</v>
          </cell>
          <cell r="F1083" t="str">
            <v>Avenue de la Liberté</v>
          </cell>
          <cell r="G1083" t="str">
            <v/>
          </cell>
          <cell r="H1083" t="str">
            <v>EVRY</v>
          </cell>
          <cell r="I1083" t="str">
            <v>91000</v>
          </cell>
        </row>
        <row r="1085">
          <cell r="B1085" t="str">
            <v>1.(c)</v>
          </cell>
          <cell r="C1085" t="str">
            <v>COMPAGNIE DE CHAUFFAGE</v>
          </cell>
          <cell r="D1085" t="str">
            <v>Chaufferie de la Villeneuve</v>
          </cell>
          <cell r="E1085">
            <v>2963</v>
          </cell>
          <cell r="F1085" t="str">
            <v>8, rue Lecorbusier</v>
          </cell>
          <cell r="G1085" t="str">
            <v/>
          </cell>
          <cell r="H1085" t="str">
            <v>EYBENS</v>
          </cell>
          <cell r="I1085" t="str">
            <v>38320</v>
          </cell>
          <cell r="J1085">
            <v>122</v>
          </cell>
          <cell r="K1085">
            <v>211</v>
          </cell>
        </row>
        <row r="1114">
          <cell r="B1114" t="str">
            <v>1.(a)</v>
          </cell>
          <cell r="C1114" t="str">
            <v>TOTAL Raffinage France</v>
          </cell>
          <cell r="D1114" t="str">
            <v>Raffinerie de Feyzin</v>
          </cell>
          <cell r="E1114">
            <v>3057</v>
          </cell>
          <cell r="F1114" t="str">
            <v>BP6</v>
          </cell>
          <cell r="G1114" t="str">
            <v/>
          </cell>
          <cell r="H1114" t="str">
            <v>FEYZIN</v>
          </cell>
          <cell r="I1114" t="str">
            <v>69551</v>
          </cell>
          <cell r="J1114">
            <v>1200</v>
          </cell>
          <cell r="K1114">
            <v>2670</v>
          </cell>
          <cell r="M1114">
            <v>1160</v>
          </cell>
        </row>
        <row r="1145">
          <cell r="B1145" t="str">
            <v>1.(c)</v>
          </cell>
          <cell r="C1145" t="str">
            <v>SOCIETE VERMANDOISE INDUSTRIES</v>
          </cell>
          <cell r="D1145" t="str">
            <v>SVI Sucrerie de FONTAINE LE DUN</v>
          </cell>
          <cell r="E1145">
            <v>69359</v>
          </cell>
          <cell r="F1145" t="str">
            <v>99 rue Eugène Wagner</v>
          </cell>
          <cell r="G1145" t="str">
            <v/>
          </cell>
          <cell r="H1145" t="str">
            <v>FONTAINE-LE-DUN</v>
          </cell>
          <cell r="I1145" t="str">
            <v>76740</v>
          </cell>
        </row>
        <row r="1153">
          <cell r="B1153" t="str">
            <v>1.(c)</v>
          </cell>
          <cell r="C1153" t="str">
            <v>Régie du chauffage urbain</v>
          </cell>
          <cell r="D1153" t="str">
            <v>chaufferie zup de fontenay</v>
          </cell>
          <cell r="E1153">
            <v>158770</v>
          </cell>
          <cell r="F1153" t="str">
            <v>4, avenue Jean Moulin</v>
          </cell>
          <cell r="G1153" t="str">
            <v/>
          </cell>
          <cell r="H1153" t="str">
            <v>FONTENAY-SOUS-BOIS</v>
          </cell>
          <cell r="I1153" t="str">
            <v>94120</v>
          </cell>
        </row>
        <row r="1249">
          <cell r="B1249" t="str">
            <v>1.(c)</v>
          </cell>
          <cell r="C1249" t="str">
            <v>Centre CEA de Saclay</v>
          </cell>
          <cell r="D1249" t="str">
            <v>Centre CEA de Saclay</v>
          </cell>
          <cell r="E1249">
            <v>4422</v>
          </cell>
          <cell r="F1249" t="str">
            <v>CEA Saclay</v>
          </cell>
          <cell r="G1249" t="str">
            <v/>
          </cell>
          <cell r="H1249" t="str">
            <v>GIF-SUR-YVETTE</v>
          </cell>
          <cell r="I1249" t="str">
            <v>91191</v>
          </cell>
        </row>
        <row r="1350">
          <cell r="B1350" t="str">
            <v>8.(b).(ii)</v>
          </cell>
          <cell r="C1350" t="str">
            <v>COCA COLA ENTREPRISE</v>
          </cell>
          <cell r="D1350" t="str">
            <v>COCA COLA ENTREPRISE</v>
          </cell>
          <cell r="E1350">
            <v>4412</v>
          </cell>
          <cell r="F1350" t="str">
            <v>1 - 3 rue JJ Rousseau</v>
          </cell>
          <cell r="G1350" t="str">
            <v/>
          </cell>
          <cell r="H1350" t="str">
            <v>GRIGNY</v>
          </cell>
          <cell r="I1350" t="str">
            <v>91350</v>
          </cell>
        </row>
        <row r="1402">
          <cell r="B1402" t="str">
            <v>1.(a)</v>
          </cell>
          <cell r="C1402" t="str">
            <v>TOTAL RAFFINAGE MARKETING</v>
          </cell>
          <cell r="D1402" t="str">
            <v>Raffinerie de Normandie</v>
          </cell>
          <cell r="E1402">
            <v>1133</v>
          </cell>
          <cell r="F1402" t="str">
            <v>Route industrielle portuaire - BP 98</v>
          </cell>
          <cell r="G1402" t="str">
            <v/>
          </cell>
          <cell r="H1402" t="str">
            <v>HARFLEUR</v>
          </cell>
          <cell r="I1402" t="str">
            <v>76700</v>
          </cell>
          <cell r="J1402">
            <v>2600</v>
          </cell>
          <cell r="K1402">
            <v>7620</v>
          </cell>
          <cell r="M1402">
            <v>2460</v>
          </cell>
        </row>
        <row r="1421">
          <cell r="B1421" t="str">
            <v>1.(c)</v>
          </cell>
          <cell r="C1421" t="str">
            <v>EDF-DPIT UNITE DE PRODUCTION THERMIQUE DU HAVRE</v>
          </cell>
          <cell r="D1421" t="str">
            <v>EDF UNITE DE PRODUCTION THERMIQUE DU HAVRE</v>
          </cell>
          <cell r="E1421">
            <v>1226</v>
          </cell>
          <cell r="F1421" t="str">
            <v>Route du Mole Central BP 1420</v>
          </cell>
          <cell r="G1421" t="str">
            <v/>
          </cell>
          <cell r="H1421" t="str">
            <v>HAVRE</v>
          </cell>
          <cell r="I1421" t="str">
            <v>76067</v>
          </cell>
          <cell r="J1421">
            <v>3620</v>
          </cell>
          <cell r="K1421">
            <v>8040</v>
          </cell>
          <cell r="L1421">
            <v>293</v>
          </cell>
          <cell r="M1421">
            <v>1710</v>
          </cell>
        </row>
        <row r="1474">
          <cell r="B1474" t="str">
            <v>1.(c)</v>
          </cell>
          <cell r="C1474" t="str">
            <v>E.ON - société nationale d'électricité et de thermique</v>
          </cell>
          <cell r="D1474" t="str">
            <v>E.ON - Centrale d'HORNAING</v>
          </cell>
          <cell r="E1474">
            <v>4729</v>
          </cell>
          <cell r="F1474" t="str">
            <v>rue Paul Lafargue</v>
          </cell>
          <cell r="G1474" t="str">
            <v/>
          </cell>
          <cell r="H1474" t="str">
            <v>HORNAING</v>
          </cell>
          <cell r="I1474" t="str">
            <v>59171</v>
          </cell>
          <cell r="J1474">
            <v>695</v>
          </cell>
          <cell r="K1474">
            <v>1450</v>
          </cell>
          <cell r="L1474">
            <v>150</v>
          </cell>
          <cell r="M1474">
            <v>270</v>
          </cell>
        </row>
        <row r="1529">
          <cell r="B1529" t="str">
            <v>1.(c)</v>
          </cell>
          <cell r="C1529" t="str">
            <v>COMPAGNIE PARISIENNE DE CHAUFFAGE URBAIN</v>
          </cell>
          <cell r="D1529" t="str">
            <v>CPCU - CENTRALE D'IVRY</v>
          </cell>
          <cell r="E1529">
            <v>69459</v>
          </cell>
          <cell r="F1529" t="str">
            <v>69 QUAI AUGUSTE DESHAIES</v>
          </cell>
          <cell r="G1529" t="str">
            <v/>
          </cell>
          <cell r="H1529" t="str">
            <v>IVRY-SUR-SEINE</v>
          </cell>
          <cell r="I1529" t="str">
            <v>94200</v>
          </cell>
        </row>
        <row r="1554">
          <cell r="B1554" t="str">
            <v>6.(b)</v>
          </cell>
          <cell r="C1554" t="str">
            <v>DS SMITH Kaysersberg</v>
          </cell>
          <cell r="D1554" t="str">
            <v>DS SMITH Kaysersberg</v>
          </cell>
          <cell r="E1554">
            <v>4515</v>
          </cell>
          <cell r="F1554" t="str">
            <v>77 route de Lapoutroie BP22</v>
          </cell>
          <cell r="G1554" t="str">
            <v/>
          </cell>
          <cell r="H1554" t="str">
            <v>KAYSERSBERG</v>
          </cell>
          <cell r="I1554" t="str">
            <v>68240</v>
          </cell>
        </row>
        <row r="1615">
          <cell r="B1615" t="str">
            <v>4.(b).(iv)</v>
          </cell>
          <cell r="C1615" t="str">
            <v>NOVACARB</v>
          </cell>
          <cell r="D1615" t="str">
            <v>NOVACARB - Usine de La Madeleine</v>
          </cell>
          <cell r="E1615">
            <v>3982</v>
          </cell>
          <cell r="F1615" t="str">
            <v>34 rue Gilbert Bize</v>
          </cell>
          <cell r="G1615" t="str">
            <v/>
          </cell>
          <cell r="H1615" t="str">
            <v>LANEUVEVILLE-DEVANT-NANCY</v>
          </cell>
          <cell r="I1615" t="str">
            <v>54410</v>
          </cell>
          <cell r="J1615">
            <v>493</v>
          </cell>
          <cell r="K1615">
            <v>1720</v>
          </cell>
          <cell r="M1615">
            <v>623</v>
          </cell>
        </row>
        <row r="1693">
          <cell r="B1693" t="str">
            <v>8.(b).(ii)</v>
          </cell>
          <cell r="C1693" t="str">
            <v>Roquette Frères - Site de Lestrem</v>
          </cell>
          <cell r="D1693" t="str">
            <v>Roquette frères</v>
          </cell>
          <cell r="E1693">
            <v>4848</v>
          </cell>
          <cell r="F1693" t="str">
            <v>1 RUE DE LA HAUTE LOGE</v>
          </cell>
          <cell r="G1693" t="str">
            <v/>
          </cell>
          <cell r="H1693" t="str">
            <v>LESTREM</v>
          </cell>
          <cell r="I1693" t="str">
            <v>62136</v>
          </cell>
          <cell r="J1693">
            <v>384</v>
          </cell>
          <cell r="M1693">
            <v>595</v>
          </cell>
        </row>
        <row r="1716">
          <cell r="B1716" t="str">
            <v>8.(b).(ii)</v>
          </cell>
          <cell r="C1716" t="str">
            <v>TEREOS</v>
          </cell>
          <cell r="D1716" t="str">
            <v>TEREOS</v>
          </cell>
          <cell r="E1716">
            <v>4789</v>
          </cell>
          <cell r="F1716" t="str">
            <v>100 RUE DE VERDUN BP 89</v>
          </cell>
          <cell r="G1716" t="str">
            <v/>
          </cell>
          <cell r="H1716" t="str">
            <v>LILLERS</v>
          </cell>
          <cell r="I1716" t="str">
            <v>62190</v>
          </cell>
          <cell r="J1716">
            <v>403</v>
          </cell>
          <cell r="K1716">
            <v>871</v>
          </cell>
          <cell r="M1716">
            <v>202</v>
          </cell>
        </row>
        <row r="1724">
          <cell r="B1724" t="str">
            <v>1.(c)</v>
          </cell>
          <cell r="C1724" t="str">
            <v>SDCL BIOMASSE</v>
          </cell>
          <cell r="D1724" t="str">
            <v>DALKIA SDCL BIOMASSE LIMOGES D97688L</v>
          </cell>
          <cell r="E1724">
            <v>190186</v>
          </cell>
          <cell r="F1724" t="str">
            <v>38 RUE JULES LADOUMEGUE</v>
          </cell>
          <cell r="G1724" t="str">
            <v/>
          </cell>
          <cell r="H1724" t="str">
            <v>LIMOGES</v>
          </cell>
          <cell r="I1724" t="str">
            <v>87100</v>
          </cell>
          <cell r="J1724">
            <v>120</v>
          </cell>
        </row>
        <row r="1811">
          <cell r="B1811" t="str">
            <v>1.(c)</v>
          </cell>
          <cell r="C1811" t="str">
            <v>EDF-GDF SUEZ CORSE</v>
          </cell>
          <cell r="D1811" t="str">
            <v>Centrale thermique de LUCCIANA</v>
          </cell>
          <cell r="E1811">
            <v>4930</v>
          </cell>
          <cell r="F1811" t="str">
            <v>Centrale Thermique de LUCCIANA, BP 07</v>
          </cell>
          <cell r="G1811" t="str">
            <v/>
          </cell>
          <cell r="H1811" t="str">
            <v>LUCCIANA</v>
          </cell>
          <cell r="I1811" t="str">
            <v>20290</v>
          </cell>
          <cell r="J1811">
            <v>3800</v>
          </cell>
          <cell r="K1811">
            <v>449</v>
          </cell>
          <cell r="L1811">
            <v>51.7</v>
          </cell>
          <cell r="M1811">
            <v>252</v>
          </cell>
        </row>
        <row r="1838">
          <cell r="B1838" t="str">
            <v>1.(c)</v>
          </cell>
          <cell r="C1838" t="str">
            <v>SMADEC</v>
          </cell>
          <cell r="D1838" t="str">
            <v>Chaufferie urbaine de Mâcon</v>
          </cell>
          <cell r="E1838">
            <v>17505</v>
          </cell>
          <cell r="F1838" t="str">
            <v>51 rue des Charmilles</v>
          </cell>
          <cell r="G1838" t="str">
            <v/>
          </cell>
          <cell r="H1838" t="str">
            <v>MACON</v>
          </cell>
          <cell r="I1838" t="str">
            <v>71040</v>
          </cell>
          <cell r="K1838">
            <v>204</v>
          </cell>
        </row>
        <row r="1851">
          <cell r="B1851" t="str">
            <v>1.(c)</v>
          </cell>
          <cell r="C1851" t="str">
            <v>SIAAP - Site Seine Aval</v>
          </cell>
          <cell r="D1851" t="str">
            <v>SIAAP Site Seine Aval</v>
          </cell>
          <cell r="E1851">
            <v>4416</v>
          </cell>
          <cell r="F1851" t="str">
            <v>BP 104</v>
          </cell>
          <cell r="G1851" t="str">
            <v/>
          </cell>
          <cell r="H1851" t="str">
            <v>MAISONS-LAFFITTE</v>
          </cell>
          <cell r="I1851" t="str">
            <v>78603</v>
          </cell>
          <cell r="J1851">
            <v>232</v>
          </cell>
          <cell r="M1851">
            <v>126</v>
          </cell>
        </row>
        <row r="1883">
          <cell r="B1883" t="str">
            <v>8.(b).(i)</v>
          </cell>
          <cell r="C1883" t="str">
            <v>NESTLE PURINA PETCARE FRANCE</v>
          </cell>
          <cell r="D1883" t="str">
            <v>NESTLE PURINA PETCARE Usine de MARCONNELLE</v>
          </cell>
          <cell r="E1883">
            <v>104729</v>
          </cell>
          <cell r="F1883" t="str">
            <v>Zone Industrielle</v>
          </cell>
          <cell r="G1883" t="str">
            <v/>
          </cell>
          <cell r="H1883" t="str">
            <v>MARCONNELLE</v>
          </cell>
          <cell r="I1883" t="str">
            <v>62140</v>
          </cell>
        </row>
        <row r="1938">
          <cell r="B1938" t="str">
            <v>5.(b)</v>
          </cell>
          <cell r="C1938" t="str">
            <v>CURMA</v>
          </cell>
          <cell r="D1938" t="str">
            <v>CURMA</v>
          </cell>
          <cell r="E1938">
            <v>4362</v>
          </cell>
          <cell r="F1938" t="str">
            <v>ZI de la bonde Route de la bonde</v>
          </cell>
          <cell r="G1938" t="str">
            <v/>
          </cell>
          <cell r="H1938" t="str">
            <v>MASSY</v>
          </cell>
          <cell r="I1938" t="str">
            <v>91300</v>
          </cell>
          <cell r="J1938">
            <v>132</v>
          </cell>
          <cell r="M1938">
            <v>136</v>
          </cell>
        </row>
        <row r="1987">
          <cell r="B1987" t="str">
            <v>8.(b).(ii)</v>
          </cell>
          <cell r="C1987" t="str">
            <v>SAIPOL</v>
          </cell>
          <cell r="D1987" t="str">
            <v>SAIPOL</v>
          </cell>
          <cell r="E1987">
            <v>17678</v>
          </cell>
          <cell r="F1987" t="str">
            <v>Usine SAIPOL Les Essarts</v>
          </cell>
          <cell r="G1987" t="str">
            <v/>
          </cell>
          <cell r="H1987" t="str">
            <v>MERIOT</v>
          </cell>
          <cell r="I1987" t="str">
            <v>10400</v>
          </cell>
        </row>
        <row r="2008">
          <cell r="B2008" t="str">
            <v>1.(c)</v>
          </cell>
          <cell r="C2008" t="str">
            <v>E.ON - société nationale d'électricité et de thermique</v>
          </cell>
          <cell r="D2008" t="str">
            <v>E.ON - Centrale de PROVENCE</v>
          </cell>
          <cell r="E2008">
            <v>4204</v>
          </cell>
          <cell r="F2008" t="str">
            <v>Centrale de PROVENCE - BP26</v>
          </cell>
          <cell r="G2008" t="str">
            <v/>
          </cell>
          <cell r="H2008" t="str">
            <v>MEYREUIL</v>
          </cell>
          <cell r="I2008" t="str">
            <v>13590</v>
          </cell>
          <cell r="J2008">
            <v>1250</v>
          </cell>
          <cell r="K2008">
            <v>1090</v>
          </cell>
          <cell r="M2008">
            <v>979</v>
          </cell>
        </row>
        <row r="2021">
          <cell r="B2021" t="str">
            <v>6.(a)</v>
          </cell>
          <cell r="C2021" t="str">
            <v>GASCOGNE PAPER</v>
          </cell>
          <cell r="D2021" t="str">
            <v>GASCOGNE PAPER</v>
          </cell>
          <cell r="E2021">
            <v>815</v>
          </cell>
          <cell r="F2021" t="str">
            <v>Quartier de Bel Air</v>
          </cell>
          <cell r="G2021" t="str">
            <v/>
          </cell>
          <cell r="H2021" t="str">
            <v>MIMIZAN</v>
          </cell>
          <cell r="I2021" t="str">
            <v>40200</v>
          </cell>
          <cell r="J2021">
            <v>262</v>
          </cell>
          <cell r="K2021">
            <v>279</v>
          </cell>
          <cell r="M2021">
            <v>425</v>
          </cell>
        </row>
        <row r="2056">
          <cell r="B2056" t="str">
            <v>1.(c)</v>
          </cell>
          <cell r="C2056" t="str">
            <v>Mons Energie</v>
          </cell>
          <cell r="D2056" t="str">
            <v>Mons Energie</v>
          </cell>
          <cell r="E2056">
            <v>69533</v>
          </cell>
          <cell r="F2056" t="str">
            <v>2, rue Normandie</v>
          </cell>
          <cell r="G2056" t="str">
            <v/>
          </cell>
          <cell r="H2056" t="str">
            <v>MONS-EN-BAROEUL</v>
          </cell>
          <cell r="I2056" t="str">
            <v>59370</v>
          </cell>
        </row>
        <row r="2073">
          <cell r="B2073" t="str">
            <v>5.(b)</v>
          </cell>
          <cell r="C2073" t="str">
            <v>VALINEA</v>
          </cell>
          <cell r="D2073" t="str">
            <v>VALINEA</v>
          </cell>
          <cell r="E2073">
            <v>1259</v>
          </cell>
          <cell r="F2073" t="str">
            <v>RUE DU CHAMP DU CERF</v>
          </cell>
          <cell r="G2073" t="str">
            <v/>
          </cell>
          <cell r="H2073" t="str">
            <v>MONTBELIARD</v>
          </cell>
          <cell r="I2073" t="str">
            <v>25200</v>
          </cell>
        </row>
        <row r="2075">
          <cell r="B2075" t="str">
            <v>1.(c)</v>
          </cell>
          <cell r="C2075" t="str">
            <v>E.ON - société nationale d'électricité et de thermique</v>
          </cell>
          <cell r="D2075" t="str">
            <v>E.ON - Centrale de LUCY</v>
          </cell>
          <cell r="E2075">
            <v>912</v>
          </cell>
          <cell r="F2075" t="str">
            <v>20 Quai de Moulins BP 121</v>
          </cell>
          <cell r="G2075" t="str">
            <v/>
          </cell>
          <cell r="H2075" t="str">
            <v>MONTCEAU-LES-MINES</v>
          </cell>
          <cell r="I2075" t="str">
            <v>71300</v>
          </cell>
          <cell r="J2075">
            <v>1160</v>
          </cell>
          <cell r="K2075">
            <v>1740</v>
          </cell>
          <cell r="L2075">
            <v>129</v>
          </cell>
          <cell r="M2075">
            <v>328</v>
          </cell>
        </row>
        <row r="2173">
          <cell r="B2173" t="str">
            <v>1.(c)</v>
          </cell>
          <cell r="C2173" t="str">
            <v>COGERI</v>
          </cell>
          <cell r="D2173" t="str">
            <v>Cogeri</v>
          </cell>
          <cell r="E2173">
            <v>4554</v>
          </cell>
          <cell r="F2173" t="str">
            <v>Usine Peugeot Citroen route de Chalampé CD39 Ile Napoléon</v>
          </cell>
          <cell r="G2173" t="str">
            <v/>
          </cell>
          <cell r="H2173" t="str">
            <v>MULHOUSE</v>
          </cell>
          <cell r="I2173" t="str">
            <v>68100</v>
          </cell>
        </row>
        <row r="2190">
          <cell r="B2190" t="str">
            <v>2.(f)</v>
          </cell>
          <cell r="C2190" t="str">
            <v>LRB ROULIER SAS</v>
          </cell>
          <cell r="D2190" t="str">
            <v>LRB ROULIER</v>
          </cell>
          <cell r="E2190">
            <v>18349</v>
          </cell>
          <cell r="F2190" t="str">
            <v>33 rue des Agglomérés</v>
          </cell>
          <cell r="G2190" t="str">
            <v/>
          </cell>
          <cell r="H2190" t="str">
            <v>NANTERRE</v>
          </cell>
          <cell r="I2190" t="str">
            <v>92000</v>
          </cell>
        </row>
        <row r="2278">
          <cell r="B2278" t="str">
            <v>8.(b).(ii)</v>
          </cell>
          <cell r="C2278" t="str">
            <v>Brasserie KRONENBOURG</v>
          </cell>
          <cell r="D2278" t="str">
            <v>Brasserie KRONENBOURG</v>
          </cell>
          <cell r="E2278">
            <v>4524</v>
          </cell>
          <cell r="F2278" t="str">
            <v>Boulevard de l'Europe BP48</v>
          </cell>
          <cell r="G2278" t="str">
            <v/>
          </cell>
          <cell r="H2278" t="str">
            <v>OBERNAI</v>
          </cell>
          <cell r="I2278" t="str">
            <v>67212</v>
          </cell>
        </row>
        <row r="2306">
          <cell r="B2306" t="str">
            <v>8.(b).(ii)</v>
          </cell>
          <cell r="C2306" t="str">
            <v>TEREOS</v>
          </cell>
          <cell r="D2306" t="str">
            <v>TEREOS</v>
          </cell>
          <cell r="E2306">
            <v>688</v>
          </cell>
          <cell r="F2306" t="str">
            <v>11, rue Pasteur</v>
          </cell>
          <cell r="G2306" t="str">
            <v/>
          </cell>
          <cell r="H2306" t="str">
            <v>ORIGNY-SAINTE-BENOITE</v>
          </cell>
          <cell r="I2306" t="str">
            <v>02390</v>
          </cell>
          <cell r="J2306">
            <v>285</v>
          </cell>
          <cell r="M2306">
            <v>435</v>
          </cell>
        </row>
        <row r="2315">
          <cell r="B2315" t="str">
            <v>1.(c)</v>
          </cell>
          <cell r="C2315" t="str">
            <v>Ministère de la Défense</v>
          </cell>
          <cell r="D2315" t="str">
            <v>DGA Essais propulseurs</v>
          </cell>
          <cell r="E2315">
            <v>5123</v>
          </cell>
          <cell r="F2315" t="str">
            <v>10, rue Jean Rostand Saclay</v>
          </cell>
          <cell r="G2315" t="str">
            <v/>
          </cell>
          <cell r="H2315" t="str">
            <v>ORSAY</v>
          </cell>
          <cell r="I2315" t="str">
            <v>91895</v>
          </cell>
        </row>
        <row r="2346">
          <cell r="B2346" t="str">
            <v>1.(c)</v>
          </cell>
          <cell r="C2346" t="str">
            <v>Aéroports de Paris - ORLY - Energie et Logistique</v>
          </cell>
          <cell r="D2346" t="str">
            <v>AEROPORTS DE PARIS - ORLY ENERGIE ET LOGISTIQUE</v>
          </cell>
          <cell r="E2346">
            <v>190106</v>
          </cell>
          <cell r="F2346" t="str">
            <v>Batiment 361 - Orly - Zone centrale ANA</v>
          </cell>
          <cell r="G2346" t="str">
            <v/>
          </cell>
          <cell r="H2346" t="str">
            <v>PARAY-VIEILLE-POSTE</v>
          </cell>
          <cell r="I2346" t="str">
            <v>91550</v>
          </cell>
        </row>
        <row r="2385">
          <cell r="B2385" t="str">
            <v>1.(a)</v>
          </cell>
          <cell r="C2385" t="str">
            <v>Petroplus Raffinage Petit-Couronne SAS</v>
          </cell>
          <cell r="D2385" t="str">
            <v>Petroplus Raffinage Petit-Couronne SAS</v>
          </cell>
          <cell r="E2385">
            <v>1153</v>
          </cell>
          <cell r="F2385" t="str">
            <v>72 rue Aristide Briand</v>
          </cell>
          <cell r="G2385" t="str">
            <v/>
          </cell>
          <cell r="H2385" t="str">
            <v>PETIT-COURONNE</v>
          </cell>
          <cell r="I2385" t="str">
            <v>76650</v>
          </cell>
          <cell r="J2385">
            <v>941</v>
          </cell>
          <cell r="K2385">
            <v>4320</v>
          </cell>
          <cell r="L2385">
            <v>123</v>
          </cell>
          <cell r="M2385">
            <v>653</v>
          </cell>
        </row>
        <row r="2418">
          <cell r="B2418" t="str">
            <v>8.(b).(ii)</v>
          </cell>
          <cell r="C2418" t="str">
            <v>Société Vermandoise Industries</v>
          </cell>
          <cell r="D2418" t="str">
            <v>Sucrerie de PITHIVIERS LE VIEIL</v>
          </cell>
          <cell r="E2418">
            <v>5326</v>
          </cell>
          <cell r="F2418" t="str">
            <v>1 rue Etienne Rochette</v>
          </cell>
          <cell r="G2418" t="str">
            <v/>
          </cell>
          <cell r="H2418" t="str">
            <v>PITHIVIERS-LE-VIEIL</v>
          </cell>
          <cell r="I2418" t="str">
            <v>45300</v>
          </cell>
        </row>
        <row r="2553">
          <cell r="B2553" t="str">
            <v>2.(f)</v>
          </cell>
          <cell r="C2553" t="str">
            <v>PEUGEOT CITROËN POISSY SNC</v>
          </cell>
          <cell r="D2553" t="str">
            <v>PSA PEUGEOT CITROËN - Site de POISSY</v>
          </cell>
          <cell r="E2553">
            <v>4351</v>
          </cell>
          <cell r="F2553" t="str">
            <v>45 rue Jean Pierre Timbaud</v>
          </cell>
          <cell r="G2553" t="str">
            <v/>
          </cell>
          <cell r="H2553" t="str">
            <v>POISSY</v>
          </cell>
          <cell r="I2553" t="str">
            <v>78307</v>
          </cell>
        </row>
        <row r="2579">
          <cell r="B2579" t="str">
            <v>1.(c)</v>
          </cell>
          <cell r="C2579" t="str">
            <v>RHODIA Energy Services Pont-de-Claix</v>
          </cell>
          <cell r="D2579" t="str">
            <v>Rhodia Energy Services Pont-de-Claix</v>
          </cell>
          <cell r="E2579">
            <v>2976</v>
          </cell>
          <cell r="F2579" t="str">
            <v>Rue Lavoisier BP 105</v>
          </cell>
          <cell r="G2579" t="str">
            <v/>
          </cell>
          <cell r="H2579" t="str">
            <v>PONT-DE-CLAIX</v>
          </cell>
          <cell r="I2579" t="str">
            <v>38800</v>
          </cell>
          <cell r="J2579">
            <v>322</v>
          </cell>
          <cell r="M2579">
            <v>315</v>
          </cell>
        </row>
        <row r="2597">
          <cell r="B2597" t="str">
            <v>1.(c)</v>
          </cell>
          <cell r="C2597" t="str">
            <v>Poweo Pont sur Sambre Production</v>
          </cell>
          <cell r="D2597" t="str">
            <v>POWEO PONT SUR SAMBRE PRODUCTION</v>
          </cell>
          <cell r="E2597">
            <v>104802</v>
          </cell>
          <cell r="F2597" t="str">
            <v>lieu dit le Rayage du milieu ZA route de Pantegnies</v>
          </cell>
          <cell r="G2597" t="str">
            <v/>
          </cell>
          <cell r="H2597" t="str">
            <v>PONT-SUR-SAMBRE</v>
          </cell>
          <cell r="I2597" t="str">
            <v>59138</v>
          </cell>
          <cell r="M2597">
            <v>246</v>
          </cell>
        </row>
        <row r="2599">
          <cell r="B2599" t="str">
            <v>1.(c)</v>
          </cell>
          <cell r="C2599" t="str">
            <v>Centre de Production Thermique de PORCHEVILLE</v>
          </cell>
          <cell r="D2599" t="str">
            <v>Centre de Production Thermique EDF de PORCHEVILLE</v>
          </cell>
          <cell r="E2599">
            <v>4353</v>
          </cell>
          <cell r="F2599" t="str">
            <v>Avenue H. REGNAULT BP31</v>
          </cell>
          <cell r="G2599" t="str">
            <v/>
          </cell>
          <cell r="H2599" t="str">
            <v>PORCHEVILLE</v>
          </cell>
          <cell r="I2599" t="str">
            <v>78440</v>
          </cell>
          <cell r="J2599">
            <v>794</v>
          </cell>
          <cell r="K2599">
            <v>1120</v>
          </cell>
          <cell r="M2599">
            <v>428</v>
          </cell>
        </row>
        <row r="2697">
          <cell r="B2697" t="str">
            <v>1.(c)</v>
          </cell>
          <cell r="C2697" t="str">
            <v>SOCCRAM</v>
          </cell>
          <cell r="D2697" t="str">
            <v>Chaufferie Croix Rouge</v>
          </cell>
          <cell r="E2697">
            <v>1082</v>
          </cell>
          <cell r="F2697" t="str">
            <v>route d'Epernay</v>
          </cell>
          <cell r="G2697" t="str">
            <v/>
          </cell>
          <cell r="H2697" t="str">
            <v>REIMS</v>
          </cell>
          <cell r="I2697" t="str">
            <v>51100</v>
          </cell>
        </row>
        <row r="2759">
          <cell r="B2759" t="str">
            <v>6.(b)</v>
          </cell>
          <cell r="C2759" t="str">
            <v>Cascades SAS</v>
          </cell>
          <cell r="D2759" t="str">
            <v>Cascades SAS</v>
          </cell>
          <cell r="E2759">
            <v>3077</v>
          </cell>
          <cell r="F2759" t="str">
            <v>Avenue Maurice Franck</v>
          </cell>
          <cell r="G2759" t="str">
            <v/>
          </cell>
          <cell r="H2759" t="str">
            <v>ROCHETTE</v>
          </cell>
          <cell r="I2759" t="str">
            <v>73110</v>
          </cell>
          <cell r="J2759">
            <v>178</v>
          </cell>
          <cell r="M2759">
            <v>223</v>
          </cell>
        </row>
        <row r="2769">
          <cell r="B2769" t="str">
            <v>1.(c)</v>
          </cell>
          <cell r="C2769" t="str">
            <v>AEROPORTS DE PARIS - CDG Pôle Production Energie</v>
          </cell>
          <cell r="D2769" t="str">
            <v>AEROPORTS DE PARIS - CDG L Pôle Production d'Energie</v>
          </cell>
          <cell r="E2769">
            <v>4377</v>
          </cell>
          <cell r="F2769" t="str">
            <v>CTFE Bâtiment 5400 18, rue du grand rond B-P 81007</v>
          </cell>
          <cell r="G2769" t="str">
            <v/>
          </cell>
          <cell r="H2769" t="str">
            <v>ROISSY-EN-FRANCE</v>
          </cell>
          <cell r="I2769" t="str">
            <v>95931</v>
          </cell>
          <cell r="M2769">
            <v>100</v>
          </cell>
        </row>
        <row r="2773">
          <cell r="B2773" t="str">
            <v>4.(e)</v>
          </cell>
          <cell r="C2773" t="str">
            <v>SANOFI CHIMIE (centre de production de Romainville)</v>
          </cell>
          <cell r="D2773" t="str">
            <v>SANOFI CHIMIE Centre de production de Romainville</v>
          </cell>
          <cell r="E2773">
            <v>4937</v>
          </cell>
          <cell r="F2773" t="str">
            <v>143, avenue Gaston Roussel</v>
          </cell>
          <cell r="G2773" t="str">
            <v/>
          </cell>
          <cell r="H2773" t="str">
            <v>ROMAINVILLE</v>
          </cell>
          <cell r="I2773" t="str">
            <v>93231</v>
          </cell>
        </row>
        <row r="2788">
          <cell r="B2788" t="str">
            <v>1.(c)</v>
          </cell>
          <cell r="C2788" t="str">
            <v>Dalkia France</v>
          </cell>
          <cell r="D2788" t="str">
            <v>Chaufferie urbaine de Rouen Bihorel (CURB)</v>
          </cell>
          <cell r="E2788">
            <v>69361</v>
          </cell>
          <cell r="F2788" t="str">
            <v>Côte de la Lombardie</v>
          </cell>
          <cell r="G2788" t="str">
            <v/>
          </cell>
          <cell r="H2788" t="str">
            <v>ROUEN</v>
          </cell>
          <cell r="I2788" t="str">
            <v>76000</v>
          </cell>
        </row>
        <row r="2808">
          <cell r="B2808" t="str">
            <v>8.(b).(ii)</v>
          </cell>
          <cell r="C2808" t="str">
            <v>SAINT LOUIS SUCRE</v>
          </cell>
          <cell r="D2808" t="str">
            <v>ROYE sucrerie et conditionnement</v>
          </cell>
          <cell r="E2808">
            <v>17350</v>
          </cell>
          <cell r="F2808" t="str">
            <v>55, Avenue du Général de Gaulle</v>
          </cell>
          <cell r="G2808" t="str">
            <v/>
          </cell>
          <cell r="H2808" t="str">
            <v>ROYE</v>
          </cell>
          <cell r="I2808" t="str">
            <v>80700</v>
          </cell>
        </row>
        <row r="2818">
          <cell r="B2818" t="str">
            <v>5.(b)</v>
          </cell>
          <cell r="C2818" t="str">
            <v>GENERIS</v>
          </cell>
          <cell r="D2818" t="str">
            <v>GENERIS - Site de Rungis</v>
          </cell>
          <cell r="E2818">
            <v>4408</v>
          </cell>
          <cell r="F2818" t="str">
            <v>1 rue du Four B.P 10328</v>
          </cell>
          <cell r="G2818" t="str">
            <v/>
          </cell>
          <cell r="H2818" t="str">
            <v>RUNGIS</v>
          </cell>
          <cell r="I2818" t="str">
            <v>94569</v>
          </cell>
          <cell r="M2818">
            <v>113</v>
          </cell>
        </row>
        <row r="2827">
          <cell r="B2827" t="str">
            <v>6.(b)</v>
          </cell>
          <cell r="C2827" t="str">
            <v>INTERNATIONAL PAPER S.A.</v>
          </cell>
          <cell r="D2827" t="str">
            <v>INTERNATIONAL PAPER FRANCE</v>
          </cell>
          <cell r="E2827">
            <v>1336</v>
          </cell>
          <cell r="F2827" t="str">
            <v>BP 1 Saillat-sur-Vienne</v>
          </cell>
          <cell r="G2827" t="str">
            <v/>
          </cell>
          <cell r="H2827" t="str">
            <v>SAILLAT-SUR-VIENNE</v>
          </cell>
          <cell r="I2827" t="str">
            <v>87206</v>
          </cell>
          <cell r="J2827">
            <v>696</v>
          </cell>
          <cell r="M2827">
            <v>904</v>
          </cell>
        </row>
        <row r="2960">
          <cell r="B2960" t="str">
            <v>1.(c)</v>
          </cell>
          <cell r="C2960" t="str">
            <v>NeoElectra du Rouvray du Rouvray</v>
          </cell>
          <cell r="D2960" t="str">
            <v>NeoElectra du Rouvray</v>
          </cell>
          <cell r="E2960">
            <v>1219</v>
          </cell>
          <cell r="F2960" t="str">
            <v>rue Désiré GRANET Site papeterie EUROPAC</v>
          </cell>
          <cell r="G2960" t="str">
            <v/>
          </cell>
          <cell r="H2960" t="str">
            <v>SAINT-ETIENNE-DU-ROUVRAY</v>
          </cell>
          <cell r="I2960" t="str">
            <v>76800</v>
          </cell>
          <cell r="J2960">
            <v>155</v>
          </cell>
          <cell r="K2960">
            <v>317</v>
          </cell>
          <cell r="M2960">
            <v>236</v>
          </cell>
        </row>
        <row r="3103">
          <cell r="B3103" t="str">
            <v>4.(a).(viii)</v>
          </cell>
          <cell r="C3103" t="str">
            <v>TORAY FILMS EUROPE</v>
          </cell>
          <cell r="D3103" t="str">
            <v>TORAY FILMS EUROPE</v>
          </cell>
          <cell r="E3103">
            <v>2918</v>
          </cell>
          <cell r="F3103" t="str">
            <v>Place d'Arménie</v>
          </cell>
          <cell r="G3103" t="str">
            <v/>
          </cell>
          <cell r="H3103" t="str">
            <v>SAINT-MAURICE-DE-BEYNOST</v>
          </cell>
          <cell r="I3103" t="str">
            <v>01708</v>
          </cell>
        </row>
        <row r="3137">
          <cell r="B3137" t="str">
            <v>1.(c)</v>
          </cell>
          <cell r="C3137" t="str">
            <v>COMPAGNIE PARISIENNE DE CHAUFFAGE URBAIN</v>
          </cell>
          <cell r="D3137" t="str">
            <v>CPCU chaufferies de ST-OUEN I et ST-OUEN II</v>
          </cell>
          <cell r="E3137">
            <v>4400</v>
          </cell>
          <cell r="F3137" t="str">
            <v>63, rue Ardoin</v>
          </cell>
          <cell r="G3137" t="str">
            <v/>
          </cell>
          <cell r="H3137" t="str">
            <v>SAINT-OUEN</v>
          </cell>
          <cell r="I3137" t="str">
            <v>93400</v>
          </cell>
          <cell r="J3137">
            <v>260</v>
          </cell>
          <cell r="K3137">
            <v>456</v>
          </cell>
        </row>
        <row r="3144">
          <cell r="B3144" t="str">
            <v>1.(c)</v>
          </cell>
          <cell r="C3144" t="str">
            <v>CYEL</v>
          </cell>
          <cell r="D3144" t="str">
            <v>CYEL</v>
          </cell>
          <cell r="E3144">
            <v>4379</v>
          </cell>
          <cell r="F3144" t="str">
            <v>1, rue du Gros Murger</v>
          </cell>
          <cell r="G3144" t="str">
            <v/>
          </cell>
          <cell r="H3144" t="str">
            <v>SAINT-OUEN-L'AUMONE</v>
          </cell>
          <cell r="I3144" t="str">
            <v>95310</v>
          </cell>
          <cell r="J3144">
            <v>203</v>
          </cell>
          <cell r="K3144">
            <v>361</v>
          </cell>
        </row>
        <row r="3238">
          <cell r="B3238" t="str">
            <v>6.(a)</v>
          </cell>
          <cell r="C3238" t="str">
            <v>EMIN LEYDIER</v>
          </cell>
          <cell r="D3238" t="str">
            <v>EMIN LEYDIER</v>
          </cell>
          <cell r="E3238">
            <v>2942</v>
          </cell>
          <cell r="F3238" t="str">
            <v>Usine de CHAMPBLAIN Route d'Andancette LAVEYRON</v>
          </cell>
          <cell r="G3238" t="str">
            <v/>
          </cell>
          <cell r="H3238" t="str">
            <v>SAINT-VALLIER</v>
          </cell>
          <cell r="I3238" t="str">
            <v>26241</v>
          </cell>
          <cell r="J3238">
            <v>120</v>
          </cell>
          <cell r="M3238">
            <v>155</v>
          </cell>
        </row>
        <row r="3270">
          <cell r="B3270" t="str">
            <v>4.(a).(viii)</v>
          </cell>
          <cell r="C3270" t="str">
            <v>INEOS POLYMERS SARRALBE SAS</v>
          </cell>
          <cell r="D3270" t="str">
            <v>INEOS POLYMERS SARRALBE SAS</v>
          </cell>
          <cell r="E3270">
            <v>17916</v>
          </cell>
          <cell r="F3270" t="str">
            <v>Rue Ernest Solvay</v>
          </cell>
          <cell r="G3270" t="str">
            <v/>
          </cell>
          <cell r="H3270" t="str">
            <v>SARRALBE</v>
          </cell>
          <cell r="I3270" t="str">
            <v>57430</v>
          </cell>
          <cell r="J3270">
            <v>238</v>
          </cell>
          <cell r="K3270">
            <v>630</v>
          </cell>
          <cell r="M3270">
            <v>120</v>
          </cell>
        </row>
        <row r="3360">
          <cell r="B3360" t="str">
            <v>8.(b).(ii)</v>
          </cell>
          <cell r="C3360" t="str">
            <v>CRISTAL-UNION</v>
          </cell>
          <cell r="D3360" t="str">
            <v>CRITAL UNION</v>
          </cell>
          <cell r="E3360">
            <v>1085</v>
          </cell>
          <cell r="F3360" t="str">
            <v>Route de châlons</v>
          </cell>
          <cell r="G3360" t="str">
            <v/>
          </cell>
          <cell r="H3360" t="str">
            <v>SILLERY</v>
          </cell>
          <cell r="I3360" t="str">
            <v>51500</v>
          </cell>
        </row>
        <row r="3396">
          <cell r="B3396" t="str">
            <v>1.(c)</v>
          </cell>
          <cell r="C3396" t="str">
            <v>OUVRÉ Vincent</v>
          </cell>
          <cell r="D3396" t="str">
            <v>OUVRE FILS Sucrerie et Distillerie</v>
          </cell>
          <cell r="E3396">
            <v>18078</v>
          </cell>
          <cell r="F3396" t="str">
            <v>Rue de la sucrerie</v>
          </cell>
          <cell r="G3396" t="str">
            <v/>
          </cell>
          <cell r="H3396" t="str">
            <v>SOUPPES-SUR-LOING</v>
          </cell>
          <cell r="I3396" t="str">
            <v>77460</v>
          </cell>
        </row>
        <row r="3406">
          <cell r="B3406" t="str">
            <v>1.(c)</v>
          </cell>
          <cell r="C3406" t="str">
            <v>Société de Distribution de Chaleur de Saint Denis</v>
          </cell>
          <cell r="D3406" t="str">
            <v>S.D.C.S.D. (NORD)</v>
          </cell>
          <cell r="E3406">
            <v>4401</v>
          </cell>
          <cell r="F3406" t="str">
            <v>1 Rue Hennequin</v>
          </cell>
          <cell r="G3406" t="str">
            <v/>
          </cell>
          <cell r="H3406" t="str">
            <v>STAINS</v>
          </cell>
          <cell r="I3406" t="str">
            <v>93240</v>
          </cell>
        </row>
        <row r="3463">
          <cell r="B3463" t="str">
            <v>1.(c)</v>
          </cell>
          <cell r="C3463" t="str">
            <v>Société de cogénération de Tavaux</v>
          </cell>
          <cell r="D3463" t="str">
            <v>SOCIETE DE COGENERATION DE TAVAUX</v>
          </cell>
          <cell r="E3463">
            <v>6288</v>
          </cell>
          <cell r="F3463" t="str">
            <v>avenue de la république</v>
          </cell>
          <cell r="G3463" t="str">
            <v/>
          </cell>
          <cell r="H3463" t="str">
            <v>TAVAUX</v>
          </cell>
          <cell r="I3463" t="str">
            <v>39500</v>
          </cell>
          <cell r="J3463">
            <v>109</v>
          </cell>
          <cell r="M3463">
            <v>161</v>
          </cell>
        </row>
        <row r="3522">
          <cell r="B3522" t="str">
            <v>1.(c)</v>
          </cell>
          <cell r="C3522" t="str">
            <v>Poweo Toul Production</v>
          </cell>
          <cell r="D3522" t="str">
            <v>POWEO TOUL PRODUCTION Centrale électrique</v>
          </cell>
          <cell r="E3522">
            <v>190127</v>
          </cell>
          <cell r="F3522" t="str">
            <v>875, rue de l'Escadrille des Cigognes</v>
          </cell>
          <cell r="G3522" t="str">
            <v/>
          </cell>
          <cell r="H3522" t="str">
            <v>TOUL</v>
          </cell>
          <cell r="I3522" t="str">
            <v>54200</v>
          </cell>
          <cell r="M3522">
            <v>153</v>
          </cell>
        </row>
        <row r="3544">
          <cell r="B3544" t="str">
            <v>1.(c)</v>
          </cell>
          <cell r="C3544" t="str">
            <v>Sucrerie de Toury et usines annexes</v>
          </cell>
          <cell r="D3544" t="str">
            <v>Sucrerie de TOURY</v>
          </cell>
          <cell r="E3544">
            <v>5283</v>
          </cell>
          <cell r="F3544" t="str">
            <v>Avenue de la Sucrerie</v>
          </cell>
          <cell r="G3544" t="str">
            <v/>
          </cell>
          <cell r="H3544" t="str">
            <v>TOURY</v>
          </cell>
          <cell r="I3544" t="str">
            <v>28310</v>
          </cell>
        </row>
        <row r="3576">
          <cell r="B3576" t="str">
            <v>5.(b)</v>
          </cell>
          <cell r="C3576" t="str">
            <v>Grenoble Alpes Metropole</v>
          </cell>
          <cell r="D3576" t="str">
            <v>ATHANOR</v>
          </cell>
          <cell r="E3576">
            <v>2995</v>
          </cell>
          <cell r="F3576" t="str">
            <v>Chemin de la Carronnerie</v>
          </cell>
          <cell r="G3576" t="str">
            <v/>
          </cell>
          <cell r="H3576" t="str">
            <v>TRONCHE</v>
          </cell>
          <cell r="I3576" t="str">
            <v>38700</v>
          </cell>
          <cell r="M3576">
            <v>163</v>
          </cell>
        </row>
        <row r="3594">
          <cell r="B3594" t="str">
            <v>1.(c)</v>
          </cell>
          <cell r="C3594" t="str">
            <v>THERMULIS</v>
          </cell>
          <cell r="D3594" t="str">
            <v>THERMULIS</v>
          </cell>
          <cell r="E3594">
            <v>4370</v>
          </cell>
          <cell r="F3594" t="str">
            <v>AVENUE DE PROVENCE</v>
          </cell>
          <cell r="G3594" t="str">
            <v/>
          </cell>
          <cell r="H3594" t="str">
            <v>ULIS</v>
          </cell>
          <cell r="I3594" t="str">
            <v>91400</v>
          </cell>
          <cell r="J3594">
            <v>247</v>
          </cell>
        </row>
        <row r="3601">
          <cell r="B3601" t="str">
            <v>1.(c)</v>
          </cell>
          <cell r="C3601" t="str">
            <v>ELECTRICITE DE FRANCE</v>
          </cell>
          <cell r="D3601" t="str">
            <v>EDF Division Production Energie Thermique</v>
          </cell>
          <cell r="E3601">
            <v>104694</v>
          </cell>
          <cell r="F3601" t="str">
            <v>Allée Marcel Paul</v>
          </cell>
          <cell r="G3601" t="str">
            <v/>
          </cell>
          <cell r="H3601" t="str">
            <v>VAIRES-SUR-MARNE</v>
          </cell>
          <cell r="I3601" t="str">
            <v>77360</v>
          </cell>
        </row>
        <row r="3626">
          <cell r="B3626" t="str">
            <v>5.(a)</v>
          </cell>
          <cell r="C3626" t="str">
            <v>AUTO CASSE 3000</v>
          </cell>
          <cell r="D3626" t="str">
            <v>AUTO CASSE 3000</v>
          </cell>
          <cell r="E3626">
            <v>189994</v>
          </cell>
          <cell r="F3626" t="str">
            <v>RUE GEORGES BIZET</v>
          </cell>
          <cell r="G3626" t="str">
            <v/>
          </cell>
          <cell r="H3626" t="str">
            <v>VANDOEUVRE-LES-NANCY</v>
          </cell>
          <cell r="I3626" t="str">
            <v>54500</v>
          </cell>
        </row>
        <row r="3637">
          <cell r="B3637" t="str">
            <v>1.(c)</v>
          </cell>
          <cell r="C3637" t="str">
            <v>GDF SUEZ ENERGIE SERVICES - COFELY</v>
          </cell>
          <cell r="D3637" t="str">
            <v>GDF SUEZ ENERGIE SERVICES - COFELY</v>
          </cell>
          <cell r="E3637">
            <v>104431</v>
          </cell>
          <cell r="F3637" t="str">
            <v>12 rue Jean CORONA</v>
          </cell>
          <cell r="G3637" t="str">
            <v/>
          </cell>
          <cell r="H3637" t="str">
            <v>VAULX-EN-VELIN</v>
          </cell>
          <cell r="I3637" t="str">
            <v>69120</v>
          </cell>
        </row>
        <row r="3644">
          <cell r="B3644" t="str">
            <v>8.(b).(ii)</v>
          </cell>
          <cell r="C3644" t="str">
            <v>ROQUETTE FRERES</v>
          </cell>
          <cell r="D3644" t="str">
            <v>ROQUETTE FRERES - usine de VECQUEMONT</v>
          </cell>
          <cell r="E3644">
            <v>755</v>
          </cell>
          <cell r="F3644" t="str">
            <v>61 avenue des lilas CS 20805</v>
          </cell>
          <cell r="G3644" t="str">
            <v/>
          </cell>
          <cell r="H3644" t="str">
            <v>VECQUEMONT</v>
          </cell>
          <cell r="I3644" t="str">
            <v>80800</v>
          </cell>
        </row>
        <row r="3659">
          <cell r="B3659" t="str">
            <v>6.(a)</v>
          </cell>
          <cell r="C3659" t="str">
            <v>SAICA VENIZEL</v>
          </cell>
          <cell r="D3659" t="str">
            <v>SAICA PAPER FRANCE</v>
          </cell>
          <cell r="E3659">
            <v>694</v>
          </cell>
          <cell r="F3659" t="str">
            <v>Rue de la Vallée BP 8</v>
          </cell>
          <cell r="G3659" t="str">
            <v/>
          </cell>
          <cell r="H3659" t="str">
            <v>VENIZEL</v>
          </cell>
          <cell r="I3659" t="str">
            <v>02200</v>
          </cell>
        </row>
        <row r="3667">
          <cell r="B3667" t="str">
            <v>1.(c)</v>
          </cell>
          <cell r="C3667" t="str">
            <v>ELECTRICITE DE FRANCE</v>
          </cell>
          <cell r="D3667" t="str">
            <v>EDF Turbines à Combustion de MONTEREAU</v>
          </cell>
          <cell r="E3667">
            <v>158593</v>
          </cell>
          <cell r="F3667" t="str">
            <v>Chemin du port</v>
          </cell>
          <cell r="G3667" t="str">
            <v/>
          </cell>
          <cell r="H3667" t="str">
            <v>VERNOU-LA-CELLE-SUR-SEINE</v>
          </cell>
          <cell r="I3667" t="str">
            <v>77670</v>
          </cell>
        </row>
        <row r="3726">
          <cell r="B3726" t="str">
            <v>8.(b).(ii)</v>
          </cell>
          <cell r="C3726" t="str">
            <v>Société Vermandoise Industries</v>
          </cell>
          <cell r="D3726" t="str">
            <v>Société Vermandoise Industries</v>
          </cell>
          <cell r="E3726">
            <v>756</v>
          </cell>
          <cell r="F3726" t="str">
            <v>Sainte-Emilie</v>
          </cell>
          <cell r="G3726" t="str">
            <v/>
          </cell>
          <cell r="H3726" t="str">
            <v>VILLERS-FAUCON</v>
          </cell>
          <cell r="I3726" t="str">
            <v>80240</v>
          </cell>
          <cell r="J3726">
            <v>138</v>
          </cell>
          <cell r="K3726">
            <v>378</v>
          </cell>
        </row>
        <row r="3734">
          <cell r="B3734" t="str">
            <v>8.(b).(ii)</v>
          </cell>
          <cell r="C3734" t="str">
            <v>CRISTAL-UNION</v>
          </cell>
          <cell r="D3734" t="str">
            <v>CRISTAL UNION Site d'Arcis-sur-Aube</v>
          </cell>
          <cell r="E3734">
            <v>1119</v>
          </cell>
          <cell r="F3734" t="str">
            <v>BP53</v>
          </cell>
          <cell r="G3734" t="str">
            <v/>
          </cell>
          <cell r="H3734" t="str">
            <v>VILLETTE-SUR-AUBE</v>
          </cell>
          <cell r="I3734" t="str">
            <v>10700</v>
          </cell>
          <cell r="J3734">
            <v>113</v>
          </cell>
          <cell r="M3734">
            <v>219</v>
          </cell>
        </row>
        <row r="3792">
          <cell r="B3792" t="str">
            <v>4.(a).(ix)</v>
          </cell>
          <cell r="C3792" t="str">
            <v>LANXESS Emulsion Rubber</v>
          </cell>
          <cell r="D3792" t="str">
            <v>LANXESS Emulsion Rubber</v>
          </cell>
          <cell r="E3792">
            <v>4507</v>
          </cell>
          <cell r="F3792" t="str">
            <v>BP7 rue du Ried</v>
          </cell>
          <cell r="G3792" t="str">
            <v/>
          </cell>
          <cell r="H3792" t="str">
            <v>WANTZENAU</v>
          </cell>
          <cell r="I3792" t="str">
            <v>67610</v>
          </cell>
        </row>
        <row r="3793">
          <cell r="B3793" t="str">
            <v>6.(b)</v>
          </cell>
          <cell r="C3793" t="str">
            <v>CARTONNERIES DE GONDARDENNES</v>
          </cell>
          <cell r="D3793" t="str">
            <v>CARTONNERIES de GONDARDENNES</v>
          </cell>
          <cell r="E3793">
            <v>18253</v>
          </cell>
          <cell r="F3793" t="str">
            <v>2, rue Pottier BP 2</v>
          </cell>
          <cell r="G3793" t="str">
            <v/>
          </cell>
          <cell r="H3793" t="str">
            <v>WARDRECQUES</v>
          </cell>
          <cell r="I3793" t="str">
            <v>62120</v>
          </cell>
        </row>
        <row r="3810">
          <cell r="B3810" t="str">
            <v>6.(b)</v>
          </cell>
          <cell r="C3810" t="str">
            <v>Arjo Wiggins Usine de l'Aa Arjo Wiggins Usine de l'Aa</v>
          </cell>
          <cell r="D3810" t="str">
            <v>Arjo Wiggins</v>
          </cell>
          <cell r="E3810">
            <v>18291</v>
          </cell>
          <cell r="F3810" t="str">
            <v>Rue du Chocquet</v>
          </cell>
          <cell r="G3810" t="str">
            <v/>
          </cell>
          <cell r="H3810" t="str">
            <v>WIZERNES</v>
          </cell>
          <cell r="I3810" t="str">
            <v>62570</v>
          </cell>
        </row>
        <row r="3811">
          <cell r="B3811" t="str">
            <v>1.(c)</v>
          </cell>
          <cell r="C3811" t="str">
            <v>EDF</v>
          </cell>
          <cell r="D3811" t="str">
            <v>EDF - Centre de Production de LA MAXE</v>
          </cell>
          <cell r="E3811">
            <v>4090</v>
          </cell>
          <cell r="F3811" t="str">
            <v>BP 40647</v>
          </cell>
          <cell r="G3811" t="str">
            <v/>
          </cell>
          <cell r="H3811" t="str">
            <v>WOIPPY</v>
          </cell>
          <cell r="I3811" t="str">
            <v>57146</v>
          </cell>
          <cell r="J3811">
            <v>3900</v>
          </cell>
          <cell r="K3811">
            <v>8440</v>
          </cell>
          <cell r="L3811">
            <v>297</v>
          </cell>
          <cell r="M3811">
            <v>1340</v>
          </cell>
        </row>
      </sheetData>
      <sheetData sheetId="13">
        <row r="6">
          <cell r="B6" t="str">
            <v>1.(c)</v>
          </cell>
          <cell r="C6" t="str">
            <v>PPC S.A.</v>
          </cell>
          <cell r="D6" t="str">
            <v>PPC S.A. SES AGIOY DHMHTRIOY</v>
          </cell>
          <cell r="E6">
            <v>14245</v>
          </cell>
          <cell r="F6" t="str">
            <v>13 KM KOZANI - THESSALONIKI ROAD</v>
          </cell>
          <cell r="G6" t="str">
            <v/>
          </cell>
          <cell r="H6" t="str">
            <v>AGIOS DIMITRIOS, ELLISPONTOS</v>
          </cell>
          <cell r="I6" t="str">
            <v>50100</v>
          </cell>
          <cell r="J6">
            <v>17700</v>
          </cell>
          <cell r="K6">
            <v>28900</v>
          </cell>
          <cell r="L6">
            <v>584</v>
          </cell>
          <cell r="M6">
            <v>14700</v>
          </cell>
        </row>
        <row r="14">
          <cell r="B14" t="str">
            <v>1.(c)</v>
          </cell>
          <cell r="C14" t="str">
            <v>PPC S.A.</v>
          </cell>
          <cell r="D14" t="str">
            <v>PPC S.A. SES AMYNTAIOY</v>
          </cell>
          <cell r="E14">
            <v>14254</v>
          </cell>
          <cell r="F14" t="str">
            <v>9 KM AMYNTAIO - PTOLEMAIDA ROAD</v>
          </cell>
          <cell r="G14" t="str">
            <v/>
          </cell>
          <cell r="H14" t="str">
            <v>AMYNTAIO</v>
          </cell>
          <cell r="I14" t="str">
            <v>53200</v>
          </cell>
          <cell r="J14">
            <v>3240</v>
          </cell>
          <cell r="K14">
            <v>20000</v>
          </cell>
          <cell r="L14">
            <v>344</v>
          </cell>
          <cell r="M14">
            <v>5020</v>
          </cell>
        </row>
        <row r="19">
          <cell r="B19" t="str">
            <v>1.(a)</v>
          </cell>
          <cell r="C19" t="str">
            <v>HELLENIC PETROLEUM S.A.</v>
          </cell>
          <cell r="D19" t="str">
            <v>HELLENIC PETROLEUM S.A. - INDUSTRIAL DIVISION OF ASPROPYRGOS</v>
          </cell>
          <cell r="E19">
            <v>14290</v>
          </cell>
          <cell r="F19" t="str">
            <v>17 KM ATHENS - KORINTHOS NEW NATIONAL ROAD</v>
          </cell>
          <cell r="G19" t="str">
            <v/>
          </cell>
          <cell r="H19" t="str">
            <v>ASPROPYRGOS</v>
          </cell>
          <cell r="I19" t="str">
            <v>19300</v>
          </cell>
          <cell r="J19">
            <v>3110</v>
          </cell>
          <cell r="K19">
            <v>3970</v>
          </cell>
          <cell r="L19">
            <v>264</v>
          </cell>
          <cell r="M19">
            <v>1500</v>
          </cell>
        </row>
        <row r="28">
          <cell r="B28" t="str">
            <v>1.(c)</v>
          </cell>
          <cell r="C28" t="str">
            <v>PROTERGIA S.A.</v>
          </cell>
          <cell r="D28" t="str">
            <v>AGIOS NIKOLAOS 444,48 POWER PLANT</v>
          </cell>
          <cell r="E28">
            <v>177550</v>
          </cell>
          <cell r="F28" t="str">
            <v>AGIOS NIKOLAOS</v>
          </cell>
          <cell r="G28" t="str">
            <v/>
          </cell>
          <cell r="H28" t="str">
            <v>DISTOMO</v>
          </cell>
          <cell r="I28" t="str">
            <v>32003</v>
          </cell>
          <cell r="J28">
            <v>351</v>
          </cell>
          <cell r="M28">
            <v>866</v>
          </cell>
        </row>
        <row r="29">
          <cell r="B29" t="str">
            <v>1.(a)</v>
          </cell>
          <cell r="C29" t="str">
            <v>HELLENIC PETROLEUM S.A.</v>
          </cell>
          <cell r="D29" t="str">
            <v>HELLENIC PETROLEUM S.A. - THESSALONIKI INDUSTRIAL COMPLEX</v>
          </cell>
          <cell r="E29">
            <v>14232</v>
          </cell>
          <cell r="F29" t="str">
            <v>P.O.BOX 10044, IONIA</v>
          </cell>
          <cell r="G29" t="str">
            <v/>
          </cell>
          <cell r="H29" t="str">
            <v>ECHEDOROS</v>
          </cell>
          <cell r="I29" t="str">
            <v>54110</v>
          </cell>
          <cell r="J29">
            <v>449</v>
          </cell>
          <cell r="K29">
            <v>1500</v>
          </cell>
          <cell r="L29">
            <v>58.1</v>
          </cell>
          <cell r="M29">
            <v>330</v>
          </cell>
        </row>
        <row r="33">
          <cell r="B33" t="str">
            <v>1.(a)</v>
          </cell>
          <cell r="C33" t="str">
            <v>HELLENIC PETROLEUM S.A.</v>
          </cell>
          <cell r="D33" t="str">
            <v>HELLENIC PETROLEUM S.A. –SOUTH REFINERIES COMPLEX – ELEFSIS INDUSTRIAL FACILITIES</v>
          </cell>
          <cell r="E33">
            <v>14291</v>
          </cell>
          <cell r="F33" t="str">
            <v>27 KM ATHENS - KORINTHOS OLD NATIONAL ROAD</v>
          </cell>
          <cell r="G33" t="str">
            <v/>
          </cell>
          <cell r="H33" t="str">
            <v>ELEFSINA</v>
          </cell>
          <cell r="I33" t="str">
            <v>19200</v>
          </cell>
          <cell r="K33">
            <v>192</v>
          </cell>
        </row>
        <row r="39">
          <cell r="B39" t="str">
            <v>1.(c)</v>
          </cell>
          <cell r="C39" t="str">
            <v>PPC S.A.</v>
          </cell>
          <cell r="D39" t="str">
            <v>PPC S.A. SES MELITIS</v>
          </cell>
          <cell r="E39">
            <v>14255</v>
          </cell>
          <cell r="F39" t="str">
            <v>MELITI</v>
          </cell>
          <cell r="G39" t="str">
            <v/>
          </cell>
          <cell r="H39" t="str">
            <v>FLORINA</v>
          </cell>
          <cell r="I39" t="str">
            <v>53071</v>
          </cell>
          <cell r="J39">
            <v>941</v>
          </cell>
          <cell r="K39">
            <v>710</v>
          </cell>
          <cell r="M39">
            <v>1880</v>
          </cell>
        </row>
        <row r="42">
          <cell r="B42" t="str">
            <v>1.(c)</v>
          </cell>
          <cell r="C42" t="str">
            <v>PPC S.A.</v>
          </cell>
          <cell r="D42" t="str">
            <v>PPC S.A. SES LINOPERAMATON</v>
          </cell>
          <cell r="E42">
            <v>14276</v>
          </cell>
          <cell r="F42" t="str">
            <v>LINOPERAMATA</v>
          </cell>
          <cell r="G42" t="str">
            <v/>
          </cell>
          <cell r="H42" t="str">
            <v>GAZI</v>
          </cell>
          <cell r="I42" t="str">
            <v>77110</v>
          </cell>
          <cell r="J42">
            <v>5160</v>
          </cell>
          <cell r="K42">
            <v>4500</v>
          </cell>
          <cell r="L42">
            <v>130</v>
          </cell>
          <cell r="M42">
            <v>743</v>
          </cell>
        </row>
        <row r="45">
          <cell r="B45" t="str">
            <v>1.(c)</v>
          </cell>
          <cell r="C45" t="str">
            <v>PPC S.A.</v>
          </cell>
          <cell r="D45" t="str">
            <v>PPC S.A. SES KARDIAS</v>
          </cell>
          <cell r="E45">
            <v>14247</v>
          </cell>
          <cell r="F45" t="str">
            <v>12 KM KOZANI - PTOLEMAIDA ROAD</v>
          </cell>
          <cell r="G45" t="str">
            <v/>
          </cell>
          <cell r="H45" t="str">
            <v>KARDIA, YPSILANTIS</v>
          </cell>
          <cell r="I45" t="str">
            <v>50200</v>
          </cell>
          <cell r="J45">
            <v>11500</v>
          </cell>
          <cell r="K45">
            <v>10900</v>
          </cell>
          <cell r="L45">
            <v>4630</v>
          </cell>
          <cell r="M45">
            <v>10600</v>
          </cell>
        </row>
        <row r="49">
          <cell r="B49" t="str">
            <v>1.(c)</v>
          </cell>
          <cell r="C49" t="str">
            <v>PPC S.A.</v>
          </cell>
          <cell r="D49" t="str">
            <v>PPC S.A. SES KERATEAS-LAYRIOY</v>
          </cell>
          <cell r="E49">
            <v>14287</v>
          </cell>
          <cell r="F49" t="str">
            <v>AGIOS NIKOLAOS, THORIKO</v>
          </cell>
          <cell r="G49" t="str">
            <v/>
          </cell>
          <cell r="H49" t="str">
            <v>KERATEA</v>
          </cell>
          <cell r="I49" t="str">
            <v>19500</v>
          </cell>
          <cell r="J49">
            <v>337</v>
          </cell>
          <cell r="K49">
            <v>207</v>
          </cell>
          <cell r="L49">
            <v>59.300000000000004</v>
          </cell>
          <cell r="M49">
            <v>1250</v>
          </cell>
        </row>
        <row r="50">
          <cell r="B50" t="str">
            <v>1.(c)</v>
          </cell>
          <cell r="C50" t="str">
            <v>PPC S.A.</v>
          </cell>
          <cell r="D50" t="str">
            <v>PPC S.A. SES AGIOY GEORGIOY</v>
          </cell>
          <cell r="E50">
            <v>14299</v>
          </cell>
          <cell r="F50" t="str">
            <v>AGIOS GEORGIOS BAY (HERACLES BAY)</v>
          </cell>
          <cell r="G50" t="str">
            <v/>
          </cell>
          <cell r="H50" t="str">
            <v>KERATSINI</v>
          </cell>
          <cell r="I50" t="str">
            <v>18755</v>
          </cell>
        </row>
        <row r="51">
          <cell r="B51" t="str">
            <v>1.(c)</v>
          </cell>
          <cell r="C51" t="str">
            <v>PPC S.A.</v>
          </cell>
          <cell r="D51" t="str">
            <v>PPC S.A. SES KOMOTINIS</v>
          </cell>
          <cell r="E51">
            <v>14262</v>
          </cell>
          <cell r="F51" t="str">
            <v>INDUSTRIAL AREA OF KOMOTINI</v>
          </cell>
          <cell r="G51" t="str">
            <v/>
          </cell>
          <cell r="H51" t="str">
            <v>KOMOTINI</v>
          </cell>
          <cell r="I51" t="str">
            <v>69100</v>
          </cell>
          <cell r="J51">
            <v>440</v>
          </cell>
          <cell r="M51">
            <v>376</v>
          </cell>
        </row>
        <row r="61">
          <cell r="B61" t="str">
            <v>1.(c)</v>
          </cell>
          <cell r="C61" t="str">
            <v>PPC S.A.</v>
          </cell>
          <cell r="D61" t="str">
            <v>PPC S.A. SES ATHERINOLAKKOY</v>
          </cell>
          <cell r="E61">
            <v>14278</v>
          </cell>
          <cell r="F61" t="str">
            <v>ATHERINOLAKKOS</v>
          </cell>
          <cell r="G61" t="str">
            <v/>
          </cell>
          <cell r="H61" t="str">
            <v>LEFKI</v>
          </cell>
          <cell r="I61" t="str">
            <v>72059</v>
          </cell>
          <cell r="J61">
            <v>8830</v>
          </cell>
          <cell r="K61">
            <v>2920</v>
          </cell>
          <cell r="L61">
            <v>128</v>
          </cell>
          <cell r="M61">
            <v>736</v>
          </cell>
        </row>
        <row r="70">
          <cell r="B70" t="str">
            <v>1.(c)</v>
          </cell>
          <cell r="C70" t="str">
            <v>PPC S.A.</v>
          </cell>
          <cell r="D70" t="str">
            <v>PPC S.A. SES MEGALOPOLIS A’</v>
          </cell>
          <cell r="E70">
            <v>14192</v>
          </cell>
          <cell r="F70" t="str">
            <v>MARMARA</v>
          </cell>
          <cell r="G70" t="str">
            <v/>
          </cell>
          <cell r="H70" t="str">
            <v>MEGALOPOLI</v>
          </cell>
          <cell r="I70" t="str">
            <v>22200</v>
          </cell>
          <cell r="J70">
            <v>1400</v>
          </cell>
          <cell r="K70">
            <v>1290</v>
          </cell>
          <cell r="M70">
            <v>3240</v>
          </cell>
        </row>
        <row r="91">
          <cell r="B91" t="str">
            <v>2.(e)</v>
          </cell>
          <cell r="C91" t="str">
            <v>ALUMINIUM S.A.</v>
          </cell>
          <cell r="D91" t="str">
            <v>ALUMINIUM S.A.</v>
          </cell>
          <cell r="E91">
            <v>14172</v>
          </cell>
          <cell r="F91" t="str">
            <v>DISTOMO BEACH</v>
          </cell>
          <cell r="G91" t="str">
            <v/>
          </cell>
          <cell r="H91" t="str">
            <v>PREFECTURE OF VOIOTIA</v>
          </cell>
          <cell r="I91" t="str">
            <v>32003</v>
          </cell>
          <cell r="J91">
            <v>842</v>
          </cell>
          <cell r="K91">
            <v>3550</v>
          </cell>
          <cell r="L91">
            <v>66.099999999999994</v>
          </cell>
          <cell r="M91">
            <v>1150</v>
          </cell>
        </row>
        <row r="94">
          <cell r="B94" t="str">
            <v>1.(c)</v>
          </cell>
          <cell r="C94" t="str">
            <v>PPC S.A.</v>
          </cell>
          <cell r="D94" t="str">
            <v>PPC S.A. SES LIPTOL</v>
          </cell>
          <cell r="E94">
            <v>14248</v>
          </cell>
          <cell r="F94" t="str">
            <v>24 KM KOZANI - PTOLEMAIDA ROAD</v>
          </cell>
          <cell r="G94" t="str">
            <v/>
          </cell>
          <cell r="H94" t="str">
            <v>PTOLEMAIDA</v>
          </cell>
          <cell r="I94" t="str">
            <v>50200</v>
          </cell>
          <cell r="J94">
            <v>176</v>
          </cell>
          <cell r="M94">
            <v>152</v>
          </cell>
        </row>
        <row r="95">
          <cell r="B95" t="str">
            <v>1.(c)</v>
          </cell>
          <cell r="C95" t="str">
            <v>PPC S.A.</v>
          </cell>
          <cell r="D95" t="str">
            <v>PPC S.A. SES PTOLEMAIDAS</v>
          </cell>
          <cell r="E95">
            <v>14246</v>
          </cell>
          <cell r="F95" t="str">
            <v>22 KM KOZANI – PTOLEMAIDA ROAD</v>
          </cell>
          <cell r="G95" t="str">
            <v/>
          </cell>
          <cell r="H95" t="str">
            <v>PTOLEMAIDA</v>
          </cell>
          <cell r="I95" t="str">
            <v>50200</v>
          </cell>
          <cell r="J95">
            <v>2430</v>
          </cell>
          <cell r="K95">
            <v>8300</v>
          </cell>
          <cell r="L95">
            <v>5640</v>
          </cell>
          <cell r="M95">
            <v>4070</v>
          </cell>
        </row>
        <row r="100">
          <cell r="B100" t="str">
            <v>1.(c)</v>
          </cell>
          <cell r="C100" t="str">
            <v>PPC S.A.</v>
          </cell>
          <cell r="D100" t="str">
            <v>PPC S.A. SES RODOY</v>
          </cell>
          <cell r="E100">
            <v>14265</v>
          </cell>
          <cell r="F100" t="str">
            <v>RODOS - KAMEIROS PROVINCIAL ROAD</v>
          </cell>
          <cell r="G100" t="str">
            <v/>
          </cell>
          <cell r="H100" t="str">
            <v>SORONI</v>
          </cell>
          <cell r="I100" t="str">
            <v>85106</v>
          </cell>
          <cell r="J100">
            <v>7520</v>
          </cell>
          <cell r="K100">
            <v>2940</v>
          </cell>
          <cell r="L100">
            <v>88.9</v>
          </cell>
          <cell r="M100">
            <v>552</v>
          </cell>
        </row>
        <row r="101">
          <cell r="B101" t="str">
            <v>1.(c)</v>
          </cell>
          <cell r="C101" t="str">
            <v>KORINTHOS POWERS S.A</v>
          </cell>
          <cell r="D101" t="str">
            <v>KORINTHOS POWERS S.A</v>
          </cell>
          <cell r="E101">
            <v>191317</v>
          </cell>
          <cell r="F101" t="str">
            <v>71 KM ATHENS – KORINTHOS OLD NATIONAL ROAD</v>
          </cell>
          <cell r="G101" t="str">
            <v/>
          </cell>
          <cell r="H101" t="str">
            <v>SOUSSAKI, AG. THEODORI</v>
          </cell>
          <cell r="I101" t="str">
            <v>20100</v>
          </cell>
          <cell r="J101">
            <v>271</v>
          </cell>
          <cell r="M101">
            <v>646</v>
          </cell>
        </row>
        <row r="102">
          <cell r="B102" t="str">
            <v>1.(a)</v>
          </cell>
          <cell r="C102" t="str">
            <v>MOTOR OIL (HELLAS) - CORINTHOS REFINERIES S.A.</v>
          </cell>
          <cell r="D102" t="str">
            <v>MOTOR OIL (HELLAS) - CORINTHOS REFINERIES S.A.</v>
          </cell>
          <cell r="E102">
            <v>14201</v>
          </cell>
          <cell r="F102" t="str">
            <v>71 KM ATHENS – KORINTHOS OLD NATIONAL ROAD</v>
          </cell>
          <cell r="G102" t="str">
            <v/>
          </cell>
          <cell r="H102" t="str">
            <v>SOUSSAKI, AG. THEODORI</v>
          </cell>
          <cell r="I102" t="str">
            <v>20100</v>
          </cell>
          <cell r="J102">
            <v>2850</v>
          </cell>
          <cell r="K102">
            <v>3020</v>
          </cell>
          <cell r="L102">
            <v>216</v>
          </cell>
          <cell r="M102">
            <v>1970</v>
          </cell>
        </row>
        <row r="107">
          <cell r="B107" t="str">
            <v>1.(c)</v>
          </cell>
          <cell r="C107" t="str">
            <v>PPC S.A.</v>
          </cell>
          <cell r="D107" t="str">
            <v>PPC S.A. SES ALIVERIOY</v>
          </cell>
          <cell r="E107">
            <v>14183</v>
          </cell>
          <cell r="F107" t="str">
            <v>ALIVERI</v>
          </cell>
          <cell r="G107" t="str">
            <v/>
          </cell>
          <cell r="H107" t="str">
            <v>TAMINEI</v>
          </cell>
          <cell r="I107" t="str">
            <v>34500</v>
          </cell>
        </row>
        <row r="111">
          <cell r="B111" t="str">
            <v>1.(c)</v>
          </cell>
          <cell r="C111" t="str">
            <v>ELPEDISON ENERGIAKI S.A.</v>
          </cell>
          <cell r="D111" t="str">
            <v>ELPEDISON ENERGIAKI S.A. - THESSALONIKI POWER PLANT</v>
          </cell>
          <cell r="E111">
            <v>58413</v>
          </cell>
          <cell r="F111" t="str">
            <v>7 KM THESSALONIKI - VEROIA OLD NATIONAL ROAD</v>
          </cell>
          <cell r="G111" t="str">
            <v/>
          </cell>
          <cell r="H111" t="str">
            <v>THESSALONIKI</v>
          </cell>
          <cell r="I111" t="str">
            <v>57008</v>
          </cell>
          <cell r="M111">
            <v>648</v>
          </cell>
        </row>
        <row r="114">
          <cell r="B114" t="str">
            <v>1.(c)</v>
          </cell>
          <cell r="C114" t="str">
            <v>ELPEDISON POWER S.A.</v>
          </cell>
          <cell r="D114" t="str">
            <v>THISVI 421,6 MW POWER PLANT</v>
          </cell>
          <cell r="E114">
            <v>177551</v>
          </cell>
          <cell r="F114" t="str">
            <v>INDUSTRIAL AREA OF THISVIS</v>
          </cell>
          <cell r="G114" t="str">
            <v/>
          </cell>
          <cell r="H114" t="str">
            <v>THISVI</v>
          </cell>
          <cell r="I114" t="str">
            <v>32010</v>
          </cell>
          <cell r="M114">
            <v>771</v>
          </cell>
        </row>
        <row r="116">
          <cell r="B116" t="str">
            <v>1.(c)</v>
          </cell>
          <cell r="C116" t="str">
            <v>GROUP GEK-TERNA</v>
          </cell>
          <cell r="D116" t="str">
            <v>HERON II VIOTIA S.A</v>
          </cell>
          <cell r="E116">
            <v>177553</v>
          </cell>
          <cell r="F116" t="str">
            <v>4 KM THIVA - ELEFSINA NATIONAL ROAD</v>
          </cell>
          <cell r="G116" t="str">
            <v/>
          </cell>
          <cell r="H116" t="str">
            <v>THIVA</v>
          </cell>
          <cell r="I116" t="str">
            <v>32200</v>
          </cell>
          <cell r="J116">
            <v>123</v>
          </cell>
          <cell r="M116">
            <v>486</v>
          </cell>
        </row>
      </sheetData>
      <sheetData sheetId="14">
        <row r="13">
          <cell r="B13" t="str">
            <v>1.(c)</v>
          </cell>
          <cell r="C13" t="str">
            <v>Bakonyi Bioenergia Kft.</v>
          </cell>
          <cell r="D13" t="str">
            <v>Bakonyi Bioenergia Kft.</v>
          </cell>
          <cell r="E13">
            <v>39820</v>
          </cell>
          <cell r="F13" t="str">
            <v>Gyártelep</v>
          </cell>
          <cell r="G13" t="str">
            <v>_</v>
          </cell>
          <cell r="H13" t="str">
            <v>Ajka</v>
          </cell>
          <cell r="I13" t="str">
            <v>8400</v>
          </cell>
          <cell r="J13">
            <v>333</v>
          </cell>
          <cell r="K13">
            <v>336</v>
          </cell>
          <cell r="M13">
            <v>347</v>
          </cell>
        </row>
        <row r="14">
          <cell r="B14" t="str">
            <v>1.(c)</v>
          </cell>
          <cell r="C14" t="str">
            <v>Bakonyi Erőmű Zrt.</v>
          </cell>
          <cell r="D14" t="str">
            <v>Bakonyi Erőmű Zrt.</v>
          </cell>
          <cell r="E14">
            <v>281</v>
          </cell>
          <cell r="F14" t="str">
            <v>Gyártelep</v>
          </cell>
          <cell r="G14" t="str">
            <v>_</v>
          </cell>
          <cell r="H14" t="str">
            <v>Ajka</v>
          </cell>
          <cell r="I14" t="str">
            <v>8400</v>
          </cell>
          <cell r="J14">
            <v>368</v>
          </cell>
          <cell r="K14">
            <v>499</v>
          </cell>
          <cell r="M14">
            <v>407</v>
          </cell>
        </row>
        <row r="17">
          <cell r="B17" t="str">
            <v>1.(c)</v>
          </cell>
          <cell r="C17" t="str">
            <v>Magyar Villamos Művek Zrt.</v>
          </cell>
          <cell r="D17" t="str">
            <v>MVM BVMT Zrt.</v>
          </cell>
          <cell r="E17">
            <v>191336</v>
          </cell>
          <cell r="F17" t="str">
            <v>Gyártelep</v>
          </cell>
          <cell r="G17" t="str">
            <v>Hrsz. : 1961/1.</v>
          </cell>
          <cell r="H17" t="str">
            <v>Ajka</v>
          </cell>
          <cell r="I17" t="str">
            <v>8400</v>
          </cell>
        </row>
        <row r="103">
          <cell r="B103" t="str">
            <v>1.(c)</v>
          </cell>
          <cell r="C103" t="str">
            <v>Alpiq Ltd</v>
          </cell>
          <cell r="D103" t="str">
            <v>Alpiq Csepel Kft.</v>
          </cell>
          <cell r="E103">
            <v>856</v>
          </cell>
          <cell r="F103" t="str">
            <v>Hőerőmű u.</v>
          </cell>
          <cell r="G103" t="str">
            <v>3.</v>
          </cell>
          <cell r="H103" t="str">
            <v>Budapest 21. ker.</v>
          </cell>
          <cell r="I103" t="str">
            <v>1211</v>
          </cell>
          <cell r="J103">
            <v>805</v>
          </cell>
          <cell r="M103">
            <v>728</v>
          </cell>
        </row>
        <row r="153">
          <cell r="B153" t="str">
            <v>1.(c)</v>
          </cell>
          <cell r="C153" t="str">
            <v>Pannonia Ethanol Zrt.</v>
          </cell>
          <cell r="D153" t="str">
            <v>Pannonia Ethanol Zrt.</v>
          </cell>
          <cell r="E153">
            <v>191331</v>
          </cell>
          <cell r="F153" t="str">
            <v>Külterület</v>
          </cell>
          <cell r="G153" t="str">
            <v>_</v>
          </cell>
          <cell r="H153" t="str">
            <v>Dunaföldvár</v>
          </cell>
          <cell r="I153" t="str">
            <v>7020</v>
          </cell>
        </row>
        <row r="159">
          <cell r="B159" t="str">
            <v>1.(c)</v>
          </cell>
          <cell r="C159" t="str">
            <v>Hamburger Hungária Kft.</v>
          </cell>
          <cell r="D159" t="str">
            <v>Hamburger Hungária KFT.</v>
          </cell>
          <cell r="E159">
            <v>101305</v>
          </cell>
          <cell r="F159" t="str">
            <v>Papírgyári út</v>
          </cell>
          <cell r="G159" t="str">
            <v>42-46.</v>
          </cell>
          <cell r="H159" t="str">
            <v>Dunaújváros</v>
          </cell>
          <cell r="I159" t="str">
            <v>2400</v>
          </cell>
          <cell r="M159">
            <v>102</v>
          </cell>
        </row>
        <row r="162">
          <cell r="B162" t="str">
            <v>1.(c)</v>
          </cell>
          <cell r="C162" t="str">
            <v>ISD Dunaferr Zrt.</v>
          </cell>
          <cell r="D162" t="str">
            <v>ISD POWER Kft.</v>
          </cell>
          <cell r="E162">
            <v>468</v>
          </cell>
          <cell r="F162" t="str">
            <v>Vasmű tér</v>
          </cell>
          <cell r="G162" t="str">
            <v>1-3.</v>
          </cell>
          <cell r="H162" t="str">
            <v>Dunaújváros</v>
          </cell>
          <cell r="I162" t="str">
            <v>2400</v>
          </cell>
          <cell r="M162">
            <v>1320</v>
          </cell>
        </row>
        <row r="195">
          <cell r="B195" t="str">
            <v>1.(c)</v>
          </cell>
          <cell r="C195" t="str">
            <v>E.ON Erőművek Termelő és Üzemeltető Kft.</v>
          </cell>
          <cell r="D195" t="str">
            <v>E.ON Erőművek Termelő és Üzemeltető Kft.</v>
          </cell>
          <cell r="E195">
            <v>176813</v>
          </cell>
          <cell r="F195" t="str">
            <v>Kossuth Lajos u.</v>
          </cell>
          <cell r="G195" t="str">
            <v>2/A</v>
          </cell>
          <cell r="H195" t="str">
            <v>Gönyű</v>
          </cell>
          <cell r="I195" t="str">
            <v>9071</v>
          </cell>
          <cell r="M195">
            <v>464</v>
          </cell>
        </row>
        <row r="207">
          <cell r="B207" t="str">
            <v>5.(d)</v>
          </cell>
          <cell r="C207" t="str">
            <v>Győr-Szol Zrt.</v>
          </cell>
          <cell r="D207" t="str">
            <v>Győr-Szol Győri Közszolgáltató és Vagyongazdálkodó Zrt.</v>
          </cell>
          <cell r="E207">
            <v>166851</v>
          </cell>
          <cell r="F207" t="str">
            <v>Külső-Fehérvári út</v>
          </cell>
          <cell r="G207" t="str">
            <v>1.</v>
          </cell>
          <cell r="H207" t="str">
            <v>Győr</v>
          </cell>
          <cell r="I207" t="str">
            <v>9028</v>
          </cell>
        </row>
        <row r="228">
          <cell r="B228" t="str">
            <v>1.(c)</v>
          </cell>
          <cell r="C228" t="str">
            <v>FGSZ Zrt.</v>
          </cell>
          <cell r="D228" t="str">
            <v>FGSZ Zrt.</v>
          </cell>
          <cell r="E228">
            <v>75640</v>
          </cell>
          <cell r="F228" t="str">
            <v>Balmazújvárosi útszél</v>
          </cell>
          <cell r="G228" t="str">
            <v>_</v>
          </cell>
          <cell r="H228" t="str">
            <v>Hajdúszoboszló</v>
          </cell>
          <cell r="I228" t="str">
            <v>4200</v>
          </cell>
        </row>
        <row r="276">
          <cell r="B276" t="str">
            <v>8.(b).(ii)</v>
          </cell>
          <cell r="C276" t="str">
            <v>Magyar Cukorgyártó és Forgalmazó Zrt.</v>
          </cell>
          <cell r="D276" t="str">
            <v>Magyar Cukor Zrt.</v>
          </cell>
          <cell r="E276">
            <v>39906</v>
          </cell>
          <cell r="F276" t="str">
            <v>Pécsi út.</v>
          </cell>
          <cell r="G276" t="str">
            <v>10-14.</v>
          </cell>
          <cell r="H276" t="str">
            <v>Kaposvár</v>
          </cell>
          <cell r="I276" t="str">
            <v>7400</v>
          </cell>
        </row>
        <row r="289">
          <cell r="B289" t="str">
            <v>1.(c)</v>
          </cell>
          <cell r="C289" t="str">
            <v>ÉMÁSZ Nyrt.</v>
          </cell>
          <cell r="D289" t="str">
            <v>BC-Erőmű Kft.</v>
          </cell>
          <cell r="E289">
            <v>39837</v>
          </cell>
          <cell r="F289" t="str">
            <v>Bólyai tér</v>
          </cell>
          <cell r="G289" t="str">
            <v>1.</v>
          </cell>
          <cell r="H289" t="str">
            <v>Kazincbarcika</v>
          </cell>
          <cell r="I289" t="str">
            <v>3700</v>
          </cell>
          <cell r="J289">
            <v>286</v>
          </cell>
          <cell r="M289">
            <v>285</v>
          </cell>
        </row>
        <row r="293">
          <cell r="B293" t="str">
            <v>1.(c)</v>
          </cell>
          <cell r="C293" t="str">
            <v>Sinergy Energiaszolgáltató és Tanácsadó Kft.</v>
          </cell>
          <cell r="D293" t="str">
            <v>Kazinc-Therm Kft.</v>
          </cell>
          <cell r="E293">
            <v>40002</v>
          </cell>
          <cell r="F293" t="str">
            <v>Gorkij u.</v>
          </cell>
          <cell r="G293" t="str">
            <v>1.</v>
          </cell>
          <cell r="H293" t="str">
            <v>Kazincbarcika</v>
          </cell>
          <cell r="I293" t="str">
            <v>3700</v>
          </cell>
        </row>
        <row r="354">
          <cell r="B354" t="str">
            <v>1.(c)</v>
          </cell>
          <cell r="C354" t="str">
            <v>Magyar Villamos Művek Zrt.</v>
          </cell>
          <cell r="D354" t="str">
            <v>MVM GTER Zrt.</v>
          </cell>
          <cell r="E354">
            <v>39907</v>
          </cell>
          <cell r="F354" t="str">
            <v>Királyszentistváni út</v>
          </cell>
          <cell r="G354" t="str">
            <v>_</v>
          </cell>
          <cell r="H354" t="str">
            <v>Litér</v>
          </cell>
          <cell r="I354" t="str">
            <v>8196</v>
          </cell>
        </row>
        <row r="361">
          <cell r="B361" t="str">
            <v>8.(b).(ii)</v>
          </cell>
          <cell r="C361" t="str">
            <v>Koninklijke Bunge B. V.</v>
          </cell>
          <cell r="D361" t="str">
            <v>Bunge Zrt.</v>
          </cell>
          <cell r="E361">
            <v>4986</v>
          </cell>
          <cell r="F361" t="str">
            <v>Szolnoki út</v>
          </cell>
          <cell r="G361" t="str">
            <v>201.</v>
          </cell>
          <cell r="H361" t="str">
            <v>Martfű</v>
          </cell>
          <cell r="I361" t="str">
            <v>5435</v>
          </cell>
          <cell r="J361">
            <v>120</v>
          </cell>
        </row>
        <row r="398">
          <cell r="B398" t="str">
            <v>1.(c)</v>
          </cell>
          <cell r="C398" t="str">
            <v>MESZ Mosonmagyaróvár Kft.</v>
          </cell>
          <cell r="D398" t="str">
            <v>MESZ Mosonmagyaróvár Energia Szolgáltató Kft.</v>
          </cell>
          <cell r="E398">
            <v>166852</v>
          </cell>
          <cell r="F398" t="str">
            <v>Timföldgyári út</v>
          </cell>
          <cell r="G398" t="str">
            <v>13.</v>
          </cell>
          <cell r="H398" t="str">
            <v>Mosonmagyaróvár</v>
          </cell>
          <cell r="I398" t="str">
            <v>9200</v>
          </cell>
        </row>
        <row r="421">
          <cell r="B421" t="str">
            <v>4.(a).(viii)</v>
          </cell>
          <cell r="C421" t="str">
            <v>Zoltek Companies Inc.</v>
          </cell>
          <cell r="D421" t="str">
            <v>Zoltek Vegyipari Zrt.</v>
          </cell>
          <cell r="E421">
            <v>137</v>
          </cell>
          <cell r="F421" t="str">
            <v>Varga József tér</v>
          </cell>
          <cell r="G421" t="str">
            <v>1.</v>
          </cell>
          <cell r="H421" t="str">
            <v>Nyergesújfalu</v>
          </cell>
          <cell r="I421" t="str">
            <v>2537</v>
          </cell>
          <cell r="J421">
            <v>143</v>
          </cell>
          <cell r="M421">
            <v>145</v>
          </cell>
        </row>
        <row r="427">
          <cell r="B427" t="str">
            <v>1.(c)</v>
          </cell>
          <cell r="C427" t="str">
            <v>E.ON Energiatermelő Kft.</v>
          </cell>
          <cell r="D427" t="str">
            <v>E.ON Energiatermelő Kft.</v>
          </cell>
          <cell r="E427">
            <v>75586</v>
          </cell>
          <cell r="F427" t="str">
            <v>Bethlen Gábor u.</v>
          </cell>
          <cell r="G427" t="str">
            <v>92.</v>
          </cell>
          <cell r="H427" t="str">
            <v>Nyíregyháza</v>
          </cell>
          <cell r="I427" t="str">
            <v>4400</v>
          </cell>
          <cell r="J427">
            <v>175</v>
          </cell>
        </row>
        <row r="448">
          <cell r="B448" t="str">
            <v>1.(c)</v>
          </cell>
          <cell r="C448" t="str">
            <v>Vértesi Erőmű Zrt.</v>
          </cell>
          <cell r="D448" t="str">
            <v>Vértesi Erőmű Zrt.</v>
          </cell>
          <cell r="E448">
            <v>140</v>
          </cell>
          <cell r="F448" t="str">
            <v>Külterület</v>
          </cell>
          <cell r="G448" t="str">
            <v>Hrsz.: 0718/7.</v>
          </cell>
          <cell r="H448" t="str">
            <v>Oroszlány</v>
          </cell>
          <cell r="I448" t="str">
            <v>2840</v>
          </cell>
          <cell r="J448">
            <v>1150</v>
          </cell>
          <cell r="K448">
            <v>1470</v>
          </cell>
          <cell r="M448">
            <v>934</v>
          </cell>
        </row>
        <row r="466">
          <cell r="B466" t="str">
            <v>1.(c)</v>
          </cell>
          <cell r="C466" t="str">
            <v>Dalkia Energia Zrt.</v>
          </cell>
          <cell r="D466" t="str">
            <v>Pannon Hőerőmű Zrt.</v>
          </cell>
          <cell r="E466">
            <v>534</v>
          </cell>
          <cell r="F466" t="str">
            <v>Edison u.</v>
          </cell>
          <cell r="G466" t="str">
            <v>1.</v>
          </cell>
          <cell r="H466" t="str">
            <v>Pécs</v>
          </cell>
          <cell r="I466" t="str">
            <v>7630</v>
          </cell>
          <cell r="J466">
            <v>362</v>
          </cell>
          <cell r="M466">
            <v>370</v>
          </cell>
        </row>
        <row r="469">
          <cell r="B469" t="str">
            <v>4.(c)</v>
          </cell>
          <cell r="C469" t="str">
            <v>Nitrogénművek Zrt.</v>
          </cell>
          <cell r="D469" t="str">
            <v>Nitrogénművek Zrt.</v>
          </cell>
          <cell r="E469">
            <v>298</v>
          </cell>
          <cell r="F469" t="str">
            <v>Hősök tere</v>
          </cell>
          <cell r="G469" t="str">
            <v>14.</v>
          </cell>
          <cell r="H469" t="str">
            <v>Pétfürdő</v>
          </cell>
          <cell r="I469" t="str">
            <v>8105</v>
          </cell>
          <cell r="J469">
            <v>311</v>
          </cell>
          <cell r="L469">
            <v>144</v>
          </cell>
          <cell r="M469">
            <v>312</v>
          </cell>
        </row>
        <row r="488">
          <cell r="B488" t="str">
            <v>1.(c)</v>
          </cell>
          <cell r="C488" t="str">
            <v>Hankook Tire Co Ltd.</v>
          </cell>
          <cell r="D488" t="str">
            <v>Hankook Tire Magyarország Kft.</v>
          </cell>
          <cell r="E488">
            <v>101283</v>
          </cell>
          <cell r="F488" t="str">
            <v>Hankook tér</v>
          </cell>
          <cell r="G488" t="str">
            <v>1.</v>
          </cell>
          <cell r="H488" t="str">
            <v>Rácalmás</v>
          </cell>
          <cell r="I488" t="str">
            <v>2459</v>
          </cell>
        </row>
        <row r="508">
          <cell r="B508" t="str">
            <v>1.(c)</v>
          </cell>
          <cell r="C508" t="str">
            <v>MVM GTER Zrt.</v>
          </cell>
          <cell r="D508" t="str">
            <v>MVM GTER Zrt.</v>
          </cell>
          <cell r="E508">
            <v>39892</v>
          </cell>
          <cell r="F508" t="str">
            <v>Külterület</v>
          </cell>
          <cell r="G508" t="str">
            <v>Hrsz.:0112/6.</v>
          </cell>
          <cell r="H508" t="str">
            <v>Sajószöged</v>
          </cell>
          <cell r="I508" t="str">
            <v>3599</v>
          </cell>
        </row>
        <row r="529">
          <cell r="B529" t="str">
            <v>8.(b).(ii)</v>
          </cell>
          <cell r="C529" t="str">
            <v>Hungrana Kft.</v>
          </cell>
          <cell r="D529" t="str">
            <v>Hungrana Kft.</v>
          </cell>
          <cell r="E529">
            <v>471</v>
          </cell>
          <cell r="F529" t="str">
            <v>Ipartelep</v>
          </cell>
          <cell r="G529" t="str">
            <v>_</v>
          </cell>
          <cell r="H529" t="str">
            <v>Szabadegyháza</v>
          </cell>
          <cell r="I529" t="str">
            <v>2432</v>
          </cell>
          <cell r="J529">
            <v>261</v>
          </cell>
          <cell r="M529">
            <v>223</v>
          </cell>
        </row>
        <row r="531">
          <cell r="B531" t="str">
            <v>1.(c)</v>
          </cell>
          <cell r="C531" t="str">
            <v>Dbm Zrt.</v>
          </cell>
          <cell r="D531" t="str">
            <v>Dbm Zrt.</v>
          </cell>
          <cell r="E531">
            <v>101285</v>
          </cell>
          <cell r="F531" t="str">
            <v>Szakolykert út</v>
          </cell>
          <cell r="G531" t="str">
            <v>1.</v>
          </cell>
          <cell r="H531" t="str">
            <v>Szakoly</v>
          </cell>
          <cell r="I531" t="str">
            <v>4234</v>
          </cell>
        </row>
        <row r="543">
          <cell r="B543" t="str">
            <v>1.(c)</v>
          </cell>
          <cell r="C543" t="str">
            <v>Electrabel S.A.
MVM Zrt.</v>
          </cell>
          <cell r="D543" t="str">
            <v>Dunamenti Erőmű Zrt.</v>
          </cell>
          <cell r="E543">
            <v>772</v>
          </cell>
          <cell r="F543" t="str">
            <v>Erőmű u.</v>
          </cell>
          <cell r="G543" t="str">
            <v>2.</v>
          </cell>
          <cell r="H543" t="str">
            <v>Százhalombatta</v>
          </cell>
          <cell r="I543" t="str">
            <v>2440</v>
          </cell>
          <cell r="J543">
            <v>352</v>
          </cell>
          <cell r="M543">
            <v>900</v>
          </cell>
        </row>
        <row r="545">
          <cell r="B545" t="str">
            <v>1.(c)</v>
          </cell>
          <cell r="C545" t="str">
            <v>CM European Power International B.V.</v>
          </cell>
          <cell r="D545" t="str">
            <v>MOL - CEZ European Power Hungary Kft.</v>
          </cell>
          <cell r="E545">
            <v>75679</v>
          </cell>
          <cell r="F545" t="str">
            <v>Olajmunkás út</v>
          </cell>
          <cell r="G545" t="str">
            <v>2.</v>
          </cell>
          <cell r="H545" t="str">
            <v>Százhalombatta</v>
          </cell>
          <cell r="I545" t="str">
            <v>2440</v>
          </cell>
          <cell r="J545">
            <v>13000</v>
          </cell>
        </row>
        <row r="565">
          <cell r="B565" t="str">
            <v>1.(c)</v>
          </cell>
          <cell r="C565" t="str">
            <v>Székesfehérvári Fűtőerőmű KFT. "f.a."</v>
          </cell>
          <cell r="D565" t="str">
            <v>Székesfehérvári Fűtőerőmű KFT. "f.a."</v>
          </cell>
          <cell r="E565">
            <v>191335</v>
          </cell>
          <cell r="F565" t="str">
            <v>Királysor</v>
          </cell>
          <cell r="G565" t="str">
            <v>1/B</v>
          </cell>
          <cell r="H565" t="str">
            <v>Székesfehérvár</v>
          </cell>
          <cell r="I565" t="str">
            <v>8000</v>
          </cell>
        </row>
        <row r="607">
          <cell r="B607" t="str">
            <v>1.(c)</v>
          </cell>
          <cell r="C607" t="str">
            <v>Tatabánya Erőmű Kft.</v>
          </cell>
          <cell r="D607" t="str">
            <v>Tatabánya Erőmű Kft.</v>
          </cell>
          <cell r="E607">
            <v>142</v>
          </cell>
          <cell r="F607" t="str">
            <v>Vájár Köz</v>
          </cell>
          <cell r="G607" t="str">
            <v>2.</v>
          </cell>
          <cell r="H607" t="str">
            <v>Tatabánya</v>
          </cell>
          <cell r="I607" t="str">
            <v>2800</v>
          </cell>
          <cell r="J607">
            <v>177</v>
          </cell>
          <cell r="M607">
            <v>100</v>
          </cell>
        </row>
        <row r="624">
          <cell r="B624" t="str">
            <v>1.(c)</v>
          </cell>
          <cell r="C624" t="str">
            <v>AES Tisza Erőmű Kft.</v>
          </cell>
          <cell r="D624" t="str">
            <v>AES Tisza Erőmű Kft.</v>
          </cell>
          <cell r="E624">
            <v>5688</v>
          </cell>
          <cell r="F624" t="str">
            <v>Verebély u.</v>
          </cell>
          <cell r="G624" t="str">
            <v>2.</v>
          </cell>
          <cell r="H624" t="str">
            <v>Tiszaújváros</v>
          </cell>
          <cell r="I624" t="str">
            <v>3580</v>
          </cell>
          <cell r="M624">
            <v>101</v>
          </cell>
        </row>
        <row r="630">
          <cell r="B630" t="str">
            <v>1.(c)</v>
          </cell>
          <cell r="C630" t="str">
            <v>TVK-Erőmű Kft.</v>
          </cell>
          <cell r="D630" t="str">
            <v>TVK-Erőmű Kft.</v>
          </cell>
          <cell r="E630">
            <v>39838</v>
          </cell>
          <cell r="F630" t="str">
            <v>Gyári út</v>
          </cell>
          <cell r="G630" t="str">
            <v>_</v>
          </cell>
          <cell r="H630" t="str">
            <v>Tiszaújváros</v>
          </cell>
          <cell r="I630" t="str">
            <v>3580</v>
          </cell>
          <cell r="J630">
            <v>145</v>
          </cell>
          <cell r="M630">
            <v>152</v>
          </cell>
        </row>
        <row r="635">
          <cell r="B635" t="str">
            <v>3.(g)</v>
          </cell>
          <cell r="C635" t="str">
            <v>LB CERAMICS Beteiligungs GmbH</v>
          </cell>
          <cell r="D635" t="str">
            <v>Zalakerámia Zrt.</v>
          </cell>
          <cell r="E635">
            <v>39969</v>
          </cell>
          <cell r="F635" t="str">
            <v>Rákóczi u.</v>
          </cell>
          <cell r="G635" t="str">
            <v>44.</v>
          </cell>
          <cell r="H635" t="str">
            <v>Tófej</v>
          </cell>
          <cell r="I635" t="str">
            <v>8946</v>
          </cell>
        </row>
        <row r="671">
          <cell r="B671" t="str">
            <v>1.(c)</v>
          </cell>
          <cell r="C671" t="str">
            <v>RWE AG</v>
          </cell>
          <cell r="D671" t="str">
            <v>Mátrai Erőmű Zrt.</v>
          </cell>
          <cell r="E671">
            <v>5791</v>
          </cell>
          <cell r="F671" t="str">
            <v>Erőmű</v>
          </cell>
          <cell r="G671" t="str">
            <v>11.</v>
          </cell>
          <cell r="H671" t="str">
            <v>Visonta</v>
          </cell>
          <cell r="I671" t="str">
            <v>3271</v>
          </cell>
          <cell r="J671">
            <v>7530</v>
          </cell>
          <cell r="K671">
            <v>5640</v>
          </cell>
          <cell r="M671">
            <v>6280</v>
          </cell>
        </row>
        <row r="673">
          <cell r="B673" t="str">
            <v>1.(a)</v>
          </cell>
          <cell r="C673" t="str">
            <v>MOL Magyar Olaj- és Gázipari Nyrt.</v>
          </cell>
          <cell r="D673" t="str">
            <v>MOL Magyar Olaj- és Gázipari Nyrt.</v>
          </cell>
          <cell r="E673">
            <v>243</v>
          </cell>
          <cell r="F673" t="str">
            <v>Zrínyi u.</v>
          </cell>
          <cell r="G673" t="str">
            <v>6.</v>
          </cell>
          <cell r="H673" t="str">
            <v>Zalaegerszeg</v>
          </cell>
          <cell r="I673" t="str">
            <v>8900</v>
          </cell>
        </row>
      </sheetData>
      <sheetData sheetId="15">
        <row r="26">
          <cell r="B26" t="str">
            <v>1.(c)</v>
          </cell>
          <cell r="C26" t="str">
            <v>Electricity Supply Board</v>
          </cell>
          <cell r="D26" t="str">
            <v>Electricity Supply Board</v>
          </cell>
          <cell r="E26">
            <v>8061</v>
          </cell>
          <cell r="F26" t="str">
            <v>Shannonbridge</v>
          </cell>
          <cell r="G26" t="str">
            <v>County Offaly</v>
          </cell>
          <cell r="H26" t="str">
            <v>.</v>
          </cell>
          <cell r="I26" t="str">
            <v>.</v>
          </cell>
          <cell r="J26">
            <v>498</v>
          </cell>
          <cell r="M26">
            <v>1180</v>
          </cell>
        </row>
        <row r="81">
          <cell r="B81" t="str">
            <v>1.(c)</v>
          </cell>
          <cell r="C81" t="str">
            <v>Tynagh Energy Limited</v>
          </cell>
          <cell r="D81" t="str">
            <v>Tynagh Energy Limited</v>
          </cell>
          <cell r="E81">
            <v>19169</v>
          </cell>
          <cell r="F81" t="str">
            <v>PM Group</v>
          </cell>
          <cell r="G81" t="str">
            <v>Killakee House</v>
          </cell>
          <cell r="H81" t="str">
            <v>Belgard Square, Tallaght,Dublin 24</v>
          </cell>
          <cell r="I81" t="str">
            <v>.</v>
          </cell>
          <cell r="J81">
            <v>115</v>
          </cell>
          <cell r="M81">
            <v>275</v>
          </cell>
        </row>
        <row r="127">
          <cell r="B127" t="str">
            <v>4.(a).(ii)</v>
          </cell>
          <cell r="C127" t="str">
            <v>Green Biofuels Ireland Limited</v>
          </cell>
          <cell r="D127" t="str">
            <v>Green Biofuels Ireland Limited</v>
          </cell>
          <cell r="E127">
            <v>176837</v>
          </cell>
          <cell r="F127" t="str">
            <v>Marshmeadows</v>
          </cell>
          <cell r="G127" t="str">
            <v>New Ross</v>
          </cell>
          <cell r="H127" t="str">
            <v>Co Wexford</v>
          </cell>
          <cell r="I127" t="str">
            <v>.</v>
          </cell>
        </row>
        <row r="138">
          <cell r="B138" t="str">
            <v>1.(a)</v>
          </cell>
          <cell r="C138" t="str">
            <v>Phillips 66 Whitegate Refinery Limited</v>
          </cell>
          <cell r="D138" t="str">
            <v>Phillips 66 Whitegate Refinery Limited</v>
          </cell>
          <cell r="E138">
            <v>7964</v>
          </cell>
          <cell r="F138" t="str">
            <v>Whitegate</v>
          </cell>
          <cell r="G138" t="str">
            <v>Midleton</v>
          </cell>
          <cell r="H138" t="str">
            <v>Co. Cork</v>
          </cell>
          <cell r="I138" t="str">
            <v>.</v>
          </cell>
          <cell r="J138">
            <v>680</v>
          </cell>
          <cell r="K138">
            <v>428</v>
          </cell>
          <cell r="M138">
            <v>313</v>
          </cell>
        </row>
        <row r="186">
          <cell r="B186" t="str">
            <v>1.(c)</v>
          </cell>
          <cell r="C186" t="str">
            <v>Electricity Supply Board</v>
          </cell>
          <cell r="D186" t="str">
            <v>Electricity Supply Board</v>
          </cell>
          <cell r="E186">
            <v>7934</v>
          </cell>
          <cell r="F186" t="str">
            <v>Marina Generating Station</v>
          </cell>
          <cell r="G186" t="str">
            <v>Centre Park Road</v>
          </cell>
          <cell r="H186" t="str">
            <v>Cork</v>
          </cell>
          <cell r="I186" t="str">
            <v>.</v>
          </cell>
        </row>
        <row r="230">
          <cell r="B230" t="str">
            <v>4.(b)</v>
          </cell>
          <cell r="C230" t="str">
            <v>Aughinish Alumina Limited</v>
          </cell>
          <cell r="D230" t="str">
            <v>Aughinish Alumina Limited</v>
          </cell>
          <cell r="E230">
            <v>8595</v>
          </cell>
          <cell r="F230" t="str">
            <v>Askeaton Island</v>
          </cell>
          <cell r="G230" t="str">
            <v>Askeaton</v>
          </cell>
          <cell r="H230" t="str">
            <v>County Limerick</v>
          </cell>
          <cell r="I230" t="str">
            <v>.</v>
          </cell>
          <cell r="J230">
            <v>1450</v>
          </cell>
          <cell r="K230">
            <v>1630</v>
          </cell>
          <cell r="L230">
            <v>144</v>
          </cell>
          <cell r="M230">
            <v>1360</v>
          </cell>
        </row>
        <row r="232">
          <cell r="B232" t="str">
            <v>1.(c)</v>
          </cell>
          <cell r="C232" t="str">
            <v>Electricity Supply Board</v>
          </cell>
          <cell r="D232" t="str">
            <v>Electricity Supply Board</v>
          </cell>
          <cell r="E232">
            <v>8740</v>
          </cell>
          <cell r="F232" t="str">
            <v>Lough Ree Power</v>
          </cell>
          <cell r="G232" t="str">
            <v>Lanesborough</v>
          </cell>
          <cell r="H232" t="str">
            <v>County Longford</v>
          </cell>
          <cell r="I232" t="str">
            <v>.</v>
          </cell>
          <cell r="J232">
            <v>352</v>
          </cell>
          <cell r="K232">
            <v>188</v>
          </cell>
          <cell r="M232">
            <v>786</v>
          </cell>
        </row>
        <row r="246">
          <cell r="B246" t="str">
            <v>1.(c)</v>
          </cell>
          <cell r="C246" t="str">
            <v>Edenderry Power Limited</v>
          </cell>
          <cell r="D246" t="str">
            <v>Edenderry Power Limited</v>
          </cell>
          <cell r="E246">
            <v>9486</v>
          </cell>
          <cell r="F246" t="str">
            <v>Ballykilleen</v>
          </cell>
          <cell r="G246" t="str">
            <v>Edenderry</v>
          </cell>
          <cell r="H246" t="str">
            <v>County Offaly</v>
          </cell>
          <cell r="I246" t="str">
            <v>.</v>
          </cell>
          <cell r="J246">
            <v>583</v>
          </cell>
          <cell r="K246">
            <v>1130</v>
          </cell>
          <cell r="M246">
            <v>714</v>
          </cell>
        </row>
        <row r="270">
          <cell r="B270" t="str">
            <v>1.(c)</v>
          </cell>
          <cell r="C270" t="str">
            <v>Electricity Supply Board</v>
          </cell>
          <cell r="D270" t="str">
            <v>Electricity Supply Board</v>
          </cell>
          <cell r="E270">
            <v>8271</v>
          </cell>
          <cell r="F270" t="str">
            <v>North Wall Generating Station</v>
          </cell>
          <cell r="G270" t="str">
            <v>Alexandra Road</v>
          </cell>
          <cell r="H270" t="str">
            <v>Dublin 1</v>
          </cell>
          <cell r="I270" t="str">
            <v>.</v>
          </cell>
        </row>
        <row r="311">
          <cell r="B311" t="str">
            <v>1.(c)</v>
          </cell>
          <cell r="C311" t="str">
            <v>Electricity Supply Board</v>
          </cell>
          <cell r="D311" t="str">
            <v>Electricity Supply Board</v>
          </cell>
          <cell r="E311">
            <v>8025</v>
          </cell>
          <cell r="F311" t="str">
            <v>Moneypoint Generating Station</v>
          </cell>
          <cell r="G311" t="str">
            <v>Killimer</v>
          </cell>
          <cell r="H311" t="str">
            <v>Kilrush,County Clare</v>
          </cell>
          <cell r="I311" t="str">
            <v>.</v>
          </cell>
          <cell r="J311">
            <v>6360</v>
          </cell>
          <cell r="K311">
            <v>7950</v>
          </cell>
          <cell r="L311">
            <v>240</v>
          </cell>
          <cell r="M311">
            <v>4650</v>
          </cell>
        </row>
        <row r="319">
          <cell r="B319" t="str">
            <v>1.(c)</v>
          </cell>
          <cell r="C319" t="str">
            <v>SSE Generation Ireland Limited</v>
          </cell>
          <cell r="D319" t="str">
            <v>SSE Generation Ireland Limited</v>
          </cell>
          <cell r="E319">
            <v>7997</v>
          </cell>
          <cell r="F319" t="str">
            <v>Tarbert Generating Station</v>
          </cell>
          <cell r="G319" t="str">
            <v>Tarbert</v>
          </cell>
          <cell r="H319" t="str">
            <v>Listowel,County. Kerry</v>
          </cell>
          <cell r="I319" t="str">
            <v>.</v>
          </cell>
        </row>
        <row r="323">
          <cell r="B323" t="str">
            <v>1.(c)</v>
          </cell>
          <cell r="C323" t="str">
            <v>Electricity Supply Board</v>
          </cell>
          <cell r="D323" t="str">
            <v>Electricity Supply Board</v>
          </cell>
          <cell r="E323">
            <v>9626</v>
          </cell>
          <cell r="F323" t="str">
            <v>ESB Aghada Generating Station</v>
          </cell>
          <cell r="G323" t="str">
            <v>Whitegate</v>
          </cell>
          <cell r="H323" t="str">
            <v>Midleton,County Cork</v>
          </cell>
          <cell r="I323" t="str">
            <v>.</v>
          </cell>
          <cell r="J323">
            <v>202</v>
          </cell>
          <cell r="M323">
            <v>456</v>
          </cell>
        </row>
        <row r="346">
          <cell r="B346" t="str">
            <v>1.(c)</v>
          </cell>
          <cell r="C346" t="str">
            <v>Viridian Power Limited</v>
          </cell>
          <cell r="D346" t="str">
            <v>Viridian Power Limited</v>
          </cell>
          <cell r="E346">
            <v>19171</v>
          </cell>
          <cell r="F346" t="str">
            <v>Huntstown Power Station</v>
          </cell>
          <cell r="G346" t="str">
            <v>Huntstown Quarry</v>
          </cell>
          <cell r="H346" t="str">
            <v>North Road, Finglas,Dublin 11</v>
          </cell>
          <cell r="I346" t="str">
            <v>.</v>
          </cell>
          <cell r="J346">
            <v>502</v>
          </cell>
          <cell r="M346">
            <v>879</v>
          </cell>
        </row>
        <row r="347">
          <cell r="B347" t="str">
            <v>1.(c)</v>
          </cell>
          <cell r="C347" t="str">
            <v>Huntstown Power Company Limited</v>
          </cell>
          <cell r="D347" t="str">
            <v>Huntstown Power Company Limited</v>
          </cell>
          <cell r="E347">
            <v>9506</v>
          </cell>
          <cell r="F347" t="str">
            <v>Huntstown Power Station</v>
          </cell>
          <cell r="G347" t="str">
            <v>Huntstown Quarry</v>
          </cell>
          <cell r="H347" t="str">
            <v>North Road,Finglas, Dublin 11</v>
          </cell>
          <cell r="I347" t="str">
            <v>.</v>
          </cell>
          <cell r="J347">
            <v>178</v>
          </cell>
          <cell r="M347">
            <v>342</v>
          </cell>
        </row>
        <row r="350">
          <cell r="B350" t="str">
            <v>1.(c)</v>
          </cell>
          <cell r="C350" t="str">
            <v>Synergen Power Limited</v>
          </cell>
          <cell r="D350" t="str">
            <v>Synergen Power Limited</v>
          </cell>
          <cell r="E350">
            <v>75905</v>
          </cell>
          <cell r="F350" t="str">
            <v>Utility O &amp; M Services</v>
          </cell>
          <cell r="G350" t="str">
            <v>Dublin Bay Power Plant</v>
          </cell>
          <cell r="H350" t="str">
            <v>Pigeon House Road, Ringsend,Dublin 4</v>
          </cell>
          <cell r="I350" t="str">
            <v>.</v>
          </cell>
          <cell r="M350">
            <v>949</v>
          </cell>
        </row>
        <row r="358">
          <cell r="B358" t="str">
            <v>1.(c)</v>
          </cell>
          <cell r="C358" t="str">
            <v>Electricity Supply Board</v>
          </cell>
          <cell r="D358" t="str">
            <v>Electricity Supply Board</v>
          </cell>
          <cell r="E358">
            <v>8353</v>
          </cell>
          <cell r="F358" t="str">
            <v>ESB Poolbeg Generating Station</v>
          </cell>
          <cell r="G358" t="str">
            <v>Pigeon House Road</v>
          </cell>
          <cell r="H358" t="str">
            <v>Ringsend,Dublin 4</v>
          </cell>
          <cell r="I358" t="str">
            <v>.</v>
          </cell>
          <cell r="J358">
            <v>472</v>
          </cell>
          <cell r="M358">
            <v>1020</v>
          </cell>
        </row>
      </sheetData>
      <sheetData sheetId="16">
        <row r="6">
          <cell r="B6" t="str">
            <v>1.(c)</v>
          </cell>
          <cell r="C6" t="str">
            <v>Cofely Italia S.p.A.</v>
          </cell>
          <cell r="D6" t="str">
            <v>Cofely Italia S.p.A.- Centrale termoelettrica di Acerra</v>
          </cell>
          <cell r="E6">
            <v>27556</v>
          </cell>
          <cell r="F6" t="str">
            <v>STP Acerra-Pomigliano</v>
          </cell>
          <cell r="G6" t="str">
            <v>SNC</v>
          </cell>
          <cell r="H6" t="str">
            <v>ACERRA</v>
          </cell>
          <cell r="I6" t="str">
            <v>80011</v>
          </cell>
          <cell r="J6">
            <v>489</v>
          </cell>
          <cell r="M6">
            <v>246</v>
          </cell>
        </row>
        <row r="23">
          <cell r="B23" t="str">
            <v>1.(c)</v>
          </cell>
          <cell r="C23" t="str">
            <v>ALBAPOWER S.P.A.</v>
          </cell>
          <cell r="D23" t="str">
            <v>ALBAPOWER</v>
          </cell>
          <cell r="E23">
            <v>27088</v>
          </cell>
          <cell r="F23" t="str">
            <v>Corso Piera Cillario</v>
          </cell>
          <cell r="G23" t="str">
            <v>2/1</v>
          </cell>
          <cell r="H23" t="str">
            <v>ALBA</v>
          </cell>
          <cell r="I23" t="str">
            <v>12051</v>
          </cell>
          <cell r="J23">
            <v>796</v>
          </cell>
          <cell r="M23">
            <v>231</v>
          </cell>
        </row>
        <row r="24">
          <cell r="B24" t="str">
            <v>8.(b)</v>
          </cell>
          <cell r="C24" t="str">
            <v>FERRERO S.P.A. con unico azionista</v>
          </cell>
          <cell r="D24" t="str">
            <v>FERRERO S.P.A.– STABILIMENTO DI ALBA</v>
          </cell>
          <cell r="E24">
            <v>108</v>
          </cell>
          <cell r="F24" t="str">
            <v>PIAZZALE PIETRO FERRERO</v>
          </cell>
          <cell r="G24" t="str">
            <v>1</v>
          </cell>
          <cell r="H24" t="str">
            <v>ALBA</v>
          </cell>
          <cell r="I24" t="str">
            <v>12051</v>
          </cell>
        </row>
        <row r="33">
          <cell r="B33" t="str">
            <v>1.(c)</v>
          </cell>
          <cell r="C33" t="str">
            <v>Cofely Italia S.p.A.</v>
          </cell>
          <cell r="D33" t="str">
            <v>Cofely Italia S.p.A. - Centrale termoelettrica di Spinetta Marengo</v>
          </cell>
          <cell r="E33">
            <v>117396</v>
          </cell>
          <cell r="F33" t="str">
            <v>Piazza Donegani</v>
          </cell>
          <cell r="G33" t="str">
            <v>5/6</v>
          </cell>
          <cell r="H33" t="str">
            <v>ALESSANDRIA</v>
          </cell>
          <cell r="I33" t="str">
            <v>15100</v>
          </cell>
          <cell r="J33">
            <v>146</v>
          </cell>
          <cell r="M33">
            <v>107</v>
          </cell>
        </row>
        <row r="43">
          <cell r="B43" t="str">
            <v>1.(c)</v>
          </cell>
          <cell r="C43" t="str">
            <v>Edison SPA</v>
          </cell>
          <cell r="D43" t="str">
            <v>Centrale Termoelettrica di Altomonte</v>
          </cell>
          <cell r="E43">
            <v>26665</v>
          </cell>
          <cell r="F43" t="str">
            <v>ZIN Zona P.I.P Località Serragiumenta</v>
          </cell>
          <cell r="G43" t="str">
            <v>SNC</v>
          </cell>
          <cell r="H43" t="str">
            <v>ALTOMONTE</v>
          </cell>
          <cell r="I43" t="str">
            <v>87042</v>
          </cell>
          <cell r="J43">
            <v>337</v>
          </cell>
          <cell r="M43">
            <v>852</v>
          </cell>
        </row>
        <row r="46">
          <cell r="B46" t="str">
            <v>1.(c)</v>
          </cell>
          <cell r="C46" t="str">
            <v>IRENE S.R.L.</v>
          </cell>
          <cell r="D46" t="str">
            <v>centrale cogenerazione IRENE</v>
          </cell>
          <cell r="E46">
            <v>374</v>
          </cell>
          <cell r="F46" t="str">
            <v>VIA PIAVE</v>
          </cell>
          <cell r="G46" t="str">
            <v>5</v>
          </cell>
          <cell r="H46" t="str">
            <v>ALZANO LOMBARDO</v>
          </cell>
          <cell r="I46" t="str">
            <v>24022</v>
          </cell>
        </row>
        <row r="68">
          <cell r="B68" t="str">
            <v>1.(c)</v>
          </cell>
          <cell r="C68" t="str">
            <v>Sorgenia Spa</v>
          </cell>
          <cell r="D68" t="str">
            <v>Centrale a ciclo combinato di Aprilia</v>
          </cell>
          <cell r="E68">
            <v>191881</v>
          </cell>
          <cell r="F68" t="str">
            <v>SP 13, Via La Cogna Km 5.600</v>
          </cell>
          <cell r="G68" t="str">
            <v>SNC</v>
          </cell>
          <cell r="H68" t="str">
            <v>APRILIA</v>
          </cell>
          <cell r="I68" t="str">
            <v>04011</v>
          </cell>
          <cell r="J68">
            <v>106</v>
          </cell>
          <cell r="M68">
            <v>667</v>
          </cell>
        </row>
        <row r="112">
          <cell r="B112" t="str">
            <v>1.(c)</v>
          </cell>
          <cell r="C112" t="str">
            <v>ENEL PRODUZIONE SPA</v>
          </cell>
          <cell r="D112" t="str">
            <v>Enel Produzione SpA – Centrale Turbogas Assemini</v>
          </cell>
          <cell r="E112">
            <v>28198</v>
          </cell>
          <cell r="F112" t="str">
            <v>Zona ind. Macchiareddu</v>
          </cell>
          <cell r="G112" t="str">
            <v>SNC</v>
          </cell>
          <cell r="H112" t="str">
            <v>ASSEMINI</v>
          </cell>
          <cell r="I112" t="str">
            <v>09032</v>
          </cell>
        </row>
        <row r="125">
          <cell r="B125" t="str">
            <v>1.(c)</v>
          </cell>
          <cell r="C125" t="str">
            <v>Fenice SpA</v>
          </cell>
          <cell r="D125" t="str">
            <v>Unità Operativa Atessa</v>
          </cell>
          <cell r="E125">
            <v>77685</v>
          </cell>
          <cell r="F125" t="str">
            <v>Viale Avv. Giovanni Agnelli</v>
          </cell>
          <cell r="G125" t="str">
            <v>10</v>
          </cell>
          <cell r="H125" t="str">
            <v>ATESSA</v>
          </cell>
          <cell r="I125" t="str">
            <v>66041</v>
          </cell>
        </row>
        <row r="126">
          <cell r="B126" t="str">
            <v>4.(c)</v>
          </cell>
          <cell r="C126" t="str">
            <v>VALAGRO SPA</v>
          </cell>
          <cell r="D126" t="str">
            <v>VALAGRO SPA</v>
          </cell>
          <cell r="E126">
            <v>117405</v>
          </cell>
          <cell r="F126" t="str">
            <v>cagliari</v>
          </cell>
          <cell r="G126" t="str">
            <v>1</v>
          </cell>
          <cell r="H126" t="str">
            <v>ATESSA</v>
          </cell>
          <cell r="I126" t="str">
            <v>66041</v>
          </cell>
        </row>
        <row r="128">
          <cell r="B128" t="str">
            <v>1.(c)</v>
          </cell>
          <cell r="C128" t="str">
            <v>ENEL PRODUZIONE SPA</v>
          </cell>
          <cell r="D128" t="str">
            <v>Centrale termoelettrica di Augusta</v>
          </cell>
          <cell r="E128">
            <v>7366</v>
          </cell>
          <cell r="F128" t="str">
            <v>C.DA BUFOLARO</v>
          </cell>
          <cell r="G128" t="str">
            <v>SNC</v>
          </cell>
          <cell r="H128" t="str">
            <v>AUGUSTA</v>
          </cell>
          <cell r="I128" t="str">
            <v>96011</v>
          </cell>
          <cell r="J128">
            <v>301</v>
          </cell>
          <cell r="K128">
            <v>333</v>
          </cell>
          <cell r="M128">
            <v>212</v>
          </cell>
        </row>
        <row r="130">
          <cell r="B130" t="str">
            <v>1.(a)</v>
          </cell>
          <cell r="C130" t="str">
            <v>ESSO ITALIANA s.r.l.</v>
          </cell>
          <cell r="D130" t="str">
            <v>ESSO ITALIANA Raffineria di Augusta</v>
          </cell>
          <cell r="E130">
            <v>7365</v>
          </cell>
          <cell r="F130" t="str">
            <v>c.p. 101 / contrada Marcellino</v>
          </cell>
          <cell r="G130" t="str">
            <v>SNC</v>
          </cell>
          <cell r="H130" t="str">
            <v>AUGUSTA</v>
          </cell>
          <cell r="I130" t="str">
            <v>96011</v>
          </cell>
          <cell r="J130">
            <v>3130</v>
          </cell>
          <cell r="K130">
            <v>8100</v>
          </cell>
          <cell r="M130">
            <v>1890</v>
          </cell>
        </row>
        <row r="131">
          <cell r="B131" t="str">
            <v>4.(a)</v>
          </cell>
          <cell r="C131" t="str">
            <v>SASOL ITALY S.p.A.</v>
          </cell>
          <cell r="D131" t="str">
            <v>SASOL Italy S.p.A Stabilimento di Augusta</v>
          </cell>
          <cell r="E131">
            <v>7370</v>
          </cell>
          <cell r="F131" t="str">
            <v>C.da  Marcellino</v>
          </cell>
          <cell r="G131" t="str">
            <v>SNC</v>
          </cell>
          <cell r="H131" t="str">
            <v>AUGUSTA</v>
          </cell>
          <cell r="I131" t="str">
            <v>96011</v>
          </cell>
          <cell r="J131">
            <v>283</v>
          </cell>
          <cell r="M131">
            <v>356</v>
          </cell>
        </row>
        <row r="135">
          <cell r="B135" t="str">
            <v>6.(b)</v>
          </cell>
          <cell r="C135" t="str">
            <v>BURGO GROUP S.P.A.</v>
          </cell>
          <cell r="D135" t="str">
            <v>STABILIMENTO DI AVEZZANO</v>
          </cell>
          <cell r="E135">
            <v>6541</v>
          </cell>
          <cell r="F135" t="str">
            <v>VIA LEONARDO DA VINCI</v>
          </cell>
          <cell r="G135" t="str">
            <v>5</v>
          </cell>
          <cell r="H135" t="str">
            <v>AVEZZANO</v>
          </cell>
          <cell r="I135" t="str">
            <v>67051</v>
          </cell>
          <cell r="J135">
            <v>135</v>
          </cell>
          <cell r="M135">
            <v>189</v>
          </cell>
        </row>
        <row r="159">
          <cell r="B159" t="str">
            <v>2.(f)</v>
          </cell>
          <cell r="C159" t="str">
            <v>Clerici srl</v>
          </cell>
          <cell r="D159" t="str">
            <v>Clerici srl</v>
          </cell>
          <cell r="E159">
            <v>77742</v>
          </cell>
          <cell r="F159" t="str">
            <v>via Bissone</v>
          </cell>
          <cell r="G159" t="str">
            <v>11</v>
          </cell>
          <cell r="H159" t="str">
            <v>BARANZATE</v>
          </cell>
          <cell r="I159" t="str">
            <v>20021</v>
          </cell>
        </row>
        <row r="173">
          <cell r="B173" t="str">
            <v>1.(c)</v>
          </cell>
          <cell r="C173" t="str">
            <v>ENEL PRODUZIONE SPA</v>
          </cell>
          <cell r="D173" t="str">
            <v>IMPIANTO TERMOELETTRICO DI BARI</v>
          </cell>
          <cell r="E173">
            <v>7011</v>
          </cell>
          <cell r="F173" t="str">
            <v>VIA BRUNO BUOZZI</v>
          </cell>
          <cell r="G173" t="str">
            <v>35</v>
          </cell>
          <cell r="H173" t="str">
            <v>BARI</v>
          </cell>
          <cell r="I173" t="str">
            <v>70100</v>
          </cell>
        </row>
        <row r="182">
          <cell r="B182" t="str">
            <v>7.(a).(ii)</v>
          </cell>
          <cell r="C182" t="str">
            <v>AZ. AGR. ALLEVAMENTO TRIS DI ZILETTI P.D. &amp; C. S.S.</v>
          </cell>
          <cell r="D182" t="str">
            <v>ALLEVAMENTO TRIS DI ZILETTI P.D. &amp; C. S.S.</v>
          </cell>
          <cell r="E182">
            <v>26895</v>
          </cell>
          <cell r="F182" t="str">
            <v>CNA BOLOGNA - LOC. PER CIGOLE</v>
          </cell>
          <cell r="G182" t="str">
            <v>SNC</v>
          </cell>
          <cell r="H182" t="str">
            <v>BASSANO BRESCIANO</v>
          </cell>
          <cell r="I182" t="str">
            <v>25020</v>
          </cell>
        </row>
        <row r="286">
          <cell r="B286" t="str">
            <v>1.(c)</v>
          </cell>
          <cell r="C286" t="str">
            <v>A2A CALORE &amp; SERVIZI</v>
          </cell>
          <cell r="D286" t="str">
            <v>CENTRALE LAMARMORA</v>
          </cell>
          <cell r="E286">
            <v>117430</v>
          </cell>
          <cell r="F286" t="str">
            <v>VIA LAMARMORA</v>
          </cell>
          <cell r="G286" t="str">
            <v>230</v>
          </cell>
          <cell r="H286" t="str">
            <v>BRESCIA</v>
          </cell>
          <cell r="I286" t="str">
            <v>25124</v>
          </cell>
          <cell r="J286">
            <v>187</v>
          </cell>
          <cell r="K286">
            <v>193</v>
          </cell>
          <cell r="M286">
            <v>240</v>
          </cell>
        </row>
        <row r="287">
          <cell r="B287" t="str">
            <v>1.(c)</v>
          </cell>
          <cell r="C287" t="str">
            <v>A2A CALORE &amp; SERVIZI</v>
          </cell>
          <cell r="D287" t="str">
            <v>CENTRALE NORD</v>
          </cell>
          <cell r="E287">
            <v>27357</v>
          </cell>
          <cell r="F287" t="str">
            <v>TRIUMPLINA</v>
          </cell>
          <cell r="G287" t="str">
            <v>60</v>
          </cell>
          <cell r="H287" t="str">
            <v>BRESCIA</v>
          </cell>
          <cell r="I287" t="str">
            <v>25123</v>
          </cell>
        </row>
        <row r="308">
          <cell r="B308" t="str">
            <v>1.(c)</v>
          </cell>
          <cell r="C308" t="str">
            <v>EDIPOWER</v>
          </cell>
          <cell r="D308" t="str">
            <v>Centrale Termoelettrica Brindisi</v>
          </cell>
          <cell r="E308">
            <v>7030</v>
          </cell>
          <cell r="F308" t="str">
            <v>VIA Albert Einstein</v>
          </cell>
          <cell r="G308" t="str">
            <v>5</v>
          </cell>
          <cell r="H308" t="str">
            <v>BRINDISI</v>
          </cell>
          <cell r="I308" t="str">
            <v>72100</v>
          </cell>
          <cell r="J308">
            <v>356</v>
          </cell>
          <cell r="K308">
            <v>787</v>
          </cell>
          <cell r="M308">
            <v>778</v>
          </cell>
        </row>
        <row r="309">
          <cell r="B309" t="str">
            <v>1.(c)</v>
          </cell>
          <cell r="C309" t="str">
            <v>ENEL PRODUZIONE SPA</v>
          </cell>
          <cell r="D309" t="str">
            <v>CENTRALE TERMOELETTRICA Federico II   (BR  SUD)</v>
          </cell>
          <cell r="E309">
            <v>7027</v>
          </cell>
          <cell r="F309" t="str">
            <v>LOCALITA’ CERANO - TUTURANO</v>
          </cell>
          <cell r="G309" t="str">
            <v>SNC</v>
          </cell>
          <cell r="H309" t="str">
            <v>BRINDISI</v>
          </cell>
          <cell r="I309" t="str">
            <v>72020</v>
          </cell>
          <cell r="J309">
            <v>7060</v>
          </cell>
          <cell r="K309">
            <v>7610</v>
          </cell>
          <cell r="L309">
            <v>154</v>
          </cell>
          <cell r="M309">
            <v>12200</v>
          </cell>
        </row>
        <row r="310">
          <cell r="B310" t="str">
            <v>1.(c)</v>
          </cell>
          <cell r="C310" t="str">
            <v>ENIPOWER S.P.A.</v>
          </cell>
          <cell r="D310" t="str">
            <v>ENIPOWER S.P.A. - Stabil. di Brindisi</v>
          </cell>
          <cell r="E310">
            <v>7028</v>
          </cell>
          <cell r="F310" t="str">
            <v>VIA E. Fermi</v>
          </cell>
          <cell r="G310" t="str">
            <v>4</v>
          </cell>
          <cell r="H310" t="str">
            <v>BRINDISI</v>
          </cell>
          <cell r="I310" t="str">
            <v>72100</v>
          </cell>
          <cell r="J310">
            <v>739</v>
          </cell>
          <cell r="M310">
            <v>2310</v>
          </cell>
        </row>
        <row r="339">
          <cell r="B339" t="str">
            <v>1.(c)</v>
          </cell>
          <cell r="C339" t="str">
            <v>EDISON</v>
          </cell>
          <cell r="D339" t="str">
            <v>CENTRALE TERMOELETTRICA DI BUSSI</v>
          </cell>
          <cell r="E339">
            <v>6549</v>
          </cell>
          <cell r="F339" t="str">
            <v>STC TREMONTI</v>
          </cell>
          <cell r="G339" t="str">
            <v>1</v>
          </cell>
          <cell r="H339" t="str">
            <v>BUSSI SUL TIRINO</v>
          </cell>
          <cell r="I339" t="str">
            <v>65021</v>
          </cell>
        </row>
        <row r="392">
          <cell r="B392" t="str">
            <v>1.(c)</v>
          </cell>
          <cell r="C392" t="str">
            <v>ENEL PRODUZIONE SPA</v>
          </cell>
          <cell r="D392" t="str">
            <v>Impianto turbogas di Camerata Picena</v>
          </cell>
          <cell r="E392">
            <v>27595</v>
          </cell>
          <cell r="F392" t="str">
            <v>VIA S. Giuseppe</v>
          </cell>
          <cell r="G392" t="str">
            <v>6</v>
          </cell>
          <cell r="H392" t="str">
            <v>CAMERATA PICENA</v>
          </cell>
          <cell r="I392" t="str">
            <v>60020</v>
          </cell>
        </row>
        <row r="411">
          <cell r="B411" t="str">
            <v>1.(c)</v>
          </cell>
          <cell r="C411" t="str">
            <v>Edison</v>
          </cell>
          <cell r="D411" t="str">
            <v>Centrale Termoelettrica di Candela</v>
          </cell>
          <cell r="E411">
            <v>26666</v>
          </cell>
          <cell r="F411" t="str">
            <v>STR Provinciale 102</v>
          </cell>
          <cell r="G411" t="str">
            <v>SNC</v>
          </cell>
          <cell r="H411" t="str">
            <v>CANDELA</v>
          </cell>
          <cell r="I411" t="str">
            <v>71024</v>
          </cell>
          <cell r="J411">
            <v>368</v>
          </cell>
          <cell r="M411">
            <v>1030</v>
          </cell>
        </row>
        <row r="527">
          <cell r="B527" t="str">
            <v>1.(c)</v>
          </cell>
          <cell r="C527" t="str">
            <v>A2A SPA</v>
          </cell>
          <cell r="D527" t="str">
            <v>CENTRALE TERMOELETTRICA DI CASSANO D'ADDA</v>
          </cell>
          <cell r="E527">
            <v>312</v>
          </cell>
          <cell r="F527" t="str">
            <v>VIA TRECELLA</v>
          </cell>
          <cell r="G527" t="str">
            <v>17</v>
          </cell>
          <cell r="H527" t="str">
            <v>CASSANO D'ADDA</v>
          </cell>
          <cell r="I527" t="str">
            <v>20062</v>
          </cell>
          <cell r="J527">
            <v>170</v>
          </cell>
          <cell r="M527">
            <v>559</v>
          </cell>
        </row>
        <row r="543">
          <cell r="B543" t="str">
            <v>1.(c)</v>
          </cell>
          <cell r="C543" t="str">
            <v>ENEL PRODUZIONE SPA</v>
          </cell>
          <cell r="D543" t="str">
            <v>ENEL PRODUZIONE SPA - CENTRALE DI LA CASELLA</v>
          </cell>
          <cell r="E543">
            <v>4989</v>
          </cell>
          <cell r="F543" t="str">
            <v>VIA ARGINE PO</v>
          </cell>
          <cell r="G543" t="str">
            <v>2</v>
          </cell>
          <cell r="H543" t="str">
            <v>CASTEL SAN GIOVANNI</v>
          </cell>
          <cell r="I543" t="str">
            <v>29015</v>
          </cell>
          <cell r="J543">
            <v>368</v>
          </cell>
          <cell r="M543">
            <v>1040</v>
          </cell>
        </row>
        <row r="599">
          <cell r="B599" t="str">
            <v>1.(c)</v>
          </cell>
          <cell r="C599" t="str">
            <v>Cofely Italia S.p.A.</v>
          </cell>
          <cell r="D599" t="str">
            <v>Cofely Italia S.p.A.- Centrale termoelettrica di Castelmassa</v>
          </cell>
          <cell r="E599">
            <v>117409</v>
          </cell>
          <cell r="F599" t="str">
            <v>Via Camatte</v>
          </cell>
          <cell r="G599" t="str">
            <v>4</v>
          </cell>
          <cell r="H599" t="str">
            <v>CASTELMASSA</v>
          </cell>
          <cell r="I599" t="str">
            <v>45035</v>
          </cell>
          <cell r="J599">
            <v>254</v>
          </cell>
          <cell r="M599">
            <v>176</v>
          </cell>
        </row>
        <row r="659">
          <cell r="B659" t="str">
            <v>1.(c)</v>
          </cell>
          <cell r="C659" t="str">
            <v>ENEL PRODUZIONE SPA</v>
          </cell>
          <cell r="D659" t="str">
            <v>Impianto Termoelettrico di Santa Barbara</v>
          </cell>
          <cell r="E659">
            <v>5176</v>
          </cell>
          <cell r="F659" t="str">
            <v>Via delle Miniere</v>
          </cell>
          <cell r="G659" t="str">
            <v>5</v>
          </cell>
          <cell r="H659" t="str">
            <v>CAVRIGLIA</v>
          </cell>
          <cell r="I659" t="str">
            <v>52022</v>
          </cell>
        </row>
        <row r="668">
          <cell r="B668" t="str">
            <v>1.(c)</v>
          </cell>
          <cell r="C668" t="str">
            <v>SECI  ENERGIA S.P.A.</v>
          </cell>
          <cell r="D668" t="str">
            <v>TERMICA CELANO S.P.A</v>
          </cell>
          <cell r="E668">
            <v>6544</v>
          </cell>
          <cell r="F668" t="str">
            <v>VIA BORGO STRADA 14</v>
          </cell>
          <cell r="G668" t="str">
            <v>144</v>
          </cell>
          <cell r="H668" t="str">
            <v>CELANO</v>
          </cell>
          <cell r="I668" t="str">
            <v>67043</v>
          </cell>
          <cell r="M668">
            <v>129</v>
          </cell>
        </row>
        <row r="727">
          <cell r="B727" t="str">
            <v>1.(c)</v>
          </cell>
          <cell r="C727" t="str">
            <v>EDIPOWER S.P.A.</v>
          </cell>
          <cell r="D727" t="str">
            <v>Centrale Termoelettrica di Chivasso</v>
          </cell>
          <cell r="E727">
            <v>74</v>
          </cell>
          <cell r="F727" t="str">
            <v>via Mezzano</v>
          </cell>
          <cell r="G727" t="str">
            <v>69</v>
          </cell>
          <cell r="H727" t="str">
            <v>CHIVASSO</v>
          </cell>
          <cell r="I727" t="str">
            <v>10034</v>
          </cell>
          <cell r="J727">
            <v>310</v>
          </cell>
          <cell r="M727">
            <v>757</v>
          </cell>
        </row>
        <row r="761">
          <cell r="B761" t="str">
            <v>1.(c)</v>
          </cell>
          <cell r="C761" t="str">
            <v>TIRRENO POWER SpA</v>
          </cell>
          <cell r="D761" t="str">
            <v>Centrale Termoelettrica Torrevaldaliga Sud</v>
          </cell>
          <cell r="E761">
            <v>6269</v>
          </cell>
          <cell r="F761" t="str">
            <v>Via Aurelia nord</v>
          </cell>
          <cell r="G761" t="str">
            <v>32</v>
          </cell>
          <cell r="H761" t="str">
            <v>CIVITAVECCHIA</v>
          </cell>
          <cell r="I761" t="str">
            <v>00053</v>
          </cell>
          <cell r="J761">
            <v>187</v>
          </cell>
          <cell r="M761">
            <v>495</v>
          </cell>
        </row>
        <row r="762">
          <cell r="B762" t="str">
            <v>1.(c)</v>
          </cell>
          <cell r="C762" t="str">
            <v>ENEL PRODUZIONE SPA</v>
          </cell>
          <cell r="D762" t="str">
            <v>Enel Produzione SpA - Centrale di Torrevaldaliga Nord</v>
          </cell>
          <cell r="E762">
            <v>6262</v>
          </cell>
          <cell r="F762" t="str">
            <v>VIA Aurelia Nord</v>
          </cell>
          <cell r="G762" t="str">
            <v>32</v>
          </cell>
          <cell r="H762" t="str">
            <v>CIVITAVECCHIA</v>
          </cell>
          <cell r="I762" t="str">
            <v>00053</v>
          </cell>
          <cell r="J762">
            <v>3290</v>
          </cell>
          <cell r="K762">
            <v>2050</v>
          </cell>
          <cell r="L762">
            <v>59.9</v>
          </cell>
          <cell r="M762">
            <v>10400</v>
          </cell>
        </row>
        <row r="785">
          <cell r="B785" t="str">
            <v>1.(c)</v>
          </cell>
          <cell r="C785" t="str">
            <v>SECI ENERGIA S.P.A.</v>
          </cell>
          <cell r="D785" t="str">
            <v>TERMICA COLLEFERRO S.P.A.</v>
          </cell>
          <cell r="E785">
            <v>191759</v>
          </cell>
          <cell r="F785" t="str">
            <v>ARIANA</v>
          </cell>
          <cell r="G785" t="str">
            <v>Km 5,2</v>
          </cell>
          <cell r="H785" t="str">
            <v>COLLEFERRO</v>
          </cell>
          <cell r="I785" t="str">
            <v>00034</v>
          </cell>
        </row>
        <row r="791">
          <cell r="B791" t="str">
            <v>1.(a)</v>
          </cell>
          <cell r="C791" t="str">
            <v>Eni S.p.A.</v>
          </cell>
          <cell r="D791" t="str">
            <v>Eni S.p.A, Divisione Refining &amp; Marketing - Raffineria di Livorno</v>
          </cell>
          <cell r="E791">
            <v>5157</v>
          </cell>
          <cell r="F791" t="str">
            <v>VIA Aurelia</v>
          </cell>
          <cell r="G791" t="str">
            <v>7</v>
          </cell>
          <cell r="H791" t="str">
            <v>COLLESALVETTI</v>
          </cell>
          <cell r="I791" t="str">
            <v>57014</v>
          </cell>
          <cell r="J791">
            <v>761</v>
          </cell>
          <cell r="K791">
            <v>1470</v>
          </cell>
          <cell r="M791">
            <v>416</v>
          </cell>
        </row>
        <row r="799">
          <cell r="B799" t="str">
            <v>1.(c)</v>
          </cell>
          <cell r="C799" t="str">
            <v>TERMICA COLOGNO S.R.L. GRUPPO EDISON S.P.A</v>
          </cell>
          <cell r="D799" t="str">
            <v>Termica Cologno Srl - Centrale Termoelettrica</v>
          </cell>
          <cell r="E799">
            <v>326</v>
          </cell>
          <cell r="F799" t="str">
            <v>via Carlo Porta</v>
          </cell>
          <cell r="G799" t="str">
            <v>16</v>
          </cell>
          <cell r="H799" t="str">
            <v>COLOGNO MONZESE</v>
          </cell>
          <cell r="I799" t="str">
            <v>20093</v>
          </cell>
          <cell r="J799">
            <v>111</v>
          </cell>
          <cell r="M799">
            <v>155</v>
          </cell>
        </row>
        <row r="845">
          <cell r="B845" t="str">
            <v>1.(c)</v>
          </cell>
          <cell r="C845" t="str">
            <v>STOGIT S.P.A.</v>
          </cell>
          <cell r="D845" t="str">
            <v>Concessione Cortemaggiore Stoccaggio - Impianto di compressione gas naturale</v>
          </cell>
          <cell r="E845">
            <v>4990</v>
          </cell>
          <cell r="F845" t="str">
            <v>VIA Tre Case</v>
          </cell>
          <cell r="G845" t="str">
            <v>4</v>
          </cell>
          <cell r="H845" t="str">
            <v>CORTEMAGGIORE</v>
          </cell>
          <cell r="I845" t="str">
            <v>29016</v>
          </cell>
        </row>
        <row r="876">
          <cell r="B876" t="str">
            <v>1.(c)</v>
          </cell>
          <cell r="C876" t="str">
            <v>BIOMASSE CROTONE S.P.A.</v>
          </cell>
          <cell r="D876" t="str">
            <v>CENTRALE TERMOELETTRICA DI CROTONE</v>
          </cell>
          <cell r="E876">
            <v>27240</v>
          </cell>
          <cell r="F876" t="str">
            <v>SS 106 Z.I.</v>
          </cell>
          <cell r="G876" t="str">
            <v>SNC</v>
          </cell>
          <cell r="H876" t="str">
            <v>CROTONE</v>
          </cell>
          <cell r="I876" t="str">
            <v>88900</v>
          </cell>
        </row>
        <row r="885">
          <cell r="B885" t="str">
            <v>1.(c)</v>
          </cell>
          <cell r="C885" t="str">
            <v>Cofely Italia S.p.a.</v>
          </cell>
          <cell r="D885" t="str">
            <v>Cofely Italia S.p.a. - Centrale Termoelettrica di Cuneo c/o Michelin</v>
          </cell>
          <cell r="E885">
            <v>120279</v>
          </cell>
          <cell r="F885" t="str">
            <v>Piazza Daubrée</v>
          </cell>
          <cell r="G885" t="str">
            <v>SNC</v>
          </cell>
          <cell r="H885" t="str">
            <v>CUNEO</v>
          </cell>
          <cell r="I885" t="str">
            <v>12100</v>
          </cell>
          <cell r="M885">
            <v>148</v>
          </cell>
        </row>
        <row r="888">
          <cell r="B888" t="str">
            <v>1.(c)</v>
          </cell>
          <cell r="C888" t="str">
            <v>STOGIT S.P.A.</v>
          </cell>
          <cell r="D888" t="str">
            <v>Concessione Fiume Treste Stoccaggio - Impianto di compressione gas naturale</v>
          </cell>
          <cell r="E888">
            <v>6553</v>
          </cell>
          <cell r="F888" t="str">
            <v>STR Bufalara - Contrada Montalfano</v>
          </cell>
          <cell r="G888" t="str">
            <v>1</v>
          </cell>
          <cell r="H888" t="str">
            <v>CUPELLO</v>
          </cell>
          <cell r="I888" t="str">
            <v>66051</v>
          </cell>
        </row>
        <row r="899">
          <cell r="B899" t="str">
            <v>2.(b)</v>
          </cell>
          <cell r="C899" t="str">
            <v>DALMINE S.P.A.</v>
          </cell>
          <cell r="D899" t="str">
            <v>Tenaris Dalmine – Stabilimento di Dalmine</v>
          </cell>
          <cell r="E899">
            <v>346</v>
          </cell>
          <cell r="F899" t="str">
            <v>PZA Caduti 6 Luglio 1944</v>
          </cell>
          <cell r="G899" t="str">
            <v>1</v>
          </cell>
          <cell r="H899" t="str">
            <v>DALMINE</v>
          </cell>
          <cell r="I899" t="str">
            <v>24044</v>
          </cell>
          <cell r="J899">
            <v>214</v>
          </cell>
          <cell r="M899">
            <v>466</v>
          </cell>
        </row>
        <row r="924">
          <cell r="B924" t="str">
            <v>6.(b)</v>
          </cell>
          <cell r="C924" t="str">
            <v>BURGO GROUP S.p.A.</v>
          </cell>
          <cell r="D924" t="str">
            <v>STABILIMENTO DI DUINO</v>
          </cell>
          <cell r="E924">
            <v>1519</v>
          </cell>
          <cell r="F924" t="str">
            <v>SAN GIOVANNI DI DUINO</v>
          </cell>
          <cell r="G924" t="str">
            <v>24/D</v>
          </cell>
          <cell r="H924" t="str">
            <v>DUINO-AURISINA</v>
          </cell>
          <cell r="I924" t="str">
            <v>34013</v>
          </cell>
          <cell r="J924">
            <v>150</v>
          </cell>
          <cell r="M924">
            <v>292</v>
          </cell>
        </row>
        <row r="929">
          <cell r="B929" t="str">
            <v>1.(c)</v>
          </cell>
          <cell r="C929" t="str">
            <v>SNAM RETE GAS SPA</v>
          </cell>
          <cell r="D929" t="str">
            <v>Centrale di compressione gas di Enna</v>
          </cell>
          <cell r="E929">
            <v>27317</v>
          </cell>
          <cell r="F929" t="str">
            <v>LOC Calderari SS192</v>
          </cell>
          <cell r="G929" t="str">
            <v>SNC</v>
          </cell>
          <cell r="H929" t="str">
            <v>ENNA</v>
          </cell>
          <cell r="I929" t="str">
            <v>94100</v>
          </cell>
        </row>
        <row r="945">
          <cell r="B945" t="str">
            <v>1.(c)</v>
          </cell>
          <cell r="C945" t="str">
            <v>Tampieri Financial Group S.p.A.</v>
          </cell>
          <cell r="D945" t="str">
            <v>Tampieri Energie srl</v>
          </cell>
          <cell r="E945">
            <v>5068</v>
          </cell>
          <cell r="F945" t="str">
            <v>Via Granarolo</v>
          </cell>
          <cell r="G945" t="str">
            <v>102</v>
          </cell>
          <cell r="H945" t="str">
            <v>FAENZA</v>
          </cell>
          <cell r="I945" t="str">
            <v>48018</v>
          </cell>
          <cell r="J945">
            <v>159</v>
          </cell>
        </row>
        <row r="951">
          <cell r="B951" t="str">
            <v>1.(a)</v>
          </cell>
          <cell r="C951" t="str">
            <v>API RAFFINERIA DI ANCONA S.P.A.</v>
          </cell>
          <cell r="D951" t="str">
            <v>raffineria api e impianto IGCC di falconara marittima</v>
          </cell>
          <cell r="E951">
            <v>6056</v>
          </cell>
          <cell r="F951" t="str">
            <v>VIA flaminia</v>
          </cell>
          <cell r="G951" t="str">
            <v>685</v>
          </cell>
          <cell r="H951" t="str">
            <v>FALCONARA MARITTIMA</v>
          </cell>
          <cell r="I951" t="str">
            <v>60015</v>
          </cell>
          <cell r="J951">
            <v>852</v>
          </cell>
          <cell r="K951">
            <v>724</v>
          </cell>
          <cell r="M951">
            <v>1980</v>
          </cell>
        </row>
        <row r="971">
          <cell r="B971" t="str">
            <v>1.(c)</v>
          </cell>
          <cell r="C971" t="str">
            <v>CENTRO ENERGIA FERRARA S.P.A.</v>
          </cell>
          <cell r="D971" t="str">
            <v>Centro Energia Ferrara S.p.A.</v>
          </cell>
          <cell r="E971">
            <v>5026</v>
          </cell>
          <cell r="F971" t="str">
            <v>PLE Donegani</v>
          </cell>
          <cell r="G971" t="str">
            <v>12</v>
          </cell>
          <cell r="H971" t="str">
            <v>FERRARA</v>
          </cell>
          <cell r="I971" t="str">
            <v>44122</v>
          </cell>
          <cell r="M971">
            <v>141</v>
          </cell>
        </row>
        <row r="976">
          <cell r="B976" t="str">
            <v>1.(c)</v>
          </cell>
          <cell r="C976" t="str">
            <v>S.E.F.  SOCIETÀ ENIPOWER FERRARA SRL</v>
          </cell>
          <cell r="D976" t="str">
            <v>Stabilimento di Ferrara</v>
          </cell>
          <cell r="E976">
            <v>5031</v>
          </cell>
          <cell r="F976" t="str">
            <v>PIAZZALE GUIDO DONEGANI</v>
          </cell>
          <cell r="G976" t="str">
            <v>12</v>
          </cell>
          <cell r="H976" t="str">
            <v>FERRARA</v>
          </cell>
          <cell r="I976" t="str">
            <v>44122</v>
          </cell>
          <cell r="J976">
            <v>594</v>
          </cell>
          <cell r="M976">
            <v>1630</v>
          </cell>
        </row>
        <row r="979">
          <cell r="B979" t="str">
            <v>4.(b)</v>
          </cell>
          <cell r="C979" t="str">
            <v>YARA</v>
          </cell>
          <cell r="D979" t="str">
            <v>YARA ITALIA  SpA - STAB. FERRARA</v>
          </cell>
          <cell r="E979">
            <v>5032</v>
          </cell>
          <cell r="F979" t="str">
            <v>PIAZZALE DONEGANI</v>
          </cell>
          <cell r="G979" t="str">
            <v>12</v>
          </cell>
          <cell r="H979" t="str">
            <v>FERRARA</v>
          </cell>
          <cell r="I979" t="str">
            <v>44122</v>
          </cell>
          <cell r="J979">
            <v>896</v>
          </cell>
          <cell r="M979">
            <v>717</v>
          </cell>
        </row>
        <row r="981">
          <cell r="B981" t="str">
            <v>1.(c)</v>
          </cell>
          <cell r="C981" t="str">
            <v>ENIPOWER S.P.A.</v>
          </cell>
          <cell r="D981" t="str">
            <v>ENIPOWER S.P.A. STABILIMENTO DI FERRERA ERBOGNONE</v>
          </cell>
          <cell r="E981">
            <v>418</v>
          </cell>
          <cell r="F981" t="str">
            <v>STR DELLA CORRADINA</v>
          </cell>
          <cell r="G981" t="str">
            <v>SNC</v>
          </cell>
          <cell r="H981" t="str">
            <v>FERRERA ERBOGNONE</v>
          </cell>
          <cell r="I981" t="str">
            <v>27032</v>
          </cell>
          <cell r="J981">
            <v>712</v>
          </cell>
          <cell r="M981">
            <v>2600</v>
          </cell>
        </row>
        <row r="1095">
          <cell r="B1095" t="str">
            <v>1.(c)</v>
          </cell>
          <cell r="C1095" t="str">
            <v>SNAM RETE GAS SPA</v>
          </cell>
          <cell r="D1095" t="str">
            <v>Centrale compressione gas di Gallese</v>
          </cell>
          <cell r="E1095">
            <v>27322</v>
          </cell>
          <cell r="F1095" t="str">
            <v>LOC Rio Fratta</v>
          </cell>
          <cell r="G1095" t="str">
            <v>SNC</v>
          </cell>
          <cell r="H1095" t="str">
            <v>GALLESE</v>
          </cell>
          <cell r="I1095" t="str">
            <v>01035</v>
          </cell>
        </row>
        <row r="1124">
          <cell r="B1124" t="str">
            <v>1.(a)</v>
          </cell>
          <cell r="C1124" t="str">
            <v>RAFFINERIA DI GELA</v>
          </cell>
          <cell r="D1124" t="str">
            <v>RAFFINERIA DI GELA</v>
          </cell>
          <cell r="E1124">
            <v>7353</v>
          </cell>
          <cell r="F1124" t="str">
            <v>CONTRADA PIANA DEL SIGNORE</v>
          </cell>
          <cell r="G1124" t="str">
            <v>SNC</v>
          </cell>
          <cell r="H1124" t="str">
            <v>GELA</v>
          </cell>
          <cell r="I1124" t="str">
            <v>93012</v>
          </cell>
          <cell r="J1124">
            <v>1600</v>
          </cell>
          <cell r="K1124">
            <v>8990</v>
          </cell>
          <cell r="M1124">
            <v>2130</v>
          </cell>
        </row>
        <row r="1130">
          <cell r="B1130" t="str">
            <v>1.(c)</v>
          </cell>
          <cell r="C1130" t="str">
            <v>IREN ENERGIA SpA</v>
          </cell>
          <cell r="D1130" t="str">
            <v>Centrale di Cogenerazione di Genova-Sampierdarena</v>
          </cell>
          <cell r="E1130">
            <v>4869</v>
          </cell>
          <cell r="F1130" t="str">
            <v>L.RE GIUSEPPE CANEPA</v>
          </cell>
          <cell r="G1130" t="str">
            <v>151R</v>
          </cell>
          <cell r="H1130" t="str">
            <v>GENOVA</v>
          </cell>
          <cell r="I1130" t="str">
            <v>16100</v>
          </cell>
        </row>
        <row r="1131">
          <cell r="B1131" t="str">
            <v>1.(c)</v>
          </cell>
          <cell r="C1131" t="str">
            <v>ENEL PRODUZIONE SPA</v>
          </cell>
          <cell r="D1131" t="str">
            <v>CENTRALE TERMOELETTRICA DI GENOVA</v>
          </cell>
          <cell r="E1131">
            <v>4864</v>
          </cell>
          <cell r="F1131" t="str">
            <v>VIA ALL'IDROSCALO - GENOVA PORTO</v>
          </cell>
          <cell r="G1131" t="str">
            <v>SNC</v>
          </cell>
          <cell r="H1131" t="str">
            <v>GENOVA</v>
          </cell>
          <cell r="I1131" t="str">
            <v>16149</v>
          </cell>
          <cell r="J1131">
            <v>556</v>
          </cell>
          <cell r="K1131">
            <v>543</v>
          </cell>
          <cell r="M1131">
            <v>475</v>
          </cell>
        </row>
        <row r="1138">
          <cell r="B1138" t="str">
            <v>2.(f)</v>
          </cell>
          <cell r="C1138" t="str">
            <v>ILVA S.P.A.</v>
          </cell>
          <cell r="D1138" t="str">
            <v>ILVA S.P.A. STABILIMENTO DI GENOVA CORNIGLIANO</v>
          </cell>
          <cell r="E1138">
            <v>4868</v>
          </cell>
          <cell r="F1138" t="str">
            <v>VIA PIONIERI E AVIATORI D'ITALIA</v>
          </cell>
          <cell r="G1138" t="str">
            <v>8</v>
          </cell>
          <cell r="H1138" t="str">
            <v>GENOVA</v>
          </cell>
          <cell r="I1138" t="str">
            <v>16154</v>
          </cell>
          <cell r="J1138">
            <v>113</v>
          </cell>
        </row>
        <row r="1169">
          <cell r="B1169" t="str">
            <v>1.(c)</v>
          </cell>
          <cell r="C1169" t="str">
            <v>ELETTROGORIZIA S.P.A.</v>
          </cell>
          <cell r="D1169" t="str">
            <v>Centrale elettrica a ciclo combinato di Elettrogorizia S.p.A.</v>
          </cell>
          <cell r="E1169">
            <v>28187</v>
          </cell>
          <cell r="F1169" t="str">
            <v>VIA Anton Gregorcic</v>
          </cell>
          <cell r="G1169" t="str">
            <v>24/b</v>
          </cell>
          <cell r="H1169" t="str">
            <v>GORIZIA</v>
          </cell>
          <cell r="I1169" t="str">
            <v>34170</v>
          </cell>
        </row>
        <row r="1212">
          <cell r="B1212" t="str">
            <v>1.(c)</v>
          </cell>
          <cell r="C1212" t="str">
            <v>ENEL PRODUZIONE SPA</v>
          </cell>
          <cell r="D1212" t="str">
            <v>Unità di  Bussines  Bastardo - Centrale Pietro Vannucci</v>
          </cell>
          <cell r="E1212">
            <v>5712</v>
          </cell>
          <cell r="F1212" t="str">
            <v>LOC Ponte di Ferro - S. P. 415 - km 13,500</v>
          </cell>
          <cell r="G1212" t="str">
            <v>SNC</v>
          </cell>
          <cell r="H1212" t="str">
            <v>GUALDO CATTANEO</v>
          </cell>
          <cell r="I1212" t="str">
            <v>06035</v>
          </cell>
          <cell r="J1212">
            <v>349</v>
          </cell>
          <cell r="K1212">
            <v>301</v>
          </cell>
          <cell r="M1212">
            <v>284</v>
          </cell>
        </row>
        <row r="1229">
          <cell r="B1229" t="str">
            <v>5.(c)</v>
          </cell>
          <cell r="C1229" t="str">
            <v>HERA SPA</v>
          </cell>
          <cell r="D1229" t="str">
            <v>IMPIANTO DI TRATTAMENTO ACQUE REFLUE URBANE "SANTERNO"</v>
          </cell>
          <cell r="E1229">
            <v>26832</v>
          </cell>
          <cell r="F1229" t="str">
            <v>VIA LUGHESE</v>
          </cell>
          <cell r="G1229" t="str">
            <v>1</v>
          </cell>
          <cell r="H1229" t="str">
            <v>IMOLA</v>
          </cell>
          <cell r="I1229" t="str">
            <v>40026</v>
          </cell>
        </row>
        <row r="1257">
          <cell r="B1257" t="str">
            <v>1.(c)</v>
          </cell>
          <cell r="C1257" t="str">
            <v>SNAM RETE GAS SPA</v>
          </cell>
          <cell r="D1257" t="str">
            <v>Centrale compressione gas di Istrana</v>
          </cell>
          <cell r="E1257">
            <v>27320</v>
          </cell>
          <cell r="F1257" t="str">
            <v>VIA Tre Comuni</v>
          </cell>
          <cell r="G1257" t="str">
            <v>10</v>
          </cell>
          <cell r="H1257" t="str">
            <v>ISTRANA</v>
          </cell>
          <cell r="I1257" t="str">
            <v>31036</v>
          </cell>
        </row>
        <row r="1260">
          <cell r="B1260" t="str">
            <v>1.(c)</v>
          </cell>
          <cell r="C1260" t="str">
            <v>JESI ENERGIA SPA</v>
          </cell>
          <cell r="D1260" t="str">
            <v>CENTRALE TERMOELETTRICA DI JESI</v>
          </cell>
          <cell r="E1260">
            <v>6054</v>
          </cell>
          <cell r="F1260" t="str">
            <v>VIA DELLA BARCHETTA</v>
          </cell>
          <cell r="G1260" t="str">
            <v>1</v>
          </cell>
          <cell r="H1260" t="str">
            <v>JESI</v>
          </cell>
          <cell r="I1260" t="str">
            <v>60035</v>
          </cell>
        </row>
        <row r="1265">
          <cell r="B1265" t="str">
            <v>1.(c)</v>
          </cell>
          <cell r="C1265" t="str">
            <v>ENEL PRODUZIONE SPA</v>
          </cell>
          <cell r="D1265" t="str">
            <v>Enel Produzione S.p.A. Centrale della Spezia “Eugenio Montale”</v>
          </cell>
          <cell r="E1265">
            <v>4870</v>
          </cell>
          <cell r="F1265" t="str">
            <v>VIA VALDILOCCHI</v>
          </cell>
          <cell r="G1265" t="str">
            <v>32</v>
          </cell>
          <cell r="H1265" t="str">
            <v>LA SPEZIA</v>
          </cell>
          <cell r="I1265" t="str">
            <v>19136</v>
          </cell>
          <cell r="J1265">
            <v>2280</v>
          </cell>
          <cell r="K1265">
            <v>3170</v>
          </cell>
          <cell r="L1265">
            <v>95.600000000000009</v>
          </cell>
          <cell r="M1265">
            <v>2880</v>
          </cell>
        </row>
        <row r="1272">
          <cell r="B1272" t="str">
            <v>1.(c)</v>
          </cell>
          <cell r="C1272" t="str">
            <v>Enel Produzione S.p.a.</v>
          </cell>
          <cell r="D1272" t="str">
            <v>Centrale Termoelettrica Mercure</v>
          </cell>
          <cell r="E1272">
            <v>158935</v>
          </cell>
          <cell r="F1272" t="str">
            <v>Contrada Pianette - SP n. 4 - Km 4-5</v>
          </cell>
          <cell r="G1272" t="str">
            <v>SNC</v>
          </cell>
          <cell r="H1272" t="str">
            <v>LAINO BORGO</v>
          </cell>
          <cell r="I1272" t="str">
            <v>87014</v>
          </cell>
        </row>
        <row r="1305">
          <cell r="B1305" t="str">
            <v>1.(c)</v>
          </cell>
          <cell r="C1305" t="str">
            <v>GDF SUEZ Produzione S.p.A.</v>
          </cell>
          <cell r="D1305" t="str">
            <v>Centrale Leinì</v>
          </cell>
          <cell r="E1305">
            <v>27074</v>
          </cell>
          <cell r="F1305" t="str">
            <v>Strada Provinciale 3 con deviazione Km 5,200</v>
          </cell>
          <cell r="G1305" t="str">
            <v>SNC</v>
          </cell>
          <cell r="H1305" t="str">
            <v>LEINI'</v>
          </cell>
          <cell r="I1305" t="str">
            <v>10040</v>
          </cell>
          <cell r="J1305">
            <v>175</v>
          </cell>
          <cell r="M1305">
            <v>771</v>
          </cell>
        </row>
        <row r="1327">
          <cell r="B1327" t="str">
            <v>1.(c)</v>
          </cell>
          <cell r="C1327" t="str">
            <v>ENEL PRODUZIONE SPA</v>
          </cell>
          <cell r="D1327" t="str">
            <v>Enel Produzione S.p.A. – Centrale di Livorno</v>
          </cell>
          <cell r="E1327">
            <v>5155</v>
          </cell>
          <cell r="F1327" t="str">
            <v>VIA Salvatore Orlando</v>
          </cell>
          <cell r="G1327" t="str">
            <v>15</v>
          </cell>
          <cell r="H1327" t="str">
            <v>LIVORNO</v>
          </cell>
          <cell r="I1327" t="str">
            <v>57123</v>
          </cell>
        </row>
        <row r="1332">
          <cell r="B1332" t="str">
            <v>1.(c)</v>
          </cell>
          <cell r="C1332" t="str">
            <v>E.ON ITALIA S.P.A.</v>
          </cell>
          <cell r="D1332" t="str">
            <v>Centrale di Livorno Ferraris</v>
          </cell>
          <cell r="E1332">
            <v>117453</v>
          </cell>
          <cell r="F1332" t="str">
            <v>Strada Provinciale 7 km 9+430</v>
          </cell>
          <cell r="G1332" t="str">
            <v>SNC</v>
          </cell>
          <cell r="H1332" t="str">
            <v>LIVORNO FERRARIS</v>
          </cell>
          <cell r="I1332" t="str">
            <v>13046</v>
          </cell>
          <cell r="J1332">
            <v>215</v>
          </cell>
          <cell r="M1332">
            <v>678</v>
          </cell>
        </row>
        <row r="1404">
          <cell r="B1404" t="str">
            <v>1.(c)</v>
          </cell>
          <cell r="C1404" t="str">
            <v>SNAM RETE GAS SPA</v>
          </cell>
          <cell r="D1404" t="str">
            <v>Centrale di compressione gas di Malborghetto</v>
          </cell>
          <cell r="E1404">
            <v>1418</v>
          </cell>
          <cell r="F1404" t="str">
            <v>LOC Cucco Via Nazionale</v>
          </cell>
          <cell r="G1404" t="str">
            <v>2</v>
          </cell>
          <cell r="H1404" t="str">
            <v>MALBORGHETTO VALBRUNA</v>
          </cell>
          <cell r="I1404" t="str">
            <v>33010</v>
          </cell>
        </row>
        <row r="1427">
          <cell r="B1427" t="str">
            <v>1.(c)</v>
          </cell>
          <cell r="C1427" t="str">
            <v>ENIPOWER MANTOVA S.P.A.</v>
          </cell>
          <cell r="D1427" t="str">
            <v>Enipower Mantova - Stabilimento di Mantova</v>
          </cell>
          <cell r="E1427">
            <v>452</v>
          </cell>
          <cell r="F1427" t="str">
            <v>VIA TALIERCIO</v>
          </cell>
          <cell r="G1427" t="str">
            <v>14</v>
          </cell>
          <cell r="H1427" t="str">
            <v>MANTOVA</v>
          </cell>
          <cell r="I1427" t="str">
            <v>46100</v>
          </cell>
          <cell r="J1427">
            <v>511</v>
          </cell>
          <cell r="M1427">
            <v>1880</v>
          </cell>
        </row>
        <row r="1432">
          <cell r="B1432" t="str">
            <v>6.(b)</v>
          </cell>
          <cell r="C1432" t="str">
            <v>BURGO GROUP S.P.A.</v>
          </cell>
          <cell r="D1432" t="str">
            <v>Stabilimento di Mantova</v>
          </cell>
          <cell r="E1432">
            <v>440</v>
          </cell>
          <cell r="F1432" t="str">
            <v>Viale Poggio Reale</v>
          </cell>
          <cell r="G1432" t="str">
            <v>9</v>
          </cell>
          <cell r="H1432" t="str">
            <v>MANTOVA</v>
          </cell>
          <cell r="I1432" t="str">
            <v>46100</v>
          </cell>
        </row>
        <row r="1437">
          <cell r="B1437" t="str">
            <v>2.(e).(ii)</v>
          </cell>
          <cell r="C1437" t="str">
            <v>FERRARI S.P.A.</v>
          </cell>
          <cell r="D1437" t="str">
            <v>Ferrari SpA</v>
          </cell>
          <cell r="E1437">
            <v>76880</v>
          </cell>
          <cell r="F1437" t="str">
            <v>VIA Abetone inferiore</v>
          </cell>
          <cell r="G1437" t="str">
            <v>4</v>
          </cell>
          <cell r="H1437" t="str">
            <v>MARANELLO</v>
          </cell>
          <cell r="I1437" t="str">
            <v>41053</v>
          </cell>
        </row>
        <row r="1506">
          <cell r="B1506" t="str">
            <v>5.(a)</v>
          </cell>
          <cell r="C1506" t="str">
            <v>FENICE AMBIENTE SRL</v>
          </cell>
          <cell r="D1506" t="str">
            <v>IMPIANTO TERMOVALORIZZATORE DI MELFI</v>
          </cell>
          <cell r="E1506">
            <v>27864</v>
          </cell>
          <cell r="F1506" t="str">
            <v>STR Vicinale Montelungo</v>
          </cell>
          <cell r="G1506" t="str">
            <v>SNC</v>
          </cell>
          <cell r="H1506" t="str">
            <v>MELFI</v>
          </cell>
          <cell r="I1506" t="str">
            <v>85025</v>
          </cell>
        </row>
        <row r="1508">
          <cell r="B1508" t="str">
            <v>1.(c)</v>
          </cell>
          <cell r="C1508" t="str">
            <v>FENICE SP.A</v>
          </cell>
          <cell r="D1508" t="str">
            <v>Unità operativa Sata Melfi</v>
          </cell>
          <cell r="E1508">
            <v>27859</v>
          </cell>
          <cell r="F1508" t="str">
            <v>Z.IN San Nicola di Melfi</v>
          </cell>
          <cell r="G1508" t="str">
            <v>SNC</v>
          </cell>
          <cell r="H1508" t="str">
            <v>MELFI</v>
          </cell>
          <cell r="I1508" t="str">
            <v>85025</v>
          </cell>
        </row>
        <row r="1511">
          <cell r="B1511" t="str">
            <v>1.(c)</v>
          </cell>
          <cell r="C1511" t="str">
            <v>SNAM RETE GAS SPA</v>
          </cell>
          <cell r="D1511" t="str">
            <v>Centrale di compressione gas di Melizzano</v>
          </cell>
          <cell r="E1511">
            <v>27318</v>
          </cell>
          <cell r="F1511" t="str">
            <v>LOC Torello di Melizzano - ST.COMUNALE SAN LIBERO</v>
          </cell>
          <cell r="G1511" t="str">
            <v>SNC</v>
          </cell>
          <cell r="H1511" t="str">
            <v>MELIZZANO</v>
          </cell>
          <cell r="I1511" t="str">
            <v>82030</v>
          </cell>
        </row>
        <row r="1526">
          <cell r="B1526" t="str">
            <v>1.(c)</v>
          </cell>
          <cell r="C1526" t="str">
            <v>SNAM RETE GAS SPA</v>
          </cell>
          <cell r="D1526" t="str">
            <v>centrale di compressione gas di Messina</v>
          </cell>
          <cell r="E1526">
            <v>7347</v>
          </cell>
          <cell r="F1526" t="str">
            <v>LOC Faro Superiore Via Carbonaro</v>
          </cell>
          <cell r="G1526" t="str">
            <v>23</v>
          </cell>
          <cell r="H1526" t="str">
            <v>MESSINA</v>
          </cell>
          <cell r="I1526" t="str">
            <v>98158</v>
          </cell>
          <cell r="J1526">
            <v>283</v>
          </cell>
          <cell r="M1526">
            <v>110</v>
          </cell>
        </row>
        <row r="1546">
          <cell r="B1546" t="str">
            <v>5.(c)</v>
          </cell>
          <cell r="C1546" t="str">
            <v>AMSA AZIENDA MILANESE SERVIZI AMBIENTALI S.P.A.</v>
          </cell>
          <cell r="D1546" t="str">
            <v>INSEDIAMENTO SILLA</v>
          </cell>
          <cell r="E1546">
            <v>27382</v>
          </cell>
          <cell r="F1546" t="str">
            <v>VIA LUCIO CORNELIO SILLA</v>
          </cell>
          <cell r="G1546" t="str">
            <v>251/253</v>
          </cell>
          <cell r="H1546" t="str">
            <v>MILANO</v>
          </cell>
          <cell r="I1546" t="str">
            <v>20153</v>
          </cell>
        </row>
        <row r="1553">
          <cell r="B1553" t="str">
            <v>1.(a)</v>
          </cell>
          <cell r="C1553" t="str">
            <v>ENI - Kupit</v>
          </cell>
          <cell r="D1553" t="str">
            <v>Raffineria di Milazzo S.C.p.A.</v>
          </cell>
          <cell r="E1553">
            <v>7350</v>
          </cell>
          <cell r="F1553" t="str">
            <v>Contrada Mangiavacca</v>
          </cell>
          <cell r="G1553" t="str">
            <v>1</v>
          </cell>
          <cell r="H1553" t="str">
            <v>MILAZZO</v>
          </cell>
          <cell r="I1553" t="str">
            <v>98057</v>
          </cell>
          <cell r="J1553">
            <v>2020</v>
          </cell>
          <cell r="K1553">
            <v>3730</v>
          </cell>
          <cell r="M1553">
            <v>1770</v>
          </cell>
        </row>
        <row r="1554">
          <cell r="B1554" t="str">
            <v>1.(c)</v>
          </cell>
          <cell r="C1554" t="str">
            <v>TERMICA MILAZZO S.R.L. GRUPPO EDISON S.P.A.</v>
          </cell>
          <cell r="D1554" t="str">
            <v>Termica Milazzo Srl - centrale termoelettrica</v>
          </cell>
          <cell r="E1554">
            <v>7348</v>
          </cell>
          <cell r="F1554" t="str">
            <v>CNT MANGIAVACCA</v>
          </cell>
          <cell r="G1554" t="str">
            <v>SNC</v>
          </cell>
          <cell r="H1554" t="str">
            <v>MILAZZO</v>
          </cell>
          <cell r="I1554" t="str">
            <v>98057</v>
          </cell>
          <cell r="J1554">
            <v>169</v>
          </cell>
          <cell r="M1554">
            <v>472</v>
          </cell>
        </row>
        <row r="1558">
          <cell r="B1558" t="str">
            <v>1.(c)</v>
          </cell>
          <cell r="C1558" t="str">
            <v>COOPERATIVA PRODUTTORI BIETICOLI S.C.A.</v>
          </cell>
          <cell r="D1558" t="str">
            <v>Zuccherificio di Minerbio</v>
          </cell>
          <cell r="E1558">
            <v>26807</v>
          </cell>
          <cell r="F1558" t="str">
            <v>VIA Mora</v>
          </cell>
          <cell r="G1558" t="str">
            <v>56</v>
          </cell>
          <cell r="H1558" t="str">
            <v>MINERBIO</v>
          </cell>
          <cell r="I1558" t="str">
            <v>40061</v>
          </cell>
        </row>
        <row r="1577">
          <cell r="B1577" t="str">
            <v>1.(c)</v>
          </cell>
          <cell r="C1577" t="str">
            <v>Sorgenia Puglia S.p.a.</v>
          </cell>
          <cell r="D1577" t="str">
            <v>Centrale termoelettrica di Modugno</v>
          </cell>
          <cell r="E1577">
            <v>159035</v>
          </cell>
          <cell r="F1577" t="str">
            <v>Via dei Gladioli</v>
          </cell>
          <cell r="G1577" t="str">
            <v>SNC</v>
          </cell>
          <cell r="H1577" t="str">
            <v>MODUGNO</v>
          </cell>
          <cell r="I1577" t="str">
            <v>70026</v>
          </cell>
          <cell r="M1577">
            <v>457</v>
          </cell>
        </row>
        <row r="1587">
          <cell r="B1587" t="str">
            <v>1.(c)</v>
          </cell>
          <cell r="C1587" t="str">
            <v>IREN ENERGIA SPA</v>
          </cell>
          <cell r="D1587" t="str">
            <v>Centrale Termoelettrica di Moncalieri</v>
          </cell>
          <cell r="E1587">
            <v>67</v>
          </cell>
          <cell r="F1587" t="str">
            <v>VIA FREYLIA MEZZI</v>
          </cell>
          <cell r="G1587" t="str">
            <v>1</v>
          </cell>
          <cell r="H1587" t="str">
            <v>MONCALIERI</v>
          </cell>
          <cell r="I1587" t="str">
            <v>10024</v>
          </cell>
          <cell r="J1587">
            <v>490</v>
          </cell>
          <cell r="M1587">
            <v>1440</v>
          </cell>
        </row>
        <row r="1593">
          <cell r="B1593" t="str">
            <v>1.(c)</v>
          </cell>
          <cell r="C1593" t="str">
            <v>A2A S.p.A.</v>
          </cell>
          <cell r="D1593" t="str">
            <v>CENTRALE TERMOELETTRICA DI MONFALCONE</v>
          </cell>
          <cell r="E1593">
            <v>1503</v>
          </cell>
          <cell r="F1593" t="str">
            <v>VIA TIMAVO</v>
          </cell>
          <cell r="G1593" t="str">
            <v>45</v>
          </cell>
          <cell r="H1593" t="str">
            <v>MONFALCONE</v>
          </cell>
          <cell r="I1593" t="str">
            <v>34074</v>
          </cell>
          <cell r="J1593">
            <v>3400</v>
          </cell>
          <cell r="K1593">
            <v>810</v>
          </cell>
          <cell r="M1593">
            <v>2070</v>
          </cell>
        </row>
        <row r="1603">
          <cell r="B1603" t="str">
            <v>1.(c)</v>
          </cell>
          <cell r="C1603" t="str">
            <v>ENEL PRODUZIONE SPA</v>
          </cell>
          <cell r="D1603" t="str">
            <v>ENEL PRODUZIONE SpA - CENTRALE DI MONTALTO DI CASTRO</v>
          </cell>
          <cell r="E1603">
            <v>6258</v>
          </cell>
          <cell r="F1603" t="str">
            <v>LOC Pian dei Gangani</v>
          </cell>
          <cell r="G1603" t="str">
            <v>SNC</v>
          </cell>
          <cell r="H1603" t="str">
            <v>MONTALTO DI CASTRO</v>
          </cell>
          <cell r="I1603" t="str">
            <v>01014</v>
          </cell>
          <cell r="M1603">
            <v>172</v>
          </cell>
        </row>
        <row r="1606">
          <cell r="B1606" t="str">
            <v>1.(c)</v>
          </cell>
          <cell r="C1606" t="str">
            <v>E.ON Produzione S.P.A.</v>
          </cell>
          <cell r="D1606" t="str">
            <v>CENTRALE TERMOELETTRICA DI TAVAZZANO E MONTANASO LOMBARDO</v>
          </cell>
          <cell r="E1606">
            <v>480</v>
          </cell>
          <cell r="F1606" t="str">
            <v>EMILIA</v>
          </cell>
          <cell r="G1606" t="str">
            <v>12 A</v>
          </cell>
          <cell r="H1606" t="str">
            <v>MONTANASO LOMBARDO</v>
          </cell>
          <cell r="I1606" t="str">
            <v>26836</v>
          </cell>
          <cell r="J1606">
            <v>222</v>
          </cell>
          <cell r="M1606">
            <v>630</v>
          </cell>
        </row>
        <row r="1630">
          <cell r="B1630" t="str">
            <v>1.(c)</v>
          </cell>
          <cell r="C1630" t="str">
            <v>SNAM RETE GAS SPA</v>
          </cell>
          <cell r="D1630" t="str">
            <v>Centrale compressione gas di Montesano sulla Marcellana</v>
          </cell>
          <cell r="E1630">
            <v>27321</v>
          </cell>
          <cell r="F1630" t="str">
            <v>LOC piani di Magorno</v>
          </cell>
          <cell r="G1630" t="str">
            <v>SNC</v>
          </cell>
          <cell r="H1630" t="str">
            <v>MONTESANO SULLA MARCELLANA</v>
          </cell>
          <cell r="I1630" t="str">
            <v>84033</v>
          </cell>
        </row>
        <row r="1679">
          <cell r="B1679" t="str">
            <v>1.(c)</v>
          </cell>
          <cell r="C1679" t="str">
            <v>TIRRENO POWER SPA</v>
          </cell>
          <cell r="D1679" t="str">
            <v>CENTRALE TERMOELETTRICA DI NAPOLI</v>
          </cell>
          <cell r="E1679">
            <v>6862</v>
          </cell>
          <cell r="F1679" t="str">
            <v>STRAD. VIGLIENA</v>
          </cell>
          <cell r="G1679" t="str">
            <v>39</v>
          </cell>
          <cell r="H1679" t="str">
            <v>NAPOLI</v>
          </cell>
          <cell r="I1679" t="str">
            <v>80146</v>
          </cell>
          <cell r="J1679">
            <v>134</v>
          </cell>
          <cell r="M1679">
            <v>530</v>
          </cell>
        </row>
        <row r="1682">
          <cell r="B1682" t="str">
            <v>1.(c)</v>
          </cell>
          <cell r="C1682" t="str">
            <v>Cofely Italia S.p.A.</v>
          </cell>
          <cell r="D1682" t="str">
            <v>Cofely Italia S.p.A. -  Centrale termoelettrica di Nera Montoro</v>
          </cell>
          <cell r="E1682">
            <v>5727</v>
          </cell>
          <cell r="F1682" t="str">
            <v>Via dello Stabilimento</v>
          </cell>
          <cell r="G1682" t="str">
            <v>1</v>
          </cell>
          <cell r="H1682" t="str">
            <v>NARNI</v>
          </cell>
          <cell r="I1682" t="str">
            <v>05035</v>
          </cell>
          <cell r="J1682">
            <v>233</v>
          </cell>
          <cell r="M1682">
            <v>197</v>
          </cell>
        </row>
        <row r="1707">
          <cell r="B1707" t="str">
            <v>1.(c)</v>
          </cell>
          <cell r="C1707" t="str">
            <v>Alpiq</v>
          </cell>
          <cell r="D1707" t="str">
            <v>NOVEL SPA</v>
          </cell>
          <cell r="E1707">
            <v>107</v>
          </cell>
          <cell r="F1707" t="str">
            <v>Via Gherzi</v>
          </cell>
          <cell r="G1707" t="str">
            <v>38/40</v>
          </cell>
          <cell r="H1707" t="str">
            <v>NOVARA</v>
          </cell>
          <cell r="I1707" t="str">
            <v>28100</v>
          </cell>
          <cell r="M1707">
            <v>289</v>
          </cell>
        </row>
        <row r="1788">
          <cell r="B1788" t="str">
            <v>1.(c)</v>
          </cell>
          <cell r="C1788" t="str">
            <v>SICET S.R.L.</v>
          </cell>
          <cell r="D1788" t="str">
            <v>SICET</v>
          </cell>
          <cell r="E1788">
            <v>200502</v>
          </cell>
          <cell r="F1788" t="str">
            <v>VIA ALEMAGNA</v>
          </cell>
          <cell r="G1788" t="str">
            <v>9</v>
          </cell>
          <cell r="H1788" t="str">
            <v>OSPITALE DI CADORE</v>
          </cell>
          <cell r="I1788" t="str">
            <v>32010</v>
          </cell>
        </row>
        <row r="1797">
          <cell r="B1797" t="str">
            <v>1.(c)</v>
          </cell>
          <cell r="C1797" t="str">
            <v>E.ON Produzione S.p.A</v>
          </cell>
          <cell r="D1797" t="str">
            <v>CENTRALE TERMOELETTRICA DI OSTIGLIA</v>
          </cell>
          <cell r="E1797">
            <v>455</v>
          </cell>
          <cell r="F1797" t="str">
            <v>Strada Statale Abetone Brennero km 239</v>
          </cell>
          <cell r="G1797" t="str">
            <v>72</v>
          </cell>
          <cell r="H1797" t="str">
            <v>OSTIGLIA</v>
          </cell>
          <cell r="I1797" t="str">
            <v>46035</v>
          </cell>
          <cell r="J1797">
            <v>466</v>
          </cell>
          <cell r="M1797">
            <v>1230</v>
          </cell>
        </row>
        <row r="1800">
          <cell r="B1800" t="str">
            <v>1.(c)</v>
          </cell>
          <cell r="C1800" t="str">
            <v>BioPower Sardegna s.r.l.</v>
          </cell>
          <cell r="D1800" t="str">
            <v>BioPower Sardegna s.r.l.</v>
          </cell>
          <cell r="E1800">
            <v>120277</v>
          </cell>
          <cell r="F1800" t="str">
            <v>s.p. 17 km 18 Z.I. Ottana</v>
          </cell>
          <cell r="G1800" t="str">
            <v>SNC</v>
          </cell>
          <cell r="H1800" t="str">
            <v>OTTANA</v>
          </cell>
          <cell r="I1800" t="str">
            <v>08020</v>
          </cell>
        </row>
        <row r="1802">
          <cell r="B1802" t="str">
            <v>1.(c)</v>
          </cell>
          <cell r="C1802" t="str">
            <v>PC Holding S.r.l.</v>
          </cell>
          <cell r="D1802" t="str">
            <v>STABILIMENTO Ottana Energia S.p.a.</v>
          </cell>
          <cell r="E1802">
            <v>7497</v>
          </cell>
          <cell r="F1802" t="str">
            <v>s.p. 17 km 18</v>
          </cell>
          <cell r="G1802" t="str">
            <v>SNC</v>
          </cell>
          <cell r="H1802" t="str">
            <v>OTTANA</v>
          </cell>
          <cell r="I1802" t="str">
            <v>08020</v>
          </cell>
          <cell r="J1802">
            <v>168</v>
          </cell>
          <cell r="K1802">
            <v>734</v>
          </cell>
          <cell r="M1802">
            <v>207</v>
          </cell>
        </row>
        <row r="1849">
          <cell r="B1849" t="str">
            <v>1.(c)</v>
          </cell>
          <cell r="C1849" t="str">
            <v>Fenice SpA</v>
          </cell>
          <cell r="D1849" t="str">
            <v>Unità Operativa Parma</v>
          </cell>
          <cell r="E1849">
            <v>77686</v>
          </cell>
          <cell r="F1849" t="str">
            <v>Via Mantova</v>
          </cell>
          <cell r="G1849" t="str">
            <v>166</v>
          </cell>
          <cell r="H1849" t="str">
            <v>PARMA</v>
          </cell>
          <cell r="I1849" t="str">
            <v>43100</v>
          </cell>
        </row>
        <row r="1916">
          <cell r="B1916" t="str">
            <v>1.(c)</v>
          </cell>
          <cell r="C1916" t="str">
            <v>EDIPOWER</v>
          </cell>
          <cell r="D1916" t="str">
            <v>Centrale Termoelettrica di Piacenza</v>
          </cell>
          <cell r="E1916">
            <v>4991</v>
          </cell>
          <cell r="F1916" t="str">
            <v>VIA NINO BIXIO</v>
          </cell>
          <cell r="G1916" t="str">
            <v>27/d</v>
          </cell>
          <cell r="H1916" t="str">
            <v>PIACENZA</v>
          </cell>
          <cell r="I1916" t="str">
            <v>29121</v>
          </cell>
          <cell r="J1916">
            <v>375</v>
          </cell>
          <cell r="M1916">
            <v>650</v>
          </cell>
        </row>
        <row r="1933">
          <cell r="B1933" t="str">
            <v>1.(c)</v>
          </cell>
          <cell r="C1933" t="str">
            <v>FENICE SP.A</v>
          </cell>
          <cell r="D1933" t="str">
            <v>Unità operativa Cassino</v>
          </cell>
          <cell r="E1933">
            <v>27863</v>
          </cell>
          <cell r="F1933" t="str">
            <v>VIA Volla</v>
          </cell>
          <cell r="G1933" t="str">
            <v>SNC</v>
          </cell>
          <cell r="H1933" t="str">
            <v>PIEDIMONTE SAN GERMANO</v>
          </cell>
          <cell r="I1933" t="str">
            <v>03030</v>
          </cell>
        </row>
        <row r="1934">
          <cell r="B1934" t="str">
            <v>1.(c)</v>
          </cell>
          <cell r="C1934" t="str">
            <v>ENEL PRODUZIONE SPA</v>
          </cell>
          <cell r="D1934" t="str">
            <v>Impianto Termoelettrico di Pietrafitta</v>
          </cell>
          <cell r="E1934">
            <v>5710</v>
          </cell>
          <cell r="F1934" t="str">
            <v>LOC Pietrafitta - S. S. 220 Pievaiola - km 24</v>
          </cell>
          <cell r="G1934" t="str">
            <v>SNC</v>
          </cell>
          <cell r="H1934" t="str">
            <v>PIEGARO</v>
          </cell>
          <cell r="I1934" t="str">
            <v>06060</v>
          </cell>
          <cell r="M1934">
            <v>119</v>
          </cell>
        </row>
        <row r="1955">
          <cell r="B1955" t="str">
            <v>1.(c)</v>
          </cell>
          <cell r="C1955" t="str">
            <v>EDISON SPA</v>
          </cell>
          <cell r="D1955" t="str">
            <v>CENTRALI TERMOELETTRICHE DI PIOMBINO</v>
          </cell>
          <cell r="E1955">
            <v>5156</v>
          </cell>
          <cell r="F1955" t="str">
            <v>Largo Caduti sul Lavoro</v>
          </cell>
          <cell r="G1955" t="str">
            <v>21</v>
          </cell>
          <cell r="H1955" t="str">
            <v>PIOMBINO</v>
          </cell>
          <cell r="I1955" t="str">
            <v>57025</v>
          </cell>
          <cell r="J1955">
            <v>464</v>
          </cell>
          <cell r="K1955">
            <v>343</v>
          </cell>
          <cell r="M1955">
            <v>1320</v>
          </cell>
        </row>
        <row r="1956">
          <cell r="B1956" t="str">
            <v>1.(c)</v>
          </cell>
          <cell r="C1956" t="str">
            <v>ELETTRA PRODUZIONE S.R.L.</v>
          </cell>
          <cell r="D1956" t="str">
            <v>ELETTRA PRODUZIONE S.R.L. - SITO DI PIOMBINO-</v>
          </cell>
          <cell r="E1956">
            <v>27335</v>
          </cell>
          <cell r="F1956" t="str">
            <v>LGO CADUTI SUL LAVORO</v>
          </cell>
          <cell r="G1956" t="str">
            <v>21</v>
          </cell>
          <cell r="H1956" t="str">
            <v>PIOMBINO</v>
          </cell>
          <cell r="I1956" t="str">
            <v>57025</v>
          </cell>
          <cell r="M1956">
            <v>160</v>
          </cell>
        </row>
        <row r="1957">
          <cell r="B1957" t="str">
            <v>1.(c)</v>
          </cell>
          <cell r="C1957" t="str">
            <v>Enel Produzione S.p.A.</v>
          </cell>
          <cell r="D1957" t="str">
            <v>Enel Produzione S.p.A. - Centrale di Piombino</v>
          </cell>
          <cell r="E1957">
            <v>5149</v>
          </cell>
          <cell r="F1957" t="str">
            <v>Località Torre del Sale</v>
          </cell>
          <cell r="G1957" t="str">
            <v>SNC</v>
          </cell>
          <cell r="H1957" t="str">
            <v>PIOMBINO</v>
          </cell>
          <cell r="I1957" t="str">
            <v>57025</v>
          </cell>
          <cell r="M1957">
            <v>106</v>
          </cell>
        </row>
        <row r="1983">
          <cell r="B1983" t="str">
            <v>1.(c)</v>
          </cell>
          <cell r="C1983" t="str">
            <v>Snam Rete Gas s.p.a.</v>
          </cell>
          <cell r="D1983" t="str">
            <v>Centrale compressione gas di Poggio Renatico</v>
          </cell>
          <cell r="E1983">
            <v>117418</v>
          </cell>
          <cell r="F1983" t="str">
            <v>Strada Provinciale nr. 8 km 11,5 località Uccellino</v>
          </cell>
          <cell r="G1983" t="str">
            <v>SNC</v>
          </cell>
          <cell r="H1983" t="str">
            <v>POGGIO RENATICO</v>
          </cell>
          <cell r="I1983" t="str">
            <v>44028</v>
          </cell>
        </row>
        <row r="2001">
          <cell r="B2001" t="str">
            <v>1.(c)</v>
          </cell>
          <cell r="C2001" t="str">
            <v>FENICE SP.A</v>
          </cell>
          <cell r="D2001" t="str">
            <v>Unità operativa Pomigliano Auto</v>
          </cell>
          <cell r="E2001">
            <v>27861</v>
          </cell>
          <cell r="F2001" t="str">
            <v>VIA Ex Aeroporto</v>
          </cell>
          <cell r="G2001" t="str">
            <v>SNC</v>
          </cell>
          <cell r="H2001" t="str">
            <v>POMIGLIANO D'ARCO</v>
          </cell>
          <cell r="I2001" t="str">
            <v>80038</v>
          </cell>
        </row>
        <row r="2017">
          <cell r="B2017" t="str">
            <v>1.(c)</v>
          </cell>
          <cell r="C2017" t="str">
            <v>Co.Pro.B. SCA</v>
          </cell>
          <cell r="D2017" t="str">
            <v>Zuccherificio di Pontelongo</v>
          </cell>
          <cell r="E2017">
            <v>654</v>
          </cell>
          <cell r="F2017" t="str">
            <v>VIA ZUCCHERIFICIO</v>
          </cell>
          <cell r="G2017" t="str">
            <v>442</v>
          </cell>
          <cell r="H2017" t="str">
            <v>PONTELONGO</v>
          </cell>
          <cell r="I2017" t="str">
            <v>35029</v>
          </cell>
        </row>
        <row r="2021">
          <cell r="B2021" t="str">
            <v>1.(c)</v>
          </cell>
          <cell r="C2021" t="str">
            <v>A2A SPA</v>
          </cell>
          <cell r="D2021" t="str">
            <v>CENTRALE TERMOELETTRICA DEL MINCIO</v>
          </cell>
          <cell r="E2021">
            <v>437</v>
          </cell>
          <cell r="F2021" t="str">
            <v>Via San Nicolò</v>
          </cell>
          <cell r="G2021" t="str">
            <v>26</v>
          </cell>
          <cell r="H2021" t="str">
            <v>PONTI SUL MINCIO</v>
          </cell>
          <cell r="I2021" t="str">
            <v>46040</v>
          </cell>
          <cell r="M2021">
            <v>236</v>
          </cell>
        </row>
        <row r="2028">
          <cell r="B2028" t="str">
            <v>1.(c)</v>
          </cell>
          <cell r="C2028" t="str">
            <v>EDISON</v>
          </cell>
          <cell r="D2028" t="str">
            <v>CENTRALE TERMOELETTRICA DI PORCARI (LU)</v>
          </cell>
          <cell r="E2028">
            <v>5138</v>
          </cell>
          <cell r="F2028" t="str">
            <v>VIA dei Bocci</v>
          </cell>
          <cell r="G2028" t="str">
            <v>SNC</v>
          </cell>
          <cell r="H2028" t="str">
            <v>PORCARI</v>
          </cell>
          <cell r="I2028" t="str">
            <v>55016</v>
          </cell>
          <cell r="J2028">
            <v>232</v>
          </cell>
          <cell r="M2028">
            <v>350</v>
          </cell>
        </row>
        <row r="2040">
          <cell r="B2040" t="str">
            <v>1.(c)</v>
          </cell>
          <cell r="C2040" t="str">
            <v>Enel Produzione S.p.A.</v>
          </cell>
          <cell r="D2040" t="str">
            <v>Centrale Termoelettrica di Porto Empedocle</v>
          </cell>
          <cell r="E2040">
            <v>7351</v>
          </cell>
          <cell r="F2040" t="str">
            <v>Via Gioeni</v>
          </cell>
          <cell r="G2040" t="str">
            <v>65</v>
          </cell>
          <cell r="H2040" t="str">
            <v>PORTO EMPEDOCLE</v>
          </cell>
          <cell r="I2040" t="str">
            <v>92014</v>
          </cell>
          <cell r="J2040">
            <v>417</v>
          </cell>
          <cell r="K2040">
            <v>435</v>
          </cell>
          <cell r="M2040">
            <v>3280</v>
          </cell>
        </row>
        <row r="2044">
          <cell r="B2044" t="str">
            <v>1.(c)</v>
          </cell>
          <cell r="C2044" t="str">
            <v>ENEL PRODUZIONE SPA</v>
          </cell>
          <cell r="D2044" t="str">
            <v>CENTRALE TERMOELETTRICA DI PORTO TOLLE</v>
          </cell>
          <cell r="E2044">
            <v>656</v>
          </cell>
          <cell r="F2044" t="str">
            <v>VIA CIRO MENOTTI</v>
          </cell>
          <cell r="G2044" t="str">
            <v>32</v>
          </cell>
          <cell r="H2044" t="str">
            <v>PORTO TOLLE</v>
          </cell>
          <cell r="I2044" t="str">
            <v>45018</v>
          </cell>
        </row>
        <row r="2046">
          <cell r="B2046" t="str">
            <v>4.(a)</v>
          </cell>
          <cell r="C2046" t="str">
            <v>VERSALIS SPA</v>
          </cell>
          <cell r="D2046" t="str">
            <v>STABILIMENTO VERSALIS DI PORTO TORRES</v>
          </cell>
          <cell r="E2046">
            <v>119234</v>
          </cell>
          <cell r="F2046" t="str">
            <v>VIA MARCO POLO</v>
          </cell>
          <cell r="G2046" t="str">
            <v>12</v>
          </cell>
          <cell r="H2046" t="str">
            <v>PORTO TORRES</v>
          </cell>
          <cell r="I2046" t="str">
            <v>07046</v>
          </cell>
          <cell r="J2046">
            <v>137</v>
          </cell>
          <cell r="K2046">
            <v>551</v>
          </cell>
          <cell r="M2046">
            <v>180</v>
          </cell>
        </row>
        <row r="2049">
          <cell r="B2049" t="str">
            <v>1.(c)</v>
          </cell>
          <cell r="C2049" t="str">
            <v>Enel Produzione S.p.A.</v>
          </cell>
          <cell r="D2049" t="str">
            <v>Enel Produzione S.p.A. Centrale di Portoferraio</v>
          </cell>
          <cell r="E2049">
            <v>117522</v>
          </cell>
          <cell r="F2049" t="str">
            <v>Loc. Antiche Saline, Via della Ferriera</v>
          </cell>
          <cell r="G2049" t="str">
            <v>40</v>
          </cell>
          <cell r="H2049" t="str">
            <v>PORTOFERRAIO</v>
          </cell>
          <cell r="I2049" t="str">
            <v>57037</v>
          </cell>
        </row>
        <row r="2052">
          <cell r="B2052" t="str">
            <v>1.(c)</v>
          </cell>
          <cell r="C2052" t="str">
            <v>ENEL PRODUZIONE SPA</v>
          </cell>
          <cell r="D2052" t="str">
            <v>Enel Produzione SpA – Centrale Sulcis (Grazia Deledda)</v>
          </cell>
          <cell r="E2052">
            <v>7514</v>
          </cell>
          <cell r="F2052" t="str">
            <v>Località Portovesme</v>
          </cell>
          <cell r="G2052" t="str">
            <v>SNC</v>
          </cell>
          <cell r="H2052" t="str">
            <v>PORTOSCUSO</v>
          </cell>
          <cell r="I2052" t="str">
            <v>09010</v>
          </cell>
          <cell r="J2052">
            <v>2030</v>
          </cell>
          <cell r="K2052">
            <v>3420</v>
          </cell>
          <cell r="M2052">
            <v>1980</v>
          </cell>
        </row>
        <row r="2084">
          <cell r="B2084" t="str">
            <v>1.(c)</v>
          </cell>
          <cell r="C2084" t="str">
            <v>ENEL PRODUZIONE SPA</v>
          </cell>
          <cell r="D2084" t="str">
            <v>ENEL PRODUZIONE S.p.A.-CENTRALE “ARCHIMEDE” DI PRIOLO GARGALLO</v>
          </cell>
          <cell r="E2084">
            <v>7367</v>
          </cell>
          <cell r="F2084" t="str">
            <v>LOC Pantano  Pozzillo</v>
          </cell>
          <cell r="G2084" t="str">
            <v>SNC</v>
          </cell>
          <cell r="H2084" t="str">
            <v>PRIOLO GARGALLO</v>
          </cell>
          <cell r="I2084" t="str">
            <v>96010</v>
          </cell>
          <cell r="J2084">
            <v>368</v>
          </cell>
          <cell r="M2084">
            <v>1380</v>
          </cell>
        </row>
        <row r="2086">
          <cell r="B2086" t="str">
            <v>1.(c)</v>
          </cell>
          <cell r="C2086" t="str">
            <v>ERG Power Srl</v>
          </cell>
          <cell r="D2086" t="str">
            <v>ERG Power Impianti Nord</v>
          </cell>
          <cell r="E2086">
            <v>159137</v>
          </cell>
          <cell r="F2086" t="str">
            <v>Strada Provinciale ex SS 114 – Litoranea Priolese</v>
          </cell>
          <cell r="G2086" t="str">
            <v>km 9,5</v>
          </cell>
          <cell r="H2086" t="str">
            <v>PRIOLO GARGALLO</v>
          </cell>
          <cell r="I2086" t="str">
            <v>96010</v>
          </cell>
          <cell r="J2086">
            <v>497</v>
          </cell>
          <cell r="K2086">
            <v>288</v>
          </cell>
          <cell r="M2086">
            <v>1520</v>
          </cell>
        </row>
        <row r="2088">
          <cell r="B2088" t="str">
            <v>1.(c)</v>
          </cell>
          <cell r="C2088" t="str">
            <v>ISAB ENERGY S.R.L.</v>
          </cell>
          <cell r="D2088" t="str">
            <v>ISAB ENERGY Impianto IGCC</v>
          </cell>
          <cell r="E2088">
            <v>7362</v>
          </cell>
          <cell r="F2088" t="str">
            <v>Strada Provinciale ex SS 114 km 144</v>
          </cell>
          <cell r="G2088" t="str">
            <v>SNC</v>
          </cell>
          <cell r="H2088" t="str">
            <v>PRIOLO GARGALLO</v>
          </cell>
          <cell r="I2088" t="str">
            <v>96010</v>
          </cell>
          <cell r="J2088">
            <v>816</v>
          </cell>
          <cell r="K2088">
            <v>433</v>
          </cell>
          <cell r="M2088">
            <v>2860</v>
          </cell>
        </row>
        <row r="2089">
          <cell r="B2089" t="str">
            <v>1.(a)</v>
          </cell>
          <cell r="C2089" t="str">
            <v>ISAB S.r.l.</v>
          </cell>
          <cell r="D2089" t="str">
            <v>Raffineria ISAB Impianti Nord</v>
          </cell>
          <cell r="E2089">
            <v>7364</v>
          </cell>
          <cell r="F2089" t="str">
            <v>Strada Provinciale ex SS114 Litoranea Priolese</v>
          </cell>
          <cell r="G2089" t="str">
            <v>Km 9,5</v>
          </cell>
          <cell r="H2089" t="str">
            <v>PRIOLO GARGALLO</v>
          </cell>
          <cell r="I2089" t="str">
            <v>96010</v>
          </cell>
          <cell r="J2089">
            <v>427</v>
          </cell>
          <cell r="K2089">
            <v>510</v>
          </cell>
          <cell r="M2089">
            <v>737</v>
          </cell>
        </row>
        <row r="2090">
          <cell r="B2090" t="str">
            <v>1.(a)</v>
          </cell>
          <cell r="C2090" t="str">
            <v>ISAB S.r.l.</v>
          </cell>
          <cell r="D2090" t="str">
            <v>Raffineria ISAB Impianti SUD</v>
          </cell>
          <cell r="E2090">
            <v>7363</v>
          </cell>
          <cell r="F2090" t="str">
            <v>ex S.S. 114</v>
          </cell>
          <cell r="G2090" t="str">
            <v>km 146</v>
          </cell>
          <cell r="H2090" t="str">
            <v>PRIOLO GARGALLO</v>
          </cell>
          <cell r="I2090" t="str">
            <v>96010</v>
          </cell>
          <cell r="J2090">
            <v>1370</v>
          </cell>
          <cell r="K2090">
            <v>6040</v>
          </cell>
          <cell r="L2090">
            <v>73</v>
          </cell>
          <cell r="M2090">
            <v>1820</v>
          </cell>
        </row>
        <row r="2091">
          <cell r="B2091" t="str">
            <v>4.(a)</v>
          </cell>
          <cell r="C2091" t="str">
            <v>VERSALIS S.P.A.</v>
          </cell>
          <cell r="D2091" t="str">
            <v>Stabilimento di Priolo</v>
          </cell>
          <cell r="E2091">
            <v>7372</v>
          </cell>
          <cell r="F2091" t="str">
            <v>STRADA PROVINCIALE ex S.S. 114</v>
          </cell>
          <cell r="G2091" t="str">
            <v>SNC</v>
          </cell>
          <cell r="H2091" t="str">
            <v>PRIOLO GARGALLO</v>
          </cell>
          <cell r="I2091" t="str">
            <v>96010</v>
          </cell>
          <cell r="J2091">
            <v>626</v>
          </cell>
          <cell r="M2091">
            <v>876</v>
          </cell>
        </row>
        <row r="2098">
          <cell r="B2098" t="str">
            <v>1.(c)</v>
          </cell>
          <cell r="C2098" t="str">
            <v>Tirreno Power SpA</v>
          </cell>
          <cell r="D2098" t="str">
            <v>Centrale Vado Ligure</v>
          </cell>
          <cell r="E2098">
            <v>4859</v>
          </cell>
          <cell r="F2098" t="str">
            <v>Via A. Diaz</v>
          </cell>
          <cell r="G2098" t="str">
            <v>128</v>
          </cell>
          <cell r="H2098" t="str">
            <v>QUILIANO</v>
          </cell>
          <cell r="I2098" t="str">
            <v>17047</v>
          </cell>
          <cell r="J2098">
            <v>3200</v>
          </cell>
          <cell r="K2098">
            <v>5590</v>
          </cell>
          <cell r="M2098">
            <v>4520</v>
          </cell>
        </row>
        <row r="2122">
          <cell r="B2122" t="str">
            <v>1.(c)</v>
          </cell>
          <cell r="C2122" t="str">
            <v>ENEL PRODUZIONE SPA</v>
          </cell>
          <cell r="D2122" t="str">
            <v>CENTRALE A CICLO COMBINATO DI PORTO CORSINI</v>
          </cell>
          <cell r="E2122">
            <v>5039</v>
          </cell>
          <cell r="F2122" t="str">
            <v>VIA BAIONA</v>
          </cell>
          <cell r="G2122" t="str">
            <v>253</v>
          </cell>
          <cell r="H2122" t="str">
            <v>RAVENNA</v>
          </cell>
          <cell r="I2122" t="str">
            <v>48123</v>
          </cell>
          <cell r="J2122">
            <v>140</v>
          </cell>
          <cell r="M2122">
            <v>574</v>
          </cell>
        </row>
        <row r="2131">
          <cell r="B2131" t="str">
            <v>1.(c)</v>
          </cell>
          <cell r="C2131" t="str">
            <v>ENIPOWER S.P.A.</v>
          </cell>
          <cell r="D2131" t="str">
            <v>Enipower Stabilimento di Ravenna</v>
          </cell>
          <cell r="E2131">
            <v>5038</v>
          </cell>
          <cell r="F2131" t="str">
            <v>VIA Baiona</v>
          </cell>
          <cell r="G2131" t="str">
            <v>107</v>
          </cell>
          <cell r="H2131" t="str">
            <v>RAVENNA</v>
          </cell>
          <cell r="I2131" t="str">
            <v>48123</v>
          </cell>
          <cell r="J2131">
            <v>595</v>
          </cell>
          <cell r="M2131">
            <v>1920</v>
          </cell>
        </row>
        <row r="2155">
          <cell r="B2155" t="str">
            <v>1.(c)</v>
          </cell>
          <cell r="C2155" t="str">
            <v>IREN ENERGIA S.p.A.</v>
          </cell>
          <cell r="D2155" t="str">
            <v>POLO ENERGETICO - REGGIO EMILIA</v>
          </cell>
          <cell r="E2155">
            <v>5006</v>
          </cell>
          <cell r="F2155" t="str">
            <v>VIA HIROSHIMA</v>
          </cell>
          <cell r="G2155" t="str">
            <v>5</v>
          </cell>
          <cell r="H2155" t="str">
            <v>REGGIO NELL'EMILIA</v>
          </cell>
          <cell r="I2155" t="str">
            <v>42100</v>
          </cell>
          <cell r="M2155">
            <v>137</v>
          </cell>
        </row>
        <row r="2186">
          <cell r="B2186" t="str">
            <v>1.(c)</v>
          </cell>
          <cell r="C2186" t="str">
            <v>STOGIT S.P.A.</v>
          </cell>
          <cell r="D2186" t="str">
            <v>Concessione Ripalta Stoccaggio - Impianto di compressione gas naturale</v>
          </cell>
          <cell r="E2186">
            <v>423</v>
          </cell>
          <cell r="F2186" t="str">
            <v>STS 591 - Km 44,9</v>
          </cell>
          <cell r="G2186" t="str">
            <v>1</v>
          </cell>
          <cell r="H2186" t="str">
            <v>RIPALTA CREMASCA</v>
          </cell>
          <cell r="I2186" t="str">
            <v>26010</v>
          </cell>
        </row>
        <row r="2187">
          <cell r="B2187" t="str">
            <v>6.(b)</v>
          </cell>
          <cell r="C2187" t="str">
            <v>CARTIERE DEL GARDA SPA</v>
          </cell>
          <cell r="D2187" t="str">
            <v>CARTIERE DEL GARDA SPA</v>
          </cell>
          <cell r="E2187">
            <v>516</v>
          </cell>
          <cell r="F2187" t="str">
            <v>Viale Rovereto</v>
          </cell>
          <cell r="G2187" t="str">
            <v>15</v>
          </cell>
          <cell r="H2187" t="str">
            <v>RIVA DEL GARDA</v>
          </cell>
          <cell r="I2187" t="str">
            <v>38066</v>
          </cell>
        </row>
        <row r="2207">
          <cell r="B2207" t="str">
            <v>1.(c)</v>
          </cell>
          <cell r="C2207" t="str">
            <v>Rizziconi Energia S.p.A.</v>
          </cell>
          <cell r="D2207" t="str">
            <v>Rizziconi Energia</v>
          </cell>
          <cell r="E2207">
            <v>77753</v>
          </cell>
          <cell r="F2207" t="str">
            <v>Contrada Omolongo</v>
          </cell>
          <cell r="G2207" t="str">
            <v>SNC</v>
          </cell>
          <cell r="H2207" t="str">
            <v>RIZZICONI</v>
          </cell>
          <cell r="I2207" t="str">
            <v>89016</v>
          </cell>
          <cell r="J2207">
            <v>280</v>
          </cell>
          <cell r="M2207">
            <v>766</v>
          </cell>
        </row>
        <row r="2248">
          <cell r="B2248" t="str">
            <v>1.(a)</v>
          </cell>
          <cell r="C2248" t="str">
            <v>RAFFINERIA DI ROMA S.P.A.</v>
          </cell>
          <cell r="D2248" t="str">
            <v>Raffineria di Roma</v>
          </cell>
          <cell r="E2248">
            <v>6267</v>
          </cell>
          <cell r="F2248" t="str">
            <v>VIA di Malagrotta</v>
          </cell>
          <cell r="G2248" t="str">
            <v>226</v>
          </cell>
          <cell r="H2248" t="str">
            <v>ROMA</v>
          </cell>
          <cell r="I2248" t="str">
            <v>00166</v>
          </cell>
          <cell r="J2248">
            <v>314</v>
          </cell>
          <cell r="K2248">
            <v>787</v>
          </cell>
          <cell r="M2248">
            <v>276</v>
          </cell>
        </row>
        <row r="2251">
          <cell r="B2251" t="str">
            <v>1.(c)</v>
          </cell>
          <cell r="C2251" t="str">
            <v>ACEA PRODUZIONE Spa</v>
          </cell>
          <cell r="D2251" t="str">
            <v>Tor di Valle</v>
          </cell>
          <cell r="E2251">
            <v>6263</v>
          </cell>
          <cell r="F2251" t="str">
            <v>Via dell'Equitazione</v>
          </cell>
          <cell r="G2251" t="str">
            <v>32</v>
          </cell>
          <cell r="H2251" t="str">
            <v>ROMA</v>
          </cell>
          <cell r="I2251" t="str">
            <v>00144</v>
          </cell>
        </row>
        <row r="2276">
          <cell r="B2276" t="str">
            <v>1.(c)</v>
          </cell>
          <cell r="C2276" t="str">
            <v>ROSELECTRA S.p.A.</v>
          </cell>
          <cell r="D2276" t="str">
            <v>ROSELECTRA S.p.A.</v>
          </cell>
          <cell r="E2276">
            <v>27075</v>
          </cell>
          <cell r="F2276" t="str">
            <v>VIA PIAVE</v>
          </cell>
          <cell r="G2276" t="str">
            <v>6</v>
          </cell>
          <cell r="H2276" t="str">
            <v>ROSIGNANO MARITTIMO</v>
          </cell>
          <cell r="I2276" t="str">
            <v>57016</v>
          </cell>
          <cell r="J2276">
            <v>264</v>
          </cell>
          <cell r="M2276">
            <v>756</v>
          </cell>
        </row>
        <row r="2277">
          <cell r="B2277" t="str">
            <v>1.(c)</v>
          </cell>
          <cell r="C2277" t="str">
            <v>GdF - SUEZ Energia Italia S.p.A.</v>
          </cell>
          <cell r="D2277" t="str">
            <v>ROSEN ROSIGNANO ENERGIA S.p.A.</v>
          </cell>
          <cell r="E2277">
            <v>5160</v>
          </cell>
          <cell r="F2277" t="str">
            <v>VIA PIAVE</v>
          </cell>
          <cell r="G2277" t="str">
            <v>6</v>
          </cell>
          <cell r="H2277" t="str">
            <v>ROSIGNANO MARITTIMO</v>
          </cell>
          <cell r="I2277" t="str">
            <v>57016</v>
          </cell>
          <cell r="J2277">
            <v>398</v>
          </cell>
          <cell r="M2277">
            <v>1250</v>
          </cell>
        </row>
        <row r="2279">
          <cell r="B2279" t="str">
            <v>4.(b)</v>
          </cell>
          <cell r="C2279" t="str">
            <v>SOLVAY CHIMICA ITALIA S.p.A.</v>
          </cell>
          <cell r="D2279" t="str">
            <v>SOLVAY CHIMICA ITALIA S.p.A. ROSIGNANO</v>
          </cell>
          <cell r="E2279">
            <v>5150</v>
          </cell>
          <cell r="F2279" t="str">
            <v>VIA PIAVE</v>
          </cell>
          <cell r="G2279" t="str">
            <v>6</v>
          </cell>
          <cell r="H2279" t="str">
            <v>ROSIGNANO MARITTIMO</v>
          </cell>
          <cell r="I2279" t="str">
            <v>57016</v>
          </cell>
          <cell r="J2279">
            <v>189</v>
          </cell>
          <cell r="M2279">
            <v>288</v>
          </cell>
        </row>
        <row r="2280">
          <cell r="B2280" t="str">
            <v>1.(c)</v>
          </cell>
          <cell r="C2280" t="str">
            <v>ENEL PRODUZIONE SPA</v>
          </cell>
          <cell r="D2280" t="str">
            <v>Enel Produzione S.p.a - Centrale Termoelettrica di Rossano</v>
          </cell>
          <cell r="E2280">
            <v>7237</v>
          </cell>
          <cell r="F2280" t="str">
            <v>CNT CUTURA</v>
          </cell>
          <cell r="G2280" t="str">
            <v>SNC</v>
          </cell>
          <cell r="H2280" t="str">
            <v>ROSSANO</v>
          </cell>
          <cell r="I2280" t="str">
            <v>87068</v>
          </cell>
        </row>
        <row r="2357">
          <cell r="B2357" t="str">
            <v>1.(c)</v>
          </cell>
          <cell r="C2357" t="str">
            <v>enipower spa</v>
          </cell>
          <cell r="D2357" t="str">
            <v>Centrale di Cogenerazione</v>
          </cell>
          <cell r="E2357">
            <v>342</v>
          </cell>
          <cell r="F2357" t="str">
            <v>Via Maritano</v>
          </cell>
          <cell r="G2357" t="str">
            <v>24</v>
          </cell>
          <cell r="H2357" t="str">
            <v>SAN DONATO MILANESE</v>
          </cell>
          <cell r="I2357" t="str">
            <v>20097</v>
          </cell>
        </row>
        <row r="2360">
          <cell r="B2360" t="str">
            <v>1.(c)</v>
          </cell>
          <cell r="C2360" t="str">
            <v>EDIPOWER</v>
          </cell>
          <cell r="D2360" t="str">
            <v>Centrale Termoelettrica di San Filippo del Mela</v>
          </cell>
          <cell r="E2360">
            <v>7349</v>
          </cell>
          <cell r="F2360" t="str">
            <v>Contrada Archi Marina</v>
          </cell>
          <cell r="G2360" t="str">
            <v>SNC</v>
          </cell>
          <cell r="H2360" t="str">
            <v>SAN FILIPPO DEL MELA</v>
          </cell>
          <cell r="I2360" t="str">
            <v>98044</v>
          </cell>
          <cell r="J2360">
            <v>509</v>
          </cell>
          <cell r="K2360">
            <v>1040</v>
          </cell>
        </row>
        <row r="2434">
          <cell r="B2434" t="str">
            <v>1.(c)</v>
          </cell>
          <cell r="C2434" t="str">
            <v>Alpiq</v>
          </cell>
          <cell r="D2434" t="str">
            <v>En Plus</v>
          </cell>
          <cell r="E2434">
            <v>159051</v>
          </cell>
          <cell r="F2434" t="str">
            <v>Strada Provinciale 20 - Loc. Contrada Ratino</v>
          </cell>
          <cell r="G2434" t="str">
            <v>SNC</v>
          </cell>
          <cell r="H2434" t="str">
            <v>SAN SEVERO</v>
          </cell>
          <cell r="I2434" t="str">
            <v>71016</v>
          </cell>
          <cell r="M2434">
            <v>396</v>
          </cell>
        </row>
        <row r="2443">
          <cell r="B2443" t="str">
            <v>5.(b)</v>
          </cell>
          <cell r="C2443" t="str">
            <v>A.R.I.A. S.r.l. - Acea Risorse e Impianti per l'Ambiente S.r.l.</v>
          </cell>
          <cell r="D2443" t="str">
            <v>A.R.I.A. S.r.l. Unità Locale 3 - San Vittore del Lazio (FR)</v>
          </cell>
          <cell r="E2443">
            <v>191456</v>
          </cell>
          <cell r="F2443" t="str">
            <v>Frazione San Cesario, Loc. Valle Porchio</v>
          </cell>
          <cell r="G2443" t="str">
            <v>SNC</v>
          </cell>
          <cell r="H2443" t="str">
            <v>SAN VITTORE DEL LAZIO</v>
          </cell>
          <cell r="I2443" t="str">
            <v>03040</v>
          </cell>
        </row>
        <row r="2448">
          <cell r="B2448" t="str">
            <v>1.(a)</v>
          </cell>
          <cell r="C2448" t="str">
            <v>ENI S.P.A.</v>
          </cell>
          <cell r="D2448" t="str">
            <v>RAFFINERIA DI SANNAZZARO DE' BURGONDI</v>
          </cell>
          <cell r="E2448">
            <v>412</v>
          </cell>
          <cell r="F2448" t="str">
            <v>VIA ENRICO MATTEI</v>
          </cell>
          <cell r="G2448" t="str">
            <v>46</v>
          </cell>
          <cell r="H2448" t="str">
            <v>SANNAZZARO DE' BURGONDI</v>
          </cell>
          <cell r="I2448" t="str">
            <v>27039</v>
          </cell>
          <cell r="J2448">
            <v>2220</v>
          </cell>
          <cell r="K2448">
            <v>4460</v>
          </cell>
          <cell r="L2448">
            <v>164</v>
          </cell>
          <cell r="M2448">
            <v>2160</v>
          </cell>
        </row>
        <row r="2487">
          <cell r="B2487" t="str">
            <v>1.(c)</v>
          </cell>
          <cell r="C2487" t="str">
            <v>EDISON SPA</v>
          </cell>
          <cell r="D2487" t="str">
            <v>Centrale termoelettrica di Sarmato</v>
          </cell>
          <cell r="E2487">
            <v>191709</v>
          </cell>
          <cell r="F2487" t="str">
            <v>VIA Zuccherificio</v>
          </cell>
          <cell r="G2487" t="str">
            <v>13</v>
          </cell>
          <cell r="H2487" t="str">
            <v>SARMATO</v>
          </cell>
          <cell r="I2487" t="str">
            <v>29010</v>
          </cell>
          <cell r="M2487">
            <v>113</v>
          </cell>
        </row>
        <row r="2493">
          <cell r="B2493" t="str">
            <v>1.(a)</v>
          </cell>
          <cell r="C2493" t="str">
            <v>Saras S.p.a.</v>
          </cell>
          <cell r="D2493" t="str">
            <v>Sarlux S.r.l. (ex Saras S.p.a.)</v>
          </cell>
          <cell r="E2493">
            <v>7506</v>
          </cell>
          <cell r="F2493" t="str">
            <v>SS 195 Km. 19</v>
          </cell>
          <cell r="G2493" t="str">
            <v>SNC</v>
          </cell>
          <cell r="H2493" t="str">
            <v>SARROCH</v>
          </cell>
          <cell r="I2493" t="str">
            <v>09018</v>
          </cell>
          <cell r="J2493">
            <v>2430</v>
          </cell>
          <cell r="K2493">
            <v>3790</v>
          </cell>
          <cell r="L2493">
            <v>235</v>
          </cell>
          <cell r="M2493">
            <v>5930</v>
          </cell>
        </row>
        <row r="2495">
          <cell r="B2495" t="str">
            <v>1.(c)</v>
          </cell>
          <cell r="C2495" t="str">
            <v>versalis spa</v>
          </cell>
          <cell r="D2495" t="str">
            <v>versalis stabilimento di Sarroch</v>
          </cell>
          <cell r="E2495">
            <v>7513</v>
          </cell>
          <cell r="F2495" t="str">
            <v>S.S. 195 km 18,800</v>
          </cell>
          <cell r="G2495" t="str">
            <v>SNC</v>
          </cell>
          <cell r="H2495" t="str">
            <v>SARROCH</v>
          </cell>
          <cell r="I2495" t="str">
            <v>09018</v>
          </cell>
          <cell r="J2495">
            <v>622</v>
          </cell>
          <cell r="K2495">
            <v>1190</v>
          </cell>
          <cell r="M2495">
            <v>444</v>
          </cell>
        </row>
        <row r="2496">
          <cell r="B2496" t="str">
            <v>1.(c)</v>
          </cell>
          <cell r="C2496" t="str">
            <v>E.ON Produzione S.p.A</v>
          </cell>
          <cell r="D2496" t="str">
            <v>Centrale Teromoelettrica di Fiume Santo</v>
          </cell>
          <cell r="E2496">
            <v>7490</v>
          </cell>
          <cell r="F2496" t="str">
            <v>Località Cabu Aspru (c.p. 224, 07046 Porto Torres)</v>
          </cell>
          <cell r="G2496" t="str">
            <v>SNC</v>
          </cell>
          <cell r="H2496" t="str">
            <v>SASSARI</v>
          </cell>
          <cell r="I2496" t="str">
            <v>07100</v>
          </cell>
          <cell r="J2496">
            <v>2720</v>
          </cell>
          <cell r="K2496">
            <v>3730</v>
          </cell>
          <cell r="L2496">
            <v>58.5</v>
          </cell>
          <cell r="M2496">
            <v>3590</v>
          </cell>
        </row>
        <row r="2520">
          <cell r="B2520" t="str">
            <v>1.(c)</v>
          </cell>
          <cell r="C2520" t="str">
            <v>Ergosud S.P.A</v>
          </cell>
          <cell r="D2520" t="str">
            <v>Centrale di Scandale</v>
          </cell>
          <cell r="E2520">
            <v>159056</v>
          </cell>
          <cell r="F2520" t="str">
            <v>s.s. 107 bis - direzione Papanice Località S. Domenica</v>
          </cell>
          <cell r="G2520" t="str">
            <v>SNC</v>
          </cell>
          <cell r="H2520" t="str">
            <v>SCANDALE</v>
          </cell>
          <cell r="I2520" t="str">
            <v>88831</v>
          </cell>
          <cell r="M2520">
            <v>305</v>
          </cell>
        </row>
        <row r="2527">
          <cell r="B2527" t="str">
            <v>4.(b)</v>
          </cell>
          <cell r="C2527" t="str">
            <v>SOL.MAR. S.P.A.</v>
          </cell>
          <cell r="D2527" t="str">
            <v>NUOVA SOLMINE - Stabilimento di Scarlino</v>
          </cell>
          <cell r="E2527">
            <v>5183</v>
          </cell>
          <cell r="F2527" t="str">
            <v>Località Casone</v>
          </cell>
          <cell r="G2527" t="str">
            <v>SNC</v>
          </cell>
          <cell r="H2527" t="str">
            <v>SCARLINO</v>
          </cell>
          <cell r="I2527" t="str">
            <v>58020</v>
          </cell>
          <cell r="K2527">
            <v>1080</v>
          </cell>
        </row>
        <row r="2546">
          <cell r="B2546" t="str">
            <v>1.(c)</v>
          </cell>
          <cell r="C2546" t="str">
            <v>STOGIT S.P.A.</v>
          </cell>
          <cell r="D2546" t="str">
            <v>Concessione Sergnano Stoccaggio - Impianto di compressione gas naturale</v>
          </cell>
          <cell r="E2546">
            <v>422</v>
          </cell>
          <cell r="F2546" t="str">
            <v>VIA Vallarsa</v>
          </cell>
          <cell r="G2546" t="str">
            <v>18</v>
          </cell>
          <cell r="H2546" t="str">
            <v>SERGNANO</v>
          </cell>
          <cell r="I2546" t="str">
            <v>26010</v>
          </cell>
        </row>
        <row r="2549">
          <cell r="B2549" t="str">
            <v>1.(c)</v>
          </cell>
          <cell r="C2549" t="str">
            <v>EDIPOWER SPA</v>
          </cell>
          <cell r="D2549" t="str">
            <v>CENTRALE TERMOELETTRICA SERMIDE</v>
          </cell>
          <cell r="E2549">
            <v>443</v>
          </cell>
          <cell r="F2549" t="str">
            <v>VIA CRISTOFORO COLOMBO</v>
          </cell>
          <cell r="G2549" t="str">
            <v>2</v>
          </cell>
          <cell r="H2549" t="str">
            <v>SERMIDE</v>
          </cell>
          <cell r="I2549" t="str">
            <v>46028</v>
          </cell>
          <cell r="J2549">
            <v>183</v>
          </cell>
          <cell r="M2549">
            <v>559</v>
          </cell>
        </row>
        <row r="2571">
          <cell r="B2571" t="str">
            <v>1.(c)</v>
          </cell>
          <cell r="C2571" t="str">
            <v>EDISON SPA</v>
          </cell>
          <cell r="D2571" t="str">
            <v>CENTRALE TERMOELETTRICA DI SESTO SAN GIOVANNI (MI)</v>
          </cell>
          <cell r="E2571">
            <v>338</v>
          </cell>
          <cell r="F2571" t="str">
            <v>VLE ITALIA</v>
          </cell>
          <cell r="G2571" t="str">
            <v>588</v>
          </cell>
          <cell r="H2571" t="str">
            <v>SESTO SAN GIOVANNI</v>
          </cell>
          <cell r="I2571" t="str">
            <v>20099</v>
          </cell>
          <cell r="M2571">
            <v>174</v>
          </cell>
        </row>
        <row r="2584">
          <cell r="B2584" t="str">
            <v>1.(c)</v>
          </cell>
          <cell r="C2584" t="str">
            <v>EDISON SPA</v>
          </cell>
          <cell r="D2584" t="str">
            <v>CENTRALE TERMOELETTRICA DI SIMERI CRICHI</v>
          </cell>
          <cell r="E2584">
            <v>117532</v>
          </cell>
          <cell r="F2584" t="str">
            <v>LOC. SAN FRANCESCO ZONA PIP</v>
          </cell>
          <cell r="G2584" t="str">
            <v>SNC</v>
          </cell>
          <cell r="H2584" t="str">
            <v>SIMERI CRICHI</v>
          </cell>
          <cell r="I2584" t="str">
            <v>88050</v>
          </cell>
          <cell r="J2584">
            <v>251</v>
          </cell>
          <cell r="M2584">
            <v>781</v>
          </cell>
        </row>
        <row r="2611">
          <cell r="B2611" t="str">
            <v>6.(b)</v>
          </cell>
          <cell r="C2611" t="str">
            <v>BURGO GROUP S.P.A.</v>
          </cell>
          <cell r="D2611" t="str">
            <v>Stabilimento di Sora</v>
          </cell>
          <cell r="E2611">
            <v>6280</v>
          </cell>
          <cell r="F2611" t="str">
            <v>VIALE SAN DOMENICO</v>
          </cell>
          <cell r="G2611" t="str">
            <v>62</v>
          </cell>
          <cell r="H2611" t="str">
            <v>SORA</v>
          </cell>
          <cell r="I2611" t="str">
            <v>03039</v>
          </cell>
          <cell r="M2611">
            <v>142</v>
          </cell>
        </row>
        <row r="2620">
          <cell r="B2620" t="str">
            <v>1.(c)</v>
          </cell>
          <cell r="C2620" t="str">
            <v>CALENIA ENERGIA S.P.A.</v>
          </cell>
          <cell r="D2620" t="str">
            <v>CALENIA ENERGIA S.P.A.</v>
          </cell>
          <cell r="E2620">
            <v>27071</v>
          </cell>
          <cell r="F2620" t="str">
            <v>Strada Statale APPIA,  km187</v>
          </cell>
          <cell r="G2620" t="str">
            <v>1</v>
          </cell>
          <cell r="H2620" t="str">
            <v>SPARANISE</v>
          </cell>
          <cell r="I2620" t="str">
            <v>81056</v>
          </cell>
          <cell r="J2620">
            <v>238</v>
          </cell>
          <cell r="M2620">
            <v>1110</v>
          </cell>
        </row>
        <row r="2638">
          <cell r="B2638" t="str">
            <v>1.(c)</v>
          </cell>
          <cell r="C2638" t="str">
            <v>BIOMASSE ITALIA SPA</v>
          </cell>
          <cell r="D2638" t="str">
            <v>Strongoli</v>
          </cell>
          <cell r="E2638">
            <v>27241</v>
          </cell>
          <cell r="F2638" t="str">
            <v>STS Km 263</v>
          </cell>
          <cell r="G2638" t="str">
            <v>SNC</v>
          </cell>
          <cell r="H2638" t="str">
            <v>STRONGOLI</v>
          </cell>
          <cell r="I2638" t="str">
            <v>88816</v>
          </cell>
          <cell r="J2638">
            <v>156</v>
          </cell>
        </row>
        <row r="2650">
          <cell r="B2650" t="str">
            <v>1.(c)</v>
          </cell>
          <cell r="C2650" t="str">
            <v>TARANTO ENERGIA S.R.L.</v>
          </cell>
          <cell r="D2650" t="str">
            <v>CENTRALE TERMOELETTRICA DI TARANTO</v>
          </cell>
          <cell r="E2650">
            <v>176967</v>
          </cell>
          <cell r="F2650" t="str">
            <v>APPIA KM 648</v>
          </cell>
          <cell r="G2650" t="str">
            <v>SNC</v>
          </cell>
          <cell r="H2650" t="str">
            <v>TARANTO</v>
          </cell>
          <cell r="I2650" t="str">
            <v>74123</v>
          </cell>
          <cell r="J2650">
            <v>2150</v>
          </cell>
          <cell r="K2650">
            <v>1940</v>
          </cell>
          <cell r="M2650">
            <v>7480</v>
          </cell>
        </row>
        <row r="2652">
          <cell r="B2652" t="str">
            <v>1.(a)</v>
          </cell>
          <cell r="C2652" t="str">
            <v>ENI S.P.A.</v>
          </cell>
          <cell r="D2652" t="str">
            <v>ENI S.P.A. DIVISIONE REFINING &amp; MARKETING RAFFINERIA DI TARANTO</v>
          </cell>
          <cell r="E2652">
            <v>7018</v>
          </cell>
          <cell r="F2652" t="str">
            <v>STS 106 JONICA</v>
          </cell>
          <cell r="G2652" t="str">
            <v>SNC</v>
          </cell>
          <cell r="H2652" t="str">
            <v>TARANTO</v>
          </cell>
          <cell r="I2652" t="str">
            <v>74100</v>
          </cell>
          <cell r="J2652">
            <v>427</v>
          </cell>
          <cell r="K2652">
            <v>848</v>
          </cell>
          <cell r="M2652">
            <v>787</v>
          </cell>
        </row>
        <row r="2653">
          <cell r="B2653" t="str">
            <v>1.(c)</v>
          </cell>
          <cell r="C2653" t="str">
            <v>ENI S.P.A.</v>
          </cell>
          <cell r="D2653" t="str">
            <v xml:space="preserve">ENI S.P.A. Divisione REFINING &amp; MARKETING RAFFINERIA DI TARANTO (ex ENIPOWER S.p.A. STABILIMENTO DI </v>
          </cell>
          <cell r="E2653">
            <v>7022</v>
          </cell>
          <cell r="F2653" t="str">
            <v>S.S. 106 JONICA</v>
          </cell>
          <cell r="G2653" t="str">
            <v>SNC</v>
          </cell>
          <cell r="H2653" t="str">
            <v>TARANTO</v>
          </cell>
          <cell r="I2653" t="str">
            <v>74100</v>
          </cell>
          <cell r="J2653">
            <v>408</v>
          </cell>
          <cell r="K2653">
            <v>189</v>
          </cell>
          <cell r="M2653">
            <v>362</v>
          </cell>
        </row>
        <row r="2659">
          <cell r="B2659" t="str">
            <v>1.(c)</v>
          </cell>
          <cell r="C2659" t="str">
            <v>SNAM RETE GAS SPA</v>
          </cell>
          <cell r="D2659" t="str">
            <v>Centrale compressione gas di Tarsia</v>
          </cell>
          <cell r="E2659">
            <v>27316</v>
          </cell>
          <cell r="F2659" t="str">
            <v>CNT Ferramonti</v>
          </cell>
          <cell r="G2659" t="str">
            <v>SNC</v>
          </cell>
          <cell r="H2659" t="str">
            <v>TARSIA</v>
          </cell>
          <cell r="I2659" t="str">
            <v>87040</v>
          </cell>
        </row>
        <row r="2670">
          <cell r="B2670" t="str">
            <v>1.(c)</v>
          </cell>
          <cell r="C2670" t="str">
            <v>ENEL PRODUZIONE SPA</v>
          </cell>
          <cell r="D2670" t="str">
            <v>ENEL PRODUZIONE SPA - CENTRALE TERMOELETTRICA “ETTORE MAJORANA” DI TERMINI IMERESE</v>
          </cell>
          <cell r="E2670">
            <v>7342</v>
          </cell>
          <cell r="F2670" t="str">
            <v>ZONA INDUSTRIALE</v>
          </cell>
          <cell r="G2670" t="str">
            <v>SNC</v>
          </cell>
          <cell r="H2670" t="str">
            <v>TERMINI IMERESE</v>
          </cell>
          <cell r="I2670" t="str">
            <v>90018</v>
          </cell>
          <cell r="J2670">
            <v>365</v>
          </cell>
          <cell r="M2670">
            <v>1240</v>
          </cell>
        </row>
        <row r="2672">
          <cell r="B2672" t="str">
            <v>1.(c)</v>
          </cell>
          <cell r="C2672" t="str">
            <v>Sorgenia</v>
          </cell>
          <cell r="D2672" t="str">
            <v>Centrale termoelettrica di Termoli</v>
          </cell>
          <cell r="E2672">
            <v>27066</v>
          </cell>
          <cell r="F2672" t="str">
            <v>Contrada Rivolta del Re</v>
          </cell>
          <cell r="G2672" t="str">
            <v>SNC</v>
          </cell>
          <cell r="H2672" t="str">
            <v>TERMOLI</v>
          </cell>
          <cell r="I2672" t="str">
            <v>86039</v>
          </cell>
          <cell r="M2672">
            <v>359</v>
          </cell>
        </row>
        <row r="2676">
          <cell r="B2676" t="str">
            <v>1.(c)</v>
          </cell>
          <cell r="C2676" t="str">
            <v>A.R.I.A. S.r.l. - Acea Risorse e Impianti per l'Ambiente S.r.l.</v>
          </cell>
          <cell r="D2676" t="str">
            <v>A.R.I.A. S..r.l. Unità Locale 1 - Maratta Bassa (TR)</v>
          </cell>
          <cell r="E2676">
            <v>117613</v>
          </cell>
          <cell r="F2676" t="str">
            <v>Via Giuseppe Ratini</v>
          </cell>
          <cell r="G2676" t="str">
            <v>23</v>
          </cell>
          <cell r="H2676" t="str">
            <v>TERNI</v>
          </cell>
          <cell r="I2676" t="str">
            <v>05100</v>
          </cell>
        </row>
        <row r="2678">
          <cell r="B2678" t="str">
            <v>1.(c)</v>
          </cell>
          <cell r="C2678" t="str">
            <v>EDISON S.p.a.</v>
          </cell>
          <cell r="D2678" t="str">
            <v>CENTRALE TERMOELETTRICA DI TERNI</v>
          </cell>
          <cell r="E2678">
            <v>5725</v>
          </cell>
          <cell r="F2678" t="str">
            <v>PZA DONEGANI</v>
          </cell>
          <cell r="G2678" t="str">
            <v>4</v>
          </cell>
          <cell r="H2678" t="str">
            <v>TERNI</v>
          </cell>
          <cell r="I2678" t="str">
            <v>05100</v>
          </cell>
          <cell r="M2678">
            <v>101</v>
          </cell>
        </row>
        <row r="2683">
          <cell r="B2683" t="str">
            <v>1.(c)</v>
          </cell>
          <cell r="C2683" t="str">
            <v>Sorgenia Spa</v>
          </cell>
          <cell r="D2683" t="str">
            <v>Centrale a ciclo combinato di Turano Lodigiano e Bertonico</v>
          </cell>
          <cell r="E2683">
            <v>191625</v>
          </cell>
          <cell r="F2683" t="str">
            <v>Via Gulf Italiana</v>
          </cell>
          <cell r="G2683" t="str">
            <v>SNC</v>
          </cell>
          <cell r="H2683" t="str">
            <v>TERRANOVA DEI PASSERINI</v>
          </cell>
          <cell r="I2683" t="str">
            <v>26827</v>
          </cell>
          <cell r="J2683">
            <v>185</v>
          </cell>
          <cell r="M2683">
            <v>650</v>
          </cell>
        </row>
        <row r="2688">
          <cell r="B2688" t="str">
            <v>1.(c)</v>
          </cell>
          <cell r="C2688" t="str">
            <v>SET S.P.A.</v>
          </cell>
          <cell r="D2688" t="str">
            <v>SET S.p.A.</v>
          </cell>
          <cell r="E2688">
            <v>27068</v>
          </cell>
          <cell r="F2688" t="str">
            <v>Strada Statale Appia 7 BIS</v>
          </cell>
          <cell r="G2688" t="str">
            <v>km 15,400</v>
          </cell>
          <cell r="H2688" t="str">
            <v>TEVEROLA</v>
          </cell>
          <cell r="I2688" t="str">
            <v>81030</v>
          </cell>
          <cell r="J2688">
            <v>131</v>
          </cell>
          <cell r="M2688">
            <v>429</v>
          </cell>
        </row>
        <row r="2699">
          <cell r="B2699" t="str">
            <v>6.(b)</v>
          </cell>
          <cell r="C2699" t="str">
            <v>Burgo Group S.p.A.</v>
          </cell>
          <cell r="D2699" t="str">
            <v>Burgo Group S.p.A. - Stabilimento di Tolmezzo</v>
          </cell>
          <cell r="E2699">
            <v>1425</v>
          </cell>
          <cell r="F2699" t="str">
            <v>P.F.Calvi</v>
          </cell>
          <cell r="G2699" t="str">
            <v>15</v>
          </cell>
          <cell r="H2699" t="str">
            <v>TOLMEZZO</v>
          </cell>
          <cell r="I2699" t="str">
            <v>33028</v>
          </cell>
          <cell r="J2699">
            <v>198</v>
          </cell>
          <cell r="M2699">
            <v>123</v>
          </cell>
        </row>
        <row r="2702">
          <cell r="B2702" t="str">
            <v>1.(c)</v>
          </cell>
          <cell r="C2702" t="str">
            <v>IREN ENERGIA S.p.A.</v>
          </cell>
          <cell r="D2702" t="str">
            <v>Centrale Termoelettrica di Torino Nord</v>
          </cell>
          <cell r="E2702">
            <v>191764</v>
          </cell>
          <cell r="F2702" t="str">
            <v>Strada del Pansa</v>
          </cell>
          <cell r="G2702" t="str">
            <v>SNC</v>
          </cell>
          <cell r="H2702" t="str">
            <v>TORINO</v>
          </cell>
          <cell r="I2702" t="str">
            <v>10100</v>
          </cell>
          <cell r="M2702">
            <v>591</v>
          </cell>
        </row>
        <row r="2714">
          <cell r="B2714" t="str">
            <v>1.(c)</v>
          </cell>
          <cell r="C2714" t="str">
            <v>FENICE SP.A</v>
          </cell>
          <cell r="D2714" t="str">
            <v>Unità operativa Mirafiori</v>
          </cell>
          <cell r="E2714">
            <v>87</v>
          </cell>
          <cell r="F2714" t="str">
            <v>CSO Settembrini</v>
          </cell>
          <cell r="G2714" t="str">
            <v>90</v>
          </cell>
          <cell r="H2714" t="str">
            <v>TORINO</v>
          </cell>
          <cell r="I2714" t="str">
            <v>10100</v>
          </cell>
          <cell r="J2714">
            <v>348</v>
          </cell>
          <cell r="M2714">
            <v>187</v>
          </cell>
        </row>
        <row r="2715">
          <cell r="B2715" t="str">
            <v>1.(c)</v>
          </cell>
          <cell r="C2715" t="str">
            <v>FENICE SP.A</v>
          </cell>
          <cell r="D2715" t="str">
            <v>Unità operativa Stura</v>
          </cell>
          <cell r="E2715">
            <v>27856</v>
          </cell>
          <cell r="F2715" t="str">
            <v>Lungo Stura Lazio</v>
          </cell>
          <cell r="G2715" t="str">
            <v>53</v>
          </cell>
          <cell r="H2715" t="str">
            <v>TORINO</v>
          </cell>
          <cell r="I2715" t="str">
            <v>10100</v>
          </cell>
        </row>
        <row r="2735">
          <cell r="B2735" t="str">
            <v>1.(c)</v>
          </cell>
          <cell r="C2735" t="str">
            <v>EDISON</v>
          </cell>
          <cell r="D2735" t="str">
            <v>CENTRALE TERMOELETTRICA DI TORVISCOSA</v>
          </cell>
          <cell r="E2735">
            <v>26668</v>
          </cell>
          <cell r="F2735" t="str">
            <v>STR DELLA ZUINA</v>
          </cell>
          <cell r="G2735" t="str">
            <v>1200</v>
          </cell>
          <cell r="H2735" t="str">
            <v>TORVISCOSA</v>
          </cell>
          <cell r="I2735" t="str">
            <v>33050</v>
          </cell>
          <cell r="J2735">
            <v>455</v>
          </cell>
          <cell r="M2735">
            <v>1220</v>
          </cell>
        </row>
        <row r="2737">
          <cell r="B2737" t="str">
            <v>6.(b)</v>
          </cell>
          <cell r="C2737" t="str">
            <v>BURGO GROUP S.P.A.</v>
          </cell>
          <cell r="D2737" t="str">
            <v>BURGO GROUP S.p.A. - Cartiera di Toscolano</v>
          </cell>
          <cell r="E2737">
            <v>401</v>
          </cell>
          <cell r="F2737" t="str">
            <v>VIA Vespucci</v>
          </cell>
          <cell r="G2737" t="str">
            <v>28</v>
          </cell>
          <cell r="H2737" t="str">
            <v>TOSCOLANO-MADERNO</v>
          </cell>
          <cell r="I2737" t="str">
            <v>25088</v>
          </cell>
        </row>
        <row r="2741">
          <cell r="B2741" t="str">
            <v>1.(c)</v>
          </cell>
          <cell r="C2741" t="str">
            <v>E.ON Produzione S.p.A</v>
          </cell>
          <cell r="D2741" t="str">
            <v>CENTRALE TURBOGAS DI TRAPANI</v>
          </cell>
          <cell r="E2741">
            <v>7341</v>
          </cell>
          <cell r="F2741" t="str">
            <v>VIA FAVAROTTA</v>
          </cell>
          <cell r="G2741" t="str">
            <v>SNC</v>
          </cell>
          <cell r="H2741" t="str">
            <v>TRAPANI</v>
          </cell>
          <cell r="I2741" t="str">
            <v>91020</v>
          </cell>
          <cell r="J2741">
            <v>128</v>
          </cell>
        </row>
        <row r="2749">
          <cell r="B2749" t="str">
            <v>1.(c)</v>
          </cell>
          <cell r="C2749" t="str">
            <v>EDISON</v>
          </cell>
          <cell r="D2749" t="str">
            <v>CENTRALE TERMOELETTRICA DI SAN QUIRICO</v>
          </cell>
          <cell r="E2749">
            <v>5003</v>
          </cell>
          <cell r="F2749" t="str">
            <v>PLE ZUCCHERIFICIO-SAN QUIRICO</v>
          </cell>
          <cell r="G2749" t="str">
            <v>3</v>
          </cell>
          <cell r="H2749" t="str">
            <v>TRECASALI</v>
          </cell>
          <cell r="I2749" t="str">
            <v>43010</v>
          </cell>
        </row>
        <row r="2750">
          <cell r="B2750" t="str">
            <v>1.(c)</v>
          </cell>
          <cell r="C2750" t="str">
            <v>ERIDANIA SADAM</v>
          </cell>
          <cell r="D2750" t="str">
            <v>ERIDANIA SADAM ZUCCHERIFICIO DI S.QUIRICO</v>
          </cell>
          <cell r="E2750">
            <v>5004</v>
          </cell>
          <cell r="F2750" t="str">
            <v>PLE Zuccherificio</v>
          </cell>
          <cell r="G2750" t="str">
            <v>1</v>
          </cell>
          <cell r="H2750" t="str">
            <v>TRECASALI</v>
          </cell>
          <cell r="I2750" t="str">
            <v>43010</v>
          </cell>
        </row>
        <row r="2755">
          <cell r="B2755" t="str">
            <v>1.(a)</v>
          </cell>
          <cell r="C2755" t="str">
            <v>SARPOM S.R.L.</v>
          </cell>
          <cell r="D2755" t="str">
            <v>RAFFINERIA SARPOM DI TRECATE</v>
          </cell>
          <cell r="E2755">
            <v>103</v>
          </cell>
          <cell r="F2755" t="str">
            <v>VIA VIGEVANO</v>
          </cell>
          <cell r="G2755" t="str">
            <v>43</v>
          </cell>
          <cell r="H2755" t="str">
            <v>TRECATE</v>
          </cell>
          <cell r="I2755" t="str">
            <v>28069</v>
          </cell>
          <cell r="J2755">
            <v>2060</v>
          </cell>
          <cell r="K2755">
            <v>3570</v>
          </cell>
          <cell r="M2755">
            <v>1060</v>
          </cell>
        </row>
        <row r="2784">
          <cell r="B2784" t="str">
            <v>1.(c)</v>
          </cell>
          <cell r="C2784" t="str">
            <v>Elettra Produzione srl</v>
          </cell>
          <cell r="D2784" t="str">
            <v>Elettra produzione srl - Centrale di Servola</v>
          </cell>
          <cell r="E2784">
            <v>1520</v>
          </cell>
          <cell r="F2784" t="str">
            <v>Via di Servola</v>
          </cell>
          <cell r="G2784" t="str">
            <v>1</v>
          </cell>
          <cell r="H2784" t="str">
            <v>TRIESTE</v>
          </cell>
          <cell r="I2784" t="str">
            <v>34145</v>
          </cell>
          <cell r="J2784">
            <v>374</v>
          </cell>
          <cell r="K2784">
            <v>226</v>
          </cell>
          <cell r="M2784">
            <v>826</v>
          </cell>
        </row>
        <row r="2791">
          <cell r="B2791" t="str">
            <v>1.(c)</v>
          </cell>
          <cell r="C2791" t="str">
            <v>ENEL PRODUZIONE SPA</v>
          </cell>
          <cell r="D2791" t="str">
            <v>ENEL PRODUZIONE SPA - CENTRALE DI LERI</v>
          </cell>
          <cell r="E2791">
            <v>93</v>
          </cell>
          <cell r="F2791" t="str">
            <v>LOC LERI</v>
          </cell>
          <cell r="G2791" t="str">
            <v>SNC</v>
          </cell>
          <cell r="H2791" t="str">
            <v>TRINO</v>
          </cell>
          <cell r="I2791" t="str">
            <v>13039</v>
          </cell>
        </row>
        <row r="2801">
          <cell r="B2801" t="str">
            <v>1.(c)</v>
          </cell>
          <cell r="C2801" t="str">
            <v>EDIPOWER</v>
          </cell>
          <cell r="D2801" t="str">
            <v>CENTRALE TERMOELETTRICA DI TURBIGO</v>
          </cell>
          <cell r="E2801">
            <v>318</v>
          </cell>
          <cell r="F2801" t="str">
            <v>VIA CENTRALE TERMICA</v>
          </cell>
          <cell r="G2801" t="str">
            <v>SNC</v>
          </cell>
          <cell r="H2801" t="str">
            <v>TURBIGO</v>
          </cell>
          <cell r="I2801" t="str">
            <v>20029</v>
          </cell>
          <cell r="J2801">
            <v>194</v>
          </cell>
          <cell r="M2801">
            <v>635</v>
          </cell>
        </row>
        <row r="2847">
          <cell r="B2847" t="str">
            <v>1.(c)</v>
          </cell>
          <cell r="C2847" t="str">
            <v>EDISON</v>
          </cell>
          <cell r="D2847" t="str">
            <v>CENTRALE TERMOELETTRICA DI  MARGHERA LEVANTE</v>
          </cell>
          <cell r="E2847">
            <v>644</v>
          </cell>
          <cell r="F2847" t="str">
            <v>VIA DELLA CHIMICA</v>
          </cell>
          <cell r="G2847" t="str">
            <v>16</v>
          </cell>
          <cell r="H2847" t="str">
            <v>VENEZIA</v>
          </cell>
          <cell r="I2847" t="str">
            <v>30175</v>
          </cell>
          <cell r="J2847">
            <v>461</v>
          </cell>
          <cell r="M2847">
            <v>884</v>
          </cell>
        </row>
        <row r="2851">
          <cell r="B2851" t="str">
            <v>1.(c)</v>
          </cell>
          <cell r="C2851" t="str">
            <v>ENEL PRODUZIONE SPA</v>
          </cell>
          <cell r="D2851" t="str">
            <v>IMPIANTO TERMOELETTRICO DI FUSINA</v>
          </cell>
          <cell r="E2851">
            <v>640</v>
          </cell>
          <cell r="F2851" t="str">
            <v>VIA DEI CANTIERI - MALCONTENTA</v>
          </cell>
          <cell r="G2851" t="str">
            <v>5</v>
          </cell>
          <cell r="H2851" t="str">
            <v>VENEZIA</v>
          </cell>
          <cell r="I2851" t="str">
            <v>30176</v>
          </cell>
          <cell r="J2851">
            <v>2310</v>
          </cell>
          <cell r="K2851">
            <v>2010</v>
          </cell>
          <cell r="M2851">
            <v>4210</v>
          </cell>
        </row>
        <row r="2852">
          <cell r="B2852" t="str">
            <v>1.(c)</v>
          </cell>
          <cell r="C2852" t="str">
            <v>ENEL PRODUZIONE SPA</v>
          </cell>
          <cell r="D2852" t="str">
            <v>IMPIANTO TERMOELETTRICO DI PORTO MARGHERA - VB DI FUSINA</v>
          </cell>
          <cell r="E2852">
            <v>639</v>
          </cell>
          <cell r="F2852" t="str">
            <v>VIA DELL'ELETTRICITA'</v>
          </cell>
          <cell r="G2852" t="str">
            <v>23</v>
          </cell>
          <cell r="H2852" t="str">
            <v>VENEZIA</v>
          </cell>
          <cell r="I2852" t="str">
            <v>30175</v>
          </cell>
        </row>
        <row r="2857">
          <cell r="B2857" t="str">
            <v>1.(a)</v>
          </cell>
          <cell r="C2857" t="str">
            <v>ENI S.P.A.</v>
          </cell>
          <cell r="D2857" t="str">
            <v>Raffineria di Venezia</v>
          </cell>
          <cell r="E2857">
            <v>626</v>
          </cell>
          <cell r="F2857" t="str">
            <v>Via dei Petroli</v>
          </cell>
          <cell r="G2857" t="str">
            <v>4</v>
          </cell>
          <cell r="H2857" t="str">
            <v>VENEZIA</v>
          </cell>
          <cell r="I2857" t="str">
            <v>30175</v>
          </cell>
          <cell r="J2857">
            <v>869</v>
          </cell>
          <cell r="K2857">
            <v>1320</v>
          </cell>
          <cell r="M2857">
            <v>522</v>
          </cell>
        </row>
        <row r="2858">
          <cell r="B2858" t="str">
            <v>4.(a)</v>
          </cell>
          <cell r="C2858" t="str">
            <v>versalis S.p.A</v>
          </cell>
          <cell r="D2858" t="str">
            <v>Stabilimento di P.to Marghera</v>
          </cell>
          <cell r="E2858">
            <v>634</v>
          </cell>
          <cell r="F2858" t="str">
            <v>VIA DELLA CHIMICA</v>
          </cell>
          <cell r="G2858" t="str">
            <v>5</v>
          </cell>
          <cell r="H2858" t="str">
            <v>VENEZIA</v>
          </cell>
          <cell r="I2858" t="str">
            <v>30176</v>
          </cell>
          <cell r="J2858">
            <v>834</v>
          </cell>
          <cell r="M2858">
            <v>780</v>
          </cell>
        </row>
        <row r="2860">
          <cell r="B2860" t="str">
            <v>4.(a)</v>
          </cell>
          <cell r="C2860" t="str">
            <v>Plastipak Italia Preforme S.r.l.</v>
          </cell>
          <cell r="D2860" t="str">
            <v>Plastipak Italia Preforme S.r.l.</v>
          </cell>
          <cell r="E2860">
            <v>27972</v>
          </cell>
          <cell r="F2860" t="str">
            <v>Azari</v>
          </cell>
          <cell r="G2860" t="str">
            <v>110</v>
          </cell>
          <cell r="H2860" t="str">
            <v>VERBANIA</v>
          </cell>
          <cell r="I2860" t="str">
            <v>28922</v>
          </cell>
        </row>
        <row r="2862">
          <cell r="B2862" t="str">
            <v>1.(c)</v>
          </cell>
          <cell r="C2862" t="str">
            <v>Alpiq Italia</v>
          </cell>
          <cell r="D2862" t="str">
            <v>Alpiq Vercelli S.r.l.</v>
          </cell>
          <cell r="E2862">
            <v>27380</v>
          </cell>
          <cell r="F2862" t="str">
            <v>VIA Ettore Ara</v>
          </cell>
          <cell r="G2862" t="str">
            <v>48</v>
          </cell>
          <cell r="H2862" t="str">
            <v>VERCELLI</v>
          </cell>
          <cell r="I2862" t="str">
            <v>13100</v>
          </cell>
          <cell r="M2862">
            <v>108</v>
          </cell>
        </row>
        <row r="2882">
          <cell r="B2882" t="str">
            <v>1.(c)</v>
          </cell>
          <cell r="C2882" t="str">
            <v>AGSM VERONA S.P.A.</v>
          </cell>
          <cell r="D2882" t="str">
            <v>Centrale di Cogenerazione di Borgo Trento</v>
          </cell>
          <cell r="E2882">
            <v>573</v>
          </cell>
          <cell r="F2882" t="str">
            <v>VLE Caduti del Lavoro</v>
          </cell>
          <cell r="G2882" t="str">
            <v>4</v>
          </cell>
          <cell r="H2882" t="str">
            <v>VERONA</v>
          </cell>
          <cell r="I2882" t="str">
            <v>37100</v>
          </cell>
          <cell r="J2882">
            <v>138</v>
          </cell>
        </row>
        <row r="2894">
          <cell r="B2894" t="str">
            <v>1.(c)</v>
          </cell>
          <cell r="C2894" t="str">
            <v>GEVER SPA</v>
          </cell>
          <cell r="D2894" t="str">
            <v>CENTRALE TERMOELETTRICA DI VERZUOLO</v>
          </cell>
          <cell r="E2894">
            <v>115</v>
          </cell>
          <cell r="F2894" t="str">
            <v>VIA ROMA</v>
          </cell>
          <cell r="G2894" t="str">
            <v>26</v>
          </cell>
          <cell r="H2894" t="str">
            <v>VERZUOLO</v>
          </cell>
          <cell r="I2894" t="str">
            <v>12039</v>
          </cell>
          <cell r="J2894">
            <v>145</v>
          </cell>
          <cell r="M2894">
            <v>426</v>
          </cell>
        </row>
        <row r="2925">
          <cell r="B2925" t="str">
            <v>3.(a)</v>
          </cell>
          <cell r="C2925" t="str">
            <v>ENI S.P.A.</v>
          </cell>
          <cell r="D2925" t="str">
            <v>Centro Olio Val D’Agri</v>
          </cell>
          <cell r="E2925">
            <v>7133</v>
          </cell>
          <cell r="F2925" t="str">
            <v>CNT CEMBRINA - ZONA INDUSTRIALE VIGGIANO</v>
          </cell>
          <cell r="G2925" t="str">
            <v>SNC</v>
          </cell>
          <cell r="H2925" t="str">
            <v>VIGGIANO</v>
          </cell>
          <cell r="I2925" t="str">
            <v>85059</v>
          </cell>
          <cell r="J2925">
            <v>212</v>
          </cell>
          <cell r="K2925">
            <v>1860</v>
          </cell>
          <cell r="M2925">
            <v>358</v>
          </cell>
        </row>
        <row r="2958">
          <cell r="B2958" t="str">
            <v>6.(b)</v>
          </cell>
          <cell r="C2958" t="str">
            <v>BURGO GROUP S.P.A.</v>
          </cell>
          <cell r="D2958" t="str">
            <v>Cartiera di Villorba</v>
          </cell>
          <cell r="E2958">
            <v>623</v>
          </cell>
          <cell r="F2958" t="str">
            <v>VIA Roma</v>
          </cell>
          <cell r="G2958" t="str">
            <v>212</v>
          </cell>
          <cell r="H2958" t="str">
            <v>VILLORBA</v>
          </cell>
          <cell r="I2958" t="str">
            <v>31020</v>
          </cell>
        </row>
        <row r="2975">
          <cell r="B2975" t="str">
            <v>1.(c)</v>
          </cell>
          <cell r="C2975" t="str">
            <v>VOGHERA ENERGIA S.P.A.</v>
          </cell>
          <cell r="D2975" t="str">
            <v>VOGHERA ENERGIA S.p.A</v>
          </cell>
          <cell r="E2975">
            <v>27656</v>
          </cell>
          <cell r="F2975" t="str">
            <v>VIA Einstein Albert</v>
          </cell>
          <cell r="G2975" t="str">
            <v>24</v>
          </cell>
          <cell r="H2975" t="str">
            <v>VOGHERA</v>
          </cell>
          <cell r="I2975" t="str">
            <v>27058</v>
          </cell>
          <cell r="J2975">
            <v>234</v>
          </cell>
          <cell r="M2975">
            <v>742</v>
          </cell>
        </row>
      </sheetData>
      <sheetData sheetId="17">
        <row r="4">
          <cell r="B4" t="str">
            <v>1.(c)</v>
          </cell>
          <cell r="C4" t="str">
            <v>UAB "VILNIAUS ENERGIJA"</v>
          </cell>
          <cell r="D4" t="str">
            <v>Ateities rajoninė katilinė Nr. 8 (RK-8)</v>
          </cell>
          <cell r="E4">
            <v>40511</v>
          </cell>
          <cell r="F4" t="str">
            <v>Ateities gatvė</v>
          </cell>
          <cell r="G4" t="str">
            <v>12</v>
          </cell>
          <cell r="H4" t="str">
            <v>Vilnius</v>
          </cell>
          <cell r="I4" t="str">
            <v>LT-02300</v>
          </cell>
        </row>
        <row r="5">
          <cell r="B5" t="str">
            <v>1.(c)</v>
          </cell>
          <cell r="C5" t="str">
            <v>UAB "VILNIAUS ENERGIJA"</v>
          </cell>
          <cell r="D5" t="str">
            <v>Termofikacinė elektrinė Nr. 2 (E-2)</v>
          </cell>
          <cell r="E5">
            <v>24</v>
          </cell>
          <cell r="F5" t="str">
            <v>Elektrinės gatvė</v>
          </cell>
          <cell r="G5" t="str">
            <v>2</v>
          </cell>
          <cell r="H5" t="str">
            <v>Vilnius</v>
          </cell>
          <cell r="I5" t="str">
            <v>LT-02300</v>
          </cell>
          <cell r="J5">
            <v>288</v>
          </cell>
          <cell r="M5">
            <v>362</v>
          </cell>
        </row>
        <row r="6">
          <cell r="B6" t="str">
            <v>1.(c)</v>
          </cell>
          <cell r="C6" t="str">
            <v>UAB "VILNIAUS ENERGIJA"</v>
          </cell>
          <cell r="D6" t="str">
            <v>Termofikacinė elektrinė Nr. 3 (E-3)</v>
          </cell>
          <cell r="E6">
            <v>23</v>
          </cell>
          <cell r="F6" t="str">
            <v>Jočionių gatvė</v>
          </cell>
          <cell r="G6" t="str">
            <v>13</v>
          </cell>
          <cell r="H6" t="str">
            <v>Vilnius</v>
          </cell>
          <cell r="I6" t="str">
            <v>LT-02300</v>
          </cell>
          <cell r="J6">
            <v>268</v>
          </cell>
          <cell r="K6">
            <v>735</v>
          </cell>
          <cell r="M6">
            <v>297</v>
          </cell>
        </row>
        <row r="21">
          <cell r="B21" t="str">
            <v>1.(c)</v>
          </cell>
          <cell r="C21" t="str">
            <v>Akcinė bendrovė LIETUVOS ELEKTRINĖ</v>
          </cell>
          <cell r="D21" t="str">
            <v>AB "Lietuvos elektrinė"</v>
          </cell>
          <cell r="E21">
            <v>22</v>
          </cell>
          <cell r="F21" t="str">
            <v>Elektrinės gatvė</v>
          </cell>
          <cell r="G21" t="str">
            <v>21</v>
          </cell>
          <cell r="H21" t="str">
            <v>Elektrėnai</v>
          </cell>
          <cell r="I21" t="str">
            <v>LT-26108</v>
          </cell>
          <cell r="J21">
            <v>746</v>
          </cell>
          <cell r="K21">
            <v>153</v>
          </cell>
          <cell r="M21">
            <v>919</v>
          </cell>
        </row>
        <row r="22">
          <cell r="B22" t="str">
            <v>8.(b).(i)</v>
          </cell>
          <cell r="C22" t="str">
            <v>UAB "Utenos mėsa"</v>
          </cell>
          <cell r="D22" t="str">
            <v>UAB "Utenos mėsa"</v>
          </cell>
          <cell r="E22">
            <v>40533</v>
          </cell>
          <cell r="F22" t="str">
            <v>Pramonės gatvė</v>
          </cell>
          <cell r="G22" t="str">
            <v>4</v>
          </cell>
          <cell r="H22" t="str">
            <v>Utena</v>
          </cell>
          <cell r="I22" t="str">
            <v>LT-28216</v>
          </cell>
        </row>
        <row r="28">
          <cell r="B28" t="str">
            <v>1.(c)</v>
          </cell>
          <cell r="C28" t="str">
            <v>AB "PANEVĖŽIO ENERGIJA"</v>
          </cell>
          <cell r="D28" t="str">
            <v>Panevėžio RK-1</v>
          </cell>
          <cell r="E28">
            <v>159204</v>
          </cell>
          <cell r="F28" t="str">
            <v>Pušaloto gatvė</v>
          </cell>
          <cell r="G28" t="str">
            <v>191A</v>
          </cell>
          <cell r="H28" t="str">
            <v>Panevėžys</v>
          </cell>
          <cell r="I28" t="str">
            <v>LT-35100</v>
          </cell>
          <cell r="J28">
            <v>108</v>
          </cell>
        </row>
        <row r="29">
          <cell r="B29" t="str">
            <v>1.(c)</v>
          </cell>
          <cell r="C29" t="str">
            <v>AB "PANEVĖŽIO ENERGIJA"</v>
          </cell>
          <cell r="D29" t="str">
            <v>Panevėžio elektrinė</v>
          </cell>
          <cell r="E29">
            <v>40488</v>
          </cell>
          <cell r="F29" t="str">
            <v>Senamiesčio gatvė</v>
          </cell>
          <cell r="G29" t="str">
            <v>113</v>
          </cell>
          <cell r="H29" t="str">
            <v>Panevėžys</v>
          </cell>
          <cell r="I29" t="str">
            <v>LT-35114</v>
          </cell>
        </row>
        <row r="44">
          <cell r="B44" t="str">
            <v>1.(c)</v>
          </cell>
          <cell r="C44" t="str">
            <v>UAB "Energijos sistemų servisas"</v>
          </cell>
          <cell r="D44" t="str">
            <v>Kauno elektrine</v>
          </cell>
          <cell r="E44">
            <v>3</v>
          </cell>
          <cell r="F44" t="str">
            <v>Taikos prospektas</v>
          </cell>
          <cell r="G44" t="str">
            <v>147</v>
          </cell>
          <cell r="H44" t="str">
            <v>Kaunas</v>
          </cell>
          <cell r="I44" t="str">
            <v>LT-51142</v>
          </cell>
          <cell r="J44">
            <v>495</v>
          </cell>
          <cell r="M44">
            <v>396</v>
          </cell>
        </row>
        <row r="56">
          <cell r="B56" t="str">
            <v>8.(b).(ii)</v>
          </cell>
          <cell r="C56" t="str">
            <v>Akcinė bendrovė "Nordic Sugar Kėdainiai"</v>
          </cell>
          <cell r="D56" t="str">
            <v>Akcinė bendrovė "Nordic Sugar Kėdainiai"</v>
          </cell>
          <cell r="E56">
            <v>63</v>
          </cell>
          <cell r="F56" t="str">
            <v>Pramonės gatvė</v>
          </cell>
          <cell r="G56" t="str">
            <v>6</v>
          </cell>
          <cell r="H56" t="str">
            <v>Kėdainiai</v>
          </cell>
          <cell r="I56" t="str">
            <v>LT-57500</v>
          </cell>
        </row>
        <row r="89">
          <cell r="B89" t="str">
            <v>1.(a)</v>
          </cell>
          <cell r="C89" t="str">
            <v>Akcinė bendrovė "ORLEN Lietuva"</v>
          </cell>
          <cell r="D89" t="str">
            <v>Akcinė bendrovė "ORLEN Lietuva"</v>
          </cell>
          <cell r="E89">
            <v>18</v>
          </cell>
          <cell r="F89" t="str">
            <v>N/A</v>
          </cell>
          <cell r="G89" t="str">
            <v/>
          </cell>
          <cell r="H89" t="str">
            <v>Juodeikiai</v>
          </cell>
          <cell r="I89" t="str">
            <v>LT-89467</v>
          </cell>
          <cell r="J89">
            <v>1360</v>
          </cell>
          <cell r="K89">
            <v>10700</v>
          </cell>
          <cell r="L89">
            <v>281</v>
          </cell>
        </row>
        <row r="96">
          <cell r="B96" t="str">
            <v>5.(a)</v>
          </cell>
          <cell r="C96" t="str">
            <v>Akcinė bendrovė "Klaipėdos nafta"</v>
          </cell>
          <cell r="D96" t="str">
            <v>AB "Klaipėdos nafta"</v>
          </cell>
          <cell r="E96">
            <v>40527</v>
          </cell>
          <cell r="F96" t="str">
            <v>Burių gatvė</v>
          </cell>
          <cell r="G96" t="str">
            <v>19</v>
          </cell>
          <cell r="H96" t="str">
            <v>Klaipėda</v>
          </cell>
          <cell r="I96" t="str">
            <v>LT-92276</v>
          </cell>
        </row>
      </sheetData>
      <sheetData sheetId="18">
        <row r="32">
          <cell r="B32" t="str">
            <v>1.(c)</v>
          </cell>
          <cell r="C32" t="str">
            <v>Twinerg</v>
          </cell>
          <cell r="D32" t="str">
            <v>Twinerg</v>
          </cell>
          <cell r="E32">
            <v>14381</v>
          </cell>
          <cell r="F32" t="str">
            <v>route d'Ehlerange</v>
          </cell>
          <cell r="G32" t="str">
            <v>201</v>
          </cell>
          <cell r="H32" t="str">
            <v>Esch-sur-Alzette</v>
          </cell>
          <cell r="I32" t="str">
            <v>4108</v>
          </cell>
          <cell r="J32">
            <v>331</v>
          </cell>
          <cell r="M32">
            <v>774</v>
          </cell>
        </row>
      </sheetData>
      <sheetData sheetId="19">
        <row r="10">
          <cell r="B10" t="str">
            <v>1.(c)</v>
          </cell>
          <cell r="C10" t="str">
            <v>PAS "Daugavpils siltumtīkli"</v>
          </cell>
          <cell r="D10" t="str">
            <v>PAS "Daugavpils siltumtīkli" Siltumcentrāle Nr. 1</v>
          </cell>
          <cell r="E10">
            <v>177119</v>
          </cell>
          <cell r="F10" t="str">
            <v>18. Novembra iela</v>
          </cell>
          <cell r="G10" t="str">
            <v>2</v>
          </cell>
          <cell r="H10" t="str">
            <v>Daugavpils</v>
          </cell>
          <cell r="I10" t="str">
            <v>LV-5401</v>
          </cell>
        </row>
        <row r="18">
          <cell r="B18" t="str">
            <v>1.(c)</v>
          </cell>
          <cell r="C18" t="str">
            <v>'FORTUM JELGAVA' SIA</v>
          </cell>
          <cell r="D18" t="str">
            <v>'FORTUM JELGAVA' SIA katlu māja Ganību ielā 71</v>
          </cell>
          <cell r="E18">
            <v>181979</v>
          </cell>
          <cell r="F18" t="str">
            <v>Ganību iela</v>
          </cell>
          <cell r="G18" t="str">
            <v>71</v>
          </cell>
          <cell r="H18" t="str">
            <v>Jelgava</v>
          </cell>
          <cell r="I18" t="str">
            <v>LV-3007</v>
          </cell>
          <cell r="J18">
            <v>116</v>
          </cell>
        </row>
        <row r="24">
          <cell r="B24" t="str">
            <v>1.(c)</v>
          </cell>
          <cell r="C24" t="str">
            <v>'LIEPĀJAS ENERĢIJA' SIA</v>
          </cell>
          <cell r="D24" t="str">
            <v>'LIEPĀJAS ENERĢIJA' SIA, TEC</v>
          </cell>
          <cell r="E24">
            <v>10991</v>
          </cell>
          <cell r="F24" t="str">
            <v>Kaiju iela</v>
          </cell>
          <cell r="G24" t="str">
            <v>33</v>
          </cell>
          <cell r="H24" t="str">
            <v>Liepāja</v>
          </cell>
          <cell r="I24" t="str">
            <v>LV-3401</v>
          </cell>
        </row>
        <row r="31">
          <cell r="B31" t="str">
            <v>1.(c)</v>
          </cell>
          <cell r="C31" t="str">
            <v>'RĒZEKNES SILTUMTĪKLI' AS</v>
          </cell>
          <cell r="D31" t="str">
            <v>'RĒZEKNES SILTUMTĪKLI' AS Rīgas ielā</v>
          </cell>
          <cell r="E31">
            <v>181980</v>
          </cell>
          <cell r="F31" t="str">
            <v>Rīgas iela</v>
          </cell>
          <cell r="G31" t="str">
            <v>1</v>
          </cell>
          <cell r="H31" t="str">
            <v>Rēzekne</v>
          </cell>
          <cell r="I31" t="str">
            <v>LV-4601</v>
          </cell>
        </row>
        <row r="35">
          <cell r="B35" t="str">
            <v>1.(c)</v>
          </cell>
          <cell r="C35" t="str">
            <v>'LATVENERGO; AS</v>
          </cell>
          <cell r="D35" t="str">
            <v>'LATVENERGO; AS, TEC-1</v>
          </cell>
          <cell r="E35">
            <v>10350</v>
          </cell>
          <cell r="F35" t="str">
            <v>Viskaļu iela</v>
          </cell>
          <cell r="G35" t="str">
            <v>16</v>
          </cell>
          <cell r="H35" t="str">
            <v>Rīga</v>
          </cell>
          <cell r="I35" t="str">
            <v>LV-1026</v>
          </cell>
          <cell r="J35">
            <v>151</v>
          </cell>
          <cell r="M35">
            <v>282</v>
          </cell>
        </row>
        <row r="37">
          <cell r="B37" t="str">
            <v>1.(c)</v>
          </cell>
          <cell r="C37" t="str">
            <v>'RĪGAS SILTUMS' AS</v>
          </cell>
          <cell r="D37" t="str">
            <v>'RĪGAS SILTUMS' AS, SC 'Zasulauks'</v>
          </cell>
          <cell r="E37">
            <v>191904</v>
          </cell>
          <cell r="F37" t="str">
            <v>Kandavas iela</v>
          </cell>
          <cell r="G37" t="str">
            <v>16</v>
          </cell>
          <cell r="H37" t="str">
            <v>Rīga</v>
          </cell>
          <cell r="I37" t="str">
            <v>LV-1083</v>
          </cell>
        </row>
        <row r="38">
          <cell r="B38" t="str">
            <v>1.(c)</v>
          </cell>
          <cell r="C38" t="str">
            <v>'RĪGAS SILTUMS' AS</v>
          </cell>
          <cell r="D38" t="str">
            <v>'RĪGAS SILTUMS' AS, SC 'ZIEPNIEKKALNS'</v>
          </cell>
          <cell r="E38">
            <v>191905</v>
          </cell>
          <cell r="F38" t="str">
            <v>Tīraines iela</v>
          </cell>
          <cell r="G38" t="str">
            <v>5a</v>
          </cell>
          <cell r="H38" t="str">
            <v>Rīga</v>
          </cell>
          <cell r="I38" t="str">
            <v>LV-1058</v>
          </cell>
        </row>
        <row r="39">
          <cell r="B39" t="str">
            <v>1.(c)</v>
          </cell>
          <cell r="C39" t="str">
            <v>'RĪGAS SILTUMS; AS</v>
          </cell>
          <cell r="D39" t="str">
            <v>'RĪGAS SILTUMS; AS, SC 'IMANTA'</v>
          </cell>
          <cell r="E39">
            <v>8585</v>
          </cell>
          <cell r="F39" t="str">
            <v>Kurzemes prospekts</v>
          </cell>
          <cell r="G39" t="str">
            <v>17</v>
          </cell>
          <cell r="H39" t="str">
            <v>Rīga</v>
          </cell>
          <cell r="I39" t="str">
            <v>LV-1067</v>
          </cell>
          <cell r="J39">
            <v>181</v>
          </cell>
          <cell r="M39">
            <v>164</v>
          </cell>
        </row>
        <row r="41">
          <cell r="B41" t="str">
            <v>2.(e).(ii)</v>
          </cell>
          <cell r="C41" t="str">
            <v>SIA Dīlers</v>
          </cell>
          <cell r="D41" t="str">
            <v>'DĪLERS' SIA, metāllūžņu sav.punkts</v>
          </cell>
          <cell r="E41">
            <v>177120</v>
          </cell>
          <cell r="F41" t="str">
            <v>Salaspils rajons, Acone, Granīta iela</v>
          </cell>
          <cell r="G41" t="str">
            <v>31/5</v>
          </cell>
          <cell r="H41" t="str">
            <v>Rīgas rajons</v>
          </cell>
          <cell r="I41" t="str">
            <v>LV-2119</v>
          </cell>
        </row>
      </sheetData>
      <sheetData sheetId="20">
        <row r="5">
          <cell r="B5" t="str">
            <v>1.(c)</v>
          </cell>
          <cell r="C5" t="str">
            <v>ENEMALTA CORPORATION</v>
          </cell>
          <cell r="D5" t="str">
            <v>DELIMARA POWER STATION</v>
          </cell>
          <cell r="E5">
            <v>14409</v>
          </cell>
          <cell r="F5" t="str">
            <v>DELIMARA</v>
          </cell>
          <cell r="G5" t="str">
            <v>-</v>
          </cell>
          <cell r="H5" t="str">
            <v>MARSAXLOKK</v>
          </cell>
          <cell r="I5" t="str">
            <v>MXK 1320</v>
          </cell>
          <cell r="J5">
            <v>2430</v>
          </cell>
          <cell r="K5">
            <v>3390</v>
          </cell>
          <cell r="L5">
            <v>121</v>
          </cell>
          <cell r="M5">
            <v>1060</v>
          </cell>
        </row>
        <row r="9">
          <cell r="B9" t="str">
            <v>1.(c)</v>
          </cell>
          <cell r="C9" t="str">
            <v>ENEMALTA CORPORATION</v>
          </cell>
          <cell r="D9" t="str">
            <v>MARSA POWER STATION</v>
          </cell>
          <cell r="E9">
            <v>14408</v>
          </cell>
          <cell r="F9" t="str">
            <v>CHURCH WHARF</v>
          </cell>
          <cell r="G9" t="str">
            <v>-</v>
          </cell>
          <cell r="H9" t="str">
            <v>MARSA</v>
          </cell>
          <cell r="I9" t="str">
            <v>MRS 1000</v>
          </cell>
          <cell r="J9">
            <v>2130</v>
          </cell>
          <cell r="K9">
            <v>4190</v>
          </cell>
          <cell r="L9">
            <v>244</v>
          </cell>
          <cell r="M9">
            <v>992</v>
          </cell>
        </row>
      </sheetData>
      <sheetData sheetId="21">
        <row r="10">
          <cell r="B10" t="str">
            <v>1.(c)</v>
          </cell>
          <cell r="C10" t="str">
            <v>Nuon Power Generation BV (Hemweg)</v>
          </cell>
          <cell r="D10" t="str">
            <v>Nuon Power Generation BV (Hemweg)</v>
          </cell>
          <cell r="E10">
            <v>8039</v>
          </cell>
          <cell r="F10" t="str">
            <v>Petroleumhavenweg</v>
          </cell>
          <cell r="G10" t="str">
            <v/>
          </cell>
          <cell r="H10" t="str">
            <v>Amsterdam</v>
          </cell>
          <cell r="I10" t="str">
            <v>1041AB</v>
          </cell>
          <cell r="J10">
            <v>701</v>
          </cell>
          <cell r="K10">
            <v>657</v>
          </cell>
          <cell r="L10">
            <v>56.300000000000004</v>
          </cell>
          <cell r="M10">
            <v>3590</v>
          </cell>
        </row>
        <row r="22">
          <cell r="B22" t="str">
            <v>1.(c)</v>
          </cell>
          <cell r="C22" t="str">
            <v>Nuon Power Generation BV (Diemen)</v>
          </cell>
          <cell r="D22" t="str">
            <v>Nuon Power Generation BV (Diemen)</v>
          </cell>
          <cell r="E22">
            <v>8040</v>
          </cell>
          <cell r="F22" t="str">
            <v>Overdiemerweg</v>
          </cell>
          <cell r="G22" t="str">
            <v/>
          </cell>
          <cell r="H22" t="str">
            <v>Diemen</v>
          </cell>
          <cell r="I22" t="str">
            <v>1111PP</v>
          </cell>
          <cell r="J22">
            <v>455</v>
          </cell>
          <cell r="M22">
            <v>651</v>
          </cell>
        </row>
        <row r="67">
          <cell r="B67" t="str">
            <v>1.(c)</v>
          </cell>
          <cell r="C67" t="str">
            <v>Nuon IJmond 1</v>
          </cell>
          <cell r="D67" t="str">
            <v>Nuon IJmond 1</v>
          </cell>
          <cell r="E67">
            <v>8407</v>
          </cell>
          <cell r="F67" t="str">
            <v>Hoflaan</v>
          </cell>
          <cell r="G67" t="str">
            <v/>
          </cell>
          <cell r="H67" t="str">
            <v>Velsen-Noord</v>
          </cell>
          <cell r="I67" t="str">
            <v>1951HJ</v>
          </cell>
          <cell r="J67">
            <v>391</v>
          </cell>
          <cell r="K67">
            <v>222</v>
          </cell>
          <cell r="M67">
            <v>1870</v>
          </cell>
        </row>
        <row r="68">
          <cell r="B68" t="str">
            <v>1.(c)</v>
          </cell>
          <cell r="C68" t="str">
            <v>Nuon Power Generation BV (Velsen)</v>
          </cell>
          <cell r="D68" t="str">
            <v>Nuon Power Generation BV (Velsen)</v>
          </cell>
          <cell r="E68">
            <v>8041</v>
          </cell>
          <cell r="F68" t="str">
            <v>Hoflaan</v>
          </cell>
          <cell r="G68" t="str">
            <v/>
          </cell>
          <cell r="H68" t="str">
            <v>Velsen-Noord</v>
          </cell>
          <cell r="I68" t="str">
            <v>1951HJ</v>
          </cell>
          <cell r="J68">
            <v>995</v>
          </cell>
          <cell r="K68">
            <v>389</v>
          </cell>
          <cell r="M68">
            <v>4470</v>
          </cell>
        </row>
        <row r="70">
          <cell r="B70" t="str">
            <v>2.(b)</v>
          </cell>
          <cell r="C70" t="str">
            <v>Tata Steel Group</v>
          </cell>
          <cell r="D70" t="str">
            <v>Tata Steel IJmuiden BV</v>
          </cell>
          <cell r="E70">
            <v>7974</v>
          </cell>
          <cell r="F70" t="str">
            <v>Wenckebachstraat</v>
          </cell>
          <cell r="G70" t="str">
            <v/>
          </cell>
          <cell r="H70" t="str">
            <v>Velsen-Noord</v>
          </cell>
          <cell r="I70" t="str">
            <v>1951JZ</v>
          </cell>
          <cell r="J70">
            <v>5950</v>
          </cell>
          <cell r="K70">
            <v>2980</v>
          </cell>
          <cell r="L70">
            <v>775</v>
          </cell>
          <cell r="M70">
            <v>5980</v>
          </cell>
        </row>
        <row r="100">
          <cell r="B100" t="str">
            <v>4.(a)</v>
          </cell>
          <cell r="C100" t="str">
            <v>Croda International Plc</v>
          </cell>
          <cell r="D100" t="str">
            <v>Croda Nederland BV</v>
          </cell>
          <cell r="E100">
            <v>5981</v>
          </cell>
          <cell r="F100" t="str">
            <v>Buurtje</v>
          </cell>
          <cell r="G100" t="str">
            <v/>
          </cell>
          <cell r="H100" t="str">
            <v>Gouda</v>
          </cell>
          <cell r="I100" t="str">
            <v>2802BE</v>
          </cell>
        </row>
        <row r="113">
          <cell r="B113" t="str">
            <v>1.(c)</v>
          </cell>
          <cell r="C113" t="str">
            <v>E.ON Benelux NV (RoCa)</v>
          </cell>
          <cell r="D113" t="str">
            <v>E.On Benelux NV (RoCa)</v>
          </cell>
          <cell r="E113">
            <v>6311</v>
          </cell>
          <cell r="F113" t="str">
            <v>Capelseweg</v>
          </cell>
          <cell r="G113" t="str">
            <v/>
          </cell>
          <cell r="H113" t="str">
            <v>Rotterdam</v>
          </cell>
          <cell r="I113" t="str">
            <v>3068AX</v>
          </cell>
          <cell r="J113">
            <v>298</v>
          </cell>
          <cell r="M113">
            <v>443</v>
          </cell>
        </row>
        <row r="132">
          <cell r="B132" t="str">
            <v>1.(c)</v>
          </cell>
          <cell r="C132" t="str">
            <v>InterGen NV</v>
          </cell>
          <cell r="D132" t="str">
            <v>Maasstroom Energie CV</v>
          </cell>
          <cell r="E132">
            <v>177150</v>
          </cell>
          <cell r="F132" t="str">
            <v>Petroleumweg</v>
          </cell>
          <cell r="G132" t="str">
            <v/>
          </cell>
          <cell r="H132" t="str">
            <v>Vondelingenplaat Rotterdam</v>
          </cell>
          <cell r="I132" t="str">
            <v>3196KD</v>
          </cell>
          <cell r="M132">
            <v>269</v>
          </cell>
        </row>
        <row r="133">
          <cell r="B133" t="str">
            <v>1.(c)</v>
          </cell>
          <cell r="C133" t="str">
            <v>Rijnmond Energie C.V.</v>
          </cell>
          <cell r="D133" t="str">
            <v>Rijnmond Energie</v>
          </cell>
          <cell r="E133">
            <v>19670</v>
          </cell>
          <cell r="F133" t="str">
            <v>Petroleumweg</v>
          </cell>
          <cell r="G133" t="str">
            <v/>
          </cell>
          <cell r="H133" t="str">
            <v>Vondelingenplaat Rotterdam</v>
          </cell>
          <cell r="I133" t="str">
            <v>3196KD</v>
          </cell>
          <cell r="J133">
            <v>543</v>
          </cell>
          <cell r="M133">
            <v>961</v>
          </cell>
        </row>
        <row r="139">
          <cell r="B139" t="str">
            <v>1.(a)</v>
          </cell>
          <cell r="C139" t="str">
            <v>Shell Nederland Raffinaderij B.V.</v>
          </cell>
          <cell r="D139" t="str">
            <v>Shell Nederland Raffinaderij BV</v>
          </cell>
          <cell r="E139">
            <v>5728</v>
          </cell>
          <cell r="F139" t="str">
            <v>Vondelingenweg</v>
          </cell>
          <cell r="G139" t="str">
            <v/>
          </cell>
          <cell r="H139" t="str">
            <v>Vondelingenplaat Rotterdam</v>
          </cell>
          <cell r="I139" t="str">
            <v>3196KK</v>
          </cell>
          <cell r="J139">
            <v>2060</v>
          </cell>
          <cell r="K139">
            <v>4660</v>
          </cell>
          <cell r="L139">
            <v>120</v>
          </cell>
          <cell r="M139">
            <v>4090</v>
          </cell>
        </row>
        <row r="143">
          <cell r="B143" t="str">
            <v>4.(b)</v>
          </cell>
          <cell r="C143" t="str">
            <v>Air Products nederland B.V.</v>
          </cell>
          <cell r="D143" t="str">
            <v>Air Products HyCo 4 (Botlekweg)</v>
          </cell>
          <cell r="E143">
            <v>191942</v>
          </cell>
          <cell r="F143" t="str">
            <v>Botlekweg</v>
          </cell>
          <cell r="G143" t="str">
            <v/>
          </cell>
          <cell r="H143" t="str">
            <v>Botlek Rotterdam</v>
          </cell>
          <cell r="I143" t="str">
            <v>3197KA</v>
          </cell>
          <cell r="M143">
            <v>606</v>
          </cell>
        </row>
        <row r="144">
          <cell r="B144" t="str">
            <v>1.(a)</v>
          </cell>
          <cell r="C144" t="str">
            <v>Esso Nederland BV</v>
          </cell>
          <cell r="D144" t="str">
            <v>Esso Nederland BV (Raffinaderij Rotterdam)</v>
          </cell>
          <cell r="E144">
            <v>5732</v>
          </cell>
          <cell r="F144" t="str">
            <v>Botlekweg</v>
          </cell>
          <cell r="G144" t="str">
            <v/>
          </cell>
          <cell r="H144" t="str">
            <v>Botlek Rotterdam</v>
          </cell>
          <cell r="I144" t="str">
            <v>3197KA</v>
          </cell>
          <cell r="J144">
            <v>853</v>
          </cell>
          <cell r="K144">
            <v>2510</v>
          </cell>
          <cell r="M144">
            <v>2290</v>
          </cell>
        </row>
        <row r="145">
          <cell r="B145" t="str">
            <v>4.(a)</v>
          </cell>
          <cell r="C145" t="str">
            <v>ExxonMobil Chemical Holland BV</v>
          </cell>
          <cell r="D145" t="str">
            <v>ExxonMobil Chemical Holland BV (RAP)</v>
          </cell>
          <cell r="E145">
            <v>5733</v>
          </cell>
          <cell r="F145" t="str">
            <v>Botlekweg</v>
          </cell>
          <cell r="G145" t="str">
            <v/>
          </cell>
          <cell r="H145" t="str">
            <v>Botlek Rotterdam</v>
          </cell>
          <cell r="I145" t="str">
            <v>3197KA</v>
          </cell>
          <cell r="J145">
            <v>125</v>
          </cell>
          <cell r="K145">
            <v>499</v>
          </cell>
          <cell r="M145">
            <v>458</v>
          </cell>
        </row>
        <row r="152">
          <cell r="B152" t="str">
            <v>1.(c)</v>
          </cell>
          <cell r="C152" t="str">
            <v>Enecal Energy V.O.F.</v>
          </cell>
          <cell r="D152" t="str">
            <v>Enecal Energy VOF</v>
          </cell>
          <cell r="E152">
            <v>78342</v>
          </cell>
          <cell r="F152" t="str">
            <v>Merseyweg</v>
          </cell>
          <cell r="G152" t="str">
            <v/>
          </cell>
          <cell r="H152" t="str">
            <v>Botlek Rotterdam</v>
          </cell>
          <cell r="I152" t="str">
            <v>3197KG</v>
          </cell>
          <cell r="M152">
            <v>100</v>
          </cell>
        </row>
        <row r="153">
          <cell r="B153" t="str">
            <v>1.(c)</v>
          </cell>
          <cell r="C153" t="str">
            <v>Eurogen CV</v>
          </cell>
          <cell r="D153" t="str">
            <v>Eurogen CV</v>
          </cell>
          <cell r="E153">
            <v>6142</v>
          </cell>
          <cell r="F153" t="str">
            <v>Merseyweg</v>
          </cell>
          <cell r="G153" t="str">
            <v/>
          </cell>
          <cell r="H153" t="str">
            <v>Botlek Rotterdam</v>
          </cell>
          <cell r="I153" t="str">
            <v>3197KG</v>
          </cell>
          <cell r="J153">
            <v>484</v>
          </cell>
          <cell r="M153">
            <v>466</v>
          </cell>
        </row>
        <row r="167">
          <cell r="B167" t="str">
            <v>4.(b)</v>
          </cell>
          <cell r="C167" t="str">
            <v>Akzo Nobel Chemicals B.V. (Botlek)</v>
          </cell>
          <cell r="D167" t="str">
            <v>Akzo Nobel Chemicals BV (Botlek)</v>
          </cell>
          <cell r="E167">
            <v>5676</v>
          </cell>
          <cell r="F167" t="str">
            <v>Welplaatweg</v>
          </cell>
          <cell r="G167" t="str">
            <v/>
          </cell>
          <cell r="H167" t="str">
            <v>Botlek Rotterdam</v>
          </cell>
          <cell r="I167" t="str">
            <v>3197KS</v>
          </cell>
          <cell r="J167">
            <v>207</v>
          </cell>
          <cell r="M167">
            <v>172</v>
          </cell>
        </row>
        <row r="173">
          <cell r="B173" t="str">
            <v>4.(b)</v>
          </cell>
          <cell r="C173" t="str">
            <v>Air Products Nederland B.V. (Botlek)</v>
          </cell>
          <cell r="D173" t="str">
            <v>Air Products Nederland BV (Botlek)</v>
          </cell>
          <cell r="E173">
            <v>5979</v>
          </cell>
          <cell r="F173" t="str">
            <v>Boyneweg</v>
          </cell>
          <cell r="G173" t="str">
            <v/>
          </cell>
          <cell r="H173" t="str">
            <v>Botlek Rotterdam</v>
          </cell>
          <cell r="I173" t="str">
            <v>3197LK</v>
          </cell>
          <cell r="J173">
            <v>194</v>
          </cell>
          <cell r="M173">
            <v>314</v>
          </cell>
        </row>
        <row r="175">
          <cell r="B175" t="str">
            <v>1.(c)</v>
          </cell>
          <cell r="C175" t="str">
            <v>Abengoa Bioenergy</v>
          </cell>
          <cell r="D175" t="str">
            <v>Abengoa Bioenergy</v>
          </cell>
          <cell r="E175">
            <v>177145</v>
          </cell>
          <cell r="F175" t="str">
            <v>Merwedeweg</v>
          </cell>
          <cell r="G175" t="str">
            <v/>
          </cell>
          <cell r="H175" t="str">
            <v>Europoort Rotterdam</v>
          </cell>
          <cell r="I175" t="str">
            <v>3198LH</v>
          </cell>
          <cell r="J175">
            <v>208</v>
          </cell>
          <cell r="M175">
            <v>586</v>
          </cell>
        </row>
        <row r="178">
          <cell r="B178" t="str">
            <v>4.(a)</v>
          </cell>
          <cell r="C178" t="str">
            <v>ExxonMobil Chemical Holland BV</v>
          </cell>
          <cell r="D178" t="str">
            <v>ExxonMobil Chemical Holland BV (ROP van RPI)</v>
          </cell>
          <cell r="E178">
            <v>37237</v>
          </cell>
          <cell r="F178" t="str">
            <v>Merwedeweg</v>
          </cell>
          <cell r="G178" t="str">
            <v/>
          </cell>
          <cell r="H178" t="str">
            <v>Europoort Rotterdam</v>
          </cell>
          <cell r="I178" t="str">
            <v>3198LH</v>
          </cell>
        </row>
        <row r="179">
          <cell r="B179" t="str">
            <v>1.(a)</v>
          </cell>
          <cell r="C179" t="str">
            <v>Koch Industries Inc.</v>
          </cell>
          <cell r="D179" t="str">
            <v>Koch HC Partnership BV</v>
          </cell>
          <cell r="E179">
            <v>121221</v>
          </cell>
          <cell r="F179" t="str">
            <v>Neckarweg</v>
          </cell>
          <cell r="G179" t="str">
            <v/>
          </cell>
          <cell r="H179" t="str">
            <v>Europoort Rotterdam</v>
          </cell>
          <cell r="I179" t="str">
            <v>3198LJ</v>
          </cell>
          <cell r="M179">
            <v>118</v>
          </cell>
        </row>
        <row r="185">
          <cell r="B185" t="str">
            <v>1.(a)</v>
          </cell>
          <cell r="C185" t="str">
            <v>Kuwait Petroleum Europoort B.V. (KPE)</v>
          </cell>
          <cell r="D185" t="str">
            <v>Kuwait Petroleum Europoort BV (KPE)</v>
          </cell>
          <cell r="E185">
            <v>5730</v>
          </cell>
          <cell r="F185" t="str">
            <v>Moezelweg</v>
          </cell>
          <cell r="G185" t="str">
            <v/>
          </cell>
          <cell r="H185" t="str">
            <v>Europoort Rotterdam</v>
          </cell>
          <cell r="I185" t="str">
            <v>3198LS</v>
          </cell>
          <cell r="J185">
            <v>328</v>
          </cell>
          <cell r="K185">
            <v>657</v>
          </cell>
          <cell r="M185">
            <v>514</v>
          </cell>
        </row>
        <row r="186">
          <cell r="B186" t="str">
            <v>1.(a)</v>
          </cell>
          <cell r="C186" t="str">
            <v>Netherlands Refining Company (NEREFCO) Europoort site</v>
          </cell>
          <cell r="D186" t="str">
            <v>BP Rotterdam Refinery</v>
          </cell>
          <cell r="E186">
            <v>5729</v>
          </cell>
          <cell r="F186" t="str">
            <v>d'Arcyweg</v>
          </cell>
          <cell r="G186" t="str">
            <v/>
          </cell>
          <cell r="H186" t="str">
            <v>Europoort Rotterdam</v>
          </cell>
          <cell r="I186" t="str">
            <v>3198NA</v>
          </cell>
          <cell r="J186">
            <v>1480</v>
          </cell>
          <cell r="K186">
            <v>3750</v>
          </cell>
          <cell r="L186">
            <v>53.800000000000004</v>
          </cell>
          <cell r="M186">
            <v>2110</v>
          </cell>
        </row>
        <row r="187">
          <cell r="B187" t="str">
            <v>1.(c)</v>
          </cell>
          <cell r="C187" t="str">
            <v>ENECOGEN V.O.F.</v>
          </cell>
          <cell r="D187" t="str">
            <v>ENECOGEN V.O.F.</v>
          </cell>
          <cell r="E187">
            <v>177158</v>
          </cell>
          <cell r="F187" t="str">
            <v>Markweg</v>
          </cell>
          <cell r="G187" t="str">
            <v/>
          </cell>
          <cell r="H187" t="str">
            <v>Europoort Rotterdam</v>
          </cell>
          <cell r="I187" t="str">
            <v>3198NB</v>
          </cell>
          <cell r="J187">
            <v>116</v>
          </cell>
          <cell r="M187">
            <v>439</v>
          </cell>
        </row>
        <row r="192">
          <cell r="B192" t="str">
            <v>1.(c)</v>
          </cell>
          <cell r="C192" t="str">
            <v>E.ON Benelux NV (Maasvlakte)</v>
          </cell>
          <cell r="D192" t="str">
            <v>E.On Benelux NV (Maasvlakte)</v>
          </cell>
          <cell r="E192">
            <v>6306</v>
          </cell>
          <cell r="F192" t="str">
            <v>Coloradoweg</v>
          </cell>
          <cell r="G192" t="str">
            <v/>
          </cell>
          <cell r="H192" t="str">
            <v>Maasvlakte Rotterdam</v>
          </cell>
          <cell r="I192" t="str">
            <v>3199LA</v>
          </cell>
          <cell r="J192">
            <v>1960</v>
          </cell>
          <cell r="K192">
            <v>2420</v>
          </cell>
          <cell r="M192">
            <v>7000</v>
          </cell>
        </row>
        <row r="203">
          <cell r="B203" t="str">
            <v>4.(a)</v>
          </cell>
          <cell r="C203" t="str">
            <v>Du Pont de Nemours (Ned.) B.V.</v>
          </cell>
          <cell r="D203" t="str">
            <v>Du Pont de Nemours (Ned.) BV</v>
          </cell>
          <cell r="E203">
            <v>5741</v>
          </cell>
          <cell r="F203" t="str">
            <v>Baanhoekweg</v>
          </cell>
          <cell r="G203" t="str">
            <v/>
          </cell>
          <cell r="H203" t="str">
            <v>Dordrecht</v>
          </cell>
          <cell r="I203" t="str">
            <v>3313LA</v>
          </cell>
          <cell r="J203">
            <v>121</v>
          </cell>
          <cell r="M203">
            <v>164</v>
          </cell>
        </row>
        <row r="224">
          <cell r="B224" t="str">
            <v>1.(c)</v>
          </cell>
          <cell r="C224" t="str">
            <v>Nuon Power Generation BV (Merwedekanaal)</v>
          </cell>
          <cell r="D224" t="str">
            <v>Nuon Power Generation BV (Merwedekanaal)</v>
          </cell>
          <cell r="E224">
            <v>19759</v>
          </cell>
          <cell r="F224" t="str">
            <v>Keulsekade</v>
          </cell>
          <cell r="G224" t="str">
            <v/>
          </cell>
          <cell r="H224" t="str">
            <v>Utrecht</v>
          </cell>
          <cell r="I224" t="str">
            <v>3534AC</v>
          </cell>
          <cell r="J224">
            <v>435</v>
          </cell>
          <cell r="M224">
            <v>289</v>
          </cell>
        </row>
        <row r="225">
          <cell r="B225" t="str">
            <v>1.(c)</v>
          </cell>
          <cell r="C225" t="str">
            <v>Nuon Power Generation BV (Lage Weide)</v>
          </cell>
          <cell r="D225" t="str">
            <v>Nuon Power Generation BV (Lage Weide)</v>
          </cell>
          <cell r="E225">
            <v>19760</v>
          </cell>
          <cell r="F225" t="str">
            <v>Atoomweg</v>
          </cell>
          <cell r="G225" t="str">
            <v/>
          </cell>
          <cell r="H225" t="str">
            <v>Utrecht</v>
          </cell>
          <cell r="I225" t="str">
            <v>3542AA</v>
          </cell>
          <cell r="J225">
            <v>348</v>
          </cell>
          <cell r="M225">
            <v>501</v>
          </cell>
        </row>
        <row r="281">
          <cell r="B281" t="str">
            <v>1.(c)</v>
          </cell>
          <cell r="C281" t="str">
            <v>Sloe Centrale B.V.</v>
          </cell>
          <cell r="D281" t="str">
            <v>Sloe Centrale BV (Vlissingen)</v>
          </cell>
          <cell r="E281">
            <v>121256</v>
          </cell>
          <cell r="F281" t="str">
            <v>Albanieweg</v>
          </cell>
          <cell r="G281" t="str">
            <v/>
          </cell>
          <cell r="H281" t="str">
            <v>Ritthem</v>
          </cell>
          <cell r="I281" t="str">
            <v>4389PR</v>
          </cell>
          <cell r="J281">
            <v>343</v>
          </cell>
          <cell r="M281">
            <v>1160</v>
          </cell>
        </row>
        <row r="292">
          <cell r="B292" t="str">
            <v>1.(c)</v>
          </cell>
          <cell r="C292" t="str">
            <v>EPZ NV (Conventional Operations)</v>
          </cell>
          <cell r="D292" t="str">
            <v>EPZ NV (Conventional Operations)</v>
          </cell>
          <cell r="E292">
            <v>10128</v>
          </cell>
          <cell r="F292" t="str">
            <v>Zeedijk</v>
          </cell>
          <cell r="G292" t="str">
            <v/>
          </cell>
          <cell r="H292" t="str">
            <v>Borssele</v>
          </cell>
          <cell r="I292" t="str">
            <v>4454PM</v>
          </cell>
          <cell r="J292">
            <v>697</v>
          </cell>
          <cell r="K292">
            <v>852</v>
          </cell>
          <cell r="M292">
            <v>2360</v>
          </cell>
        </row>
        <row r="293">
          <cell r="B293" t="str">
            <v>1.(a)</v>
          </cell>
          <cell r="C293" t="str">
            <v>Zeeland Refinery N.V.</v>
          </cell>
          <cell r="D293" t="str">
            <v>Zeeland Refinery N.V.</v>
          </cell>
          <cell r="E293">
            <v>10003</v>
          </cell>
          <cell r="F293" t="str">
            <v>Luxemburgweg</v>
          </cell>
          <cell r="G293" t="str">
            <v/>
          </cell>
          <cell r="H293" t="str">
            <v>Nieuwdorp</v>
          </cell>
          <cell r="I293" t="str">
            <v>4455TM</v>
          </cell>
          <cell r="J293">
            <v>532</v>
          </cell>
          <cell r="K293">
            <v>2360</v>
          </cell>
          <cell r="M293">
            <v>1480</v>
          </cell>
        </row>
        <row r="301">
          <cell r="B301" t="str">
            <v>4.(c)</v>
          </cell>
          <cell r="C301" t="str">
            <v>YARA Sluiskil BV</v>
          </cell>
          <cell r="D301" t="str">
            <v>YARA Sluiskil BV</v>
          </cell>
          <cell r="E301">
            <v>9982</v>
          </cell>
          <cell r="F301" t="str">
            <v>Industrieweg</v>
          </cell>
          <cell r="G301" t="str">
            <v/>
          </cell>
          <cell r="H301" t="str">
            <v>Sluiskil</v>
          </cell>
          <cell r="I301" t="str">
            <v>4541HJ</v>
          </cell>
          <cell r="J301">
            <v>746</v>
          </cell>
          <cell r="L301">
            <v>555</v>
          </cell>
          <cell r="M301">
            <v>2480</v>
          </cell>
        </row>
        <row r="302">
          <cell r="B302" t="str">
            <v>4.(a)</v>
          </cell>
          <cell r="C302" t="str">
            <v>DOW Benelux B.V.</v>
          </cell>
          <cell r="D302" t="str">
            <v>Dow Benelux BV (Hoek)</v>
          </cell>
          <cell r="E302">
            <v>9981</v>
          </cell>
          <cell r="F302" t="str">
            <v>Herbert H. Dowweg</v>
          </cell>
          <cell r="G302" t="str">
            <v/>
          </cell>
          <cell r="H302" t="str">
            <v>Hoek</v>
          </cell>
          <cell r="I302" t="str">
            <v>4542NM</v>
          </cell>
          <cell r="J302">
            <v>2030</v>
          </cell>
          <cell r="L302">
            <v>118</v>
          </cell>
          <cell r="M302">
            <v>2860</v>
          </cell>
        </row>
        <row r="303">
          <cell r="B303" t="str">
            <v>1.(c)</v>
          </cell>
          <cell r="C303" t="str">
            <v>ELSTA B.V. &amp; Co. C.V.</v>
          </cell>
          <cell r="D303" t="str">
            <v>Elsta B.V. &amp; Co. CV</v>
          </cell>
          <cell r="E303">
            <v>6141</v>
          </cell>
          <cell r="F303" t="str">
            <v>Herbert H. Dowweg</v>
          </cell>
          <cell r="G303" t="str">
            <v/>
          </cell>
          <cell r="H303" t="str">
            <v>Hoek</v>
          </cell>
          <cell r="I303" t="str">
            <v>4542NM</v>
          </cell>
          <cell r="J303">
            <v>304</v>
          </cell>
          <cell r="M303">
            <v>1500</v>
          </cell>
        </row>
        <row r="311">
          <cell r="B311" t="str">
            <v>4.(a)</v>
          </cell>
          <cell r="C311" t="str">
            <v>SABIC</v>
          </cell>
          <cell r="D311" t="str">
            <v>SABIC Innovative Plastics BV</v>
          </cell>
          <cell r="E311">
            <v>9346</v>
          </cell>
          <cell r="F311" t="str">
            <v>Plasticslaan</v>
          </cell>
          <cell r="G311" t="str">
            <v/>
          </cell>
          <cell r="H311" t="str">
            <v>Bergen op Zoom</v>
          </cell>
          <cell r="I311" t="str">
            <v>4612PX</v>
          </cell>
          <cell r="J311">
            <v>153</v>
          </cell>
          <cell r="M311">
            <v>434</v>
          </cell>
        </row>
        <row r="313">
          <cell r="B313" t="str">
            <v>5.(d)</v>
          </cell>
          <cell r="C313" t="str">
            <v>Attero</v>
          </cell>
          <cell r="D313" t="str">
            <v>Locatie Bergen op Zoom</v>
          </cell>
          <cell r="E313">
            <v>7471</v>
          </cell>
          <cell r="F313" t="str">
            <v>Moervaart</v>
          </cell>
          <cell r="G313" t="str">
            <v/>
          </cell>
          <cell r="H313" t="str">
            <v>Bergen op Zoom</v>
          </cell>
          <cell r="I313" t="str">
            <v>4622RR</v>
          </cell>
        </row>
        <row r="315">
          <cell r="B315" t="str">
            <v>8.(b)</v>
          </cell>
          <cell r="C315" t="str">
            <v>Suiker Unie (Dinteloord)</v>
          </cell>
          <cell r="D315" t="str">
            <v>Suiker Unie (Dinteloord)</v>
          </cell>
          <cell r="E315">
            <v>9420</v>
          </cell>
          <cell r="F315" t="str">
            <v>Noordzeedijk</v>
          </cell>
          <cell r="G315" t="str">
            <v/>
          </cell>
          <cell r="H315" t="str">
            <v>Dinteloord</v>
          </cell>
          <cell r="I315" t="str">
            <v>4671TL</v>
          </cell>
          <cell r="M315">
            <v>118</v>
          </cell>
        </row>
        <row r="323">
          <cell r="B323" t="str">
            <v>1.(c)</v>
          </cell>
          <cell r="C323" t="str">
            <v>Biomassacentrale Moerdijk B.V.</v>
          </cell>
          <cell r="D323" t="str">
            <v>Biomassacentrale Moerdijk</v>
          </cell>
          <cell r="E323">
            <v>78381</v>
          </cell>
          <cell r="F323" t="str">
            <v>Middenweg</v>
          </cell>
          <cell r="G323" t="str">
            <v/>
          </cell>
          <cell r="H323" t="str">
            <v>Moerdijk</v>
          </cell>
          <cell r="I323" t="str">
            <v>4782PM</v>
          </cell>
          <cell r="J323">
            <v>117</v>
          </cell>
          <cell r="M323">
            <v>363</v>
          </cell>
        </row>
        <row r="333">
          <cell r="B333" t="str">
            <v>4.(a)</v>
          </cell>
          <cell r="C333" t="str">
            <v>Shell Nederland Chemie B.V.</v>
          </cell>
          <cell r="D333" t="str">
            <v>Shell Nederland Chemie BV (Moerdijk)</v>
          </cell>
          <cell r="E333">
            <v>9340</v>
          </cell>
          <cell r="F333" t="str">
            <v>Chemieweg</v>
          </cell>
          <cell r="G333" t="str">
            <v/>
          </cell>
          <cell r="H333" t="str">
            <v>Moerdijk</v>
          </cell>
          <cell r="I333" t="str">
            <v>4782SJ</v>
          </cell>
          <cell r="J333">
            <v>1900</v>
          </cell>
          <cell r="K333">
            <v>402</v>
          </cell>
          <cell r="L333">
            <v>77.600000000000009</v>
          </cell>
          <cell r="M333">
            <v>2500</v>
          </cell>
        </row>
        <row r="347">
          <cell r="B347" t="str">
            <v>1.(c)</v>
          </cell>
          <cell r="C347" t="str">
            <v>Essent Energie Productie BV (Amer)</v>
          </cell>
          <cell r="D347" t="str">
            <v>Essent Energie Productie BV (Amer)</v>
          </cell>
          <cell r="E347">
            <v>9537</v>
          </cell>
          <cell r="F347" t="str">
            <v>Amerweg</v>
          </cell>
          <cell r="G347" t="str">
            <v/>
          </cell>
          <cell r="H347" t="str">
            <v>Geertruidenberg</v>
          </cell>
          <cell r="I347" t="str">
            <v>4931NC</v>
          </cell>
          <cell r="J347">
            <v>3540</v>
          </cell>
          <cell r="K347">
            <v>1900</v>
          </cell>
          <cell r="M347">
            <v>5770</v>
          </cell>
        </row>
        <row r="401">
          <cell r="B401" t="str">
            <v>1.(c)</v>
          </cell>
          <cell r="C401" t="str">
            <v>Essent Power BV</v>
          </cell>
          <cell r="D401" t="str">
            <v>Essent bio-energiecentrale Cuijk</v>
          </cell>
          <cell r="E401">
            <v>78487</v>
          </cell>
          <cell r="F401" t="str">
            <v>Lange Oijen</v>
          </cell>
          <cell r="G401" t="str">
            <v/>
          </cell>
          <cell r="H401" t="str">
            <v>Katwijk NB</v>
          </cell>
          <cell r="I401" t="str">
            <v>5433NG</v>
          </cell>
        </row>
        <row r="423">
          <cell r="B423" t="str">
            <v>1.(c)</v>
          </cell>
          <cell r="C423" t="str">
            <v>Essent</v>
          </cell>
          <cell r="D423" t="str">
            <v>Essent Energie Productie WKC Eindhoven</v>
          </cell>
          <cell r="E423">
            <v>121313</v>
          </cell>
          <cell r="F423" t="str">
            <v>Beukenlaan</v>
          </cell>
          <cell r="G423" t="str">
            <v/>
          </cell>
          <cell r="H423" t="str">
            <v>Eindhoven</v>
          </cell>
          <cell r="I423" t="str">
            <v>5651CD</v>
          </cell>
        </row>
        <row r="434">
          <cell r="B434" t="str">
            <v>1.(c)</v>
          </cell>
          <cell r="C434" t="str">
            <v>Essent Power BV</v>
          </cell>
          <cell r="D434" t="str">
            <v>Essent WKC Helmond 1+2</v>
          </cell>
          <cell r="E434">
            <v>78475</v>
          </cell>
          <cell r="F434" t="str">
            <v>Achterdijk</v>
          </cell>
          <cell r="G434" t="str">
            <v/>
          </cell>
          <cell r="H434" t="str">
            <v>Helmond</v>
          </cell>
          <cell r="I434" t="str">
            <v>5705CB</v>
          </cell>
        </row>
        <row r="485">
          <cell r="B485" t="str">
            <v>1.(c)</v>
          </cell>
          <cell r="C485" t="str">
            <v>Essent Energie Productie BV (Clauscentrale)</v>
          </cell>
          <cell r="D485" t="str">
            <v>Essent Energie Productie BV (Clauscentrale)</v>
          </cell>
          <cell r="E485">
            <v>9295</v>
          </cell>
          <cell r="F485" t="str">
            <v>Voortstraat</v>
          </cell>
          <cell r="G485" t="str">
            <v/>
          </cell>
          <cell r="H485" t="str">
            <v>Maasbracht</v>
          </cell>
          <cell r="I485" t="str">
            <v>6051JP</v>
          </cell>
          <cell r="J485">
            <v>169</v>
          </cell>
          <cell r="M485">
            <v>618</v>
          </cell>
        </row>
        <row r="489">
          <cell r="B489" t="str">
            <v>1.(c)</v>
          </cell>
          <cell r="C489" t="str">
            <v>Nuon Power Generation BV (Buggenum)</v>
          </cell>
          <cell r="D489" t="str">
            <v>Nuon Power Generation BV (Buggenum)</v>
          </cell>
          <cell r="E489">
            <v>10287</v>
          </cell>
          <cell r="F489" t="str">
            <v>Roermondseweg</v>
          </cell>
          <cell r="G489" t="str">
            <v/>
          </cell>
          <cell r="H489" t="str">
            <v>Haelen</v>
          </cell>
          <cell r="I489" t="str">
            <v>6081NT</v>
          </cell>
          <cell r="J489">
            <v>251</v>
          </cell>
          <cell r="K489">
            <v>195</v>
          </cell>
          <cell r="M489">
            <v>909</v>
          </cell>
        </row>
        <row r="499">
          <cell r="B499" t="str">
            <v>4.(a)</v>
          </cell>
          <cell r="C499" t="str">
            <v>Chemelot</v>
          </cell>
          <cell r="D499" t="str">
            <v>Chemelot Site Permit BV</v>
          </cell>
          <cell r="E499">
            <v>10390</v>
          </cell>
          <cell r="F499" t="str">
            <v>Koestraat</v>
          </cell>
          <cell r="G499" t="str">
            <v/>
          </cell>
          <cell r="H499" t="str">
            <v>Geleen</v>
          </cell>
          <cell r="I499" t="str">
            <v>6167RA</v>
          </cell>
          <cell r="J499">
            <v>2800</v>
          </cell>
          <cell r="M499">
            <v>4780</v>
          </cell>
        </row>
        <row r="500">
          <cell r="B500" t="str">
            <v>6.(b)</v>
          </cell>
          <cell r="C500" t="str">
            <v>Sappi Maastricht B.V.</v>
          </cell>
          <cell r="D500" t="str">
            <v>Sappi Maastricht BV</v>
          </cell>
          <cell r="E500">
            <v>10354</v>
          </cell>
          <cell r="F500" t="str">
            <v>Biesenweg</v>
          </cell>
          <cell r="G500" t="str">
            <v/>
          </cell>
          <cell r="H500" t="str">
            <v>Maastricht</v>
          </cell>
          <cell r="I500" t="str">
            <v>6211AA</v>
          </cell>
          <cell r="J500">
            <v>196</v>
          </cell>
          <cell r="M500">
            <v>192</v>
          </cell>
        </row>
        <row r="531">
          <cell r="B531" t="str">
            <v>1.(c)</v>
          </cell>
          <cell r="C531" t="str">
            <v>GDF SUEZ Energie Nederland N.V.</v>
          </cell>
          <cell r="D531" t="str">
            <v>Centrale Gelderland GDF SUEZ Energie Nederland N.V.</v>
          </cell>
          <cell r="E531">
            <v>10435</v>
          </cell>
          <cell r="F531" t="str">
            <v>Weurtseweg</v>
          </cell>
          <cell r="G531" t="str">
            <v/>
          </cell>
          <cell r="H531" t="str">
            <v>Nijmegen</v>
          </cell>
          <cell r="I531" t="str">
            <v>6541BE</v>
          </cell>
          <cell r="J531">
            <v>1390</v>
          </cell>
          <cell r="K531">
            <v>1200</v>
          </cell>
          <cell r="M531">
            <v>2330</v>
          </cell>
        </row>
        <row r="534">
          <cell r="B534" t="str">
            <v>6.(b)</v>
          </cell>
          <cell r="C534" t="str">
            <v>Sappi Nijmegen B.V.</v>
          </cell>
          <cell r="D534" t="str">
            <v>Sappi Nijmegen BV</v>
          </cell>
          <cell r="E534">
            <v>10442</v>
          </cell>
          <cell r="F534" t="str">
            <v>Ambachtsweg</v>
          </cell>
          <cell r="G534" t="str">
            <v/>
          </cell>
          <cell r="H534" t="str">
            <v>Nijmegen</v>
          </cell>
          <cell r="I534" t="str">
            <v>6541DB</v>
          </cell>
        </row>
        <row r="574">
          <cell r="B574" t="str">
            <v>6.(b)</v>
          </cell>
          <cell r="C574" t="str">
            <v>DS Smith Packaging Netherlands BV</v>
          </cell>
          <cell r="D574" t="str">
            <v>DS Smith Paper De Hoop Mill</v>
          </cell>
          <cell r="E574">
            <v>10443</v>
          </cell>
          <cell r="F574" t="str">
            <v>Harderwijkerweg</v>
          </cell>
          <cell r="G574" t="str">
            <v/>
          </cell>
          <cell r="H574" t="str">
            <v>Eerbeek</v>
          </cell>
          <cell r="I574" t="str">
            <v>6961GH</v>
          </cell>
          <cell r="J574">
            <v>142</v>
          </cell>
          <cell r="M574">
            <v>203</v>
          </cell>
        </row>
        <row r="629">
          <cell r="B629" t="str">
            <v>1.(c)</v>
          </cell>
          <cell r="C629" t="str">
            <v>Akzo Nobel Chemicals B.V.</v>
          </cell>
          <cell r="D629" t="str">
            <v>Akzo Nobel Chemicals BV (Hengelo)</v>
          </cell>
          <cell r="E629">
            <v>10586</v>
          </cell>
          <cell r="F629" t="str">
            <v>Boortorenweg</v>
          </cell>
          <cell r="G629" t="str">
            <v/>
          </cell>
          <cell r="H629" t="str">
            <v>Hengelo</v>
          </cell>
          <cell r="I629" t="str">
            <v>7554RS</v>
          </cell>
          <cell r="J629">
            <v>183</v>
          </cell>
          <cell r="M629">
            <v>265</v>
          </cell>
        </row>
        <row r="668">
          <cell r="B668" t="str">
            <v>1.(c)</v>
          </cell>
          <cell r="C668" t="str">
            <v>GDF SUEZ Energie Nederland NV</v>
          </cell>
          <cell r="D668" t="str">
            <v>GDF SUEZ Centrale Harculo</v>
          </cell>
          <cell r="E668">
            <v>10641</v>
          </cell>
          <cell r="F668" t="str">
            <v>IJsselcentraleweg</v>
          </cell>
          <cell r="G668" t="str">
            <v/>
          </cell>
          <cell r="H668" t="str">
            <v>Zwolle</v>
          </cell>
          <cell r="I668" t="str">
            <v>8015PA</v>
          </cell>
        </row>
        <row r="684">
          <cell r="B684" t="str">
            <v>1.(c)</v>
          </cell>
          <cell r="C684" t="str">
            <v>GDF-SUEZ Energie Nederland</v>
          </cell>
          <cell r="D684" t="str">
            <v>Maxima-centrale</v>
          </cell>
          <cell r="E684">
            <v>19642</v>
          </cell>
          <cell r="F684" t="str">
            <v>IJsselmeerdijk</v>
          </cell>
          <cell r="G684" t="str">
            <v/>
          </cell>
          <cell r="H684" t="str">
            <v>Lelystad</v>
          </cell>
          <cell r="I684" t="str">
            <v>8221RC</v>
          </cell>
          <cell r="J684">
            <v>244</v>
          </cell>
          <cell r="M684">
            <v>1730</v>
          </cell>
        </row>
        <row r="708">
          <cell r="B708" t="str">
            <v>5.(b)</v>
          </cell>
          <cell r="C708" t="str">
            <v>Reststoffen Energie Centrale (REC)</v>
          </cell>
          <cell r="D708" t="str">
            <v>Reststoffen Energie Centrale (REC)</v>
          </cell>
          <cell r="E708">
            <v>177149</v>
          </cell>
          <cell r="F708" t="str">
            <v>Lange Lijnbaan</v>
          </cell>
          <cell r="G708" t="str">
            <v/>
          </cell>
          <cell r="H708" t="str">
            <v>Harlingen</v>
          </cell>
          <cell r="I708" t="str">
            <v>8861NW</v>
          </cell>
          <cell r="J708">
            <v>103</v>
          </cell>
          <cell r="M708">
            <v>282</v>
          </cell>
        </row>
        <row r="710">
          <cell r="B710" t="str">
            <v>8.(c)</v>
          </cell>
          <cell r="C710" t="str">
            <v>FrieslandCampina</v>
          </cell>
          <cell r="D710" t="str">
            <v>FrieslandCampina (Leeuwarden)</v>
          </cell>
          <cell r="E710">
            <v>11161</v>
          </cell>
          <cell r="F710" t="str">
            <v>Pieter Stuyvesantweg</v>
          </cell>
          <cell r="G710" t="str">
            <v/>
          </cell>
          <cell r="H710" t="str">
            <v>Leeuwarden</v>
          </cell>
          <cell r="I710" t="str">
            <v>8937AC</v>
          </cell>
        </row>
        <row r="717">
          <cell r="B717" t="str">
            <v>1.(c)</v>
          </cell>
          <cell r="C717" t="str">
            <v>GDF SUEZ Energie Nerderland NV (Centrale Bergum)</v>
          </cell>
          <cell r="D717" t="str">
            <v>GDF SUEZ (Centrale Bergum)</v>
          </cell>
          <cell r="E717">
            <v>11194</v>
          </cell>
          <cell r="F717" t="str">
            <v>Koumarwei</v>
          </cell>
          <cell r="G717" t="str">
            <v/>
          </cell>
          <cell r="H717" t="str">
            <v>Burgum</v>
          </cell>
          <cell r="I717" t="str">
            <v>9251ML</v>
          </cell>
        </row>
        <row r="732">
          <cell r="B732" t="str">
            <v>8.(b)</v>
          </cell>
          <cell r="C732" t="str">
            <v>Avebe u.a. (Foxhol)</v>
          </cell>
          <cell r="D732" t="str">
            <v>Avebe u.a. (Foxhol)</v>
          </cell>
          <cell r="E732">
            <v>5832</v>
          </cell>
          <cell r="F732" t="str">
            <v>Avebe-Weg</v>
          </cell>
          <cell r="G732" t="str">
            <v/>
          </cell>
          <cell r="H732" t="str">
            <v>Foxhol</v>
          </cell>
          <cell r="I732" t="str">
            <v>9607PT</v>
          </cell>
        </row>
        <row r="745">
          <cell r="B745" t="str">
            <v>8.(b)</v>
          </cell>
          <cell r="C745" t="str">
            <v>CSM Suiker BV (Vierverlaten)</v>
          </cell>
          <cell r="D745" t="str">
            <v>Suiker Unie Vierverlaten</v>
          </cell>
          <cell r="E745">
            <v>5816</v>
          </cell>
          <cell r="F745" t="str">
            <v>Fabriekslaan</v>
          </cell>
          <cell r="G745" t="str">
            <v/>
          </cell>
          <cell r="H745" t="str">
            <v>Groningen</v>
          </cell>
          <cell r="I745" t="str">
            <v>9745AG</v>
          </cell>
          <cell r="M745">
            <v>111</v>
          </cell>
        </row>
        <row r="760">
          <cell r="B760" t="str">
            <v>4.(a)</v>
          </cell>
          <cell r="C760" t="str">
            <v>Bio Methanol Chemie Nederland BV</v>
          </cell>
          <cell r="D760" t="str">
            <v>Bio Methanol Chemie Nederland (BioMCN)</v>
          </cell>
          <cell r="E760">
            <v>5751</v>
          </cell>
          <cell r="F760" t="str">
            <v>Oosterhorn</v>
          </cell>
          <cell r="G760" t="str">
            <v/>
          </cell>
          <cell r="H760" t="str">
            <v>Farmsum</v>
          </cell>
          <cell r="I760" t="str">
            <v>9936HD</v>
          </cell>
          <cell r="J760">
            <v>181</v>
          </cell>
          <cell r="M760">
            <v>277</v>
          </cell>
        </row>
        <row r="763">
          <cell r="B763" t="str">
            <v>1.(c)</v>
          </cell>
          <cell r="C763" t="str">
            <v>Delesto B.V.</v>
          </cell>
          <cell r="D763" t="str">
            <v>Delesto BV</v>
          </cell>
          <cell r="E763">
            <v>5890</v>
          </cell>
          <cell r="F763" t="str">
            <v>Oosterhorn</v>
          </cell>
          <cell r="G763" t="str">
            <v/>
          </cell>
          <cell r="H763" t="str">
            <v>Farmsum</v>
          </cell>
          <cell r="I763" t="str">
            <v>9936HD</v>
          </cell>
          <cell r="J763">
            <v>863</v>
          </cell>
          <cell r="M763">
            <v>863</v>
          </cell>
        </row>
        <row r="775">
          <cell r="B775" t="str">
            <v>1.(c)</v>
          </cell>
          <cell r="C775" t="str">
            <v>GDF Suez Energie Nederland NV</v>
          </cell>
          <cell r="D775" t="str">
            <v>GDF Suez Energie Nederland NV Eemscentrale</v>
          </cell>
          <cell r="E775">
            <v>5889</v>
          </cell>
          <cell r="F775" t="str">
            <v>Robbenplaatweg</v>
          </cell>
          <cell r="G775" t="str">
            <v/>
          </cell>
          <cell r="H775" t="str">
            <v>Eemshaven</v>
          </cell>
          <cell r="I775" t="str">
            <v>9979XL</v>
          </cell>
          <cell r="J775">
            <v>571</v>
          </cell>
          <cell r="M775">
            <v>1410</v>
          </cell>
        </row>
      </sheetData>
      <sheetData sheetId="22">
        <row r="7">
          <cell r="B7" t="str">
            <v>1.(c)</v>
          </cell>
          <cell r="C7" t="str">
            <v>Polskie Górnictwo Naftowe i Gazownictwo SA</v>
          </cell>
          <cell r="D7" t="str">
            <v>PGNiG TERMIKA SA, Ciepłownia Wola</v>
          </cell>
          <cell r="E7">
            <v>4975</v>
          </cell>
          <cell r="F7" t="str">
            <v>Połczyńska 21</v>
          </cell>
          <cell r="G7" t="str">
            <v/>
          </cell>
          <cell r="H7" t="str">
            <v>Warszawa</v>
          </cell>
          <cell r="I7" t="str">
            <v>01-377</v>
          </cell>
        </row>
        <row r="10">
          <cell r="B10" t="str">
            <v>1.(c)</v>
          </cell>
          <cell r="C10" t="str">
            <v>Polskie Górnictwo Naftowe i Gazownictwo SA</v>
          </cell>
          <cell r="D10" t="str">
            <v>PGNiG TERMIKA SA, Elektrociepłownia Siekierki</v>
          </cell>
          <cell r="E10">
            <v>4978</v>
          </cell>
          <cell r="F10" t="str">
            <v>Augustówka 30</v>
          </cell>
          <cell r="G10" t="str">
            <v/>
          </cell>
          <cell r="H10" t="str">
            <v>Warszawa</v>
          </cell>
          <cell r="I10" t="str">
            <v>02-981</v>
          </cell>
          <cell r="J10">
            <v>5170</v>
          </cell>
          <cell r="K10">
            <v>6280</v>
          </cell>
          <cell r="L10">
            <v>218</v>
          </cell>
          <cell r="M10">
            <v>3270</v>
          </cell>
        </row>
        <row r="18">
          <cell r="B18" t="str">
            <v>1.(c)</v>
          </cell>
          <cell r="C18" t="str">
            <v xml:space="preserve">Polskie Górnictwo Naftowe i Gazownictwo SA </v>
          </cell>
          <cell r="D18" t="str">
            <v>PGNiG TERMIKA SA Ciepłownia Kawęczyn</v>
          </cell>
          <cell r="E18">
            <v>4976</v>
          </cell>
          <cell r="F18" t="str">
            <v>Chełmżyńska 180</v>
          </cell>
          <cell r="G18" t="str">
            <v/>
          </cell>
          <cell r="H18" t="str">
            <v>Warszawa</v>
          </cell>
          <cell r="I18" t="str">
            <v>04-464</v>
          </cell>
          <cell r="J18">
            <v>225</v>
          </cell>
          <cell r="K18">
            <v>446</v>
          </cell>
          <cell r="M18">
            <v>137</v>
          </cell>
        </row>
        <row r="72">
          <cell r="B72" t="str">
            <v>1.(c)</v>
          </cell>
          <cell r="C72" t="str">
            <v>ENERGA S.A.</v>
          </cell>
          <cell r="D72" t="str">
            <v>ENERGA Elektrownie Ostrołęka S.A.</v>
          </cell>
          <cell r="E72">
            <v>4985</v>
          </cell>
          <cell r="F72" t="str">
            <v>Elektryczna 5</v>
          </cell>
          <cell r="G72" t="str">
            <v/>
          </cell>
          <cell r="H72" t="str">
            <v>Ostrołęka</v>
          </cell>
          <cell r="I72" t="str">
            <v>07-401</v>
          </cell>
          <cell r="J72">
            <v>5260</v>
          </cell>
          <cell r="K72">
            <v>8280</v>
          </cell>
          <cell r="L72">
            <v>327</v>
          </cell>
          <cell r="M72">
            <v>3190</v>
          </cell>
        </row>
        <row r="73">
          <cell r="B73" t="str">
            <v>6.(a)</v>
          </cell>
          <cell r="C73" t="str">
            <v>-</v>
          </cell>
          <cell r="D73" t="str">
            <v>Stora Enso Poland S.A.  Zakład w Ostrołęce</v>
          </cell>
          <cell r="E73">
            <v>4971</v>
          </cell>
          <cell r="F73" t="str">
            <v>I Armii Wojska Polskiego 21</v>
          </cell>
          <cell r="G73" t="str">
            <v/>
          </cell>
          <cell r="H73" t="str">
            <v>Ostrołęka</v>
          </cell>
          <cell r="I73" t="str">
            <v>07-401</v>
          </cell>
          <cell r="J73">
            <v>206</v>
          </cell>
          <cell r="K73">
            <v>159</v>
          </cell>
        </row>
        <row r="105">
          <cell r="B105" t="str">
            <v>1.(a)</v>
          </cell>
          <cell r="C105" t="str">
            <v>-</v>
          </cell>
          <cell r="D105" t="str">
            <v>Polski Koncern Naftowy ORLEN S.A.</v>
          </cell>
          <cell r="E105">
            <v>20177</v>
          </cell>
          <cell r="F105" t="str">
            <v>Chemików 7</v>
          </cell>
          <cell r="G105" t="str">
            <v/>
          </cell>
          <cell r="H105" t="str">
            <v>Płock</v>
          </cell>
          <cell r="I105" t="str">
            <v>09-411</v>
          </cell>
          <cell r="J105">
            <v>7820</v>
          </cell>
          <cell r="K105">
            <v>20700</v>
          </cell>
          <cell r="L105">
            <v>677</v>
          </cell>
          <cell r="M105">
            <v>6110</v>
          </cell>
        </row>
        <row r="110">
          <cell r="B110" t="str">
            <v>1.(c)</v>
          </cell>
          <cell r="C110" t="str">
            <v>-</v>
          </cell>
          <cell r="D110" t="str">
            <v>"MICHELIN POLSKA" S.A.</v>
          </cell>
          <cell r="E110">
            <v>6841</v>
          </cell>
          <cell r="F110" t="str">
            <v>Leonharda 9</v>
          </cell>
          <cell r="G110" t="str">
            <v/>
          </cell>
          <cell r="H110" t="str">
            <v>Olsztyn</v>
          </cell>
          <cell r="I110" t="str">
            <v>10-454</v>
          </cell>
          <cell r="J110">
            <v>502</v>
          </cell>
          <cell r="K110">
            <v>691</v>
          </cell>
          <cell r="M110">
            <v>255</v>
          </cell>
        </row>
        <row r="134">
          <cell r="B134" t="str">
            <v>1.(c)</v>
          </cell>
          <cell r="C134" t="str">
            <v>ENEA S.A.</v>
          </cell>
          <cell r="D134" t="str">
            <v>Elektrociepłownia Białystok S.A., Elektrociepłownia</v>
          </cell>
          <cell r="E134">
            <v>6029</v>
          </cell>
          <cell r="F134" t="str">
            <v>Andersa 15</v>
          </cell>
          <cell r="G134" t="str">
            <v/>
          </cell>
          <cell r="H134" t="str">
            <v>Białystok</v>
          </cell>
          <cell r="I134" t="str">
            <v>15-124</v>
          </cell>
          <cell r="J134">
            <v>939</v>
          </cell>
          <cell r="K134">
            <v>801</v>
          </cell>
          <cell r="M134">
            <v>622</v>
          </cell>
        </row>
        <row r="136">
          <cell r="B136" t="str">
            <v>1.(c)</v>
          </cell>
          <cell r="C136" t="str">
            <v>-</v>
          </cell>
          <cell r="D136" t="str">
            <v>Miejskie Przedsiębiorstwo Energetyki Cieplnej Sp. z o.o. w Białymstoku, Zakład Produkcji i Przesyłu Ciepła - Ciepłownia "Zachód"</v>
          </cell>
          <cell r="E136">
            <v>6031</v>
          </cell>
          <cell r="F136" t="str">
            <v>Starosielce 2/1</v>
          </cell>
          <cell r="G136" t="str">
            <v/>
          </cell>
          <cell r="H136" t="str">
            <v>Białystok</v>
          </cell>
          <cell r="I136" t="str">
            <v>15-670</v>
          </cell>
          <cell r="J136">
            <v>226</v>
          </cell>
          <cell r="M136">
            <v>116</v>
          </cell>
        </row>
        <row r="150">
          <cell r="B150" t="str">
            <v>1.(c)</v>
          </cell>
          <cell r="C150" t="str">
            <v>-</v>
          </cell>
          <cell r="D150" t="str">
            <v>Miejskie Przedsiębiorstwo Energetyki Cieplnej w Łomży Sp. z o.o., Ciepłownia Miejska w Łomży</v>
          </cell>
          <cell r="E150">
            <v>6033</v>
          </cell>
          <cell r="F150" t="str">
            <v>Ciepła 16</v>
          </cell>
          <cell r="G150" t="str">
            <v/>
          </cell>
          <cell r="H150" t="str">
            <v>Łomża</v>
          </cell>
          <cell r="I150" t="str">
            <v>18-400</v>
          </cell>
          <cell r="J150">
            <v>124</v>
          </cell>
          <cell r="K150">
            <v>377</v>
          </cell>
          <cell r="L150">
            <v>60</v>
          </cell>
        </row>
        <row r="164">
          <cell r="B164" t="str">
            <v>1.(c)</v>
          </cell>
          <cell r="C164" t="str">
            <v>-</v>
          </cell>
          <cell r="D164" t="str">
            <v>PGE Górnictwo i Energetyka Konwencjonalna S.A., Oddział Elektrociepłownia Lublin Wrotków</v>
          </cell>
          <cell r="E164">
            <v>500</v>
          </cell>
          <cell r="F164" t="str">
            <v>Inżynierska 4</v>
          </cell>
          <cell r="G164" t="str">
            <v/>
          </cell>
          <cell r="H164" t="str">
            <v>Lublin</v>
          </cell>
          <cell r="I164" t="str">
            <v>20-484</v>
          </cell>
          <cell r="J164">
            <v>427</v>
          </cell>
          <cell r="K164">
            <v>197</v>
          </cell>
          <cell r="L164">
            <v>105</v>
          </cell>
          <cell r="M164">
            <v>628</v>
          </cell>
        </row>
        <row r="166">
          <cell r="B166" t="str">
            <v>2.(d)</v>
          </cell>
          <cell r="C166" t="str">
            <v>-</v>
          </cell>
          <cell r="D166" t="str">
            <v>Odlewnia Żeliwa Lublin Sp. z o.o.</v>
          </cell>
          <cell r="E166">
            <v>20348</v>
          </cell>
          <cell r="F166" t="str">
            <v>Mełgiewska 7-9</v>
          </cell>
          <cell r="G166" t="str">
            <v/>
          </cell>
          <cell r="H166" t="str">
            <v>Lublin</v>
          </cell>
          <cell r="I166" t="str">
            <v>20-952</v>
          </cell>
        </row>
        <row r="184">
          <cell r="B184" t="str">
            <v>8.(b)</v>
          </cell>
          <cell r="C184" t="str">
            <v>-</v>
          </cell>
          <cell r="D184" t="str">
            <v>Krajowa Spółka Cukrowa S.A., Oddział Cukrownia Krasnystaw</v>
          </cell>
          <cell r="E184">
            <v>498</v>
          </cell>
          <cell r="F184" t="str">
            <v>-</v>
          </cell>
          <cell r="G184" t="str">
            <v/>
          </cell>
          <cell r="H184" t="str">
            <v>Siennica Nadolna</v>
          </cell>
          <cell r="I184" t="str">
            <v>22-302</v>
          </cell>
          <cell r="K184">
            <v>197</v>
          </cell>
        </row>
        <row r="195">
          <cell r="B195" t="str">
            <v>4.(c)</v>
          </cell>
          <cell r="C195" t="str">
            <v>-</v>
          </cell>
          <cell r="D195" t="str">
            <v>Zakłady Azotowe "Puławy" S.A.</v>
          </cell>
          <cell r="E195">
            <v>509</v>
          </cell>
          <cell r="F195" t="str">
            <v>Aleja Tysiąclecia Państwa Polskiego 13</v>
          </cell>
          <cell r="G195" t="str">
            <v/>
          </cell>
          <cell r="H195" t="str">
            <v>Puławy</v>
          </cell>
          <cell r="I195" t="str">
            <v>24-110</v>
          </cell>
          <cell r="J195">
            <v>4180</v>
          </cell>
          <cell r="K195">
            <v>7390</v>
          </cell>
          <cell r="L195">
            <v>194</v>
          </cell>
          <cell r="M195">
            <v>1920</v>
          </cell>
        </row>
        <row r="196">
          <cell r="B196" t="str">
            <v>1.(c)</v>
          </cell>
          <cell r="C196" t="str">
            <v>-</v>
          </cell>
          <cell r="D196" t="str">
            <v>PGE Górnictwo i Energetyka Konwencjonalna S.A., Oddział Elektrociepłowania Kielce</v>
          </cell>
          <cell r="E196">
            <v>6671</v>
          </cell>
          <cell r="F196" t="str">
            <v>Hubalczyków  30</v>
          </cell>
          <cell r="G196" t="str">
            <v/>
          </cell>
          <cell r="H196" t="str">
            <v>Kielce</v>
          </cell>
          <cell r="I196" t="str">
            <v>25-668</v>
          </cell>
          <cell r="J196">
            <v>286</v>
          </cell>
          <cell r="K196">
            <v>696</v>
          </cell>
          <cell r="L196">
            <v>131</v>
          </cell>
          <cell r="M196">
            <v>219</v>
          </cell>
        </row>
        <row r="230">
          <cell r="B230" t="str">
            <v>1.(c)</v>
          </cell>
          <cell r="C230" t="str">
            <v>ENEA Spółka Akcyjna</v>
          </cell>
          <cell r="D230" t="str">
            <v>Elektrownia "KOZIENICE" S.A.</v>
          </cell>
          <cell r="E230">
            <v>4951</v>
          </cell>
          <cell r="F230" t="str">
            <v>-</v>
          </cell>
          <cell r="G230" t="str">
            <v/>
          </cell>
          <cell r="H230" t="str">
            <v>Świerże Górne</v>
          </cell>
          <cell r="I230" t="str">
            <v>26-900</v>
          </cell>
          <cell r="J230">
            <v>18200</v>
          </cell>
          <cell r="K230">
            <v>32500</v>
          </cell>
          <cell r="L230">
            <v>787</v>
          </cell>
          <cell r="M230">
            <v>10400</v>
          </cell>
        </row>
        <row r="247">
          <cell r="B247" t="str">
            <v>1.(c)</v>
          </cell>
          <cell r="C247" t="str">
            <v>-</v>
          </cell>
          <cell r="D247" t="str">
            <v>Elektrownia Połaniec Spółka Akcyjna - Grupa GDF SUEZ Energia Polska</v>
          </cell>
          <cell r="E247">
            <v>6672</v>
          </cell>
          <cell r="F247" t="str">
            <v>brak 26</v>
          </cell>
          <cell r="G247" t="str">
            <v/>
          </cell>
          <cell r="H247" t="str">
            <v xml:space="preserve">Zawada </v>
          </cell>
          <cell r="I247" t="str">
            <v>28-230</v>
          </cell>
          <cell r="J247">
            <v>12300</v>
          </cell>
          <cell r="K247">
            <v>7530</v>
          </cell>
          <cell r="L247">
            <v>297</v>
          </cell>
          <cell r="M247">
            <v>6430</v>
          </cell>
        </row>
        <row r="261">
          <cell r="B261" t="str">
            <v>2.(a)</v>
          </cell>
          <cell r="C261" t="str">
            <v>Arcelor Mittal Poland</v>
          </cell>
          <cell r="D261" t="str">
            <v>ArcelorMittal Poland S.A., Oddział w Krakowie</v>
          </cell>
          <cell r="E261">
            <v>4659</v>
          </cell>
          <cell r="F261" t="str">
            <v>Ujastek 1</v>
          </cell>
          <cell r="G261" t="str">
            <v/>
          </cell>
          <cell r="H261" t="str">
            <v>Kraków</v>
          </cell>
          <cell r="I261" t="str">
            <v>30-969</v>
          </cell>
          <cell r="J261">
            <v>1510</v>
          </cell>
          <cell r="K261">
            <v>1930</v>
          </cell>
          <cell r="L261">
            <v>448</v>
          </cell>
          <cell r="M261">
            <v>2700</v>
          </cell>
        </row>
        <row r="265">
          <cell r="B265" t="str">
            <v>1.(c)</v>
          </cell>
          <cell r="C265" t="str">
            <v>EDF Kraków S.A.</v>
          </cell>
          <cell r="D265" t="str">
            <v>EDF Kraków S.A.</v>
          </cell>
          <cell r="E265">
            <v>4644</v>
          </cell>
          <cell r="F265" t="str">
            <v>Ciepłownicza  1</v>
          </cell>
          <cell r="G265" t="str">
            <v/>
          </cell>
          <cell r="H265" t="str">
            <v>Kraków</v>
          </cell>
          <cell r="I265" t="str">
            <v>31-587</v>
          </cell>
          <cell r="J265">
            <v>4250</v>
          </cell>
          <cell r="K265">
            <v>6600</v>
          </cell>
          <cell r="L265">
            <v>598</v>
          </cell>
          <cell r="M265">
            <v>2110</v>
          </cell>
        </row>
        <row r="279">
          <cell r="B279" t="str">
            <v>1.(c)</v>
          </cell>
          <cell r="C279" t="str">
            <v>CEZ Poland Distribution B.V.</v>
          </cell>
          <cell r="D279" t="str">
            <v>Elektrownia Skawina S.A.</v>
          </cell>
          <cell r="E279">
            <v>4646</v>
          </cell>
          <cell r="F279" t="str">
            <v>Piłsudskiego 10</v>
          </cell>
          <cell r="G279" t="str">
            <v/>
          </cell>
          <cell r="H279" t="str">
            <v>Skawina</v>
          </cell>
          <cell r="I279" t="str">
            <v>32-050</v>
          </cell>
          <cell r="J279">
            <v>2680</v>
          </cell>
          <cell r="K279">
            <v>4800</v>
          </cell>
          <cell r="L279">
            <v>209</v>
          </cell>
          <cell r="M279">
            <v>1240</v>
          </cell>
        </row>
        <row r="303">
          <cell r="B303" t="str">
            <v>1.(c)</v>
          </cell>
          <cell r="C303" t="str">
            <v xml:space="preserve">TAURON Polska Energia S.A. </v>
          </cell>
          <cell r="D303" t="str">
            <v xml:space="preserve">TAURON Wytwarzanie Spółka Akcyjna - Oddział Elektrownia Siersza w Trzebini </v>
          </cell>
          <cell r="E303">
            <v>4663</v>
          </cell>
          <cell r="F303" t="str">
            <v>-</v>
          </cell>
          <cell r="G303" t="str">
            <v/>
          </cell>
          <cell r="H303" t="str">
            <v>Trzebinia</v>
          </cell>
          <cell r="I303" t="str">
            <v>32-541</v>
          </cell>
          <cell r="J303">
            <v>2420</v>
          </cell>
          <cell r="K303">
            <v>5900</v>
          </cell>
          <cell r="L303">
            <v>168</v>
          </cell>
          <cell r="M303">
            <v>1820</v>
          </cell>
        </row>
        <row r="311">
          <cell r="B311" t="str">
            <v>4.(a)</v>
          </cell>
          <cell r="C311" t="str">
            <v>Synthos S.A.</v>
          </cell>
          <cell r="D311" t="str">
            <v xml:space="preserve">Synthos Dwory  7 Spółka z  Ograniczoną Odpowiedzialnością Spółka Komandytowo- Akcyjna </v>
          </cell>
          <cell r="E311">
            <v>21091</v>
          </cell>
          <cell r="F311" t="str">
            <v>Chemików 1</v>
          </cell>
          <cell r="G311" t="str">
            <v/>
          </cell>
          <cell r="H311" t="str">
            <v>Oświęcim</v>
          </cell>
          <cell r="I311" t="str">
            <v>32-600</v>
          </cell>
          <cell r="J311">
            <v>1010</v>
          </cell>
          <cell r="K311">
            <v>1710</v>
          </cell>
          <cell r="M311">
            <v>441</v>
          </cell>
        </row>
        <row r="333">
          <cell r="B333" t="str">
            <v>4.(a)</v>
          </cell>
          <cell r="C333" t="str">
            <v>-</v>
          </cell>
          <cell r="D333" t="str">
            <v>Zakłady Azotowe w Tarnowie-Mościcach S.A.</v>
          </cell>
          <cell r="E333">
            <v>4675</v>
          </cell>
          <cell r="F333" t="str">
            <v>Kwiatkowskiego 8</v>
          </cell>
          <cell r="G333" t="str">
            <v/>
          </cell>
          <cell r="H333" t="str">
            <v>Tarnów</v>
          </cell>
          <cell r="I333" t="str">
            <v>33-101</v>
          </cell>
          <cell r="J333">
            <v>6250</v>
          </cell>
          <cell r="K333">
            <v>3700</v>
          </cell>
          <cell r="L333">
            <v>210</v>
          </cell>
          <cell r="M333">
            <v>1100</v>
          </cell>
        </row>
        <row r="351">
          <cell r="B351" t="str">
            <v>1.(c)</v>
          </cell>
          <cell r="C351" t="str">
            <v>FENICE SpA</v>
          </cell>
          <cell r="D351" t="str">
            <v>FENICE Poland Sp. z o.o., Jednostka Operatywna Rzeszów</v>
          </cell>
          <cell r="E351">
            <v>5210</v>
          </cell>
          <cell r="F351" t="str">
            <v>Hetmańska  120</v>
          </cell>
          <cell r="G351" t="str">
            <v/>
          </cell>
          <cell r="H351" t="str">
            <v>Rzeszów</v>
          </cell>
          <cell r="I351" t="str">
            <v>35-078</v>
          </cell>
          <cell r="J351">
            <v>145</v>
          </cell>
          <cell r="K351">
            <v>481</v>
          </cell>
          <cell r="M351">
            <v>126</v>
          </cell>
        </row>
        <row r="359">
          <cell r="B359" t="str">
            <v>1.(c)</v>
          </cell>
          <cell r="C359" t="str">
            <v>PGE Polska Grupa Energetyczna S.A.</v>
          </cell>
          <cell r="D359" t="str">
            <v>PGE Górnictwo i Energetyka Konwencjonalna S.A., Oddział Elektrociepłowania Rzeszów</v>
          </cell>
          <cell r="E359">
            <v>5213</v>
          </cell>
          <cell r="F359" t="str">
            <v>Ciepłownicza 8</v>
          </cell>
          <cell r="G359" t="str">
            <v/>
          </cell>
          <cell r="H359" t="str">
            <v>Rzeszów</v>
          </cell>
          <cell r="I359" t="str">
            <v>35-959</v>
          </cell>
          <cell r="J359">
            <v>347</v>
          </cell>
          <cell r="K359">
            <v>4190</v>
          </cell>
          <cell r="M359">
            <v>315</v>
          </cell>
        </row>
        <row r="378">
          <cell r="B378" t="str">
            <v>1.(c)</v>
          </cell>
          <cell r="C378" t="str">
            <v>ENS Investment b.v.</v>
          </cell>
          <cell r="D378" t="str">
            <v>Elektrociepłownia Nowa Sarzyna Sp. z o.o.</v>
          </cell>
          <cell r="E378">
            <v>5212</v>
          </cell>
          <cell r="F378" t="str">
            <v>Ks. J. Popiełuszki 2</v>
          </cell>
          <cell r="G378" t="str">
            <v/>
          </cell>
          <cell r="H378" t="str">
            <v xml:space="preserve">Nowa Sarzyna </v>
          </cell>
          <cell r="I378" t="str">
            <v>37-310</v>
          </cell>
          <cell r="J378">
            <v>192</v>
          </cell>
          <cell r="M378">
            <v>309</v>
          </cell>
        </row>
        <row r="391">
          <cell r="B391" t="str">
            <v>1.(c)</v>
          </cell>
          <cell r="C391" t="str">
            <v>TAURON Polska Energia S.A.</v>
          </cell>
          <cell r="D391" t="str">
            <v>TAURON Wytwarzanie Spółka Akcyjna – Oddział Elektrownia Stalowa Wola w Stalowej Woli</v>
          </cell>
          <cell r="E391">
            <v>5214</v>
          </cell>
          <cell r="F391" t="str">
            <v>Energetyków 13</v>
          </cell>
          <cell r="G391" t="str">
            <v/>
          </cell>
          <cell r="H391" t="str">
            <v>Stalowa Wola</v>
          </cell>
          <cell r="I391" t="str">
            <v>37-450</v>
          </cell>
          <cell r="J391">
            <v>2020</v>
          </cell>
          <cell r="K391">
            <v>3930</v>
          </cell>
          <cell r="L391">
            <v>111</v>
          </cell>
          <cell r="M391">
            <v>1040</v>
          </cell>
        </row>
        <row r="406">
          <cell r="B406" t="str">
            <v>1.(c)</v>
          </cell>
          <cell r="C406" t="str">
            <v>-</v>
          </cell>
          <cell r="D406" t="str">
            <v>Miejskie Przedsiębiorstwo Energetyki Cieplnej w Przemyślu Spółka z o.o., Ciepłownia Zasanie</v>
          </cell>
          <cell r="E406">
            <v>5227</v>
          </cell>
          <cell r="F406" t="str">
            <v>Emilii Plater  8</v>
          </cell>
          <cell r="G406" t="str">
            <v/>
          </cell>
          <cell r="H406" t="str">
            <v>Przemyśl</v>
          </cell>
          <cell r="I406" t="str">
            <v>37-700</v>
          </cell>
        </row>
        <row r="463">
          <cell r="B463" t="str">
            <v>1.(c)</v>
          </cell>
          <cell r="C463" t="str">
            <v>TAURON POLSKA ENERGIA S.A.</v>
          </cell>
          <cell r="D463" t="str">
            <v>Tauron Wytwarzanie S.A., Oddział Elektrociepłownia Katowice</v>
          </cell>
          <cell r="E463">
            <v>6498</v>
          </cell>
          <cell r="F463" t="str">
            <v>Siemianowicka 60</v>
          </cell>
          <cell r="G463" t="str">
            <v/>
          </cell>
          <cell r="H463" t="str">
            <v>Katowice</v>
          </cell>
          <cell r="I463" t="str">
            <v>40-301</v>
          </cell>
          <cell r="J463">
            <v>776</v>
          </cell>
          <cell r="K463">
            <v>2300</v>
          </cell>
          <cell r="L463">
            <v>154</v>
          </cell>
          <cell r="M463">
            <v>882</v>
          </cell>
        </row>
        <row r="493">
          <cell r="B493" t="str">
            <v>1.(c)</v>
          </cell>
          <cell r="C493" t="str">
            <v>Tauron Ciepło S.A.</v>
          </cell>
          <cell r="D493" t="str">
            <v>Tauron Ciepło S.A. Zakład Wytwarzania Nowa</v>
          </cell>
          <cell r="E493">
            <v>20195</v>
          </cell>
          <cell r="F493" t="str">
            <v>Piłsudskiego 92</v>
          </cell>
          <cell r="G493" t="str">
            <v/>
          </cell>
          <cell r="H493" t="str">
            <v>Dąbrowa Górnicza</v>
          </cell>
          <cell r="I493" t="str">
            <v>41-308</v>
          </cell>
          <cell r="J493">
            <v>2140</v>
          </cell>
          <cell r="K493">
            <v>3320</v>
          </cell>
          <cell r="L493">
            <v>810</v>
          </cell>
          <cell r="M493">
            <v>2800</v>
          </cell>
        </row>
        <row r="501">
          <cell r="B501" t="str">
            <v>1.(c)</v>
          </cell>
          <cell r="C501" t="str">
            <v>ČEZ, a.s.</v>
          </cell>
          <cell r="D501" t="str">
            <v>Elektrociepłownia Chorzów "ELCHO" Sp. z o.o.</v>
          </cell>
          <cell r="E501">
            <v>6457</v>
          </cell>
          <cell r="F501" t="str">
            <v>M. Skłodowskiej-Curie 30</v>
          </cell>
          <cell r="G501" t="str">
            <v/>
          </cell>
          <cell r="H501" t="str">
            <v>Chorzów</v>
          </cell>
          <cell r="I501" t="str">
            <v>41-503</v>
          </cell>
          <cell r="J501">
            <v>963</v>
          </cell>
          <cell r="K501">
            <v>1790</v>
          </cell>
          <cell r="L501">
            <v>73</v>
          </cell>
          <cell r="M501">
            <v>885</v>
          </cell>
        </row>
        <row r="511">
          <cell r="B511" t="str">
            <v>1.(c)</v>
          </cell>
          <cell r="C511" t="str">
            <v>TAURON POLSKA ENERGIA S.A.</v>
          </cell>
          <cell r="D511" t="str">
            <v>TAURON Wytarzanie Spólka Akcyjna-Oddział Elektrownia Halemba</v>
          </cell>
          <cell r="E511">
            <v>6491</v>
          </cell>
          <cell r="F511" t="str">
            <v>Skargi 67</v>
          </cell>
          <cell r="G511" t="str">
            <v/>
          </cell>
          <cell r="H511" t="str">
            <v>Ruda Śląska</v>
          </cell>
          <cell r="I511" t="str">
            <v>41-706</v>
          </cell>
          <cell r="J511">
            <v>123</v>
          </cell>
          <cell r="K511">
            <v>450</v>
          </cell>
          <cell r="L511">
            <v>54.6</v>
          </cell>
        </row>
        <row r="520">
          <cell r="B520" t="str">
            <v>1.(c)</v>
          </cell>
          <cell r="C520" t="str">
            <v>Fortum Power and Heat Polska Sp. z o.o.</v>
          </cell>
          <cell r="D520" t="str">
            <v>Fortum Zabrze S.A.</v>
          </cell>
          <cell r="E520">
            <v>6460</v>
          </cell>
          <cell r="F520" t="str">
            <v>Wolności 416</v>
          </cell>
          <cell r="G520" t="str">
            <v/>
          </cell>
          <cell r="H520" t="str">
            <v>Zabrze</v>
          </cell>
          <cell r="I520" t="str">
            <v>41-800</v>
          </cell>
          <cell r="J520">
            <v>703</v>
          </cell>
          <cell r="K520">
            <v>1270</v>
          </cell>
          <cell r="L520">
            <v>63.7</v>
          </cell>
          <cell r="M520">
            <v>264</v>
          </cell>
        </row>
        <row r="536">
          <cell r="B536" t="str">
            <v>1.(c)</v>
          </cell>
          <cell r="C536" t="str">
            <v>-</v>
          </cell>
          <cell r="D536" t="str">
            <v>CHP Częstochowa</v>
          </cell>
          <cell r="E536">
            <v>177296</v>
          </cell>
          <cell r="F536" t="str">
            <v>Rejtana 37/39</v>
          </cell>
          <cell r="G536" t="str">
            <v/>
          </cell>
          <cell r="H536" t="str">
            <v>Częstochowa</v>
          </cell>
          <cell r="I536" t="str">
            <v>42-200</v>
          </cell>
          <cell r="J536">
            <v>325</v>
          </cell>
          <cell r="K536">
            <v>343</v>
          </cell>
          <cell r="M536">
            <v>384</v>
          </cell>
        </row>
        <row r="537">
          <cell r="B537" t="str">
            <v>1.(c)</v>
          </cell>
          <cell r="C537" t="str">
            <v>-</v>
          </cell>
          <cell r="D537" t="str">
            <v>Ciepłownia CR Częstochowa</v>
          </cell>
          <cell r="E537">
            <v>6469</v>
          </cell>
          <cell r="F537" t="str">
            <v>Rejtana  37/39</v>
          </cell>
          <cell r="G537" t="str">
            <v/>
          </cell>
          <cell r="H537" t="str">
            <v>Częstochowa</v>
          </cell>
          <cell r="I537" t="str">
            <v>42-200</v>
          </cell>
        </row>
        <row r="542">
          <cell r="B542" t="str">
            <v>3.(c)</v>
          </cell>
          <cell r="C542" t="str">
            <v>Lhoist Nederland B.V. Weena 329,3013 AL Rotterdam, Holandia</v>
          </cell>
          <cell r="D542" t="str">
            <v>Zakłady Wapiennicze Lhoist S.A. Jednosta Produkcyjna w Częstochowie</v>
          </cell>
          <cell r="E542">
            <v>6483</v>
          </cell>
          <cell r="F542" t="str">
            <v>Żyzna 15</v>
          </cell>
          <cell r="G542" t="str">
            <v/>
          </cell>
          <cell r="H542" t="str">
            <v>Częstochowa</v>
          </cell>
          <cell r="I542" t="str">
            <v>42-200</v>
          </cell>
        </row>
        <row r="568">
          <cell r="B568" t="str">
            <v>1.(c)</v>
          </cell>
          <cell r="C568" t="str">
            <v>Envia Mitteldeutsche Energie AG</v>
          </cell>
          <cell r="D568" t="str">
            <v>Elektrociepłownia "Będzin" S.A.</v>
          </cell>
          <cell r="E568">
            <v>6456</v>
          </cell>
          <cell r="F568" t="str">
            <v>Małobądzka 141</v>
          </cell>
          <cell r="G568" t="str">
            <v/>
          </cell>
          <cell r="H568" t="str">
            <v>Będzin</v>
          </cell>
          <cell r="I568" t="str">
            <v>42-500</v>
          </cell>
          <cell r="J568">
            <v>1010</v>
          </cell>
          <cell r="K568">
            <v>2490</v>
          </cell>
          <cell r="L568">
            <v>127</v>
          </cell>
          <cell r="M568">
            <v>506</v>
          </cell>
        </row>
        <row r="569">
          <cell r="B569" t="str">
            <v>1.(c)</v>
          </cell>
          <cell r="C569" t="str">
            <v>TAURON POLSKA ENERGIA S.A.</v>
          </cell>
          <cell r="D569" t="str">
            <v>Tauron Wytwarzanie S.A., Oddział Elektrownia Łagisza w Będzinie</v>
          </cell>
          <cell r="E569">
            <v>6492</v>
          </cell>
          <cell r="F569" t="str">
            <v>Pokoju 14</v>
          </cell>
          <cell r="G569" t="str">
            <v/>
          </cell>
          <cell r="H569" t="str">
            <v>Będzin</v>
          </cell>
          <cell r="I569" t="str">
            <v>42-504</v>
          </cell>
          <cell r="J569">
            <v>5680</v>
          </cell>
          <cell r="K569">
            <v>3820</v>
          </cell>
          <cell r="L569">
            <v>182</v>
          </cell>
          <cell r="M569">
            <v>3550</v>
          </cell>
        </row>
        <row r="572">
          <cell r="B572" t="str">
            <v>1.(d)</v>
          </cell>
          <cell r="C572" t="str">
            <v>-</v>
          </cell>
          <cell r="D572" t="str">
            <v xml:space="preserve">Koksownia Przyjaźń Sp. z o.o. </v>
          </cell>
          <cell r="E572">
            <v>6475</v>
          </cell>
          <cell r="F572" t="str">
            <v>Koksownicza 1</v>
          </cell>
          <cell r="G572" t="str">
            <v/>
          </cell>
          <cell r="H572" t="str">
            <v>Dąbrowa Górnicza</v>
          </cell>
          <cell r="I572" t="str">
            <v>42-523</v>
          </cell>
          <cell r="J572">
            <v>638</v>
          </cell>
          <cell r="K572">
            <v>1100</v>
          </cell>
          <cell r="L572">
            <v>132</v>
          </cell>
          <cell r="M572">
            <v>569</v>
          </cell>
        </row>
        <row r="592">
          <cell r="B592" t="str">
            <v>1.(c)</v>
          </cell>
          <cell r="C592" t="str">
            <v>-</v>
          </cell>
          <cell r="D592" t="str">
            <v>Tauron Ciepło S.A. Zakład Wytwarzania Tychy</v>
          </cell>
          <cell r="E592">
            <v>6459</v>
          </cell>
          <cell r="F592" t="str">
            <v>Przemysłowa 47</v>
          </cell>
          <cell r="G592" t="str">
            <v/>
          </cell>
          <cell r="H592" t="str">
            <v>Tychy</v>
          </cell>
          <cell r="I592" t="str">
            <v>43-100</v>
          </cell>
          <cell r="J592">
            <v>254</v>
          </cell>
          <cell r="K592">
            <v>769</v>
          </cell>
          <cell r="M592">
            <v>196</v>
          </cell>
        </row>
        <row r="602">
          <cell r="B602" t="str">
            <v>1.(c)</v>
          </cell>
          <cell r="C602" t="str">
            <v>TAURON POLSKA ENERGIA S.A.</v>
          </cell>
          <cell r="D602" t="str">
            <v>TAURON Wytwarzanie Spółka Akcyjna-Oddział Elektrownia Łaziska</v>
          </cell>
          <cell r="E602">
            <v>6494</v>
          </cell>
          <cell r="F602" t="str">
            <v>Wyzwolenia 30</v>
          </cell>
          <cell r="G602" t="str">
            <v/>
          </cell>
          <cell r="H602" t="str">
            <v>Łaziska Górne</v>
          </cell>
          <cell r="I602" t="str">
            <v>43-170</v>
          </cell>
          <cell r="J602">
            <v>6700</v>
          </cell>
          <cell r="K602">
            <v>5310</v>
          </cell>
          <cell r="L602">
            <v>248</v>
          </cell>
          <cell r="M602">
            <v>4000</v>
          </cell>
        </row>
        <row r="621">
          <cell r="B621" t="str">
            <v>1.(c)</v>
          </cell>
          <cell r="C621" t="str">
            <v>TAURON POLSKA ENERGIA S.A.</v>
          </cell>
          <cell r="D621" t="str">
            <v xml:space="preserve">TAURON WYTWARZANIE S.A., Oddział Zespół Elektrociepłowni Bielsko-Biała, Elektrociepłownia Bielsko-Biała EC1 </v>
          </cell>
          <cell r="E621">
            <v>6495</v>
          </cell>
          <cell r="F621" t="str">
            <v>Tuwima 2</v>
          </cell>
          <cell r="G621" t="str">
            <v/>
          </cell>
          <cell r="H621" t="str">
            <v xml:space="preserve">Bielsko-Biała         </v>
          </cell>
          <cell r="I621" t="str">
            <v>43-300</v>
          </cell>
          <cell r="J621">
            <v>114</v>
          </cell>
          <cell r="K621">
            <v>825</v>
          </cell>
          <cell r="M621">
            <v>277</v>
          </cell>
        </row>
        <row r="636">
          <cell r="B636" t="str">
            <v>1.(c)</v>
          </cell>
          <cell r="C636" t="str">
            <v>TAURON POLSKA ENERGIA S.A.</v>
          </cell>
          <cell r="D636" t="str">
            <v>TAURON WYTWARZANIE S.A., Oddział Zespół Elektrociepłowni Bielsko-Biała, Elektrociepłownia Bielsko-Północ EC2</v>
          </cell>
          <cell r="E636">
            <v>6496</v>
          </cell>
          <cell r="F636" t="str">
            <v>Legionów 243a</v>
          </cell>
          <cell r="G636" t="str">
            <v/>
          </cell>
          <cell r="H636" t="str">
            <v>Czechowice-Dziedzice</v>
          </cell>
          <cell r="I636" t="str">
            <v>43-502</v>
          </cell>
          <cell r="J636">
            <v>580</v>
          </cell>
          <cell r="K636">
            <v>1630</v>
          </cell>
          <cell r="L636">
            <v>175</v>
          </cell>
          <cell r="M636">
            <v>247</v>
          </cell>
        </row>
        <row r="641">
          <cell r="B641" t="str">
            <v>1.(c)</v>
          </cell>
          <cell r="C641" t="str">
            <v>TAURON POLSKA ENERGIA S.A.</v>
          </cell>
          <cell r="D641" t="str">
            <v>Tauron Wytwarzanie  Spólka Akcyjna-Oddział Elektrownia Jaworzno III w Jaworznie</v>
          </cell>
          <cell r="E641">
            <v>6497</v>
          </cell>
          <cell r="F641" t="str">
            <v>Promienna 51</v>
          </cell>
          <cell r="G641" t="str">
            <v/>
          </cell>
          <cell r="H641" t="str">
            <v>Jaworzno</v>
          </cell>
          <cell r="I641" t="str">
            <v>43-603</v>
          </cell>
          <cell r="J641">
            <v>9230</v>
          </cell>
          <cell r="K641">
            <v>5870</v>
          </cell>
          <cell r="L641">
            <v>156</v>
          </cell>
          <cell r="M641">
            <v>5920</v>
          </cell>
        </row>
        <row r="642">
          <cell r="B642" t="str">
            <v>1.(c)</v>
          </cell>
          <cell r="C642" t="str">
            <v>TAURON POLSKA ENERGIA S.A.</v>
          </cell>
          <cell r="D642" t="str">
            <v>Tauron Wytwarzanie Spółka Akcyjna-Oddział Elektrownia Jaworzno II w Jaworznie</v>
          </cell>
          <cell r="E642">
            <v>6493</v>
          </cell>
          <cell r="F642" t="str">
            <v>Energetyków 15</v>
          </cell>
          <cell r="G642" t="str">
            <v/>
          </cell>
          <cell r="H642" t="str">
            <v>Jaworzno</v>
          </cell>
          <cell r="I642" t="str">
            <v>43-603</v>
          </cell>
          <cell r="J642">
            <v>876</v>
          </cell>
          <cell r="K642">
            <v>1780</v>
          </cell>
          <cell r="L642">
            <v>86.2</v>
          </cell>
          <cell r="M642">
            <v>768</v>
          </cell>
        </row>
        <row r="645">
          <cell r="B645" t="str">
            <v>1.(c)</v>
          </cell>
          <cell r="C645" t="str">
            <v>-</v>
          </cell>
          <cell r="D645" t="str">
            <v>Przedsiębiorstwo Energetyki Cieplnej - Gliwice Sp. z o.o.</v>
          </cell>
          <cell r="E645">
            <v>20224</v>
          </cell>
          <cell r="F645" t="str">
            <v>Królewskiej Tamy 135</v>
          </cell>
          <cell r="G645" t="str">
            <v/>
          </cell>
          <cell r="H645" t="str">
            <v>Gliwice</v>
          </cell>
          <cell r="I645" t="str">
            <v>44-100</v>
          </cell>
          <cell r="J645">
            <v>366</v>
          </cell>
          <cell r="K645">
            <v>1550</v>
          </cell>
          <cell r="M645">
            <v>230</v>
          </cell>
        </row>
        <row r="670">
          <cell r="B670" t="str">
            <v>1.(c)</v>
          </cell>
          <cell r="C670" t="str">
            <v>-</v>
          </cell>
          <cell r="D670" t="str">
            <v>EDF Rybnik S.A.</v>
          </cell>
          <cell r="E670">
            <v>6461</v>
          </cell>
          <cell r="F670" t="str">
            <v>Podmiejska brak</v>
          </cell>
          <cell r="G670" t="str">
            <v/>
          </cell>
          <cell r="H670" t="str">
            <v>Rybnik</v>
          </cell>
          <cell r="I670" t="str">
            <v>44-207</v>
          </cell>
          <cell r="J670">
            <v>15600</v>
          </cell>
          <cell r="K670">
            <v>23500</v>
          </cell>
          <cell r="L670">
            <v>451</v>
          </cell>
          <cell r="M670">
            <v>7930</v>
          </cell>
        </row>
        <row r="687">
          <cell r="B687" t="str">
            <v>1.(c)</v>
          </cell>
          <cell r="C687" t="str">
            <v>Jastrzębska Spółka Węglowa S.A.</v>
          </cell>
          <cell r="D687" t="str">
            <v>Spółka Energetyczna "Jastrzębie" S.A., Elektrociepłownia "Moszczenica"</v>
          </cell>
          <cell r="E687">
            <v>6516</v>
          </cell>
          <cell r="F687" t="str">
            <v>Energetyków 17</v>
          </cell>
          <cell r="G687" t="str">
            <v/>
          </cell>
          <cell r="H687" t="str">
            <v>Jastrzębie Zdrój</v>
          </cell>
          <cell r="I687" t="str">
            <v>44-330</v>
          </cell>
          <cell r="J687">
            <v>234</v>
          </cell>
          <cell r="K687">
            <v>490</v>
          </cell>
          <cell r="M687">
            <v>117</v>
          </cell>
        </row>
        <row r="691">
          <cell r="B691" t="str">
            <v>1.(c)</v>
          </cell>
          <cell r="C691" t="str">
            <v>Jastrzębska Spółka Węglowa S.A.</v>
          </cell>
          <cell r="D691" t="str">
            <v>Spółka Energetyczna "Jastrzębie" S.A., Elektrociepłownia "Zofiówka"</v>
          </cell>
          <cell r="E691">
            <v>6515</v>
          </cell>
          <cell r="F691" t="str">
            <v>Rybnicka 6c</v>
          </cell>
          <cell r="G691" t="str">
            <v/>
          </cell>
          <cell r="H691" t="str">
            <v>Jastrzębie Zdrój</v>
          </cell>
          <cell r="I691" t="str">
            <v>44-335</v>
          </cell>
          <cell r="J691">
            <v>607</v>
          </cell>
          <cell r="K691">
            <v>1270</v>
          </cell>
          <cell r="M691">
            <v>386</v>
          </cell>
        </row>
        <row r="695">
          <cell r="B695" t="str">
            <v>1.(c)</v>
          </cell>
          <cell r="C695" t="str">
            <v>-</v>
          </cell>
          <cell r="D695" t="str">
            <v>Energetyka Cieplna Opolszczyzny S.A., Oddział Opole, Ciepłownia Centralna K-173</v>
          </cell>
          <cell r="E695">
            <v>5106</v>
          </cell>
          <cell r="F695" t="str">
            <v>Harcerska 15</v>
          </cell>
          <cell r="G695" t="str">
            <v/>
          </cell>
          <cell r="H695" t="str">
            <v>Opole</v>
          </cell>
          <cell r="I695" t="str">
            <v>45-118</v>
          </cell>
          <cell r="J695">
            <v>173</v>
          </cell>
          <cell r="K695">
            <v>566</v>
          </cell>
          <cell r="L695">
            <v>55</v>
          </cell>
          <cell r="M695">
            <v>172</v>
          </cell>
        </row>
        <row r="701">
          <cell r="B701" t="str">
            <v>1.(c)</v>
          </cell>
          <cell r="C701" t="str">
            <v>PGE Polska Grupa Energetyczna S.A.</v>
          </cell>
          <cell r="D701" t="str">
            <v>PGE Elektrownia Opole S.A.</v>
          </cell>
          <cell r="E701">
            <v>5102</v>
          </cell>
          <cell r="F701" t="str">
            <v>-</v>
          </cell>
          <cell r="G701" t="str">
            <v/>
          </cell>
          <cell r="H701" t="str">
            <v>Brzezie</v>
          </cell>
          <cell r="I701" t="str">
            <v>46-021</v>
          </cell>
          <cell r="J701">
            <v>9790</v>
          </cell>
          <cell r="K701">
            <v>4170</v>
          </cell>
          <cell r="L701">
            <v>155</v>
          </cell>
          <cell r="M701">
            <v>6400</v>
          </cell>
        </row>
        <row r="721">
          <cell r="B721" t="str">
            <v>4.(a)</v>
          </cell>
          <cell r="C721" t="str">
            <v>Zakłady Azotowe w Tarnowie-Mościcach S.A.</v>
          </cell>
          <cell r="D721" t="str">
            <v>ZAK S.A.</v>
          </cell>
          <cell r="E721">
            <v>5119</v>
          </cell>
          <cell r="F721" t="str">
            <v>Mostowa 30a</v>
          </cell>
          <cell r="G721" t="str">
            <v/>
          </cell>
          <cell r="H721" t="str">
            <v>Kędzierzyn-Koźle</v>
          </cell>
          <cell r="I721" t="str">
            <v>47-220</v>
          </cell>
          <cell r="J721">
            <v>1130</v>
          </cell>
          <cell r="K721">
            <v>1910</v>
          </cell>
          <cell r="L721">
            <v>82.3</v>
          </cell>
          <cell r="M721">
            <v>921</v>
          </cell>
        </row>
        <row r="727">
          <cell r="B727" t="str">
            <v>1.(c)</v>
          </cell>
          <cell r="C727" t="str">
            <v>TAURON Polska Energia S.A.</v>
          </cell>
          <cell r="D727" t="str">
            <v>TAURON Wytwarzanie Spółka Akcyjna -Oddział Elektrownia Blachownia w Kędzierzynie-Koźlu</v>
          </cell>
          <cell r="E727">
            <v>5105</v>
          </cell>
          <cell r="F727" t="str">
            <v>Energetyków 11</v>
          </cell>
          <cell r="G727" t="str">
            <v/>
          </cell>
          <cell r="H727" t="str">
            <v>Kędzierzyn Koźle</v>
          </cell>
          <cell r="I727" t="str">
            <v>47-225</v>
          </cell>
          <cell r="J727">
            <v>517</v>
          </cell>
          <cell r="M727">
            <v>278</v>
          </cell>
        </row>
        <row r="734">
          <cell r="B734" t="str">
            <v>1.(d)</v>
          </cell>
          <cell r="C734" t="str">
            <v>-</v>
          </cell>
          <cell r="D734" t="str">
            <v>ArcelorMittal Poland S.A. Oddział w Zdzieszowicach</v>
          </cell>
          <cell r="E734">
            <v>5120</v>
          </cell>
          <cell r="F734" t="str">
            <v>Powstańców Śląskich 1</v>
          </cell>
          <cell r="G734" t="str">
            <v/>
          </cell>
          <cell r="H734" t="str">
            <v>Zdzieszowice</v>
          </cell>
          <cell r="I734" t="str">
            <v>47-330</v>
          </cell>
          <cell r="J734">
            <v>2440</v>
          </cell>
          <cell r="K734">
            <v>962</v>
          </cell>
          <cell r="L734">
            <v>59</v>
          </cell>
          <cell r="M734">
            <v>1380</v>
          </cell>
        </row>
        <row r="752">
          <cell r="B752" t="str">
            <v>1.(c)</v>
          </cell>
          <cell r="C752" t="str">
            <v>-</v>
          </cell>
          <cell r="D752" t="str">
            <v>Zespół Elektrociepłowni Wrocławskich KOGENERACJA S.A., Elektrociepłownia Wrocław</v>
          </cell>
          <cell r="E752">
            <v>235</v>
          </cell>
          <cell r="F752" t="str">
            <v>Łowiecka 24</v>
          </cell>
          <cell r="G752" t="str">
            <v/>
          </cell>
          <cell r="H752" t="str">
            <v>Wrocław</v>
          </cell>
          <cell r="I752" t="str">
            <v>50-220</v>
          </cell>
          <cell r="J752">
            <v>2270</v>
          </cell>
          <cell r="K752">
            <v>3760</v>
          </cell>
          <cell r="L752">
            <v>68.2</v>
          </cell>
          <cell r="M752">
            <v>1190</v>
          </cell>
        </row>
        <row r="768">
          <cell r="B768" t="str">
            <v>1.(c)</v>
          </cell>
          <cell r="C768" t="str">
            <v>-</v>
          </cell>
          <cell r="D768" t="str">
            <v>Zespół Elektrociepłowni Wrocławskich KOGENERACJA S.A., Elektrociepłownia Czechnica</v>
          </cell>
          <cell r="E768">
            <v>234</v>
          </cell>
          <cell r="F768" t="str">
            <v>Fabryczna 22</v>
          </cell>
          <cell r="G768" t="str">
            <v/>
          </cell>
          <cell r="H768" t="str">
            <v>Siechnice</v>
          </cell>
          <cell r="I768" t="str">
            <v>55-011</v>
          </cell>
          <cell r="J768">
            <v>717</v>
          </cell>
          <cell r="K768">
            <v>882</v>
          </cell>
          <cell r="M768">
            <v>426</v>
          </cell>
        </row>
        <row r="787">
          <cell r="B787" t="str">
            <v>4.(a)</v>
          </cell>
          <cell r="C787" t="str">
            <v>-</v>
          </cell>
          <cell r="D787" t="str">
            <v>Vita Polymers Poland Sp. z o.o.</v>
          </cell>
          <cell r="E787">
            <v>21042</v>
          </cell>
          <cell r="F787" t="str">
            <v>Sienkiewicza  31/ 33</v>
          </cell>
          <cell r="G787" t="str">
            <v/>
          </cell>
          <cell r="H787" t="str">
            <v>Brzeg Dolny</v>
          </cell>
          <cell r="I787" t="str">
            <v>56-120</v>
          </cell>
        </row>
        <row r="841">
          <cell r="B841" t="str">
            <v>1.(c)</v>
          </cell>
          <cell r="C841" t="str">
            <v xml:space="preserve">Energetyka Spółka z o.o. w Lubinie </v>
          </cell>
          <cell r="D841" t="str">
            <v xml:space="preserve">Wojewódzkie Przedsiębiorstwo Energetyki Cieplnej w Legnicy S. A., Centralna Ciepłownia w Legnicy </v>
          </cell>
          <cell r="E841">
            <v>224</v>
          </cell>
          <cell r="F841" t="str">
            <v>Dobrzejowska 6</v>
          </cell>
          <cell r="G841" t="str">
            <v/>
          </cell>
          <cell r="H841" t="str">
            <v>Legnica</v>
          </cell>
          <cell r="I841" t="str">
            <v>59-220</v>
          </cell>
          <cell r="J841">
            <v>177</v>
          </cell>
          <cell r="K841">
            <v>340</v>
          </cell>
        </row>
        <row r="860">
          <cell r="B860" t="str">
            <v>1.(c)</v>
          </cell>
          <cell r="C860" t="str">
            <v>PGE Górnictwo i Energetyka Konwencjonalna S.A.</v>
          </cell>
          <cell r="D860" t="str">
            <v>PGE Górnictwo i Energetyka Konwencjonalna S.A., Oddział Elektrownia Turów</v>
          </cell>
          <cell r="E860">
            <v>198</v>
          </cell>
          <cell r="F860" t="str">
            <v>Młodych Energetyków  12</v>
          </cell>
          <cell r="G860" t="str">
            <v/>
          </cell>
          <cell r="H860" t="str">
            <v>Bogatynia</v>
          </cell>
          <cell r="I860" t="str">
            <v>59-916</v>
          </cell>
          <cell r="J860">
            <v>11800</v>
          </cell>
          <cell r="K860">
            <v>33600</v>
          </cell>
          <cell r="L860">
            <v>1170</v>
          </cell>
          <cell r="M860">
            <v>10900</v>
          </cell>
        </row>
        <row r="865">
          <cell r="B865" t="str">
            <v>1.(c)</v>
          </cell>
          <cell r="C865" t="str">
            <v>-</v>
          </cell>
          <cell r="D865" t="str">
            <v>Dalkia Poznań Zespół Elektrociepłowni S.A., Elektrociepłownia EC II Karolin</v>
          </cell>
          <cell r="E865">
            <v>6963</v>
          </cell>
          <cell r="F865" t="str">
            <v>Gdyńska 54</v>
          </cell>
          <cell r="G865" t="str">
            <v/>
          </cell>
          <cell r="H865" t="str">
            <v>Poznań</v>
          </cell>
          <cell r="I865" t="str">
            <v>61-016</v>
          </cell>
          <cell r="J865">
            <v>1910</v>
          </cell>
          <cell r="K865">
            <v>2790</v>
          </cell>
          <cell r="L865">
            <v>183</v>
          </cell>
          <cell r="M865">
            <v>1420</v>
          </cell>
        </row>
        <row r="913">
          <cell r="B913" t="str">
            <v>1.(c)</v>
          </cell>
          <cell r="C913" t="str">
            <v>-</v>
          </cell>
          <cell r="D913" t="str">
            <v>Elektrownia Pątnów II Sp.z o.o.</v>
          </cell>
          <cell r="E913">
            <v>81484</v>
          </cell>
          <cell r="F913" t="str">
            <v>Kazimierska 45</v>
          </cell>
          <cell r="G913" t="str">
            <v/>
          </cell>
          <cell r="H913" t="str">
            <v>Konin</v>
          </cell>
          <cell r="I913" t="str">
            <v>62-510</v>
          </cell>
          <cell r="J913">
            <v>2080</v>
          </cell>
          <cell r="K913">
            <v>1520</v>
          </cell>
          <cell r="M913">
            <v>2720</v>
          </cell>
        </row>
        <row r="917">
          <cell r="B917" t="str">
            <v>1.(c)</v>
          </cell>
          <cell r="C917" t="str">
            <v>-</v>
          </cell>
          <cell r="D917" t="str">
            <v>Zespół Elektrowni Pątnów-Adamów -Konin S.A., Elektrownia Konin</v>
          </cell>
          <cell r="E917">
            <v>6994</v>
          </cell>
          <cell r="F917" t="str">
            <v>Przemysłowa 158</v>
          </cell>
          <cell r="G917" t="str">
            <v/>
          </cell>
          <cell r="H917" t="str">
            <v>Konin</v>
          </cell>
          <cell r="I917" t="str">
            <v>62-510</v>
          </cell>
          <cell r="J917">
            <v>1130</v>
          </cell>
          <cell r="K917">
            <v>1370</v>
          </cell>
          <cell r="M917">
            <v>835</v>
          </cell>
        </row>
        <row r="918">
          <cell r="B918" t="str">
            <v>1.(c)</v>
          </cell>
          <cell r="C918" t="str">
            <v>-</v>
          </cell>
          <cell r="D918" t="str">
            <v>Zespól Elektrowni Pątnów-Adamów -Konin S.A., Elektrownia Pątnów</v>
          </cell>
          <cell r="E918">
            <v>6995</v>
          </cell>
          <cell r="F918" t="str">
            <v>Kazimierska 45</v>
          </cell>
          <cell r="G918" t="str">
            <v/>
          </cell>
          <cell r="H918" t="str">
            <v>Konin</v>
          </cell>
          <cell r="I918" t="str">
            <v>62-510</v>
          </cell>
          <cell r="J918">
            <v>7450</v>
          </cell>
          <cell r="K918">
            <v>7500</v>
          </cell>
          <cell r="L918">
            <v>99.600000000000009</v>
          </cell>
          <cell r="M918">
            <v>6090</v>
          </cell>
        </row>
        <row r="937">
          <cell r="B937" t="str">
            <v>1.(c)</v>
          </cell>
          <cell r="C937" t="str">
            <v>-</v>
          </cell>
          <cell r="D937" t="str">
            <v>Zespól Elektrowni Pątnów-Adamów -Konin S.A., Elektrownia Adamów</v>
          </cell>
          <cell r="E937">
            <v>6993</v>
          </cell>
          <cell r="F937" t="str">
            <v>Przemysłowa 1</v>
          </cell>
          <cell r="G937" t="str">
            <v/>
          </cell>
          <cell r="H937" t="str">
            <v>Turek</v>
          </cell>
          <cell r="I937" t="str">
            <v>62-700</v>
          </cell>
          <cell r="J937">
            <v>6390</v>
          </cell>
          <cell r="K937">
            <v>11200</v>
          </cell>
          <cell r="L937">
            <v>639</v>
          </cell>
          <cell r="M937">
            <v>3590</v>
          </cell>
        </row>
        <row r="1025">
          <cell r="B1025" t="str">
            <v>1.(c)</v>
          </cell>
          <cell r="C1025" t="str">
            <v>-</v>
          </cell>
          <cell r="D1025" t="str">
            <v>Miejska Energetyka Cieplna Piła Sp. z o.o. w Pile</v>
          </cell>
          <cell r="E1025">
            <v>20191</v>
          </cell>
          <cell r="F1025" t="str">
            <v>Krzywa brak</v>
          </cell>
          <cell r="G1025" t="str">
            <v/>
          </cell>
          <cell r="H1025" t="str">
            <v>Piła</v>
          </cell>
          <cell r="I1025" t="str">
            <v>64-920</v>
          </cell>
        </row>
        <row r="1035">
          <cell r="B1035" t="str">
            <v>1.(c)</v>
          </cell>
          <cell r="C1035" t="str">
            <v>Zespół Elektrociepłowni Wrocławskich KOGENERACJA S.A.</v>
          </cell>
          <cell r="D1035" t="str">
            <v>Elektrociepłownia "Zielona Góra" S.A.</v>
          </cell>
          <cell r="E1035">
            <v>554</v>
          </cell>
          <cell r="F1035" t="str">
            <v>Zjednoczenia 103</v>
          </cell>
          <cell r="G1035" t="str">
            <v/>
          </cell>
          <cell r="H1035" t="str">
            <v>Zielona Góra</v>
          </cell>
          <cell r="I1035" t="str">
            <v>65-120</v>
          </cell>
          <cell r="J1035">
            <v>364</v>
          </cell>
          <cell r="M1035">
            <v>587</v>
          </cell>
        </row>
        <row r="1048">
          <cell r="B1048" t="str">
            <v>1.(c)</v>
          </cell>
          <cell r="C1048" t="str">
            <v>-</v>
          </cell>
          <cell r="D1048" t="str">
            <v>PGE Górnictwo i Energetyka Konwencjonalna S.A., Oddział Elektrociepłownia Gorzów</v>
          </cell>
          <cell r="E1048">
            <v>81486</v>
          </cell>
          <cell r="F1048" t="str">
            <v>Energetyków  6</v>
          </cell>
          <cell r="G1048" t="str">
            <v/>
          </cell>
          <cell r="H1048" t="str">
            <v>Gorzów Wlkp.</v>
          </cell>
          <cell r="I1048" t="str">
            <v>66-400</v>
          </cell>
          <cell r="J1048">
            <v>475</v>
          </cell>
          <cell r="K1048">
            <v>721</v>
          </cell>
          <cell r="M1048">
            <v>452</v>
          </cell>
        </row>
        <row r="1055">
          <cell r="B1055" t="str">
            <v>6.(b)</v>
          </cell>
          <cell r="C1055" t="str">
            <v>-</v>
          </cell>
          <cell r="D1055" t="str">
            <v>ARCTIC PAPER KOSTRZYN S.A</v>
          </cell>
          <cell r="E1055">
            <v>553</v>
          </cell>
          <cell r="F1055" t="str">
            <v>Fabryczna 1</v>
          </cell>
          <cell r="G1055" t="str">
            <v/>
          </cell>
          <cell r="H1055" t="str">
            <v xml:space="preserve">Kostrzyn nad Odrą </v>
          </cell>
          <cell r="I1055" t="str">
            <v>66-470</v>
          </cell>
          <cell r="J1055">
            <v>181</v>
          </cell>
          <cell r="M1055">
            <v>141</v>
          </cell>
        </row>
        <row r="1080">
          <cell r="B1080" t="str">
            <v>1.(c)</v>
          </cell>
          <cell r="C1080" t="str">
            <v>-</v>
          </cell>
          <cell r="D1080" t="str">
            <v>PGE Górnictwo i Energetyka Konwencjonalna S.A., Oddział Zespół Elektrowni Dolna Odra, Elektrownia Pomorzany</v>
          </cell>
          <cell r="E1080">
            <v>7120</v>
          </cell>
          <cell r="F1080" t="str">
            <v>Szczawiowa 25/26</v>
          </cell>
          <cell r="G1080" t="str">
            <v/>
          </cell>
          <cell r="H1080" t="str">
            <v>Szczecin</v>
          </cell>
          <cell r="I1080" t="str">
            <v>70-010</v>
          </cell>
          <cell r="J1080">
            <v>1540</v>
          </cell>
          <cell r="K1080">
            <v>2700</v>
          </cell>
          <cell r="L1080">
            <v>114</v>
          </cell>
          <cell r="M1080">
            <v>774</v>
          </cell>
        </row>
        <row r="1083">
          <cell r="B1083" t="str">
            <v>1.(c)</v>
          </cell>
          <cell r="C1083" t="str">
            <v>-</v>
          </cell>
          <cell r="D1083" t="str">
            <v>PGE Górnictwo i Energetyka Konwencjonalna S.A., Oddział Zespół Elektrowni Dolna Odra, Elektrownia Szczecin</v>
          </cell>
          <cell r="E1083">
            <v>7119</v>
          </cell>
          <cell r="F1083" t="str">
            <v>Gdańska  34a</v>
          </cell>
          <cell r="G1083" t="str">
            <v/>
          </cell>
          <cell r="H1083" t="str">
            <v>Szczecin</v>
          </cell>
          <cell r="I1083" t="str">
            <v>70-661</v>
          </cell>
          <cell r="J1083">
            <v>493</v>
          </cell>
          <cell r="M1083">
            <v>749</v>
          </cell>
        </row>
        <row r="1084">
          <cell r="B1084" t="str">
            <v>1.(c)</v>
          </cell>
          <cell r="C1084" t="str">
            <v>-</v>
          </cell>
          <cell r="D1084" t="str">
            <v>Szczecińska Energetyka Cieplna Sp. z o.o., Ciepłownia Rejonowa Dąbska</v>
          </cell>
          <cell r="E1084">
            <v>7116</v>
          </cell>
          <cell r="F1084" t="str">
            <v>Dąbska 36</v>
          </cell>
          <cell r="G1084" t="str">
            <v/>
          </cell>
          <cell r="H1084" t="str">
            <v>Szczecin</v>
          </cell>
          <cell r="I1084" t="str">
            <v>70-786</v>
          </cell>
          <cell r="J1084">
            <v>101</v>
          </cell>
          <cell r="K1084">
            <v>350</v>
          </cell>
        </row>
        <row r="1099">
          <cell r="B1099" t="str">
            <v>4.(b)</v>
          </cell>
          <cell r="C1099" t="str">
            <v>-</v>
          </cell>
          <cell r="D1099" t="str">
            <v>Zakłady Chemiczne "POLICE" S.A.</v>
          </cell>
          <cell r="E1099">
            <v>7118</v>
          </cell>
          <cell r="F1099" t="str">
            <v>Kuźnicka 1</v>
          </cell>
          <cell r="G1099" t="str">
            <v/>
          </cell>
          <cell r="H1099" t="str">
            <v>Police</v>
          </cell>
          <cell r="I1099" t="str">
            <v>72-010</v>
          </cell>
          <cell r="J1099">
            <v>1700</v>
          </cell>
          <cell r="K1099">
            <v>4080</v>
          </cell>
          <cell r="L1099">
            <v>646</v>
          </cell>
          <cell r="M1099">
            <v>1400</v>
          </cell>
        </row>
        <row r="1115">
          <cell r="B1115" t="str">
            <v>1.(c)</v>
          </cell>
          <cell r="C1115" t="str">
            <v>-</v>
          </cell>
          <cell r="D1115" t="str">
            <v>PGE Górnictwo i Energetyka Konwencjonalna S.A., Oddział Zespół Elektrowni Dolna Odra</v>
          </cell>
          <cell r="E1115">
            <v>7121</v>
          </cell>
          <cell r="F1115" t="str">
            <v>brak 76</v>
          </cell>
          <cell r="G1115" t="str">
            <v/>
          </cell>
          <cell r="H1115" t="str">
            <v>Nowe Czarnowo</v>
          </cell>
          <cell r="I1115" t="str">
            <v>74-105</v>
          </cell>
          <cell r="J1115">
            <v>9760</v>
          </cell>
          <cell r="K1115">
            <v>7950</v>
          </cell>
          <cell r="L1115">
            <v>121</v>
          </cell>
          <cell r="M1115">
            <v>5750</v>
          </cell>
        </row>
        <row r="1157">
          <cell r="B1157" t="str">
            <v>1.(c)</v>
          </cell>
          <cell r="C1157" t="str">
            <v xml:space="preserve">większościowy udziałowiec EDF Wybrzeże SA: EdF International (99,6% w 2008 roku) </v>
          </cell>
          <cell r="D1157" t="str">
            <v>Elektrociepłownia Gdańska, EDF Wybrzeże S.A.</v>
          </cell>
          <cell r="E1157">
            <v>20208</v>
          </cell>
          <cell r="F1157" t="str">
            <v>Wiślna 6</v>
          </cell>
          <cell r="G1157" t="str">
            <v/>
          </cell>
          <cell r="H1157" t="str">
            <v xml:space="preserve">Gdańsk </v>
          </cell>
          <cell r="I1157" t="str">
            <v>80-555</v>
          </cell>
          <cell r="J1157">
            <v>2590</v>
          </cell>
          <cell r="K1157">
            <v>4020</v>
          </cell>
          <cell r="L1157">
            <v>111</v>
          </cell>
          <cell r="M1157">
            <v>1200</v>
          </cell>
        </row>
        <row r="1159">
          <cell r="B1159" t="str">
            <v>1.(a)</v>
          </cell>
          <cell r="C1159" t="str">
            <v>-</v>
          </cell>
          <cell r="D1159" t="str">
            <v xml:space="preserve">Grupa LOTOS S.A. </v>
          </cell>
          <cell r="E1159">
            <v>6220</v>
          </cell>
          <cell r="F1159" t="str">
            <v>Elbląska 135</v>
          </cell>
          <cell r="G1159" t="str">
            <v/>
          </cell>
          <cell r="H1159" t="str">
            <v xml:space="preserve">Gdańsk </v>
          </cell>
          <cell r="I1159" t="str">
            <v>80-718</v>
          </cell>
          <cell r="J1159">
            <v>1310</v>
          </cell>
          <cell r="K1159">
            <v>3370</v>
          </cell>
          <cell r="L1159">
            <v>119</v>
          </cell>
          <cell r="M1159">
            <v>1980</v>
          </cell>
        </row>
        <row r="1167">
          <cell r="B1167" t="str">
            <v>1.(c)</v>
          </cell>
          <cell r="C1167" t="str">
            <v xml:space="preserve">większościowy udziałowiec EDF Wybrzeże SA: EdF International (99,6% w 2008 roku) </v>
          </cell>
          <cell r="D1167" t="str">
            <v xml:space="preserve">EDF Wybrzeże S.A., Elektrociepłownia Gdyńska, </v>
          </cell>
          <cell r="E1167">
            <v>20209</v>
          </cell>
          <cell r="F1167" t="str">
            <v>Pucka 118</v>
          </cell>
          <cell r="G1167" t="str">
            <v/>
          </cell>
          <cell r="H1167" t="str">
            <v>Gdynia</v>
          </cell>
          <cell r="I1167" t="str">
            <v>81-036</v>
          </cell>
          <cell r="J1167">
            <v>1300</v>
          </cell>
          <cell r="K1167">
            <v>1880</v>
          </cell>
          <cell r="L1167">
            <v>50.6</v>
          </cell>
          <cell r="M1167">
            <v>719</v>
          </cell>
        </row>
        <row r="1178">
          <cell r="B1178" t="str">
            <v>1.(c)</v>
          </cell>
          <cell r="C1178" t="str">
            <v>ENERGA S.A.</v>
          </cell>
          <cell r="D1178" t="str">
            <v>ENERGA Kogeneracja Sp. z o.o.</v>
          </cell>
          <cell r="E1178">
            <v>6839</v>
          </cell>
          <cell r="F1178" t="str">
            <v>Elektryczna 20a</v>
          </cell>
          <cell r="G1178" t="str">
            <v/>
          </cell>
          <cell r="H1178" t="str">
            <v>Elbląg</v>
          </cell>
          <cell r="I1178" t="str">
            <v>82-300</v>
          </cell>
          <cell r="J1178">
            <v>580</v>
          </cell>
          <cell r="K1178">
            <v>1100</v>
          </cell>
          <cell r="L1178">
            <v>59.2</v>
          </cell>
          <cell r="M1178">
            <v>282</v>
          </cell>
        </row>
        <row r="1186">
          <cell r="B1186" t="str">
            <v>5.(d)</v>
          </cell>
          <cell r="C1186" t="str">
            <v>-</v>
          </cell>
          <cell r="D1186" t="str">
            <v xml:space="preserve">INTERNATIONAL  PAPER - KWIDZYN  SP. Z O.O., Składowisko odpadów  </v>
          </cell>
          <cell r="E1186">
            <v>21239</v>
          </cell>
          <cell r="F1186" t="str">
            <v>-</v>
          </cell>
          <cell r="G1186" t="str">
            <v/>
          </cell>
          <cell r="H1186" t="str">
            <v>Grabówko</v>
          </cell>
          <cell r="I1186" t="str">
            <v>82-500</v>
          </cell>
        </row>
        <row r="1194">
          <cell r="B1194" t="str">
            <v>1.(c)</v>
          </cell>
          <cell r="C1194" t="str">
            <v>Zakłady Farmaceutyczne POLPHARMA S.A.</v>
          </cell>
          <cell r="D1194" t="str">
            <v xml:space="preserve">"Elektrociepłownia Starogard" Sp. z o.o. </v>
          </cell>
          <cell r="E1194">
            <v>20265</v>
          </cell>
          <cell r="F1194" t="str">
            <v>Jabłowska 17</v>
          </cell>
          <cell r="G1194" t="str">
            <v/>
          </cell>
          <cell r="H1194" t="str">
            <v>Starogard Gdański</v>
          </cell>
          <cell r="I1194" t="str">
            <v>83-200</v>
          </cell>
        </row>
        <row r="1214">
          <cell r="B1214" t="str">
            <v>1.(c)</v>
          </cell>
          <cell r="C1214" t="str">
            <v>-</v>
          </cell>
          <cell r="D1214" t="str">
            <v>PGE Górnictwo i Energetyka Konwencjonalna S.A., Oddział Zespół Elektrociepłowni Bydgoszcz, ELEKTROCIEPŁOWNIA BYDGOSZCZ I</v>
          </cell>
          <cell r="E1214">
            <v>20253</v>
          </cell>
          <cell r="F1214" t="str">
            <v>ŻEGLARSKA 4</v>
          </cell>
          <cell r="G1214" t="str">
            <v/>
          </cell>
          <cell r="H1214" t="str">
            <v>BYDGOSZCZ</v>
          </cell>
          <cell r="I1214" t="str">
            <v>85-519</v>
          </cell>
          <cell r="J1214">
            <v>136</v>
          </cell>
          <cell r="K1214">
            <v>493</v>
          </cell>
        </row>
        <row r="1223">
          <cell r="B1223" t="str">
            <v>1.(c)</v>
          </cell>
          <cell r="C1223" t="str">
            <v>-</v>
          </cell>
          <cell r="D1223" t="str">
            <v>PGE Górnictwo i Energetyka Konwencjonalna S.A., Oddział Zespół Elektrociepłowni Bydgoszcz, ELEKTROCIEPŁOWNA BYDGOSZCZ II</v>
          </cell>
          <cell r="E1223">
            <v>20245</v>
          </cell>
          <cell r="F1223" t="str">
            <v>ENERGETYCZNA 1</v>
          </cell>
          <cell r="G1223" t="str">
            <v/>
          </cell>
          <cell r="H1223" t="str">
            <v>BYDGOSZCZ</v>
          </cell>
          <cell r="I1223" t="str">
            <v>85-950</v>
          </cell>
          <cell r="J1223">
            <v>2430</v>
          </cell>
          <cell r="K1223">
            <v>4850</v>
          </cell>
          <cell r="M1223">
            <v>953</v>
          </cell>
        </row>
        <row r="1231">
          <cell r="B1231" t="str">
            <v>6.(a)</v>
          </cell>
          <cell r="C1231" t="str">
            <v>Framondi N.V. z siedzibą w Holandii</v>
          </cell>
          <cell r="D1231" t="str">
            <v>Mondi Świecie S.A.</v>
          </cell>
          <cell r="E1231">
            <v>21752</v>
          </cell>
          <cell r="F1231" t="str">
            <v>Bydgoska  1</v>
          </cell>
          <cell r="G1231" t="str">
            <v/>
          </cell>
          <cell r="H1231" t="str">
            <v>Świecie</v>
          </cell>
          <cell r="I1231" t="str">
            <v>86-100</v>
          </cell>
          <cell r="J1231">
            <v>1620</v>
          </cell>
          <cell r="K1231">
            <v>1230</v>
          </cell>
          <cell r="L1231">
            <v>348</v>
          </cell>
          <cell r="M1231">
            <v>1690</v>
          </cell>
        </row>
        <row r="1242">
          <cell r="B1242" t="str">
            <v>1.(c)</v>
          </cell>
          <cell r="C1242" t="str">
            <v>EDF Wybrzeże S.A.</v>
          </cell>
          <cell r="D1242" t="str">
            <v>EDF Toruń S.A.</v>
          </cell>
          <cell r="E1242">
            <v>49203</v>
          </cell>
          <cell r="F1242" t="str">
            <v>Ceramiczna  6</v>
          </cell>
          <cell r="G1242" t="str">
            <v/>
          </cell>
          <cell r="H1242" t="str">
            <v>Toruń</v>
          </cell>
          <cell r="I1242" t="str">
            <v>87-100</v>
          </cell>
          <cell r="J1242">
            <v>231</v>
          </cell>
          <cell r="K1242">
            <v>959</v>
          </cell>
          <cell r="M1242">
            <v>207</v>
          </cell>
        </row>
        <row r="1267">
          <cell r="B1267" t="str">
            <v>4.(c)</v>
          </cell>
          <cell r="C1267" t="str">
            <v>Orlen S.A.</v>
          </cell>
          <cell r="D1267" t="str">
            <v>ANWIL S.A.</v>
          </cell>
          <cell r="E1267">
            <v>21133</v>
          </cell>
          <cell r="F1267" t="str">
            <v>Toruńska 222</v>
          </cell>
          <cell r="G1267" t="str">
            <v/>
          </cell>
          <cell r="H1267" t="str">
            <v>Włocławek</v>
          </cell>
          <cell r="I1267" t="str">
            <v>87-805</v>
          </cell>
          <cell r="J1267">
            <v>713</v>
          </cell>
          <cell r="L1267">
            <v>383</v>
          </cell>
          <cell r="M1267">
            <v>917</v>
          </cell>
        </row>
        <row r="1272">
          <cell r="B1272" t="str">
            <v>4.(b)</v>
          </cell>
          <cell r="C1272" t="str">
            <v>Ciech S.A.</v>
          </cell>
          <cell r="D1272" t="str">
            <v>Soda Polska Ciech Sp. z o.o., Zakład Produkcyjny Soda Mątwy w Inowrocławiu</v>
          </cell>
          <cell r="E1272">
            <v>21118</v>
          </cell>
          <cell r="F1272" t="str">
            <v>Fabryczna  4</v>
          </cell>
          <cell r="G1272" t="str">
            <v/>
          </cell>
          <cell r="H1272" t="str">
            <v>Inowrocław</v>
          </cell>
          <cell r="I1272" t="str">
            <v>88-100</v>
          </cell>
          <cell r="J1272">
            <v>1470</v>
          </cell>
          <cell r="K1272">
            <v>4260</v>
          </cell>
          <cell r="L1272">
            <v>331</v>
          </cell>
          <cell r="M1272">
            <v>747</v>
          </cell>
        </row>
        <row r="1273">
          <cell r="B1273" t="str">
            <v>1.(c)</v>
          </cell>
          <cell r="C1273" t="str">
            <v>-</v>
          </cell>
          <cell r="D1273" t="str">
            <v>Zakład Energetyki Cieplnej Sp. z o.o.</v>
          </cell>
          <cell r="E1273">
            <v>20215</v>
          </cell>
          <cell r="F1273" t="str">
            <v>Torowa 40</v>
          </cell>
          <cell r="G1273" t="str">
            <v/>
          </cell>
          <cell r="H1273" t="str">
            <v>Inowrocław</v>
          </cell>
          <cell r="I1273" t="str">
            <v>88-100</v>
          </cell>
          <cell r="J1273">
            <v>119</v>
          </cell>
          <cell r="K1273">
            <v>423</v>
          </cell>
        </row>
        <row r="1278">
          <cell r="B1278" t="str">
            <v>4.(b)</v>
          </cell>
          <cell r="C1278" t="str">
            <v>CIECH S.A.</v>
          </cell>
          <cell r="D1278" t="str">
            <v>Soda Polska CIECH Sp. z o.o., Zakład Produkcyjny JANIKOSODA  w Janikowie</v>
          </cell>
          <cell r="E1278">
            <v>21119</v>
          </cell>
          <cell r="F1278" t="str">
            <v>Przemysłowa  30</v>
          </cell>
          <cell r="G1278" t="str">
            <v/>
          </cell>
          <cell r="H1278" t="str">
            <v>Janikowo</v>
          </cell>
          <cell r="I1278" t="str">
            <v>88-160</v>
          </cell>
          <cell r="J1278">
            <v>1890</v>
          </cell>
          <cell r="K1278">
            <v>4380</v>
          </cell>
          <cell r="L1278">
            <v>384</v>
          </cell>
          <cell r="M1278">
            <v>1220</v>
          </cell>
        </row>
        <row r="1290">
          <cell r="B1290" t="str">
            <v>1.(c)</v>
          </cell>
          <cell r="C1290" t="str">
            <v>Dalkia Polska S.A.</v>
          </cell>
          <cell r="D1290" t="str">
            <v>Dalkia Łódź S.A. Elektrociepłownia nr 4</v>
          </cell>
          <cell r="E1290">
            <v>1323</v>
          </cell>
          <cell r="F1290" t="str">
            <v>Andrzejewskiej 5</v>
          </cell>
          <cell r="G1290" t="str">
            <v/>
          </cell>
          <cell r="H1290" t="str">
            <v>Łódź</v>
          </cell>
          <cell r="I1290" t="str">
            <v>90-975</v>
          </cell>
          <cell r="J1290">
            <v>1530</v>
          </cell>
          <cell r="K1290">
            <v>2140</v>
          </cell>
          <cell r="M1290">
            <v>705</v>
          </cell>
        </row>
        <row r="1293">
          <cell r="B1293" t="str">
            <v>1.(c)</v>
          </cell>
          <cell r="C1293" t="str">
            <v>Dalkia Polska S.A.</v>
          </cell>
          <cell r="D1293" t="str">
            <v>Dalkia Łódź S.A. Elektrociepłownia nr 3</v>
          </cell>
          <cell r="E1293">
            <v>1321</v>
          </cell>
          <cell r="F1293" t="str">
            <v>Pojezierska 70</v>
          </cell>
          <cell r="G1293" t="str">
            <v/>
          </cell>
          <cell r="H1293" t="str">
            <v>Łódź</v>
          </cell>
          <cell r="I1293" t="str">
            <v>91-342</v>
          </cell>
          <cell r="J1293">
            <v>1720</v>
          </cell>
          <cell r="K1293">
            <v>3400</v>
          </cell>
          <cell r="L1293">
            <v>95.4</v>
          </cell>
          <cell r="M1293">
            <v>808</v>
          </cell>
        </row>
        <row r="1301">
          <cell r="B1301" t="str">
            <v>1.(c)</v>
          </cell>
          <cell r="C1301" t="str">
            <v>Dalkia Polska S.A.</v>
          </cell>
          <cell r="D1301" t="str">
            <v>Dalkia Łódź S.A., Elektrociepłownia nr 2</v>
          </cell>
          <cell r="E1301">
            <v>1322</v>
          </cell>
          <cell r="F1301" t="str">
            <v>Wróblewskiego 26</v>
          </cell>
          <cell r="G1301" t="str">
            <v/>
          </cell>
          <cell r="H1301" t="str">
            <v>Łódź</v>
          </cell>
          <cell r="I1301" t="str">
            <v>93-578</v>
          </cell>
          <cell r="J1301">
            <v>1050</v>
          </cell>
          <cell r="K1301">
            <v>2130</v>
          </cell>
          <cell r="L1301">
            <v>85.600000000000009</v>
          </cell>
          <cell r="M1301">
            <v>482</v>
          </cell>
        </row>
        <row r="1307">
          <cell r="B1307" t="str">
            <v>1.(c)</v>
          </cell>
          <cell r="C1307" t="str">
            <v>-</v>
          </cell>
          <cell r="D1307" t="str">
            <v>PGE Górnictwo i Energetyka Konwencjonalna S.A., Oddział Elektrociepłownia Zgierz</v>
          </cell>
          <cell r="E1307">
            <v>20237</v>
          </cell>
          <cell r="F1307" t="str">
            <v>Energetyków  9</v>
          </cell>
          <cell r="G1307" t="str">
            <v/>
          </cell>
          <cell r="H1307" t="str">
            <v>Zgierz</v>
          </cell>
          <cell r="I1307" t="str">
            <v>95-100</v>
          </cell>
          <cell r="K1307">
            <v>282</v>
          </cell>
        </row>
        <row r="1334">
          <cell r="B1334" t="str">
            <v>1.(c)</v>
          </cell>
          <cell r="C1334" t="str">
            <v>-</v>
          </cell>
          <cell r="D1334" t="str">
            <v>PGE Górnictwo i Energetyka Konwencjonalna S.A., Oddział Elektrownia Bełchatów</v>
          </cell>
          <cell r="E1334">
            <v>1298</v>
          </cell>
          <cell r="F1334" t="str">
            <v>Energetyczna 7</v>
          </cell>
          <cell r="G1334" t="str">
            <v/>
          </cell>
          <cell r="H1334" t="str">
            <v>Rogowiec</v>
          </cell>
          <cell r="I1334" t="str">
            <v>97-406</v>
          </cell>
          <cell r="J1334">
            <v>40300</v>
          </cell>
          <cell r="K1334">
            <v>77800</v>
          </cell>
          <cell r="L1334">
            <v>1150</v>
          </cell>
          <cell r="M1334">
            <v>35200</v>
          </cell>
        </row>
      </sheetData>
      <sheetData sheetId="23">
        <row r="5">
          <cell r="B5" t="str">
            <v>1.(c)</v>
          </cell>
          <cell r="C5" t="str">
            <v>TEJO ENERGIA - Produção e Distribuição de Energia Eléctrica, S.A.</v>
          </cell>
          <cell r="D5" t="str">
            <v>Central Termoeléctrica do Pego</v>
          </cell>
          <cell r="E5">
            <v>5530</v>
          </cell>
          <cell r="F5" t="str">
            <v>Central Termoeléctrica do Pego, Estrada Nacional 118, Km 142,1</v>
          </cell>
          <cell r="G5" t="str">
            <v>..</v>
          </cell>
          <cell r="H5" t="str">
            <v>ABRANTES</v>
          </cell>
          <cell r="I5" t="str">
            <v>2205-380</v>
          </cell>
          <cell r="J5">
            <v>2370</v>
          </cell>
          <cell r="K5">
            <v>1660</v>
          </cell>
          <cell r="M5">
            <v>3180</v>
          </cell>
        </row>
        <row r="39">
          <cell r="B39" t="str">
            <v>1.(c)</v>
          </cell>
          <cell r="C39" t="str">
            <v>EDP - Gestão de Produção de Energia, S.A.</v>
          </cell>
          <cell r="D39" t="str">
            <v>Central Termoeléctrica do Carregado</v>
          </cell>
          <cell r="E39">
            <v>5483</v>
          </cell>
          <cell r="F39" t="str">
            <v>Vala do Carregado</v>
          </cell>
          <cell r="G39" t="str">
            <v>..</v>
          </cell>
          <cell r="H39" t="str">
            <v>ALENQUER</v>
          </cell>
          <cell r="I39" t="str">
            <v>2580-510</v>
          </cell>
        </row>
        <row r="40">
          <cell r="B40" t="str">
            <v>1.(c)</v>
          </cell>
          <cell r="C40" t="str">
            <v>EDP - Gestão de Produção de Energia, S.A.</v>
          </cell>
          <cell r="D40" t="str">
            <v>Central Termoeléctrica do Ribatejo</v>
          </cell>
          <cell r="E40">
            <v>5531</v>
          </cell>
          <cell r="F40" t="str">
            <v>Carregado</v>
          </cell>
          <cell r="G40" t="str">
            <v>..</v>
          </cell>
          <cell r="H40" t="str">
            <v>ALENQUER</v>
          </cell>
          <cell r="I40" t="str">
            <v>2580-510</v>
          </cell>
        </row>
        <row r="70">
          <cell r="B70" t="str">
            <v>6.(a)</v>
          </cell>
          <cell r="C70" t="str">
            <v>Portucel - Empresa Produtora de Pasta e Papel, S.A.</v>
          </cell>
          <cell r="D70" t="str">
            <v>Fábrica de Cacia (Portucel)</v>
          </cell>
          <cell r="E70">
            <v>5388</v>
          </cell>
          <cell r="F70" t="str">
            <v>Rua Bombeiros da Celulose Cacia</v>
          </cell>
          <cell r="G70" t="str">
            <v>..</v>
          </cell>
          <cell r="H70" t="str">
            <v>AVEIRO</v>
          </cell>
          <cell r="I70" t="str">
            <v>3800-536</v>
          </cell>
          <cell r="J70">
            <v>578</v>
          </cell>
          <cell r="K70">
            <v>167</v>
          </cell>
          <cell r="L70">
            <v>216</v>
          </cell>
          <cell r="M70">
            <v>731</v>
          </cell>
        </row>
        <row r="87">
          <cell r="B87" t="str">
            <v>1.(c)</v>
          </cell>
          <cell r="C87" t="str">
            <v>FISIGEN-Empresa de Cogeração, S.A.</v>
          </cell>
          <cell r="D87" t="str">
            <v>Central de Cogeração da FISIGEN</v>
          </cell>
          <cell r="E87">
            <v>177453</v>
          </cell>
          <cell r="F87" t="str">
            <v>Instalação Fabril da Fisipe, Rua 53, Lavradio</v>
          </cell>
          <cell r="G87" t="str">
            <v>..</v>
          </cell>
          <cell r="H87" t="str">
            <v>BARREIRO</v>
          </cell>
          <cell r="I87" t="str">
            <v>2836-908</v>
          </cell>
          <cell r="M87">
            <v>127</v>
          </cell>
        </row>
        <row r="182">
          <cell r="B182" t="str">
            <v>1.(c)</v>
          </cell>
          <cell r="C182" t="str">
            <v>Soporgen - Sociedade Portuguesa de Geração de Electricidade e Calor, S.A.</v>
          </cell>
          <cell r="D182" t="str">
            <v>CENTRAL DE COGERAÇÃO DA SOPORGEN</v>
          </cell>
          <cell r="E182">
            <v>5491</v>
          </cell>
          <cell r="F182" t="str">
            <v>Edificio Fabril da Soporcel - Lavos</v>
          </cell>
          <cell r="G182" t="str">
            <v>..</v>
          </cell>
          <cell r="H182" t="str">
            <v>FIGUEIRA DA FOZ</v>
          </cell>
          <cell r="I182" t="str">
            <v>3090-458</v>
          </cell>
          <cell r="J182">
            <v>694</v>
          </cell>
          <cell r="M182">
            <v>261</v>
          </cell>
        </row>
        <row r="183">
          <cell r="B183" t="str">
            <v>1.(c)</v>
          </cell>
          <cell r="C183" t="str">
            <v>EDP Produção - Bioeléctrica S.A.</v>
          </cell>
          <cell r="D183" t="str">
            <v>Central Termoeléctrica a Biomassa da Figueira da Foz</v>
          </cell>
          <cell r="E183">
            <v>133882</v>
          </cell>
          <cell r="F183" t="str">
            <v>EDP Produção-Bioeléctrica, CELBI, Leirosa</v>
          </cell>
          <cell r="G183" t="str">
            <v>..</v>
          </cell>
          <cell r="H183" t="str">
            <v>FIGUEIRA DA FOZ</v>
          </cell>
          <cell r="I183" t="str">
            <v>3081-853</v>
          </cell>
          <cell r="J183">
            <v>207</v>
          </cell>
          <cell r="M183">
            <v>330</v>
          </cell>
        </row>
        <row r="184">
          <cell r="B184" t="str">
            <v>1.(c)</v>
          </cell>
          <cell r="C184" t="str">
            <v>EDP - Gestão de Produção de Energia, S.A.</v>
          </cell>
          <cell r="D184" t="str">
            <v>Central Termoeléctrica de Lares</v>
          </cell>
          <cell r="E184">
            <v>133888</v>
          </cell>
          <cell r="F184" t="str">
            <v>Avenida da Beira Rio Lares</v>
          </cell>
          <cell r="G184" t="str">
            <v>..</v>
          </cell>
          <cell r="H184" t="str">
            <v>FIGUEIRA DA FOZ</v>
          </cell>
          <cell r="I184" t="str">
            <v>3090-648</v>
          </cell>
          <cell r="J184">
            <v>198</v>
          </cell>
          <cell r="M184">
            <v>522</v>
          </cell>
        </row>
        <row r="190">
          <cell r="B190" t="str">
            <v>6.(a)</v>
          </cell>
          <cell r="C190" t="str">
            <v>SOPORCEL - Sociedade Portuguesa de Papel, S.A.</v>
          </cell>
          <cell r="D190" t="str">
            <v>SOPORCEL- Sociedade Portuguesa de Papel, (Instalação)</v>
          </cell>
          <cell r="E190">
            <v>5410</v>
          </cell>
          <cell r="F190" t="str">
            <v>Lavos, Figueira da Foz</v>
          </cell>
          <cell r="G190" t="str">
            <v>..</v>
          </cell>
          <cell r="H190" t="str">
            <v>FIGUEIRA DA FOZ</v>
          </cell>
          <cell r="I190" t="str">
            <v>3090-458</v>
          </cell>
          <cell r="J190">
            <v>646</v>
          </cell>
          <cell r="L190">
            <v>170</v>
          </cell>
          <cell r="M190">
            <v>992</v>
          </cell>
        </row>
        <row r="196">
          <cell r="B196" t="str">
            <v>1.(c)</v>
          </cell>
          <cell r="C196" t="str">
            <v>Turbogás - Produtora Energética, S.A.</v>
          </cell>
          <cell r="D196" t="str">
            <v>Central de Ciclo Combinado da Tapada do Outeiro</v>
          </cell>
          <cell r="E196">
            <v>5403</v>
          </cell>
          <cell r="F196" t="str">
            <v>Central de Ciclo Combinado da Tapada do Outeiro, Broalhos</v>
          </cell>
          <cell r="G196" t="str">
            <v>..</v>
          </cell>
          <cell r="H196" t="str">
            <v>GONDOMAR</v>
          </cell>
          <cell r="I196" t="str">
            <v>4515-430</v>
          </cell>
          <cell r="J196">
            <v>873</v>
          </cell>
          <cell r="L196">
            <v>50.2</v>
          </cell>
          <cell r="M196">
            <v>1010</v>
          </cell>
        </row>
        <row r="286">
          <cell r="B286" t="str">
            <v>1.(a)</v>
          </cell>
          <cell r="C286" t="str">
            <v>Petróleos de Portugal - PETROGAL, S.A.</v>
          </cell>
          <cell r="D286" t="str">
            <v>Petrogal-Refinaria do Porto</v>
          </cell>
          <cell r="E286">
            <v>5452</v>
          </cell>
          <cell r="F286" t="str">
            <v>Petrogal  - Refinaria do Porto Apartado 3015</v>
          </cell>
          <cell r="G286" t="str">
            <v>..</v>
          </cell>
          <cell r="H286" t="str">
            <v>MATOSINHOS</v>
          </cell>
          <cell r="I286" t="str">
            <v>4451-852</v>
          </cell>
          <cell r="J286">
            <v>1530</v>
          </cell>
          <cell r="K286">
            <v>2790</v>
          </cell>
          <cell r="L286">
            <v>119</v>
          </cell>
          <cell r="M286">
            <v>870</v>
          </cell>
        </row>
        <row r="342">
          <cell r="B342" t="str">
            <v>1.(c)</v>
          </cell>
          <cell r="C342" t="str">
            <v>CARRIÇO COGERAÇÃO - Sociedade de Geração de Electricidade e Calor, S.A.</v>
          </cell>
          <cell r="D342" t="str">
            <v>Central de Cogeração do carriço</v>
          </cell>
          <cell r="E342">
            <v>38374</v>
          </cell>
          <cell r="F342" t="str">
            <v>Rua Tomás da Fonseca, Torre C</v>
          </cell>
          <cell r="G342" t="str">
            <v>..</v>
          </cell>
          <cell r="H342" t="str">
            <v>POMBAL</v>
          </cell>
          <cell r="I342" t="str">
            <v>1600-209</v>
          </cell>
          <cell r="J342">
            <v>133</v>
          </cell>
          <cell r="M342">
            <v>136</v>
          </cell>
        </row>
        <row r="443">
          <cell r="B443" t="str">
            <v>1.(c)</v>
          </cell>
          <cell r="C443" t="str">
            <v>EDP - Gestão de Produção de Energia, S.A.</v>
          </cell>
          <cell r="D443" t="str">
            <v>Central Termoeléctrica de Setúbal</v>
          </cell>
          <cell r="E443">
            <v>5482</v>
          </cell>
          <cell r="F443" t="str">
            <v>Rua Principal das Praias do Sado</v>
          </cell>
          <cell r="G443" t="str">
            <v>..</v>
          </cell>
          <cell r="H443" t="str">
            <v>SETÚBAL</v>
          </cell>
          <cell r="I443" t="str">
            <v>2910-857</v>
          </cell>
        </row>
        <row r="445">
          <cell r="B445" t="str">
            <v>6.(a)</v>
          </cell>
          <cell r="C445" t="str">
            <v>Portucel - Empresa Produtora de Pasta e Papel, S.A.</v>
          </cell>
          <cell r="D445" t="str">
            <v>Complexo Industrial de Setúbal da Portucel</v>
          </cell>
          <cell r="E445">
            <v>5476</v>
          </cell>
          <cell r="F445" t="str">
            <v>Zona Industrial de Mitrena Apartado 55</v>
          </cell>
          <cell r="G445" t="str">
            <v>..</v>
          </cell>
          <cell r="H445" t="str">
            <v>SETÚBAL</v>
          </cell>
          <cell r="I445" t="str">
            <v>2910-738</v>
          </cell>
          <cell r="J445">
            <v>949</v>
          </cell>
          <cell r="K445">
            <v>196</v>
          </cell>
          <cell r="L445">
            <v>396</v>
          </cell>
          <cell r="M445">
            <v>1460</v>
          </cell>
        </row>
        <row r="455">
          <cell r="B455" t="str">
            <v>1.(c)</v>
          </cell>
          <cell r="C455" t="str">
            <v>SPCG - Sociedade Portuguesa de Co-Geração Eléctrica, SA</v>
          </cell>
          <cell r="D455" t="str">
            <v>SPCG - Sociedade Portuguesa de Co-Geração Eléctrica, SA</v>
          </cell>
          <cell r="E455">
            <v>133926</v>
          </cell>
          <cell r="F455" t="str">
            <v>Zona Industrial de Mitrena Apartado 55</v>
          </cell>
          <cell r="G455" t="str">
            <v>..</v>
          </cell>
          <cell r="H455" t="str">
            <v>SETÚBAL</v>
          </cell>
          <cell r="I455" t="str">
            <v>2910-738</v>
          </cell>
          <cell r="J455">
            <v>148</v>
          </cell>
          <cell r="M455">
            <v>275</v>
          </cell>
        </row>
        <row r="458">
          <cell r="B458" t="str">
            <v>1.(c)</v>
          </cell>
          <cell r="C458" t="str">
            <v>EDP - Gestão de Produção de Energia, S.A.</v>
          </cell>
          <cell r="D458" t="str">
            <v>Central Termoeléctrica Sines</v>
          </cell>
          <cell r="E458">
            <v>5485</v>
          </cell>
          <cell r="F458" t="str">
            <v xml:space="preserve"> Apartado 46, S. Torpes</v>
          </cell>
          <cell r="G458" t="str">
            <v>..</v>
          </cell>
          <cell r="H458" t="str">
            <v>SINES</v>
          </cell>
          <cell r="I458" t="str">
            <v>7520-089</v>
          </cell>
          <cell r="J458">
            <v>3830</v>
          </cell>
          <cell r="K458">
            <v>3830</v>
          </cell>
          <cell r="L458">
            <v>178</v>
          </cell>
          <cell r="M458">
            <v>7790</v>
          </cell>
        </row>
        <row r="461">
          <cell r="B461" t="str">
            <v>1.(a)</v>
          </cell>
          <cell r="C461" t="str">
            <v>Petróleos de Portugal - PETROGAL, S.A.</v>
          </cell>
          <cell r="D461" t="str">
            <v>Refinaria de Sines</v>
          </cell>
          <cell r="E461">
            <v>5453</v>
          </cell>
          <cell r="F461" t="str">
            <v>Daldas do Meio, Apartado 15</v>
          </cell>
          <cell r="G461" t="str">
            <v>..</v>
          </cell>
          <cell r="H461" t="str">
            <v>SINES</v>
          </cell>
          <cell r="I461" t="str">
            <v>7520-999</v>
          </cell>
          <cell r="J461">
            <v>1340</v>
          </cell>
          <cell r="K461">
            <v>10600</v>
          </cell>
          <cell r="L461">
            <v>367</v>
          </cell>
          <cell r="M461">
            <v>1900</v>
          </cell>
        </row>
        <row r="463">
          <cell r="B463" t="str">
            <v>1.(c)</v>
          </cell>
          <cell r="C463" t="str">
            <v>REPSOL-Produção de Electricidade e Calor ACE</v>
          </cell>
          <cell r="D463" t="str">
            <v>Repsol-Produção de Electricidade e Calor - ACE</v>
          </cell>
          <cell r="E463">
            <v>5357</v>
          </cell>
          <cell r="F463" t="str">
            <v>Lugar de Monte-Feio Apartado - 41</v>
          </cell>
          <cell r="G463" t="str">
            <v>..</v>
          </cell>
          <cell r="H463" t="str">
            <v>SINES</v>
          </cell>
          <cell r="I463" t="str">
            <v>7520-064</v>
          </cell>
          <cell r="J463">
            <v>199</v>
          </cell>
          <cell r="M463">
            <v>168</v>
          </cell>
        </row>
        <row r="514">
          <cell r="B514" t="str">
            <v>6.(a)</v>
          </cell>
          <cell r="C514" t="str">
            <v>Europa&amp;c Kraft Viana</v>
          </cell>
          <cell r="D514" t="str">
            <v>Europa&amp;c Kraft Viana</v>
          </cell>
          <cell r="E514">
            <v>5389</v>
          </cell>
          <cell r="F514" t="str">
            <v>Apartado 550</v>
          </cell>
          <cell r="G514" t="str">
            <v>..</v>
          </cell>
          <cell r="H514" t="str">
            <v>VIANA DO CASTELO</v>
          </cell>
          <cell r="I514" t="str">
            <v>4905-261</v>
          </cell>
          <cell r="J514">
            <v>939</v>
          </cell>
          <cell r="L514">
            <v>264</v>
          </cell>
          <cell r="M514">
            <v>658</v>
          </cell>
        </row>
        <row r="526">
          <cell r="B526" t="str">
            <v>1.(c)</v>
          </cell>
          <cell r="C526" t="str">
            <v>Energin, Sociedade de Produção de Electricidade e Calor, S.A.</v>
          </cell>
          <cell r="D526" t="str">
            <v>Central de Cogeração da Energin</v>
          </cell>
          <cell r="E526">
            <v>5532</v>
          </cell>
          <cell r="F526" t="str">
            <v>Rua Eng. Clement Dumoulin Póvoa de Santa Iria</v>
          </cell>
          <cell r="G526" t="str">
            <v>..</v>
          </cell>
          <cell r="H526" t="str">
            <v>VILA FRANCA DE XIRA</v>
          </cell>
          <cell r="I526" t="str">
            <v>2625-106</v>
          </cell>
          <cell r="M526">
            <v>202</v>
          </cell>
        </row>
      </sheetData>
      <sheetData sheetId="24">
        <row r="12">
          <cell r="B12" t="str">
            <v>1.(c)</v>
          </cell>
          <cell r="C12" t="str">
            <v>SC CET ARAD SA</v>
          </cell>
          <cell r="D12" t="str">
            <v>SC CET Arad SA - pe lignit</v>
          </cell>
          <cell r="E12">
            <v>167405</v>
          </cell>
          <cell r="F12" t="str">
            <v>6 Vanatori FN</v>
          </cell>
          <cell r="G12" t="str">
            <v/>
          </cell>
          <cell r="H12" t="str">
            <v>Arad</v>
          </cell>
          <cell r="I12" t="str">
            <v>310162</v>
          </cell>
          <cell r="J12">
            <v>402</v>
          </cell>
          <cell r="K12">
            <v>7770</v>
          </cell>
          <cell r="L12">
            <v>101</v>
          </cell>
          <cell r="M12">
            <v>365</v>
          </cell>
        </row>
        <row r="17">
          <cell r="B17" t="str">
            <v>4.(c)</v>
          </cell>
          <cell r="C17" t="str">
            <v>SC INTERAGRO SA BUCURESTI</v>
          </cell>
          <cell r="D17" t="str">
            <v>SC AMURCO  SRL BACAU</v>
          </cell>
          <cell r="E17">
            <v>167296</v>
          </cell>
          <cell r="F17" t="str">
            <v>Str. Chimiei nr. 1</v>
          </cell>
          <cell r="G17" t="str">
            <v/>
          </cell>
          <cell r="H17" t="str">
            <v>Bacau</v>
          </cell>
          <cell r="I17" t="str">
            <v>600289</v>
          </cell>
          <cell r="J17">
            <v>732</v>
          </cell>
          <cell r="M17">
            <v>536</v>
          </cell>
        </row>
        <row r="18">
          <cell r="B18" t="str">
            <v>1.(c)</v>
          </cell>
          <cell r="C18" t="str">
            <v>CONSILIUL LOCAL BACAU</v>
          </cell>
          <cell r="D18" t="str">
            <v>SC CET SA BACAU</v>
          </cell>
          <cell r="E18">
            <v>167294</v>
          </cell>
          <cell r="F18" t="str">
            <v>Chimiei nr. 6</v>
          </cell>
          <cell r="G18" t="str">
            <v/>
          </cell>
          <cell r="H18" t="str">
            <v>Bacau</v>
          </cell>
          <cell r="I18" t="str">
            <v>600286</v>
          </cell>
          <cell r="J18">
            <v>610</v>
          </cell>
          <cell r="K18">
            <v>2800</v>
          </cell>
          <cell r="L18">
            <v>113</v>
          </cell>
          <cell r="M18">
            <v>210</v>
          </cell>
        </row>
        <row r="50">
          <cell r="B50" t="str">
            <v>1.(a)</v>
          </cell>
          <cell r="C50" t="str">
            <v>SC OMV PETROM SA</v>
          </cell>
          <cell r="D50" t="str">
            <v>SC OMV PETROM SA-rafinaria ARPECHIM Bradu</v>
          </cell>
          <cell r="E50">
            <v>167345</v>
          </cell>
          <cell r="F50" t="str">
            <v>B-dul Petrochimistilor, nr. 1</v>
          </cell>
          <cell r="G50" t="str">
            <v/>
          </cell>
          <cell r="H50" t="str">
            <v>Bradu, Pitesti</v>
          </cell>
          <cell r="I50" t="str">
            <v>110490</v>
          </cell>
        </row>
        <row r="52">
          <cell r="B52" t="str">
            <v>9.(e)</v>
          </cell>
          <cell r="C52" t="str">
            <v>STX OSV</v>
          </cell>
          <cell r="D52" t="str">
            <v>SC STX OSV BRAILA SA</v>
          </cell>
          <cell r="E52">
            <v>22756</v>
          </cell>
          <cell r="F52" t="str">
            <v>Celulozei nr. 1A</v>
          </cell>
          <cell r="G52" t="str">
            <v/>
          </cell>
          <cell r="H52" t="str">
            <v>BRAILA</v>
          </cell>
          <cell r="I52" t="str">
            <v>810282</v>
          </cell>
        </row>
        <row r="61">
          <cell r="B61" t="str">
            <v>1.(c)</v>
          </cell>
          <cell r="C61" t="str">
            <v>SC DALKIA TERMO PRAHOVA SRL</v>
          </cell>
          <cell r="D61" t="str">
            <v>SC DALKIA TERMO PRAHOVA SRL</v>
          </cell>
          <cell r="E61">
            <v>167376</v>
          </cell>
          <cell r="F61" t="str">
            <v>Trandafirilor 71</v>
          </cell>
          <cell r="G61" t="str">
            <v/>
          </cell>
          <cell r="H61" t="str">
            <v>BRAZI</v>
          </cell>
          <cell r="I61" t="str">
            <v>107084</v>
          </cell>
          <cell r="J61">
            <v>1340</v>
          </cell>
          <cell r="M61">
            <v>353</v>
          </cell>
        </row>
        <row r="68">
          <cell r="B68" t="str">
            <v>1.(c)</v>
          </cell>
          <cell r="C68" t="str">
            <v>SC ELECTROCENTRALE BUCURESTI SA</v>
          </cell>
          <cell r="D68" t="str">
            <v>SC ELECTROCENTRALE BUCURESTI SA - Cet Bucuresti Sud</v>
          </cell>
          <cell r="E68">
            <v>167471</v>
          </cell>
          <cell r="F68" t="str">
            <v>Releului , nr. 2B</v>
          </cell>
          <cell r="G68" t="str">
            <v/>
          </cell>
          <cell r="H68" t="str">
            <v>BUCURESTI</v>
          </cell>
          <cell r="I68" t="str">
            <v>74569</v>
          </cell>
          <cell r="J68">
            <v>994</v>
          </cell>
          <cell r="M68">
            <v>1020</v>
          </cell>
        </row>
        <row r="69">
          <cell r="B69" t="str">
            <v>1.(c)</v>
          </cell>
          <cell r="C69" t="str">
            <v>SC ELECTROCENTRALE BUCURESTI SA</v>
          </cell>
          <cell r="D69" t="str">
            <v>SC ELECTROCENTRALE BUCURESTI SA - Cet Bucuresti Vest</v>
          </cell>
          <cell r="E69">
            <v>167472</v>
          </cell>
          <cell r="F69" t="str">
            <v>Bd. Timisoara nr. 106</v>
          </cell>
          <cell r="G69" t="str">
            <v/>
          </cell>
          <cell r="H69" t="str">
            <v>BUCURESTI</v>
          </cell>
          <cell r="I69" t="str">
            <v>77208</v>
          </cell>
          <cell r="J69">
            <v>484</v>
          </cell>
          <cell r="M69">
            <v>632</v>
          </cell>
        </row>
        <row r="70">
          <cell r="B70" t="str">
            <v>1.(c)</v>
          </cell>
          <cell r="C70" t="str">
            <v>SC ELECTROCENTRALE BUCURESTI SA</v>
          </cell>
          <cell r="D70" t="str">
            <v>SC ELECTROCENTRALE BUCURESTI SA - Cet Grozavesti</v>
          </cell>
          <cell r="E70">
            <v>167473</v>
          </cell>
          <cell r="F70" t="str">
            <v>Splaiul Independentei nr. 229</v>
          </cell>
          <cell r="G70" t="str">
            <v/>
          </cell>
          <cell r="H70" t="str">
            <v>BUCURESTI</v>
          </cell>
          <cell r="I70" t="str">
            <v>77208</v>
          </cell>
          <cell r="J70">
            <v>335</v>
          </cell>
          <cell r="M70">
            <v>294</v>
          </cell>
        </row>
        <row r="71">
          <cell r="B71" t="str">
            <v>1.(c)</v>
          </cell>
          <cell r="C71" t="str">
            <v>SC ELECTROCENTRALE BUCURESTI SA</v>
          </cell>
          <cell r="D71" t="str">
            <v>SC ELECTROCENTRALE BUCURESTI SA - Cet Progresu</v>
          </cell>
          <cell r="E71">
            <v>167470</v>
          </cell>
          <cell r="F71" t="str">
            <v>Pogoanele nr. 1A</v>
          </cell>
          <cell r="G71" t="str">
            <v/>
          </cell>
          <cell r="H71" t="str">
            <v>BUCURESTI</v>
          </cell>
          <cell r="I71" t="str">
            <v>75449</v>
          </cell>
          <cell r="J71">
            <v>335</v>
          </cell>
          <cell r="K71">
            <v>187</v>
          </cell>
          <cell r="M71">
            <v>466</v>
          </cell>
        </row>
        <row r="120">
          <cell r="B120" t="str">
            <v>1.(c)</v>
          </cell>
          <cell r="C120" t="str">
            <v>SC COLONIA CLUJ-NAPOCA ENERGIE SRL</v>
          </cell>
          <cell r="D120" t="str">
            <v>CENTRALA TERMICA DE ZONA SOMES NORD</v>
          </cell>
          <cell r="E120">
            <v>177468</v>
          </cell>
          <cell r="F120" t="str">
            <v>Plevnei nr. 68</v>
          </cell>
          <cell r="G120" t="str">
            <v/>
          </cell>
          <cell r="H120" t="str">
            <v>CLUJ-NAPOCA</v>
          </cell>
          <cell r="I120" t="str">
            <v>400394</v>
          </cell>
        </row>
        <row r="209">
          <cell r="B209" t="str">
            <v>1.(c)</v>
          </cell>
          <cell r="C209" t="str">
            <v>SC ELECTROCENTRALE BUCURESTI SA</v>
          </cell>
          <cell r="D209" t="str">
            <v>SC ELECTROCENTRALE BUCURESTI SA CENTRALA TERMOELECTRICA PALAS</v>
          </cell>
          <cell r="E209">
            <v>167335</v>
          </cell>
          <cell r="F209" t="str">
            <v>Bulevardul Aurel Vlaicu nr. 123</v>
          </cell>
          <cell r="G209" t="str">
            <v/>
          </cell>
          <cell r="H209" t="str">
            <v>CONSTANTA</v>
          </cell>
          <cell r="I209" t="str">
            <v>900075</v>
          </cell>
          <cell r="J209">
            <v>184</v>
          </cell>
          <cell r="M209">
            <v>351</v>
          </cell>
        </row>
        <row r="219">
          <cell r="B219" t="str">
            <v>1.(c)</v>
          </cell>
          <cell r="C219" t="str">
            <v>SOCIETATEA COMPLEXUL ENERGETIC OLTENIA SA</v>
          </cell>
          <cell r="D219" t="str">
            <v>SOCIETATEA COMPLEXUL ENERGETIC OLTENIA SA - Sucursala Electrocentrale Craiova II</v>
          </cell>
          <cell r="E219">
            <v>167387</v>
          </cell>
          <cell r="F219" t="str">
            <v>Bariera Valcii, nr. 195</v>
          </cell>
          <cell r="G219" t="str">
            <v/>
          </cell>
          <cell r="H219" t="str">
            <v>Craiova</v>
          </cell>
          <cell r="I219" t="str">
            <v>200716</v>
          </cell>
          <cell r="J219">
            <v>2090</v>
          </cell>
          <cell r="K219">
            <v>18700</v>
          </cell>
          <cell r="L219">
            <v>327</v>
          </cell>
          <cell r="M219">
            <v>1620</v>
          </cell>
        </row>
        <row r="229">
          <cell r="B229" t="str">
            <v>1.(c)</v>
          </cell>
          <cell r="C229" t="str">
            <v>SC TERMOELECTRICA SA</v>
          </cell>
          <cell r="D229" t="str">
            <v>SC TERMOELECTRICA SA</v>
          </cell>
          <cell r="E229">
            <v>167353</v>
          </cell>
          <cell r="F229" t="str">
            <v>Aleea Sinaia nr.18</v>
          </cell>
          <cell r="G229" t="str">
            <v/>
          </cell>
          <cell r="H229" t="str">
            <v>Doicesti</v>
          </cell>
          <cell r="I229" t="str">
            <v>137195</v>
          </cell>
        </row>
        <row r="233">
          <cell r="B233" t="str">
            <v>1.(c)</v>
          </cell>
          <cell r="C233" t="str">
            <v>REGIA AUTONOMA PENTRU ACTIVITATI NUCLEARE</v>
          </cell>
          <cell r="D233" t="str">
            <v>REGIA AUTONOMA PENTRU ACTIVITATI NUCLEARE - Sucursala Romag Termo</v>
          </cell>
          <cell r="E233">
            <v>167394</v>
          </cell>
          <cell r="F233" t="str">
            <v>Calea Tg.Jiului, km5</v>
          </cell>
          <cell r="G233" t="str">
            <v/>
          </cell>
          <cell r="H233" t="str">
            <v>DROBETA TURNU SEVERIN</v>
          </cell>
          <cell r="I233" t="str">
            <v>227297</v>
          </cell>
          <cell r="J233">
            <v>1960</v>
          </cell>
          <cell r="K233">
            <v>40500</v>
          </cell>
          <cell r="L233">
            <v>520</v>
          </cell>
          <cell r="M233">
            <v>1850</v>
          </cell>
        </row>
        <row r="281">
          <cell r="B281" t="str">
            <v>1.(c)</v>
          </cell>
          <cell r="C281" t="str">
            <v xml:space="preserve">SC DALKIA  TERMO  IASI SA </v>
          </cell>
          <cell r="D281" t="str">
            <v>SC DALKIA  TERMO  IASI SA - CET II</v>
          </cell>
          <cell r="E281">
            <v>167308</v>
          </cell>
          <cell r="F281" t="str">
            <v>-</v>
          </cell>
          <cell r="G281" t="str">
            <v/>
          </cell>
          <cell r="H281" t="str">
            <v>HOLBOCA</v>
          </cell>
          <cell r="I281" t="str">
            <v>707250</v>
          </cell>
          <cell r="J281">
            <v>598</v>
          </cell>
          <cell r="K281">
            <v>1490</v>
          </cell>
          <cell r="M281">
            <v>287</v>
          </cell>
        </row>
        <row r="289">
          <cell r="B289" t="str">
            <v>1.(c)</v>
          </cell>
          <cell r="C289" t="str">
            <v>SC ELECTROCENTRALE BUCURESTI SA</v>
          </cell>
          <cell r="D289" t="str">
            <v>SNGN ROMGAZ SA MEDIAS - Sucursala de Productie Energie Electrica Iernut</v>
          </cell>
          <cell r="E289">
            <v>167460</v>
          </cell>
          <cell r="F289" t="str">
            <v>Energeticii, nr. 1</v>
          </cell>
          <cell r="G289" t="str">
            <v/>
          </cell>
          <cell r="H289" t="str">
            <v>Iernut</v>
          </cell>
          <cell r="I289" t="str">
            <v>545100</v>
          </cell>
          <cell r="J289">
            <v>351</v>
          </cell>
          <cell r="M289">
            <v>256</v>
          </cell>
        </row>
        <row r="295">
          <cell r="B295" t="str">
            <v>1.(c)</v>
          </cell>
          <cell r="C295" t="str">
            <v xml:space="preserve"> SOCIETATEA COMPLEXUL ENERGETIC OLTENIA-SA </v>
          </cell>
          <cell r="D295" t="str">
            <v xml:space="preserve"> SOCIETATEA COMPLEXUL ENERGETIC OLTENIA SA- SUCURSALA ELECTROCENTRALE ISALNITA</v>
          </cell>
          <cell r="E295">
            <v>167386</v>
          </cell>
          <cell r="F295" t="str">
            <v>Mihai Viteazu nr.101</v>
          </cell>
          <cell r="G295" t="str">
            <v/>
          </cell>
          <cell r="H295" t="str">
            <v>ISALNITA</v>
          </cell>
          <cell r="I295" t="str">
            <v>207340</v>
          </cell>
          <cell r="J295">
            <v>405</v>
          </cell>
          <cell r="K295">
            <v>7150</v>
          </cell>
          <cell r="L295">
            <v>457</v>
          </cell>
          <cell r="M295">
            <v>2520</v>
          </cell>
        </row>
        <row r="325">
          <cell r="B325" t="str">
            <v>1.(c)</v>
          </cell>
          <cell r="C325" t="str">
            <v>SC ELECTROCENTRALE DEVA SA</v>
          </cell>
          <cell r="D325" t="str">
            <v>SC ELECTROCENTRALE DEVA SA</v>
          </cell>
          <cell r="E325">
            <v>167410</v>
          </cell>
          <cell r="F325" t="str">
            <v>Santierului nr. 1</v>
          </cell>
          <cell r="G325" t="str">
            <v/>
          </cell>
          <cell r="H325" t="str">
            <v>Mintia</v>
          </cell>
          <cell r="I325" t="str">
            <v>337532</v>
          </cell>
          <cell r="J325">
            <v>8560</v>
          </cell>
          <cell r="K325">
            <v>22400</v>
          </cell>
          <cell r="L325">
            <v>2590</v>
          </cell>
          <cell r="M325">
            <v>2100</v>
          </cell>
        </row>
        <row r="339">
          <cell r="B339" t="str">
            <v>1.(c)</v>
          </cell>
          <cell r="C339" t="str">
            <v>SC UZINA TERMOELECTRICA SA MIDIA</v>
          </cell>
          <cell r="D339" t="str">
            <v>SC UZINA TERMOELECTRICA MIDIA S.A.</v>
          </cell>
          <cell r="E339">
            <v>167334</v>
          </cell>
          <cell r="F339" t="str">
            <v>B-dul Navodari nr. 9A</v>
          </cell>
          <cell r="G339" t="str">
            <v/>
          </cell>
          <cell r="H339" t="str">
            <v>Năvodari</v>
          </cell>
          <cell r="I339" t="str">
            <v>905700</v>
          </cell>
          <cell r="J339">
            <v>120</v>
          </cell>
          <cell r="M339">
            <v>139</v>
          </cell>
        </row>
        <row r="353">
          <cell r="B353" t="str">
            <v>1.(c)</v>
          </cell>
          <cell r="C353" t="str">
            <v>SC ELECTROCENTRALE ORADEA SA</v>
          </cell>
          <cell r="D353" t="str">
            <v>SC ELECTROCENTRALE ORADEA SA</v>
          </cell>
          <cell r="E353">
            <v>167427</v>
          </cell>
          <cell r="F353" t="str">
            <v>Sos. Borsului nr. 23</v>
          </cell>
          <cell r="G353" t="str">
            <v/>
          </cell>
          <cell r="H353" t="str">
            <v>Oradea</v>
          </cell>
          <cell r="I353" t="str">
            <v>410605</v>
          </cell>
          <cell r="J353">
            <v>1070</v>
          </cell>
          <cell r="K353">
            <v>15400</v>
          </cell>
          <cell r="L353">
            <v>2130</v>
          </cell>
          <cell r="M353">
            <v>987</v>
          </cell>
        </row>
        <row r="355">
          <cell r="B355" t="str">
            <v>8.(b).(ii)</v>
          </cell>
          <cell r="C355" t="str">
            <v>Pfeifer &amp; Langen Germania</v>
          </cell>
          <cell r="D355" t="str">
            <v>SC ZAHARUL SA, Oradea</v>
          </cell>
          <cell r="E355">
            <v>99703</v>
          </cell>
          <cell r="F355" t="str">
            <v>Sos. Borsului, km3</v>
          </cell>
          <cell r="G355" t="str">
            <v/>
          </cell>
          <cell r="H355" t="str">
            <v>ORADEA</v>
          </cell>
          <cell r="I355" t="str">
            <v>410605</v>
          </cell>
        </row>
        <row r="383">
          <cell r="B383" t="str">
            <v>1.(c)</v>
          </cell>
          <cell r="C383" t="str">
            <v>S.C. PETROTEL LUKOIL S.A.</v>
          </cell>
          <cell r="D383" t="str">
            <v>S.C. LUKOIL ENERGY&amp;GAS ROMANIA S.R.L.</v>
          </cell>
          <cell r="E383">
            <v>159568</v>
          </cell>
          <cell r="F383" t="str">
            <v>MIHAI BRAVU nr. 235</v>
          </cell>
          <cell r="G383" t="str">
            <v/>
          </cell>
          <cell r="H383" t="str">
            <v>PLOIESTI</v>
          </cell>
          <cell r="I383" t="str">
            <v>100410</v>
          </cell>
          <cell r="J383">
            <v>474</v>
          </cell>
          <cell r="K383">
            <v>325</v>
          </cell>
          <cell r="M383">
            <v>511</v>
          </cell>
        </row>
        <row r="385">
          <cell r="B385" t="str">
            <v>1.(a)</v>
          </cell>
          <cell r="C385" t="str">
            <v>SC RAFINARIA ASTRA ROMANA SA</v>
          </cell>
          <cell r="D385" t="str">
            <v>SC RAFINARIA ASTRA ROMANA SA</v>
          </cell>
          <cell r="E385">
            <v>82885</v>
          </cell>
          <cell r="F385" t="str">
            <v>B-dul Petrolului nr.59</v>
          </cell>
          <cell r="G385" t="str">
            <v/>
          </cell>
          <cell r="H385" t="str">
            <v>Ploiesti</v>
          </cell>
          <cell r="I385" t="str">
            <v>100521</v>
          </cell>
        </row>
        <row r="400">
          <cell r="B400" t="str">
            <v>1.(c)</v>
          </cell>
          <cell r="C400" t="str">
            <v>SC CET GOVORA SA</v>
          </cell>
          <cell r="D400" t="str">
            <v>SC CET GOVORA SA</v>
          </cell>
          <cell r="E400">
            <v>167399</v>
          </cell>
          <cell r="F400" t="str">
            <v>Industriilor 1</v>
          </cell>
          <cell r="G400" t="str">
            <v/>
          </cell>
          <cell r="H400" t="str">
            <v>RAMNICU VALCEA</v>
          </cell>
          <cell r="I400" t="str">
            <v>240050</v>
          </cell>
          <cell r="J400">
            <v>3100</v>
          </cell>
          <cell r="K400">
            <v>14800</v>
          </cell>
          <cell r="L400">
            <v>1630</v>
          </cell>
          <cell r="M400">
            <v>1130</v>
          </cell>
        </row>
        <row r="409">
          <cell r="B409" t="str">
            <v>8.(b).(ii)</v>
          </cell>
          <cell r="C409" t="str">
            <v>SC AGRANA ROMANIA SA</v>
          </cell>
          <cell r="D409" t="str">
            <v>SC AGRANA ROMANIA SA</v>
          </cell>
          <cell r="E409">
            <v>167319</v>
          </cell>
          <cell r="F409" t="str">
            <v>Energiei, nr. 6</v>
          </cell>
          <cell r="G409" t="str">
            <v/>
          </cell>
          <cell r="H409" t="str">
            <v>ROMAN</v>
          </cell>
          <cell r="I409" t="str">
            <v>611047</v>
          </cell>
        </row>
        <row r="411">
          <cell r="B411" t="str">
            <v>1.(c)</v>
          </cell>
          <cell r="C411" t="str">
            <v>SC COMPLEXUL ENERGETIC OLTENIA SA</v>
          </cell>
          <cell r="D411" t="str">
            <v>SUCURSALA ELECTROCENTRALE ROVINARI</v>
          </cell>
          <cell r="E411">
            <v>167390</v>
          </cell>
          <cell r="F411" t="str">
            <v xml:space="preserve"> Energeticianului nr. 25</v>
          </cell>
          <cell r="G411" t="str">
            <v/>
          </cell>
          <cell r="H411" t="str">
            <v>Rovinari</v>
          </cell>
          <cell r="I411" t="str">
            <v>215400</v>
          </cell>
          <cell r="J411">
            <v>11900</v>
          </cell>
          <cell r="K411">
            <v>26300</v>
          </cell>
          <cell r="L411">
            <v>1280</v>
          </cell>
          <cell r="M411">
            <v>5800</v>
          </cell>
        </row>
        <row r="442">
          <cell r="B442" t="str">
            <v>1.(c)</v>
          </cell>
          <cell r="C442" t="str">
            <v>SC OMV PETROM SA</v>
          </cell>
          <cell r="D442" t="str">
            <v>CENTRALA DE COGENERARE  CU CICLU COMBINAT  BRAZI</v>
          </cell>
          <cell r="E442">
            <v>193180</v>
          </cell>
          <cell r="F442" t="str">
            <v>Piatra Craiului nr. 26</v>
          </cell>
          <cell r="G442" t="str">
            <v/>
          </cell>
          <cell r="H442" t="str">
            <v>sat Negoieşti, Comuna Brazi</v>
          </cell>
          <cell r="I442" t="str">
            <v>107086</v>
          </cell>
          <cell r="J442">
            <v>221</v>
          </cell>
          <cell r="M442">
            <v>502</v>
          </cell>
        </row>
        <row r="488">
          <cell r="B488" t="str">
            <v>1.(c)</v>
          </cell>
          <cell r="C488" t="str">
            <v>CONSILIUL LOCAL SUCEAVA</v>
          </cell>
          <cell r="D488" t="str">
            <v>SC TERMICA SA SUCEAVA</v>
          </cell>
          <cell r="E488">
            <v>167321</v>
          </cell>
          <cell r="F488" t="str">
            <v>Str. Energeticianului nr. 1</v>
          </cell>
          <cell r="G488" t="str">
            <v/>
          </cell>
          <cell r="H488" t="str">
            <v>Suceava</v>
          </cell>
          <cell r="I488" t="str">
            <v>720166</v>
          </cell>
          <cell r="J488">
            <v>624</v>
          </cell>
          <cell r="K488">
            <v>1250</v>
          </cell>
          <cell r="M488">
            <v>299</v>
          </cell>
        </row>
        <row r="505">
          <cell r="B505" t="str">
            <v>1.(c)</v>
          </cell>
          <cell r="C505" t="str">
            <v>SC COLTERM SA</v>
          </cell>
          <cell r="D505" t="str">
            <v>SC COLTERM SA - CET SUD</v>
          </cell>
          <cell r="E505">
            <v>167418</v>
          </cell>
          <cell r="F505" t="str">
            <v>Calea Sagului nr. 201</v>
          </cell>
          <cell r="G505" t="str">
            <v/>
          </cell>
          <cell r="H505" t="str">
            <v>Timisoara</v>
          </cell>
          <cell r="I505" t="str">
            <v>300517</v>
          </cell>
          <cell r="J505">
            <v>535</v>
          </cell>
          <cell r="K505">
            <v>2520</v>
          </cell>
        </row>
        <row r="514">
          <cell r="B514" t="str">
            <v>4.(b).(v)</v>
          </cell>
          <cell r="C514" t="str">
            <v>SC ALRO SA</v>
          </cell>
          <cell r="D514" t="str">
            <v>SC ALUM SA</v>
          </cell>
          <cell r="E514">
            <v>167343</v>
          </cell>
          <cell r="F514" t="str">
            <v xml:space="preserve"> Isaccei nr.82</v>
          </cell>
          <cell r="G514" t="str">
            <v/>
          </cell>
          <cell r="H514" t="str">
            <v>Tulcea</v>
          </cell>
          <cell r="I514" t="str">
            <v>820228</v>
          </cell>
          <cell r="J514">
            <v>282</v>
          </cell>
          <cell r="M514">
            <v>299</v>
          </cell>
        </row>
        <row r="519">
          <cell r="B519" t="str">
            <v>1.(c)</v>
          </cell>
          <cell r="C519" t="str">
            <v>SC COMPLEXUL ENERGETIC OLTENIA SA</v>
          </cell>
          <cell r="D519" t="str">
            <v>SUCURSALA ELECTROCENTRALE TURCENI</v>
          </cell>
          <cell r="E519">
            <v>167389</v>
          </cell>
          <cell r="F519" t="str">
            <v>Uzinei nr.1</v>
          </cell>
          <cell r="G519" t="str">
            <v/>
          </cell>
          <cell r="H519" t="str">
            <v>Turceni</v>
          </cell>
          <cell r="I519" t="str">
            <v>217520</v>
          </cell>
          <cell r="J519">
            <v>14700</v>
          </cell>
          <cell r="K519">
            <v>37500</v>
          </cell>
          <cell r="L519">
            <v>1040</v>
          </cell>
          <cell r="M519">
            <v>6410</v>
          </cell>
        </row>
        <row r="544">
          <cell r="B544" t="str">
            <v>1.(c)</v>
          </cell>
          <cell r="C544" t="str">
            <v>S.C.P.E.E.T. Electrocentrale Paroseni .S.A.</v>
          </cell>
          <cell r="D544" t="str">
            <v>SCPEET Electrocentrale Paroseni SA</v>
          </cell>
          <cell r="E544">
            <v>167411</v>
          </cell>
          <cell r="F544" t="str">
            <v>Paroseni nr. 20</v>
          </cell>
          <cell r="G544" t="str">
            <v/>
          </cell>
          <cell r="H544" t="str">
            <v>VULCAN</v>
          </cell>
          <cell r="I544" t="str">
            <v>336200</v>
          </cell>
          <cell r="J544">
            <v>548</v>
          </cell>
          <cell r="K544">
            <v>13100</v>
          </cell>
          <cell r="L544">
            <v>59.7</v>
          </cell>
          <cell r="M544">
            <v>969</v>
          </cell>
        </row>
      </sheetData>
      <sheetData sheetId="25">
        <row r="3">
          <cell r="B3" t="str">
            <v>1.(c)</v>
          </cell>
          <cell r="C3" t="str">
            <v>AB FORTUM VÄRME samägt med Stockholms stad</v>
          </cell>
          <cell r="D3" t="str">
            <v>AKALLA VÄRMEVERK</v>
          </cell>
          <cell r="E3">
            <v>42035</v>
          </cell>
          <cell r="F3" t="str">
            <v>Esbogatan 4</v>
          </cell>
          <cell r="G3" t="str">
            <v/>
          </cell>
          <cell r="H3" t="str">
            <v>AKALLA</v>
          </cell>
          <cell r="I3" t="str">
            <v>16474</v>
          </cell>
        </row>
        <row r="15">
          <cell r="B15" t="str">
            <v>1.(c)</v>
          </cell>
          <cell r="C15" t="str">
            <v>Öresundskraft Kraft&amp;Värme AB</v>
          </cell>
          <cell r="D15" t="str">
            <v>Åkerslund</v>
          </cell>
          <cell r="E15">
            <v>42057</v>
          </cell>
          <cell r="F15" t="str">
            <v>Energigatan 1</v>
          </cell>
          <cell r="G15" t="str">
            <v/>
          </cell>
          <cell r="H15" t="str">
            <v>Ängelholm</v>
          </cell>
          <cell r="I15" t="str">
            <v>26273</v>
          </cell>
          <cell r="M15">
            <v>119</v>
          </cell>
        </row>
        <row r="16">
          <cell r="B16" t="str">
            <v>5.(c)</v>
          </cell>
          <cell r="C16" t="str">
            <v>Skrotfrag AB</v>
          </cell>
          <cell r="D16" t="str">
            <v>Skrotfrag AB</v>
          </cell>
          <cell r="E16">
            <v>85643</v>
          </cell>
          <cell r="F16" t="str">
            <v>Stokkebyes Kvarnväg 15</v>
          </cell>
          <cell r="G16" t="str">
            <v/>
          </cell>
          <cell r="H16" t="str">
            <v>ANGERED</v>
          </cell>
          <cell r="I16" t="str">
            <v>42438</v>
          </cell>
        </row>
        <row r="22">
          <cell r="B22" t="str">
            <v>1.(c)</v>
          </cell>
          <cell r="C22" t="str">
            <v>AB FORTUM VÄRME samägt med Stockholms stad</v>
          </cell>
          <cell r="D22" t="str">
            <v>ÅRSTA VÄRMEVERK</v>
          </cell>
          <cell r="E22">
            <v>42002</v>
          </cell>
          <cell r="F22" t="str">
            <v>Svärdlångsvägen 22-27</v>
          </cell>
          <cell r="G22" t="str">
            <v/>
          </cell>
          <cell r="H22" t="str">
            <v>ÅRSTA</v>
          </cell>
          <cell r="I22" t="str">
            <v>12010</v>
          </cell>
        </row>
        <row r="47">
          <cell r="B47" t="str">
            <v>1.(c)</v>
          </cell>
          <cell r="C47" t="str">
            <v>Bodens Energi AB</v>
          </cell>
          <cell r="D47" t="str">
            <v>Bodens värmeverk, BEAB</v>
          </cell>
          <cell r="E47">
            <v>85650</v>
          </cell>
          <cell r="F47" t="str">
            <v>Degerbergsvägen 2</v>
          </cell>
          <cell r="G47" t="str">
            <v/>
          </cell>
          <cell r="H47" t="str">
            <v>BODEN</v>
          </cell>
          <cell r="I47" t="str">
            <v>96136</v>
          </cell>
          <cell r="J47">
            <v>109</v>
          </cell>
          <cell r="M47">
            <v>136</v>
          </cell>
        </row>
        <row r="51">
          <cell r="B51" t="str">
            <v>1.(c)</v>
          </cell>
          <cell r="C51" t="str">
            <v>Borås Energi och Miljö AB</v>
          </cell>
          <cell r="D51" t="str">
            <v>Ryaverket</v>
          </cell>
          <cell r="E51">
            <v>6822</v>
          </cell>
          <cell r="F51" t="str">
            <v>Västerlånggatan 10</v>
          </cell>
          <cell r="G51" t="str">
            <v/>
          </cell>
          <cell r="H51" t="str">
            <v>Borås</v>
          </cell>
          <cell r="I51" t="str">
            <v>50330</v>
          </cell>
          <cell r="J51">
            <v>270</v>
          </cell>
          <cell r="M51">
            <v>390</v>
          </cell>
        </row>
        <row r="55">
          <cell r="B55" t="str">
            <v>5.(b)</v>
          </cell>
          <cell r="C55" t="str">
            <v>AB Borlänge Energi</v>
          </cell>
          <cell r="D55" t="str">
            <v>Bäckelundsverket</v>
          </cell>
          <cell r="E55">
            <v>41968</v>
          </cell>
          <cell r="F55" t="str">
            <v>BOX 834</v>
          </cell>
          <cell r="G55" t="str">
            <v/>
          </cell>
          <cell r="H55" t="str">
            <v>BORLÄNGE</v>
          </cell>
          <cell r="I55" t="str">
            <v>78461</v>
          </cell>
        </row>
        <row r="57">
          <cell r="B57" t="str">
            <v>6.(a)</v>
          </cell>
          <cell r="C57" t="str">
            <v>Stora Enso Kvarnsveden AB</v>
          </cell>
          <cell r="D57" t="str">
            <v>STORA ENSO KVARNSVEDEN AB</v>
          </cell>
          <cell r="E57">
            <v>7647</v>
          </cell>
          <cell r="F57" t="str">
            <v>Saknas</v>
          </cell>
          <cell r="G57" t="str">
            <v/>
          </cell>
          <cell r="H57" t="str">
            <v>BORLÄNGE</v>
          </cell>
          <cell r="I57" t="str">
            <v>78462</v>
          </cell>
          <cell r="J57">
            <v>146</v>
          </cell>
          <cell r="M57">
            <v>350</v>
          </cell>
        </row>
        <row r="75">
          <cell r="B75" t="str">
            <v>1.(c)</v>
          </cell>
          <cell r="C75" t="str">
            <v>ENA Energi AB</v>
          </cell>
          <cell r="D75" t="str">
            <v>HPC Simpan och Ena Kraft, kraftvärmeverket</v>
          </cell>
          <cell r="E75">
            <v>42038</v>
          </cell>
          <cell r="F75" t="str">
            <v>Kaptensgatan 23</v>
          </cell>
          <cell r="G75" t="str">
            <v/>
          </cell>
          <cell r="H75" t="str">
            <v>ENKÖPING</v>
          </cell>
          <cell r="I75" t="str">
            <v>749 35</v>
          </cell>
          <cell r="M75">
            <v>126</v>
          </cell>
        </row>
        <row r="79">
          <cell r="B79" t="str">
            <v>1.(c)</v>
          </cell>
          <cell r="C79" t="str">
            <v xml:space="preserve">Eskilstuna Energi &amp; Miljö AB </v>
          </cell>
          <cell r="D79" t="str">
            <v>Värmeverket Vattumannen</v>
          </cell>
          <cell r="E79">
            <v>552</v>
          </cell>
          <cell r="F79" t="str">
            <v>Ståhlbergsvägen 2</v>
          </cell>
          <cell r="G79" t="str">
            <v/>
          </cell>
          <cell r="H79" t="str">
            <v>Eskilstuna</v>
          </cell>
          <cell r="I79" t="str">
            <v>631 86</v>
          </cell>
          <cell r="J79">
            <v>128</v>
          </cell>
          <cell r="M79">
            <v>359</v>
          </cell>
        </row>
        <row r="80">
          <cell r="B80" t="str">
            <v>8.(b)</v>
          </cell>
          <cell r="C80" t="str">
            <v>Nordic Sugar</v>
          </cell>
          <cell r="D80" t="str">
            <v>ÖRTOFTA SOCKERBRUK</v>
          </cell>
          <cell r="E80">
            <v>6425</v>
          </cell>
          <cell r="F80" t="str">
            <v>Gatan</v>
          </cell>
          <cell r="G80" t="str">
            <v/>
          </cell>
          <cell r="H80" t="str">
            <v>ESLÖV</v>
          </cell>
          <cell r="I80" t="str">
            <v>24134</v>
          </cell>
        </row>
        <row r="92">
          <cell r="B92" t="str">
            <v>1.(c)</v>
          </cell>
          <cell r="C92" t="str">
            <v>Falu Kraft AB</v>
          </cell>
          <cell r="D92" t="str">
            <v>Västermalmsverket / Falu Kraft AB</v>
          </cell>
          <cell r="E92">
            <v>41953</v>
          </cell>
          <cell r="F92" t="str">
            <v>Slagvarpsvägen 3</v>
          </cell>
          <cell r="G92" t="str">
            <v/>
          </cell>
          <cell r="H92" t="str">
            <v>FALUN</v>
          </cell>
          <cell r="I92" t="str">
            <v>791 77</v>
          </cell>
        </row>
        <row r="106">
          <cell r="B106" t="str">
            <v>6.(a)</v>
          </cell>
          <cell r="C106" t="str">
            <v>STORA ENSO FORS AB</v>
          </cell>
          <cell r="D106" t="str">
            <v>STORA ENSO FORS AB</v>
          </cell>
          <cell r="E106">
            <v>7652</v>
          </cell>
          <cell r="F106" t="str">
            <v>Kopparforsvägen 3</v>
          </cell>
          <cell r="G106" t="str">
            <v/>
          </cell>
          <cell r="H106" t="str">
            <v>FORS</v>
          </cell>
          <cell r="I106" t="str">
            <v>774 89</v>
          </cell>
          <cell r="J106">
            <v>109</v>
          </cell>
          <cell r="M106">
            <v>224</v>
          </cell>
        </row>
        <row r="111">
          <cell r="B111" t="str">
            <v>6.(a)</v>
          </cell>
          <cell r="C111" t="str">
            <v>Korsnäs AB, Frövi</v>
          </cell>
          <cell r="D111" t="str">
            <v>Korsnäs AB, Frövi</v>
          </cell>
          <cell r="E111">
            <v>7326</v>
          </cell>
          <cell r="F111" t="str">
            <v>Fröviforsvägen</v>
          </cell>
          <cell r="G111" t="str">
            <v/>
          </cell>
          <cell r="H111" t="str">
            <v>Frövi</v>
          </cell>
          <cell r="I111" t="str">
            <v>718 80</v>
          </cell>
          <cell r="J111">
            <v>488</v>
          </cell>
          <cell r="K111">
            <v>160</v>
          </cell>
          <cell r="L111">
            <v>126</v>
          </cell>
          <cell r="M111">
            <v>664</v>
          </cell>
        </row>
        <row r="116">
          <cell r="B116" t="str">
            <v>1.(c)</v>
          </cell>
          <cell r="C116" t="str">
            <v>Gällivare Energi AB</v>
          </cell>
          <cell r="D116" t="str">
            <v>Gällivare Energi AB</v>
          </cell>
          <cell r="E116">
            <v>41901</v>
          </cell>
          <cell r="F116" t="str">
            <v>Betongvägen 7</v>
          </cell>
          <cell r="G116" t="str">
            <v/>
          </cell>
          <cell r="H116" t="str">
            <v>GÄLLIVARE</v>
          </cell>
          <cell r="I116" t="str">
            <v>982 38</v>
          </cell>
        </row>
        <row r="120">
          <cell r="B120" t="str">
            <v>1.(c)</v>
          </cell>
          <cell r="C120" t="str">
            <v>Karskärsverket</v>
          </cell>
          <cell r="D120" t="str">
            <v>Karskärsverket</v>
          </cell>
          <cell r="E120">
            <v>7755</v>
          </cell>
          <cell r="F120" t="str">
            <v>Korsnäsvägen 189</v>
          </cell>
          <cell r="G120" t="str">
            <v/>
          </cell>
          <cell r="H120" t="str">
            <v>GÄVLE</v>
          </cell>
          <cell r="I120" t="str">
            <v>80181</v>
          </cell>
          <cell r="M120">
            <v>104</v>
          </cell>
        </row>
        <row r="128">
          <cell r="B128" t="str">
            <v>1.(a)</v>
          </cell>
          <cell r="C128" t="str">
            <v>St1 Refinery AB</v>
          </cell>
          <cell r="D128" t="str">
            <v>St1 Refinery AB</v>
          </cell>
          <cell r="E128">
            <v>6800</v>
          </cell>
          <cell r="F128" t="str">
            <v>Bensinvägen 10</v>
          </cell>
          <cell r="G128" t="str">
            <v/>
          </cell>
          <cell r="H128" t="str">
            <v>GÖTEBORG</v>
          </cell>
          <cell r="I128" t="str">
            <v>40272</v>
          </cell>
          <cell r="J128">
            <v>343</v>
          </cell>
          <cell r="M128">
            <v>534</v>
          </cell>
        </row>
        <row r="129">
          <cell r="B129" t="str">
            <v>2.(f)</v>
          </cell>
          <cell r="C129" t="str">
            <v>Volvo Personvagnar AB</v>
          </cell>
          <cell r="D129" t="str">
            <v>VOLVO Personvagnar AB</v>
          </cell>
          <cell r="E129">
            <v>6795</v>
          </cell>
          <cell r="F129" t="str">
            <v>Miljöskydd, TJA1N</v>
          </cell>
          <cell r="G129" t="str">
            <v/>
          </cell>
          <cell r="H129" t="str">
            <v>GÖTEBORG</v>
          </cell>
          <cell r="I129" t="str">
            <v>40531</v>
          </cell>
        </row>
        <row r="130">
          <cell r="B130" t="str">
            <v>1.(c)</v>
          </cell>
          <cell r="C130" t="str">
            <v>Göteborg Energi AB</v>
          </cell>
          <cell r="D130" t="str">
            <v>Rosenlunds Kraftvärmeverk</v>
          </cell>
          <cell r="E130">
            <v>6801</v>
          </cell>
          <cell r="F130" t="str">
            <v>Rosenlundsgatan 2</v>
          </cell>
          <cell r="G130" t="str">
            <v/>
          </cell>
          <cell r="H130" t="str">
            <v>GÖTEBORG</v>
          </cell>
          <cell r="I130" t="str">
            <v>41120</v>
          </cell>
        </row>
        <row r="133">
          <cell r="B133" t="str">
            <v>1.(c)</v>
          </cell>
          <cell r="C133" t="str">
            <v>Göteborg Energi AB</v>
          </cell>
          <cell r="D133" t="str">
            <v>Sävenäs Kraftvärmeverk</v>
          </cell>
          <cell r="E133">
            <v>41915</v>
          </cell>
          <cell r="F133" t="str">
            <v>Kvibergs Broväg 5</v>
          </cell>
          <cell r="G133" t="str">
            <v/>
          </cell>
          <cell r="H133" t="str">
            <v>GÖTEBORG</v>
          </cell>
          <cell r="I133" t="str">
            <v>41505</v>
          </cell>
          <cell r="M133">
            <v>151</v>
          </cell>
        </row>
        <row r="137">
          <cell r="B137" t="str">
            <v>1.(c)</v>
          </cell>
          <cell r="C137" t="str">
            <v>Göteborg Energi AB</v>
          </cell>
          <cell r="D137" t="str">
            <v>Rya Värmecentral</v>
          </cell>
          <cell r="E137">
            <v>41916</v>
          </cell>
          <cell r="F137" t="str">
            <v>Fågelrovägen 15, Ryahamnen</v>
          </cell>
          <cell r="G137" t="str">
            <v/>
          </cell>
          <cell r="H137" t="str">
            <v>GÖTEBORG</v>
          </cell>
          <cell r="I137" t="str">
            <v>41834</v>
          </cell>
        </row>
        <row r="138">
          <cell r="B138" t="str">
            <v>1.(c)</v>
          </cell>
          <cell r="C138" t="str">
            <v>Göteborg Energi AB</v>
          </cell>
          <cell r="D138" t="str">
            <v>Angereds Värmecentral</v>
          </cell>
          <cell r="E138">
            <v>85628</v>
          </cell>
          <cell r="F138" t="str">
            <v>Rävebergsvägen 100</v>
          </cell>
          <cell r="G138" t="str">
            <v/>
          </cell>
          <cell r="H138" t="str">
            <v>GÖTEBORG</v>
          </cell>
          <cell r="I138" t="str">
            <v>41871</v>
          </cell>
        </row>
        <row r="140">
          <cell r="B140" t="str">
            <v>1.(a)</v>
          </cell>
          <cell r="C140" t="str">
            <v>Preem AB</v>
          </cell>
          <cell r="D140" t="str">
            <v>Preem Petroleum AB Preemraff Göteborg</v>
          </cell>
          <cell r="E140">
            <v>6797</v>
          </cell>
          <cell r="F140" t="str">
            <v>Raffinaderivägen 25</v>
          </cell>
          <cell r="G140" t="str">
            <v/>
          </cell>
          <cell r="H140" t="str">
            <v>GÖTEBORG</v>
          </cell>
          <cell r="I140" t="str">
            <v>41879</v>
          </cell>
          <cell r="J140">
            <v>293</v>
          </cell>
          <cell r="M140">
            <v>516</v>
          </cell>
        </row>
        <row r="143">
          <cell r="B143" t="str">
            <v>1.(c)</v>
          </cell>
          <cell r="C143" t="str">
            <v>Göteborg Energi AB</v>
          </cell>
          <cell r="D143" t="str">
            <v>Rya Gaskraftvärmeverk</v>
          </cell>
          <cell r="E143">
            <v>42016</v>
          </cell>
          <cell r="F143" t="str">
            <v xml:space="preserve">Skarvikshamnen, Fågelrov. 20 </v>
          </cell>
          <cell r="G143" t="str">
            <v/>
          </cell>
          <cell r="H143" t="str">
            <v>Göteborg</v>
          </cell>
          <cell r="I143" t="str">
            <v>418 34</v>
          </cell>
          <cell r="M143">
            <v>260</v>
          </cell>
        </row>
        <row r="145">
          <cell r="B145" t="str">
            <v>1.(c)</v>
          </cell>
          <cell r="C145" t="str">
            <v>Vattenfall AB Värme Norden</v>
          </cell>
          <cell r="D145" t="str">
            <v>Västerbyverket</v>
          </cell>
          <cell r="E145">
            <v>177518</v>
          </cell>
          <cell r="F145" t="str">
            <v>Besöksadress</v>
          </cell>
          <cell r="G145" t="str">
            <v/>
          </cell>
          <cell r="H145" t="str">
            <v>Götene</v>
          </cell>
          <cell r="I145" t="str">
            <v>533 97</v>
          </cell>
        </row>
        <row r="148">
          <cell r="B148" t="str">
            <v>6.(a)</v>
          </cell>
          <cell r="C148" t="str">
            <v>BillerudKorsnäs AB Gruvöns Bruk</v>
          </cell>
          <cell r="D148" t="str">
            <v>Gruvöns bruk</v>
          </cell>
          <cell r="E148">
            <v>7189</v>
          </cell>
          <cell r="F148" t="str">
            <v>Storjohanns väg 4</v>
          </cell>
          <cell r="G148" t="str">
            <v/>
          </cell>
          <cell r="H148" t="str">
            <v>GRUMS</v>
          </cell>
          <cell r="I148" t="str">
            <v>66428</v>
          </cell>
          <cell r="J148">
            <v>722</v>
          </cell>
          <cell r="M148">
            <v>1520</v>
          </cell>
        </row>
        <row r="150">
          <cell r="B150" t="str">
            <v>6.(b)</v>
          </cell>
          <cell r="C150" t="str">
            <v>ARCTIC PAPER GRYCKSBO AB</v>
          </cell>
          <cell r="D150" t="str">
            <v>ARCTIC PAPER GRYCKSBO AB</v>
          </cell>
          <cell r="E150">
            <v>7645</v>
          </cell>
          <cell r="F150" t="str">
            <v>Kungsvägen</v>
          </cell>
          <cell r="G150" t="str">
            <v/>
          </cell>
          <cell r="H150" t="str">
            <v>GRYCKSBO</v>
          </cell>
          <cell r="I150" t="str">
            <v>79020</v>
          </cell>
        </row>
        <row r="175">
          <cell r="B175" t="str">
            <v>1.(c)</v>
          </cell>
          <cell r="C175" t="str">
            <v>VATTENFALL AB HEAT DREFVIKEN</v>
          </cell>
          <cell r="D175" t="str">
            <v>JORDBRO KRAFTVÄRMEVERK</v>
          </cell>
          <cell r="E175">
            <v>112488</v>
          </cell>
          <cell r="F175" t="str">
            <v>Nynäsvägen 140</v>
          </cell>
          <cell r="G175" t="str">
            <v/>
          </cell>
          <cell r="H175" t="str">
            <v>HANINGE</v>
          </cell>
          <cell r="I175" t="str">
            <v>13637</v>
          </cell>
          <cell r="J175">
            <v>128</v>
          </cell>
          <cell r="M175">
            <v>235</v>
          </cell>
        </row>
        <row r="177">
          <cell r="B177" t="str">
            <v>5.(d)</v>
          </cell>
          <cell r="C177" t="str">
            <v>Härnösand Energi &amp; Miljö AB</v>
          </cell>
          <cell r="D177" t="str">
            <v>Älands avfallsanläggning</v>
          </cell>
          <cell r="E177">
            <v>7913</v>
          </cell>
          <cell r="F177" t="str">
            <v>Älandsdeponin</v>
          </cell>
          <cell r="G177" t="str">
            <v/>
          </cell>
          <cell r="H177" t="str">
            <v>HÄRNÖSAND</v>
          </cell>
          <cell r="I177" t="str">
            <v>87191</v>
          </cell>
        </row>
        <row r="178">
          <cell r="B178" t="str">
            <v>1.(c)</v>
          </cell>
          <cell r="C178" t="str">
            <v>AB FORTUM VÄRME samägt med Stockholms stad</v>
          </cell>
          <cell r="D178" t="str">
            <v>HÄSSELBYVERKET</v>
          </cell>
          <cell r="E178">
            <v>185</v>
          </cell>
          <cell r="F178" t="str">
            <v>Vassbrinken 5</v>
          </cell>
          <cell r="G178" t="str">
            <v/>
          </cell>
          <cell r="H178" t="str">
            <v>HÄSSELBY</v>
          </cell>
          <cell r="I178" t="str">
            <v>165 65</v>
          </cell>
          <cell r="J178">
            <v>236</v>
          </cell>
          <cell r="M178">
            <v>427</v>
          </cell>
        </row>
        <row r="180">
          <cell r="B180" t="str">
            <v>1.(c)</v>
          </cell>
          <cell r="C180" t="str">
            <v>Hässleholm Miljö AB</v>
          </cell>
          <cell r="D180" t="str">
            <v>Beleverket i Hässleholm</v>
          </cell>
          <cell r="E180">
            <v>85664</v>
          </cell>
          <cell r="F180" t="str">
            <v>Värmeverksvägen 4</v>
          </cell>
          <cell r="G180" t="str">
            <v/>
          </cell>
          <cell r="H180" t="str">
            <v>HÄSSLEHOLM</v>
          </cell>
          <cell r="I180" t="str">
            <v>28143</v>
          </cell>
        </row>
        <row r="187">
          <cell r="B187" t="str">
            <v>1.(c)</v>
          </cell>
          <cell r="C187" t="str">
            <v>Öresundskraft Kraft&amp;Värme AB</v>
          </cell>
          <cell r="D187" t="str">
            <v>Västhamnsverket, (VHV)</v>
          </cell>
          <cell r="E187">
            <v>6415</v>
          </cell>
          <cell r="F187" t="str">
            <v>Atlantgatan 10</v>
          </cell>
          <cell r="G187" t="str">
            <v/>
          </cell>
          <cell r="H187" t="str">
            <v>Helsingborg</v>
          </cell>
          <cell r="I187" t="str">
            <v>25225</v>
          </cell>
          <cell r="J187">
            <v>130</v>
          </cell>
          <cell r="M187">
            <v>311</v>
          </cell>
        </row>
        <row r="213">
          <cell r="B213" t="str">
            <v>1.(c)</v>
          </cell>
          <cell r="C213" t="str">
            <v>Värmevärden AB</v>
          </cell>
          <cell r="D213" t="str">
            <v>Djupedsverket</v>
          </cell>
          <cell r="E213">
            <v>41878</v>
          </cell>
          <cell r="F213" t="str">
            <v>Östanbräcksvägen 2</v>
          </cell>
          <cell r="G213" t="str">
            <v/>
          </cell>
          <cell r="H213" t="str">
            <v>Hudiksvall</v>
          </cell>
          <cell r="I213" t="str">
            <v>82450</v>
          </cell>
        </row>
        <row r="216">
          <cell r="B216" t="str">
            <v>6.(a)</v>
          </cell>
          <cell r="C216" t="str">
            <v>Metsä Board Sverige AB</v>
          </cell>
          <cell r="D216" t="str">
            <v>Metsä Board Sverige AB, Husums fabr</v>
          </cell>
          <cell r="E216">
            <v>7924</v>
          </cell>
          <cell r="F216" t="str">
            <v>Husum fabrik</v>
          </cell>
          <cell r="G216" t="str">
            <v/>
          </cell>
          <cell r="H216" t="str">
            <v>HUSUM</v>
          </cell>
          <cell r="I216" t="str">
            <v>89680</v>
          </cell>
          <cell r="J216">
            <v>1220</v>
          </cell>
          <cell r="K216">
            <v>298</v>
          </cell>
          <cell r="L216">
            <v>378</v>
          </cell>
          <cell r="M216">
            <v>1760</v>
          </cell>
        </row>
        <row r="217">
          <cell r="B217" t="str">
            <v>6.(a)</v>
          </cell>
          <cell r="C217" t="str">
            <v>Stora Enso Hylte AB</v>
          </cell>
          <cell r="D217" t="str">
            <v>Stora Enso Hylte AB</v>
          </cell>
          <cell r="E217">
            <v>6568</v>
          </cell>
          <cell r="F217" t="str">
            <v>Gamla Nissastigen 16</v>
          </cell>
          <cell r="G217" t="str">
            <v/>
          </cell>
          <cell r="H217" t="str">
            <v>HYLTEBRUK</v>
          </cell>
          <cell r="I217" t="str">
            <v>31481</v>
          </cell>
          <cell r="J217">
            <v>182</v>
          </cell>
          <cell r="M217">
            <v>315</v>
          </cell>
        </row>
        <row r="218">
          <cell r="B218" t="str">
            <v>6.(a)</v>
          </cell>
          <cell r="C218" t="str">
            <v>Iggesund Paperboard AB</v>
          </cell>
          <cell r="D218" t="str">
            <v>Iggesund Paperboard AB, Iggesu</v>
          </cell>
          <cell r="E218">
            <v>7771</v>
          </cell>
          <cell r="F218" t="str">
            <v>Cellulosagatan</v>
          </cell>
          <cell r="G218" t="str">
            <v/>
          </cell>
          <cell r="H218" t="str">
            <v>IGGESUND</v>
          </cell>
          <cell r="I218" t="str">
            <v>82530</v>
          </cell>
          <cell r="J218">
            <v>639</v>
          </cell>
          <cell r="K218">
            <v>204</v>
          </cell>
          <cell r="L218">
            <v>79.2</v>
          </cell>
          <cell r="M218">
            <v>837</v>
          </cell>
        </row>
        <row r="225">
          <cell r="B225" t="str">
            <v>1.(c)</v>
          </cell>
          <cell r="C225" t="str">
            <v>Jönköping Energi AB</v>
          </cell>
          <cell r="D225" t="str">
            <v>Kraftvärmeverket Munksjö</v>
          </cell>
          <cell r="E225">
            <v>4637</v>
          </cell>
          <cell r="F225" t="str">
            <v>Barnarpsgatan 41</v>
          </cell>
          <cell r="G225" t="str">
            <v/>
          </cell>
          <cell r="H225" t="str">
            <v>JÖNKÖPING</v>
          </cell>
          <cell r="I225" t="str">
            <v>55592</v>
          </cell>
        </row>
        <row r="232">
          <cell r="B232" t="str">
            <v>5.(d)</v>
          </cell>
          <cell r="C232" t="str">
            <v>Kalmarsundsregionens Renhållare</v>
          </cell>
          <cell r="D232" t="str">
            <v>Moskogens avfallsanläggning</v>
          </cell>
          <cell r="E232">
            <v>41960</v>
          </cell>
          <cell r="F232" t="str">
            <v>Moskogen 101</v>
          </cell>
          <cell r="G232" t="str">
            <v/>
          </cell>
          <cell r="H232" t="str">
            <v>KALMAR</v>
          </cell>
          <cell r="I232" t="str">
            <v>39591</v>
          </cell>
        </row>
        <row r="233">
          <cell r="B233" t="str">
            <v>6.(a)</v>
          </cell>
          <cell r="C233" t="str">
            <v>Billerud Karlsborg AB</v>
          </cell>
          <cell r="D233" t="str">
            <v>Billerud Karlsborgs AB</v>
          </cell>
          <cell r="E233">
            <v>8155</v>
          </cell>
          <cell r="F233" t="str">
            <v>Strandvägen 3</v>
          </cell>
          <cell r="G233" t="str">
            <v/>
          </cell>
          <cell r="H233" t="str">
            <v>Karlsborgsverken</v>
          </cell>
          <cell r="I233" t="str">
            <v>952 83</v>
          </cell>
          <cell r="J233">
            <v>425</v>
          </cell>
          <cell r="K233">
            <v>295</v>
          </cell>
          <cell r="L233">
            <v>263</v>
          </cell>
          <cell r="M233">
            <v>780</v>
          </cell>
        </row>
        <row r="234">
          <cell r="B234" t="str">
            <v>8.(b).(ii)</v>
          </cell>
          <cell r="C234" t="str">
            <v>AarhusKarlshamn Sweden AB</v>
          </cell>
          <cell r="D234" t="str">
            <v>AarhusKarlshamn Sweden AB</v>
          </cell>
          <cell r="E234">
            <v>6002</v>
          </cell>
          <cell r="F234" t="str">
            <v>Västra Kajen, Karlshamn</v>
          </cell>
          <cell r="G234" t="str">
            <v/>
          </cell>
          <cell r="H234" t="str">
            <v>KARLSHAMN</v>
          </cell>
          <cell r="I234" t="str">
            <v>37482</v>
          </cell>
        </row>
        <row r="245">
          <cell r="B245" t="str">
            <v>1.(c)</v>
          </cell>
          <cell r="C245" t="str">
            <v>Karlstads Energi AB</v>
          </cell>
          <cell r="D245" t="str">
            <v>Heden kraftvärmeverk (se 1780-1118)</v>
          </cell>
          <cell r="E245">
            <v>7202</v>
          </cell>
          <cell r="F245" t="str">
            <v>Hedvägen</v>
          </cell>
          <cell r="G245" t="str">
            <v/>
          </cell>
          <cell r="H245" t="str">
            <v>KARLSTAD</v>
          </cell>
          <cell r="I245" t="str">
            <v>65460</v>
          </cell>
          <cell r="M245">
            <v>174</v>
          </cell>
        </row>
        <row r="251">
          <cell r="B251" t="str">
            <v>5.(b)</v>
          </cell>
          <cell r="C251" t="str">
            <v>Tekniska Verken i Linköping AB</v>
          </cell>
          <cell r="D251" t="str">
            <v>Kraftvärmeverket i Katrineholm</v>
          </cell>
          <cell r="E251">
            <v>41940</v>
          </cell>
          <cell r="F251" t="str">
            <v>Energigatan 3</v>
          </cell>
          <cell r="G251" t="str">
            <v/>
          </cell>
          <cell r="H251" t="str">
            <v>KATRINEHOLM</v>
          </cell>
          <cell r="I251" t="str">
            <v>641 21</v>
          </cell>
          <cell r="M251">
            <v>110</v>
          </cell>
        </row>
        <row r="270">
          <cell r="B270" t="str">
            <v>5.(b)</v>
          </cell>
          <cell r="C270" t="str">
            <v>Vafab Miljö AB</v>
          </cell>
          <cell r="D270" t="str">
            <v>Norsaverkets avfallsförbrännin</v>
          </cell>
          <cell r="E270">
            <v>41881</v>
          </cell>
          <cell r="F270" t="str">
            <v>Norsavägen</v>
          </cell>
          <cell r="G270" t="str">
            <v/>
          </cell>
          <cell r="H270" t="str">
            <v>KÖPING</v>
          </cell>
          <cell r="I270" t="str">
            <v>73198</v>
          </cell>
        </row>
        <row r="274">
          <cell r="B274" t="str">
            <v>1.(c)</v>
          </cell>
          <cell r="C274" t="str">
            <v>C4 Energi AB</v>
          </cell>
          <cell r="D274" t="str">
            <v>Allöverket</v>
          </cell>
          <cell r="E274">
            <v>41979</v>
          </cell>
          <cell r="F274" t="str">
            <v>Näsbyholmsvägen 10</v>
          </cell>
          <cell r="G274" t="str">
            <v/>
          </cell>
          <cell r="H274" t="str">
            <v>KRISTIANSTAD</v>
          </cell>
          <cell r="I274" t="str">
            <v>29135</v>
          </cell>
          <cell r="M274">
            <v>197</v>
          </cell>
        </row>
        <row r="321">
          <cell r="B321" t="str">
            <v>1.(c)</v>
          </cell>
          <cell r="C321" t="str">
            <v>Tekniska Verken i Linköping AB (publ)</v>
          </cell>
          <cell r="D321" t="str">
            <v>Kraftvärmeverket i Linköping</v>
          </cell>
          <cell r="E321">
            <v>1231</v>
          </cell>
          <cell r="F321" t="str">
            <v>Södra Oskarsgatan 7</v>
          </cell>
          <cell r="G321" t="str">
            <v/>
          </cell>
          <cell r="H321" t="str">
            <v>LINKÖPING</v>
          </cell>
          <cell r="I321" t="str">
            <v>582 73</v>
          </cell>
          <cell r="J321">
            <v>168</v>
          </cell>
          <cell r="M321">
            <v>236</v>
          </cell>
        </row>
        <row r="327">
          <cell r="B327" t="str">
            <v>1.(c)</v>
          </cell>
          <cell r="C327" t="str">
            <v>Jämtkraft AB</v>
          </cell>
          <cell r="D327" t="str">
            <v>Lugnviksverket</v>
          </cell>
          <cell r="E327">
            <v>42045</v>
          </cell>
          <cell r="F327" t="str">
            <v>Wikanders väg</v>
          </cell>
          <cell r="G327" t="str">
            <v/>
          </cell>
          <cell r="H327" t="str">
            <v>Lugnvik</v>
          </cell>
          <cell r="I327" t="str">
            <v>87295</v>
          </cell>
          <cell r="M327">
            <v>212</v>
          </cell>
        </row>
        <row r="336">
          <cell r="B336" t="str">
            <v>1.(c)</v>
          </cell>
          <cell r="C336" t="str">
            <v>Kraftringen Produktion AB</v>
          </cell>
          <cell r="D336" t="str">
            <v>Ångkraftverket, (ÅKV)</v>
          </cell>
          <cell r="E336">
            <v>6408</v>
          </cell>
          <cell r="F336" t="str">
            <v>Systervägen 2</v>
          </cell>
          <cell r="G336" t="str">
            <v/>
          </cell>
          <cell r="H336" t="str">
            <v>LUND</v>
          </cell>
          <cell r="I336" t="str">
            <v>22241</v>
          </cell>
        </row>
        <row r="337">
          <cell r="B337" t="str">
            <v>1.(c)</v>
          </cell>
          <cell r="C337" t="str">
            <v>Lunds energikoncernen AB</v>
          </cell>
          <cell r="D337" t="str">
            <v>Lunds Hetvattencentral (LHVC)</v>
          </cell>
          <cell r="E337">
            <v>85648</v>
          </cell>
          <cell r="F337" t="str">
            <v>Vårbruksvägen 4</v>
          </cell>
          <cell r="G337" t="str">
            <v/>
          </cell>
          <cell r="H337" t="str">
            <v>LUND</v>
          </cell>
          <cell r="I337" t="str">
            <v>22660</v>
          </cell>
        </row>
        <row r="341">
          <cell r="B341" t="str">
            <v>1.(a)</v>
          </cell>
          <cell r="C341" t="str">
            <v>Preem Petroleum AB</v>
          </cell>
          <cell r="D341" t="str">
            <v>Preemraff, Lysekil</v>
          </cell>
          <cell r="E341">
            <v>6808</v>
          </cell>
          <cell r="F341" t="str">
            <v>Preemraff, Lysekil</v>
          </cell>
          <cell r="G341" t="str">
            <v/>
          </cell>
          <cell r="H341" t="str">
            <v>LYSEKIL</v>
          </cell>
          <cell r="I341" t="str">
            <v>45337</v>
          </cell>
          <cell r="J341">
            <v>600</v>
          </cell>
          <cell r="K341">
            <v>365</v>
          </cell>
          <cell r="L341">
            <v>67.2</v>
          </cell>
          <cell r="M341">
            <v>1820</v>
          </cell>
        </row>
        <row r="350">
          <cell r="B350" t="str">
            <v>1.(c)</v>
          </cell>
          <cell r="C350" t="str">
            <v>E.ON Värme Sverige AB</v>
          </cell>
          <cell r="D350" t="str">
            <v>Utklippans Fjärrvärmecentral,</v>
          </cell>
          <cell r="E350">
            <v>193218</v>
          </cell>
          <cell r="F350" t="str">
            <v>Borrgatan 42</v>
          </cell>
          <cell r="G350" t="str">
            <v/>
          </cell>
          <cell r="H350" t="str">
            <v>Malmö</v>
          </cell>
          <cell r="I350" t="str">
            <v>21124</v>
          </cell>
        </row>
        <row r="354">
          <cell r="B354" t="str">
            <v>1.(c)</v>
          </cell>
          <cell r="C354" t="str">
            <v>E.ON Värme Sverige AB</v>
          </cell>
          <cell r="D354" t="str">
            <v>Heleneholmsverket, (HVK)</v>
          </cell>
          <cell r="E354">
            <v>6405</v>
          </cell>
          <cell r="F354" t="str">
            <v>Eriksfältsgatan 24</v>
          </cell>
          <cell r="G354" t="str">
            <v/>
          </cell>
          <cell r="H354" t="str">
            <v>MALMÖ</v>
          </cell>
          <cell r="I354" t="str">
            <v>21432</v>
          </cell>
          <cell r="M354">
            <v>113</v>
          </cell>
        </row>
        <row r="355">
          <cell r="B355" t="str">
            <v>1.(c)</v>
          </cell>
          <cell r="C355" t="str">
            <v>E.ON Värmekraft Sverige AB</v>
          </cell>
          <cell r="D355" t="str">
            <v>Öresundsverket, (ÖVT)</v>
          </cell>
          <cell r="E355">
            <v>41946</v>
          </cell>
          <cell r="F355" t="str">
            <v>Flintrännegatan 19C</v>
          </cell>
          <cell r="G355" t="str">
            <v/>
          </cell>
          <cell r="H355" t="str">
            <v>MALMÖ</v>
          </cell>
          <cell r="I355" t="str">
            <v>211 24</v>
          </cell>
          <cell r="M355">
            <v>327</v>
          </cell>
        </row>
        <row r="361">
          <cell r="B361" t="str">
            <v>1.(c)</v>
          </cell>
          <cell r="C361" t="str">
            <v>Mölndal Energi AB</v>
          </cell>
          <cell r="D361" t="str">
            <v>Riskullaverket</v>
          </cell>
          <cell r="E361">
            <v>6803</v>
          </cell>
          <cell r="F361" t="str">
            <v>Aminogatan 21</v>
          </cell>
          <cell r="G361" t="str">
            <v/>
          </cell>
          <cell r="H361" t="str">
            <v>MÖLNDAL</v>
          </cell>
          <cell r="I361" t="str">
            <v>43153</v>
          </cell>
          <cell r="M361">
            <v>173</v>
          </cell>
        </row>
        <row r="363">
          <cell r="B363" t="str">
            <v>6.(a)</v>
          </cell>
          <cell r="C363" t="str">
            <v>Södra Cell AB</v>
          </cell>
          <cell r="D363" t="str">
            <v>Södra Cell Mönsterås</v>
          </cell>
          <cell r="E363">
            <v>5099</v>
          </cell>
          <cell r="F363" t="str">
            <v>Södra Cell Mönsterås</v>
          </cell>
          <cell r="G363" t="str">
            <v/>
          </cell>
          <cell r="H363" t="str">
            <v>MÖNSTERÅS</v>
          </cell>
          <cell r="I363" t="str">
            <v>383 25</v>
          </cell>
          <cell r="J363">
            <v>919</v>
          </cell>
          <cell r="K363">
            <v>418</v>
          </cell>
          <cell r="L363">
            <v>129</v>
          </cell>
          <cell r="M363">
            <v>1630</v>
          </cell>
        </row>
        <row r="369">
          <cell r="B369" t="str">
            <v>6.(a)</v>
          </cell>
          <cell r="C369" t="str">
            <v>Södra Cell AB</v>
          </cell>
          <cell r="D369" t="str">
            <v>Södra Cell Mörrum</v>
          </cell>
          <cell r="E369">
            <v>6001</v>
          </cell>
          <cell r="F369" t="str">
            <v>Södra Cell Mörrum</v>
          </cell>
          <cell r="G369" t="str">
            <v/>
          </cell>
          <cell r="H369" t="str">
            <v>MÖRRUM</v>
          </cell>
          <cell r="I369" t="str">
            <v>37586</v>
          </cell>
          <cell r="J369">
            <v>501</v>
          </cell>
          <cell r="K369">
            <v>200</v>
          </cell>
          <cell r="L369">
            <v>115</v>
          </cell>
          <cell r="M369">
            <v>1010</v>
          </cell>
        </row>
        <row r="371">
          <cell r="B371" t="str">
            <v>1.(c)</v>
          </cell>
          <cell r="C371" t="str">
            <v>Vattenfall AB Värme Norden</v>
          </cell>
          <cell r="D371" t="str">
            <v>Bergsättersverken</v>
          </cell>
          <cell r="E371">
            <v>150715</v>
          </cell>
          <cell r="F371" t="str">
            <v>Granhultsgatan 14</v>
          </cell>
          <cell r="G371" t="str">
            <v/>
          </cell>
          <cell r="H371" t="str">
            <v>MOTALA</v>
          </cell>
          <cell r="I371" t="str">
            <v>59162</v>
          </cell>
        </row>
        <row r="376">
          <cell r="B376" t="str">
            <v>1.(c)</v>
          </cell>
          <cell r="C376" t="str">
            <v>Nässjö Affärsverk AB</v>
          </cell>
          <cell r="D376" t="str">
            <v>Nässjö Kraftvärmeverk</v>
          </cell>
          <cell r="E376">
            <v>85631</v>
          </cell>
          <cell r="F376" t="str">
            <v>Blockgatan 8</v>
          </cell>
          <cell r="G376" t="str">
            <v/>
          </cell>
          <cell r="H376" t="str">
            <v>NÄSSJÖ</v>
          </cell>
          <cell r="I376" t="str">
            <v>57134</v>
          </cell>
        </row>
        <row r="389">
          <cell r="B389" t="str">
            <v>6.(b)</v>
          </cell>
          <cell r="C389" t="str">
            <v>Holmen Paper AB</v>
          </cell>
          <cell r="D389" t="str">
            <v>Bravikens Pappersbruk</v>
          </cell>
          <cell r="E389">
            <v>1238</v>
          </cell>
          <cell r="F389" t="str">
            <v>Östra Bravikenvägen 20</v>
          </cell>
          <cell r="G389" t="str">
            <v/>
          </cell>
          <cell r="H389" t="str">
            <v>NORRKÖPING</v>
          </cell>
          <cell r="I389" t="str">
            <v>601 88</v>
          </cell>
          <cell r="J389">
            <v>131</v>
          </cell>
          <cell r="M389">
            <v>172</v>
          </cell>
        </row>
        <row r="390">
          <cell r="B390" t="str">
            <v>1.(c)</v>
          </cell>
          <cell r="C390" t="str">
            <v>Norrtälje Energi AB</v>
          </cell>
          <cell r="D390" t="str">
            <v>ARSTA ENERGICENTRAL</v>
          </cell>
          <cell r="E390">
            <v>85669</v>
          </cell>
          <cell r="F390" t="str">
            <v>Regementsvägen 5</v>
          </cell>
          <cell r="G390" t="str">
            <v/>
          </cell>
          <cell r="H390" t="str">
            <v>Norrtälje</v>
          </cell>
          <cell r="I390" t="str">
            <v>76145</v>
          </cell>
        </row>
        <row r="392">
          <cell r="B392" t="str">
            <v>1.(c)</v>
          </cell>
          <cell r="C392" t="str">
            <v>SÖDERENERGI AB</v>
          </cell>
          <cell r="D392" t="str">
            <v>FITTJAVERKET</v>
          </cell>
          <cell r="E392">
            <v>85639</v>
          </cell>
          <cell r="F392" t="str">
            <v>Sjöbodavägen 5</v>
          </cell>
          <cell r="G392" t="str">
            <v/>
          </cell>
          <cell r="H392" t="str">
            <v>NORSBORG</v>
          </cell>
          <cell r="I392" t="str">
            <v>14553</v>
          </cell>
        </row>
        <row r="396">
          <cell r="B396" t="str">
            <v>5.(b)</v>
          </cell>
          <cell r="C396" t="str">
            <v>Vattenfall AB Värme Nyköping</v>
          </cell>
          <cell r="D396" t="str">
            <v>Idbäckens Kraftvärmeverk</v>
          </cell>
          <cell r="E396">
            <v>41893</v>
          </cell>
          <cell r="F396" t="str">
            <v>Idbäcksvägen 14</v>
          </cell>
          <cell r="G396" t="str">
            <v/>
          </cell>
          <cell r="H396" t="str">
            <v>NYKÖPING</v>
          </cell>
          <cell r="I396" t="str">
            <v>61138</v>
          </cell>
          <cell r="M396">
            <v>160</v>
          </cell>
        </row>
        <row r="398">
          <cell r="B398" t="str">
            <v>6.(a)</v>
          </cell>
          <cell r="C398" t="str">
            <v>Stora Enso Nymölla AB</v>
          </cell>
          <cell r="D398" t="str">
            <v>STORA ENSO NYMÖLLA AB</v>
          </cell>
          <cell r="E398">
            <v>6391</v>
          </cell>
          <cell r="F398" t="str">
            <v>Nymölla</v>
          </cell>
          <cell r="G398" t="str">
            <v/>
          </cell>
          <cell r="H398" t="str">
            <v>NYMÖLLA</v>
          </cell>
          <cell r="I398" t="str">
            <v>29580</v>
          </cell>
          <cell r="J398">
            <v>607</v>
          </cell>
          <cell r="K398">
            <v>586</v>
          </cell>
          <cell r="M398">
            <v>776</v>
          </cell>
        </row>
        <row r="400">
          <cell r="B400" t="str">
            <v>6.(a)</v>
          </cell>
          <cell r="C400" t="str">
            <v>SCA Packaging Obbola AB</v>
          </cell>
          <cell r="D400" t="str">
            <v>SCA Packaging Obbola AB</v>
          </cell>
          <cell r="E400">
            <v>8108</v>
          </cell>
          <cell r="F400" t="str">
            <v>Linjevägen 33</v>
          </cell>
          <cell r="G400" t="str">
            <v/>
          </cell>
          <cell r="H400" t="str">
            <v>Obbola</v>
          </cell>
          <cell r="I400" t="str">
            <v>91341</v>
          </cell>
          <cell r="J400">
            <v>267</v>
          </cell>
          <cell r="M400">
            <v>505</v>
          </cell>
        </row>
        <row r="403">
          <cell r="B403" t="str">
            <v>1.(c)</v>
          </cell>
          <cell r="C403" t="str">
            <v>E.ON Värme Sverige AB</v>
          </cell>
          <cell r="D403" t="str">
            <v>E.ON Värme Sverige AB, Åbyverket</v>
          </cell>
          <cell r="E403">
            <v>7318</v>
          </cell>
          <cell r="F403" t="str">
            <v>Idrottsvägen 37</v>
          </cell>
          <cell r="G403" t="str">
            <v/>
          </cell>
          <cell r="H403" t="str">
            <v>ÖREBRO</v>
          </cell>
          <cell r="I403" t="str">
            <v>70118</v>
          </cell>
          <cell r="J403">
            <v>201</v>
          </cell>
          <cell r="M403">
            <v>432</v>
          </cell>
        </row>
        <row r="404">
          <cell r="B404" t="str">
            <v>5.(d)</v>
          </cell>
          <cell r="C404" t="str">
            <v>E.ON Värme Sverige AB</v>
          </cell>
          <cell r="D404" t="str">
            <v>E.ON Värme Sverige AB, Hulinge Askdeponi</v>
          </cell>
          <cell r="E404">
            <v>41914</v>
          </cell>
          <cell r="F404" t="str">
            <v>Idrottsvägen 37</v>
          </cell>
          <cell r="G404" t="str">
            <v/>
          </cell>
          <cell r="H404" t="str">
            <v>Örebro</v>
          </cell>
          <cell r="I404" t="str">
            <v>70118</v>
          </cell>
        </row>
        <row r="417">
          <cell r="B417" t="str">
            <v>1.(c)</v>
          </cell>
          <cell r="C417" t="str">
            <v>Jämtkraft AB</v>
          </cell>
          <cell r="D417" t="str">
            <v>Minnesgärdet</v>
          </cell>
          <cell r="E417">
            <v>159630</v>
          </cell>
          <cell r="F417" t="str">
            <v>Storsjöstråket</v>
          </cell>
          <cell r="G417" t="str">
            <v/>
          </cell>
          <cell r="H417" t="str">
            <v>Östersund</v>
          </cell>
          <cell r="I417" t="str">
            <v>83131</v>
          </cell>
        </row>
        <row r="420">
          <cell r="B420" t="str">
            <v>2.(b)</v>
          </cell>
          <cell r="C420" t="str">
            <v>SSAB Oxelösund AB</v>
          </cell>
          <cell r="D420" t="str">
            <v>SSAB Oxelösund AB</v>
          </cell>
          <cell r="E420">
            <v>539</v>
          </cell>
          <cell r="F420" t="str">
            <v>SSAB</v>
          </cell>
          <cell r="G420" t="str">
            <v/>
          </cell>
          <cell r="H420" t="str">
            <v>OXELÖSUND</v>
          </cell>
          <cell r="I420" t="str">
            <v>00000</v>
          </cell>
          <cell r="J420">
            <v>592</v>
          </cell>
          <cell r="K420">
            <v>721</v>
          </cell>
          <cell r="M420">
            <v>1540</v>
          </cell>
        </row>
        <row r="432">
          <cell r="B432" t="str">
            <v>6.(a)</v>
          </cell>
          <cell r="C432" t="str">
            <v>Smurfit Kappa Kraftliner Piteå AB</v>
          </cell>
          <cell r="D432" t="str">
            <v>Smurfit Kappa Kraftliner Piteå</v>
          </cell>
          <cell r="E432">
            <v>8235</v>
          </cell>
          <cell r="F432" t="str">
            <v>Kolugnsvägen 30</v>
          </cell>
          <cell r="G432" t="str">
            <v/>
          </cell>
          <cell r="H432" t="str">
            <v>PITEÅ</v>
          </cell>
          <cell r="I432" t="str">
            <v>94138</v>
          </cell>
          <cell r="J432">
            <v>784</v>
          </cell>
          <cell r="K432">
            <v>155</v>
          </cell>
          <cell r="L432">
            <v>281</v>
          </cell>
          <cell r="M432">
            <v>1240</v>
          </cell>
        </row>
        <row r="447">
          <cell r="B447" t="str">
            <v>1.(c)</v>
          </cell>
          <cell r="C447" t="str">
            <v>Sandviken Energi AB</v>
          </cell>
          <cell r="D447" t="str">
            <v>Björksätra Kraftvärmeverk</v>
          </cell>
          <cell r="E447">
            <v>7762</v>
          </cell>
          <cell r="F447" t="str">
            <v>Smassens Väg 4</v>
          </cell>
          <cell r="G447" t="str">
            <v/>
          </cell>
          <cell r="H447" t="str">
            <v>SANDVIKEN</v>
          </cell>
          <cell r="I447" t="str">
            <v>81151</v>
          </cell>
        </row>
        <row r="449">
          <cell r="B449" t="str">
            <v>2.(b)</v>
          </cell>
          <cell r="C449" t="str">
            <v>Sandvik Materials Technology</v>
          </cell>
          <cell r="D449" t="str">
            <v>AB Sandvik Materials Technolog</v>
          </cell>
          <cell r="E449">
            <v>7761</v>
          </cell>
          <cell r="F449" t="str">
            <v>SAKNAS</v>
          </cell>
          <cell r="G449" t="str">
            <v/>
          </cell>
          <cell r="H449" t="str">
            <v>Sandviken</v>
          </cell>
          <cell r="I449" t="str">
            <v>81181</v>
          </cell>
          <cell r="J449">
            <v>234</v>
          </cell>
          <cell r="M449">
            <v>102</v>
          </cell>
        </row>
        <row r="452">
          <cell r="B452" t="str">
            <v>1.(c)</v>
          </cell>
          <cell r="C452" t="str">
            <v>AB FORTUM VÄRME samägt med Stockholms stad</v>
          </cell>
          <cell r="D452" t="str">
            <v>BRISTAVERKET</v>
          </cell>
          <cell r="E452">
            <v>195</v>
          </cell>
          <cell r="F452" t="str">
            <v>Returvägen</v>
          </cell>
          <cell r="G452" t="str">
            <v/>
          </cell>
          <cell r="H452" t="str">
            <v>SIGTUNA</v>
          </cell>
          <cell r="I452" t="str">
            <v>19530</v>
          </cell>
          <cell r="M452">
            <v>377</v>
          </cell>
        </row>
        <row r="457">
          <cell r="B457" t="str">
            <v>6.(a)</v>
          </cell>
          <cell r="C457" t="str">
            <v>Billerud Skärblacka AB</v>
          </cell>
          <cell r="D457" t="str">
            <v>Billerud Skärblacka AB</v>
          </cell>
          <cell r="E457">
            <v>1240</v>
          </cell>
          <cell r="F457" t="str">
            <v>Skärblacka Bruk</v>
          </cell>
          <cell r="G457" t="str">
            <v/>
          </cell>
          <cell r="H457" t="str">
            <v>SKÄRBLACKA</v>
          </cell>
          <cell r="I457" t="str">
            <v>61710</v>
          </cell>
          <cell r="J457">
            <v>469</v>
          </cell>
          <cell r="K457">
            <v>164</v>
          </cell>
          <cell r="L457">
            <v>338</v>
          </cell>
          <cell r="M457">
            <v>933</v>
          </cell>
        </row>
        <row r="459">
          <cell r="B459" t="str">
            <v>1.(c)</v>
          </cell>
          <cell r="C459" t="str">
            <v>SKELLEFTEÅ KRAFT AB</v>
          </cell>
          <cell r="D459" t="str">
            <v>HEDENSBYNS KRAFTVÄRMEVERK</v>
          </cell>
          <cell r="E459">
            <v>8115</v>
          </cell>
          <cell r="F459" t="str">
            <v>KANALGATAN 71</v>
          </cell>
          <cell r="G459" t="str">
            <v/>
          </cell>
          <cell r="H459" t="str">
            <v>SKELLEFTEÅ</v>
          </cell>
          <cell r="I459" t="str">
            <v>93180</v>
          </cell>
          <cell r="J459">
            <v>104</v>
          </cell>
          <cell r="M459">
            <v>229</v>
          </cell>
        </row>
        <row r="463">
          <cell r="B463" t="str">
            <v>6.(a)</v>
          </cell>
          <cell r="C463" t="str">
            <v>Stora Enso Skoghall AB</v>
          </cell>
          <cell r="D463" t="str">
            <v>Skoghalls Bruk</v>
          </cell>
          <cell r="E463">
            <v>7184</v>
          </cell>
          <cell r="F463" t="str">
            <v>Bruksgatan</v>
          </cell>
          <cell r="G463" t="str">
            <v/>
          </cell>
          <cell r="H463" t="str">
            <v>SKOGHALL</v>
          </cell>
          <cell r="I463" t="str">
            <v>66330</v>
          </cell>
          <cell r="J463">
            <v>450</v>
          </cell>
          <cell r="M463">
            <v>975</v>
          </cell>
        </row>
        <row r="472">
          <cell r="B472" t="str">
            <v>1.(c)</v>
          </cell>
          <cell r="C472" t="str">
            <v>Skövde Värmeverk AB</v>
          </cell>
          <cell r="D472" t="str">
            <v>Lövängsverket (f d Kärnsjukhus</v>
          </cell>
          <cell r="E472">
            <v>85674</v>
          </cell>
          <cell r="F472" t="str">
            <v>Fjärrvärmevägen 10</v>
          </cell>
          <cell r="G472" t="str">
            <v/>
          </cell>
          <cell r="H472" t="str">
            <v>Skövde</v>
          </cell>
          <cell r="I472" t="str">
            <v>54154</v>
          </cell>
        </row>
        <row r="478">
          <cell r="B478" t="str">
            <v>6.(a)</v>
          </cell>
          <cell r="C478" t="str">
            <v>STORA ENSO PULP AB</v>
          </cell>
          <cell r="D478" t="str">
            <v>Skutskärs Bruk</v>
          </cell>
          <cell r="E478">
            <v>482</v>
          </cell>
          <cell r="F478" t="str">
            <v>Skutskärs Bruk</v>
          </cell>
          <cell r="G478" t="str">
            <v/>
          </cell>
          <cell r="H478" t="str">
            <v>SKUTSKÄR</v>
          </cell>
          <cell r="I478" t="str">
            <v>814 81</v>
          </cell>
          <cell r="J478">
            <v>777</v>
          </cell>
          <cell r="K478">
            <v>713</v>
          </cell>
          <cell r="L478">
            <v>378</v>
          </cell>
          <cell r="M478">
            <v>1670</v>
          </cell>
        </row>
        <row r="493">
          <cell r="B493" t="str">
            <v>1.(c)</v>
          </cell>
          <cell r="C493" t="str">
            <v>NORRENERGI AB</v>
          </cell>
          <cell r="D493" t="str">
            <v>SOLNAVERKET</v>
          </cell>
          <cell r="E493">
            <v>192</v>
          </cell>
          <cell r="F493" t="str">
            <v>Solna Strandväg 37</v>
          </cell>
          <cell r="G493" t="str">
            <v/>
          </cell>
          <cell r="H493" t="str">
            <v>SOLNA</v>
          </cell>
          <cell r="I493" t="str">
            <v>17154</v>
          </cell>
          <cell r="M493">
            <v>148</v>
          </cell>
        </row>
        <row r="499">
          <cell r="B499" t="str">
            <v>4.(a).(iv)</v>
          </cell>
          <cell r="C499" t="str">
            <v>Akzo Nobel Functional Chemicals AB</v>
          </cell>
          <cell r="D499" t="str">
            <v>Akzo Nobel Functional Chemical</v>
          </cell>
          <cell r="E499">
            <v>6721</v>
          </cell>
          <cell r="F499" t="str">
            <v>Uddevallavägen 17</v>
          </cell>
          <cell r="G499" t="str">
            <v/>
          </cell>
          <cell r="H499" t="str">
            <v>STENUNGSUND</v>
          </cell>
          <cell r="I499" t="str">
            <v>44485</v>
          </cell>
        </row>
        <row r="502">
          <cell r="B502" t="str">
            <v>4.(a)</v>
          </cell>
          <cell r="C502" t="str">
            <v>Perstorp Oxo AB</v>
          </cell>
          <cell r="D502" t="str">
            <v>Perstorp Oxo AB, Stenungsund</v>
          </cell>
          <cell r="E502">
            <v>6720</v>
          </cell>
          <cell r="F502" t="str">
            <v>Sanden, Ödsmål</v>
          </cell>
          <cell r="G502" t="str">
            <v/>
          </cell>
          <cell r="H502" t="str">
            <v>STENUNGSUND</v>
          </cell>
          <cell r="I502" t="str">
            <v>44485</v>
          </cell>
          <cell r="M502">
            <v>100</v>
          </cell>
        </row>
        <row r="503">
          <cell r="B503" t="str">
            <v>4.(a).(viii)</v>
          </cell>
          <cell r="C503" t="str">
            <v>INEOS Sverige AB</v>
          </cell>
          <cell r="D503" t="str">
            <v>INEOS Sverige AB</v>
          </cell>
          <cell r="E503">
            <v>6723</v>
          </cell>
          <cell r="F503" t="str">
            <v>Hjälmarevägen</v>
          </cell>
          <cell r="G503" t="str">
            <v/>
          </cell>
          <cell r="H503" t="str">
            <v>STENUNGSUND</v>
          </cell>
          <cell r="I503" t="str">
            <v>444 83</v>
          </cell>
        </row>
        <row r="506">
          <cell r="B506" t="str">
            <v>1.(c)</v>
          </cell>
          <cell r="C506" t="str">
            <v>AB FORTUM VÄRME samägt med Stockholms stad</v>
          </cell>
          <cell r="D506" t="str">
            <v>VÄRTAVERKET</v>
          </cell>
          <cell r="E506">
            <v>187</v>
          </cell>
          <cell r="F506" t="str">
            <v>Jägmästargatan 2</v>
          </cell>
          <cell r="G506" t="str">
            <v/>
          </cell>
          <cell r="H506" t="str">
            <v>STOCKHOLM</v>
          </cell>
          <cell r="I506" t="str">
            <v>11577</v>
          </cell>
          <cell r="J506">
            <v>277</v>
          </cell>
          <cell r="M506">
            <v>625</v>
          </cell>
        </row>
        <row r="507">
          <cell r="B507" t="str">
            <v>1.(c)</v>
          </cell>
          <cell r="C507" t="str">
            <v>AB FORTUM VÄRME samägt med Stockholms stad</v>
          </cell>
          <cell r="D507" t="str">
            <v>HAMMARBYVERKET</v>
          </cell>
          <cell r="E507">
            <v>188</v>
          </cell>
          <cell r="F507" t="str">
            <v>Hammarbykajväg</v>
          </cell>
          <cell r="G507" t="str">
            <v/>
          </cell>
          <cell r="H507" t="str">
            <v>STOCKHOLM</v>
          </cell>
          <cell r="I507" t="str">
            <v>12030</v>
          </cell>
        </row>
        <row r="515">
          <cell r="B515" t="str">
            <v>1.(c)</v>
          </cell>
          <cell r="C515" t="str">
            <v>NORRENERGI AB</v>
          </cell>
          <cell r="D515" t="str">
            <v>SUNDBYBERGSVERKET</v>
          </cell>
          <cell r="E515">
            <v>112502</v>
          </cell>
          <cell r="F515" t="str">
            <v>Dimslöjan 2</v>
          </cell>
          <cell r="G515" t="str">
            <v/>
          </cell>
          <cell r="H515" t="str">
            <v>SUNDBYBERG</v>
          </cell>
          <cell r="I515" t="str">
            <v>172 40</v>
          </cell>
        </row>
        <row r="523">
          <cell r="B523" t="str">
            <v>1.(c)</v>
          </cell>
          <cell r="C523" t="str">
            <v>Sundsvall Energi AB</v>
          </cell>
          <cell r="D523" t="str">
            <v>Sundsvall Energi AB, Korstaver</v>
          </cell>
          <cell r="E523">
            <v>7918</v>
          </cell>
          <cell r="F523" t="str">
            <v>Sjöfartsvägen 1</v>
          </cell>
          <cell r="G523" t="str">
            <v/>
          </cell>
          <cell r="H523" t="str">
            <v>SUNDSVALL</v>
          </cell>
          <cell r="I523" t="str">
            <v>85634</v>
          </cell>
          <cell r="M523">
            <v>242</v>
          </cell>
        </row>
        <row r="532">
          <cell r="B532" t="str">
            <v>6.(a)</v>
          </cell>
          <cell r="C532" t="str">
            <v>SCA Graphic Sundsvall AB</v>
          </cell>
          <cell r="D532" t="str">
            <v>SCA Östrands massafabrik</v>
          </cell>
          <cell r="E532">
            <v>7891</v>
          </cell>
          <cell r="F532" t="str">
            <v>Östrand sulfatfabrik</v>
          </cell>
          <cell r="G532" t="str">
            <v/>
          </cell>
          <cell r="H532" t="str">
            <v>TIMRÅ</v>
          </cell>
          <cell r="I532" t="str">
            <v>86132</v>
          </cell>
          <cell r="J532">
            <v>706</v>
          </cell>
          <cell r="K532">
            <v>167</v>
          </cell>
          <cell r="M532">
            <v>1240</v>
          </cell>
        </row>
        <row r="545">
          <cell r="B545" t="str">
            <v>1.(c)</v>
          </cell>
          <cell r="C545" t="str">
            <v>Trollhättan Energi AB</v>
          </cell>
          <cell r="D545" t="str">
            <v>Stallbacka Värmeverk</v>
          </cell>
          <cell r="E545">
            <v>42009</v>
          </cell>
          <cell r="F545" t="str">
            <v>Stallbackavägen 13</v>
          </cell>
          <cell r="G545" t="str">
            <v/>
          </cell>
          <cell r="H545" t="str">
            <v>Trollhättan</v>
          </cell>
          <cell r="I545" t="str">
            <v>46138</v>
          </cell>
        </row>
        <row r="550">
          <cell r="B550" t="str">
            <v>1.(c)</v>
          </cell>
          <cell r="C550" t="str">
            <v>VATTENFALL AB VÄRME DREFVIKEN</v>
          </cell>
          <cell r="D550" t="str">
            <v>BOLLMORA VÄRMEVERK</v>
          </cell>
          <cell r="E550">
            <v>85651</v>
          </cell>
          <cell r="F550" t="str">
            <v>Granängsvägen 7</v>
          </cell>
          <cell r="G550" t="str">
            <v/>
          </cell>
          <cell r="H550" t="str">
            <v>Tyresö</v>
          </cell>
          <cell r="I550" t="str">
            <v>13545</v>
          </cell>
        </row>
        <row r="555">
          <cell r="B555" t="str">
            <v>1.(c)</v>
          </cell>
          <cell r="C555" t="str">
            <v>UMEÅ ENERGI AB</v>
          </cell>
          <cell r="D555" t="str">
            <v>DÅVA KRAFTVÄRMEVERK</v>
          </cell>
          <cell r="E555">
            <v>8110</v>
          </cell>
          <cell r="F555" t="str">
            <v>Dåva Energiväg 1</v>
          </cell>
          <cell r="G555" t="str">
            <v/>
          </cell>
          <cell r="H555" t="str">
            <v>Umeå</v>
          </cell>
          <cell r="I555" t="str">
            <v>90595</v>
          </cell>
          <cell r="M555">
            <v>432</v>
          </cell>
        </row>
        <row r="557">
          <cell r="B557" t="str">
            <v>1.(c)</v>
          </cell>
          <cell r="C557" t="str">
            <v>UMEÅ ENERGI AB</v>
          </cell>
          <cell r="D557" t="str">
            <v>ÅLIDHEMSANLÄGGNINGEN</v>
          </cell>
          <cell r="E557">
            <v>8109</v>
          </cell>
          <cell r="F557" t="str">
            <v>Doktorsvägen 6</v>
          </cell>
          <cell r="G557" t="str">
            <v/>
          </cell>
          <cell r="H557" t="str">
            <v>Umeå</v>
          </cell>
          <cell r="I557" t="str">
            <v>90734</v>
          </cell>
        </row>
        <row r="561">
          <cell r="B561" t="str">
            <v>1.(c)</v>
          </cell>
          <cell r="C561" t="str">
            <v>Vattenfall AB Heat nordic Uppsala</v>
          </cell>
          <cell r="D561" t="str">
            <v>Boländeranläggningarna, Kraftvärmeverket o Bolandv</v>
          </cell>
          <cell r="E561">
            <v>492</v>
          </cell>
          <cell r="F561" t="str">
            <v>Bolandsgatan 13</v>
          </cell>
          <cell r="G561" t="str">
            <v/>
          </cell>
          <cell r="H561" t="str">
            <v>UPPSALA</v>
          </cell>
          <cell r="I561" t="str">
            <v>753 23</v>
          </cell>
          <cell r="K561">
            <v>232</v>
          </cell>
          <cell r="M561">
            <v>288</v>
          </cell>
        </row>
        <row r="580">
          <cell r="B580" t="str">
            <v>6.(a)</v>
          </cell>
          <cell r="C580" t="str">
            <v>Vallviks Bruk</v>
          </cell>
          <cell r="D580" t="str">
            <v>Vallviks Bruk</v>
          </cell>
          <cell r="E580">
            <v>7764</v>
          </cell>
          <cell r="F580" t="str">
            <v>Vallvik</v>
          </cell>
          <cell r="G580" t="str">
            <v/>
          </cell>
          <cell r="H580" t="str">
            <v>VALLVIK</v>
          </cell>
          <cell r="I580" t="str">
            <v>82021</v>
          </cell>
          <cell r="J580">
            <v>321</v>
          </cell>
          <cell r="L580">
            <v>55.4</v>
          </cell>
          <cell r="M580">
            <v>581</v>
          </cell>
        </row>
        <row r="581">
          <cell r="B581" t="str">
            <v>1.(c)</v>
          </cell>
          <cell r="C581" t="str">
            <v>Vattenfall AB Energi</v>
          </cell>
          <cell r="D581" t="str">
            <v>Värmecentral Önafors</v>
          </cell>
          <cell r="E581">
            <v>193227</v>
          </cell>
          <cell r="F581" t="str">
            <v>Bruksvägen 40</v>
          </cell>
          <cell r="G581" t="str">
            <v/>
          </cell>
          <cell r="H581" t="str">
            <v>VÄNERSBORG</v>
          </cell>
          <cell r="I581" t="str">
            <v>46254</v>
          </cell>
        </row>
        <row r="590">
          <cell r="B590" t="str">
            <v>6.(a)</v>
          </cell>
          <cell r="C590" t="str">
            <v>Södra Cell AB</v>
          </cell>
          <cell r="D590" t="str">
            <v>Södra Cell Värö</v>
          </cell>
          <cell r="E590">
            <v>6649</v>
          </cell>
          <cell r="F590" t="str">
            <v>Södra Cell Värö</v>
          </cell>
          <cell r="G590" t="str">
            <v/>
          </cell>
          <cell r="H590" t="str">
            <v>VÄRÖBACKA</v>
          </cell>
          <cell r="I590" t="str">
            <v>43286</v>
          </cell>
          <cell r="J590">
            <v>527</v>
          </cell>
          <cell r="K590">
            <v>151</v>
          </cell>
          <cell r="L590">
            <v>105</v>
          </cell>
          <cell r="M590">
            <v>1060</v>
          </cell>
        </row>
        <row r="591">
          <cell r="B591" t="str">
            <v>1.(c)</v>
          </cell>
          <cell r="C591" t="str">
            <v>Mälarenergi AB</v>
          </cell>
          <cell r="D591" t="str">
            <v>Västerås kraftvärmeverk</v>
          </cell>
          <cell r="E591">
            <v>7417</v>
          </cell>
          <cell r="F591" t="str">
            <v>Sjöhagsvägen 23</v>
          </cell>
          <cell r="G591" t="str">
            <v/>
          </cell>
          <cell r="H591" t="str">
            <v>VÄSTERÅS</v>
          </cell>
          <cell r="I591" t="str">
            <v>72103</v>
          </cell>
          <cell r="J591">
            <v>245</v>
          </cell>
          <cell r="M591">
            <v>907</v>
          </cell>
        </row>
        <row r="599">
          <cell r="B599" t="str">
            <v>1.(c)</v>
          </cell>
          <cell r="C599" t="str">
            <v>Växjö Energi AB</v>
          </cell>
          <cell r="D599" t="str">
            <v>Sandviksverket</v>
          </cell>
          <cell r="E599">
            <v>41949</v>
          </cell>
          <cell r="F599" t="str">
            <v>Kraftverksgatan 1</v>
          </cell>
          <cell r="G599" t="str">
            <v/>
          </cell>
          <cell r="H599" t="str">
            <v>VÄXJÖ</v>
          </cell>
          <cell r="I599" t="str">
            <v>351 06</v>
          </cell>
          <cell r="M599">
            <v>308</v>
          </cell>
        </row>
      </sheetData>
      <sheetData sheetId="26">
        <row r="12">
          <cell r="B12" t="str">
            <v>1.(c)</v>
          </cell>
          <cell r="C12" t="str">
            <v>Termoelektrarna Toplarna Ljubljana, d.o.o.</v>
          </cell>
          <cell r="D12" t="str">
            <v>Termoelektrarna Toplarna Ljubljana, d.o.o.</v>
          </cell>
          <cell r="E12">
            <v>7229</v>
          </cell>
          <cell r="F12" t="str">
            <v>Toplarniška ulica</v>
          </cell>
          <cell r="G12" t="str">
            <v>19</v>
          </cell>
          <cell r="H12" t="str">
            <v>Ljubljana</v>
          </cell>
          <cell r="I12" t="str">
            <v>1000</v>
          </cell>
          <cell r="J12">
            <v>998</v>
          </cell>
          <cell r="K12">
            <v>419</v>
          </cell>
          <cell r="M12">
            <v>750</v>
          </cell>
        </row>
        <row r="41">
          <cell r="B41" t="str">
            <v>1.(c)</v>
          </cell>
          <cell r="C41" t="str">
            <v>Termoelektrarna Trbovlje, d.o.o.</v>
          </cell>
          <cell r="D41" t="str">
            <v>Termoelektrarna Trbovlje, d.o.o.</v>
          </cell>
          <cell r="E41">
            <v>7333</v>
          </cell>
          <cell r="F41" t="str">
            <v>Ob železnici</v>
          </cell>
          <cell r="G41" t="str">
            <v>27</v>
          </cell>
          <cell r="H41" t="str">
            <v>Trbovlje</v>
          </cell>
          <cell r="I41" t="str">
            <v>1420</v>
          </cell>
          <cell r="J41">
            <v>1220</v>
          </cell>
          <cell r="K41">
            <v>1740</v>
          </cell>
          <cell r="L41">
            <v>101</v>
          </cell>
          <cell r="M41">
            <v>636</v>
          </cell>
        </row>
        <row r="49">
          <cell r="B49" t="str">
            <v>1.(c)</v>
          </cell>
          <cell r="C49" t="str">
            <v>Javno podjetje Energetika Maribor d.o.o.</v>
          </cell>
          <cell r="D49" t="str">
            <v>Javno podjetje Energetika Maribor d.o.o.</v>
          </cell>
          <cell r="E49">
            <v>23136</v>
          </cell>
          <cell r="F49" t="str">
            <v>Jadranska cesta</v>
          </cell>
          <cell r="G49" t="str">
            <v>28</v>
          </cell>
          <cell r="H49" t="str">
            <v>Maribor</v>
          </cell>
          <cell r="I49" t="str">
            <v>2000</v>
          </cell>
        </row>
        <row r="90">
          <cell r="B90" t="str">
            <v>1.(c)</v>
          </cell>
          <cell r="C90" t="str">
            <v>Termoelektrarna Šoštanj d.o.o.</v>
          </cell>
          <cell r="D90" t="str">
            <v>Termoelektrarna Šoštanj d.o.o.</v>
          </cell>
          <cell r="E90">
            <v>7125</v>
          </cell>
          <cell r="F90" t="str">
            <v>Cesta Lole Ribarja</v>
          </cell>
          <cell r="G90" t="str">
            <v>18</v>
          </cell>
          <cell r="H90" t="str">
            <v>Šoštanj</v>
          </cell>
          <cell r="I90" t="str">
            <v>3310</v>
          </cell>
          <cell r="J90">
            <v>7010</v>
          </cell>
          <cell r="K90">
            <v>4000</v>
          </cell>
          <cell r="L90">
            <v>182</v>
          </cell>
          <cell r="M90">
            <v>4550</v>
          </cell>
        </row>
        <row r="128">
          <cell r="B128" t="str">
            <v>6.(b)</v>
          </cell>
          <cell r="C128" t="str">
            <v>VIPAP VIDEM KRŠKO d.d.</v>
          </cell>
          <cell r="D128" t="str">
            <v>VIPAP VIDEM KRŠKO d.d.</v>
          </cell>
          <cell r="E128">
            <v>7784</v>
          </cell>
          <cell r="F128" t="str">
            <v>Tovarniška</v>
          </cell>
          <cell r="G128" t="str">
            <v>18</v>
          </cell>
          <cell r="H128" t="str">
            <v>Krško</v>
          </cell>
          <cell r="I128" t="str">
            <v>8270</v>
          </cell>
          <cell r="J128">
            <v>318</v>
          </cell>
          <cell r="M128">
            <v>193</v>
          </cell>
        </row>
      </sheetData>
      <sheetData sheetId="27">
        <row r="11">
          <cell r="B11" t="str">
            <v>1.(c)</v>
          </cell>
          <cell r="C11" t="str">
            <v>Bratislavská teplárenská a.s.</v>
          </cell>
          <cell r="D11" t="str">
            <v>Bratislavská teplárenská a.s.-Tepláreň Bratislava II</v>
          </cell>
          <cell r="E11">
            <v>9132</v>
          </cell>
          <cell r="F11" t="str">
            <v>Turbínová</v>
          </cell>
          <cell r="G11" t="str">
            <v>3</v>
          </cell>
          <cell r="H11" t="str">
            <v>Bratislava</v>
          </cell>
          <cell r="I11" t="str">
            <v>83226</v>
          </cell>
        </row>
        <row r="14">
          <cell r="B14" t="str">
            <v>1.(c)</v>
          </cell>
          <cell r="C14" t="str">
            <v>CM European Power Slovakia s.r.o.</v>
          </cell>
          <cell r="D14" t="str">
            <v>CM European Power Slovakia s.r.o.</v>
          </cell>
          <cell r="E14">
            <v>100144</v>
          </cell>
          <cell r="F14" t="str">
            <v>Vlčie hrdlo</v>
          </cell>
          <cell r="G14" t="str">
            <v>1</v>
          </cell>
          <cell r="H14" t="str">
            <v>Bratislava</v>
          </cell>
          <cell r="I14" t="str">
            <v>82412</v>
          </cell>
          <cell r="J14">
            <v>1120</v>
          </cell>
          <cell r="K14">
            <v>1610</v>
          </cell>
          <cell r="M14">
            <v>801</v>
          </cell>
        </row>
        <row r="17">
          <cell r="B17" t="str">
            <v>8.(b).(ii)</v>
          </cell>
          <cell r="C17" t="str">
            <v>PALMA Group a.s.</v>
          </cell>
          <cell r="D17" t="str">
            <v>Palma - Group a.s - výroba jedlých rastl.tukov a olejov, Olejkáreň, Rafinéria</v>
          </cell>
          <cell r="E17">
            <v>22979</v>
          </cell>
          <cell r="F17" t="str">
            <v>Račianska</v>
          </cell>
          <cell r="G17" t="str">
            <v>76</v>
          </cell>
          <cell r="H17" t="str">
            <v>Bratislava</v>
          </cell>
          <cell r="I17" t="str">
            <v>83604</v>
          </cell>
        </row>
        <row r="18">
          <cell r="B18" t="str">
            <v>1.(c)</v>
          </cell>
          <cell r="C18" t="str">
            <v>PPC Power, a.s.</v>
          </cell>
          <cell r="D18" t="str">
            <v>PPC Power a.s.</v>
          </cell>
          <cell r="E18">
            <v>9134</v>
          </cell>
          <cell r="F18" t="str">
            <v>Magnetová</v>
          </cell>
          <cell r="G18" t="str">
            <v>12</v>
          </cell>
          <cell r="H18" t="str">
            <v>Bratislava</v>
          </cell>
          <cell r="I18" t="str">
            <v>83104</v>
          </cell>
          <cell r="J18">
            <v>445</v>
          </cell>
          <cell r="M18">
            <v>423</v>
          </cell>
        </row>
        <row r="22">
          <cell r="B22" t="str">
            <v>1.(a)</v>
          </cell>
          <cell r="C22" t="str">
            <v>Slovnaft, a.s.</v>
          </cell>
          <cell r="D22" t="str">
            <v>Slovnaft, a.s.</v>
          </cell>
          <cell r="E22">
            <v>9119</v>
          </cell>
          <cell r="F22" t="str">
            <v>Vlčie hrdlo</v>
          </cell>
          <cell r="G22" t="str">
            <v>1</v>
          </cell>
          <cell r="H22" t="str">
            <v>Bratislava</v>
          </cell>
          <cell r="I22" t="str">
            <v>82412</v>
          </cell>
          <cell r="J22">
            <v>617</v>
          </cell>
          <cell r="K22">
            <v>1410</v>
          </cell>
          <cell r="M22">
            <v>999</v>
          </cell>
        </row>
        <row r="23">
          <cell r="B23" t="str">
            <v>9.(c)</v>
          </cell>
          <cell r="C23" t="str">
            <v>VOLKSWAGEN SLOVAKIA, a.s.,</v>
          </cell>
          <cell r="D23" t="str">
            <v>VOLKSWAGEN SLOVAKIA, a.s., závod Bratislava</v>
          </cell>
          <cell r="E23">
            <v>10601</v>
          </cell>
          <cell r="F23" t="str">
            <v>J. Jonáša</v>
          </cell>
          <cell r="G23" t="str">
            <v>does not exist</v>
          </cell>
          <cell r="H23" t="str">
            <v>Bratislava</v>
          </cell>
          <cell r="I23" t="str">
            <v>84108</v>
          </cell>
          <cell r="J23">
            <v>116</v>
          </cell>
        </row>
        <row r="54">
          <cell r="B54" t="str">
            <v>1.(c)</v>
          </cell>
          <cell r="C54" t="str">
            <v>BUKÓZA ENERGO a.s.</v>
          </cell>
          <cell r="D54" t="str">
            <v>BUKÓZA ENERGO a.s. - Uhoľný kotol K2</v>
          </cell>
          <cell r="E54">
            <v>159708</v>
          </cell>
          <cell r="F54" t="str">
            <v>Hencovská</v>
          </cell>
          <cell r="G54" t="str">
            <v>2073</v>
          </cell>
          <cell r="H54" t="str">
            <v>Hencovce</v>
          </cell>
          <cell r="I54" t="str">
            <v>09302</v>
          </cell>
          <cell r="J54">
            <v>329</v>
          </cell>
          <cell r="K54">
            <v>603</v>
          </cell>
          <cell r="M54">
            <v>196</v>
          </cell>
        </row>
        <row r="65">
          <cell r="B65" t="str">
            <v>1.(c)</v>
          </cell>
          <cell r="C65" t="str">
            <v>Chemes, a.s.</v>
          </cell>
          <cell r="D65" t="str">
            <v>Chemes, a.s.,   tepláreň a skládka Udavské</v>
          </cell>
          <cell r="E65">
            <v>10253</v>
          </cell>
          <cell r="F65" t="str">
            <v>Chemlonská</v>
          </cell>
          <cell r="G65" t="str">
            <v>1</v>
          </cell>
          <cell r="H65" t="str">
            <v>Humenné</v>
          </cell>
          <cell r="I65" t="str">
            <v>06633</v>
          </cell>
        </row>
        <row r="70">
          <cell r="B70" t="str">
            <v>1.(c)</v>
          </cell>
          <cell r="C70" t="str">
            <v>eustream, a.s.</v>
          </cell>
          <cell r="D70" t="str">
            <v>eustream, a.s. - Kompresorová stanica  č. 4</v>
          </cell>
          <cell r="E70">
            <v>9168</v>
          </cell>
          <cell r="F70" t="str">
            <v>Mojmírovská cesta</v>
          </cell>
          <cell r="G70" t="str">
            <v>11</v>
          </cell>
          <cell r="H70" t="str">
            <v>Ivánka pri Nitre</v>
          </cell>
          <cell r="I70" t="str">
            <v>95112</v>
          </cell>
        </row>
        <row r="71">
          <cell r="B71" t="str">
            <v>1.(c)</v>
          </cell>
          <cell r="C71" t="str">
            <v>eustream, a.s.</v>
          </cell>
          <cell r="D71" t="str">
            <v>eustream, a.s. - Kompresorová stanica  č. 2</v>
          </cell>
          <cell r="E71">
            <v>10267</v>
          </cell>
          <cell r="F71" t="str">
            <v>does not exist</v>
          </cell>
          <cell r="G71" t="str">
            <v>does not exist</v>
          </cell>
          <cell r="H71" t="str">
            <v>Jablonov nad Turňou</v>
          </cell>
          <cell r="I71" t="str">
            <v>04943</v>
          </cell>
        </row>
        <row r="90">
          <cell r="B90" t="str">
            <v>1.(c)</v>
          </cell>
          <cell r="C90" t="str">
            <v>Tepláreň Košice a.s.</v>
          </cell>
          <cell r="D90" t="str">
            <v>Tepláreň Košice a.s.</v>
          </cell>
          <cell r="E90">
            <v>10265</v>
          </cell>
          <cell r="F90" t="str">
            <v>Teplárenská</v>
          </cell>
          <cell r="G90" t="str">
            <v>3</v>
          </cell>
          <cell r="H90" t="str">
            <v>Košice</v>
          </cell>
          <cell r="I90" t="str">
            <v>04292</v>
          </cell>
          <cell r="J90">
            <v>1330</v>
          </cell>
          <cell r="K90">
            <v>1210</v>
          </cell>
          <cell r="M90">
            <v>490</v>
          </cell>
        </row>
        <row r="91">
          <cell r="B91" t="str">
            <v>2.(b)</v>
          </cell>
          <cell r="C91" t="str">
            <v>U.S.Steel s.r.o.</v>
          </cell>
          <cell r="D91" t="str">
            <v>U.S.Steel s.r.o.</v>
          </cell>
          <cell r="E91">
            <v>10251</v>
          </cell>
          <cell r="F91" t="str">
            <v>Vstupný areál</v>
          </cell>
          <cell r="G91" t="str">
            <v>does not exist</v>
          </cell>
          <cell r="H91" t="str">
            <v>Košice</v>
          </cell>
          <cell r="I91" t="str">
            <v>04454</v>
          </cell>
          <cell r="J91">
            <v>6320</v>
          </cell>
          <cell r="K91">
            <v>8510</v>
          </cell>
          <cell r="M91">
            <v>8810</v>
          </cell>
        </row>
        <row r="105">
          <cell r="B105" t="str">
            <v>1.(c)</v>
          </cell>
          <cell r="C105" t="str">
            <v>SLOVINTEGRA ENERGY s.r.o.</v>
          </cell>
          <cell r="D105" t="str">
            <v>SLOVINTEGRA ENERGY s.r.o. - PPC 80 Mwe</v>
          </cell>
          <cell r="E105">
            <v>83154</v>
          </cell>
          <cell r="F105" t="str">
            <v>Priemyselný park Geňa</v>
          </cell>
          <cell r="G105" t="str">
            <v>does not exist</v>
          </cell>
          <cell r="H105" t="str">
            <v>Levice</v>
          </cell>
          <cell r="I105" t="str">
            <v>93401</v>
          </cell>
          <cell r="J105">
            <v>141</v>
          </cell>
          <cell r="M105">
            <v>187</v>
          </cell>
        </row>
        <row r="122">
          <cell r="B122" t="str">
            <v>1.(c)</v>
          </cell>
          <cell r="C122" t="str">
            <v>Martinská teplárenská a.s.</v>
          </cell>
          <cell r="D122" t="str">
            <v>Martinská teplárenská a.s.</v>
          </cell>
          <cell r="E122">
            <v>10927</v>
          </cell>
          <cell r="F122" t="str">
            <v>Robotnícka</v>
          </cell>
          <cell r="G122" t="str">
            <v>17</v>
          </cell>
          <cell r="H122" t="str">
            <v>Martin</v>
          </cell>
          <cell r="I122" t="str">
            <v>03680</v>
          </cell>
          <cell r="J122">
            <v>292</v>
          </cell>
          <cell r="K122">
            <v>795</v>
          </cell>
          <cell r="M122">
            <v>135</v>
          </cell>
        </row>
        <row r="136">
          <cell r="B136" t="str">
            <v>1.(c)</v>
          </cell>
          <cell r="C136" t="str">
            <v>Bytkomfort s.r.o.</v>
          </cell>
          <cell r="D136" t="str">
            <v>Bytkomfort s.r.o. - Centrálny tepelný zdroj</v>
          </cell>
          <cell r="E136">
            <v>23003</v>
          </cell>
          <cell r="F136" t="str">
            <v>Dvorská cesta</v>
          </cell>
          <cell r="G136" t="str">
            <v>does not exist</v>
          </cell>
          <cell r="H136" t="str">
            <v>Nové Zámky</v>
          </cell>
          <cell r="I136" t="str">
            <v>94064</v>
          </cell>
        </row>
        <row r="148">
          <cell r="B148" t="str">
            <v>1.(c)</v>
          </cell>
          <cell r="C148" t="str">
            <v>Tepláreň, a.s. Považská Bystrica</v>
          </cell>
          <cell r="D148" t="str">
            <v>Tepláreň, a.s. Považská Bystrica</v>
          </cell>
          <cell r="E148">
            <v>10936</v>
          </cell>
          <cell r="F148" t="str">
            <v>Robotnícka</v>
          </cell>
          <cell r="G148" t="str">
            <v>does not exist</v>
          </cell>
          <cell r="H148" t="str">
            <v>Považská Bystrica</v>
          </cell>
          <cell r="I148" t="str">
            <v>01734</v>
          </cell>
          <cell r="M148">
            <v>116</v>
          </cell>
        </row>
        <row r="152">
          <cell r="B152" t="str">
            <v>1.(c)</v>
          </cell>
          <cell r="C152" t="str">
            <v>CONTINENTAL MATADOR RUBBER, s.r.o.</v>
          </cell>
          <cell r="D152" t="str">
            <v>CONTINENTAL MATADOR RUBBER, s.r.o. - Energetika</v>
          </cell>
          <cell r="E152">
            <v>10924</v>
          </cell>
          <cell r="F152" t="str">
            <v>T.Vansovej</v>
          </cell>
          <cell r="G152" t="str">
            <v>1054</v>
          </cell>
          <cell r="H152" t="str">
            <v>Púchov</v>
          </cell>
          <cell r="I152" t="str">
            <v>02001</v>
          </cell>
        </row>
        <row r="159">
          <cell r="B159" t="str">
            <v>6.(b)</v>
          </cell>
          <cell r="C159" t="str">
            <v>Mondi SCP a.s.</v>
          </cell>
          <cell r="D159" t="str">
            <v>Mondi SCP a.s. - výroba papiera a celulózy</v>
          </cell>
          <cell r="E159">
            <v>10934</v>
          </cell>
          <cell r="F159" t="str">
            <v>Tatranská cesta</v>
          </cell>
          <cell r="G159" t="str">
            <v>13</v>
          </cell>
          <cell r="H159" t="str">
            <v>Ružomberok</v>
          </cell>
          <cell r="I159" t="str">
            <v>03417</v>
          </cell>
          <cell r="J159">
            <v>822</v>
          </cell>
          <cell r="M159">
            <v>131</v>
          </cell>
        </row>
        <row r="185">
          <cell r="B185" t="str">
            <v>1.(c)</v>
          </cell>
          <cell r="C185" t="str">
            <v>TP2, s.r.o.</v>
          </cell>
          <cell r="D185" t="str">
            <v>TP2, s.r.o.</v>
          </cell>
          <cell r="E185">
            <v>10270</v>
          </cell>
          <cell r="F185" t="str">
            <v>Priemyselná</v>
          </cell>
          <cell r="G185" t="str">
            <v>720</v>
          </cell>
          <cell r="H185" t="str">
            <v>Strážske</v>
          </cell>
          <cell r="I185" t="str">
            <v>07222</v>
          </cell>
        </row>
        <row r="201">
          <cell r="B201" t="str">
            <v>8.(b).(ii)</v>
          </cell>
          <cell r="C201" t="str">
            <v>Považský cukor a.s.</v>
          </cell>
          <cell r="D201" t="str">
            <v>Považský cukor a.s.</v>
          </cell>
          <cell r="E201">
            <v>23072</v>
          </cell>
          <cell r="F201" t="str">
            <v>Cukrovarská</v>
          </cell>
          <cell r="G201" t="str">
            <v>311/9</v>
          </cell>
          <cell r="H201" t="str">
            <v>Trenčianska Teplá</v>
          </cell>
          <cell r="I201" t="str">
            <v>91411</v>
          </cell>
        </row>
        <row r="206">
          <cell r="B206" t="str">
            <v>1.(c)</v>
          </cell>
          <cell r="C206" t="str">
            <v>Trnavská teplárenská a.s</v>
          </cell>
          <cell r="D206" t="str">
            <v>Trnavská teplárenská a.s.</v>
          </cell>
          <cell r="E206">
            <v>51576</v>
          </cell>
          <cell r="F206" t="str">
            <v>Coburgova</v>
          </cell>
          <cell r="G206" t="str">
            <v>84</v>
          </cell>
          <cell r="H206" t="str">
            <v>Trnava</v>
          </cell>
          <cell r="I206" t="str">
            <v>91742</v>
          </cell>
        </row>
        <row r="217">
          <cell r="B217" t="str">
            <v>1.(c)</v>
          </cell>
          <cell r="C217" t="str">
            <v>eustream, a.s.</v>
          </cell>
          <cell r="D217" t="str">
            <v>eustream, a.s. - Kompresorová stanica  č. 1</v>
          </cell>
          <cell r="E217">
            <v>10272</v>
          </cell>
          <cell r="F217" t="str">
            <v>does not exist</v>
          </cell>
          <cell r="G217" t="str">
            <v>does not exist</v>
          </cell>
          <cell r="H217" t="str">
            <v>Veľké Kapušany</v>
          </cell>
          <cell r="I217" t="str">
            <v>07948</v>
          </cell>
          <cell r="J217">
            <v>302</v>
          </cell>
          <cell r="M217">
            <v>320</v>
          </cell>
        </row>
        <row r="219">
          <cell r="B219" t="str">
            <v>1.(c)</v>
          </cell>
          <cell r="C219" t="str">
            <v>eustream, a.s.</v>
          </cell>
          <cell r="D219" t="str">
            <v>eustream, a.s.  - Kompresorová stanica  č. 3</v>
          </cell>
          <cell r="E219">
            <v>9686</v>
          </cell>
          <cell r="F219" t="str">
            <v>does not exist</v>
          </cell>
          <cell r="G219" t="str">
            <v>does not exist</v>
          </cell>
          <cell r="H219" t="str">
            <v>Veľké Zlievce</v>
          </cell>
          <cell r="I219" t="str">
            <v>99123</v>
          </cell>
          <cell r="J219">
            <v>308</v>
          </cell>
        </row>
        <row r="225">
          <cell r="B225" t="str">
            <v>1.(c)</v>
          </cell>
          <cell r="C225" t="str">
            <v>Slovenské elektrárne  a.s.</v>
          </cell>
          <cell r="D225" t="str">
            <v>Slovenské elektrárne  a.s. -  Elektrárna Vojany, závod</v>
          </cell>
          <cell r="E225">
            <v>10271</v>
          </cell>
          <cell r="F225" t="str">
            <v>does not exist</v>
          </cell>
          <cell r="G225" t="str">
            <v>does not exist</v>
          </cell>
          <cell r="H225" t="str">
            <v>Vojany</v>
          </cell>
          <cell r="I225" t="str">
            <v>07673</v>
          </cell>
          <cell r="J225">
            <v>619</v>
          </cell>
          <cell r="K225">
            <v>631</v>
          </cell>
          <cell r="M225">
            <v>600</v>
          </cell>
        </row>
        <row r="236">
          <cell r="B236" t="str">
            <v>1.(c)</v>
          </cell>
          <cell r="C236" t="str">
            <v>Dalkia Industry Žiar nad Hronom a.s.</v>
          </cell>
          <cell r="D236" t="str">
            <v>Dalkia Industry Žiar nad Hronom a.s. Závod Enevia</v>
          </cell>
          <cell r="E236">
            <v>9693</v>
          </cell>
          <cell r="F236" t="str">
            <v>Priemyselná</v>
          </cell>
          <cell r="G236" t="str">
            <v>12</v>
          </cell>
          <cell r="H236" t="str">
            <v>Žiar nad Hronom</v>
          </cell>
          <cell r="I236" t="str">
            <v>96563</v>
          </cell>
          <cell r="J236">
            <v>325</v>
          </cell>
          <cell r="K236">
            <v>474</v>
          </cell>
          <cell r="M236">
            <v>107</v>
          </cell>
        </row>
        <row r="245">
          <cell r="B245" t="str">
            <v>1.(c)</v>
          </cell>
          <cell r="C245" t="str">
            <v>Žilinská teplárenská, a.s.</v>
          </cell>
          <cell r="D245" t="str">
            <v>Žilinská teplárenská, a.s.</v>
          </cell>
          <cell r="E245">
            <v>10935</v>
          </cell>
          <cell r="F245" t="str">
            <v>Košická</v>
          </cell>
          <cell r="G245" t="str">
            <v>11</v>
          </cell>
          <cell r="H245" t="str">
            <v>Žilina</v>
          </cell>
          <cell r="I245" t="str">
            <v>01187</v>
          </cell>
          <cell r="J245">
            <v>411</v>
          </cell>
          <cell r="K245">
            <v>500</v>
          </cell>
          <cell r="M245">
            <v>242</v>
          </cell>
        </row>
        <row r="253">
          <cell r="B253" t="str">
            <v>1.(c)</v>
          </cell>
          <cell r="C253" t="str">
            <v>Zvolenská teplárenská a.s.</v>
          </cell>
          <cell r="D253" t="str">
            <v>Zvolenská teplárenská a.s. - tepláreň</v>
          </cell>
          <cell r="E253">
            <v>9704</v>
          </cell>
          <cell r="F253" t="str">
            <v>Lučenecká cesta</v>
          </cell>
          <cell r="G253" t="str">
            <v>25</v>
          </cell>
          <cell r="H253" t="str">
            <v>Zvolen</v>
          </cell>
          <cell r="I253" t="str">
            <v>96150</v>
          </cell>
          <cell r="J253">
            <v>510</v>
          </cell>
          <cell r="K253">
            <v>981</v>
          </cell>
          <cell r="M253">
            <v>125</v>
          </cell>
        </row>
      </sheetData>
      <sheetData sheetId="28">
        <row r="96">
          <cell r="B96" t="str">
            <v>6.(b)</v>
          </cell>
          <cell r="C96" t="str">
            <v>Arjo Wiggins Fine Papers Ltd</v>
          </cell>
          <cell r="D96" t="str">
            <v>Stoneywood Papermill</v>
          </cell>
          <cell r="E96">
            <v>14439</v>
          </cell>
          <cell r="F96" t="str">
            <v>Stoneywood Terrace, Stoneywood, Bucksburn</v>
          </cell>
          <cell r="G96" t="str">
            <v>--</v>
          </cell>
          <cell r="H96" t="str">
            <v>Aberdeen</v>
          </cell>
          <cell r="I96" t="str">
            <v>AB21 9AB</v>
          </cell>
        </row>
        <row r="259">
          <cell r="B259" t="str">
            <v>1.(c)</v>
          </cell>
          <cell r="C259" t="str">
            <v>National Grid Gas Plc</v>
          </cell>
          <cell r="D259" t="str">
            <v>Bathgate Compressor Station (Site 2), Falkirk</v>
          </cell>
          <cell r="E259">
            <v>33113</v>
          </cell>
          <cell r="F259" t="str">
            <v>Gowanbank Quarry, Gowanbank</v>
          </cell>
          <cell r="G259" t="str">
            <v>--</v>
          </cell>
          <cell r="H259" t="str">
            <v>Avonbridge</v>
          </cell>
          <cell r="I259" t="str">
            <v>FK1 2JY</v>
          </cell>
        </row>
        <row r="276">
          <cell r="B276" t="str">
            <v>4.(e)</v>
          </cell>
          <cell r="C276" t="str">
            <v>Alpheus Environmental Ltd</v>
          </cell>
          <cell r="D276" t="str">
            <v>Alpheus WWTP at Glaxosmithkline</v>
          </cell>
          <cell r="E276">
            <v>88777</v>
          </cell>
          <cell r="F276" t="str">
            <v>Shewalton Road</v>
          </cell>
          <cell r="G276" t="str">
            <v>--</v>
          </cell>
          <cell r="H276" t="str">
            <v>Ayr</v>
          </cell>
          <cell r="I276" t="str">
            <v>KA11 5AP</v>
          </cell>
        </row>
        <row r="374">
          <cell r="B374" t="str">
            <v>1.(a)</v>
          </cell>
          <cell r="C374" t="str">
            <v>CENTRICA PLC</v>
          </cell>
          <cell r="D374" t="str">
            <v>Barrow Gas Terminals - North and South</v>
          </cell>
          <cell r="E374">
            <v>13100</v>
          </cell>
          <cell r="F374" t="str">
            <v>RAMPSIDE ROAD , BARROW-IN-FURNESS</v>
          </cell>
          <cell r="G374" t="str">
            <v>--</v>
          </cell>
          <cell r="H374" t="str">
            <v>BARROW-IN-FURNESS</v>
          </cell>
          <cell r="I374" t="str">
            <v>LA13 0QU</v>
          </cell>
          <cell r="J374">
            <v>309</v>
          </cell>
          <cell r="M374">
            <v>354</v>
          </cell>
        </row>
        <row r="381">
          <cell r="B381" t="str">
            <v>1.(c)</v>
          </cell>
          <cell r="C381" t="str">
            <v>RWE NPOWER HOLDINGS PLC</v>
          </cell>
          <cell r="D381" t="str">
            <v>Barry Silicon Based Manufacturing Installation</v>
          </cell>
          <cell r="E381">
            <v>13265</v>
          </cell>
          <cell r="F381" t="str">
            <v>Winbourne Road - Dock 2, Barry</v>
          </cell>
          <cell r="G381" t="str">
            <v>--</v>
          </cell>
          <cell r="H381" t="str">
            <v>Barry</v>
          </cell>
          <cell r="I381" t="str">
            <v>CF63 3DH</v>
          </cell>
          <cell r="J381">
            <v>120</v>
          </cell>
          <cell r="M381">
            <v>162</v>
          </cell>
        </row>
        <row r="382">
          <cell r="B382" t="str">
            <v>4.(b)</v>
          </cell>
          <cell r="C382" t="str">
            <v>DOW CORNING LTD</v>
          </cell>
          <cell r="D382" t="str">
            <v>Barry Silicon Based Manufacturing Installation</v>
          </cell>
          <cell r="E382">
            <v>13891</v>
          </cell>
          <cell r="F382" t="str">
            <v>Cardiff Road</v>
          </cell>
          <cell r="G382" t="str">
            <v>--</v>
          </cell>
          <cell r="H382" t="str">
            <v>Barry</v>
          </cell>
          <cell r="I382" t="str">
            <v>CF63 2YL</v>
          </cell>
        </row>
        <row r="422">
          <cell r="B422" t="str">
            <v>1.(a)</v>
          </cell>
          <cell r="C422" t="str">
            <v>BGE (UK) Ltd</v>
          </cell>
          <cell r="D422" t="str">
            <v>Beattock Compressor Station, Moffat</v>
          </cell>
          <cell r="E422">
            <v>14494</v>
          </cell>
          <cell r="F422" t="str">
            <v>Lochmaben Road</v>
          </cell>
          <cell r="G422" t="str">
            <v>--</v>
          </cell>
          <cell r="H422" t="str">
            <v>Beattock</v>
          </cell>
          <cell r="I422" t="str">
            <v>DG10 9RL</v>
          </cell>
        </row>
        <row r="562">
          <cell r="B562" t="str">
            <v>9.(c)</v>
          </cell>
          <cell r="C562" t="str">
            <v>TATA Motors</v>
          </cell>
          <cell r="D562" t="str">
            <v>Jaguar Cars Ltd</v>
          </cell>
          <cell r="E562">
            <v>190817</v>
          </cell>
          <cell r="F562" t="str">
            <v>Chester Road, Castle Vale</v>
          </cell>
          <cell r="G562" t="str">
            <v>--</v>
          </cell>
          <cell r="H562" t="str">
            <v>Birmingham</v>
          </cell>
          <cell r="I562" t="str">
            <v>B35 7RA</v>
          </cell>
        </row>
        <row r="580">
          <cell r="B580" t="str">
            <v>1.(c)</v>
          </cell>
          <cell r="C580" t="str">
            <v>STABLEWOOD POWER VENTURES (HOLDINGS) LIMITED</v>
          </cell>
          <cell r="D580" t="str">
            <v>Rolls Royce Power Ventures, Heartlands OCGT Power Station</v>
          </cell>
          <cell r="E580">
            <v>31569</v>
          </cell>
          <cell r="F580" t="str">
            <v>Dunlop Way</v>
          </cell>
          <cell r="G580" t="str">
            <v>--</v>
          </cell>
          <cell r="H580" t="str">
            <v>BIRMINGHAM</v>
          </cell>
          <cell r="I580" t="str">
            <v>B24 9FP</v>
          </cell>
        </row>
        <row r="610">
          <cell r="B610" t="str">
            <v>1.(c)</v>
          </cell>
          <cell r="C610" t="str">
            <v>SCOTTISH POWER LIMITED</v>
          </cell>
          <cell r="D610" t="str">
            <v>SAPPI BLACKBURN PAPERMILL &amp; CHP INSTALLATION</v>
          </cell>
          <cell r="E610">
            <v>13150</v>
          </cell>
          <cell r="F610" t="str">
            <v>FENISCOWLES, BLACKBURN</v>
          </cell>
          <cell r="G610" t="str">
            <v>--</v>
          </cell>
          <cell r="H610" t="str">
            <v>BLACKBURN</v>
          </cell>
          <cell r="I610" t="str">
            <v>BB2 5HX</v>
          </cell>
        </row>
        <row r="672">
          <cell r="B672" t="str">
            <v>1.(c)</v>
          </cell>
          <cell r="C672" t="str">
            <v>E.ON UK PLC</v>
          </cell>
          <cell r="D672" t="str">
            <v>E.ON UK CHP Limited, PORT OF LIVERPOOL CHP PLANT</v>
          </cell>
          <cell r="E672">
            <v>12979</v>
          </cell>
          <cell r="F672" t="str">
            <v>REGENT ROAD, BOOTLE</v>
          </cell>
          <cell r="G672" t="str">
            <v>--</v>
          </cell>
          <cell r="H672" t="str">
            <v>BOOTLE</v>
          </cell>
          <cell r="I672" t="str">
            <v>L20 1ED</v>
          </cell>
          <cell r="M672">
            <v>144</v>
          </cell>
        </row>
        <row r="815">
          <cell r="B815" t="str">
            <v>1.(c)</v>
          </cell>
          <cell r="C815" t="str">
            <v>CENTRICA PLC</v>
          </cell>
          <cell r="D815" t="str">
            <v>Centrica Brigg Limited, Glanford Brigg Generating Station</v>
          </cell>
          <cell r="E815">
            <v>31745</v>
          </cell>
          <cell r="F815" t="str">
            <v>Glanford Brigg Generating Station, Scawby Brook</v>
          </cell>
          <cell r="G815" t="str">
            <v>--</v>
          </cell>
          <cell r="H815" t="str">
            <v>Brigg</v>
          </cell>
          <cell r="I815" t="str">
            <v>DN20 9LT</v>
          </cell>
        </row>
        <row r="845">
          <cell r="B845" t="str">
            <v>1.(c)</v>
          </cell>
          <cell r="C845" t="str">
            <v>ROLLS-ROYCE GROUP PLC</v>
          </cell>
          <cell r="D845" t="str">
            <v>Bristol Energy Ltd, Bristol Energy</v>
          </cell>
          <cell r="E845">
            <v>31611</v>
          </cell>
          <cell r="F845" t="str">
            <v>Rolls-Royce Mael Works</v>
          </cell>
          <cell r="G845" t="str">
            <v>--</v>
          </cell>
          <cell r="H845" t="str">
            <v>Bristol</v>
          </cell>
          <cell r="I845" t="str">
            <v>BS12 7QE</v>
          </cell>
        </row>
        <row r="875">
          <cell r="B875" t="str">
            <v>1.(c)</v>
          </cell>
          <cell r="C875" t="str">
            <v>SEABANK POWER LTD</v>
          </cell>
          <cell r="D875" t="str">
            <v>Seabank Power Ltd</v>
          </cell>
          <cell r="E875">
            <v>13398</v>
          </cell>
          <cell r="F875" t="str">
            <v>HALLEN, BRISTOL</v>
          </cell>
          <cell r="G875" t="str">
            <v>--</v>
          </cell>
          <cell r="H875" t="str">
            <v>BRISTOL</v>
          </cell>
          <cell r="I875" t="str">
            <v>BS10 7SP</v>
          </cell>
          <cell r="J875">
            <v>270</v>
          </cell>
          <cell r="M875">
            <v>558</v>
          </cell>
        </row>
        <row r="957">
          <cell r="B957" t="str">
            <v>8.(b)</v>
          </cell>
          <cell r="C957" t="str">
            <v>MOLSON COORS (UK) HOLDINGS LLP</v>
          </cell>
          <cell r="D957" t="str">
            <v>Coors Brewers Ltd, Burton Brewery, Station Street</v>
          </cell>
          <cell r="E957">
            <v>31838</v>
          </cell>
          <cell r="F957" t="str">
            <v>Station Street</v>
          </cell>
          <cell r="G957" t="str">
            <v>--</v>
          </cell>
          <cell r="H957" t="str">
            <v>BURTON-ON-TRENT</v>
          </cell>
          <cell r="I957" t="str">
            <v>DE14 1BG</v>
          </cell>
        </row>
        <row r="991">
          <cell r="B991" t="str">
            <v>8.(b)</v>
          </cell>
          <cell r="C991" t="str">
            <v>LLOYDS BANKING GROUP PLC</v>
          </cell>
          <cell r="D991" t="str">
            <v>British Sugar Plc, Bury St Edmunds Sugar Factory</v>
          </cell>
          <cell r="E991">
            <v>13741</v>
          </cell>
          <cell r="F991" t="str">
            <v>Hollow Road</v>
          </cell>
          <cell r="G991" t="str">
            <v>--</v>
          </cell>
          <cell r="H991" t="str">
            <v>BURY ST. EDMUNDS</v>
          </cell>
          <cell r="I991" t="str">
            <v>IP32 7BB</v>
          </cell>
          <cell r="J991">
            <v>471</v>
          </cell>
          <cell r="L991">
            <v>186</v>
          </cell>
          <cell r="M991">
            <v>257</v>
          </cell>
        </row>
        <row r="1138">
          <cell r="B1138" t="str">
            <v>1.(c)</v>
          </cell>
          <cell r="C1138" t="str">
            <v>NATIONAL GRID PLC</v>
          </cell>
          <cell r="D1138" t="str">
            <v>National Grid Gas PLC, Carnforth / Nether Kellet Compressor Station</v>
          </cell>
          <cell r="E1138">
            <v>13513</v>
          </cell>
          <cell r="F1138" t="str">
            <v>DUNALD MILL LANE, CARNFORTH</v>
          </cell>
          <cell r="G1138" t="str">
            <v>--</v>
          </cell>
          <cell r="H1138" t="str">
            <v>CARNFORTH</v>
          </cell>
          <cell r="I1138" t="str">
            <v>LA6 1HB</v>
          </cell>
        </row>
        <row r="1140">
          <cell r="B1140" t="str">
            <v>1.(c)</v>
          </cell>
          <cell r="C1140" t="str">
            <v>AES Kilroot Power Ltd</v>
          </cell>
          <cell r="D1140" t="str">
            <v>AES Kilroot Power Ltd</v>
          </cell>
          <cell r="E1140">
            <v>14388</v>
          </cell>
          <cell r="F1140" t="str">
            <v>Kilroot Power Station Larne Road</v>
          </cell>
          <cell r="G1140" t="str">
            <v>--</v>
          </cell>
          <cell r="H1140" t="str">
            <v>Carrickfergus</v>
          </cell>
          <cell r="I1140" t="str">
            <v>BT38 7LX</v>
          </cell>
          <cell r="J1140">
            <v>3360</v>
          </cell>
          <cell r="K1140">
            <v>2730</v>
          </cell>
          <cell r="M1140">
            <v>2350</v>
          </cell>
        </row>
        <row r="1147">
          <cell r="B1147" t="str">
            <v>5.(c)</v>
          </cell>
          <cell r="C1147" t="str">
            <v>SAICA Paper UK Ltd</v>
          </cell>
          <cell r="D1147" t="str">
            <v>SAICA Partington</v>
          </cell>
          <cell r="E1147">
            <v>190909</v>
          </cell>
          <cell r="F1147" t="str">
            <v>Manchester Road</v>
          </cell>
          <cell r="G1147" t="str">
            <v>--</v>
          </cell>
          <cell r="H1147" t="str">
            <v>Carrington</v>
          </cell>
          <cell r="I1147" t="str">
            <v>M31 4QN</v>
          </cell>
        </row>
        <row r="1158">
          <cell r="B1158" t="str">
            <v>1.(c)</v>
          </cell>
          <cell r="C1158" t="str">
            <v>E.ON UK PLC</v>
          </cell>
          <cell r="D1158" t="str">
            <v>E.ON UK Cogeneration, H AND W CHP PLANT</v>
          </cell>
          <cell r="E1158">
            <v>12984</v>
          </cell>
          <cell r="F1158" t="str">
            <v>WHELDON ROAD, CASTLEFORD</v>
          </cell>
          <cell r="G1158" t="str">
            <v>--</v>
          </cell>
          <cell r="H1158" t="str">
            <v>CASTLEFORD</v>
          </cell>
          <cell r="I1158" t="str">
            <v>WF10 2JT</v>
          </cell>
        </row>
        <row r="1266">
          <cell r="B1266" t="str">
            <v>5.(a)</v>
          </cell>
          <cell r="C1266" t="str">
            <v>NATIONAL GRID PLC</v>
          </cell>
          <cell r="D1266" t="str">
            <v>National Grid Gas PLC, Bishop Auckland Compressor Station</v>
          </cell>
          <cell r="E1266">
            <v>32371</v>
          </cell>
          <cell r="F1266" t="str">
            <v>Avenue 3</v>
          </cell>
          <cell r="G1266" t="str">
            <v>--</v>
          </cell>
          <cell r="H1266" t="str">
            <v>Chilton</v>
          </cell>
          <cell r="I1266" t="str">
            <v>DL17 0PB</v>
          </cell>
        </row>
        <row r="1326">
          <cell r="B1326" t="str">
            <v>1.(c)</v>
          </cell>
          <cell r="C1326" t="str">
            <v>Scottish Power Plc</v>
          </cell>
          <cell r="D1326" t="str">
            <v>Cockenzie Power Station</v>
          </cell>
          <cell r="E1326">
            <v>14508</v>
          </cell>
          <cell r="F1326" t="str">
            <v>Prestonpans</v>
          </cell>
          <cell r="G1326" t="str">
            <v>--</v>
          </cell>
          <cell r="H1326" t="str">
            <v>Cockenzie and Port Seton</v>
          </cell>
          <cell r="I1326" t="str">
            <v>EH32 9SD</v>
          </cell>
          <cell r="J1326">
            <v>4180</v>
          </cell>
          <cell r="K1326">
            <v>6570</v>
          </cell>
          <cell r="L1326">
            <v>294</v>
          </cell>
          <cell r="M1326">
            <v>2080</v>
          </cell>
        </row>
        <row r="1364">
          <cell r="B1364" t="str">
            <v>1.(c)</v>
          </cell>
          <cell r="C1364" t="str">
            <v>POWERGEN UK HOLDING COMPANY LIMITED</v>
          </cell>
          <cell r="D1364" t="str">
            <v>Connah's Quay Power Station</v>
          </cell>
          <cell r="E1364">
            <v>12986</v>
          </cell>
          <cell r="F1364" t="str">
            <v>Kelsterton Road, Connah's Quay</v>
          </cell>
          <cell r="G1364" t="str">
            <v>--</v>
          </cell>
          <cell r="H1364" t="str">
            <v>Connah's Quay</v>
          </cell>
          <cell r="I1364" t="str">
            <v>CH5 4BP</v>
          </cell>
          <cell r="J1364">
            <v>329</v>
          </cell>
          <cell r="M1364">
            <v>907</v>
          </cell>
        </row>
        <row r="1377">
          <cell r="B1377" t="str">
            <v>1.(c)</v>
          </cell>
          <cell r="C1377" t="str">
            <v>Corby Power Limited</v>
          </cell>
          <cell r="D1377" t="str">
            <v>Corby Power Limited, Corby Power Station</v>
          </cell>
          <cell r="E1377">
            <v>13821</v>
          </cell>
          <cell r="F1377" t="str">
            <v>Mitchell Road, Corby</v>
          </cell>
          <cell r="G1377" t="str">
            <v>--</v>
          </cell>
          <cell r="H1377" t="str">
            <v>CORBY</v>
          </cell>
          <cell r="I1377" t="str">
            <v>NN17 5QT</v>
          </cell>
        </row>
        <row r="1434">
          <cell r="B1434" t="str">
            <v>1.(a)</v>
          </cell>
          <cell r="C1434" t="str">
            <v>Exxonmobil Chemical Ltd</v>
          </cell>
          <cell r="D1434" t="str">
            <v>Fife Ethylene Plant</v>
          </cell>
          <cell r="E1434">
            <v>14531</v>
          </cell>
          <cell r="F1434" t="str">
            <v>Fife Ethylene Plant, Mossmorran</v>
          </cell>
          <cell r="G1434" t="str">
            <v>--</v>
          </cell>
          <cell r="H1434" t="str">
            <v>Cowdenbeath</v>
          </cell>
          <cell r="I1434" t="str">
            <v>KY4 8EP</v>
          </cell>
          <cell r="J1434">
            <v>1040</v>
          </cell>
          <cell r="M1434">
            <v>697</v>
          </cell>
        </row>
        <row r="1531">
          <cell r="B1531" t="str">
            <v>1.(c)</v>
          </cell>
          <cell r="C1531" t="str">
            <v>THAMES POWER LIMITED</v>
          </cell>
          <cell r="D1531" t="str">
            <v>Thames Power Services Ltd, Barking Power</v>
          </cell>
          <cell r="E1531">
            <v>32786</v>
          </cell>
          <cell r="F1531" t="str">
            <v>Chequers Lane</v>
          </cell>
          <cell r="G1531" t="str">
            <v>--</v>
          </cell>
          <cell r="H1531" t="str">
            <v>DAGENHAM</v>
          </cell>
          <cell r="I1531" t="str">
            <v>RM9 6PF</v>
          </cell>
          <cell r="M1531">
            <v>145</v>
          </cell>
        </row>
        <row r="1538">
          <cell r="B1538" t="str">
            <v>4.(a).(ii)</v>
          </cell>
          <cell r="C1538" t="str">
            <v>Dsm Nutritional Products (UK) Ltd</v>
          </cell>
          <cell r="D1538" t="str">
            <v>DSM @ Drakemyre Chemical Works</v>
          </cell>
          <cell r="E1538">
            <v>14488</v>
          </cell>
          <cell r="F1538" t="str">
            <v>Rye Bridge, Drakemyre</v>
          </cell>
          <cell r="G1538" t="str">
            <v>--</v>
          </cell>
          <cell r="H1538" t="str">
            <v>Dalry</v>
          </cell>
          <cell r="I1538" t="str">
            <v>KA24 5JP</v>
          </cell>
          <cell r="J1538">
            <v>131</v>
          </cell>
          <cell r="M1538">
            <v>133</v>
          </cell>
        </row>
        <row r="1558">
          <cell r="B1558" t="str">
            <v>1.(c)</v>
          </cell>
          <cell r="C1558" t="str">
            <v>RWE NPOWER HOLDINGS PLC</v>
          </cell>
          <cell r="D1558" t="str">
            <v>RWE npower plc, Littlebrook Power Station</v>
          </cell>
          <cell r="E1558">
            <v>13372</v>
          </cell>
          <cell r="F1558" t="str">
            <v>Manorway</v>
          </cell>
          <cell r="G1558" t="str">
            <v>--</v>
          </cell>
          <cell r="H1558" t="str">
            <v>DARTFORD</v>
          </cell>
          <cell r="I1558" t="str">
            <v>DA1 5PT</v>
          </cell>
        </row>
        <row r="1579">
          <cell r="B1579" t="str">
            <v>1.(c)</v>
          </cell>
          <cell r="C1579" t="str">
            <v>INTERNATIONAL POWER PLC</v>
          </cell>
          <cell r="D1579" t="str">
            <v>Deeside Power Limited, Deeside Power Station</v>
          </cell>
          <cell r="E1579">
            <v>13873</v>
          </cell>
          <cell r="F1579" t="str">
            <v>Weighbridge Road, Deeside Industrial Park</v>
          </cell>
          <cell r="G1579" t="str">
            <v>--</v>
          </cell>
          <cell r="H1579" t="str">
            <v>DEESIDE</v>
          </cell>
          <cell r="I1579" t="str">
            <v>CH5 2UL</v>
          </cell>
          <cell r="J1579">
            <v>349</v>
          </cell>
          <cell r="M1579">
            <v>315</v>
          </cell>
        </row>
        <row r="1581">
          <cell r="B1581" t="str">
            <v>1.(c)</v>
          </cell>
          <cell r="C1581" t="str">
            <v>GDF SUEZ ENERGY UK LIMITED</v>
          </cell>
          <cell r="D1581" t="str">
            <v>Gaz de France Marketing Limited , DEESIDE PAPERMILL</v>
          </cell>
          <cell r="E1581">
            <v>13032</v>
          </cell>
          <cell r="F1581" t="str">
            <v>DEESIDE INDUSTRIAL ESTATE, DEESIDE</v>
          </cell>
          <cell r="G1581" t="str">
            <v>--</v>
          </cell>
          <cell r="H1581" t="str">
            <v>DEESIDE</v>
          </cell>
          <cell r="I1581" t="str">
            <v>CH5 2LF</v>
          </cell>
        </row>
        <row r="1586">
          <cell r="B1586" t="str">
            <v>6.(b)</v>
          </cell>
          <cell r="C1586" t="str">
            <v>UPM-KYMMENE (UK) HOLDINGS PLC</v>
          </cell>
          <cell r="D1586" t="str">
            <v>UPM-Kymmene UK Ltd, DEESIDE PAPERMILL</v>
          </cell>
          <cell r="E1586">
            <v>13430</v>
          </cell>
          <cell r="F1586" t="str">
            <v>SHOTTON, DEESIDE</v>
          </cell>
          <cell r="G1586" t="str">
            <v>--</v>
          </cell>
          <cell r="H1586" t="str">
            <v>DEESIDE</v>
          </cell>
          <cell r="I1586" t="str">
            <v>CH5 2LL</v>
          </cell>
          <cell r="J1586">
            <v>326</v>
          </cell>
        </row>
        <row r="1603">
          <cell r="B1603" t="str">
            <v>1.(c)</v>
          </cell>
          <cell r="C1603" t="str">
            <v>Derwent Cogeneration Limited</v>
          </cell>
          <cell r="D1603" t="str">
            <v>Derwent Cogeneration Limited, Derwent Power Station</v>
          </cell>
          <cell r="E1603">
            <v>31697</v>
          </cell>
          <cell r="F1603" t="str">
            <v>PO Box 489, Derby</v>
          </cell>
          <cell r="G1603" t="str">
            <v>--</v>
          </cell>
          <cell r="H1603" t="str">
            <v>Derby</v>
          </cell>
          <cell r="I1603" t="str">
            <v>DE21 7ZS</v>
          </cell>
          <cell r="J1603">
            <v>495</v>
          </cell>
          <cell r="M1603">
            <v>357</v>
          </cell>
        </row>
        <row r="1613">
          <cell r="B1613" t="str">
            <v>1.(c)</v>
          </cell>
          <cell r="C1613" t="str">
            <v>ROLLS-ROYCE GROUP PLC</v>
          </cell>
          <cell r="D1613" t="str">
            <v>Rolls-Royce Power Ventures Ltd, Derby Sinfin CHP Plant</v>
          </cell>
          <cell r="E1613">
            <v>32305</v>
          </cell>
          <cell r="F1613" t="str">
            <v>Victory Road</v>
          </cell>
          <cell r="G1613" t="str">
            <v>--</v>
          </cell>
          <cell r="H1613" t="str">
            <v>Derby</v>
          </cell>
          <cell r="I1613" t="str">
            <v>DE24 8BJ</v>
          </cell>
        </row>
        <row r="1639">
          <cell r="B1639" t="str">
            <v>1.(c)</v>
          </cell>
          <cell r="C1639" t="str">
            <v>E.ON UK PLC</v>
          </cell>
          <cell r="D1639" t="str">
            <v>E.ON UK Cogeneration Ltd, Thornhill Power Station</v>
          </cell>
          <cell r="E1639">
            <v>31768</v>
          </cell>
          <cell r="F1639" t="str">
            <v>Calder Road</v>
          </cell>
          <cell r="G1639" t="str">
            <v>--</v>
          </cell>
          <cell r="H1639" t="str">
            <v>DEWSBURY</v>
          </cell>
          <cell r="I1639" t="str">
            <v>WF12 9EA</v>
          </cell>
        </row>
        <row r="1651">
          <cell r="B1651" t="str">
            <v>1.(c)</v>
          </cell>
          <cell r="C1651" t="str">
            <v>RWE NPOWER HOLDINGS PLC</v>
          </cell>
          <cell r="D1651" t="str">
            <v>RWE npower plc, Didcot A Power Station</v>
          </cell>
          <cell r="E1651">
            <v>13369</v>
          </cell>
          <cell r="F1651" t="str">
            <v>Didcot A Power Station</v>
          </cell>
          <cell r="G1651" t="str">
            <v>--</v>
          </cell>
          <cell r="H1651" t="str">
            <v>DIDCOT</v>
          </cell>
          <cell r="I1651" t="str">
            <v>OX11 7HA</v>
          </cell>
          <cell r="J1651">
            <v>12100</v>
          </cell>
          <cell r="K1651">
            <v>35800</v>
          </cell>
          <cell r="L1651">
            <v>1190</v>
          </cell>
          <cell r="M1651">
            <v>6840</v>
          </cell>
        </row>
        <row r="1652">
          <cell r="B1652" t="str">
            <v>1.(c)</v>
          </cell>
          <cell r="C1652" t="str">
            <v>RWE NPOWER HOLDINGS PLC</v>
          </cell>
          <cell r="D1652" t="str">
            <v>RWE npower plc, Didcot B Power Station</v>
          </cell>
          <cell r="E1652">
            <v>13704</v>
          </cell>
          <cell r="F1652" t="str">
            <v>Didcot B Power Station</v>
          </cell>
          <cell r="G1652" t="str">
            <v>--</v>
          </cell>
          <cell r="H1652" t="str">
            <v>DIDCOT</v>
          </cell>
          <cell r="I1652" t="str">
            <v>OX11 7YU</v>
          </cell>
          <cell r="J1652">
            <v>1950</v>
          </cell>
          <cell r="M1652">
            <v>2530</v>
          </cell>
        </row>
        <row r="1699">
          <cell r="B1699" t="str">
            <v>5.(a)</v>
          </cell>
          <cell r="C1699" t="str">
            <v>NATIONAL GRID PLC</v>
          </cell>
          <cell r="D1699" t="str">
            <v>Thorpe Marsh Oil Management Unit</v>
          </cell>
          <cell r="E1699">
            <v>31748</v>
          </cell>
          <cell r="F1699" t="str">
            <v>Thorpe Bank, Barnby Dun</v>
          </cell>
          <cell r="G1699" t="str">
            <v>--</v>
          </cell>
          <cell r="H1699" t="str">
            <v>DONCASTER</v>
          </cell>
          <cell r="I1699" t="str">
            <v>DN3 1ET</v>
          </cell>
        </row>
        <row r="1787">
          <cell r="B1787" t="str">
            <v>1.(c)</v>
          </cell>
          <cell r="C1787" t="str">
            <v>Michelin Tyre Plc</v>
          </cell>
          <cell r="D1787" t="str">
            <v>Michelin Tyre Plant, Dundee</v>
          </cell>
          <cell r="E1787">
            <v>14514</v>
          </cell>
          <cell r="F1787" t="str">
            <v>Baldovie Road</v>
          </cell>
          <cell r="G1787" t="str">
            <v>--</v>
          </cell>
          <cell r="H1787" t="str">
            <v>Dundee</v>
          </cell>
          <cell r="I1787" t="str">
            <v>DD4 8UQ</v>
          </cell>
        </row>
        <row r="1823">
          <cell r="B1823" t="str">
            <v>1.(a)</v>
          </cell>
          <cell r="C1823" t="str">
            <v>RWE NPOWER HOLDINGS PLC</v>
          </cell>
          <cell r="D1823" t="str">
            <v>Pembroke Power Station</v>
          </cell>
          <cell r="E1823">
            <v>191256</v>
          </cell>
          <cell r="F1823" t="str">
            <v>Pembroke</v>
          </cell>
          <cell r="G1823" t="str">
            <v>--</v>
          </cell>
          <cell r="H1823" t="str">
            <v>Dyfed</v>
          </cell>
          <cell r="I1823" t="str">
            <v>SA71 5SS</v>
          </cell>
          <cell r="J1823">
            <v>1070</v>
          </cell>
          <cell r="M1823">
            <v>2860</v>
          </cell>
        </row>
        <row r="1830">
          <cell r="B1830" t="str">
            <v>1.(c)</v>
          </cell>
          <cell r="C1830" t="str">
            <v>RWE NPOWER HOLDINGS PLC</v>
          </cell>
          <cell r="D1830" t="str">
            <v>RWE npower plc, Cowes Gas Turbine Power Station</v>
          </cell>
          <cell r="E1830">
            <v>32760</v>
          </cell>
          <cell r="F1830" t="str">
            <v>Kingston Road, East Cowes</v>
          </cell>
          <cell r="G1830" t="str">
            <v>--</v>
          </cell>
          <cell r="H1830" t="str">
            <v>East Cowes</v>
          </cell>
          <cell r="I1830" t="str">
            <v>PO32 6JS</v>
          </cell>
        </row>
        <row r="1912">
          <cell r="B1912" t="str">
            <v>1.(c)</v>
          </cell>
          <cell r="C1912" t="str">
            <v>MACQUARIE UK HOLDINGS LIMITED</v>
          </cell>
          <cell r="D1912" t="str">
            <v>EPR Ely Limited, Elean Power Station</v>
          </cell>
          <cell r="E1912">
            <v>13009</v>
          </cell>
          <cell r="F1912" t="str">
            <v>Elean Business Park, Sutton</v>
          </cell>
          <cell r="G1912" t="str">
            <v>--</v>
          </cell>
          <cell r="H1912" t="str">
            <v>ELY</v>
          </cell>
          <cell r="I1912" t="str">
            <v>CB6 2QE</v>
          </cell>
          <cell r="J1912">
            <v>336</v>
          </cell>
        </row>
        <row r="1919">
          <cell r="B1919" t="str">
            <v>1.(c)</v>
          </cell>
          <cell r="C1919" t="str">
            <v>POWERGEN UK HOLDING COMPANY LIMITED</v>
          </cell>
          <cell r="D1919" t="str">
            <v>E.On UK Plc, Enfield Power Station</v>
          </cell>
          <cell r="E1919">
            <v>32422</v>
          </cell>
          <cell r="F1919" t="str">
            <v>Brancroft Way</v>
          </cell>
          <cell r="G1919" t="str">
            <v>--</v>
          </cell>
          <cell r="H1919" t="str">
            <v>ENFIELD</v>
          </cell>
          <cell r="I1919" t="str">
            <v>EN3 7PL</v>
          </cell>
          <cell r="J1919">
            <v>111</v>
          </cell>
          <cell r="M1919">
            <v>225</v>
          </cell>
        </row>
        <row r="1964">
          <cell r="B1964" t="str">
            <v>1.(c)</v>
          </cell>
          <cell r="C1964" t="str">
            <v>ROLLS-ROYCE GROUP PLC</v>
          </cell>
          <cell r="D1964" t="str">
            <v>Exeter Power Ltd, Exeter Power</v>
          </cell>
          <cell r="E1964">
            <v>32112</v>
          </cell>
          <cell r="F1964" t="str">
            <v>Marsh Green Industrial Park, Marsh Barton Trading Estate</v>
          </cell>
          <cell r="G1964" t="str">
            <v>--</v>
          </cell>
          <cell r="H1964" t="str">
            <v>EXETER</v>
          </cell>
          <cell r="I1964" t="str">
            <v>EX2 8NY</v>
          </cell>
        </row>
        <row r="2041">
          <cell r="B2041" t="str">
            <v>1.(c)</v>
          </cell>
          <cell r="C2041" t="str">
            <v>National Grid Gas Plc</v>
          </cell>
          <cell r="D2041" t="str">
            <v>Kirriemuir Compressor Station, Forfar</v>
          </cell>
          <cell r="E2041">
            <v>14513</v>
          </cell>
          <cell r="F2041" t="str">
            <v>Forestmuir Road, Kirriemuir</v>
          </cell>
          <cell r="G2041" t="str">
            <v>--</v>
          </cell>
          <cell r="H2041" t="str">
            <v>Forfar</v>
          </cell>
          <cell r="I2041" t="str">
            <v>DD8 3TP</v>
          </cell>
        </row>
        <row r="2153">
          <cell r="B2153" t="str">
            <v>6.(b)</v>
          </cell>
          <cell r="C2153" t="str">
            <v>Tullis Russell Papermakers Ltd</v>
          </cell>
          <cell r="D2153" t="str">
            <v>Markinch Papermill</v>
          </cell>
          <cell r="E2153">
            <v>14532</v>
          </cell>
          <cell r="F2153" t="str">
            <v>Markinch</v>
          </cell>
          <cell r="G2153" t="str">
            <v>--</v>
          </cell>
          <cell r="H2153" t="str">
            <v>Glenrothes</v>
          </cell>
          <cell r="I2153" t="str">
            <v>KY7 6PB</v>
          </cell>
          <cell r="J2153">
            <v>417</v>
          </cell>
          <cell r="K2153">
            <v>583</v>
          </cell>
          <cell r="M2153">
            <v>183</v>
          </cell>
        </row>
        <row r="2190">
          <cell r="B2190" t="str">
            <v>1.(c)</v>
          </cell>
          <cell r="C2190" t="str">
            <v>LAKE ACQUISITIONS LIMITED</v>
          </cell>
          <cell r="D2190" t="str">
            <v>Eggborough Power Ltd, Eggborough Power Station</v>
          </cell>
          <cell r="E2190">
            <v>31723</v>
          </cell>
          <cell r="F2190" t="str">
            <v>Doncaster Road, Eggborough</v>
          </cell>
          <cell r="G2190" t="str">
            <v>--</v>
          </cell>
          <cell r="H2190" t="str">
            <v>Goole</v>
          </cell>
          <cell r="I2190" t="str">
            <v>DN14 0BS</v>
          </cell>
          <cell r="J2190">
            <v>15100</v>
          </cell>
          <cell r="K2190">
            <v>16200</v>
          </cell>
          <cell r="L2190">
            <v>604</v>
          </cell>
          <cell r="M2190">
            <v>10200</v>
          </cell>
        </row>
        <row r="2203">
          <cell r="B2203" t="str">
            <v>1.(b)</v>
          </cell>
          <cell r="C2203" t="str">
            <v>BP Exploration Operating Co Ltd</v>
          </cell>
          <cell r="D2203" t="str">
            <v>BP Forties Pipeline</v>
          </cell>
          <cell r="E2203">
            <v>14474</v>
          </cell>
          <cell r="F2203" t="str">
            <v>BP Forties Pipeline, Kinneil Terminal, Boness Road</v>
          </cell>
          <cell r="G2203" t="str">
            <v>--</v>
          </cell>
          <cell r="H2203" t="str">
            <v>Grangemouth</v>
          </cell>
          <cell r="I2203" t="str">
            <v>FK3 9XQ</v>
          </cell>
          <cell r="J2203">
            <v>416</v>
          </cell>
          <cell r="M2203">
            <v>310</v>
          </cell>
        </row>
        <row r="2204">
          <cell r="B2204" t="str">
            <v>1.(c)</v>
          </cell>
          <cell r="C2204" t="str">
            <v>Fortum O&amp;M (UK) Ltd</v>
          </cell>
          <cell r="D2204" t="str">
            <v>CHP Plant, Grangemouth</v>
          </cell>
          <cell r="E2204">
            <v>14523</v>
          </cell>
          <cell r="F2204" t="str">
            <v>Boness Road</v>
          </cell>
          <cell r="G2204" t="str">
            <v>--</v>
          </cell>
          <cell r="H2204" t="str">
            <v>Grangemouth</v>
          </cell>
          <cell r="I2204" t="str">
            <v>FK3 9XQ</v>
          </cell>
          <cell r="J2204">
            <v>351</v>
          </cell>
          <cell r="M2204">
            <v>608</v>
          </cell>
        </row>
        <row r="2209">
          <cell r="B2209" t="str">
            <v>1.(a)</v>
          </cell>
          <cell r="C2209" t="str">
            <v>Ineos Manufacturing Scotland Ltd</v>
          </cell>
          <cell r="D2209" t="str">
            <v>Ineos Manufacturing Scotland Ltd</v>
          </cell>
          <cell r="E2209">
            <v>14524</v>
          </cell>
          <cell r="F2209" t="str">
            <v>Boness Road</v>
          </cell>
          <cell r="G2209" t="str">
            <v>--</v>
          </cell>
          <cell r="H2209" t="str">
            <v>Grangemouth</v>
          </cell>
          <cell r="I2209" t="str">
            <v>FK3 9XH</v>
          </cell>
          <cell r="J2209">
            <v>2110</v>
          </cell>
          <cell r="K2209">
            <v>5810</v>
          </cell>
          <cell r="L2209">
            <v>79.600000000000009</v>
          </cell>
          <cell r="M2209">
            <v>1610</v>
          </cell>
        </row>
        <row r="2213">
          <cell r="B2213" t="str">
            <v>4.(a).(ix)</v>
          </cell>
          <cell r="C2213" t="str">
            <v>Polimeri Europa Ltd</v>
          </cell>
          <cell r="D2213" t="str">
            <v>Polimeri Europa</v>
          </cell>
          <cell r="E2213">
            <v>14526</v>
          </cell>
          <cell r="F2213" t="str">
            <v>Boness Road</v>
          </cell>
          <cell r="G2213" t="str">
            <v>--</v>
          </cell>
          <cell r="H2213" t="str">
            <v>Grangemouth</v>
          </cell>
          <cell r="I2213" t="str">
            <v>FK3 9XE</v>
          </cell>
        </row>
        <row r="2252">
          <cell r="B2252" t="str">
            <v>1.(c)</v>
          </cell>
          <cell r="C2252" t="str">
            <v>RWE NPOWER HOLDINGS PLC</v>
          </cell>
          <cell r="D2252" t="str">
            <v>RWE npower plc, Great Yarmouth Power Station</v>
          </cell>
          <cell r="E2252">
            <v>32691</v>
          </cell>
          <cell r="F2252" t="str">
            <v>South Denes Road</v>
          </cell>
          <cell r="G2252" t="str">
            <v>--</v>
          </cell>
          <cell r="H2252" t="str">
            <v>GREAT YARMOUTH</v>
          </cell>
          <cell r="I2252" t="str">
            <v>NR30 3PY</v>
          </cell>
          <cell r="J2252">
            <v>124</v>
          </cell>
          <cell r="M2252">
            <v>270</v>
          </cell>
        </row>
        <row r="2275">
          <cell r="B2275" t="str">
            <v>1.(c)</v>
          </cell>
          <cell r="C2275" t="str">
            <v>POWER HOLDINGS SERVICES LIMITED</v>
          </cell>
          <cell r="D2275" t="str">
            <v>HUMBER ENERGY LIMITED, Grimsby Fibres Power Station</v>
          </cell>
          <cell r="E2275">
            <v>13706</v>
          </cell>
          <cell r="F2275" t="str">
            <v>PO Box 24, Grimsby</v>
          </cell>
          <cell r="G2275" t="str">
            <v>--</v>
          </cell>
          <cell r="H2275" t="str">
            <v>Grimsby</v>
          </cell>
          <cell r="I2275" t="str">
            <v>DN31 2SS</v>
          </cell>
          <cell r="J2275">
            <v>110</v>
          </cell>
          <cell r="M2275">
            <v>133</v>
          </cell>
        </row>
        <row r="2277">
          <cell r="B2277" t="str">
            <v>1.(c)</v>
          </cell>
          <cell r="C2277" t="str">
            <v>IMMINGHAM CHP LLP</v>
          </cell>
          <cell r="D2277" t="str">
            <v>IMMINGHAM CHP POWER STATION</v>
          </cell>
          <cell r="E2277">
            <v>13114</v>
          </cell>
          <cell r="F2277" t="str">
            <v>ROSPER ROAD, GRIMSBY</v>
          </cell>
          <cell r="G2277" t="str">
            <v>--</v>
          </cell>
          <cell r="H2277" t="str">
            <v>GRIMSBY</v>
          </cell>
          <cell r="I2277" t="str">
            <v>DN40 3DZ</v>
          </cell>
          <cell r="J2277">
            <v>1280</v>
          </cell>
          <cell r="M2277">
            <v>2710</v>
          </cell>
        </row>
        <row r="2360">
          <cell r="B2360" t="str">
            <v>1.(c)</v>
          </cell>
          <cell r="C2360" t="str">
            <v>KODAK LTD</v>
          </cell>
          <cell r="D2360" t="str">
            <v>Kodak Harrow UOD</v>
          </cell>
          <cell r="E2360">
            <v>13162</v>
          </cell>
          <cell r="F2360" t="str">
            <v>Headstone Drive</v>
          </cell>
          <cell r="G2360" t="str">
            <v>--</v>
          </cell>
          <cell r="H2360" t="str">
            <v>Harrow</v>
          </cell>
          <cell r="I2360" t="str">
            <v>HA1 4TY</v>
          </cell>
        </row>
        <row r="2375">
          <cell r="B2375" t="str">
            <v>4.(b)</v>
          </cell>
          <cell r="C2375" t="str">
            <v>TIOXIDE GROUP</v>
          </cell>
          <cell r="D2375" t="str">
            <v>Tioxide Europe Limited, Greatham Titanium Dioxide</v>
          </cell>
          <cell r="E2375">
            <v>13503</v>
          </cell>
          <cell r="F2375" t="str">
            <v>Tees Road</v>
          </cell>
          <cell r="G2375" t="str">
            <v>--</v>
          </cell>
          <cell r="H2375" t="str">
            <v>HARTLEPOOL</v>
          </cell>
          <cell r="I2375" t="str">
            <v>TS25 2DD</v>
          </cell>
          <cell r="M2375">
            <v>161</v>
          </cell>
        </row>
        <row r="2484">
          <cell r="B2484" t="str">
            <v>1.(c)</v>
          </cell>
          <cell r="C2484" t="str">
            <v>SCOTTISH POWER LIMITED</v>
          </cell>
          <cell r="D2484" t="str">
            <v>SCOTTISH POWER GENERATION LTD, Rye House Power Station</v>
          </cell>
          <cell r="E2484">
            <v>13396</v>
          </cell>
          <cell r="F2484" t="str">
            <v>Rattys Lane</v>
          </cell>
          <cell r="G2484" t="str">
            <v>--</v>
          </cell>
          <cell r="H2484" t="str">
            <v>Hoddesdon</v>
          </cell>
          <cell r="I2484" t="str">
            <v>EN11 0RF</v>
          </cell>
          <cell r="J2484">
            <v>250</v>
          </cell>
          <cell r="M2484">
            <v>568</v>
          </cell>
        </row>
        <row r="2557">
          <cell r="B2557" t="str">
            <v>4.(b)</v>
          </cell>
          <cell r="C2557" t="str">
            <v>BP P.L.C.</v>
          </cell>
          <cell r="D2557" t="str">
            <v>BP Chemicals Limited , Hull Chemical Industry</v>
          </cell>
          <cell r="E2557">
            <v>13708</v>
          </cell>
          <cell r="F2557" t="str">
            <v>SALTEND, HULL</v>
          </cell>
          <cell r="G2557" t="str">
            <v>--</v>
          </cell>
          <cell r="H2557" t="str">
            <v>HULL</v>
          </cell>
          <cell r="I2557" t="str">
            <v>HU12 8DS</v>
          </cell>
          <cell r="J2557">
            <v>230</v>
          </cell>
          <cell r="M2557">
            <v>338</v>
          </cell>
        </row>
        <row r="2559">
          <cell r="B2559" t="str">
            <v>1.(c)</v>
          </cell>
          <cell r="C2559" t="str">
            <v>CENTRICA PLC</v>
          </cell>
          <cell r="D2559" t="str">
            <v>Centrica Storage Limited, Easington Gas Terminal</v>
          </cell>
          <cell r="E2559">
            <v>13783</v>
          </cell>
          <cell r="F2559" t="str">
            <v>Dimlington Road</v>
          </cell>
          <cell r="G2559" t="str">
            <v>--</v>
          </cell>
          <cell r="H2559" t="str">
            <v>Hull</v>
          </cell>
          <cell r="I2559" t="str">
            <v>HU12 0SX</v>
          </cell>
        </row>
        <row r="2571">
          <cell r="B2571" t="str">
            <v>1.(c)</v>
          </cell>
          <cell r="C2571" t="str">
            <v>IPM (UK) LIMITED</v>
          </cell>
          <cell r="D2571" t="str">
            <v>Saltend Cogeneration Company Limited, Saltend Cogeneration Plant</v>
          </cell>
          <cell r="E2571">
            <v>13385</v>
          </cell>
          <cell r="F2571" t="str">
            <v>Hedon Road, Hull</v>
          </cell>
          <cell r="G2571" t="str">
            <v>--</v>
          </cell>
          <cell r="H2571" t="str">
            <v>Hull</v>
          </cell>
          <cell r="I2571" t="str">
            <v>HU12 8GA</v>
          </cell>
          <cell r="J2571">
            <v>2230</v>
          </cell>
          <cell r="M2571">
            <v>3300</v>
          </cell>
        </row>
        <row r="2612">
          <cell r="B2612" t="str">
            <v>1.(c)</v>
          </cell>
          <cell r="C2612" t="str">
            <v>CENTRICA PLC</v>
          </cell>
          <cell r="D2612" t="str">
            <v>Centrica KPS Ltd, Centrica Killingholme Power Station</v>
          </cell>
          <cell r="E2612">
            <v>13779</v>
          </cell>
          <cell r="F2612" t="str">
            <v>Chase Hill Road, North Killingholme</v>
          </cell>
          <cell r="G2612" t="str">
            <v>--</v>
          </cell>
          <cell r="H2612" t="str">
            <v>Immingham</v>
          </cell>
          <cell r="I2612" t="str">
            <v>DN40 3EH</v>
          </cell>
          <cell r="J2612">
            <v>480</v>
          </cell>
          <cell r="M2612">
            <v>276</v>
          </cell>
        </row>
        <row r="2613">
          <cell r="B2613" t="str">
            <v>1.(a)</v>
          </cell>
          <cell r="C2613" t="str">
            <v>CONOCOPHILLIPS HOLDINGS LIMITED</v>
          </cell>
          <cell r="D2613" t="str">
            <v>Conocophillips Ltd, Humber Oil Refinery</v>
          </cell>
          <cell r="E2613">
            <v>13816</v>
          </cell>
          <cell r="F2613" t="str">
            <v>Eastfield Road, Immingham</v>
          </cell>
          <cell r="G2613" t="str">
            <v>--</v>
          </cell>
          <cell r="H2613" t="str">
            <v>Immingham</v>
          </cell>
          <cell r="I2613" t="str">
            <v>DN40 3DW</v>
          </cell>
          <cell r="J2613">
            <v>2500</v>
          </cell>
          <cell r="K2613">
            <v>4510</v>
          </cell>
          <cell r="L2613">
            <v>187</v>
          </cell>
          <cell r="M2613">
            <v>1950</v>
          </cell>
        </row>
        <row r="2614">
          <cell r="B2614" t="str">
            <v>1.(c)</v>
          </cell>
          <cell r="C2614" t="str">
            <v>POWERGEN UK HOLDING COMPANY LIMITED</v>
          </cell>
          <cell r="D2614" t="str">
            <v>E.ON UK plc, Killingholme Power Station</v>
          </cell>
          <cell r="E2614">
            <v>32403</v>
          </cell>
          <cell r="F2614" t="str">
            <v>Chase Hill Road, North Killingholme</v>
          </cell>
          <cell r="G2614" t="str">
            <v>--</v>
          </cell>
          <cell r="H2614" t="str">
            <v>Immingham</v>
          </cell>
          <cell r="I2614" t="str">
            <v>DN40 3LU</v>
          </cell>
          <cell r="M2614">
            <v>135</v>
          </cell>
        </row>
        <row r="2622">
          <cell r="B2622" t="str">
            <v>1.(a)</v>
          </cell>
          <cell r="C2622" t="str">
            <v>TOTAL HOLDINGS UK LIMITED</v>
          </cell>
          <cell r="D2622" t="str">
            <v>Total Uk Ltd, Lindsey Oil Refinery</v>
          </cell>
          <cell r="E2622">
            <v>86181</v>
          </cell>
          <cell r="F2622" t="str">
            <v>Eastfield Road, Immingham</v>
          </cell>
          <cell r="G2622" t="str">
            <v>--</v>
          </cell>
          <cell r="H2622" t="str">
            <v>Immingham</v>
          </cell>
          <cell r="I2622" t="str">
            <v>DN40 3LU</v>
          </cell>
          <cell r="J2622">
            <v>1220</v>
          </cell>
          <cell r="K2622">
            <v>6090</v>
          </cell>
          <cell r="L2622">
            <v>124</v>
          </cell>
          <cell r="M2622">
            <v>1710</v>
          </cell>
        </row>
        <row r="2669">
          <cell r="B2669" t="str">
            <v>6.(a)</v>
          </cell>
          <cell r="C2669" t="str">
            <v>UPM-Kymmene (UK) Ltd</v>
          </cell>
          <cell r="D2669" t="str">
            <v>Caledonian Paper Mill</v>
          </cell>
          <cell r="E2669">
            <v>14473</v>
          </cell>
          <cell r="F2669" t="str">
            <v>Meadowhead Drive</v>
          </cell>
          <cell r="G2669" t="str">
            <v>--</v>
          </cell>
          <cell r="H2669" t="str">
            <v>Irvine</v>
          </cell>
          <cell r="I2669" t="str">
            <v>KA11 5AT</v>
          </cell>
          <cell r="J2669">
            <v>386</v>
          </cell>
          <cell r="M2669">
            <v>399</v>
          </cell>
        </row>
        <row r="2753">
          <cell r="B2753" t="str">
            <v>1.(c)</v>
          </cell>
          <cell r="C2753" t="str">
            <v>Scottish Power Plc</v>
          </cell>
          <cell r="D2753" t="str">
            <v>Longannet Power Station</v>
          </cell>
          <cell r="E2753">
            <v>14511</v>
          </cell>
          <cell r="F2753" t="str">
            <v>Kincardine-On-Forth</v>
          </cell>
          <cell r="G2753" t="str">
            <v>--</v>
          </cell>
          <cell r="H2753" t="str">
            <v>Kincardine</v>
          </cell>
          <cell r="I2753" t="str">
            <v>FK10 4AA</v>
          </cell>
          <cell r="J2753">
            <v>16600</v>
          </cell>
          <cell r="K2753">
            <v>34800</v>
          </cell>
          <cell r="L2753">
            <v>476</v>
          </cell>
          <cell r="M2753">
            <v>9130</v>
          </cell>
        </row>
        <row r="2759">
          <cell r="B2759" t="str">
            <v>8.(b)</v>
          </cell>
          <cell r="C2759" t="str">
            <v>LLOYDS BANKING GROUP PLC</v>
          </cell>
          <cell r="D2759" t="str">
            <v>British Sugar Plc, Wissington Sugar Factory</v>
          </cell>
          <cell r="E2759">
            <v>13740</v>
          </cell>
          <cell r="F2759" t="str">
            <v>Stoke Ferry, Kings Lynn</v>
          </cell>
          <cell r="G2759" t="str">
            <v>--</v>
          </cell>
          <cell r="H2759" t="str">
            <v>Kings Lynn</v>
          </cell>
          <cell r="I2759" t="str">
            <v>PE33 9QG</v>
          </cell>
          <cell r="J2759">
            <v>273</v>
          </cell>
          <cell r="L2759">
            <v>99.600000000000009</v>
          </cell>
          <cell r="M2759">
            <v>394</v>
          </cell>
        </row>
        <row r="2775">
          <cell r="B2775" t="str">
            <v>1.(c)</v>
          </cell>
          <cell r="C2775" t="str">
            <v>CENTRICA PLC</v>
          </cell>
          <cell r="D2775" t="str">
            <v>Centrica KL Limited, King's Lynn Power Station</v>
          </cell>
          <cell r="E2775">
            <v>13776</v>
          </cell>
          <cell r="F2775" t="str">
            <v>Willows Business Park</v>
          </cell>
          <cell r="G2775" t="str">
            <v>--</v>
          </cell>
          <cell r="H2775" t="str">
            <v>KING'S LYNN</v>
          </cell>
          <cell r="I2775" t="str">
            <v>PE34 3RD</v>
          </cell>
        </row>
        <row r="2819">
          <cell r="B2819" t="str">
            <v>1.(c)</v>
          </cell>
          <cell r="C2819" t="str">
            <v>SCOTTISH AND SOUTHERN ENERGY PLC</v>
          </cell>
          <cell r="D2819" t="str">
            <v>Ferrybridge 'C' Power Station</v>
          </cell>
          <cell r="E2819">
            <v>13151</v>
          </cell>
          <cell r="F2819" t="str">
            <v>Stranglands Lane, Ferrybridge</v>
          </cell>
          <cell r="G2819" t="str">
            <v>--</v>
          </cell>
          <cell r="H2819" t="str">
            <v>Knottingley</v>
          </cell>
          <cell r="I2819" t="str">
            <v>WF11 8SQ</v>
          </cell>
          <cell r="J2819">
            <v>16000</v>
          </cell>
          <cell r="K2819">
            <v>16700</v>
          </cell>
          <cell r="L2819">
            <v>620</v>
          </cell>
          <cell r="M2819">
            <v>9050</v>
          </cell>
        </row>
        <row r="2861">
          <cell r="B2861" t="str">
            <v>1.(c)</v>
          </cell>
          <cell r="C2861" t="str">
            <v>AES Ballylumford</v>
          </cell>
          <cell r="D2861" t="str">
            <v>AES Ballylumford</v>
          </cell>
          <cell r="E2861">
            <v>32954</v>
          </cell>
          <cell r="F2861" t="str">
            <v>Ballylumford Power Station Ballylumford</v>
          </cell>
          <cell r="G2861" t="str">
            <v>--</v>
          </cell>
          <cell r="H2861" t="str">
            <v>LARNE</v>
          </cell>
          <cell r="I2861" t="str">
            <v>BT40 3RS</v>
          </cell>
          <cell r="J2861">
            <v>1100</v>
          </cell>
          <cell r="L2861">
            <v>55</v>
          </cell>
          <cell r="M2861">
            <v>600</v>
          </cell>
        </row>
        <row r="2985">
          <cell r="B2985" t="str">
            <v>1.(c)</v>
          </cell>
          <cell r="C2985" t="str">
            <v>Sothern And Scottish Electrical Generation Ltd</v>
          </cell>
          <cell r="D2985" t="str">
            <v>Lerwick Power Station</v>
          </cell>
          <cell r="E2985">
            <v>14458</v>
          </cell>
          <cell r="F2985" t="str">
            <v>Germista Industrial Estate, Germista Road</v>
          </cell>
          <cell r="G2985" t="str">
            <v>--</v>
          </cell>
          <cell r="H2985" t="str">
            <v>Lerwick</v>
          </cell>
          <cell r="I2985" t="str">
            <v>ZE1 0PS</v>
          </cell>
          <cell r="J2985">
            <v>1610</v>
          </cell>
          <cell r="K2985">
            <v>430</v>
          </cell>
        </row>
        <row r="3047">
          <cell r="B3047" t="str">
            <v>1.(c)</v>
          </cell>
          <cell r="C3047" t="str">
            <v>NATIONAL GRID PLC</v>
          </cell>
          <cell r="D3047" t="str">
            <v>National Grid Gas PLC, Hatton Compressor Station</v>
          </cell>
          <cell r="E3047">
            <v>32588</v>
          </cell>
          <cell r="F3047" t="str">
            <v>Horncastle Road, Hatton</v>
          </cell>
          <cell r="G3047" t="str">
            <v>--</v>
          </cell>
          <cell r="H3047" t="str">
            <v>Lincoln</v>
          </cell>
          <cell r="I3047" t="str">
            <v>LN8 5QE</v>
          </cell>
        </row>
        <row r="3174">
          <cell r="B3174" t="str">
            <v>1.(c)</v>
          </cell>
          <cell r="C3174" t="str">
            <v>E.ON UK Renewables Ltd</v>
          </cell>
          <cell r="D3174" t="str">
            <v>E.ON UK Renewables Ltd</v>
          </cell>
          <cell r="E3174">
            <v>33158</v>
          </cell>
          <cell r="F3174" t="str">
            <v>Stevens Croft Power Station, Nethercleugh, Johnstonebridge Rd</v>
          </cell>
          <cell r="G3174" t="str">
            <v>--</v>
          </cell>
          <cell r="H3174" t="str">
            <v>Lockerbie</v>
          </cell>
          <cell r="I3174" t="str">
            <v>DG11 2SQ</v>
          </cell>
          <cell r="J3174">
            <v>359</v>
          </cell>
          <cell r="M3174">
            <v>411</v>
          </cell>
        </row>
        <row r="3201">
          <cell r="B3201" t="str">
            <v>1.(c)</v>
          </cell>
          <cell r="C3201" t="str">
            <v>POWERGEN UK HOLDING COMPANY LIMITED</v>
          </cell>
          <cell r="D3201" t="str">
            <v>E.On UK Plc, Taylors Lane Power Station</v>
          </cell>
          <cell r="E3201">
            <v>32108</v>
          </cell>
          <cell r="F3201" t="str">
            <v>Brentfield Road</v>
          </cell>
          <cell r="G3201" t="str">
            <v>--</v>
          </cell>
          <cell r="H3201" t="str">
            <v>London</v>
          </cell>
          <cell r="I3201" t="str">
            <v>NW10 9BU</v>
          </cell>
        </row>
        <row r="3229">
          <cell r="B3229" t="str">
            <v>8.(b)</v>
          </cell>
          <cell r="C3229" t="str">
            <v>T and L Sugars Limited</v>
          </cell>
          <cell r="D3229" t="str">
            <v>TATE AND LYLE PLC, Tate &amp; Lyle</v>
          </cell>
          <cell r="E3229">
            <v>13486</v>
          </cell>
          <cell r="F3229" t="str">
            <v>FACTORY ROAD                  , LONDON</v>
          </cell>
          <cell r="G3229" t="str">
            <v>--</v>
          </cell>
          <cell r="H3229" t="str">
            <v>LONDON</v>
          </cell>
          <cell r="I3229" t="str">
            <v>E16 2EW</v>
          </cell>
          <cell r="M3229">
            <v>106</v>
          </cell>
        </row>
        <row r="3237">
          <cell r="B3237" t="str">
            <v>1.(c)</v>
          </cell>
          <cell r="C3237" t="str">
            <v>Coolkeeragh ESB Ltd</v>
          </cell>
          <cell r="D3237" t="str">
            <v>Coolkeeragh ESB Ltd</v>
          </cell>
          <cell r="E3237">
            <v>14384</v>
          </cell>
          <cell r="F3237" t="str">
            <v>PO Box 217 2 Electra Road</v>
          </cell>
          <cell r="G3237" t="str">
            <v>--</v>
          </cell>
          <cell r="H3237" t="str">
            <v>LONDONDERRY</v>
          </cell>
          <cell r="I3237" t="str">
            <v>BT47 6UL</v>
          </cell>
          <cell r="J3237">
            <v>802</v>
          </cell>
          <cell r="M3237">
            <v>913</v>
          </cell>
        </row>
        <row r="3241">
          <cell r="B3241" t="str">
            <v>1.(c)</v>
          </cell>
          <cell r="C3241" t="str">
            <v>Invista Textiles (UK) Ltd</v>
          </cell>
          <cell r="D3241" t="str">
            <v>Invista Textiles (UK) Ltd</v>
          </cell>
          <cell r="E3241">
            <v>14391</v>
          </cell>
          <cell r="F3241" t="str">
            <v>PO Box 15 Maydown Works</v>
          </cell>
          <cell r="G3241" t="str">
            <v>--</v>
          </cell>
          <cell r="H3241" t="str">
            <v>LONDONDERRY</v>
          </cell>
          <cell r="I3241" t="str">
            <v>BT47 1TU</v>
          </cell>
          <cell r="J3241">
            <v>285</v>
          </cell>
          <cell r="K3241">
            <v>496</v>
          </cell>
          <cell r="M3241">
            <v>109</v>
          </cell>
        </row>
        <row r="3327">
          <cell r="B3327" t="str">
            <v>6.(b)</v>
          </cell>
          <cell r="C3327" t="str">
            <v>AYLESFORD NEWSPRINT HOLDINGS LIMITED</v>
          </cell>
          <cell r="D3327" t="str">
            <v>Aylesford Newsprint  Ltd , AYLESFORD NEWSPRINT PAPER MILL</v>
          </cell>
          <cell r="E3327">
            <v>13397</v>
          </cell>
          <cell r="F3327" t="str">
            <v>Bellingham Way, Aylesford</v>
          </cell>
          <cell r="G3327" t="str">
            <v>--</v>
          </cell>
          <cell r="H3327" t="str">
            <v>MAIDSTONE</v>
          </cell>
          <cell r="I3327" t="str">
            <v>ME20 7DL</v>
          </cell>
          <cell r="J3327">
            <v>194</v>
          </cell>
          <cell r="M3327">
            <v>313</v>
          </cell>
        </row>
        <row r="3482">
          <cell r="B3482" t="str">
            <v>1.(a)</v>
          </cell>
          <cell r="C3482" t="str">
            <v>ESSAR ENERGY PLC</v>
          </cell>
          <cell r="D3482" t="str">
            <v>Stanlow Manufacturing Complex</v>
          </cell>
          <cell r="E3482">
            <v>31661</v>
          </cell>
          <cell r="F3482" t="str">
            <v>Ellesmere Port</v>
          </cell>
          <cell r="G3482" t="str">
            <v>--</v>
          </cell>
          <cell r="H3482" t="str">
            <v>Merseyside</v>
          </cell>
          <cell r="I3482" t="str">
            <v>CH65 4HB</v>
          </cell>
          <cell r="J3482">
            <v>4210</v>
          </cell>
          <cell r="K3482">
            <v>11100</v>
          </cell>
          <cell r="L3482">
            <v>91.9</v>
          </cell>
          <cell r="M3482">
            <v>3150</v>
          </cell>
        </row>
        <row r="3500">
          <cell r="B3500" t="str">
            <v>1.(c)</v>
          </cell>
          <cell r="C3500" t="str">
            <v>GDF Suez Teesside Limited</v>
          </cell>
          <cell r="D3500" t="str">
            <v>GDF Suez Teesside Limited, Teesside Power Station</v>
          </cell>
          <cell r="E3500">
            <v>13327</v>
          </cell>
          <cell r="F3500" t="str">
            <v>Greystone Road, Grangetown</v>
          </cell>
          <cell r="G3500" t="str">
            <v>--</v>
          </cell>
          <cell r="H3500" t="str">
            <v>MIDDLESBROUGH</v>
          </cell>
          <cell r="I3500" t="str">
            <v>TS6 8JF</v>
          </cell>
        </row>
        <row r="3502">
          <cell r="B3502" t="str">
            <v>4.(a)</v>
          </cell>
          <cell r="C3502" t="str">
            <v>INEOS LIMITED</v>
          </cell>
          <cell r="D3502" t="str">
            <v>INEOS Nitriles (UK) Ltd, Seal Sands Hexamethylenediamine Production</v>
          </cell>
          <cell r="E3502">
            <v>13540</v>
          </cell>
          <cell r="F3502" t="str">
            <v>PO Box 62 Seal Sands</v>
          </cell>
          <cell r="G3502" t="str">
            <v>--</v>
          </cell>
          <cell r="H3502" t="str">
            <v>Middlesbrough</v>
          </cell>
          <cell r="I3502" t="str">
            <v>TS2 1TX</v>
          </cell>
          <cell r="J3502">
            <v>1350</v>
          </cell>
          <cell r="K3502">
            <v>859</v>
          </cell>
          <cell r="M3502">
            <v>359</v>
          </cell>
        </row>
        <row r="3510">
          <cell r="B3510" t="str">
            <v>1.(b)</v>
          </cell>
          <cell r="C3510" t="str">
            <v>SABIC TEES HOLDINGS</v>
          </cell>
          <cell r="D3510" t="str">
            <v>Sabic UK Petrochemicals, Teesside Cavity Storage</v>
          </cell>
          <cell r="E3510">
            <v>130606</v>
          </cell>
          <cell r="F3510" t="str">
            <v>Huntsman Drive, Port Clarence</v>
          </cell>
          <cell r="G3510" t="str">
            <v>--</v>
          </cell>
          <cell r="H3510" t="str">
            <v>MIDDLESBROUGH</v>
          </cell>
          <cell r="I3510" t="str">
            <v>TS2 1TT</v>
          </cell>
        </row>
        <row r="3534">
          <cell r="B3534" t="str">
            <v>1.(c)</v>
          </cell>
          <cell r="C3534" t="str">
            <v>BG GROUP PLC</v>
          </cell>
          <cell r="D3534" t="str">
            <v>Dragon LNG Ltd, Waterston Refinery</v>
          </cell>
          <cell r="E3534">
            <v>130227</v>
          </cell>
          <cell r="F3534" t="str">
            <v>Waterston Road</v>
          </cell>
          <cell r="G3534" t="str">
            <v>--</v>
          </cell>
          <cell r="H3534" t="str">
            <v>Milford Haven</v>
          </cell>
          <cell r="I3534" t="str">
            <v>SA73 1DR</v>
          </cell>
          <cell r="J3534">
            <v>303</v>
          </cell>
          <cell r="M3534">
            <v>181</v>
          </cell>
        </row>
        <row r="3630">
          <cell r="B3630" t="str">
            <v>1.(c)</v>
          </cell>
          <cell r="C3630" t="str">
            <v>IGE USA INVESTMENTS</v>
          </cell>
          <cell r="D3630" t="str">
            <v>Baglan Operations Limited, BAGLAN POWER STATION</v>
          </cell>
          <cell r="E3630">
            <v>13465</v>
          </cell>
          <cell r="F3630" t="str">
            <v>OLD ROAD BRITON FERRY, NEATH</v>
          </cell>
          <cell r="G3630" t="str">
            <v>--</v>
          </cell>
          <cell r="H3630" t="str">
            <v>NEATH</v>
          </cell>
          <cell r="I3630" t="str">
            <v>SA12 7GE</v>
          </cell>
          <cell r="J3630">
            <v>205</v>
          </cell>
          <cell r="M3630">
            <v>605</v>
          </cell>
        </row>
        <row r="3651">
          <cell r="B3651" t="str">
            <v>8.(b)</v>
          </cell>
          <cell r="C3651" t="str">
            <v>LLOYDS BANKING GROUP PLC</v>
          </cell>
          <cell r="D3651" t="str">
            <v>British Sugar Plc, Newark Sugar Factory</v>
          </cell>
          <cell r="E3651">
            <v>13743</v>
          </cell>
          <cell r="F3651" t="str">
            <v>MUSKHAM ROAD, NEWARK</v>
          </cell>
          <cell r="G3651" t="str">
            <v>--</v>
          </cell>
          <cell r="H3651" t="str">
            <v>NEWARK</v>
          </cell>
          <cell r="I3651" t="str">
            <v>NG24 1DL</v>
          </cell>
          <cell r="J3651">
            <v>176</v>
          </cell>
          <cell r="L3651">
            <v>60.6</v>
          </cell>
        </row>
        <row r="3664">
          <cell r="B3664" t="str">
            <v>1.(c)</v>
          </cell>
          <cell r="C3664" t="str">
            <v>RWE NPOWER HOLDINGS PLC</v>
          </cell>
          <cell r="D3664" t="str">
            <v>RWE Npower Plc, Staythorpe C Power Station</v>
          </cell>
          <cell r="E3664">
            <v>159837</v>
          </cell>
          <cell r="F3664" t="str">
            <v>Staythorpe</v>
          </cell>
          <cell r="G3664" t="str">
            <v>--</v>
          </cell>
          <cell r="H3664" t="str">
            <v>Newark</v>
          </cell>
          <cell r="I3664" t="str">
            <v>NG23 5PA</v>
          </cell>
          <cell r="J3664">
            <v>939</v>
          </cell>
          <cell r="M3664">
            <v>2940</v>
          </cell>
        </row>
        <row r="3715">
          <cell r="B3715" t="str">
            <v>2.(c)</v>
          </cell>
          <cell r="C3715" t="str">
            <v>CORUS GROUP LIMITED</v>
          </cell>
          <cell r="D3715" t="str">
            <v>Corus UK Limited, Llanwern Steelworks</v>
          </cell>
          <cell r="E3715">
            <v>13828</v>
          </cell>
          <cell r="F3715" t="str">
            <v>Llanwern Works, Newport</v>
          </cell>
          <cell r="G3715" t="str">
            <v>--</v>
          </cell>
          <cell r="H3715" t="str">
            <v>Newport</v>
          </cell>
          <cell r="I3715" t="str">
            <v>NP19 4QZ</v>
          </cell>
        </row>
        <row r="3838">
          <cell r="B3838" t="str">
            <v>1.(c)</v>
          </cell>
          <cell r="C3838" t="str">
            <v>E.ON UK PLC</v>
          </cell>
          <cell r="D3838" t="str">
            <v>E. ON UK CHP Ltd, Winnington Sodium Carbonate Manufacturing Site</v>
          </cell>
          <cell r="E3838">
            <v>12981</v>
          </cell>
          <cell r="F3838" t="str">
            <v>WINNINGTON LANE</v>
          </cell>
          <cell r="G3838" t="str">
            <v>--</v>
          </cell>
          <cell r="H3838" t="str">
            <v>NORTHWICH</v>
          </cell>
          <cell r="I3838" t="str">
            <v>CW8 4GX</v>
          </cell>
          <cell r="J3838">
            <v>315</v>
          </cell>
        </row>
        <row r="3868">
          <cell r="B3868" t="str">
            <v>1.(c)</v>
          </cell>
          <cell r="C3868" t="str">
            <v>INTERCONNECTOR (UK) LTD</v>
          </cell>
          <cell r="D3868" t="str">
            <v>Interconnector Bacton Terminal</v>
          </cell>
          <cell r="E3868">
            <v>13129</v>
          </cell>
          <cell r="F3868" t="str">
            <v>Paston Road</v>
          </cell>
          <cell r="G3868" t="str">
            <v>--</v>
          </cell>
          <cell r="H3868" t="str">
            <v>Norwich</v>
          </cell>
          <cell r="I3868" t="str">
            <v>NR12 0JD</v>
          </cell>
        </row>
        <row r="3897">
          <cell r="B3897" t="str">
            <v>1.(c)</v>
          </cell>
          <cell r="C3897" t="str">
            <v>POWERGEN UK HOLDING COMPANY LIMITED</v>
          </cell>
          <cell r="D3897" t="str">
            <v>E.ON UK plc, Ratcliffe-on-Soar Power Station</v>
          </cell>
          <cell r="E3897">
            <v>12992</v>
          </cell>
          <cell r="F3897" t="str">
            <v>Ratcliffe on Soar Power Station, Ratcliffe-on-Soar</v>
          </cell>
          <cell r="G3897" t="str">
            <v>--</v>
          </cell>
          <cell r="H3897" t="str">
            <v>NOTTINGHAM</v>
          </cell>
          <cell r="I3897" t="str">
            <v>NG11 0EE</v>
          </cell>
          <cell r="J3897">
            <v>16500</v>
          </cell>
          <cell r="K3897">
            <v>13500</v>
          </cell>
          <cell r="L3897">
            <v>72.600000000000009</v>
          </cell>
          <cell r="M3897">
            <v>10000</v>
          </cell>
        </row>
        <row r="3899">
          <cell r="B3899" t="str">
            <v>1.(c)</v>
          </cell>
          <cell r="C3899" t="str">
            <v>Enviroenergy Limited</v>
          </cell>
          <cell r="D3899" t="str">
            <v>Enviroenergy Limited, London Road Heat Station</v>
          </cell>
          <cell r="E3899">
            <v>32635</v>
          </cell>
          <cell r="F3899" t="str">
            <v>12 London Road</v>
          </cell>
          <cell r="G3899" t="str">
            <v>--</v>
          </cell>
          <cell r="H3899" t="str">
            <v>Nottingham</v>
          </cell>
          <cell r="I3899" t="str">
            <v>NG2 3AB</v>
          </cell>
        </row>
        <row r="3914">
          <cell r="B3914" t="str">
            <v>1.(c)</v>
          </cell>
          <cell r="C3914" t="str">
            <v>NOTTINGHAM UNIVERSITY HOSPITAL NHS TRUST</v>
          </cell>
          <cell r="D3914" t="str">
            <v>NHS Trust, QMC Nottingham CHP Plant</v>
          </cell>
          <cell r="E3914">
            <v>32651</v>
          </cell>
          <cell r="F3914" t="str">
            <v>Derby Road</v>
          </cell>
          <cell r="G3914" t="str">
            <v>--</v>
          </cell>
          <cell r="H3914" t="str">
            <v>NOTTINGHAM</v>
          </cell>
          <cell r="I3914" t="str">
            <v>NG7 2UH</v>
          </cell>
          <cell r="J3914">
            <v>271</v>
          </cell>
        </row>
        <row r="4021">
          <cell r="B4021" t="str">
            <v>1.(c)</v>
          </cell>
          <cell r="C4021" t="str">
            <v>MURPHY PETROLEUM LIMITED</v>
          </cell>
          <cell r="D4021" t="str">
            <v>Murco Petroleum Limited, Milford Haven Refinery</v>
          </cell>
          <cell r="E4021">
            <v>32810</v>
          </cell>
          <cell r="F4021" t="str">
            <v>Milford Haven Refinery, Milford Haven</v>
          </cell>
          <cell r="G4021" t="str">
            <v>--</v>
          </cell>
          <cell r="H4021" t="str">
            <v>Pembrokeshire</v>
          </cell>
          <cell r="I4021" t="str">
            <v>SA73 3JD</v>
          </cell>
          <cell r="J4021">
            <v>2710</v>
          </cell>
          <cell r="K4021">
            <v>3900</v>
          </cell>
          <cell r="L4021">
            <v>77</v>
          </cell>
          <cell r="M4021">
            <v>1140</v>
          </cell>
        </row>
        <row r="4023">
          <cell r="B4023" t="str">
            <v>5.(a)</v>
          </cell>
          <cell r="C4023" t="str">
            <v>CENTRICA PLC</v>
          </cell>
          <cell r="D4023" t="str">
            <v>Centrica BArry Ltd, Barry Power Station</v>
          </cell>
          <cell r="E4023">
            <v>13775</v>
          </cell>
          <cell r="F4023" t="str">
            <v>Sully Moors Road</v>
          </cell>
          <cell r="G4023" t="str">
            <v>--</v>
          </cell>
          <cell r="H4023" t="str">
            <v>Penarth</v>
          </cell>
          <cell r="I4023" t="str">
            <v>CF64 5YU</v>
          </cell>
        </row>
        <row r="4053">
          <cell r="B4053" t="str">
            <v>1.(c)</v>
          </cell>
          <cell r="C4053" t="str">
            <v>CENTRICA PLC</v>
          </cell>
          <cell r="D4053" t="str">
            <v>Centrica PB Ltd, Peterborough Power Station</v>
          </cell>
          <cell r="E4053">
            <v>13778</v>
          </cell>
          <cell r="F4053" t="str">
            <v>Storeys Bar Road, Peterborough</v>
          </cell>
          <cell r="G4053" t="str">
            <v>--</v>
          </cell>
          <cell r="H4053" t="str">
            <v>Peterborough</v>
          </cell>
          <cell r="I4053" t="str">
            <v>PE1 5NT</v>
          </cell>
        </row>
        <row r="4087">
          <cell r="B4087" t="str">
            <v>1.(a)</v>
          </cell>
          <cell r="C4087" t="str">
            <v>Shell UK Ltd</v>
          </cell>
          <cell r="D4087" t="str">
            <v>Golden Eye Module</v>
          </cell>
          <cell r="E4087">
            <v>14456</v>
          </cell>
          <cell r="F4087" t="str">
            <v>St Fergus Gas Terminal</v>
          </cell>
          <cell r="G4087" t="str">
            <v>--</v>
          </cell>
          <cell r="H4087" t="str">
            <v>Peterhead</v>
          </cell>
          <cell r="I4087" t="str">
            <v>AB42 3EP</v>
          </cell>
          <cell r="J4087">
            <v>637</v>
          </cell>
          <cell r="M4087">
            <v>269</v>
          </cell>
        </row>
        <row r="4092">
          <cell r="B4092" t="str">
            <v>1.(c)</v>
          </cell>
          <cell r="C4092" t="str">
            <v>Sothern And Scottish Electrical Generation Ltd</v>
          </cell>
          <cell r="D4092" t="str">
            <v>Peterhead Power Station</v>
          </cell>
          <cell r="E4092">
            <v>14455</v>
          </cell>
          <cell r="F4092" t="str">
            <v>Boddam</v>
          </cell>
          <cell r="G4092" t="str">
            <v>--</v>
          </cell>
          <cell r="H4092" t="str">
            <v>Peterhead</v>
          </cell>
          <cell r="I4092" t="str">
            <v>AB42 3BZ</v>
          </cell>
          <cell r="J4092">
            <v>505</v>
          </cell>
          <cell r="M4092">
            <v>1410</v>
          </cell>
        </row>
        <row r="4094">
          <cell r="B4094" t="str">
            <v>1.(c)</v>
          </cell>
          <cell r="C4094" t="str">
            <v>National Grid Gas Plc</v>
          </cell>
          <cell r="D4094" t="str">
            <v>St Fergus Gas Terminal</v>
          </cell>
          <cell r="E4094">
            <v>14446</v>
          </cell>
          <cell r="F4094" t="str">
            <v>National Grid Gas Terminal, St Fergus</v>
          </cell>
          <cell r="G4094" t="str">
            <v>--</v>
          </cell>
          <cell r="H4094" t="str">
            <v>Peterhead</v>
          </cell>
          <cell r="I4094" t="str">
            <v>AB42 3EP</v>
          </cell>
          <cell r="J4094">
            <v>244</v>
          </cell>
        </row>
        <row r="4115">
          <cell r="B4115" t="str">
            <v>1.(c)</v>
          </cell>
          <cell r="C4115" t="str">
            <v>K CLARKE</v>
          </cell>
          <cell r="D4115" t="str">
            <v>Langage Energy Centre</v>
          </cell>
          <cell r="E4115">
            <v>160014</v>
          </cell>
          <cell r="F4115" t="str">
            <v>Eastern Wood Road</v>
          </cell>
          <cell r="G4115" t="str">
            <v>--</v>
          </cell>
          <cell r="H4115" t="str">
            <v>Plymouth</v>
          </cell>
          <cell r="I4115" t="str">
            <v>PL7 5ET</v>
          </cell>
          <cell r="J4115">
            <v>206</v>
          </cell>
          <cell r="M4115">
            <v>1100</v>
          </cell>
        </row>
        <row r="4172">
          <cell r="B4172" t="str">
            <v>2.(a)</v>
          </cell>
          <cell r="C4172" t="str">
            <v>CORUS GROUP LIMITED</v>
          </cell>
          <cell r="D4172" t="str">
            <v>PORT TALBOT STEEL WORKS</v>
          </cell>
          <cell r="E4172">
            <v>13829</v>
          </cell>
          <cell r="F4172" t="str">
            <v>Abbey Works, Margam</v>
          </cell>
          <cell r="G4172" t="str">
            <v>--</v>
          </cell>
          <cell r="H4172" t="str">
            <v>PORT TALBOT</v>
          </cell>
          <cell r="I4172" t="str">
            <v>SA13 2NG</v>
          </cell>
          <cell r="J4172">
            <v>5080</v>
          </cell>
          <cell r="K4172">
            <v>5660</v>
          </cell>
          <cell r="L4172">
            <v>1320</v>
          </cell>
          <cell r="M4172">
            <v>5120</v>
          </cell>
        </row>
        <row r="4189">
          <cell r="B4189" t="str">
            <v>1.(c)</v>
          </cell>
          <cell r="C4189" t="str">
            <v>SCOTTISH POWER LIMITED</v>
          </cell>
          <cell r="D4189" t="str">
            <v>Scottishpower Generation Limited , Shoreham Power Station</v>
          </cell>
          <cell r="E4189">
            <v>88461</v>
          </cell>
          <cell r="F4189" t="str">
            <v>Basin Road South</v>
          </cell>
          <cell r="G4189" t="str">
            <v>--</v>
          </cell>
          <cell r="H4189" t="str">
            <v>Portslade</v>
          </cell>
          <cell r="I4189" t="str">
            <v>BN41 1WF</v>
          </cell>
          <cell r="M4189">
            <v>140</v>
          </cell>
        </row>
        <row r="4301">
          <cell r="B4301" t="str">
            <v>1.(c)</v>
          </cell>
          <cell r="C4301" t="str">
            <v>SEMBCORP UTILITIES (UK) LTD</v>
          </cell>
          <cell r="D4301" t="str">
            <v>Sembcorp Utilities (UK) Ltd, Wilton 10 Power Station</v>
          </cell>
          <cell r="E4301">
            <v>13403</v>
          </cell>
          <cell r="F4301" t="str">
            <v>Sembcorp Utilities (UK) Ltd, PO Box 1985 Wilton</v>
          </cell>
          <cell r="G4301" t="str">
            <v>--</v>
          </cell>
          <cell r="H4301" t="str">
            <v>Redcar</v>
          </cell>
          <cell r="I4301" t="str">
            <v>TS6 7SD</v>
          </cell>
          <cell r="J4301">
            <v>1100</v>
          </cell>
          <cell r="K4301">
            <v>1460</v>
          </cell>
          <cell r="M4301">
            <v>868</v>
          </cell>
        </row>
        <row r="4302">
          <cell r="B4302" t="str">
            <v>2.(c)</v>
          </cell>
          <cell r="C4302" t="str">
            <v>CORUS GROUP LIMITED</v>
          </cell>
          <cell r="D4302" t="str">
            <v>TEESSIDE INTEGRATED IRON AND STEELWORKS</v>
          </cell>
          <cell r="E4302">
            <v>13836</v>
          </cell>
          <cell r="F4302" t="str">
            <v>REDCAR</v>
          </cell>
          <cell r="G4302" t="str">
            <v>--</v>
          </cell>
          <cell r="H4302" t="str">
            <v>REDCAR</v>
          </cell>
          <cell r="I4302" t="str">
            <v>TS10 5QW</v>
          </cell>
          <cell r="J4302">
            <v>2430</v>
          </cell>
          <cell r="K4302">
            <v>10600</v>
          </cell>
          <cell r="L4302">
            <v>709</v>
          </cell>
          <cell r="M4302">
            <v>4240</v>
          </cell>
        </row>
        <row r="4324">
          <cell r="B4324" t="str">
            <v>5.(d)</v>
          </cell>
          <cell r="C4324" t="str">
            <v>EDF ENERGY (UK) LIMITED</v>
          </cell>
          <cell r="D4324" t="str">
            <v>EDF Energy (Cottam Power) Ltd, Cottam Ash Lagoons</v>
          </cell>
          <cell r="E4324">
            <v>12999</v>
          </cell>
          <cell r="F4324" t="str">
            <v>PO Box 4</v>
          </cell>
          <cell r="G4324" t="str">
            <v>--</v>
          </cell>
          <cell r="H4324" t="str">
            <v>RETFORD</v>
          </cell>
          <cell r="I4324" t="str">
            <v>DN22 0EU</v>
          </cell>
          <cell r="J4324">
            <v>20600</v>
          </cell>
          <cell r="K4324">
            <v>6790</v>
          </cell>
          <cell r="L4324">
            <v>995</v>
          </cell>
          <cell r="M4324">
            <v>9890</v>
          </cell>
        </row>
        <row r="4325">
          <cell r="B4325" t="str">
            <v>1.(c)</v>
          </cell>
          <cell r="C4325" t="str">
            <v>EON PLC</v>
          </cell>
          <cell r="D4325" t="str">
            <v>EON PLC, Cottam Development Centre</v>
          </cell>
          <cell r="E4325">
            <v>12987</v>
          </cell>
          <cell r="F4325" t="str">
            <v>Outgang Lane, Retford</v>
          </cell>
          <cell r="G4325" t="str">
            <v>--</v>
          </cell>
          <cell r="H4325" t="str">
            <v>Retford</v>
          </cell>
          <cell r="I4325" t="str">
            <v>DN22 0TF</v>
          </cell>
          <cell r="M4325">
            <v>100</v>
          </cell>
        </row>
        <row r="4328">
          <cell r="B4328" t="str">
            <v>1.(c)</v>
          </cell>
          <cell r="C4328" t="str">
            <v>EDF ENERGY (UK) LIMITED</v>
          </cell>
          <cell r="D4328" t="str">
            <v>West Burton Power Station</v>
          </cell>
          <cell r="E4328">
            <v>13640</v>
          </cell>
          <cell r="F4328" t="str">
            <v>West Burton Power Station, West Burton</v>
          </cell>
          <cell r="G4328" t="str">
            <v>--</v>
          </cell>
          <cell r="H4328" t="str">
            <v>RETFORD</v>
          </cell>
          <cell r="I4328" t="str">
            <v>DN22 9BL</v>
          </cell>
          <cell r="J4328">
            <v>18000</v>
          </cell>
          <cell r="K4328">
            <v>8320</v>
          </cell>
          <cell r="L4328">
            <v>284</v>
          </cell>
          <cell r="M4328">
            <v>10800</v>
          </cell>
        </row>
        <row r="4360">
          <cell r="B4360" t="str">
            <v>1.(c)</v>
          </cell>
          <cell r="C4360" t="str">
            <v>POWERGEN UK HOLDING COMPANY LIMITED</v>
          </cell>
          <cell r="D4360" t="str">
            <v>E.ON UK plc, Grain Power Station, Kent</v>
          </cell>
          <cell r="E4360">
            <v>12989</v>
          </cell>
          <cell r="F4360" t="str">
            <v>Grain Power Station, Isle of Grain</v>
          </cell>
          <cell r="G4360" t="str">
            <v>--</v>
          </cell>
          <cell r="H4360" t="str">
            <v>ROCHESTER</v>
          </cell>
          <cell r="I4360" t="str">
            <v>ME3 0AR</v>
          </cell>
          <cell r="J4360">
            <v>870</v>
          </cell>
          <cell r="M4360">
            <v>2080</v>
          </cell>
        </row>
        <row r="4361">
          <cell r="B4361" t="str">
            <v>1.(c)</v>
          </cell>
          <cell r="C4361" t="str">
            <v>POWERGEN UK HOLDING COMPANY LIMITED</v>
          </cell>
          <cell r="D4361" t="str">
            <v>E.On UK Plc, Kingsnorth Power Station</v>
          </cell>
          <cell r="E4361">
            <v>32610</v>
          </cell>
          <cell r="F4361" t="str">
            <v>PO Box 15, Hoo</v>
          </cell>
          <cell r="G4361" t="str">
            <v>--</v>
          </cell>
          <cell r="H4361" t="str">
            <v>ROCHESTER</v>
          </cell>
          <cell r="I4361" t="str">
            <v>ME3 9LD</v>
          </cell>
          <cell r="J4361">
            <v>9500</v>
          </cell>
          <cell r="K4361">
            <v>24900</v>
          </cell>
          <cell r="L4361">
            <v>622</v>
          </cell>
          <cell r="M4361">
            <v>6470</v>
          </cell>
        </row>
        <row r="4364">
          <cell r="B4364" t="str">
            <v>1.(c)</v>
          </cell>
          <cell r="C4364" t="str">
            <v>SCOTTISH AND SOUTHERN ENERGY PLC</v>
          </cell>
          <cell r="D4364" t="str">
            <v>Medway Power Limited, Medway Power Station</v>
          </cell>
          <cell r="E4364">
            <v>32608</v>
          </cell>
          <cell r="F4364" t="str">
            <v>Medway Power Station, Isle of Grain</v>
          </cell>
          <cell r="G4364" t="str">
            <v>--</v>
          </cell>
          <cell r="H4364" t="str">
            <v>ROCHESTER</v>
          </cell>
          <cell r="I4364" t="str">
            <v>ME3 0AG</v>
          </cell>
        </row>
        <row r="4371">
          <cell r="B4371" t="str">
            <v>1.(c)</v>
          </cell>
          <cell r="C4371" t="str">
            <v>SCOTTISH POWER LIMITED</v>
          </cell>
          <cell r="D4371" t="str">
            <v>Scottish Power (DCOL) Ltd, Damhead Creek Power Station</v>
          </cell>
          <cell r="E4371">
            <v>13865</v>
          </cell>
          <cell r="F4371" t="str">
            <v>Kingsnorth, Hoo</v>
          </cell>
          <cell r="G4371" t="str">
            <v>--</v>
          </cell>
          <cell r="H4371" t="str">
            <v>ROCHESTER</v>
          </cell>
          <cell r="I4371" t="str">
            <v>ME3 9TX</v>
          </cell>
          <cell r="J4371">
            <v>1020</v>
          </cell>
          <cell r="M4371">
            <v>1260</v>
          </cell>
        </row>
        <row r="4448">
          <cell r="B4448" t="str">
            <v>1.(c)</v>
          </cell>
          <cell r="C4448" t="str">
            <v>INTERNATIONAL POWER PLC</v>
          </cell>
          <cell r="D4448" t="str">
            <v>Rugeley Power Limited, Rugeley Power Station</v>
          </cell>
          <cell r="E4448">
            <v>13367</v>
          </cell>
          <cell r="F4448" t="str">
            <v>Rugeley Power Station</v>
          </cell>
          <cell r="G4448" t="str">
            <v>--</v>
          </cell>
          <cell r="H4448" t="str">
            <v>Rugeley</v>
          </cell>
          <cell r="I4448" t="str">
            <v>WS15 1PR</v>
          </cell>
          <cell r="J4448">
            <v>10900</v>
          </cell>
          <cell r="K4448">
            <v>2300</v>
          </cell>
          <cell r="L4448">
            <v>143</v>
          </cell>
          <cell r="M4448">
            <v>5020</v>
          </cell>
        </row>
        <row r="4456">
          <cell r="B4456" t="str">
            <v>5.(d)</v>
          </cell>
          <cell r="C4456" t="str">
            <v>INEOS GROUP LIMITED</v>
          </cell>
          <cell r="D4456" t="str">
            <v>INEOS CHLOR LTD, RANDLE LANDFILL SITE</v>
          </cell>
          <cell r="E4456">
            <v>128164</v>
          </cell>
          <cell r="F4456" t="str">
            <v>RANDLE LANDFILL SITE, RUNCORN</v>
          </cell>
          <cell r="G4456" t="str">
            <v>--</v>
          </cell>
          <cell r="H4456" t="str">
            <v>RUNCORN</v>
          </cell>
          <cell r="I4456" t="str">
            <v>WA7 4QF</v>
          </cell>
        </row>
        <row r="4459">
          <cell r="B4459" t="str">
            <v>1.(c)</v>
          </cell>
          <cell r="C4459" t="str">
            <v>ROCKSAVAGE  POWER COMPANY LTD</v>
          </cell>
          <cell r="D4459" t="str">
            <v>ROCKSAVAGE  POWER COMPANY LTD, ROCKSAVAGE POWER STATION</v>
          </cell>
          <cell r="E4459">
            <v>31758</v>
          </cell>
          <cell r="F4459" t="str">
            <v>Cow Hey Lane</v>
          </cell>
          <cell r="G4459" t="str">
            <v>--</v>
          </cell>
          <cell r="H4459" t="str">
            <v>Runcorn</v>
          </cell>
          <cell r="I4459" t="str">
            <v>WA7 4FZ</v>
          </cell>
          <cell r="J4459">
            <v>686</v>
          </cell>
          <cell r="M4459">
            <v>1580</v>
          </cell>
        </row>
        <row r="4463">
          <cell r="B4463" t="str">
            <v>1.(c)</v>
          </cell>
          <cell r="C4463" t="str">
            <v>SCOTTISH AND SOUTHERN ENERGY PLC</v>
          </cell>
          <cell r="D4463" t="str">
            <v>SSE Generation Ltd, Weston Point Salt Works CHP Pant</v>
          </cell>
          <cell r="E4463">
            <v>13394</v>
          </cell>
          <cell r="F4463" t="str">
            <v>Mersey View</v>
          </cell>
          <cell r="G4463" t="str">
            <v>--</v>
          </cell>
          <cell r="H4463" t="str">
            <v>Runcorn</v>
          </cell>
          <cell r="I4463" t="str">
            <v>WA7 4HB</v>
          </cell>
          <cell r="J4463">
            <v>205</v>
          </cell>
          <cell r="M4463">
            <v>194</v>
          </cell>
        </row>
        <row r="4504">
          <cell r="B4504" t="str">
            <v>1.(c)</v>
          </cell>
          <cell r="C4504" t="str">
            <v>E.ON UK PLC</v>
          </cell>
          <cell r="D4504" t="str">
            <v>E.ON UK Cogeneration, Sandbach Power Installation</v>
          </cell>
          <cell r="E4504">
            <v>12982</v>
          </cell>
          <cell r="F4504" t="str">
            <v>Booth Lane, Sandbach</v>
          </cell>
          <cell r="G4504" t="str">
            <v>--</v>
          </cell>
          <cell r="H4504" t="str">
            <v>Sandbach</v>
          </cell>
          <cell r="I4504" t="str">
            <v>CW11 3PZ</v>
          </cell>
        </row>
        <row r="4512">
          <cell r="B4512" t="str">
            <v>4.(e)</v>
          </cell>
          <cell r="C4512" t="str">
            <v>PFIZER LTD</v>
          </cell>
          <cell r="D4512" t="str">
            <v>Pfizer Ltd, Sandwich Pharmaceuticals Plant</v>
          </cell>
          <cell r="E4512">
            <v>13300</v>
          </cell>
          <cell r="F4512" t="str">
            <v>Ramsgate Rd, Sandwich</v>
          </cell>
          <cell r="G4512" t="str">
            <v>--</v>
          </cell>
          <cell r="H4512" t="str">
            <v>SANDWICH</v>
          </cell>
          <cell r="I4512" t="str">
            <v>CT13 9NJ</v>
          </cell>
        </row>
        <row r="4554">
          <cell r="B4554" t="str">
            <v>1.(c)</v>
          </cell>
          <cell r="C4554" t="str">
            <v>SCOTTISH AND SOUTHERN ENERGY PLC</v>
          </cell>
          <cell r="D4554" t="str">
            <v>Keadby Power Station</v>
          </cell>
          <cell r="E4554">
            <v>13153</v>
          </cell>
          <cell r="F4554" t="str">
            <v>Trentside, Scunthorpe</v>
          </cell>
          <cell r="G4554" t="str">
            <v>--</v>
          </cell>
          <cell r="H4554" t="str">
            <v>Scunthorpe</v>
          </cell>
          <cell r="I4554" t="str">
            <v>DN17 3EF</v>
          </cell>
          <cell r="M4554">
            <v>156</v>
          </cell>
        </row>
        <row r="4563">
          <cell r="B4563" t="str">
            <v>2.(b)</v>
          </cell>
          <cell r="C4563" t="str">
            <v>TATA STEEL EUROPE LIMITED</v>
          </cell>
          <cell r="D4563" t="str">
            <v>Scunthorpe Intergrated Iron and Steel Works</v>
          </cell>
          <cell r="E4563">
            <v>167657</v>
          </cell>
          <cell r="F4563" t="str">
            <v>Brigg Road</v>
          </cell>
          <cell r="G4563" t="str">
            <v>--</v>
          </cell>
          <cell r="H4563" t="str">
            <v>Scunthorpe</v>
          </cell>
          <cell r="I4563" t="str">
            <v>DN16 1BP</v>
          </cell>
          <cell r="J4563">
            <v>5160</v>
          </cell>
          <cell r="K4563">
            <v>7510</v>
          </cell>
          <cell r="L4563">
            <v>2500</v>
          </cell>
          <cell r="M4563">
            <v>3760</v>
          </cell>
        </row>
        <row r="4572">
          <cell r="B4572" t="str">
            <v>4.(b)</v>
          </cell>
          <cell r="C4572" t="str">
            <v>BRITISH NUCLEAR FUELS LIMITED</v>
          </cell>
          <cell r="D4572" t="str">
            <v>British Nuclear Fuels Ltd , Sellafield Site</v>
          </cell>
          <cell r="E4572">
            <v>31630</v>
          </cell>
          <cell r="F4572" t="str">
            <v>SELLAFIELD WORKS, SEASCALE</v>
          </cell>
          <cell r="G4572" t="str">
            <v>--</v>
          </cell>
          <cell r="H4572" t="str">
            <v>SEASCALE</v>
          </cell>
          <cell r="I4572" t="str">
            <v>CA20 1PG</v>
          </cell>
          <cell r="J4572">
            <v>326</v>
          </cell>
          <cell r="M4572">
            <v>324</v>
          </cell>
        </row>
        <row r="4576">
          <cell r="B4576" t="str">
            <v>5.(d)</v>
          </cell>
          <cell r="C4576" t="str">
            <v>Drax Group Plc</v>
          </cell>
          <cell r="D4576" t="str">
            <v>Drax Power Limited</v>
          </cell>
          <cell r="E4576">
            <v>13777</v>
          </cell>
          <cell r="F4576" t="str">
            <v>Barlow Mound Ash Disposal Site</v>
          </cell>
          <cell r="G4576" t="str">
            <v>--</v>
          </cell>
          <cell r="H4576" t="str">
            <v>SELBY</v>
          </cell>
          <cell r="I4576" t="str">
            <v>YO8 8PQ</v>
          </cell>
          <cell r="J4576">
            <v>42100</v>
          </cell>
          <cell r="K4576">
            <v>36500</v>
          </cell>
          <cell r="L4576">
            <v>797</v>
          </cell>
          <cell r="M4576">
            <v>23900</v>
          </cell>
        </row>
        <row r="4718">
          <cell r="B4718" t="str">
            <v>1.(c)</v>
          </cell>
          <cell r="C4718" t="str">
            <v>E.ON UK PLC</v>
          </cell>
          <cell r="D4718" t="str">
            <v>E.ON UK CHP Limited, KEMSLEY PAPER MILL CHP</v>
          </cell>
          <cell r="E4718">
            <v>12978</v>
          </cell>
          <cell r="F4718" t="str">
            <v>KEMSLEY, SITTINGBOURNE</v>
          </cell>
          <cell r="G4718" t="str">
            <v>--</v>
          </cell>
          <cell r="H4718" t="str">
            <v>SITTINGBOURNE</v>
          </cell>
          <cell r="I4718" t="str">
            <v>ME10 2TD</v>
          </cell>
          <cell r="J4718">
            <v>229</v>
          </cell>
          <cell r="M4718">
            <v>357</v>
          </cell>
        </row>
        <row r="4754">
          <cell r="B4754" t="str">
            <v>1.(c)</v>
          </cell>
          <cell r="C4754" t="str">
            <v>SCOTTISH AND SOUTHERN ENERGY PLC</v>
          </cell>
          <cell r="D4754" t="str">
            <v>Slough Heat and Power Limited</v>
          </cell>
          <cell r="E4754">
            <v>13441</v>
          </cell>
          <cell r="F4754" t="str">
            <v>Edinburgh Avenue, Slough</v>
          </cell>
          <cell r="G4754" t="str">
            <v>--</v>
          </cell>
          <cell r="H4754" t="str">
            <v>Slough</v>
          </cell>
          <cell r="I4754" t="str">
            <v>Sl4 6BP</v>
          </cell>
          <cell r="J4754">
            <v>413</v>
          </cell>
          <cell r="M4754">
            <v>342</v>
          </cell>
        </row>
        <row r="4819">
          <cell r="B4819" t="str">
            <v>1.(a)</v>
          </cell>
          <cell r="C4819" t="str">
            <v>ESSO Petroleum Co Ltd.</v>
          </cell>
          <cell r="D4819" t="str">
            <v>Esso Petroleum Company Ltd , Fawley Refinery</v>
          </cell>
          <cell r="E4819">
            <v>13013</v>
          </cell>
          <cell r="F4819" t="str">
            <v>Esso refinery, Southampton</v>
          </cell>
          <cell r="G4819" t="str">
            <v>--</v>
          </cell>
          <cell r="H4819" t="str">
            <v>Southampton</v>
          </cell>
          <cell r="I4819" t="str">
            <v>SO45 1TX</v>
          </cell>
          <cell r="J4819">
            <v>4530</v>
          </cell>
          <cell r="K4819">
            <v>10200</v>
          </cell>
          <cell r="L4819">
            <v>313</v>
          </cell>
          <cell r="M4819">
            <v>3380</v>
          </cell>
        </row>
        <row r="4828">
          <cell r="B4828" t="str">
            <v>1.(c)</v>
          </cell>
          <cell r="C4828" t="str">
            <v>Marchwood Power Ltd</v>
          </cell>
          <cell r="D4828" t="str">
            <v>MARCHWOOD POWER STATION</v>
          </cell>
          <cell r="E4828">
            <v>159834</v>
          </cell>
          <cell r="F4828" t="str">
            <v>Marchwood Industrial Park</v>
          </cell>
          <cell r="G4828" t="str">
            <v>--</v>
          </cell>
          <cell r="H4828" t="str">
            <v>Southampton</v>
          </cell>
          <cell r="I4828" t="str">
            <v>SO40 4PB</v>
          </cell>
          <cell r="J4828">
            <v>500</v>
          </cell>
          <cell r="M4828">
            <v>986</v>
          </cell>
        </row>
        <row r="4838">
          <cell r="B4838" t="str">
            <v>1.(c)</v>
          </cell>
          <cell r="C4838" t="str">
            <v>BP P.L.C.</v>
          </cell>
          <cell r="D4838" t="str">
            <v>POLIMERI EUROPA UK HYTHE SITE CHP PLANT</v>
          </cell>
          <cell r="E4838">
            <v>13709</v>
          </cell>
          <cell r="F4838" t="str">
            <v>HARDLEY, SOUTHAMPTON</v>
          </cell>
          <cell r="G4838" t="str">
            <v>--</v>
          </cell>
          <cell r="H4838" t="str">
            <v>SOUTHAMPTON</v>
          </cell>
          <cell r="I4838" t="str">
            <v>SO45 3YY</v>
          </cell>
          <cell r="J4838">
            <v>140</v>
          </cell>
          <cell r="M4838">
            <v>164</v>
          </cell>
        </row>
        <row r="4840">
          <cell r="B4840" t="str">
            <v>1.(c)</v>
          </cell>
          <cell r="C4840" t="str">
            <v>RWE NPOWER HOLDINGS PLC</v>
          </cell>
          <cell r="D4840" t="str">
            <v>RWE npower plc, Fawley Power Station</v>
          </cell>
          <cell r="E4840">
            <v>13370</v>
          </cell>
          <cell r="F4840" t="str">
            <v>Fawley Power Station, Fawley</v>
          </cell>
          <cell r="G4840" t="str">
            <v>--</v>
          </cell>
          <cell r="H4840" t="str">
            <v>SOUTHAMPTON</v>
          </cell>
          <cell r="I4840" t="str">
            <v>SO45 1TW</v>
          </cell>
        </row>
        <row r="4862">
          <cell r="B4862" t="str">
            <v>1.(c)</v>
          </cell>
          <cell r="C4862" t="str">
            <v>SPALDING ENERGY CO LTD</v>
          </cell>
          <cell r="D4862" t="str">
            <v>SPALDING ENERGY CO LTD, SPALDING ENERGY PROJECT</v>
          </cell>
          <cell r="E4862">
            <v>13452</v>
          </cell>
          <cell r="F4862" t="str">
            <v>WEST MARSH ROAD, SPALDING</v>
          </cell>
          <cell r="G4862" t="str">
            <v>--</v>
          </cell>
          <cell r="H4862" t="str">
            <v>SPALDING</v>
          </cell>
          <cell r="I4862" t="str">
            <v>PE11 2BG</v>
          </cell>
          <cell r="J4862">
            <v>505</v>
          </cell>
          <cell r="M4862">
            <v>1080</v>
          </cell>
        </row>
        <row r="4864">
          <cell r="B4864" t="str">
            <v>5.(c)</v>
          </cell>
          <cell r="C4864" t="str">
            <v>EDF ENERGY (UK) LIMITED</v>
          </cell>
          <cell r="D4864" t="str">
            <v>Sutton Bridge Power Station</v>
          </cell>
          <cell r="E4864">
            <v>13639</v>
          </cell>
          <cell r="F4864" t="str">
            <v>Centenary Way, Spalding</v>
          </cell>
          <cell r="G4864" t="str">
            <v>--</v>
          </cell>
          <cell r="H4864" t="str">
            <v>Spalding</v>
          </cell>
          <cell r="I4864" t="str">
            <v>PE12 9TF</v>
          </cell>
          <cell r="J4864">
            <v>399</v>
          </cell>
          <cell r="M4864">
            <v>563</v>
          </cell>
        </row>
        <row r="4922">
          <cell r="B4922" t="str">
            <v>1.(c)</v>
          </cell>
          <cell r="C4922" t="str">
            <v>INTERNATIONAL POWER PLC</v>
          </cell>
          <cell r="D4922" t="str">
            <v>Indian Queens Power Ltd</v>
          </cell>
          <cell r="E4922">
            <v>32776</v>
          </cell>
          <cell r="F4922" t="str">
            <v>Gaverigan, St. Dennis</v>
          </cell>
          <cell r="G4922" t="str">
            <v>--</v>
          </cell>
          <cell r="H4922" t="str">
            <v>ST. AUSTELL</v>
          </cell>
          <cell r="I4922" t="str">
            <v>PL26 8BY</v>
          </cell>
        </row>
        <row r="4928">
          <cell r="B4928" t="str">
            <v>1.(c)</v>
          </cell>
          <cell r="C4928" t="str">
            <v>RWE NPOWER HOLDINGS PLC</v>
          </cell>
          <cell r="D4928" t="str">
            <v>RWE npower plc, Little Barford Power Station</v>
          </cell>
          <cell r="E4928">
            <v>13371</v>
          </cell>
          <cell r="F4928" t="str">
            <v>Little Barford Power Station, Little Barford</v>
          </cell>
          <cell r="G4928" t="str">
            <v>--</v>
          </cell>
          <cell r="H4928" t="str">
            <v>ST. NEOTS</v>
          </cell>
          <cell r="I4928" t="str">
            <v>PE19 6YT</v>
          </cell>
          <cell r="J4928">
            <v>105</v>
          </cell>
          <cell r="M4928">
            <v>109</v>
          </cell>
        </row>
        <row r="4937">
          <cell r="B4937" t="str">
            <v>1.(c)</v>
          </cell>
          <cell r="C4937" t="str">
            <v>CENTRICA PLC</v>
          </cell>
          <cell r="D4937" t="str">
            <v>Centrica SHB Ltd, South Humber Bank Power Station</v>
          </cell>
          <cell r="E4937">
            <v>13090</v>
          </cell>
          <cell r="F4937" t="str">
            <v>South Marsh Road, Stallingborough</v>
          </cell>
          <cell r="G4937" t="str">
            <v>--</v>
          </cell>
          <cell r="H4937" t="str">
            <v>Stallingborough</v>
          </cell>
          <cell r="I4937" t="str">
            <v>DN41 8BZ</v>
          </cell>
          <cell r="J4937">
            <v>733</v>
          </cell>
          <cell r="M4937">
            <v>913</v>
          </cell>
        </row>
        <row r="4947">
          <cell r="B4947" t="str">
            <v>1.(c)</v>
          </cell>
          <cell r="C4947" t="str">
            <v>INTERGEN HOLDINGS (UK) LTD</v>
          </cell>
          <cell r="D4947" t="str">
            <v>Coryton Energy Company Limited, Coryton CCGT Power Station</v>
          </cell>
          <cell r="E4947">
            <v>32855</v>
          </cell>
          <cell r="F4947" t="str">
            <v>The Manorway, Coryton</v>
          </cell>
          <cell r="G4947" t="str">
            <v>--</v>
          </cell>
          <cell r="H4947" t="str">
            <v>STANFORD-LE-HOPE</v>
          </cell>
          <cell r="I4947" t="str">
            <v>SS17 9GN</v>
          </cell>
          <cell r="J4947">
            <v>196</v>
          </cell>
          <cell r="M4947">
            <v>481</v>
          </cell>
        </row>
        <row r="5067">
          <cell r="B5067" t="str">
            <v>1.(a)</v>
          </cell>
          <cell r="C5067" t="str">
            <v>BP Exploration Operating Co Ltd</v>
          </cell>
          <cell r="D5067" t="str">
            <v>Sullom Voe Terminal</v>
          </cell>
          <cell r="E5067">
            <v>14463</v>
          </cell>
          <cell r="F5067" t="str">
            <v>Mossbank</v>
          </cell>
          <cell r="G5067" t="str">
            <v>--</v>
          </cell>
          <cell r="H5067" t="str">
            <v>Sullom Voe</v>
          </cell>
          <cell r="I5067" t="str">
            <v>ZE2 9TU</v>
          </cell>
        </row>
        <row r="5192">
          <cell r="B5192" t="str">
            <v>1.(c)</v>
          </cell>
          <cell r="C5192" t="str">
            <v>POWERGEN UK HOLDING COMPANY LIMITED</v>
          </cell>
          <cell r="D5192" t="str">
            <v>E.ON UK PLC, Ironbridge Power Station</v>
          </cell>
          <cell r="E5192">
            <v>12985</v>
          </cell>
          <cell r="F5192" t="str">
            <v>Buildwas Road, Ironbridge</v>
          </cell>
          <cell r="G5192" t="str">
            <v>--</v>
          </cell>
          <cell r="H5192" t="str">
            <v>TELFORD</v>
          </cell>
          <cell r="I5192" t="str">
            <v>TF8 7BL</v>
          </cell>
          <cell r="J5192">
            <v>347</v>
          </cell>
          <cell r="K5192">
            <v>611</v>
          </cell>
          <cell r="M5192">
            <v>146</v>
          </cell>
        </row>
        <row r="5229">
          <cell r="B5229" t="str">
            <v>1.(c)</v>
          </cell>
          <cell r="C5229" t="str">
            <v>MACQUARIE UK HOLDINGS LIMITED</v>
          </cell>
          <cell r="D5229" t="str">
            <v>EPR Thetford Ltd, Thetford Power Station</v>
          </cell>
          <cell r="E5229">
            <v>32506</v>
          </cell>
          <cell r="F5229" t="str">
            <v>Mundford Road, Two Mile Bottom</v>
          </cell>
          <cell r="G5229" t="str">
            <v>--</v>
          </cell>
          <cell r="H5229" t="str">
            <v>THETFORD</v>
          </cell>
          <cell r="I5229" t="str">
            <v>IP24 1LX</v>
          </cell>
          <cell r="J5229">
            <v>317</v>
          </cell>
        </row>
        <row r="5265">
          <cell r="B5265" t="str">
            <v>1.(c)</v>
          </cell>
          <cell r="C5265" t="str">
            <v>RWE NPOWER HOLDINGS PLC</v>
          </cell>
          <cell r="D5265" t="str">
            <v>RWE npower plc, TILBURY POWER STATION</v>
          </cell>
          <cell r="E5265">
            <v>13373</v>
          </cell>
          <cell r="F5265" t="str">
            <v>Fort Road, Tilbury</v>
          </cell>
          <cell r="G5265" t="str">
            <v>--</v>
          </cell>
          <cell r="H5265" t="str">
            <v>TILBURY</v>
          </cell>
          <cell r="I5265" t="str">
            <v>RM18 8UJ</v>
          </cell>
          <cell r="J5265">
            <v>1640</v>
          </cell>
          <cell r="K5265">
            <v>251</v>
          </cell>
          <cell r="L5265">
            <v>144</v>
          </cell>
          <cell r="M5265">
            <v>2020</v>
          </cell>
        </row>
        <row r="5441">
          <cell r="B5441" t="str">
            <v>5.(c)</v>
          </cell>
          <cell r="C5441" t="str">
            <v>SCOTTISH AND SOUTHERN ENERGY PLC</v>
          </cell>
          <cell r="D5441" t="str">
            <v>FIDDLERS FERRY POWER STATION</v>
          </cell>
          <cell r="E5441">
            <v>13152</v>
          </cell>
          <cell r="F5441" t="str">
            <v>WIDNES ROAD, WARRINGTON</v>
          </cell>
          <cell r="G5441" t="str">
            <v>--</v>
          </cell>
          <cell r="H5441" t="str">
            <v>WARRINGTON</v>
          </cell>
          <cell r="I5441" t="str">
            <v>WA5 2UT</v>
          </cell>
          <cell r="J5441">
            <v>16200</v>
          </cell>
          <cell r="K5441">
            <v>12000</v>
          </cell>
          <cell r="L5441">
            <v>451</v>
          </cell>
          <cell r="M5441">
            <v>9180</v>
          </cell>
        </row>
        <row r="5449">
          <cell r="B5449" t="str">
            <v>4.(b)</v>
          </cell>
          <cell r="C5449" t="str">
            <v>SOLVAY UK HOLDING COMPANY LIMITED</v>
          </cell>
          <cell r="D5449" t="str">
            <v>SOLVAY INTEROX LTD, Baronet Road Chemicals</v>
          </cell>
          <cell r="E5449">
            <v>130228</v>
          </cell>
          <cell r="F5449" t="str">
            <v>PO Box 9, Warrington</v>
          </cell>
          <cell r="G5449" t="str">
            <v>--</v>
          </cell>
          <cell r="H5449" t="str">
            <v>Warrington</v>
          </cell>
          <cell r="I5449" t="str">
            <v>WA4 6HB</v>
          </cell>
        </row>
        <row r="5453">
          <cell r="B5453" t="str">
            <v>4.(b)</v>
          </cell>
          <cell r="C5453" t="str">
            <v>PQ Silicas UK Limited</v>
          </cell>
          <cell r="D5453" t="str">
            <v>Warrington Silicas Installation</v>
          </cell>
          <cell r="E5453">
            <v>32169</v>
          </cell>
          <cell r="F5453" t="str">
            <v>Liverpool Road</v>
          </cell>
          <cell r="G5453" t="str">
            <v>--</v>
          </cell>
          <cell r="H5453" t="str">
            <v>Warrington</v>
          </cell>
          <cell r="I5453" t="str">
            <v>WA5 1AB</v>
          </cell>
        </row>
        <row r="5464">
          <cell r="B5464" t="str">
            <v>6.(b)</v>
          </cell>
          <cell r="C5464" t="str">
            <v>DS SMITH PLC</v>
          </cell>
          <cell r="D5464" t="str">
            <v>St. Regis Paper Company Limited, WANSBROUGH PAPER MILL</v>
          </cell>
          <cell r="E5464">
            <v>13462</v>
          </cell>
          <cell r="F5464" t="str">
            <v>WANSBROUGH PAPER MILL, WATCHET</v>
          </cell>
          <cell r="G5464" t="str">
            <v>--</v>
          </cell>
          <cell r="H5464" t="str">
            <v>WATCHET</v>
          </cell>
          <cell r="I5464" t="str">
            <v>TA23 0AY</v>
          </cell>
        </row>
        <row r="5561">
          <cell r="B5561" t="str">
            <v>1.(c)</v>
          </cell>
          <cell r="C5561" t="str">
            <v>National Grid Gas Plc</v>
          </cell>
          <cell r="D5561" t="str">
            <v>Aberdeen Compressor Station, Garlogie</v>
          </cell>
          <cell r="E5561">
            <v>14445</v>
          </cell>
          <cell r="F5561" t="str">
            <v>Garrick, Garlogie</v>
          </cell>
          <cell r="G5561" t="str">
            <v>--</v>
          </cell>
          <cell r="H5561" t="str">
            <v>Westhill</v>
          </cell>
          <cell r="I5561" t="str">
            <v>AB32 6US</v>
          </cell>
        </row>
        <row r="5611">
          <cell r="B5611" t="str">
            <v>8.(b)</v>
          </cell>
          <cell r="C5611" t="str">
            <v>HEINZ EUROPE UNLIMITED</v>
          </cell>
          <cell r="D5611" t="str">
            <v>HJ Heinz Co Ltd, H J Heinz Co Ltd Kitt Green</v>
          </cell>
          <cell r="E5611">
            <v>32152</v>
          </cell>
          <cell r="F5611" t="str">
            <v>Kitt Green</v>
          </cell>
          <cell r="G5611" t="str">
            <v>--</v>
          </cell>
          <cell r="H5611" t="str">
            <v>WIGAN</v>
          </cell>
          <cell r="I5611" t="str">
            <v>WN5 0JL</v>
          </cell>
        </row>
        <row r="5668">
          <cell r="B5668" t="str">
            <v>1.(c)</v>
          </cell>
          <cell r="C5668" t="str">
            <v>NATIONAL GRID PLC</v>
          </cell>
          <cell r="D5668" t="str">
            <v>National Grid Gas PLC, Wisbech Compressor Station</v>
          </cell>
          <cell r="E5668">
            <v>32375</v>
          </cell>
          <cell r="F5668" t="str">
            <v>Sutton Road, Tydd</v>
          </cell>
          <cell r="G5668" t="str">
            <v>--</v>
          </cell>
          <cell r="H5668" t="str">
            <v>WISBECH</v>
          </cell>
          <cell r="I5668" t="str">
            <v>PE13 5PH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sheet1.xml><?xml version="1.0" encoding="utf-8"?>
<worksheet xmlns="http://schemas.openxmlformats.org/spreadsheetml/2006/main" xmlns:r="http://schemas.openxmlformats.org/officeDocument/2006/relationships">
  <dimension ref="A1:AO100"/>
  <sheetViews>
    <sheetView tabSelected="1" zoomScale="85" zoomScaleNormal="85" workbookViewId="0">
      <selection sqref="A1:H1"/>
    </sheetView>
  </sheetViews>
  <sheetFormatPr defaultColWidth="11.5546875" defaultRowHeight="14.4"/>
  <cols>
    <col min="1" max="1" width="4" customWidth="1"/>
    <col min="2" max="2" width="5.33203125" customWidth="1"/>
    <col min="3" max="3" width="5" customWidth="1"/>
    <col min="4" max="5" width="9.88671875" bestFit="1" customWidth="1"/>
    <col min="6" max="6" width="5.6640625" customWidth="1"/>
    <col min="7" max="8" width="14.441406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8.33203125" customWidth="1"/>
    <col min="20" max="27" width="11.44140625" customWidth="1"/>
    <col min="28" max="28" width="5.109375" style="12" customWidth="1"/>
    <col min="29" max="29" width="10.88671875" style="20" customWidth="1"/>
    <col min="30" max="30" width="14.44140625" customWidth="1"/>
    <col min="31" max="31" width="7.6640625" customWidth="1"/>
    <col min="32" max="32" width="10.88671875" customWidth="1"/>
    <col min="33" max="33" width="5.88671875" customWidth="1"/>
    <col min="34" max="34" width="10.88671875" customWidth="1"/>
    <col min="35" max="35" width="5.88671875" customWidth="1"/>
    <col min="36" max="37" width="6" customWidth="1"/>
    <col min="38" max="39" width="10.88671875"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c r="A3" s="1" t="s">
        <v>0</v>
      </c>
      <c r="B3" s="1">
        <v>2012</v>
      </c>
      <c r="C3" s="1" t="s">
        <v>155</v>
      </c>
      <c r="D3" s="1" t="s">
        <v>156</v>
      </c>
      <c r="E3" s="1" t="s">
        <v>157</v>
      </c>
      <c r="F3" s="1">
        <v>32</v>
      </c>
      <c r="G3" s="1" t="s">
        <v>158</v>
      </c>
      <c r="H3" s="1" t="s">
        <v>159</v>
      </c>
      <c r="I3" s="1" t="s">
        <v>6</v>
      </c>
      <c r="J3" s="1" t="s">
        <v>91</v>
      </c>
      <c r="K3" s="1">
        <v>200</v>
      </c>
      <c r="L3" s="1" t="s">
        <v>8</v>
      </c>
      <c r="M3" s="1">
        <v>0</v>
      </c>
      <c r="N3" s="1">
        <v>0</v>
      </c>
      <c r="O3" s="1">
        <v>35.848258000000001</v>
      </c>
      <c r="P3" s="1">
        <v>0.20519999999999999</v>
      </c>
      <c r="Q3" s="1">
        <v>0</v>
      </c>
      <c r="R3" s="1">
        <v>13.105</v>
      </c>
      <c r="S3" s="1">
        <v>6.36</v>
      </c>
      <c r="T3" s="1">
        <v>1.101</v>
      </c>
      <c r="U3" s="1"/>
      <c r="V3" s="1"/>
      <c r="W3" s="1"/>
      <c r="X3" s="1"/>
      <c r="Y3" s="1"/>
      <c r="Z3" s="1"/>
      <c r="AA3" s="1"/>
      <c r="AB3" s="10"/>
      <c r="AC3" s="3"/>
      <c r="AD3" s="1"/>
      <c r="AE3" s="1"/>
      <c r="AF3" s="1"/>
      <c r="AG3" s="1"/>
      <c r="AH3" s="1"/>
      <c r="AI3" s="1"/>
      <c r="AJ3" s="1"/>
      <c r="AK3" s="1"/>
      <c r="AL3" s="1"/>
      <c r="AM3" s="1"/>
    </row>
    <row r="4" spans="1:40">
      <c r="A4" s="1" t="s">
        <v>0</v>
      </c>
      <c r="B4" s="1">
        <v>2012</v>
      </c>
      <c r="C4" s="1" t="s">
        <v>193</v>
      </c>
      <c r="D4" s="1" t="s">
        <v>194</v>
      </c>
      <c r="E4" s="1" t="s">
        <v>195</v>
      </c>
      <c r="F4" s="1">
        <v>40</v>
      </c>
      <c r="G4" s="1" t="s">
        <v>196</v>
      </c>
      <c r="H4" s="1" t="s">
        <v>159</v>
      </c>
      <c r="I4" s="1" t="s">
        <v>6</v>
      </c>
      <c r="J4" s="1" t="s">
        <v>91</v>
      </c>
      <c r="K4" s="1">
        <v>140</v>
      </c>
      <c r="L4" s="1" t="s">
        <v>8</v>
      </c>
      <c r="M4" s="1">
        <v>0</v>
      </c>
      <c r="N4" s="1">
        <v>0</v>
      </c>
      <c r="O4" s="1">
        <v>0</v>
      </c>
      <c r="P4" s="1">
        <v>29.628</v>
      </c>
      <c r="Q4" s="1">
        <v>0</v>
      </c>
      <c r="R4" s="1">
        <v>0</v>
      </c>
      <c r="S4" s="1">
        <v>1.875</v>
      </c>
      <c r="T4" s="1">
        <v>4.1000000000000002E-2</v>
      </c>
      <c r="U4" s="1"/>
      <c r="V4" s="1"/>
      <c r="W4" s="1"/>
      <c r="X4" s="1"/>
      <c r="Y4" s="1"/>
      <c r="Z4" s="1"/>
      <c r="AA4" s="1"/>
      <c r="AB4" s="10"/>
      <c r="AC4" s="3"/>
      <c r="AD4" s="1"/>
      <c r="AE4" s="1"/>
      <c r="AF4" s="1"/>
      <c r="AG4" s="1"/>
      <c r="AH4" s="1"/>
      <c r="AI4" s="1"/>
      <c r="AJ4" s="1"/>
      <c r="AK4" s="1"/>
      <c r="AL4" s="1"/>
      <c r="AM4" s="1"/>
    </row>
    <row r="5" spans="1:40" s="5" customFormat="1">
      <c r="A5" s="4" t="s">
        <v>0</v>
      </c>
      <c r="B5" s="4">
        <v>2012</v>
      </c>
      <c r="C5" s="4" t="s">
        <v>97</v>
      </c>
      <c r="D5" s="4" t="s">
        <v>98</v>
      </c>
      <c r="E5" s="4" t="s">
        <v>99</v>
      </c>
      <c r="F5" s="4">
        <v>19</v>
      </c>
      <c r="G5" s="4" t="s">
        <v>100</v>
      </c>
      <c r="H5" s="4" t="s">
        <v>101</v>
      </c>
      <c r="I5" s="4" t="s">
        <v>14</v>
      </c>
      <c r="J5" s="4" t="s">
        <v>91</v>
      </c>
      <c r="K5" s="4">
        <v>358</v>
      </c>
      <c r="L5" s="4" t="s">
        <v>8</v>
      </c>
      <c r="M5" s="4">
        <v>0</v>
      </c>
      <c r="N5" s="4">
        <v>0</v>
      </c>
      <c r="O5" s="4">
        <v>15.7479</v>
      </c>
      <c r="P5" s="4">
        <v>1196.4216240000001</v>
      </c>
      <c r="Q5" s="4">
        <v>0</v>
      </c>
      <c r="R5" s="4">
        <v>0.37</v>
      </c>
      <c r="S5" s="4">
        <v>23.274999999999999</v>
      </c>
      <c r="T5" s="4">
        <v>1.6819999999999999</v>
      </c>
      <c r="U5" s="4"/>
      <c r="V5" s="4"/>
      <c r="W5" s="4"/>
      <c r="X5" s="4"/>
      <c r="Y5" s="4"/>
      <c r="Z5" s="4"/>
      <c r="AA5" s="4"/>
      <c r="AB5" s="11" t="str">
        <f>[1]AT!B$2</f>
        <v>5.(b)</v>
      </c>
      <c r="AC5" s="16" t="str">
        <f>[1]AT!C$2</f>
        <v>Wien Energie GesmbH</v>
      </c>
      <c r="AD5" s="16" t="str">
        <f>[1]AT!D$2</f>
        <v>Fernwärme Wien GesmbH</v>
      </c>
      <c r="AE5" s="16">
        <f>[1]AT!E$2</f>
        <v>5899</v>
      </c>
      <c r="AF5" s="16" t="str">
        <f>[1]AT!F$2</f>
        <v>Spittelauer Lände</v>
      </c>
      <c r="AG5" s="16" t="str">
        <f>[1]AT!G$2</f>
        <v>45</v>
      </c>
      <c r="AH5" s="16" t="str">
        <f>[1]AT!H$2</f>
        <v>Wien,Alsergrund</v>
      </c>
      <c r="AI5" s="16" t="str">
        <f>[1]AT!I$2</f>
        <v>1090</v>
      </c>
      <c r="AJ5" s="16">
        <f>[1]AT!J$2</f>
        <v>0</v>
      </c>
      <c r="AK5" s="16">
        <f>[1]AT!K$2</f>
        <v>0</v>
      </c>
      <c r="AL5" s="16">
        <f>[1]AT!L$2</f>
        <v>0</v>
      </c>
      <c r="AM5" s="16">
        <f>[1]AT!M$2</f>
        <v>161</v>
      </c>
      <c r="AN5" s="8" t="s">
        <v>808</v>
      </c>
    </row>
    <row r="6" spans="1:40" s="5" customFormat="1">
      <c r="A6" s="4" t="s">
        <v>0</v>
      </c>
      <c r="B6" s="4">
        <v>2012</v>
      </c>
      <c r="C6" s="4" t="s">
        <v>329</v>
      </c>
      <c r="D6" s="4" t="s">
        <v>330</v>
      </c>
      <c r="E6" s="4" t="s">
        <v>331</v>
      </c>
      <c r="F6" s="4">
        <v>71</v>
      </c>
      <c r="G6" s="4" t="s">
        <v>332</v>
      </c>
      <c r="H6" s="4" t="s">
        <v>333</v>
      </c>
      <c r="I6" s="4" t="s">
        <v>14</v>
      </c>
      <c r="J6" s="4" t="s">
        <v>15</v>
      </c>
      <c r="K6" s="4">
        <v>62.5</v>
      </c>
      <c r="L6" s="4" t="s">
        <v>8</v>
      </c>
      <c r="M6" s="4">
        <v>1582.3456103812</v>
      </c>
      <c r="N6" s="4">
        <v>0</v>
      </c>
      <c r="O6" s="4">
        <v>0</v>
      </c>
      <c r="P6" s="4">
        <v>17.139996</v>
      </c>
      <c r="Q6" s="4">
        <v>0</v>
      </c>
      <c r="R6" s="4">
        <v>0</v>
      </c>
      <c r="S6" s="4">
        <v>95.13</v>
      </c>
      <c r="T6" s="4">
        <v>0.42699999999999999</v>
      </c>
      <c r="U6" s="4"/>
      <c r="V6" s="4"/>
      <c r="W6" s="4"/>
      <c r="X6" s="4"/>
      <c r="Y6" s="4"/>
      <c r="Z6" s="4"/>
      <c r="AA6" s="4"/>
      <c r="AB6" s="11" t="str">
        <f>[1]AT!B$7</f>
        <v>1.(c)</v>
      </c>
      <c r="AC6" s="16" t="str">
        <f>[1]AT!C$7</f>
        <v>WIENENERGIE Bundesforste Biomass</v>
      </c>
      <c r="AD6" s="16" t="str">
        <f>[1]AT!D$7</f>
        <v>WIENENERGIE Bundesforste Biomasse GmbH &amp; Co KG</v>
      </c>
      <c r="AE6" s="16">
        <f>[1]AT!E$7</f>
        <v>51997</v>
      </c>
      <c r="AF6" s="16" t="str">
        <f>[1]AT!F$7</f>
        <v>1. Haidequerstrasse</v>
      </c>
      <c r="AG6" s="16" t="str">
        <f>[1]AT!G$7</f>
        <v>1</v>
      </c>
      <c r="AH6" s="16" t="str">
        <f>[1]AT!H$7</f>
        <v>Wien,Simmering</v>
      </c>
      <c r="AI6" s="16" t="str">
        <f>[1]AT!I$7</f>
        <v>1110</v>
      </c>
      <c r="AJ6" s="16">
        <f>[1]AT!J$7</f>
        <v>0</v>
      </c>
      <c r="AK6" s="16">
        <f>[1]AT!K$7</f>
        <v>0</v>
      </c>
      <c r="AL6" s="16">
        <f>[1]AT!L$7</f>
        <v>0</v>
      </c>
      <c r="AM6" s="16">
        <f>[1]AT!M$7</f>
        <v>162</v>
      </c>
      <c r="AN6" s="8" t="s">
        <v>808</v>
      </c>
    </row>
    <row r="7" spans="1:40" s="5" customFormat="1">
      <c r="A7" s="4" t="s">
        <v>0</v>
      </c>
      <c r="B7" s="4">
        <v>2012</v>
      </c>
      <c r="C7" s="4" t="s">
        <v>22</v>
      </c>
      <c r="D7" s="4" t="s">
        <v>23</v>
      </c>
      <c r="E7" s="4" t="s">
        <v>24</v>
      </c>
      <c r="F7" s="4">
        <v>4</v>
      </c>
      <c r="G7" s="4" t="s">
        <v>25</v>
      </c>
      <c r="H7" s="4" t="s">
        <v>26</v>
      </c>
      <c r="I7" s="4" t="s">
        <v>6</v>
      </c>
      <c r="J7" s="4" t="s">
        <v>15</v>
      </c>
      <c r="K7" s="4">
        <v>946</v>
      </c>
      <c r="L7" s="4" t="s">
        <v>27</v>
      </c>
      <c r="M7" s="4">
        <v>0</v>
      </c>
      <c r="N7" s="4">
        <v>0</v>
      </c>
      <c r="O7" s="4">
        <v>568.85925399999996</v>
      </c>
      <c r="P7" s="4">
        <v>4153.8733919999904</v>
      </c>
      <c r="Q7" s="4">
        <v>0</v>
      </c>
      <c r="R7" s="4">
        <v>24.28</v>
      </c>
      <c r="S7" s="4">
        <v>124.2</v>
      </c>
      <c r="T7" s="4">
        <v>1.1100000000000001</v>
      </c>
      <c r="U7" s="4" t="s">
        <v>28</v>
      </c>
      <c r="V7" s="4"/>
      <c r="W7" s="4"/>
      <c r="X7" s="4"/>
      <c r="Y7" s="4"/>
      <c r="Z7" s="4"/>
      <c r="AA7" s="4"/>
      <c r="AB7" s="11" t="str">
        <f>[1]AT!B$6</f>
        <v>1.(c)</v>
      </c>
      <c r="AC7" s="16" t="str">
        <f>[1]AT!C$6</f>
        <v>Wiener Stadtwerke Holding AG</v>
      </c>
      <c r="AD7" s="16" t="str">
        <f>[1]AT!D$6</f>
        <v>WIEN ENERGIE GmbH</v>
      </c>
      <c r="AE7" s="16">
        <f>[1]AT!E$6</f>
        <v>5905</v>
      </c>
      <c r="AF7" s="16" t="str">
        <f>[1]AT!F$6</f>
        <v>1.Haidequerstrasse</v>
      </c>
      <c r="AG7" s="16" t="str">
        <f>[1]AT!G$6</f>
        <v>1</v>
      </c>
      <c r="AH7" s="16" t="str">
        <f>[1]AT!H$6</f>
        <v>Wien,Simmering</v>
      </c>
      <c r="AI7" s="16" t="str">
        <f>[1]AT!I$6</f>
        <v>1110</v>
      </c>
      <c r="AJ7" s="16">
        <f>[1]AT!J$6</f>
        <v>377</v>
      </c>
      <c r="AK7" s="16">
        <f>[1]AT!K$6</f>
        <v>0</v>
      </c>
      <c r="AL7" s="16">
        <f>[1]AT!L$6</f>
        <v>0</v>
      </c>
      <c r="AM7" s="16">
        <f>[1]AT!M$6</f>
        <v>1210</v>
      </c>
      <c r="AN7" s="8" t="s">
        <v>808</v>
      </c>
    </row>
    <row r="8" spans="1:40" s="5" customFormat="1">
      <c r="A8" s="4" t="s">
        <v>0</v>
      </c>
      <c r="B8" s="4">
        <v>2012</v>
      </c>
      <c r="C8" s="4" t="s">
        <v>35</v>
      </c>
      <c r="D8" s="4" t="s">
        <v>36</v>
      </c>
      <c r="E8" s="4" t="s">
        <v>37</v>
      </c>
      <c r="F8" s="4">
        <v>6</v>
      </c>
      <c r="G8" s="4" t="s">
        <v>38</v>
      </c>
      <c r="H8" s="4" t="s">
        <v>26</v>
      </c>
      <c r="I8" s="4" t="s">
        <v>34</v>
      </c>
      <c r="J8" s="4" t="s">
        <v>15</v>
      </c>
      <c r="K8" s="4">
        <v>719.5</v>
      </c>
      <c r="L8" s="4" t="s">
        <v>27</v>
      </c>
      <c r="M8" s="4">
        <v>0</v>
      </c>
      <c r="N8" s="4">
        <v>0</v>
      </c>
      <c r="O8" s="4">
        <v>0</v>
      </c>
      <c r="P8" s="4">
        <v>7112.6543159999992</v>
      </c>
      <c r="Q8" s="4">
        <v>0</v>
      </c>
      <c r="R8" s="4">
        <v>0</v>
      </c>
      <c r="S8" s="4">
        <v>96.36</v>
      </c>
      <c r="T8" s="4">
        <v>0</v>
      </c>
      <c r="U8" s="4"/>
      <c r="V8" s="4"/>
      <c r="W8" s="4"/>
      <c r="X8" s="4"/>
      <c r="Y8" s="4"/>
      <c r="Z8" s="4"/>
      <c r="AA8" s="4"/>
      <c r="AB8" s="11" t="str">
        <f>[1]AT!B$6</f>
        <v>1.(c)</v>
      </c>
      <c r="AC8" s="16" t="str">
        <f>[1]AT!C$6</f>
        <v>Wiener Stadtwerke Holding AG</v>
      </c>
      <c r="AD8" s="16" t="str">
        <f>[1]AT!D$6</f>
        <v>WIEN ENERGIE GmbH</v>
      </c>
      <c r="AE8" s="16">
        <f>[1]AT!E$6</f>
        <v>5905</v>
      </c>
      <c r="AF8" s="16" t="str">
        <f>[1]AT!F$6</f>
        <v>1.Haidequerstrasse</v>
      </c>
      <c r="AG8" s="16" t="str">
        <f>[1]AT!G$6</f>
        <v>1</v>
      </c>
      <c r="AH8" s="16" t="str">
        <f>[1]AT!H$6</f>
        <v>Wien,Simmering</v>
      </c>
      <c r="AI8" s="16" t="str">
        <f>[1]AT!I$6</f>
        <v>1110</v>
      </c>
      <c r="AJ8" s="16">
        <f>[1]AT!J$6</f>
        <v>377</v>
      </c>
      <c r="AK8" s="16">
        <f>[1]AT!K$6</f>
        <v>0</v>
      </c>
      <c r="AL8" s="16">
        <f>[1]AT!L$6</f>
        <v>0</v>
      </c>
      <c r="AM8" s="16">
        <f>[1]AT!M$6</f>
        <v>1210</v>
      </c>
      <c r="AN8" s="8" t="s">
        <v>808</v>
      </c>
    </row>
    <row r="9" spans="1:40" s="5" customFormat="1">
      <c r="A9" s="4" t="s">
        <v>0</v>
      </c>
      <c r="B9" s="4">
        <v>2012</v>
      </c>
      <c r="C9" s="4" t="s">
        <v>39</v>
      </c>
      <c r="D9" s="4" t="s">
        <v>40</v>
      </c>
      <c r="E9" s="4" t="s">
        <v>41</v>
      </c>
      <c r="F9" s="4">
        <v>7</v>
      </c>
      <c r="G9" s="4" t="s">
        <v>42</v>
      </c>
      <c r="H9" s="4" t="s">
        <v>26</v>
      </c>
      <c r="I9" s="4" t="s">
        <v>34</v>
      </c>
      <c r="J9" s="4" t="s">
        <v>15</v>
      </c>
      <c r="K9" s="4">
        <v>719.5</v>
      </c>
      <c r="L9" s="4" t="s">
        <v>27</v>
      </c>
      <c r="M9" s="4">
        <v>0</v>
      </c>
      <c r="N9" s="4">
        <v>0</v>
      </c>
      <c r="O9" s="4">
        <v>0</v>
      </c>
      <c r="P9" s="4">
        <v>8547.7994639999997</v>
      </c>
      <c r="Q9" s="4">
        <v>0</v>
      </c>
      <c r="R9" s="4">
        <v>0</v>
      </c>
      <c r="S9" s="4">
        <v>117.38</v>
      </c>
      <c r="T9" s="4">
        <v>0</v>
      </c>
      <c r="U9" s="4"/>
      <c r="V9" s="4"/>
      <c r="W9" s="4"/>
      <c r="X9" s="4"/>
      <c r="Y9" s="4"/>
      <c r="Z9" s="4"/>
      <c r="AA9" s="4"/>
      <c r="AB9" s="11" t="str">
        <f>[1]AT!B$6</f>
        <v>1.(c)</v>
      </c>
      <c r="AC9" s="16" t="str">
        <f>[1]AT!C$6</f>
        <v>Wiener Stadtwerke Holding AG</v>
      </c>
      <c r="AD9" s="16" t="str">
        <f>[1]AT!D$6</f>
        <v>WIEN ENERGIE GmbH</v>
      </c>
      <c r="AE9" s="16">
        <f>[1]AT!E$6</f>
        <v>5905</v>
      </c>
      <c r="AF9" s="16" t="str">
        <f>[1]AT!F$6</f>
        <v>1.Haidequerstrasse</v>
      </c>
      <c r="AG9" s="16" t="str">
        <f>[1]AT!G$6</f>
        <v>1</v>
      </c>
      <c r="AH9" s="16" t="str">
        <f>[1]AT!H$6</f>
        <v>Wien,Simmering</v>
      </c>
      <c r="AI9" s="16" t="str">
        <f>[1]AT!I$6</f>
        <v>1110</v>
      </c>
      <c r="AJ9" s="16">
        <f>[1]AT!J$6</f>
        <v>377</v>
      </c>
      <c r="AK9" s="16">
        <f>[1]AT!K$6</f>
        <v>0</v>
      </c>
      <c r="AL9" s="16">
        <f>[1]AT!L$6</f>
        <v>0</v>
      </c>
      <c r="AM9" s="16">
        <f>[1]AT!M$6</f>
        <v>1210</v>
      </c>
      <c r="AN9" s="8" t="s">
        <v>808</v>
      </c>
    </row>
    <row r="10" spans="1:40" s="5" customFormat="1">
      <c r="A10" s="4" t="s">
        <v>0</v>
      </c>
      <c r="B10" s="4">
        <v>2012</v>
      </c>
      <c r="C10" s="4" t="s">
        <v>107</v>
      </c>
      <c r="D10" s="4" t="s">
        <v>108</v>
      </c>
      <c r="E10" s="4" t="s">
        <v>109</v>
      </c>
      <c r="F10" s="4">
        <v>21</v>
      </c>
      <c r="G10" s="4" t="s">
        <v>110</v>
      </c>
      <c r="H10" s="4" t="s">
        <v>26</v>
      </c>
      <c r="I10" s="4" t="s">
        <v>6</v>
      </c>
      <c r="J10" s="4" t="s">
        <v>15</v>
      </c>
      <c r="K10" s="4">
        <v>288</v>
      </c>
      <c r="L10" s="4" t="s">
        <v>27</v>
      </c>
      <c r="M10" s="4">
        <v>0</v>
      </c>
      <c r="N10" s="4">
        <v>0</v>
      </c>
      <c r="O10" s="4">
        <v>0</v>
      </c>
      <c r="P10" s="4">
        <v>3.98822399999999</v>
      </c>
      <c r="Q10" s="4">
        <v>0</v>
      </c>
      <c r="R10" s="4">
        <v>0</v>
      </c>
      <c r="S10" s="4">
        <v>0.159</v>
      </c>
      <c r="T10" s="4">
        <v>0</v>
      </c>
      <c r="U10" s="4"/>
      <c r="V10" s="4"/>
      <c r="W10" s="4"/>
      <c r="X10" s="4"/>
      <c r="Y10" s="4"/>
      <c r="Z10" s="4"/>
      <c r="AA10" s="4"/>
      <c r="AB10" s="11" t="str">
        <f>[1]AT!B$6</f>
        <v>1.(c)</v>
      </c>
      <c r="AC10" s="16" t="str">
        <f>[1]AT!C$6</f>
        <v>Wiener Stadtwerke Holding AG</v>
      </c>
      <c r="AD10" s="16" t="str">
        <f>[1]AT!D$6</f>
        <v>WIEN ENERGIE GmbH</v>
      </c>
      <c r="AE10" s="16">
        <f>[1]AT!E$6</f>
        <v>5905</v>
      </c>
      <c r="AF10" s="16" t="str">
        <f>[1]AT!F$6</f>
        <v>1.Haidequerstrasse</v>
      </c>
      <c r="AG10" s="16" t="str">
        <f>[1]AT!G$6</f>
        <v>1</v>
      </c>
      <c r="AH10" s="16" t="str">
        <f>[1]AT!H$6</f>
        <v>Wien,Simmering</v>
      </c>
      <c r="AI10" s="16" t="str">
        <f>[1]AT!I$6</f>
        <v>1110</v>
      </c>
      <c r="AJ10" s="16">
        <f>[1]AT!J$6</f>
        <v>377</v>
      </c>
      <c r="AK10" s="16">
        <f>[1]AT!K$6</f>
        <v>0</v>
      </c>
      <c r="AL10" s="16">
        <f>[1]AT!L$6</f>
        <v>0</v>
      </c>
      <c r="AM10" s="16">
        <f>[1]AT!M$6</f>
        <v>1210</v>
      </c>
      <c r="AN10" s="8" t="s">
        <v>808</v>
      </c>
    </row>
    <row r="11" spans="1:40" s="5" customFormat="1">
      <c r="A11" s="4" t="s">
        <v>0</v>
      </c>
      <c r="B11" s="4">
        <v>2012</v>
      </c>
      <c r="C11" s="4" t="s">
        <v>128</v>
      </c>
      <c r="D11" s="4" t="s">
        <v>129</v>
      </c>
      <c r="E11" s="4" t="s">
        <v>130</v>
      </c>
      <c r="F11" s="4">
        <v>26</v>
      </c>
      <c r="G11" s="4" t="s">
        <v>131</v>
      </c>
      <c r="H11" s="4" t="s">
        <v>26</v>
      </c>
      <c r="I11" s="4" t="s">
        <v>6</v>
      </c>
      <c r="J11" s="4" t="s">
        <v>15</v>
      </c>
      <c r="K11" s="4">
        <v>241</v>
      </c>
      <c r="L11" s="4" t="s">
        <v>27</v>
      </c>
      <c r="M11" s="4">
        <v>0</v>
      </c>
      <c r="N11" s="4">
        <v>0</v>
      </c>
      <c r="O11" s="4">
        <v>0</v>
      </c>
      <c r="P11" s="4">
        <v>0.14183999999999999</v>
      </c>
      <c r="Q11" s="4">
        <v>0</v>
      </c>
      <c r="R11" s="4">
        <v>0</v>
      </c>
      <c r="S11" s="4">
        <v>0</v>
      </c>
      <c r="T11" s="4">
        <v>0</v>
      </c>
      <c r="U11" s="4" t="s">
        <v>132</v>
      </c>
      <c r="V11" s="4"/>
      <c r="W11" s="4"/>
      <c r="X11" s="4"/>
      <c r="Y11" s="4"/>
      <c r="Z11" s="4"/>
      <c r="AA11" s="4"/>
      <c r="AB11" s="11" t="str">
        <f>[1]AT!B$6</f>
        <v>1.(c)</v>
      </c>
      <c r="AC11" s="16" t="str">
        <f>[1]AT!C$6</f>
        <v>Wiener Stadtwerke Holding AG</v>
      </c>
      <c r="AD11" s="16" t="str">
        <f>[1]AT!D$6</f>
        <v>WIEN ENERGIE GmbH</v>
      </c>
      <c r="AE11" s="16">
        <f>[1]AT!E$6</f>
        <v>5905</v>
      </c>
      <c r="AF11" s="16" t="str">
        <f>[1]AT!F$6</f>
        <v>1.Haidequerstrasse</v>
      </c>
      <c r="AG11" s="16" t="str">
        <f>[1]AT!G$6</f>
        <v>1</v>
      </c>
      <c r="AH11" s="16" t="str">
        <f>[1]AT!H$6</f>
        <v>Wien,Simmering</v>
      </c>
      <c r="AI11" s="16" t="str">
        <f>[1]AT!I$6</f>
        <v>1110</v>
      </c>
      <c r="AJ11" s="16">
        <f>[1]AT!J$6</f>
        <v>377</v>
      </c>
      <c r="AK11" s="16">
        <f>[1]AT!K$6</f>
        <v>0</v>
      </c>
      <c r="AL11" s="16">
        <f>[1]AT!L$6</f>
        <v>0</v>
      </c>
      <c r="AM11" s="16">
        <f>[1]AT!M$6</f>
        <v>1210</v>
      </c>
      <c r="AN11" s="8" t="s">
        <v>808</v>
      </c>
    </row>
    <row r="12" spans="1:40" s="5" customFormat="1">
      <c r="A12" s="4" t="s">
        <v>0</v>
      </c>
      <c r="B12" s="4">
        <v>2012</v>
      </c>
      <c r="C12" s="4" t="s">
        <v>133</v>
      </c>
      <c r="D12" s="4" t="s">
        <v>134</v>
      </c>
      <c r="E12" s="4" t="s">
        <v>135</v>
      </c>
      <c r="F12" s="4">
        <v>27</v>
      </c>
      <c r="G12" s="4" t="s">
        <v>136</v>
      </c>
      <c r="H12" s="4" t="s">
        <v>26</v>
      </c>
      <c r="I12" s="4" t="s">
        <v>6</v>
      </c>
      <c r="J12" s="4" t="s">
        <v>15</v>
      </c>
      <c r="K12" s="4">
        <v>241</v>
      </c>
      <c r="L12" s="4" t="s">
        <v>27</v>
      </c>
      <c r="M12" s="4">
        <v>0</v>
      </c>
      <c r="N12" s="4">
        <v>0</v>
      </c>
      <c r="O12" s="4">
        <v>0</v>
      </c>
      <c r="P12" s="4">
        <v>971.05557599999997</v>
      </c>
      <c r="Q12" s="4">
        <v>0</v>
      </c>
      <c r="R12" s="4">
        <v>0</v>
      </c>
      <c r="S12" s="4">
        <v>17.23</v>
      </c>
      <c r="T12" s="4">
        <v>0</v>
      </c>
      <c r="U12" s="4" t="s">
        <v>28</v>
      </c>
      <c r="V12" s="4"/>
      <c r="W12" s="4"/>
      <c r="X12" s="4"/>
      <c r="Y12" s="4"/>
      <c r="Z12" s="4"/>
      <c r="AA12" s="4"/>
      <c r="AB12" s="11" t="str">
        <f>[1]AT!B$6</f>
        <v>1.(c)</v>
      </c>
      <c r="AC12" s="16" t="str">
        <f>[1]AT!C$6</f>
        <v>Wiener Stadtwerke Holding AG</v>
      </c>
      <c r="AD12" s="16" t="str">
        <f>[1]AT!D$6</f>
        <v>WIEN ENERGIE GmbH</v>
      </c>
      <c r="AE12" s="16">
        <f>[1]AT!E$6</f>
        <v>5905</v>
      </c>
      <c r="AF12" s="16" t="str">
        <f>[1]AT!F$6</f>
        <v>1.Haidequerstrasse</v>
      </c>
      <c r="AG12" s="16" t="str">
        <f>[1]AT!G$6</f>
        <v>1</v>
      </c>
      <c r="AH12" s="16" t="str">
        <f>[1]AT!H$6</f>
        <v>Wien,Simmering</v>
      </c>
      <c r="AI12" s="16" t="str">
        <f>[1]AT!I$6</f>
        <v>1110</v>
      </c>
      <c r="AJ12" s="16">
        <f>[1]AT!J$6</f>
        <v>377</v>
      </c>
      <c r="AK12" s="16">
        <f>[1]AT!K$6</f>
        <v>0</v>
      </c>
      <c r="AL12" s="16">
        <f>[1]AT!L$6</f>
        <v>0</v>
      </c>
      <c r="AM12" s="16">
        <f>[1]AT!M$6</f>
        <v>1210</v>
      </c>
      <c r="AN12" s="8" t="s">
        <v>808</v>
      </c>
    </row>
    <row r="13" spans="1:40">
      <c r="A13" s="1" t="s">
        <v>0</v>
      </c>
      <c r="B13" s="1">
        <v>2012</v>
      </c>
      <c r="C13" s="1" t="s">
        <v>165</v>
      </c>
      <c r="D13" s="1" t="s">
        <v>166</v>
      </c>
      <c r="E13" s="1" t="s">
        <v>167</v>
      </c>
      <c r="F13" s="1">
        <v>34</v>
      </c>
      <c r="G13" s="1" t="s">
        <v>168</v>
      </c>
      <c r="H13" s="1" t="s">
        <v>169</v>
      </c>
      <c r="I13" s="1" t="s">
        <v>6</v>
      </c>
      <c r="J13" s="1" t="s">
        <v>91</v>
      </c>
      <c r="K13" s="1">
        <v>185</v>
      </c>
      <c r="L13" s="1" t="s">
        <v>8</v>
      </c>
      <c r="M13" s="1">
        <v>0</v>
      </c>
      <c r="N13" s="1">
        <v>0</v>
      </c>
      <c r="O13" s="1">
        <v>0.38177999999999995</v>
      </c>
      <c r="P13" s="1">
        <v>95.616</v>
      </c>
      <c r="Q13" s="1">
        <v>0</v>
      </c>
      <c r="R13" s="1">
        <v>6.0000000000000001E-3</v>
      </c>
      <c r="S13" s="1">
        <v>2.76</v>
      </c>
      <c r="T13" s="1">
        <v>0.13100000000000001</v>
      </c>
      <c r="U13" s="1"/>
      <c r="V13" s="1"/>
      <c r="W13" s="1"/>
      <c r="X13" s="1"/>
      <c r="Y13" s="1"/>
      <c r="Z13" s="1"/>
      <c r="AA13" s="1"/>
      <c r="AB13" s="10"/>
      <c r="AC13" s="3"/>
      <c r="AD13" s="3"/>
      <c r="AE13" s="3"/>
      <c r="AF13" s="3"/>
      <c r="AG13" s="3"/>
      <c r="AH13" s="3"/>
      <c r="AI13" s="3"/>
      <c r="AJ13" s="3"/>
      <c r="AK13" s="3"/>
      <c r="AL13" s="3"/>
      <c r="AM13" s="3"/>
    </row>
    <row r="14" spans="1:40">
      <c r="A14" s="1" t="s">
        <v>0</v>
      </c>
      <c r="B14" s="1">
        <v>2012</v>
      </c>
      <c r="C14" s="1" t="s">
        <v>73</v>
      </c>
      <c r="D14" s="1" t="s">
        <v>74</v>
      </c>
      <c r="E14" s="1" t="s">
        <v>75</v>
      </c>
      <c r="F14" s="1">
        <v>14</v>
      </c>
      <c r="G14" s="1" t="s">
        <v>76</v>
      </c>
      <c r="H14" s="1" t="s">
        <v>77</v>
      </c>
      <c r="I14" s="1" t="s">
        <v>6</v>
      </c>
      <c r="J14" s="1" t="s">
        <v>15</v>
      </c>
      <c r="K14" s="1">
        <v>380</v>
      </c>
      <c r="L14" s="1" t="s">
        <v>27</v>
      </c>
      <c r="M14" s="1">
        <v>0</v>
      </c>
      <c r="N14" s="1">
        <v>0</v>
      </c>
      <c r="O14" s="1">
        <v>0</v>
      </c>
      <c r="P14" s="1">
        <v>1726.8631559999999</v>
      </c>
      <c r="Q14" s="1">
        <v>0</v>
      </c>
      <c r="R14" s="1">
        <v>0</v>
      </c>
      <c r="S14" s="1">
        <v>56.454000000000001</v>
      </c>
      <c r="T14" s="1">
        <v>0</v>
      </c>
      <c r="U14" s="1" t="s">
        <v>28</v>
      </c>
      <c r="V14" s="1"/>
      <c r="W14" s="1"/>
      <c r="X14" s="1"/>
      <c r="Y14" s="1"/>
      <c r="Z14" s="1"/>
      <c r="AA14" s="1"/>
      <c r="AB14" s="10"/>
      <c r="AC14" s="3"/>
      <c r="AD14" s="3"/>
      <c r="AE14" s="3"/>
      <c r="AF14" s="3"/>
      <c r="AG14" s="3"/>
      <c r="AH14" s="3"/>
      <c r="AI14" s="3"/>
      <c r="AJ14" s="3"/>
      <c r="AK14" s="3"/>
      <c r="AL14" s="3"/>
      <c r="AM14" s="3"/>
    </row>
    <row r="15" spans="1:40" s="5" customFormat="1">
      <c r="A15" s="4" t="s">
        <v>0</v>
      </c>
      <c r="B15" s="4">
        <v>2012</v>
      </c>
      <c r="C15" s="4" t="s">
        <v>52</v>
      </c>
      <c r="D15" s="4" t="s">
        <v>53</v>
      </c>
      <c r="E15" s="4" t="s">
        <v>54</v>
      </c>
      <c r="F15" s="4">
        <v>10</v>
      </c>
      <c r="G15" s="4" t="s">
        <v>55</v>
      </c>
      <c r="H15" s="4" t="s">
        <v>56</v>
      </c>
      <c r="I15" s="4" t="s">
        <v>14</v>
      </c>
      <c r="J15" s="4" t="s">
        <v>15</v>
      </c>
      <c r="K15" s="4">
        <v>685.74699999999996</v>
      </c>
      <c r="L15" s="4" t="s">
        <v>27</v>
      </c>
      <c r="M15" s="4">
        <v>0</v>
      </c>
      <c r="N15" s="4">
        <v>0</v>
      </c>
      <c r="O15" s="4">
        <v>0</v>
      </c>
      <c r="P15" s="4">
        <v>9241.9527600000001</v>
      </c>
      <c r="Q15" s="4">
        <v>0</v>
      </c>
      <c r="R15" s="4">
        <v>0</v>
      </c>
      <c r="S15" s="4">
        <v>141.17699999999999</v>
      </c>
      <c r="T15" s="4">
        <v>0</v>
      </c>
      <c r="U15" s="4" t="s">
        <v>28</v>
      </c>
      <c r="V15" s="4"/>
      <c r="W15" s="4"/>
      <c r="X15" s="4"/>
      <c r="Y15" s="4"/>
      <c r="Z15" s="4"/>
      <c r="AA15" s="4"/>
      <c r="AB15" s="11" t="str">
        <f>[1]AT!B$15</f>
        <v>1.(c)</v>
      </c>
      <c r="AC15" s="16" t="str">
        <f>[1]AT!C$15</f>
        <v>Wiener Stadtwerke Holding AG</v>
      </c>
      <c r="AD15" s="16" t="str">
        <f>[1]AT!D$15</f>
        <v>WIEN ENERGIE GmbH</v>
      </c>
      <c r="AE15" s="16">
        <f>[1]AT!E$15</f>
        <v>5906</v>
      </c>
      <c r="AF15" s="16" t="str">
        <f>[1]AT!F$15</f>
        <v>Primavesigasse</v>
      </c>
      <c r="AG15" s="16" t="str">
        <f>[1]AT!G$15</f>
        <v>1</v>
      </c>
      <c r="AH15" s="16" t="str">
        <f>[1]AT!H$15</f>
        <v>Wien,Donaustadt</v>
      </c>
      <c r="AI15" s="16" t="str">
        <f>[1]AT!I$15</f>
        <v>1220</v>
      </c>
      <c r="AJ15" s="16">
        <f>[1]AT!J$15</f>
        <v>174</v>
      </c>
      <c r="AK15" s="16">
        <f>[1]AT!K$15</f>
        <v>0</v>
      </c>
      <c r="AL15" s="16">
        <f>[1]AT!L$15</f>
        <v>0</v>
      </c>
      <c r="AM15" s="16">
        <f>[1]AT!M$15</f>
        <v>516</v>
      </c>
      <c r="AN15" s="8" t="s">
        <v>808</v>
      </c>
    </row>
    <row r="16" spans="1:40">
      <c r="A16" s="1" t="s">
        <v>0</v>
      </c>
      <c r="B16" s="1">
        <v>2012</v>
      </c>
      <c r="C16" s="1" t="s">
        <v>150</v>
      </c>
      <c r="D16" s="1" t="s">
        <v>151</v>
      </c>
      <c r="E16" s="1" t="s">
        <v>152</v>
      </c>
      <c r="F16" s="1">
        <v>31</v>
      </c>
      <c r="G16" s="1" t="s">
        <v>153</v>
      </c>
      <c r="H16" s="1" t="s">
        <v>154</v>
      </c>
      <c r="I16" s="1" t="s">
        <v>6</v>
      </c>
      <c r="J16" s="1" t="s">
        <v>91</v>
      </c>
      <c r="K16" s="1">
        <v>200</v>
      </c>
      <c r="L16" s="1" t="s">
        <v>8</v>
      </c>
      <c r="M16" s="1">
        <v>0</v>
      </c>
      <c r="N16" s="1">
        <v>0</v>
      </c>
      <c r="O16" s="1">
        <v>1.002562</v>
      </c>
      <c r="P16" s="1">
        <v>24.231491999999999</v>
      </c>
      <c r="Q16" s="1">
        <v>0</v>
      </c>
      <c r="R16" s="1">
        <v>0.443</v>
      </c>
      <c r="S16" s="1">
        <v>1.3360000000000001</v>
      </c>
      <c r="T16" s="1">
        <v>0.105</v>
      </c>
      <c r="U16" s="1"/>
      <c r="V16" s="1"/>
      <c r="W16" s="1"/>
      <c r="X16" s="1"/>
      <c r="Y16" s="1"/>
      <c r="Z16" s="1"/>
      <c r="AA16" s="1"/>
      <c r="AB16" s="10"/>
      <c r="AC16" s="3"/>
      <c r="AD16" s="1"/>
      <c r="AE16" s="1"/>
      <c r="AF16" s="1"/>
      <c r="AG16" s="1"/>
      <c r="AH16" s="1"/>
      <c r="AI16" s="1"/>
      <c r="AJ16" s="1"/>
      <c r="AK16" s="1"/>
      <c r="AL16" s="1"/>
      <c r="AM16" s="1"/>
    </row>
    <row r="17" spans="1:40">
      <c r="A17" s="1" t="s">
        <v>0</v>
      </c>
      <c r="B17" s="1">
        <v>2012</v>
      </c>
      <c r="C17" s="1" t="s">
        <v>86</v>
      </c>
      <c r="D17" s="1" t="s">
        <v>87</v>
      </c>
      <c r="E17" s="1" t="s">
        <v>88</v>
      </c>
      <c r="F17" s="1">
        <v>17</v>
      </c>
      <c r="G17" s="1" t="s">
        <v>89</v>
      </c>
      <c r="H17" s="1" t="s">
        <v>90</v>
      </c>
      <c r="I17" s="1" t="s">
        <v>14</v>
      </c>
      <c r="J17" s="1" t="s">
        <v>91</v>
      </c>
      <c r="K17" s="1">
        <v>362</v>
      </c>
      <c r="L17" s="1" t="s">
        <v>8</v>
      </c>
      <c r="M17" s="1">
        <v>0</v>
      </c>
      <c r="N17" s="1">
        <v>0</v>
      </c>
      <c r="O17" s="1">
        <v>18.102</v>
      </c>
      <c r="P17" s="1">
        <v>354.01643999999999</v>
      </c>
      <c r="Q17" s="1">
        <v>0</v>
      </c>
      <c r="R17" s="1">
        <v>0.216</v>
      </c>
      <c r="S17" s="1">
        <v>5.5640000000000001</v>
      </c>
      <c r="T17" s="1">
        <v>0.51100000000000001</v>
      </c>
      <c r="U17" s="1"/>
      <c r="V17" s="1"/>
      <c r="W17" s="1"/>
      <c r="X17" s="1"/>
      <c r="Y17" s="1"/>
      <c r="Z17" s="1"/>
      <c r="AA17" s="1"/>
      <c r="AB17" s="10"/>
      <c r="AC17" s="3"/>
      <c r="AD17" s="1"/>
      <c r="AE17" s="1"/>
      <c r="AF17" s="1"/>
      <c r="AG17" s="1"/>
      <c r="AH17" s="1"/>
      <c r="AI17" s="1"/>
      <c r="AJ17" s="1"/>
      <c r="AK17" s="1"/>
      <c r="AL17" s="1"/>
      <c r="AM17" s="1"/>
    </row>
    <row r="18" spans="1:40" s="5" customFormat="1">
      <c r="A18" s="4" t="s">
        <v>0</v>
      </c>
      <c r="B18" s="4">
        <v>2012</v>
      </c>
      <c r="C18" s="4" t="s">
        <v>262</v>
      </c>
      <c r="D18" s="4" t="s">
        <v>263</v>
      </c>
      <c r="E18" s="4" t="s">
        <v>264</v>
      </c>
      <c r="F18" s="4">
        <v>56</v>
      </c>
      <c r="G18" s="4" t="s">
        <v>265</v>
      </c>
      <c r="H18" s="4" t="s">
        <v>266</v>
      </c>
      <c r="I18" s="4" t="s">
        <v>6</v>
      </c>
      <c r="J18" s="4" t="s">
        <v>15</v>
      </c>
      <c r="K18" s="4">
        <v>94</v>
      </c>
      <c r="L18" s="4" t="s">
        <v>8</v>
      </c>
      <c r="M18" s="4">
        <v>0</v>
      </c>
      <c r="N18" s="4">
        <v>0</v>
      </c>
      <c r="O18" s="4">
        <v>0</v>
      </c>
      <c r="P18" s="4">
        <v>1639.4939999999999</v>
      </c>
      <c r="Q18" s="4">
        <v>414.06479999999999</v>
      </c>
      <c r="R18" s="4">
        <v>174.66</v>
      </c>
      <c r="S18" s="4">
        <v>48.49</v>
      </c>
      <c r="T18" s="4">
        <v>5.8999999999999997E-2</v>
      </c>
      <c r="U18" s="4"/>
      <c r="V18" s="4"/>
      <c r="W18" s="4"/>
      <c r="X18" s="4"/>
      <c r="Y18" s="4"/>
      <c r="Z18" s="4"/>
      <c r="AA18" s="4"/>
      <c r="AB18" s="11" t="str">
        <f>[1]AT!B$17</f>
        <v>8.(b)</v>
      </c>
      <c r="AC18" s="16" t="str">
        <f>[1]AT!C$17</f>
        <v>Jungbunzlauer Holding AG</v>
      </c>
      <c r="AD18" s="16" t="str">
        <f>[1]AT!D$17</f>
        <v>Jungbunzlauer Austria AG</v>
      </c>
      <c r="AE18" s="16">
        <f>[1]AT!E$17</f>
        <v>5854</v>
      </c>
      <c r="AF18" s="16" t="str">
        <f>[1]AT!F$17</f>
        <v>Pernhofen</v>
      </c>
      <c r="AG18" s="16" t="str">
        <f>[1]AT!G$17</f>
        <v>1</v>
      </c>
      <c r="AH18" s="16" t="str">
        <f>[1]AT!H$17</f>
        <v>Wulzeshofen</v>
      </c>
      <c r="AI18" s="16" t="str">
        <f>[1]AT!I$17</f>
        <v>2064</v>
      </c>
      <c r="AJ18" s="16">
        <f>[1]AT!J$17</f>
        <v>0</v>
      </c>
      <c r="AK18" s="16">
        <f>[1]AT!K$17</f>
        <v>175</v>
      </c>
      <c r="AL18" s="16">
        <f>[1]AT!L$17</f>
        <v>0</v>
      </c>
      <c r="AM18" s="16">
        <f>[1]AT!M$17</f>
        <v>258</v>
      </c>
      <c r="AN18" s="8" t="s">
        <v>808</v>
      </c>
    </row>
    <row r="19" spans="1:40" s="5" customFormat="1">
      <c r="A19" s="4" t="s">
        <v>0</v>
      </c>
      <c r="B19" s="4">
        <v>2012</v>
      </c>
      <c r="C19" s="4" t="s">
        <v>421</v>
      </c>
      <c r="D19" s="4" t="s">
        <v>422</v>
      </c>
      <c r="E19" s="4" t="s">
        <v>423</v>
      </c>
      <c r="F19" s="4">
        <v>92</v>
      </c>
      <c r="G19" s="4" t="s">
        <v>424</v>
      </c>
      <c r="H19" s="4" t="s">
        <v>266</v>
      </c>
      <c r="I19" s="4" t="s">
        <v>14</v>
      </c>
      <c r="J19" s="4" t="s">
        <v>15</v>
      </c>
      <c r="K19" s="4">
        <v>50</v>
      </c>
      <c r="L19" s="4" t="s">
        <v>8</v>
      </c>
      <c r="M19" s="4">
        <v>0</v>
      </c>
      <c r="N19" s="4">
        <v>0</v>
      </c>
      <c r="O19" s="4">
        <v>0</v>
      </c>
      <c r="P19" s="4">
        <v>1508.796</v>
      </c>
      <c r="Q19" s="4">
        <v>0</v>
      </c>
      <c r="R19" s="4">
        <v>0.14000000000000001</v>
      </c>
      <c r="S19" s="4">
        <v>31.46</v>
      </c>
      <c r="T19" s="4">
        <v>0.06</v>
      </c>
      <c r="U19" s="4"/>
      <c r="V19" s="4"/>
      <c r="W19" s="4"/>
      <c r="X19" s="4"/>
      <c r="Y19" s="4"/>
      <c r="Z19" s="4"/>
      <c r="AA19" s="4"/>
      <c r="AB19" s="11" t="str">
        <f>[1]AT!B$17</f>
        <v>8.(b)</v>
      </c>
      <c r="AC19" s="16" t="str">
        <f>[1]AT!C$17</f>
        <v>Jungbunzlauer Holding AG</v>
      </c>
      <c r="AD19" s="16" t="str">
        <f>[1]AT!D$17</f>
        <v>Jungbunzlauer Austria AG</v>
      </c>
      <c r="AE19" s="16">
        <f>[1]AT!E$17</f>
        <v>5854</v>
      </c>
      <c r="AF19" s="16" t="str">
        <f>[1]AT!F$17</f>
        <v>Pernhofen</v>
      </c>
      <c r="AG19" s="16" t="str">
        <f>[1]AT!G$17</f>
        <v>1</v>
      </c>
      <c r="AH19" s="16" t="str">
        <f>[1]AT!H$17</f>
        <v>Wulzeshofen</v>
      </c>
      <c r="AI19" s="16" t="str">
        <f>[1]AT!I$17</f>
        <v>2064</v>
      </c>
      <c r="AJ19" s="16">
        <f>[1]AT!J$17</f>
        <v>0</v>
      </c>
      <c r="AK19" s="16">
        <f>[1]AT!K$17</f>
        <v>175</v>
      </c>
      <c r="AL19" s="16">
        <f>[1]AT!L$17</f>
        <v>0</v>
      </c>
      <c r="AM19" s="16">
        <f>[1]AT!M$17</f>
        <v>258</v>
      </c>
      <c r="AN19" s="8" t="s">
        <v>808</v>
      </c>
    </row>
    <row r="20" spans="1:40" s="5" customFormat="1">
      <c r="A20" s="4" t="s">
        <v>0</v>
      </c>
      <c r="B20" s="4">
        <v>2012</v>
      </c>
      <c r="C20" s="4" t="s">
        <v>102</v>
      </c>
      <c r="D20" s="4" t="s">
        <v>103</v>
      </c>
      <c r="E20" s="4" t="s">
        <v>104</v>
      </c>
      <c r="F20" s="4">
        <v>20</v>
      </c>
      <c r="G20" s="4" t="s">
        <v>105</v>
      </c>
      <c r="H20" s="4" t="s">
        <v>106</v>
      </c>
      <c r="I20" s="4" t="s">
        <v>6</v>
      </c>
      <c r="J20" s="4" t="s">
        <v>15</v>
      </c>
      <c r="K20" s="4">
        <v>325</v>
      </c>
      <c r="L20" s="4" t="s">
        <v>8</v>
      </c>
      <c r="M20" s="4">
        <v>0</v>
      </c>
      <c r="N20" s="4">
        <v>0</v>
      </c>
      <c r="O20" s="4">
        <v>0</v>
      </c>
      <c r="P20" s="4">
        <v>130.945398479999</v>
      </c>
      <c r="Q20" s="4">
        <v>0</v>
      </c>
      <c r="R20" s="4">
        <v>0</v>
      </c>
      <c r="S20" s="4">
        <v>7.9</v>
      </c>
      <c r="T20" s="4">
        <v>0</v>
      </c>
      <c r="U20" s="4"/>
      <c r="V20" s="4"/>
      <c r="W20" s="4"/>
      <c r="X20" s="4"/>
      <c r="Y20" s="4"/>
      <c r="Z20" s="4"/>
      <c r="AA20" s="4"/>
      <c r="AB20" s="11" t="str">
        <f>[1]AT!B$19</f>
        <v>1.(c)</v>
      </c>
      <c r="AC20" s="16" t="str">
        <f>[1]AT!C$19</f>
        <v>EVN AG</v>
      </c>
      <c r="AD20" s="16" t="str">
        <f>[1]AT!D$19</f>
        <v>EVN AG</v>
      </c>
      <c r="AE20" s="16">
        <f>[1]AT!E$19</f>
        <v>5748</v>
      </c>
      <c r="AF20" s="16" t="str">
        <f>[1]AT!F$19</f>
        <v>Kaiserallee</v>
      </c>
      <c r="AG20" s="16" t="str">
        <f>[1]AT!G$19</f>
        <v>1</v>
      </c>
      <c r="AH20" s="16" t="str">
        <f>[1]AT!H$19</f>
        <v>Korneuburg</v>
      </c>
      <c r="AI20" s="16" t="str">
        <f>[1]AT!I$19</f>
        <v>2100</v>
      </c>
      <c r="AJ20" s="16">
        <f>[1]AT!J$19</f>
        <v>0</v>
      </c>
      <c r="AK20" s="16">
        <f>[1]AT!K$19</f>
        <v>0</v>
      </c>
      <c r="AL20" s="16">
        <f>[1]AT!L$19</f>
        <v>0</v>
      </c>
      <c r="AM20" s="16">
        <f>[1]AT!M$19</f>
        <v>0</v>
      </c>
      <c r="AN20" s="8" t="s">
        <v>808</v>
      </c>
    </row>
    <row r="21" spans="1:40" s="5" customFormat="1">
      <c r="A21" s="4" t="s">
        <v>0</v>
      </c>
      <c r="B21" s="4">
        <v>2012</v>
      </c>
      <c r="C21" s="4" t="s">
        <v>334</v>
      </c>
      <c r="D21" s="4" t="s">
        <v>335</v>
      </c>
      <c r="E21" s="4" t="s">
        <v>336</v>
      </c>
      <c r="F21" s="4">
        <v>72</v>
      </c>
      <c r="G21" s="4" t="s">
        <v>337</v>
      </c>
      <c r="H21" s="4" t="s">
        <v>338</v>
      </c>
      <c r="I21" s="4" t="s">
        <v>14</v>
      </c>
      <c r="J21" s="4" t="s">
        <v>72</v>
      </c>
      <c r="K21" s="4">
        <v>62</v>
      </c>
      <c r="L21" s="4" t="s">
        <v>27</v>
      </c>
      <c r="M21" s="4">
        <v>0</v>
      </c>
      <c r="N21" s="4">
        <v>0</v>
      </c>
      <c r="O21" s="4">
        <v>0</v>
      </c>
      <c r="P21" s="4">
        <v>740.54519999999991</v>
      </c>
      <c r="Q21" s="4">
        <v>0</v>
      </c>
      <c r="R21" s="4">
        <v>0</v>
      </c>
      <c r="S21" s="4">
        <v>38.182000000000002</v>
      </c>
      <c r="T21" s="4">
        <v>0</v>
      </c>
      <c r="U21" s="4"/>
      <c r="V21" s="4"/>
      <c r="W21" s="4"/>
      <c r="X21" s="4"/>
      <c r="Y21" s="4"/>
      <c r="Z21" s="4"/>
      <c r="AA21" s="4"/>
      <c r="AB21" s="11" t="str">
        <f>[1]AT!B$22</f>
        <v>1.(c)</v>
      </c>
      <c r="AC21" s="16" t="str">
        <f>[1]AT!C$22</f>
        <v>OMV AG</v>
      </c>
      <c r="AD21" s="16" t="str">
        <f>[1]AT!D$22</f>
        <v>Gas Connect Austria GmbH</v>
      </c>
      <c r="AE21" s="16">
        <f>[1]AT!E$22</f>
        <v>52028</v>
      </c>
      <c r="AF21" s="16" t="str">
        <f>[1]AT!F$22</f>
        <v>VS Baumgarten</v>
      </c>
      <c r="AG21" s="16" t="str">
        <f>[1]AT!G$22</f>
        <v>1</v>
      </c>
      <c r="AH21" s="16" t="str">
        <f>[1]AT!H$22</f>
        <v>Baumgarten an der March</v>
      </c>
      <c r="AI21" s="16" t="str">
        <f>[1]AT!I$22</f>
        <v>2295</v>
      </c>
      <c r="AJ21" s="16">
        <f>[1]AT!J$22</f>
        <v>224</v>
      </c>
      <c r="AK21" s="16">
        <f>[1]AT!K$22</f>
        <v>0</v>
      </c>
      <c r="AL21" s="16">
        <f>[1]AT!L$22</f>
        <v>0</v>
      </c>
      <c r="AM21" s="16">
        <f>[1]AT!M$22</f>
        <v>177</v>
      </c>
      <c r="AN21" s="8" t="s">
        <v>808</v>
      </c>
    </row>
    <row r="22" spans="1:40" s="5" customFormat="1">
      <c r="A22" s="4" t="s">
        <v>0</v>
      </c>
      <c r="B22" s="4">
        <v>2012</v>
      </c>
      <c r="C22" s="4" t="s">
        <v>352</v>
      </c>
      <c r="D22" s="4" t="s">
        <v>353</v>
      </c>
      <c r="E22" s="4" t="s">
        <v>354</v>
      </c>
      <c r="F22" s="4">
        <v>76</v>
      </c>
      <c r="G22" s="4" t="s">
        <v>355</v>
      </c>
      <c r="H22" s="4" t="s">
        <v>338</v>
      </c>
      <c r="I22" s="4" t="s">
        <v>14</v>
      </c>
      <c r="J22" s="4" t="s">
        <v>72</v>
      </c>
      <c r="K22" s="4">
        <v>61.9</v>
      </c>
      <c r="L22" s="4" t="s">
        <v>27</v>
      </c>
      <c r="M22" s="4">
        <v>0</v>
      </c>
      <c r="N22" s="4">
        <v>0</v>
      </c>
      <c r="O22" s="4">
        <v>0</v>
      </c>
      <c r="P22" s="4">
        <v>352.61503199999999</v>
      </c>
      <c r="Q22" s="4">
        <v>0</v>
      </c>
      <c r="R22" s="4">
        <v>0</v>
      </c>
      <c r="S22" s="4">
        <v>18.033999999999999</v>
      </c>
      <c r="T22" s="4">
        <v>0</v>
      </c>
      <c r="U22" s="4"/>
      <c r="V22" s="4"/>
      <c r="W22" s="4"/>
      <c r="X22" s="4"/>
      <c r="Y22" s="4"/>
      <c r="Z22" s="4"/>
      <c r="AA22" s="4"/>
      <c r="AB22" s="11" t="str">
        <f>[1]AT!B$22</f>
        <v>1.(c)</v>
      </c>
      <c r="AC22" s="16" t="str">
        <f>[1]AT!C$22</f>
        <v>OMV AG</v>
      </c>
      <c r="AD22" s="16" t="str">
        <f>[1]AT!D$22</f>
        <v>Gas Connect Austria GmbH</v>
      </c>
      <c r="AE22" s="16">
        <f>[1]AT!E$22</f>
        <v>52028</v>
      </c>
      <c r="AF22" s="16" t="str">
        <f>[1]AT!F$22</f>
        <v>VS Baumgarten</v>
      </c>
      <c r="AG22" s="16" t="str">
        <f>[1]AT!G$22</f>
        <v>1</v>
      </c>
      <c r="AH22" s="16" t="str">
        <f>[1]AT!H$22</f>
        <v>Baumgarten an der March</v>
      </c>
      <c r="AI22" s="16" t="str">
        <f>[1]AT!I$22</f>
        <v>2295</v>
      </c>
      <c r="AJ22" s="16">
        <f>[1]AT!J$22</f>
        <v>224</v>
      </c>
      <c r="AK22" s="16">
        <f>[1]AT!K$22</f>
        <v>0</v>
      </c>
      <c r="AL22" s="16">
        <f>[1]AT!L$22</f>
        <v>0</v>
      </c>
      <c r="AM22" s="16">
        <f>[1]AT!M$22</f>
        <v>177</v>
      </c>
      <c r="AN22" s="8" t="s">
        <v>808</v>
      </c>
    </row>
    <row r="23" spans="1:40" s="5" customFormat="1">
      <c r="A23" s="4" t="s">
        <v>0</v>
      </c>
      <c r="B23" s="4">
        <v>2012</v>
      </c>
      <c r="C23" s="4" t="s">
        <v>387</v>
      </c>
      <c r="D23" s="4" t="s">
        <v>388</v>
      </c>
      <c r="E23" s="4" t="s">
        <v>389</v>
      </c>
      <c r="F23" s="4">
        <v>84</v>
      </c>
      <c r="G23" s="4" t="s">
        <v>390</v>
      </c>
      <c r="H23" s="4" t="s">
        <v>338</v>
      </c>
      <c r="I23" s="4" t="s">
        <v>14</v>
      </c>
      <c r="J23" s="4" t="s">
        <v>72</v>
      </c>
      <c r="K23" s="4">
        <v>61.9</v>
      </c>
      <c r="L23" s="4" t="s">
        <v>27</v>
      </c>
      <c r="M23" s="4">
        <v>0</v>
      </c>
      <c r="N23" s="4">
        <v>0</v>
      </c>
      <c r="O23" s="4">
        <v>0</v>
      </c>
      <c r="P23" s="4">
        <v>1092.63823199999</v>
      </c>
      <c r="Q23" s="4">
        <v>0</v>
      </c>
      <c r="R23" s="4">
        <v>0</v>
      </c>
      <c r="S23" s="4">
        <v>53.704000000000001</v>
      </c>
      <c r="T23" s="4">
        <v>0</v>
      </c>
      <c r="U23" s="4"/>
      <c r="V23" s="4"/>
      <c r="W23" s="4"/>
      <c r="X23" s="4"/>
      <c r="Y23" s="4"/>
      <c r="Z23" s="4"/>
      <c r="AA23" s="4"/>
      <c r="AB23" s="11" t="str">
        <f>[1]AT!B$22</f>
        <v>1.(c)</v>
      </c>
      <c r="AC23" s="16" t="str">
        <f>[1]AT!C$22</f>
        <v>OMV AG</v>
      </c>
      <c r="AD23" s="16" t="str">
        <f>[1]AT!D$22</f>
        <v>Gas Connect Austria GmbH</v>
      </c>
      <c r="AE23" s="16">
        <f>[1]AT!E$22</f>
        <v>52028</v>
      </c>
      <c r="AF23" s="16" t="str">
        <f>[1]AT!F$22</f>
        <v>VS Baumgarten</v>
      </c>
      <c r="AG23" s="16" t="str">
        <f>[1]AT!G$22</f>
        <v>1</v>
      </c>
      <c r="AH23" s="16" t="str">
        <f>[1]AT!H$22</f>
        <v>Baumgarten an der March</v>
      </c>
      <c r="AI23" s="16" t="str">
        <f>[1]AT!I$22</f>
        <v>2295</v>
      </c>
      <c r="AJ23" s="16">
        <f>[1]AT!J$22</f>
        <v>224</v>
      </c>
      <c r="AK23" s="16">
        <f>[1]AT!K$22</f>
        <v>0</v>
      </c>
      <c r="AL23" s="16">
        <f>[1]AT!L$22</f>
        <v>0</v>
      </c>
      <c r="AM23" s="16">
        <f>[1]AT!M$22</f>
        <v>177</v>
      </c>
      <c r="AN23" s="8" t="s">
        <v>808</v>
      </c>
    </row>
    <row r="24" spans="1:40" s="5" customFormat="1">
      <c r="A24" s="4" t="s">
        <v>0</v>
      </c>
      <c r="B24" s="4">
        <v>2012</v>
      </c>
      <c r="C24" s="4" t="s">
        <v>403</v>
      </c>
      <c r="D24" s="4" t="s">
        <v>404</v>
      </c>
      <c r="E24" s="4" t="s">
        <v>405</v>
      </c>
      <c r="F24" s="4">
        <v>88</v>
      </c>
      <c r="G24" s="4" t="s">
        <v>406</v>
      </c>
      <c r="H24" s="4" t="s">
        <v>338</v>
      </c>
      <c r="I24" s="4" t="s">
        <v>6</v>
      </c>
      <c r="J24" s="4" t="s">
        <v>72</v>
      </c>
      <c r="K24" s="4">
        <v>57.3</v>
      </c>
      <c r="L24" s="4" t="s">
        <v>27</v>
      </c>
      <c r="M24" s="4">
        <v>0</v>
      </c>
      <c r="N24" s="4">
        <v>0</v>
      </c>
      <c r="O24" s="4">
        <v>0</v>
      </c>
      <c r="P24" s="4">
        <v>271.83736800000003</v>
      </c>
      <c r="Q24" s="4">
        <v>0</v>
      </c>
      <c r="R24" s="4">
        <v>0</v>
      </c>
      <c r="S24" s="4">
        <v>54.773000000000003</v>
      </c>
      <c r="T24" s="4">
        <v>0</v>
      </c>
      <c r="U24" s="4"/>
      <c r="V24" s="4"/>
      <c r="W24" s="4"/>
      <c r="X24" s="4"/>
      <c r="Y24" s="4"/>
      <c r="Z24" s="4"/>
      <c r="AA24" s="4"/>
      <c r="AB24" s="11" t="str">
        <f>[1]AT!B$22</f>
        <v>1.(c)</v>
      </c>
      <c r="AC24" s="16" t="str">
        <f>[1]AT!C$22</f>
        <v>OMV AG</v>
      </c>
      <c r="AD24" s="16" t="str">
        <f>[1]AT!D$22</f>
        <v>Gas Connect Austria GmbH</v>
      </c>
      <c r="AE24" s="16">
        <f>[1]AT!E$22</f>
        <v>52028</v>
      </c>
      <c r="AF24" s="16" t="str">
        <f>[1]AT!F$22</f>
        <v>VS Baumgarten</v>
      </c>
      <c r="AG24" s="16" t="str">
        <f>[1]AT!G$22</f>
        <v>1</v>
      </c>
      <c r="AH24" s="16" t="str">
        <f>[1]AT!H$22</f>
        <v>Baumgarten an der March</v>
      </c>
      <c r="AI24" s="16" t="str">
        <f>[1]AT!I$22</f>
        <v>2295</v>
      </c>
      <c r="AJ24" s="16">
        <f>[1]AT!J$22</f>
        <v>224</v>
      </c>
      <c r="AK24" s="16">
        <f>[1]AT!K$22</f>
        <v>0</v>
      </c>
      <c r="AL24" s="16">
        <f>[1]AT!L$22</f>
        <v>0</v>
      </c>
      <c r="AM24" s="16">
        <f>[1]AT!M$22</f>
        <v>177</v>
      </c>
      <c r="AN24" s="8" t="s">
        <v>808</v>
      </c>
    </row>
    <row r="25" spans="1:40" s="5" customFormat="1">
      <c r="A25" s="4" t="s">
        <v>0</v>
      </c>
      <c r="B25" s="4">
        <v>2012</v>
      </c>
      <c r="C25" s="4" t="s">
        <v>16</v>
      </c>
      <c r="D25" s="4" t="s">
        <v>17</v>
      </c>
      <c r="E25" s="4" t="s">
        <v>18</v>
      </c>
      <c r="F25" s="4">
        <v>3</v>
      </c>
      <c r="G25" s="4" t="s">
        <v>19</v>
      </c>
      <c r="H25" s="4" t="s">
        <v>20</v>
      </c>
      <c r="I25" s="4" t="s">
        <v>6</v>
      </c>
      <c r="J25" s="4" t="s">
        <v>21</v>
      </c>
      <c r="K25" s="4">
        <v>1064</v>
      </c>
      <c r="L25" s="4" t="s">
        <v>8</v>
      </c>
      <c r="M25" s="4">
        <v>0</v>
      </c>
      <c r="N25" s="4">
        <v>0</v>
      </c>
      <c r="O25" s="4">
        <v>13156.950094</v>
      </c>
      <c r="P25" s="4">
        <v>371.632103999999</v>
      </c>
      <c r="Q25" s="4">
        <v>4005.3060809999997</v>
      </c>
      <c r="R25" s="4">
        <v>391.428</v>
      </c>
      <c r="S25" s="4">
        <v>296.39400000000001</v>
      </c>
      <c r="T25" s="4">
        <v>44.674999999999997</v>
      </c>
      <c r="U25" s="4"/>
      <c r="V25" s="4"/>
      <c r="W25" s="4"/>
      <c r="X25" s="4"/>
      <c r="Y25" s="4"/>
      <c r="Z25" s="4"/>
      <c r="AA25" s="4"/>
      <c r="AB25" s="11" t="str">
        <f>[1]AT!B$25</f>
        <v>1.(a)</v>
      </c>
      <c r="AC25" s="16" t="str">
        <f>[1]AT!C$25</f>
        <v>OMV Refining and Marketing GmbH</v>
      </c>
      <c r="AD25" s="16" t="str">
        <f>[1]AT!D$25</f>
        <v>OMV Refining and Marketing GmbH</v>
      </c>
      <c r="AE25" s="16">
        <f>[1]AT!E$25</f>
        <v>5858</v>
      </c>
      <c r="AF25" s="16" t="str">
        <f>[1]AT!F$25</f>
        <v>Mannswörther Strasse</v>
      </c>
      <c r="AG25" s="16" t="str">
        <f>[1]AT!G$25</f>
        <v>28</v>
      </c>
      <c r="AH25" s="16" t="str">
        <f>[1]AT!H$25</f>
        <v>Schwechat</v>
      </c>
      <c r="AI25" s="16" t="str">
        <f>[1]AT!I$25</f>
        <v>2320</v>
      </c>
      <c r="AJ25" s="16">
        <f>[1]AT!J$25</f>
        <v>935</v>
      </c>
      <c r="AK25" s="16">
        <f>[1]AT!K$25</f>
        <v>445</v>
      </c>
      <c r="AL25" s="16">
        <f>[1]AT!L$25</f>
        <v>77.7</v>
      </c>
      <c r="AM25" s="16">
        <f>[1]AT!M$25</f>
        <v>2840</v>
      </c>
      <c r="AN25" s="8" t="s">
        <v>808</v>
      </c>
    </row>
    <row r="26" spans="1:40" s="5" customFormat="1">
      <c r="A26" s="4" t="s">
        <v>0</v>
      </c>
      <c r="B26" s="4">
        <v>2012</v>
      </c>
      <c r="C26" s="4" t="s">
        <v>57</v>
      </c>
      <c r="D26" s="4" t="s">
        <v>58</v>
      </c>
      <c r="E26" s="4" t="s">
        <v>59</v>
      </c>
      <c r="F26" s="4">
        <v>11</v>
      </c>
      <c r="G26" s="4" t="s">
        <v>60</v>
      </c>
      <c r="H26" s="4" t="s">
        <v>20</v>
      </c>
      <c r="I26" s="4" t="s">
        <v>6</v>
      </c>
      <c r="J26" s="4" t="s">
        <v>21</v>
      </c>
      <c r="K26" s="4">
        <v>421</v>
      </c>
      <c r="L26" s="4" t="s">
        <v>8</v>
      </c>
      <c r="M26" s="4">
        <v>0</v>
      </c>
      <c r="N26" s="4">
        <v>0</v>
      </c>
      <c r="O26" s="4">
        <v>0</v>
      </c>
      <c r="P26" s="4">
        <v>0</v>
      </c>
      <c r="Q26" s="4">
        <v>10564.683648499999</v>
      </c>
      <c r="R26" s="4">
        <v>0.20100000000000001</v>
      </c>
      <c r="S26" s="4">
        <v>224.595</v>
      </c>
      <c r="T26" s="4">
        <v>2.9550000000000001</v>
      </c>
      <c r="U26" s="4"/>
      <c r="V26" s="4"/>
      <c r="W26" s="4"/>
      <c r="X26" s="4"/>
      <c r="Y26" s="4"/>
      <c r="Z26" s="4"/>
      <c r="AA26" s="4"/>
      <c r="AB26" s="11" t="str">
        <f>[1]AT!B$25</f>
        <v>1.(a)</v>
      </c>
      <c r="AC26" s="16" t="str">
        <f>[1]AT!C$25</f>
        <v>OMV Refining and Marketing GmbH</v>
      </c>
      <c r="AD26" s="16" t="str">
        <f>[1]AT!D$25</f>
        <v>OMV Refining and Marketing GmbH</v>
      </c>
      <c r="AE26" s="16">
        <f>[1]AT!E$25</f>
        <v>5858</v>
      </c>
      <c r="AF26" s="16" t="str">
        <f>[1]AT!F$25</f>
        <v>Mannswörther Strasse</v>
      </c>
      <c r="AG26" s="16" t="str">
        <f>[1]AT!G$25</f>
        <v>28</v>
      </c>
      <c r="AH26" s="16" t="str">
        <f>[1]AT!H$25</f>
        <v>Schwechat</v>
      </c>
      <c r="AI26" s="16" t="str">
        <f>[1]AT!I$25</f>
        <v>2320</v>
      </c>
      <c r="AJ26" s="16">
        <f>[1]AT!J$25</f>
        <v>935</v>
      </c>
      <c r="AK26" s="16">
        <f>[1]AT!K$25</f>
        <v>445</v>
      </c>
      <c r="AL26" s="16">
        <f>[1]AT!L$25</f>
        <v>77.7</v>
      </c>
      <c r="AM26" s="16">
        <f>[1]AT!M$25</f>
        <v>2840</v>
      </c>
      <c r="AN26" s="8" t="s">
        <v>808</v>
      </c>
    </row>
    <row r="27" spans="1:40" s="5" customFormat="1">
      <c r="A27" s="4" t="s">
        <v>0</v>
      </c>
      <c r="B27" s="4">
        <v>2012</v>
      </c>
      <c r="C27" s="4" t="s">
        <v>175</v>
      </c>
      <c r="D27" s="4" t="s">
        <v>176</v>
      </c>
      <c r="E27" s="4" t="s">
        <v>177</v>
      </c>
      <c r="F27" s="4">
        <v>36</v>
      </c>
      <c r="G27" s="4" t="s">
        <v>178</v>
      </c>
      <c r="H27" s="4" t="s">
        <v>20</v>
      </c>
      <c r="I27" s="4" t="s">
        <v>6</v>
      </c>
      <c r="J27" s="4" t="s">
        <v>21</v>
      </c>
      <c r="K27" s="4">
        <v>180</v>
      </c>
      <c r="L27" s="4" t="s">
        <v>8</v>
      </c>
      <c r="M27" s="4">
        <v>0</v>
      </c>
      <c r="N27" s="4">
        <v>0</v>
      </c>
      <c r="O27" s="4">
        <v>0</v>
      </c>
      <c r="P27" s="4">
        <v>35.518895999999998</v>
      </c>
      <c r="Q27" s="4">
        <v>5166.8123471999997</v>
      </c>
      <c r="R27" s="4">
        <v>0.26400000000000001</v>
      </c>
      <c r="S27" s="4">
        <v>108.747</v>
      </c>
      <c r="T27" s="4">
        <v>1.65</v>
      </c>
      <c r="U27" s="4"/>
      <c r="V27" s="4"/>
      <c r="W27" s="4"/>
      <c r="X27" s="4"/>
      <c r="Y27" s="4"/>
      <c r="Z27" s="4"/>
      <c r="AA27" s="4"/>
      <c r="AB27" s="11" t="str">
        <f>[1]AT!B$25</f>
        <v>1.(a)</v>
      </c>
      <c r="AC27" s="16" t="str">
        <f>[1]AT!C$25</f>
        <v>OMV Refining and Marketing GmbH</v>
      </c>
      <c r="AD27" s="16" t="str">
        <f>[1]AT!D$25</f>
        <v>OMV Refining and Marketing GmbH</v>
      </c>
      <c r="AE27" s="16">
        <f>[1]AT!E$25</f>
        <v>5858</v>
      </c>
      <c r="AF27" s="16" t="str">
        <f>[1]AT!F$25</f>
        <v>Mannswörther Strasse</v>
      </c>
      <c r="AG27" s="16" t="str">
        <f>[1]AT!G$25</f>
        <v>28</v>
      </c>
      <c r="AH27" s="16" t="str">
        <f>[1]AT!H$25</f>
        <v>Schwechat</v>
      </c>
      <c r="AI27" s="16" t="str">
        <f>[1]AT!I$25</f>
        <v>2320</v>
      </c>
      <c r="AJ27" s="16">
        <f>[1]AT!J$25</f>
        <v>935</v>
      </c>
      <c r="AK27" s="16">
        <f>[1]AT!K$25</f>
        <v>445</v>
      </c>
      <c r="AL27" s="16">
        <f>[1]AT!L$25</f>
        <v>77.7</v>
      </c>
      <c r="AM27" s="16">
        <f>[1]AT!M$25</f>
        <v>2840</v>
      </c>
      <c r="AN27" s="8" t="s">
        <v>808</v>
      </c>
    </row>
    <row r="28" spans="1:40" s="5" customFormat="1">
      <c r="A28" s="4" t="s">
        <v>0</v>
      </c>
      <c r="B28" s="4">
        <v>2012</v>
      </c>
      <c r="C28" s="4" t="s">
        <v>233</v>
      </c>
      <c r="D28" s="4" t="s">
        <v>234</v>
      </c>
      <c r="E28" s="4" t="s">
        <v>235</v>
      </c>
      <c r="F28" s="4">
        <v>49</v>
      </c>
      <c r="G28" s="4" t="s">
        <v>236</v>
      </c>
      <c r="H28" s="4" t="s">
        <v>20</v>
      </c>
      <c r="I28" s="4" t="s">
        <v>14</v>
      </c>
      <c r="J28" s="4" t="s">
        <v>21</v>
      </c>
      <c r="K28" s="4">
        <v>108</v>
      </c>
      <c r="L28" s="4" t="s">
        <v>8</v>
      </c>
      <c r="M28" s="4">
        <v>0</v>
      </c>
      <c r="N28" s="4">
        <v>0</v>
      </c>
      <c r="O28" s="4">
        <v>0</v>
      </c>
      <c r="P28" s="4">
        <v>2211.1171199999999</v>
      </c>
      <c r="Q28" s="4">
        <v>0</v>
      </c>
      <c r="R28" s="4">
        <v>5.2999999999999999E-2</v>
      </c>
      <c r="S28" s="4">
        <v>62.738999999999997</v>
      </c>
      <c r="T28" s="4">
        <v>0.62</v>
      </c>
      <c r="U28" s="4"/>
      <c r="V28" s="4"/>
      <c r="W28" s="4"/>
      <c r="X28" s="4"/>
      <c r="Y28" s="4"/>
      <c r="Z28" s="4"/>
      <c r="AA28" s="4"/>
      <c r="AB28" s="11" t="str">
        <f>[1]AT!B$25</f>
        <v>1.(a)</v>
      </c>
      <c r="AC28" s="16" t="str">
        <f>[1]AT!C$25</f>
        <v>OMV Refining and Marketing GmbH</v>
      </c>
      <c r="AD28" s="16" t="str">
        <f>[1]AT!D$25</f>
        <v>OMV Refining and Marketing GmbH</v>
      </c>
      <c r="AE28" s="16">
        <f>[1]AT!E$25</f>
        <v>5858</v>
      </c>
      <c r="AF28" s="16" t="str">
        <f>[1]AT!F$25</f>
        <v>Mannswörther Strasse</v>
      </c>
      <c r="AG28" s="16" t="str">
        <f>[1]AT!G$25</f>
        <v>28</v>
      </c>
      <c r="AH28" s="16" t="str">
        <f>[1]AT!H$25</f>
        <v>Schwechat</v>
      </c>
      <c r="AI28" s="16" t="str">
        <f>[1]AT!I$25</f>
        <v>2320</v>
      </c>
      <c r="AJ28" s="16">
        <f>[1]AT!J$25</f>
        <v>935</v>
      </c>
      <c r="AK28" s="16">
        <f>[1]AT!K$25</f>
        <v>445</v>
      </c>
      <c r="AL28" s="16">
        <f>[1]AT!L$25</f>
        <v>77.7</v>
      </c>
      <c r="AM28" s="16">
        <f>[1]AT!M$25</f>
        <v>2840</v>
      </c>
      <c r="AN28" s="8" t="s">
        <v>808</v>
      </c>
    </row>
    <row r="29" spans="1:40" s="5" customFormat="1">
      <c r="A29" s="4" t="s">
        <v>0</v>
      </c>
      <c r="B29" s="4">
        <v>2012</v>
      </c>
      <c r="C29" s="4" t="s">
        <v>245</v>
      </c>
      <c r="D29" s="4" t="s">
        <v>246</v>
      </c>
      <c r="E29" s="4" t="s">
        <v>247</v>
      </c>
      <c r="F29" s="4">
        <v>52</v>
      </c>
      <c r="G29" s="4" t="s">
        <v>248</v>
      </c>
      <c r="H29" s="4" t="s">
        <v>20</v>
      </c>
      <c r="I29" s="4" t="s">
        <v>6</v>
      </c>
      <c r="J29" s="4" t="s">
        <v>21</v>
      </c>
      <c r="K29" s="4">
        <v>102</v>
      </c>
      <c r="L29" s="4" t="s">
        <v>8</v>
      </c>
      <c r="M29" s="4">
        <v>0</v>
      </c>
      <c r="N29" s="4">
        <v>2621.4337428000003</v>
      </c>
      <c r="O29" s="4">
        <v>0</v>
      </c>
      <c r="P29" s="4">
        <v>0</v>
      </c>
      <c r="Q29" s="4">
        <v>0</v>
      </c>
      <c r="R29" s="4">
        <v>25.157</v>
      </c>
      <c r="S29" s="4">
        <v>105.40300000000001</v>
      </c>
      <c r="T29" s="4">
        <v>26.053999999999998</v>
      </c>
      <c r="U29" s="4"/>
      <c r="V29" s="4"/>
      <c r="W29" s="4"/>
      <c r="X29" s="4"/>
      <c r="Y29" s="4"/>
      <c r="Z29" s="4"/>
      <c r="AA29" s="4"/>
      <c r="AB29" s="11" t="str">
        <f>[1]AT!B$25</f>
        <v>1.(a)</v>
      </c>
      <c r="AC29" s="16" t="str">
        <f>[1]AT!C$25</f>
        <v>OMV Refining and Marketing GmbH</v>
      </c>
      <c r="AD29" s="16" t="str">
        <f>[1]AT!D$25</f>
        <v>OMV Refining and Marketing GmbH</v>
      </c>
      <c r="AE29" s="16">
        <f>[1]AT!E$25</f>
        <v>5858</v>
      </c>
      <c r="AF29" s="16" t="str">
        <f>[1]AT!F$25</f>
        <v>Mannswörther Strasse</v>
      </c>
      <c r="AG29" s="16" t="str">
        <f>[1]AT!G$25</f>
        <v>28</v>
      </c>
      <c r="AH29" s="16" t="str">
        <f>[1]AT!H$25</f>
        <v>Schwechat</v>
      </c>
      <c r="AI29" s="16" t="str">
        <f>[1]AT!I$25</f>
        <v>2320</v>
      </c>
      <c r="AJ29" s="16">
        <f>[1]AT!J$25</f>
        <v>935</v>
      </c>
      <c r="AK29" s="16">
        <f>[1]AT!K$25</f>
        <v>445</v>
      </c>
      <c r="AL29" s="16">
        <f>[1]AT!L$25</f>
        <v>77.7</v>
      </c>
      <c r="AM29" s="16">
        <f>[1]AT!M$25</f>
        <v>2840</v>
      </c>
      <c r="AN29" s="8" t="s">
        <v>808</v>
      </c>
    </row>
    <row r="30" spans="1:40" s="5" customFormat="1">
      <c r="A30" s="4" t="s">
        <v>0</v>
      </c>
      <c r="B30" s="4">
        <v>2012</v>
      </c>
      <c r="C30" s="4" t="s">
        <v>280</v>
      </c>
      <c r="D30" s="4" t="s">
        <v>281</v>
      </c>
      <c r="E30" s="4" t="s">
        <v>282</v>
      </c>
      <c r="F30" s="4">
        <v>60</v>
      </c>
      <c r="G30" s="4" t="s">
        <v>283</v>
      </c>
      <c r="H30" s="4" t="s">
        <v>20</v>
      </c>
      <c r="I30" s="4" t="s">
        <v>6</v>
      </c>
      <c r="J30" s="4" t="s">
        <v>21</v>
      </c>
      <c r="K30" s="4">
        <v>83.7</v>
      </c>
      <c r="L30" s="4" t="s">
        <v>8</v>
      </c>
      <c r="M30" s="4">
        <v>0</v>
      </c>
      <c r="N30" s="4">
        <v>0</v>
      </c>
      <c r="O30" s="4">
        <v>0</v>
      </c>
      <c r="P30" s="4">
        <v>0</v>
      </c>
      <c r="Q30" s="4">
        <v>1821.7053261599899</v>
      </c>
      <c r="R30" s="4">
        <v>1.95</v>
      </c>
      <c r="S30" s="4">
        <v>46.503</v>
      </c>
      <c r="T30" s="4">
        <v>0.57899999999999996</v>
      </c>
      <c r="U30" s="4"/>
      <c r="V30" s="4"/>
      <c r="W30" s="4"/>
      <c r="X30" s="4"/>
      <c r="Y30" s="4"/>
      <c r="Z30" s="4"/>
      <c r="AA30" s="4"/>
      <c r="AB30" s="11" t="str">
        <f>[1]AT!B$25</f>
        <v>1.(a)</v>
      </c>
      <c r="AC30" s="16" t="str">
        <f>[1]AT!C$25</f>
        <v>OMV Refining and Marketing GmbH</v>
      </c>
      <c r="AD30" s="16" t="str">
        <f>[1]AT!D$25</f>
        <v>OMV Refining and Marketing GmbH</v>
      </c>
      <c r="AE30" s="16">
        <f>[1]AT!E$25</f>
        <v>5858</v>
      </c>
      <c r="AF30" s="16" t="str">
        <f>[1]AT!F$25</f>
        <v>Mannswörther Strasse</v>
      </c>
      <c r="AG30" s="16" t="str">
        <f>[1]AT!G$25</f>
        <v>28</v>
      </c>
      <c r="AH30" s="16" t="str">
        <f>[1]AT!H$25</f>
        <v>Schwechat</v>
      </c>
      <c r="AI30" s="16" t="str">
        <f>[1]AT!I$25</f>
        <v>2320</v>
      </c>
      <c r="AJ30" s="16">
        <f>[1]AT!J$25</f>
        <v>935</v>
      </c>
      <c r="AK30" s="16">
        <f>[1]AT!K$25</f>
        <v>445</v>
      </c>
      <c r="AL30" s="16">
        <f>[1]AT!L$25</f>
        <v>77.7</v>
      </c>
      <c r="AM30" s="16">
        <f>[1]AT!M$25</f>
        <v>2840</v>
      </c>
      <c r="AN30" s="8" t="s">
        <v>808</v>
      </c>
    </row>
    <row r="31" spans="1:40" s="5" customFormat="1">
      <c r="A31" s="4" t="s">
        <v>0</v>
      </c>
      <c r="B31" s="4">
        <v>2012</v>
      </c>
      <c r="C31" s="4" t="s">
        <v>303</v>
      </c>
      <c r="D31" s="4" t="s">
        <v>304</v>
      </c>
      <c r="E31" s="4" t="s">
        <v>305</v>
      </c>
      <c r="F31" s="4">
        <v>65</v>
      </c>
      <c r="G31" s="4" t="s">
        <v>306</v>
      </c>
      <c r="H31" s="4" t="s">
        <v>20</v>
      </c>
      <c r="I31" s="4" t="s">
        <v>14</v>
      </c>
      <c r="J31" s="4" t="s">
        <v>21</v>
      </c>
      <c r="K31" s="4">
        <v>77</v>
      </c>
      <c r="L31" s="4" t="s">
        <v>8</v>
      </c>
      <c r="M31" s="4">
        <v>0</v>
      </c>
      <c r="N31" s="4">
        <v>0</v>
      </c>
      <c r="O31" s="4">
        <v>0</v>
      </c>
      <c r="P31" s="4">
        <v>496.148111999999</v>
      </c>
      <c r="Q31" s="4">
        <v>479.21880800000002</v>
      </c>
      <c r="R31" s="4">
        <v>1.4E-2</v>
      </c>
      <c r="S31" s="4">
        <v>14.9</v>
      </c>
      <c r="T31" s="4">
        <v>0.30199999999999999</v>
      </c>
      <c r="U31" s="4"/>
      <c r="V31" s="4"/>
      <c r="W31" s="4"/>
      <c r="X31" s="4"/>
      <c r="Y31" s="4"/>
      <c r="Z31" s="4"/>
      <c r="AA31" s="4"/>
      <c r="AB31" s="11" t="str">
        <f>[1]AT!B$25</f>
        <v>1.(a)</v>
      </c>
      <c r="AC31" s="16" t="str">
        <f>[1]AT!C$25</f>
        <v>OMV Refining and Marketing GmbH</v>
      </c>
      <c r="AD31" s="16" t="str">
        <f>[1]AT!D$25</f>
        <v>OMV Refining and Marketing GmbH</v>
      </c>
      <c r="AE31" s="16">
        <f>[1]AT!E$25</f>
        <v>5858</v>
      </c>
      <c r="AF31" s="16" t="str">
        <f>[1]AT!F$25</f>
        <v>Mannswörther Strasse</v>
      </c>
      <c r="AG31" s="16" t="str">
        <f>[1]AT!G$25</f>
        <v>28</v>
      </c>
      <c r="AH31" s="16" t="str">
        <f>[1]AT!H$25</f>
        <v>Schwechat</v>
      </c>
      <c r="AI31" s="16" t="str">
        <f>[1]AT!I$25</f>
        <v>2320</v>
      </c>
      <c r="AJ31" s="16">
        <f>[1]AT!J$25</f>
        <v>935</v>
      </c>
      <c r="AK31" s="16">
        <f>[1]AT!K$25</f>
        <v>445</v>
      </c>
      <c r="AL31" s="16">
        <f>[1]AT!L$25</f>
        <v>77.7</v>
      </c>
      <c r="AM31" s="16">
        <f>[1]AT!M$25</f>
        <v>2840</v>
      </c>
      <c r="AN31" s="8" t="s">
        <v>808</v>
      </c>
    </row>
    <row r="32" spans="1:40">
      <c r="A32" s="1" t="s">
        <v>0</v>
      </c>
      <c r="B32" s="1">
        <v>2012</v>
      </c>
      <c r="C32" s="1" t="s">
        <v>343</v>
      </c>
      <c r="D32" s="1" t="s">
        <v>344</v>
      </c>
      <c r="E32" s="1" t="s">
        <v>345</v>
      </c>
      <c r="F32" s="1">
        <v>74</v>
      </c>
      <c r="G32" s="1" t="s">
        <v>346</v>
      </c>
      <c r="H32" s="1" t="s">
        <v>347</v>
      </c>
      <c r="I32" s="1" t="s">
        <v>14</v>
      </c>
      <c r="J32" s="1" t="s">
        <v>72</v>
      </c>
      <c r="K32" s="1">
        <v>61.9</v>
      </c>
      <c r="L32" s="1" t="s">
        <v>27</v>
      </c>
      <c r="M32" s="1">
        <v>0</v>
      </c>
      <c r="N32" s="1">
        <v>0</v>
      </c>
      <c r="O32" s="1">
        <v>0</v>
      </c>
      <c r="P32" s="1">
        <v>190.53791474399898</v>
      </c>
      <c r="Q32" s="1">
        <v>0</v>
      </c>
      <c r="R32" s="1">
        <v>0</v>
      </c>
      <c r="S32" s="1">
        <v>7.9059999999999997</v>
      </c>
      <c r="T32" s="1">
        <v>0</v>
      </c>
      <c r="U32" s="1"/>
      <c r="V32" s="1"/>
      <c r="W32" s="1"/>
      <c r="X32" s="1"/>
      <c r="Y32" s="1"/>
      <c r="Z32" s="1"/>
      <c r="AA32" s="1"/>
      <c r="AB32" s="10"/>
      <c r="AC32" s="3"/>
      <c r="AD32" s="1"/>
      <c r="AE32" s="1"/>
      <c r="AF32" s="1"/>
      <c r="AG32" s="1"/>
      <c r="AH32" s="1"/>
      <c r="AI32" s="1"/>
      <c r="AJ32" s="1"/>
      <c r="AK32" s="1"/>
      <c r="AL32" s="1"/>
      <c r="AM32" s="1"/>
    </row>
    <row r="33" spans="1:40">
      <c r="A33" s="1" t="s">
        <v>0</v>
      </c>
      <c r="B33" s="1">
        <v>2012</v>
      </c>
      <c r="C33" s="1" t="s">
        <v>348</v>
      </c>
      <c r="D33" s="1" t="s">
        <v>349</v>
      </c>
      <c r="E33" s="1" t="s">
        <v>350</v>
      </c>
      <c r="F33" s="1">
        <v>75</v>
      </c>
      <c r="G33" s="1" t="s">
        <v>351</v>
      </c>
      <c r="H33" s="1" t="s">
        <v>347</v>
      </c>
      <c r="I33" s="1" t="s">
        <v>14</v>
      </c>
      <c r="J33" s="1" t="s">
        <v>72</v>
      </c>
      <c r="K33" s="1">
        <v>61.9</v>
      </c>
      <c r="L33" s="1" t="s">
        <v>27</v>
      </c>
      <c r="M33" s="1">
        <v>0</v>
      </c>
      <c r="N33" s="1">
        <v>0</v>
      </c>
      <c r="O33" s="1">
        <v>0</v>
      </c>
      <c r="P33" s="1">
        <v>123.48954486</v>
      </c>
      <c r="Q33" s="1">
        <v>0</v>
      </c>
      <c r="R33" s="1">
        <v>0</v>
      </c>
      <c r="S33" s="1">
        <v>4.8719999999999999</v>
      </c>
      <c r="T33" s="1">
        <v>0</v>
      </c>
      <c r="U33" s="1"/>
      <c r="V33" s="1"/>
      <c r="W33" s="1"/>
      <c r="X33" s="1"/>
      <c r="Y33" s="1"/>
      <c r="Z33" s="1"/>
      <c r="AA33" s="1"/>
      <c r="AB33" s="10"/>
      <c r="AC33" s="3"/>
      <c r="AD33" s="1"/>
      <c r="AE33" s="1"/>
      <c r="AF33" s="1"/>
      <c r="AG33" s="1"/>
      <c r="AH33" s="1"/>
      <c r="AI33" s="1"/>
      <c r="AJ33" s="1"/>
      <c r="AK33" s="1"/>
      <c r="AL33" s="1"/>
      <c r="AM33" s="1"/>
    </row>
    <row r="34" spans="1:40">
      <c r="A34" s="1" t="s">
        <v>0</v>
      </c>
      <c r="B34" s="1">
        <v>2012</v>
      </c>
      <c r="C34" s="1" t="s">
        <v>361</v>
      </c>
      <c r="D34" s="1" t="s">
        <v>362</v>
      </c>
      <c r="E34" s="1" t="s">
        <v>363</v>
      </c>
      <c r="F34" s="1">
        <v>78</v>
      </c>
      <c r="G34" s="1" t="s">
        <v>364</v>
      </c>
      <c r="H34" s="1" t="s">
        <v>347</v>
      </c>
      <c r="I34" s="1" t="s">
        <v>14</v>
      </c>
      <c r="J34" s="1" t="s">
        <v>72</v>
      </c>
      <c r="K34" s="1">
        <v>61.9</v>
      </c>
      <c r="L34" s="1" t="s">
        <v>27</v>
      </c>
      <c r="M34" s="1">
        <v>0</v>
      </c>
      <c r="N34" s="1">
        <v>0</v>
      </c>
      <c r="O34" s="1">
        <v>0</v>
      </c>
      <c r="P34" s="1">
        <v>132.95383243199998</v>
      </c>
      <c r="Q34" s="1">
        <v>0</v>
      </c>
      <c r="R34" s="1">
        <v>0</v>
      </c>
      <c r="S34" s="1">
        <v>5.3789999999999996</v>
      </c>
      <c r="T34" s="1">
        <v>0</v>
      </c>
      <c r="U34" s="1"/>
      <c r="V34" s="1"/>
      <c r="W34" s="1"/>
      <c r="X34" s="1"/>
      <c r="Y34" s="1"/>
      <c r="Z34" s="1"/>
      <c r="AA34" s="1"/>
      <c r="AB34" s="10"/>
      <c r="AC34" s="3"/>
      <c r="AD34" s="1"/>
      <c r="AE34" s="1"/>
      <c r="AF34" s="1"/>
      <c r="AG34" s="1"/>
      <c r="AH34" s="1"/>
      <c r="AI34" s="1"/>
      <c r="AJ34" s="1"/>
      <c r="AK34" s="1"/>
      <c r="AL34" s="1"/>
      <c r="AM34" s="1"/>
    </row>
    <row r="35" spans="1:40" s="5" customFormat="1">
      <c r="A35" s="4" t="s">
        <v>0</v>
      </c>
      <c r="B35" s="17">
        <v>2012</v>
      </c>
      <c r="C35" s="17" t="s">
        <v>411</v>
      </c>
      <c r="D35" s="17" t="s">
        <v>412</v>
      </c>
      <c r="E35" s="17" t="s">
        <v>413</v>
      </c>
      <c r="F35" s="17">
        <v>90</v>
      </c>
      <c r="G35" s="17" t="s">
        <v>414</v>
      </c>
      <c r="H35" s="17" t="s">
        <v>415</v>
      </c>
      <c r="I35" s="4" t="s">
        <v>14</v>
      </c>
      <c r="J35" s="4" t="s">
        <v>15</v>
      </c>
      <c r="K35" s="4">
        <v>53</v>
      </c>
      <c r="L35" s="4" t="s">
        <v>8</v>
      </c>
      <c r="M35" s="4">
        <v>0</v>
      </c>
      <c r="N35" s="4">
        <v>0</v>
      </c>
      <c r="O35" s="4">
        <v>0</v>
      </c>
      <c r="P35" s="4">
        <v>257.976</v>
      </c>
      <c r="Q35" s="4">
        <v>0</v>
      </c>
      <c r="R35" s="4">
        <v>0</v>
      </c>
      <c r="S35" s="4">
        <v>6.35</v>
      </c>
      <c r="T35" s="4">
        <v>0</v>
      </c>
      <c r="U35" s="4"/>
      <c r="V35" s="4"/>
      <c r="W35" s="4"/>
      <c r="X35" s="4"/>
      <c r="Y35" s="4"/>
      <c r="Z35" s="4"/>
      <c r="AA35" s="4"/>
      <c r="AB35" s="11" t="str">
        <f>[1]AT!B$43</f>
        <v>6.(b)</v>
      </c>
      <c r="AC35" s="16" t="str">
        <f>[1]AT!C$43</f>
        <v>Prinzhorn Holding</v>
      </c>
      <c r="AD35" s="16" t="str">
        <f>[1]AT!D$43</f>
        <v>W. Hamburger GmbH</v>
      </c>
      <c r="AE35" s="16">
        <f>[1]AT!E$43</f>
        <v>193336</v>
      </c>
      <c r="AF35" s="16" t="str">
        <f>[1]AT!F$43</f>
        <v>Aspanger Straße</v>
      </c>
      <c r="AG35" s="16" t="str">
        <f>[1]AT!G$43</f>
        <v>252</v>
      </c>
      <c r="AH35" s="16" t="str">
        <f>[1]AT!H$43</f>
        <v>Pitten</v>
      </c>
      <c r="AI35" s="16" t="str">
        <f>[1]AT!I$43</f>
        <v>2823</v>
      </c>
      <c r="AJ35" s="16">
        <f>[1]AT!J$43</f>
        <v>124</v>
      </c>
      <c r="AK35" s="16">
        <f>[1]AT!K$43</f>
        <v>0</v>
      </c>
      <c r="AL35" s="16">
        <f>[1]AT!L$43</f>
        <v>0</v>
      </c>
      <c r="AM35" s="16">
        <f>[1]AT!M$43</f>
        <v>0</v>
      </c>
      <c r="AN35" s="8" t="s">
        <v>808</v>
      </c>
    </row>
    <row r="36" spans="1:40">
      <c r="A36" s="1" t="s">
        <v>0</v>
      </c>
      <c r="B36" s="1">
        <v>2012</v>
      </c>
      <c r="C36" s="1" t="s">
        <v>298</v>
      </c>
      <c r="D36" s="1" t="s">
        <v>299</v>
      </c>
      <c r="E36" s="1" t="s">
        <v>300</v>
      </c>
      <c r="F36" s="1">
        <v>64</v>
      </c>
      <c r="G36" s="1" t="s">
        <v>301</v>
      </c>
      <c r="H36" s="1" t="s">
        <v>302</v>
      </c>
      <c r="I36" s="1" t="s">
        <v>34</v>
      </c>
      <c r="J36" s="1" t="s">
        <v>15</v>
      </c>
      <c r="K36" s="1">
        <v>80</v>
      </c>
      <c r="L36" s="1" t="s">
        <v>8</v>
      </c>
      <c r="M36" s="1">
        <v>0</v>
      </c>
      <c r="N36" s="1">
        <v>0</v>
      </c>
      <c r="O36" s="1">
        <v>0</v>
      </c>
      <c r="P36" s="1">
        <v>81.180330599999905</v>
      </c>
      <c r="Q36" s="1">
        <v>0</v>
      </c>
      <c r="R36" s="1">
        <v>0</v>
      </c>
      <c r="S36" s="1">
        <v>1643.4380000000001</v>
      </c>
      <c r="T36" s="1">
        <v>0</v>
      </c>
      <c r="U36" s="1"/>
      <c r="V36" s="1"/>
      <c r="W36" s="1"/>
      <c r="X36" s="1"/>
      <c r="Y36" s="1"/>
      <c r="Z36" s="1"/>
      <c r="AA36" s="1"/>
      <c r="AB36" s="10"/>
      <c r="AC36" s="3"/>
      <c r="AD36" s="1"/>
      <c r="AE36" s="1"/>
      <c r="AF36" s="1"/>
      <c r="AG36" s="1"/>
      <c r="AH36" s="1"/>
      <c r="AI36" s="1"/>
      <c r="AJ36" s="1"/>
      <c r="AK36" s="1"/>
      <c r="AL36" s="1"/>
      <c r="AM36" s="1"/>
    </row>
    <row r="37" spans="1:40">
      <c r="A37" s="1" t="s">
        <v>0</v>
      </c>
      <c r="B37" s="1">
        <v>2012</v>
      </c>
      <c r="C37" s="1" t="s">
        <v>416</v>
      </c>
      <c r="D37" s="1" t="s">
        <v>417</v>
      </c>
      <c r="E37" s="1" t="s">
        <v>418</v>
      </c>
      <c r="F37" s="1">
        <v>91</v>
      </c>
      <c r="G37" s="1" t="s">
        <v>419</v>
      </c>
      <c r="H37" s="1" t="s">
        <v>420</v>
      </c>
      <c r="I37" s="1" t="s">
        <v>6</v>
      </c>
      <c r="J37" s="1" t="s">
        <v>15</v>
      </c>
      <c r="K37" s="1">
        <v>50</v>
      </c>
      <c r="L37" s="1" t="s">
        <v>8</v>
      </c>
      <c r="M37" s="1">
        <v>0</v>
      </c>
      <c r="N37" s="1">
        <v>0</v>
      </c>
      <c r="O37" s="1">
        <v>0</v>
      </c>
      <c r="P37" s="1">
        <v>30.583939999999899</v>
      </c>
      <c r="Q37" s="1">
        <v>0</v>
      </c>
      <c r="R37" s="1">
        <v>0</v>
      </c>
      <c r="S37" s="1">
        <v>1.1819999999999999</v>
      </c>
      <c r="T37" s="1">
        <v>0</v>
      </c>
      <c r="U37" s="1"/>
      <c r="V37" s="1"/>
      <c r="W37" s="1"/>
      <c r="X37" s="1"/>
      <c r="Y37" s="1"/>
      <c r="Z37" s="1"/>
      <c r="AA37" s="1"/>
      <c r="AB37" s="10"/>
      <c r="AC37" s="3"/>
      <c r="AD37" s="1"/>
      <c r="AE37" s="1"/>
      <c r="AF37" s="1"/>
      <c r="AG37" s="1"/>
      <c r="AH37" s="1"/>
      <c r="AI37" s="1"/>
      <c r="AJ37" s="1"/>
      <c r="AK37" s="1"/>
      <c r="AL37" s="1"/>
      <c r="AM37" s="1"/>
    </row>
    <row r="38" spans="1:40">
      <c r="A38" s="1" t="s">
        <v>0</v>
      </c>
      <c r="B38" s="1">
        <v>2012</v>
      </c>
      <c r="C38" s="1" t="s">
        <v>289</v>
      </c>
      <c r="D38" s="1" t="s">
        <v>290</v>
      </c>
      <c r="E38" s="1" t="s">
        <v>291</v>
      </c>
      <c r="F38" s="1">
        <v>62</v>
      </c>
      <c r="G38" s="1" t="s">
        <v>292</v>
      </c>
      <c r="H38" s="1" t="s">
        <v>293</v>
      </c>
      <c r="I38" s="1" t="s">
        <v>6</v>
      </c>
      <c r="J38" s="1" t="s">
        <v>15</v>
      </c>
      <c r="K38" s="1">
        <v>82.6</v>
      </c>
      <c r="L38" s="1" t="s">
        <v>8</v>
      </c>
      <c r="M38" s="1">
        <v>0</v>
      </c>
      <c r="N38" s="1">
        <v>0</v>
      </c>
      <c r="O38" s="1">
        <v>0</v>
      </c>
      <c r="P38" s="1">
        <v>1851.79449599999</v>
      </c>
      <c r="Q38" s="1">
        <v>0</v>
      </c>
      <c r="R38" s="1">
        <v>0</v>
      </c>
      <c r="S38" s="1">
        <v>77.406999999999996</v>
      </c>
      <c r="T38" s="1">
        <v>0</v>
      </c>
      <c r="U38" s="1"/>
      <c r="V38" s="1"/>
      <c r="W38" s="1"/>
      <c r="X38" s="1"/>
      <c r="Y38" s="1"/>
      <c r="Z38" s="1"/>
      <c r="AA38" s="1"/>
      <c r="AB38" s="10"/>
      <c r="AC38" s="3"/>
      <c r="AD38" s="1"/>
      <c r="AE38" s="1"/>
      <c r="AF38" s="1"/>
      <c r="AG38" s="1"/>
      <c r="AH38" s="1"/>
      <c r="AI38" s="1"/>
      <c r="AJ38" s="1"/>
      <c r="AK38" s="1"/>
      <c r="AL38" s="1"/>
      <c r="AM38" s="1"/>
    </row>
    <row r="39" spans="1:40">
      <c r="A39" s="1" t="s">
        <v>0</v>
      </c>
      <c r="B39" s="1">
        <v>2012</v>
      </c>
      <c r="C39" s="1" t="s">
        <v>1</v>
      </c>
      <c r="D39" s="1" t="s">
        <v>2</v>
      </c>
      <c r="E39" s="1" t="s">
        <v>3</v>
      </c>
      <c r="F39" s="1">
        <v>1</v>
      </c>
      <c r="G39" s="1" t="s">
        <v>4</v>
      </c>
      <c r="H39" s="1" t="s">
        <v>5</v>
      </c>
      <c r="I39" s="1" t="s">
        <v>6</v>
      </c>
      <c r="J39" s="1" t="s">
        <v>7</v>
      </c>
      <c r="K39" s="1">
        <v>1758</v>
      </c>
      <c r="L39" s="1" t="s">
        <v>8</v>
      </c>
      <c r="M39" s="1">
        <v>0</v>
      </c>
      <c r="N39" s="1">
        <v>23192.558453499998</v>
      </c>
      <c r="O39" s="1">
        <v>0</v>
      </c>
      <c r="P39" s="1">
        <v>425.88719999999904</v>
      </c>
      <c r="Q39" s="1">
        <v>0</v>
      </c>
      <c r="R39" s="1">
        <v>455.9</v>
      </c>
      <c r="S39" s="1">
        <v>1169.25</v>
      </c>
      <c r="T39" s="1">
        <v>139.084</v>
      </c>
      <c r="U39" s="1"/>
      <c r="V39" s="1"/>
      <c r="W39" s="1"/>
      <c r="X39" s="1"/>
      <c r="Y39" s="1"/>
      <c r="Z39" s="1"/>
      <c r="AA39" s="1"/>
      <c r="AB39" s="10"/>
      <c r="AC39" s="3"/>
      <c r="AD39" s="1"/>
      <c r="AE39" s="1"/>
      <c r="AF39" s="1"/>
      <c r="AG39" s="1"/>
      <c r="AH39" s="1"/>
      <c r="AI39" s="1"/>
      <c r="AJ39" s="1"/>
      <c r="AK39" s="1"/>
      <c r="AL39" s="1"/>
      <c r="AM39" s="1"/>
    </row>
    <row r="40" spans="1:40">
      <c r="A40" s="1" t="s">
        <v>0</v>
      </c>
      <c r="B40" s="1">
        <v>2012</v>
      </c>
      <c r="C40" s="1" t="s">
        <v>9</v>
      </c>
      <c r="D40" s="1" t="s">
        <v>10</v>
      </c>
      <c r="E40" s="1" t="s">
        <v>11</v>
      </c>
      <c r="F40" s="1">
        <v>2</v>
      </c>
      <c r="G40" s="1" t="s">
        <v>12</v>
      </c>
      <c r="H40" s="1" t="s">
        <v>13</v>
      </c>
      <c r="I40" s="1" t="s">
        <v>14</v>
      </c>
      <c r="J40" s="1" t="s">
        <v>15</v>
      </c>
      <c r="K40" s="1">
        <v>1140</v>
      </c>
      <c r="L40" s="1" t="s">
        <v>8</v>
      </c>
      <c r="M40" s="1">
        <v>0</v>
      </c>
      <c r="N40" s="1">
        <v>0</v>
      </c>
      <c r="O40" s="1">
        <v>0</v>
      </c>
      <c r="P40" s="1">
        <v>115.58988000000001</v>
      </c>
      <c r="Q40" s="1">
        <v>0</v>
      </c>
      <c r="R40" s="1">
        <v>0</v>
      </c>
      <c r="S40" s="1">
        <v>6.3810000000000002</v>
      </c>
      <c r="T40" s="1">
        <v>0</v>
      </c>
      <c r="U40" s="1"/>
      <c r="V40" s="1"/>
      <c r="W40" s="1"/>
      <c r="X40" s="1"/>
      <c r="Y40" s="1"/>
      <c r="Z40" s="1"/>
      <c r="AA40" s="1"/>
      <c r="AB40" s="10"/>
      <c r="AC40" s="3"/>
      <c r="AD40" s="1"/>
      <c r="AE40" s="1"/>
      <c r="AF40" s="1"/>
      <c r="AG40" s="1"/>
      <c r="AH40" s="1"/>
      <c r="AI40" s="1"/>
      <c r="AJ40" s="1"/>
      <c r="AK40" s="1"/>
      <c r="AL40" s="1"/>
      <c r="AM40" s="1"/>
    </row>
    <row r="41" spans="1:40">
      <c r="A41" s="1" t="s">
        <v>0</v>
      </c>
      <c r="B41" s="1">
        <v>2012</v>
      </c>
      <c r="C41" s="1" t="s">
        <v>82</v>
      </c>
      <c r="D41" s="1" t="s">
        <v>83</v>
      </c>
      <c r="E41" s="1" t="s">
        <v>84</v>
      </c>
      <c r="F41" s="1">
        <v>16</v>
      </c>
      <c r="G41" s="1" t="s">
        <v>85</v>
      </c>
      <c r="H41" s="1" t="s">
        <v>13</v>
      </c>
      <c r="I41" s="1" t="s">
        <v>6</v>
      </c>
      <c r="J41" s="1" t="s">
        <v>7</v>
      </c>
      <c r="K41" s="1">
        <v>367</v>
      </c>
      <c r="L41" s="1" t="s">
        <v>8</v>
      </c>
      <c r="M41" s="1">
        <v>0</v>
      </c>
      <c r="N41" s="1">
        <v>0</v>
      </c>
      <c r="O41" s="1">
        <v>0</v>
      </c>
      <c r="P41" s="1">
        <v>162.373932</v>
      </c>
      <c r="Q41" s="1">
        <v>0</v>
      </c>
      <c r="R41" s="1">
        <v>0</v>
      </c>
      <c r="S41" s="1">
        <v>5.1859999999999999</v>
      </c>
      <c r="T41" s="1">
        <v>0</v>
      </c>
      <c r="U41" s="1"/>
      <c r="V41" s="1"/>
      <c r="W41" s="1"/>
      <c r="X41" s="1"/>
      <c r="Y41" s="1"/>
      <c r="Z41" s="1"/>
      <c r="AA41" s="1"/>
      <c r="AB41" s="10"/>
      <c r="AC41" s="3"/>
      <c r="AD41" s="1"/>
      <c r="AE41" s="1"/>
      <c r="AF41" s="1"/>
      <c r="AG41" s="1"/>
      <c r="AH41" s="1"/>
      <c r="AI41" s="1"/>
      <c r="AJ41" s="1"/>
      <c r="AK41" s="1"/>
      <c r="AL41" s="1"/>
      <c r="AM41" s="1"/>
    </row>
    <row r="42" spans="1:40">
      <c r="A42" s="1" t="s">
        <v>0</v>
      </c>
      <c r="B42" s="1">
        <v>2012</v>
      </c>
      <c r="C42" s="1" t="s">
        <v>116</v>
      </c>
      <c r="D42" s="1" t="s">
        <v>117</v>
      </c>
      <c r="E42" s="1" t="s">
        <v>118</v>
      </c>
      <c r="F42" s="1">
        <v>23</v>
      </c>
      <c r="G42" s="1" t="s">
        <v>119</v>
      </c>
      <c r="H42" s="1" t="s">
        <v>13</v>
      </c>
      <c r="I42" s="1" t="s">
        <v>6</v>
      </c>
      <c r="J42" s="1" t="s">
        <v>7</v>
      </c>
      <c r="K42" s="1">
        <v>245</v>
      </c>
      <c r="L42" s="1" t="s">
        <v>8</v>
      </c>
      <c r="M42" s="1">
        <v>0</v>
      </c>
      <c r="N42" s="1">
        <v>0</v>
      </c>
      <c r="O42" s="1">
        <v>0</v>
      </c>
      <c r="P42" s="1">
        <v>66.588119999999989</v>
      </c>
      <c r="Q42" s="1">
        <v>0</v>
      </c>
      <c r="R42" s="1">
        <v>0</v>
      </c>
      <c r="S42" s="1">
        <v>21.887</v>
      </c>
      <c r="T42" s="1">
        <v>0</v>
      </c>
      <c r="U42" s="1"/>
      <c r="V42" s="1"/>
      <c r="W42" s="1"/>
      <c r="X42" s="1"/>
      <c r="Y42" s="1"/>
      <c r="Z42" s="1"/>
      <c r="AA42" s="1"/>
      <c r="AB42" s="10"/>
      <c r="AC42" s="3"/>
      <c r="AD42" s="1"/>
      <c r="AE42" s="1"/>
      <c r="AF42" s="1"/>
      <c r="AG42" s="1"/>
      <c r="AH42" s="1"/>
      <c r="AI42" s="1"/>
      <c r="AJ42" s="1"/>
      <c r="AK42" s="1"/>
      <c r="AL42" s="1"/>
      <c r="AM42" s="1"/>
    </row>
    <row r="43" spans="1:40">
      <c r="A43" s="1" t="s">
        <v>0</v>
      </c>
      <c r="B43" s="1">
        <v>2012</v>
      </c>
      <c r="C43" s="1" t="s">
        <v>120</v>
      </c>
      <c r="D43" s="1" t="s">
        <v>121</v>
      </c>
      <c r="E43" s="1" t="s">
        <v>122</v>
      </c>
      <c r="F43" s="1">
        <v>24</v>
      </c>
      <c r="G43" s="1" t="s">
        <v>123</v>
      </c>
      <c r="H43" s="1" t="s">
        <v>13</v>
      </c>
      <c r="I43" s="1" t="s">
        <v>6</v>
      </c>
      <c r="J43" s="1" t="s">
        <v>7</v>
      </c>
      <c r="K43" s="1">
        <v>245</v>
      </c>
      <c r="L43" s="1" t="s">
        <v>8</v>
      </c>
      <c r="M43" s="1">
        <v>0</v>
      </c>
      <c r="N43" s="1">
        <v>0</v>
      </c>
      <c r="O43" s="1">
        <v>0</v>
      </c>
      <c r="P43" s="1">
        <v>13.271579999999901</v>
      </c>
      <c r="Q43" s="1">
        <v>0</v>
      </c>
      <c r="R43" s="1">
        <v>0</v>
      </c>
      <c r="S43" s="1">
        <v>6.2930000000000001</v>
      </c>
      <c r="T43" s="1">
        <v>0</v>
      </c>
      <c r="U43" s="1"/>
      <c r="V43" s="1"/>
      <c r="W43" s="1"/>
      <c r="X43" s="1"/>
      <c r="Y43" s="1"/>
      <c r="Z43" s="1"/>
      <c r="AA43" s="1"/>
      <c r="AB43" s="10"/>
      <c r="AC43" s="3"/>
      <c r="AD43" s="1"/>
      <c r="AE43" s="1"/>
      <c r="AF43" s="1"/>
      <c r="AG43" s="1"/>
      <c r="AH43" s="1"/>
      <c r="AI43" s="1"/>
      <c r="AJ43" s="1"/>
      <c r="AK43" s="1"/>
      <c r="AL43" s="1"/>
      <c r="AM43" s="1"/>
    </row>
    <row r="44" spans="1:40">
      <c r="A44" s="1" t="s">
        <v>0</v>
      </c>
      <c r="B44" s="1">
        <v>2012</v>
      </c>
      <c r="C44" s="1" t="s">
        <v>407</v>
      </c>
      <c r="D44" s="1" t="s">
        <v>408</v>
      </c>
      <c r="E44" s="1" t="s">
        <v>409</v>
      </c>
      <c r="F44" s="1">
        <v>89</v>
      </c>
      <c r="G44" s="1" t="s">
        <v>410</v>
      </c>
      <c r="H44" s="1" t="s">
        <v>13</v>
      </c>
      <c r="I44" s="1" t="s">
        <v>6</v>
      </c>
      <c r="J44" s="1" t="s">
        <v>91</v>
      </c>
      <c r="K44" s="1">
        <v>54</v>
      </c>
      <c r="L44" s="1" t="s">
        <v>8</v>
      </c>
      <c r="M44" s="1">
        <v>0</v>
      </c>
      <c r="N44" s="1">
        <v>0</v>
      </c>
      <c r="O44" s="1">
        <v>0</v>
      </c>
      <c r="P44" s="1">
        <v>375.06023999999996</v>
      </c>
      <c r="Q44" s="1">
        <v>0</v>
      </c>
      <c r="R44" s="1">
        <v>0</v>
      </c>
      <c r="S44" s="1">
        <v>7.0209999999999999</v>
      </c>
      <c r="T44" s="1">
        <v>0</v>
      </c>
      <c r="U44" s="1"/>
      <c r="V44" s="1"/>
      <c r="W44" s="1"/>
      <c r="X44" s="1"/>
      <c r="Y44" s="1"/>
      <c r="Z44" s="1"/>
      <c r="AA44" s="1"/>
      <c r="AB44" s="10"/>
      <c r="AC44" s="3"/>
      <c r="AD44" s="1"/>
      <c r="AE44" s="1"/>
      <c r="AF44" s="1"/>
      <c r="AG44" s="1"/>
      <c r="AH44" s="1"/>
      <c r="AI44" s="1"/>
      <c r="AJ44" s="1"/>
      <c r="AK44" s="1"/>
      <c r="AL44" s="1"/>
      <c r="AM44" s="1"/>
    </row>
    <row r="45" spans="1:40" s="5" customFormat="1">
      <c r="A45" s="4" t="s">
        <v>0</v>
      </c>
      <c r="B45" s="4">
        <v>2012</v>
      </c>
      <c r="C45" s="4" t="s">
        <v>92</v>
      </c>
      <c r="D45" s="4" t="s">
        <v>93</v>
      </c>
      <c r="E45" s="4" t="s">
        <v>94</v>
      </c>
      <c r="F45" s="4">
        <v>18</v>
      </c>
      <c r="G45" s="4" t="s">
        <v>95</v>
      </c>
      <c r="H45" s="4" t="s">
        <v>96</v>
      </c>
      <c r="I45" s="4" t="s">
        <v>14</v>
      </c>
      <c r="J45" s="4" t="s">
        <v>15</v>
      </c>
      <c r="K45" s="4">
        <v>360</v>
      </c>
      <c r="L45" s="4" t="s">
        <v>8</v>
      </c>
      <c r="M45" s="4">
        <v>0</v>
      </c>
      <c r="N45" s="4">
        <v>0</v>
      </c>
      <c r="O45" s="4">
        <v>0.12685399999999999</v>
      </c>
      <c r="P45" s="4">
        <v>2550.2399999999998</v>
      </c>
      <c r="Q45" s="4">
        <v>0</v>
      </c>
      <c r="R45" s="4">
        <v>0</v>
      </c>
      <c r="S45" s="4">
        <v>56</v>
      </c>
      <c r="T45" s="4">
        <v>0</v>
      </c>
      <c r="U45" s="4"/>
      <c r="V45" s="4"/>
      <c r="W45" s="4"/>
      <c r="X45" s="4"/>
      <c r="Y45" s="4"/>
      <c r="Z45" s="4"/>
      <c r="AA45" s="4"/>
      <c r="AB45" s="11" t="str">
        <f>[1]AT!B$61</f>
        <v>1.(c)</v>
      </c>
      <c r="AC45" s="16" t="str">
        <f>[1]AT!C$61</f>
        <v>Linz AG</v>
      </c>
      <c r="AD45" s="16" t="str">
        <f>[1]AT!D$61</f>
        <v>Linz Strom GmbH</v>
      </c>
      <c r="AE45" s="16">
        <f>[1]AT!E$61</f>
        <v>5807</v>
      </c>
      <c r="AF45" s="16" t="str">
        <f>[1]AT!F$61</f>
        <v>Lunzerstraße</v>
      </c>
      <c r="AG45" s="16" t="str">
        <f>[1]AT!G$61</f>
        <v>90</v>
      </c>
      <c r="AH45" s="16" t="str">
        <f>[1]AT!H$61</f>
        <v>Linz</v>
      </c>
      <c r="AI45" s="16" t="str">
        <f>[1]AT!I$61</f>
        <v>4020</v>
      </c>
      <c r="AJ45" s="16">
        <f>[1]AT!J$61</f>
        <v>0</v>
      </c>
      <c r="AK45" s="16">
        <f>[1]AT!K$61</f>
        <v>0</v>
      </c>
      <c r="AL45" s="16">
        <f>[1]AT!L$61</f>
        <v>0</v>
      </c>
      <c r="AM45" s="16">
        <f>[1]AT!M$61</f>
        <v>141</v>
      </c>
      <c r="AN45" s="8" t="s">
        <v>808</v>
      </c>
    </row>
    <row r="46" spans="1:40" s="5" customFormat="1">
      <c r="A46" s="4" t="s">
        <v>0</v>
      </c>
      <c r="B46" s="4">
        <v>2012</v>
      </c>
      <c r="C46" s="4" t="s">
        <v>137</v>
      </c>
      <c r="D46" s="4" t="s">
        <v>138</v>
      </c>
      <c r="E46" s="4" t="s">
        <v>139</v>
      </c>
      <c r="F46" s="4">
        <v>28</v>
      </c>
      <c r="G46" s="4" t="s">
        <v>140</v>
      </c>
      <c r="H46" s="4" t="s">
        <v>141</v>
      </c>
      <c r="I46" s="4" t="s">
        <v>14</v>
      </c>
      <c r="J46" s="4" t="s">
        <v>15</v>
      </c>
      <c r="K46" s="4">
        <v>210</v>
      </c>
      <c r="L46" s="4" t="s">
        <v>27</v>
      </c>
      <c r="M46" s="4">
        <v>0</v>
      </c>
      <c r="N46" s="4">
        <v>0</v>
      </c>
      <c r="O46" s="4">
        <v>0</v>
      </c>
      <c r="P46" s="4">
        <v>2357.8200000000002</v>
      </c>
      <c r="Q46" s="4">
        <v>0</v>
      </c>
      <c r="R46" s="4">
        <v>0</v>
      </c>
      <c r="S46" s="4">
        <v>40.42</v>
      </c>
      <c r="T46" s="4">
        <v>0</v>
      </c>
      <c r="U46" s="4" t="s">
        <v>28</v>
      </c>
      <c r="V46" s="4"/>
      <c r="W46" s="4"/>
      <c r="X46" s="4"/>
      <c r="Y46" s="4"/>
      <c r="Z46" s="4"/>
      <c r="AA46" s="4"/>
      <c r="AB46" s="11" t="str">
        <f>[1]AT!B$60</f>
        <v>1.(c)</v>
      </c>
      <c r="AC46" s="16" t="str">
        <f>[1]AT!C$60</f>
        <v>Linz AG</v>
      </c>
      <c r="AD46" s="16" t="str">
        <f>[1]AT!D$60</f>
        <v>Linz Strom GmbH</v>
      </c>
      <c r="AE46" s="16">
        <f>[1]AT!E$60</f>
        <v>5806</v>
      </c>
      <c r="AF46" s="16" t="str">
        <f>[1]AT!F$60</f>
        <v>Nebingerstraße</v>
      </c>
      <c r="AG46" s="16" t="str">
        <f>[1]AT!G$60</f>
        <v>1</v>
      </c>
      <c r="AH46" s="16" t="str">
        <f>[1]AT!H$60</f>
        <v>Linz</v>
      </c>
      <c r="AI46" s="16" t="str">
        <f>[1]AT!I$60</f>
        <v>4020</v>
      </c>
      <c r="AJ46" s="16">
        <f>[1]AT!J$60</f>
        <v>195</v>
      </c>
      <c r="AK46" s="16">
        <f>[1]AT!K$60</f>
        <v>0</v>
      </c>
      <c r="AL46" s="16">
        <f>[1]AT!L$60</f>
        <v>0</v>
      </c>
      <c r="AM46" s="16">
        <f>[1]AT!M$60</f>
        <v>468</v>
      </c>
      <c r="AN46" s="8" t="s">
        <v>808</v>
      </c>
    </row>
    <row r="47" spans="1:40" s="5" customFormat="1">
      <c r="A47" s="4" t="s">
        <v>0</v>
      </c>
      <c r="B47" s="4">
        <v>2012</v>
      </c>
      <c r="C47" s="4" t="s">
        <v>142</v>
      </c>
      <c r="D47" s="4" t="s">
        <v>143</v>
      </c>
      <c r="E47" s="4" t="s">
        <v>144</v>
      </c>
      <c r="F47" s="4">
        <v>29</v>
      </c>
      <c r="G47" s="4" t="s">
        <v>145</v>
      </c>
      <c r="H47" s="4" t="s">
        <v>141</v>
      </c>
      <c r="I47" s="4" t="s">
        <v>34</v>
      </c>
      <c r="J47" s="4" t="s">
        <v>15</v>
      </c>
      <c r="K47" s="4">
        <v>210</v>
      </c>
      <c r="L47" s="4" t="s">
        <v>27</v>
      </c>
      <c r="M47" s="4">
        <v>0</v>
      </c>
      <c r="N47" s="4">
        <v>0</v>
      </c>
      <c r="O47" s="4">
        <v>0</v>
      </c>
      <c r="P47" s="4">
        <v>904.21199999999999</v>
      </c>
      <c r="Q47" s="4">
        <v>0</v>
      </c>
      <c r="R47" s="4">
        <v>0</v>
      </c>
      <c r="S47" s="4">
        <v>13.36</v>
      </c>
      <c r="T47" s="4">
        <v>0</v>
      </c>
      <c r="U47" s="4" t="s">
        <v>28</v>
      </c>
      <c r="V47" s="4"/>
      <c r="W47" s="4"/>
      <c r="X47" s="4"/>
      <c r="Y47" s="4"/>
      <c r="Z47" s="4"/>
      <c r="AA47" s="4"/>
      <c r="AB47" s="11" t="str">
        <f>[1]AT!B$60</f>
        <v>1.(c)</v>
      </c>
      <c r="AC47" s="16" t="str">
        <f>[1]AT!C$60</f>
        <v>Linz AG</v>
      </c>
      <c r="AD47" s="16" t="str">
        <f>[1]AT!D$60</f>
        <v>Linz Strom GmbH</v>
      </c>
      <c r="AE47" s="16">
        <f>[1]AT!E$60</f>
        <v>5806</v>
      </c>
      <c r="AF47" s="16" t="str">
        <f>[1]AT!F$60</f>
        <v>Nebingerstraße</v>
      </c>
      <c r="AG47" s="16" t="str">
        <f>[1]AT!G$60</f>
        <v>1</v>
      </c>
      <c r="AH47" s="16" t="str">
        <f>[1]AT!H$60</f>
        <v>Linz</v>
      </c>
      <c r="AI47" s="16" t="str">
        <f>[1]AT!I$60</f>
        <v>4020</v>
      </c>
      <c r="AJ47" s="16">
        <f>[1]AT!J$60</f>
        <v>195</v>
      </c>
      <c r="AK47" s="16">
        <f>[1]AT!K$60</f>
        <v>0</v>
      </c>
      <c r="AL47" s="16">
        <f>[1]AT!L$60</f>
        <v>0</v>
      </c>
      <c r="AM47" s="16">
        <f>[1]AT!M$60</f>
        <v>468</v>
      </c>
      <c r="AN47" s="8" t="s">
        <v>808</v>
      </c>
    </row>
    <row r="48" spans="1:40" s="5" customFormat="1">
      <c r="A48" s="4" t="s">
        <v>0</v>
      </c>
      <c r="B48" s="4">
        <v>2012</v>
      </c>
      <c r="C48" s="4" t="s">
        <v>179</v>
      </c>
      <c r="D48" s="4" t="s">
        <v>180</v>
      </c>
      <c r="E48" s="4" t="s">
        <v>181</v>
      </c>
      <c r="F48" s="4">
        <v>37</v>
      </c>
      <c r="G48" s="4" t="s">
        <v>182</v>
      </c>
      <c r="H48" s="4" t="s">
        <v>141</v>
      </c>
      <c r="I48" s="4" t="s">
        <v>14</v>
      </c>
      <c r="J48" s="4" t="s">
        <v>15</v>
      </c>
      <c r="K48" s="4">
        <v>167</v>
      </c>
      <c r="L48" s="4" t="s">
        <v>8</v>
      </c>
      <c r="M48" s="4">
        <v>601</v>
      </c>
      <c r="N48" s="4">
        <v>0</v>
      </c>
      <c r="O48" s="4">
        <v>0</v>
      </c>
      <c r="P48" s="4">
        <v>142.77600000000001</v>
      </c>
      <c r="Q48" s="4">
        <v>0</v>
      </c>
      <c r="R48" s="4">
        <v>0</v>
      </c>
      <c r="S48" s="4">
        <v>107.54</v>
      </c>
      <c r="T48" s="4">
        <v>2.2999999999999998</v>
      </c>
      <c r="U48" s="4"/>
      <c r="V48" s="4"/>
      <c r="W48" s="4"/>
      <c r="X48" s="4"/>
      <c r="Y48" s="4"/>
      <c r="Z48" s="4"/>
      <c r="AA48" s="4"/>
      <c r="AB48" s="11" t="str">
        <f>[1]AT!B$60</f>
        <v>1.(c)</v>
      </c>
      <c r="AC48" s="16" t="str">
        <f>[1]AT!C$60</f>
        <v>Linz AG</v>
      </c>
      <c r="AD48" s="16" t="str">
        <f>[1]AT!D$60</f>
        <v>Linz Strom GmbH</v>
      </c>
      <c r="AE48" s="16">
        <f>[1]AT!E$60</f>
        <v>5806</v>
      </c>
      <c r="AF48" s="16" t="str">
        <f>[1]AT!F$60</f>
        <v>Nebingerstraße</v>
      </c>
      <c r="AG48" s="16" t="str">
        <f>[1]AT!G$60</f>
        <v>1</v>
      </c>
      <c r="AH48" s="16" t="str">
        <f>[1]AT!H$60</f>
        <v>Linz</v>
      </c>
      <c r="AI48" s="16" t="str">
        <f>[1]AT!I$60</f>
        <v>4020</v>
      </c>
      <c r="AJ48" s="16">
        <f>[1]AT!J$60</f>
        <v>195</v>
      </c>
      <c r="AK48" s="16">
        <f>[1]AT!K$60</f>
        <v>0</v>
      </c>
      <c r="AL48" s="16">
        <f>[1]AT!L$60</f>
        <v>0</v>
      </c>
      <c r="AM48" s="16">
        <f>[1]AT!M$60</f>
        <v>468</v>
      </c>
      <c r="AN48" s="8" t="s">
        <v>808</v>
      </c>
    </row>
    <row r="49" spans="1:40">
      <c r="A49" s="1" t="s">
        <v>0</v>
      </c>
      <c r="B49" s="1">
        <v>2012</v>
      </c>
      <c r="C49" s="1" t="s">
        <v>61</v>
      </c>
      <c r="D49" s="1" t="s">
        <v>62</v>
      </c>
      <c r="E49" s="1" t="s">
        <v>63</v>
      </c>
      <c r="F49" s="1">
        <v>12</v>
      </c>
      <c r="G49" s="1" t="s">
        <v>64</v>
      </c>
      <c r="H49" s="1" t="s">
        <v>65</v>
      </c>
      <c r="I49" s="1" t="s">
        <v>34</v>
      </c>
      <c r="J49" s="1" t="s">
        <v>66</v>
      </c>
      <c r="K49" s="1">
        <v>385</v>
      </c>
      <c r="L49" s="1" t="s">
        <v>8</v>
      </c>
      <c r="M49" s="1">
        <v>0</v>
      </c>
      <c r="N49" s="1">
        <v>0</v>
      </c>
      <c r="O49" s="1">
        <v>0</v>
      </c>
      <c r="P49" s="1">
        <v>604.03296</v>
      </c>
      <c r="Q49" s="1">
        <v>9161.8371999999999</v>
      </c>
      <c r="R49" s="1">
        <v>477.92</v>
      </c>
      <c r="S49" s="1">
        <v>175.05</v>
      </c>
      <c r="T49" s="1">
        <v>4.1349999999999998</v>
      </c>
      <c r="U49" s="1"/>
      <c r="V49" s="1"/>
      <c r="W49" s="1"/>
      <c r="X49" s="1"/>
      <c r="Y49" s="1"/>
      <c r="Z49" s="1"/>
      <c r="AA49" s="1"/>
      <c r="AB49" s="10"/>
      <c r="AC49" s="3"/>
      <c r="AD49" s="3"/>
      <c r="AE49" s="3"/>
      <c r="AF49" s="3"/>
      <c r="AG49" s="3"/>
      <c r="AH49" s="3"/>
      <c r="AI49" s="3"/>
      <c r="AJ49" s="3"/>
      <c r="AK49" s="3"/>
      <c r="AL49" s="3"/>
      <c r="AM49" s="3"/>
    </row>
    <row r="50" spans="1:40">
      <c r="A50" s="1" t="s">
        <v>0</v>
      </c>
      <c r="B50" s="1">
        <v>2012</v>
      </c>
      <c r="C50" s="1" t="s">
        <v>146</v>
      </c>
      <c r="D50" s="1" t="s">
        <v>147</v>
      </c>
      <c r="E50" s="1" t="s">
        <v>148</v>
      </c>
      <c r="F50" s="1">
        <v>30</v>
      </c>
      <c r="G50" s="1" t="s">
        <v>149</v>
      </c>
      <c r="H50" s="1" t="s">
        <v>65</v>
      </c>
      <c r="I50" s="1" t="s">
        <v>6</v>
      </c>
      <c r="J50" s="1" t="s">
        <v>66</v>
      </c>
      <c r="K50" s="1">
        <v>203</v>
      </c>
      <c r="L50" s="1" t="s">
        <v>8</v>
      </c>
      <c r="M50" s="1">
        <v>0</v>
      </c>
      <c r="N50" s="1">
        <v>0</v>
      </c>
      <c r="O50" s="1">
        <v>0</v>
      </c>
      <c r="P50" s="1">
        <v>93.507269999999906</v>
      </c>
      <c r="Q50" s="1">
        <v>216.336939999999</v>
      </c>
      <c r="R50" s="1">
        <v>8.85</v>
      </c>
      <c r="S50" s="1">
        <v>9.1199999999999992</v>
      </c>
      <c r="T50" s="1">
        <v>0.09</v>
      </c>
      <c r="U50" s="1"/>
      <c r="V50" s="1"/>
      <c r="W50" s="1"/>
      <c r="X50" s="1"/>
      <c r="Y50" s="1"/>
      <c r="Z50" s="1"/>
      <c r="AA50" s="1"/>
      <c r="AB50" s="10"/>
      <c r="AC50" s="3"/>
      <c r="AD50" s="1"/>
      <c r="AE50" s="1"/>
      <c r="AF50" s="1"/>
      <c r="AG50" s="1"/>
      <c r="AH50" s="1"/>
      <c r="AI50" s="1"/>
      <c r="AJ50" s="1"/>
      <c r="AK50" s="1"/>
      <c r="AL50" s="1"/>
      <c r="AM50" s="1"/>
    </row>
    <row r="51" spans="1:40">
      <c r="A51" s="1" t="s">
        <v>0</v>
      </c>
      <c r="B51" s="1">
        <v>2012</v>
      </c>
      <c r="C51" s="1" t="s">
        <v>203</v>
      </c>
      <c r="D51" s="1" t="s">
        <v>204</v>
      </c>
      <c r="E51" s="1" t="s">
        <v>205</v>
      </c>
      <c r="F51" s="1">
        <v>42</v>
      </c>
      <c r="G51" s="1" t="s">
        <v>206</v>
      </c>
      <c r="H51" s="1" t="s">
        <v>65</v>
      </c>
      <c r="I51" s="1" t="s">
        <v>6</v>
      </c>
      <c r="J51" s="1" t="s">
        <v>66</v>
      </c>
      <c r="K51" s="1">
        <v>135</v>
      </c>
      <c r="L51" s="1" t="s">
        <v>8</v>
      </c>
      <c r="M51" s="1">
        <v>0</v>
      </c>
      <c r="N51" s="1">
        <v>0</v>
      </c>
      <c r="O51" s="1">
        <v>0</v>
      </c>
      <c r="P51" s="1">
        <v>58.228369999999899</v>
      </c>
      <c r="Q51" s="1">
        <v>1728.1697799999999</v>
      </c>
      <c r="R51" s="1">
        <v>103.91</v>
      </c>
      <c r="S51" s="1">
        <v>4.54</v>
      </c>
      <c r="T51" s="1">
        <v>0.439</v>
      </c>
      <c r="U51" s="1"/>
      <c r="V51" s="1"/>
      <c r="W51" s="1"/>
      <c r="X51" s="1"/>
      <c r="Y51" s="1"/>
      <c r="Z51" s="1"/>
      <c r="AA51" s="1"/>
      <c r="AB51" s="10"/>
      <c r="AC51" s="3"/>
      <c r="AD51" s="1"/>
      <c r="AE51" s="1"/>
      <c r="AF51" s="1"/>
      <c r="AG51" s="1"/>
      <c r="AH51" s="1"/>
      <c r="AI51" s="1"/>
      <c r="AJ51" s="1"/>
      <c r="AK51" s="1"/>
      <c r="AL51" s="1"/>
      <c r="AM51" s="1"/>
    </row>
    <row r="52" spans="1:40">
      <c r="A52" s="1" t="s">
        <v>0</v>
      </c>
      <c r="B52" s="1">
        <v>2012</v>
      </c>
      <c r="C52" s="1" t="s">
        <v>211</v>
      </c>
      <c r="D52" s="1" t="s">
        <v>212</v>
      </c>
      <c r="E52" s="1" t="s">
        <v>213</v>
      </c>
      <c r="F52" s="1">
        <v>44</v>
      </c>
      <c r="G52" s="1" t="s">
        <v>214</v>
      </c>
      <c r="H52" s="1" t="s">
        <v>65</v>
      </c>
      <c r="I52" s="1" t="s">
        <v>6</v>
      </c>
      <c r="J52" s="1" t="s">
        <v>66</v>
      </c>
      <c r="K52" s="1">
        <v>129</v>
      </c>
      <c r="L52" s="1" t="s">
        <v>8</v>
      </c>
      <c r="M52" s="1">
        <v>0</v>
      </c>
      <c r="N52" s="1">
        <v>0</v>
      </c>
      <c r="O52" s="1">
        <v>0</v>
      </c>
      <c r="P52" s="1">
        <v>41.934609999999999</v>
      </c>
      <c r="Q52" s="1">
        <v>1201.4568000000002</v>
      </c>
      <c r="R52" s="1">
        <v>75.27</v>
      </c>
      <c r="S52" s="1">
        <v>6.84</v>
      </c>
      <c r="T52" s="1">
        <v>0.31900000000000001</v>
      </c>
      <c r="U52" s="1"/>
      <c r="V52" s="1"/>
      <c r="W52" s="1"/>
      <c r="X52" s="1"/>
      <c r="Y52" s="1"/>
      <c r="Z52" s="1"/>
      <c r="AA52" s="1"/>
      <c r="AB52" s="10"/>
      <c r="AC52" s="3"/>
      <c r="AD52" s="1"/>
      <c r="AE52" s="1"/>
      <c r="AF52" s="1"/>
      <c r="AG52" s="1"/>
      <c r="AH52" s="1"/>
      <c r="AI52" s="1"/>
      <c r="AJ52" s="1"/>
      <c r="AK52" s="1"/>
      <c r="AL52" s="1"/>
      <c r="AM52" s="1"/>
    </row>
    <row r="53" spans="1:40">
      <c r="A53" s="1" t="s">
        <v>0</v>
      </c>
      <c r="B53" s="1">
        <v>2012</v>
      </c>
      <c r="C53" s="1" t="s">
        <v>219</v>
      </c>
      <c r="D53" s="1" t="s">
        <v>220</v>
      </c>
      <c r="E53" s="1" t="s">
        <v>221</v>
      </c>
      <c r="F53" s="1">
        <v>46</v>
      </c>
      <c r="G53" s="1" t="s">
        <v>222</v>
      </c>
      <c r="H53" s="2" t="s">
        <v>65</v>
      </c>
      <c r="I53" s="1" t="s">
        <v>6</v>
      </c>
      <c r="J53" s="1" t="s">
        <v>66</v>
      </c>
      <c r="K53" s="1">
        <v>125</v>
      </c>
      <c r="L53" s="1" t="s">
        <v>27</v>
      </c>
      <c r="M53" s="1">
        <v>0</v>
      </c>
      <c r="N53" s="1">
        <v>0</v>
      </c>
      <c r="O53" s="1">
        <v>0</v>
      </c>
      <c r="P53" s="1">
        <v>183.37753999999899</v>
      </c>
      <c r="Q53" s="1">
        <v>1395.4450899999902</v>
      </c>
      <c r="R53" s="1">
        <v>72.66</v>
      </c>
      <c r="S53" s="1">
        <v>40.43</v>
      </c>
      <c r="T53" s="1">
        <v>0.54600000000000004</v>
      </c>
      <c r="U53" s="1" t="s">
        <v>28</v>
      </c>
      <c r="V53" s="1"/>
      <c r="W53" s="1"/>
      <c r="X53" s="1"/>
      <c r="Y53" s="1"/>
      <c r="Z53" s="1"/>
      <c r="AA53" s="1"/>
      <c r="AB53" s="10"/>
      <c r="AC53" s="3"/>
      <c r="AD53" s="1"/>
      <c r="AE53" s="1"/>
      <c r="AF53" s="1"/>
      <c r="AG53" s="1"/>
      <c r="AH53" s="1"/>
      <c r="AI53" s="1"/>
      <c r="AJ53" s="1"/>
      <c r="AK53" s="1"/>
      <c r="AL53" s="1"/>
      <c r="AM53" s="1"/>
    </row>
    <row r="54" spans="1:40">
      <c r="A54" s="1" t="s">
        <v>0</v>
      </c>
      <c r="B54" s="1">
        <v>2012</v>
      </c>
      <c r="C54" s="1" t="s">
        <v>237</v>
      </c>
      <c r="D54" s="1" t="s">
        <v>238</v>
      </c>
      <c r="E54" s="1" t="s">
        <v>239</v>
      </c>
      <c r="F54" s="1">
        <v>50</v>
      </c>
      <c r="G54" s="1" t="s">
        <v>240</v>
      </c>
      <c r="H54" s="1" t="s">
        <v>65</v>
      </c>
      <c r="I54" s="1" t="s">
        <v>14</v>
      </c>
      <c r="J54" s="1" t="s">
        <v>66</v>
      </c>
      <c r="K54" s="1">
        <v>108</v>
      </c>
      <c r="L54" s="1" t="s">
        <v>8</v>
      </c>
      <c r="M54" s="1">
        <v>0</v>
      </c>
      <c r="N54" s="1">
        <v>0</v>
      </c>
      <c r="O54" s="1">
        <v>0</v>
      </c>
      <c r="P54" s="1">
        <v>57.100899999999896</v>
      </c>
      <c r="Q54" s="1">
        <v>2039.4201599999999</v>
      </c>
      <c r="R54" s="1">
        <v>94.53</v>
      </c>
      <c r="S54" s="1">
        <v>42.39</v>
      </c>
      <c r="T54" s="1">
        <v>0.88400000000000001</v>
      </c>
      <c r="U54" s="1"/>
      <c r="V54" s="1"/>
      <c r="W54" s="1"/>
      <c r="X54" s="1"/>
      <c r="Y54" s="1"/>
      <c r="Z54" s="1"/>
      <c r="AA54" s="1"/>
      <c r="AB54" s="10"/>
      <c r="AC54" s="3"/>
      <c r="AD54" s="1"/>
      <c r="AE54" s="1"/>
      <c r="AF54" s="1"/>
      <c r="AG54" s="1"/>
      <c r="AH54" s="1"/>
      <c r="AI54" s="1"/>
      <c r="AJ54" s="1"/>
      <c r="AK54" s="1"/>
      <c r="AL54" s="1"/>
      <c r="AM54" s="1"/>
    </row>
    <row r="55" spans="1:40">
      <c r="A55" s="1" t="s">
        <v>0</v>
      </c>
      <c r="B55" s="1">
        <v>2012</v>
      </c>
      <c r="C55" s="1" t="s">
        <v>272</v>
      </c>
      <c r="D55" s="1" t="s">
        <v>273</v>
      </c>
      <c r="E55" s="1" t="s">
        <v>274</v>
      </c>
      <c r="F55" s="1">
        <v>58</v>
      </c>
      <c r="G55" s="1" t="s">
        <v>275</v>
      </c>
      <c r="H55" s="1" t="s">
        <v>65</v>
      </c>
      <c r="I55" s="1" t="s">
        <v>6</v>
      </c>
      <c r="J55" s="1" t="s">
        <v>66</v>
      </c>
      <c r="K55" s="1">
        <v>90</v>
      </c>
      <c r="L55" s="1" t="s">
        <v>8</v>
      </c>
      <c r="M55" s="1">
        <v>0</v>
      </c>
      <c r="N55" s="1">
        <v>0</v>
      </c>
      <c r="O55" s="1">
        <v>0</v>
      </c>
      <c r="P55" s="1">
        <v>32.442039999999899</v>
      </c>
      <c r="Q55" s="1">
        <v>1301.90336999999</v>
      </c>
      <c r="R55" s="1">
        <v>69.650000000000006</v>
      </c>
      <c r="S55" s="1">
        <v>25.33</v>
      </c>
      <c r="T55" s="1">
        <v>0.59199999999999997</v>
      </c>
      <c r="U55" s="1"/>
      <c r="V55" s="1"/>
      <c r="W55" s="1"/>
      <c r="X55" s="1"/>
      <c r="Y55" s="1"/>
      <c r="Z55" s="1"/>
      <c r="AA55" s="1"/>
      <c r="AB55" s="10"/>
      <c r="AC55" s="3"/>
      <c r="AD55" s="1"/>
      <c r="AE55" s="1"/>
      <c r="AF55" s="1"/>
      <c r="AG55" s="1"/>
      <c r="AH55" s="1"/>
      <c r="AI55" s="1"/>
      <c r="AJ55" s="1"/>
      <c r="AK55" s="1"/>
      <c r="AL55" s="1"/>
      <c r="AM55" s="1"/>
    </row>
    <row r="56" spans="1:40">
      <c r="A56" s="1" t="s">
        <v>0</v>
      </c>
      <c r="B56" s="1">
        <v>2012</v>
      </c>
      <c r="C56" s="1" t="s">
        <v>276</v>
      </c>
      <c r="D56" s="1" t="s">
        <v>277</v>
      </c>
      <c r="E56" s="1" t="s">
        <v>278</v>
      </c>
      <c r="F56" s="1">
        <v>59</v>
      </c>
      <c r="G56" s="1" t="s">
        <v>279</v>
      </c>
      <c r="H56" s="1" t="s">
        <v>65</v>
      </c>
      <c r="I56" s="1" t="s">
        <v>6</v>
      </c>
      <c r="J56" s="1" t="s">
        <v>66</v>
      </c>
      <c r="K56" s="1">
        <v>90</v>
      </c>
      <c r="L56" s="1" t="s">
        <v>8</v>
      </c>
      <c r="M56" s="1">
        <v>0</v>
      </c>
      <c r="N56" s="1">
        <v>0</v>
      </c>
      <c r="O56" s="1">
        <v>0</v>
      </c>
      <c r="P56" s="1">
        <v>45.753459999999997</v>
      </c>
      <c r="Q56" s="1">
        <v>1814.73209</v>
      </c>
      <c r="R56" s="1">
        <v>97.08</v>
      </c>
      <c r="S56" s="1">
        <v>34.869999999999997</v>
      </c>
      <c r="T56" s="1">
        <v>0.81699999999999995</v>
      </c>
      <c r="U56" s="1"/>
      <c r="V56" s="1"/>
      <c r="W56" s="1"/>
      <c r="X56" s="1"/>
      <c r="Y56" s="1"/>
      <c r="Z56" s="1"/>
      <c r="AA56" s="1"/>
      <c r="AB56" s="10"/>
      <c r="AC56" s="3"/>
      <c r="AD56" s="1"/>
      <c r="AE56" s="1"/>
      <c r="AF56" s="1"/>
      <c r="AG56" s="1"/>
      <c r="AH56" s="1"/>
      <c r="AI56" s="1"/>
      <c r="AJ56" s="1"/>
      <c r="AK56" s="1"/>
      <c r="AL56" s="1"/>
      <c r="AM56" s="1"/>
    </row>
    <row r="57" spans="1:40" s="5" customFormat="1">
      <c r="A57" s="4" t="s">
        <v>0</v>
      </c>
      <c r="B57" s="4">
        <v>2012</v>
      </c>
      <c r="C57" s="4" t="s">
        <v>267</v>
      </c>
      <c r="D57" s="4" t="s">
        <v>268</v>
      </c>
      <c r="E57" s="4" t="s">
        <v>269</v>
      </c>
      <c r="F57" s="4">
        <v>57</v>
      </c>
      <c r="G57" s="4" t="s">
        <v>270</v>
      </c>
      <c r="H57" s="4" t="s">
        <v>271</v>
      </c>
      <c r="I57" s="4" t="s">
        <v>6</v>
      </c>
      <c r="J57" s="4" t="s">
        <v>15</v>
      </c>
      <c r="K57" s="4">
        <v>93</v>
      </c>
      <c r="L57" s="4" t="s">
        <v>8</v>
      </c>
      <c r="M57" s="4">
        <v>0</v>
      </c>
      <c r="N57" s="4">
        <v>3730.9094799999998</v>
      </c>
      <c r="O57" s="4">
        <v>15.3742147</v>
      </c>
      <c r="P57" s="4">
        <v>0</v>
      </c>
      <c r="Q57" s="4">
        <v>0</v>
      </c>
      <c r="R57" s="4">
        <v>14.33</v>
      </c>
      <c r="S57" s="4">
        <v>169.99299999999999</v>
      </c>
      <c r="T57" s="4">
        <v>52.305</v>
      </c>
      <c r="U57" s="4"/>
      <c r="V57" s="4"/>
      <c r="W57" s="4"/>
      <c r="X57" s="4"/>
      <c r="Y57" s="4"/>
      <c r="Z57" s="4"/>
      <c r="AA57" s="4"/>
      <c r="AB57" s="11" t="str">
        <f>[1]AT!B$67</f>
        <v>3.(c)</v>
      </c>
      <c r="AC57" s="16" t="str">
        <f>[1]AT!C$67</f>
        <v>Nettingsdorfer Service Center</v>
      </c>
      <c r="AD57" s="16" t="str">
        <f>[1]AT!D$67</f>
        <v>Nettingsdorfer Papierfabrik AG &amp; Co KG</v>
      </c>
      <c r="AE57" s="16">
        <f>[1]AT!E$67</f>
        <v>5927</v>
      </c>
      <c r="AF57" s="16" t="str">
        <f>[1]AT!F$67</f>
        <v>Nettingsdorfer Straße</v>
      </c>
      <c r="AG57" s="16" t="str">
        <f>[1]AT!G$67</f>
        <v>40</v>
      </c>
      <c r="AH57" s="16" t="str">
        <f>[1]AT!H$67</f>
        <v>Kremsdorf</v>
      </c>
      <c r="AI57" s="16" t="str">
        <f>[1]AT!I$67</f>
        <v>4053</v>
      </c>
      <c r="AJ57" s="16">
        <f>[1]AT!J$67</f>
        <v>234</v>
      </c>
      <c r="AK57" s="16">
        <f>[1]AT!K$67</f>
        <v>0</v>
      </c>
      <c r="AL57" s="16">
        <f>[1]AT!L$67</f>
        <v>0</v>
      </c>
      <c r="AM57" s="16">
        <f>[1]AT!M$67</f>
        <v>384</v>
      </c>
      <c r="AN57" s="8" t="s">
        <v>808</v>
      </c>
    </row>
    <row r="58" spans="1:40" s="5" customFormat="1">
      <c r="A58" s="4" t="s">
        <v>0</v>
      </c>
      <c r="B58" s="4">
        <v>2012</v>
      </c>
      <c r="C58" s="4" t="s">
        <v>320</v>
      </c>
      <c r="D58" s="4" t="s">
        <v>321</v>
      </c>
      <c r="E58" s="4" t="s">
        <v>322</v>
      </c>
      <c r="F58" s="4">
        <v>69</v>
      </c>
      <c r="G58" s="4" t="s">
        <v>323</v>
      </c>
      <c r="H58" s="4" t="s">
        <v>271</v>
      </c>
      <c r="I58" s="4" t="s">
        <v>6</v>
      </c>
      <c r="J58" s="4" t="s">
        <v>15</v>
      </c>
      <c r="K58" s="4">
        <v>66</v>
      </c>
      <c r="L58" s="4" t="s">
        <v>8</v>
      </c>
      <c r="M58" s="4">
        <v>0</v>
      </c>
      <c r="N58" s="4">
        <v>0</v>
      </c>
      <c r="O58" s="4">
        <v>0</v>
      </c>
      <c r="P58" s="4">
        <v>849.09719999999993</v>
      </c>
      <c r="Q58" s="4">
        <v>0</v>
      </c>
      <c r="R58" s="4">
        <v>0</v>
      </c>
      <c r="S58" s="4">
        <v>18.088999999999999</v>
      </c>
      <c r="T58" s="4">
        <v>0.57199999999999995</v>
      </c>
      <c r="U58" s="4"/>
      <c r="V58" s="4"/>
      <c r="W58" s="4"/>
      <c r="X58" s="4"/>
      <c r="Y58" s="4"/>
      <c r="Z58" s="4"/>
      <c r="AA58" s="4"/>
      <c r="AB58" s="11" t="str">
        <f>[1]AT!B$67</f>
        <v>3.(c)</v>
      </c>
      <c r="AC58" s="16" t="str">
        <f>[1]AT!C$67</f>
        <v>Nettingsdorfer Service Center</v>
      </c>
      <c r="AD58" s="16" t="str">
        <f>[1]AT!D$67</f>
        <v>Nettingsdorfer Papierfabrik AG &amp; Co KG</v>
      </c>
      <c r="AE58" s="16">
        <f>[1]AT!E$67</f>
        <v>5927</v>
      </c>
      <c r="AF58" s="16" t="str">
        <f>[1]AT!F$67</f>
        <v>Nettingsdorfer Straße</v>
      </c>
      <c r="AG58" s="16" t="str">
        <f>[1]AT!G$67</f>
        <v>40</v>
      </c>
      <c r="AH58" s="16" t="str">
        <f>[1]AT!H$67</f>
        <v>Kremsdorf</v>
      </c>
      <c r="AI58" s="16" t="str">
        <f>[1]AT!I$67</f>
        <v>4053</v>
      </c>
      <c r="AJ58" s="16">
        <f>[1]AT!J$67</f>
        <v>234</v>
      </c>
      <c r="AK58" s="16">
        <f>[1]AT!K$67</f>
        <v>0</v>
      </c>
      <c r="AL58" s="16">
        <f>[1]AT!L$67</f>
        <v>0</v>
      </c>
      <c r="AM58" s="16">
        <f>[1]AT!M$67</f>
        <v>384</v>
      </c>
      <c r="AN58" s="8" t="s">
        <v>808</v>
      </c>
    </row>
    <row r="59" spans="1:40" s="5" customFormat="1">
      <c r="A59" s="4" t="s">
        <v>0</v>
      </c>
      <c r="B59" s="4">
        <v>2012</v>
      </c>
      <c r="C59" s="4" t="s">
        <v>188</v>
      </c>
      <c r="D59" s="4" t="s">
        <v>189</v>
      </c>
      <c r="E59" s="4" t="s">
        <v>190</v>
      </c>
      <c r="F59" s="4">
        <v>39</v>
      </c>
      <c r="G59" s="4" t="s">
        <v>191</v>
      </c>
      <c r="H59" s="4" t="s">
        <v>192</v>
      </c>
      <c r="I59" s="4" t="s">
        <v>14</v>
      </c>
      <c r="J59" s="4" t="s">
        <v>15</v>
      </c>
      <c r="K59" s="4">
        <v>146</v>
      </c>
      <c r="L59" s="4" t="s">
        <v>27</v>
      </c>
      <c r="M59" s="4">
        <v>0</v>
      </c>
      <c r="N59" s="4">
        <v>0</v>
      </c>
      <c r="O59" s="4">
        <v>0</v>
      </c>
      <c r="P59" s="4">
        <v>4268229.66</v>
      </c>
      <c r="Q59" s="4">
        <v>0</v>
      </c>
      <c r="R59" s="4">
        <v>0</v>
      </c>
      <c r="S59" s="4">
        <v>303.28800000000001</v>
      </c>
      <c r="T59" s="4">
        <v>0</v>
      </c>
      <c r="U59" s="4" t="s">
        <v>28</v>
      </c>
      <c r="V59" s="4"/>
      <c r="W59" s="4"/>
      <c r="X59" s="4"/>
      <c r="Y59" s="4"/>
      <c r="Z59" s="4"/>
      <c r="AA59" s="4"/>
      <c r="AB59" s="11" t="str">
        <f>[1]AT!B$93</f>
        <v>6.(b)</v>
      </c>
      <c r="AC59" s="16" t="str">
        <f>[1]AT!C$93</f>
        <v>UPM Kymmene</v>
      </c>
      <c r="AD59" s="16" t="str">
        <f>[1]AT!D$93</f>
        <v>UPM Kymmene Austria GmbH</v>
      </c>
      <c r="AE59" s="16">
        <f>[1]AT!E$93</f>
        <v>193329</v>
      </c>
      <c r="AF59" s="16" t="str">
        <f>[1]AT!F$93</f>
        <v>Fabriksplatz</v>
      </c>
      <c r="AG59" s="16" t="str">
        <f>[1]AT!G$93</f>
        <v>1</v>
      </c>
      <c r="AH59" s="16" t="str">
        <f>[1]AT!H$93</f>
        <v>Stötten</v>
      </c>
      <c r="AI59" s="16" t="str">
        <f>[1]AT!I$93</f>
        <v>4662</v>
      </c>
      <c r="AJ59" s="16">
        <f>[1]AT!J$93</f>
        <v>307</v>
      </c>
      <c r="AK59" s="16">
        <f>[1]AT!K$93</f>
        <v>0</v>
      </c>
      <c r="AL59" s="16">
        <f>[1]AT!L$93</f>
        <v>0</v>
      </c>
      <c r="AM59" s="16">
        <f>[1]AT!M$93</f>
        <v>245</v>
      </c>
      <c r="AN59" s="8" t="s">
        <v>808</v>
      </c>
    </row>
    <row r="60" spans="1:40" s="5" customFormat="1">
      <c r="A60" s="4" t="s">
        <v>0</v>
      </c>
      <c r="B60" s="4">
        <v>2012</v>
      </c>
      <c r="C60" s="4" t="s">
        <v>339</v>
      </c>
      <c r="D60" s="4" t="s">
        <v>340</v>
      </c>
      <c r="E60" s="4" t="s">
        <v>341</v>
      </c>
      <c r="F60" s="4">
        <v>73</v>
      </c>
      <c r="G60" s="4" t="s">
        <v>342</v>
      </c>
      <c r="H60" s="4" t="s">
        <v>192</v>
      </c>
      <c r="I60" s="4" t="s">
        <v>14</v>
      </c>
      <c r="J60" s="4" t="s">
        <v>72</v>
      </c>
      <c r="K60" s="4">
        <v>62</v>
      </c>
      <c r="L60" s="4" t="s">
        <v>8</v>
      </c>
      <c r="M60" s="4">
        <v>0</v>
      </c>
      <c r="N60" s="4">
        <v>0</v>
      </c>
      <c r="O60" s="4">
        <v>0</v>
      </c>
      <c r="P60" s="4">
        <v>135.47934000000001</v>
      </c>
      <c r="Q60" s="4">
        <v>0</v>
      </c>
      <c r="R60" s="4">
        <v>0</v>
      </c>
      <c r="S60" s="4">
        <v>1.742</v>
      </c>
      <c r="T60" s="4">
        <v>0</v>
      </c>
      <c r="U60" s="4"/>
      <c r="V60" s="4"/>
      <c r="W60" s="4"/>
      <c r="X60" s="4"/>
      <c r="Y60" s="4"/>
      <c r="Z60" s="4"/>
      <c r="AA60" s="4"/>
      <c r="AB60" s="11" t="str">
        <f>[1]AT!B$93</f>
        <v>6.(b)</v>
      </c>
      <c r="AC60" s="16" t="str">
        <f>[1]AT!C$93</f>
        <v>UPM Kymmene</v>
      </c>
      <c r="AD60" s="16" t="str">
        <f>[1]AT!D$93</f>
        <v>UPM Kymmene Austria GmbH</v>
      </c>
      <c r="AE60" s="16">
        <f>[1]AT!E$93</f>
        <v>193329</v>
      </c>
      <c r="AF60" s="16" t="str">
        <f>[1]AT!F$93</f>
        <v>Fabriksplatz</v>
      </c>
      <c r="AG60" s="16" t="str">
        <f>[1]AT!G$93</f>
        <v>1</v>
      </c>
      <c r="AH60" s="16" t="str">
        <f>[1]AT!H$93</f>
        <v>Stötten</v>
      </c>
      <c r="AI60" s="16" t="str">
        <f>[1]AT!I$93</f>
        <v>4662</v>
      </c>
      <c r="AJ60" s="16">
        <f>[1]AT!J$93</f>
        <v>307</v>
      </c>
      <c r="AK60" s="16">
        <f>[1]AT!K$93</f>
        <v>0</v>
      </c>
      <c r="AL60" s="16">
        <f>[1]AT!L$93</f>
        <v>0</v>
      </c>
      <c r="AM60" s="16">
        <f>[1]AT!M$93</f>
        <v>245</v>
      </c>
      <c r="AN60" s="8" t="s">
        <v>808</v>
      </c>
    </row>
    <row r="61" spans="1:40" s="5" customFormat="1">
      <c r="A61" s="4" t="s">
        <v>0</v>
      </c>
      <c r="B61" s="4">
        <v>2012</v>
      </c>
      <c r="C61" s="4" t="s">
        <v>47</v>
      </c>
      <c r="D61" s="4" t="s">
        <v>48</v>
      </c>
      <c r="E61" s="4" t="s">
        <v>49</v>
      </c>
      <c r="F61" s="4">
        <v>9</v>
      </c>
      <c r="G61" s="4" t="s">
        <v>50</v>
      </c>
      <c r="H61" s="4" t="s">
        <v>51</v>
      </c>
      <c r="I61" s="4" t="s">
        <v>34</v>
      </c>
      <c r="J61" s="4" t="s">
        <v>15</v>
      </c>
      <c r="K61" s="4">
        <v>710</v>
      </c>
      <c r="L61" s="4" t="s">
        <v>27</v>
      </c>
      <c r="M61" s="4">
        <v>0</v>
      </c>
      <c r="N61" s="4">
        <v>0</v>
      </c>
      <c r="O61" s="4">
        <v>0</v>
      </c>
      <c r="P61" s="4">
        <v>3411.409752</v>
      </c>
      <c r="Q61" s="4">
        <v>0</v>
      </c>
      <c r="R61" s="4">
        <v>0</v>
      </c>
      <c r="S61" s="4">
        <v>42.37</v>
      </c>
      <c r="T61" s="4">
        <v>0</v>
      </c>
      <c r="U61" s="4" t="s">
        <v>28</v>
      </c>
      <c r="V61" s="4"/>
      <c r="W61" s="4"/>
      <c r="X61" s="4"/>
      <c r="Y61" s="4"/>
      <c r="Z61" s="4"/>
      <c r="AA61" s="4"/>
      <c r="AB61" s="11" t="str">
        <f>[1]AT!B$102</f>
        <v>1.(c)</v>
      </c>
      <c r="AC61" s="16" t="str">
        <f>[1]AT!C$102</f>
        <v>-</v>
      </c>
      <c r="AD61" s="16" t="str">
        <f>[1]AT!D$102</f>
        <v>Energie AG Oberösterreich Kraftwerke GmbH</v>
      </c>
      <c r="AE61" s="16">
        <f>[1]AT!E$102</f>
        <v>5779</v>
      </c>
      <c r="AF61" s="16" t="str">
        <f>[1]AT!F$102</f>
        <v>Mühlfeld</v>
      </c>
      <c r="AG61" s="16" t="str">
        <f>[1]AT!G$102</f>
        <v>2</v>
      </c>
      <c r="AH61" s="16" t="str">
        <f>[1]AT!H$102</f>
        <v>Timelkam</v>
      </c>
      <c r="AI61" s="16" t="str">
        <f>[1]AT!I$102</f>
        <v>4850</v>
      </c>
      <c r="AJ61" s="16">
        <f>[1]AT!J$102</f>
        <v>215</v>
      </c>
      <c r="AK61" s="16">
        <f>[1]AT!K$102</f>
        <v>0</v>
      </c>
      <c r="AL61" s="16">
        <f>[1]AT!L$102</f>
        <v>0</v>
      </c>
      <c r="AM61" s="16">
        <f>[1]AT!M$102</f>
        <v>353</v>
      </c>
      <c r="AN61" s="8" t="s">
        <v>808</v>
      </c>
    </row>
    <row r="62" spans="1:40" s="5" customFormat="1">
      <c r="A62" s="4" t="s">
        <v>0</v>
      </c>
      <c r="B62" s="4">
        <v>2012</v>
      </c>
      <c r="C62" s="4" t="s">
        <v>223</v>
      </c>
      <c r="D62" s="4" t="s">
        <v>224</v>
      </c>
      <c r="E62" s="4" t="s">
        <v>225</v>
      </c>
      <c r="F62" s="4">
        <v>47</v>
      </c>
      <c r="G62" s="4" t="s">
        <v>226</v>
      </c>
      <c r="H62" s="4" t="s">
        <v>227</v>
      </c>
      <c r="I62" s="4" t="s">
        <v>6</v>
      </c>
      <c r="J62" s="4" t="s">
        <v>15</v>
      </c>
      <c r="K62" s="4">
        <v>122</v>
      </c>
      <c r="L62" s="4" t="s">
        <v>8</v>
      </c>
      <c r="M62" s="4">
        <v>0</v>
      </c>
      <c r="N62" s="4">
        <v>0</v>
      </c>
      <c r="O62" s="4">
        <v>0</v>
      </c>
      <c r="P62" s="4">
        <v>281.16000000000003</v>
      </c>
      <c r="Q62" s="4">
        <v>0</v>
      </c>
      <c r="R62" s="4">
        <v>0</v>
      </c>
      <c r="S62" s="4">
        <v>6.0439999999999996</v>
      </c>
      <c r="T62" s="4">
        <v>0.192</v>
      </c>
      <c r="U62" s="4"/>
      <c r="V62" s="4"/>
      <c r="W62" s="4"/>
      <c r="X62" s="4"/>
      <c r="Y62" s="4"/>
      <c r="Z62" s="4"/>
      <c r="AA62" s="4"/>
      <c r="AB62" s="11" t="str">
        <f>[1]AT!B$104</f>
        <v>4.(a)</v>
      </c>
      <c r="AC62" s="16" t="str">
        <f>[1]AT!C$104</f>
        <v>Lenzing AG</v>
      </c>
      <c r="AD62" s="16" t="str">
        <f>[1]AT!D$104</f>
        <v>Lenzing AG</v>
      </c>
      <c r="AE62" s="16">
        <f>[1]AT!E$104</f>
        <v>5763</v>
      </c>
      <c r="AF62" s="16" t="str">
        <f>[1]AT!F$104</f>
        <v>Werkstraße</v>
      </c>
      <c r="AG62" s="16" t="str">
        <f>[1]AT!G$104</f>
        <v>1</v>
      </c>
      <c r="AH62" s="16" t="str">
        <f>[1]AT!H$104</f>
        <v>Alt Lenzing</v>
      </c>
      <c r="AI62" s="16" t="str">
        <f>[1]AT!I$104</f>
        <v>4860</v>
      </c>
      <c r="AJ62" s="16">
        <f>[1]AT!J$104</f>
        <v>962</v>
      </c>
      <c r="AK62" s="16">
        <f>[1]AT!K$104</f>
        <v>584</v>
      </c>
      <c r="AL62" s="16">
        <f>[1]AT!L$104</f>
        <v>60.2</v>
      </c>
      <c r="AM62" s="16">
        <f>[1]AT!M$104</f>
        <v>1040</v>
      </c>
      <c r="AN62" s="8" t="s">
        <v>808</v>
      </c>
    </row>
    <row r="63" spans="1:40" s="5" customFormat="1">
      <c r="A63" s="4" t="s">
        <v>0</v>
      </c>
      <c r="B63" s="4">
        <v>2012</v>
      </c>
      <c r="C63" s="4" t="s">
        <v>241</v>
      </c>
      <c r="D63" s="4" t="s">
        <v>242</v>
      </c>
      <c r="E63" s="4" t="s">
        <v>243</v>
      </c>
      <c r="F63" s="4">
        <v>51</v>
      </c>
      <c r="G63" s="4" t="s">
        <v>244</v>
      </c>
      <c r="H63" s="4" t="s">
        <v>227</v>
      </c>
      <c r="I63" s="4" t="s">
        <v>14</v>
      </c>
      <c r="J63" s="4" t="s">
        <v>15</v>
      </c>
      <c r="K63" s="4">
        <v>103</v>
      </c>
      <c r="L63" s="4" t="s">
        <v>8</v>
      </c>
      <c r="M63" s="4">
        <v>0</v>
      </c>
      <c r="N63" s="4">
        <v>3040.4713999999999</v>
      </c>
      <c r="O63" s="4">
        <v>1.1541999999999901</v>
      </c>
      <c r="P63" s="4">
        <v>15.84</v>
      </c>
      <c r="Q63" s="4">
        <v>0</v>
      </c>
      <c r="R63" s="4">
        <v>87.48</v>
      </c>
      <c r="S63" s="4">
        <v>333.75599999999997</v>
      </c>
      <c r="T63" s="4">
        <v>13.813000000000001</v>
      </c>
      <c r="U63" s="4"/>
      <c r="V63" s="4"/>
      <c r="W63" s="4"/>
      <c r="X63" s="4"/>
      <c r="Y63" s="4"/>
      <c r="Z63" s="4"/>
      <c r="AA63" s="4"/>
      <c r="AB63" s="11" t="str">
        <f>[1]AT!B$104</f>
        <v>4.(a)</v>
      </c>
      <c r="AC63" s="16" t="str">
        <f>[1]AT!C$104</f>
        <v>Lenzing AG</v>
      </c>
      <c r="AD63" s="16" t="str">
        <f>[1]AT!D$104</f>
        <v>Lenzing AG</v>
      </c>
      <c r="AE63" s="16">
        <f>[1]AT!E$104</f>
        <v>5763</v>
      </c>
      <c r="AF63" s="16" t="str">
        <f>[1]AT!F$104</f>
        <v>Werkstraße</v>
      </c>
      <c r="AG63" s="16" t="str">
        <f>[1]AT!G$104</f>
        <v>1</v>
      </c>
      <c r="AH63" s="16" t="str">
        <f>[1]AT!H$104</f>
        <v>Alt Lenzing</v>
      </c>
      <c r="AI63" s="16" t="str">
        <f>[1]AT!I$104</f>
        <v>4860</v>
      </c>
      <c r="AJ63" s="16">
        <f>[1]AT!J$104</f>
        <v>962</v>
      </c>
      <c r="AK63" s="16">
        <f>[1]AT!K$104</f>
        <v>584</v>
      </c>
      <c r="AL63" s="16">
        <f>[1]AT!L$104</f>
        <v>60.2</v>
      </c>
      <c r="AM63" s="16">
        <f>[1]AT!M$104</f>
        <v>1040</v>
      </c>
      <c r="AN63" s="8" t="s">
        <v>808</v>
      </c>
    </row>
    <row r="64" spans="1:40" s="5" customFormat="1">
      <c r="A64" s="4" t="s">
        <v>0</v>
      </c>
      <c r="B64" s="4">
        <v>2012</v>
      </c>
      <c r="C64" s="4" t="s">
        <v>254</v>
      </c>
      <c r="D64" s="4" t="s">
        <v>255</v>
      </c>
      <c r="E64" s="4" t="s">
        <v>256</v>
      </c>
      <c r="F64" s="4">
        <v>54</v>
      </c>
      <c r="G64" s="4" t="s">
        <v>257</v>
      </c>
      <c r="H64" s="4" t="s">
        <v>227</v>
      </c>
      <c r="I64" s="4" t="s">
        <v>6</v>
      </c>
      <c r="J64" s="4" t="s">
        <v>15</v>
      </c>
      <c r="K64" s="4">
        <v>100</v>
      </c>
      <c r="L64" s="4" t="s">
        <v>8</v>
      </c>
      <c r="M64" s="4">
        <v>0</v>
      </c>
      <c r="N64" s="4">
        <v>2775.9989999999998</v>
      </c>
      <c r="O64" s="4">
        <v>0.11939999999999899</v>
      </c>
      <c r="P64" s="4">
        <v>19.295999999999999</v>
      </c>
      <c r="Q64" s="4">
        <v>0</v>
      </c>
      <c r="R64" s="4">
        <v>310.90199999999999</v>
      </c>
      <c r="S64" s="4">
        <v>311.57400000000001</v>
      </c>
      <c r="T64" s="4">
        <v>22.097000000000001</v>
      </c>
      <c r="U64" s="4"/>
      <c r="V64" s="4"/>
      <c r="W64" s="4"/>
      <c r="X64" s="4"/>
      <c r="Y64" s="4"/>
      <c r="Z64" s="4"/>
      <c r="AA64" s="4"/>
      <c r="AB64" s="11" t="str">
        <f>[1]AT!B$104</f>
        <v>4.(a)</v>
      </c>
      <c r="AC64" s="16" t="str">
        <f>[1]AT!C$104</f>
        <v>Lenzing AG</v>
      </c>
      <c r="AD64" s="16" t="str">
        <f>[1]AT!D$104</f>
        <v>Lenzing AG</v>
      </c>
      <c r="AE64" s="16">
        <f>[1]AT!E$104</f>
        <v>5763</v>
      </c>
      <c r="AF64" s="16" t="str">
        <f>[1]AT!F$104</f>
        <v>Werkstraße</v>
      </c>
      <c r="AG64" s="16" t="str">
        <f>[1]AT!G$104</f>
        <v>1</v>
      </c>
      <c r="AH64" s="16" t="str">
        <f>[1]AT!H$104</f>
        <v>Alt Lenzing</v>
      </c>
      <c r="AI64" s="16" t="str">
        <f>[1]AT!I$104</f>
        <v>4860</v>
      </c>
      <c r="AJ64" s="16">
        <f>[1]AT!J$104</f>
        <v>962</v>
      </c>
      <c r="AK64" s="16">
        <f>[1]AT!K$104</f>
        <v>584</v>
      </c>
      <c r="AL64" s="16">
        <f>[1]AT!L$104</f>
        <v>60.2</v>
      </c>
      <c r="AM64" s="16">
        <f>[1]AT!M$104</f>
        <v>1040</v>
      </c>
      <c r="AN64" s="8" t="s">
        <v>808</v>
      </c>
    </row>
    <row r="65" spans="1:40" s="5" customFormat="1">
      <c r="A65" s="4" t="s">
        <v>0</v>
      </c>
      <c r="B65" s="4">
        <v>2012</v>
      </c>
      <c r="C65" s="4" t="s">
        <v>316</v>
      </c>
      <c r="D65" s="4" t="s">
        <v>317</v>
      </c>
      <c r="E65" s="4" t="s">
        <v>318</v>
      </c>
      <c r="F65" s="4">
        <v>68</v>
      </c>
      <c r="G65" s="4" t="s">
        <v>319</v>
      </c>
      <c r="H65" s="4" t="s">
        <v>227</v>
      </c>
      <c r="I65" s="4" t="s">
        <v>6</v>
      </c>
      <c r="J65" s="4" t="s">
        <v>15</v>
      </c>
      <c r="K65" s="4">
        <v>67</v>
      </c>
      <c r="L65" s="4" t="s">
        <v>8</v>
      </c>
      <c r="M65" s="4">
        <v>0</v>
      </c>
      <c r="N65" s="4">
        <v>114.50739999999999</v>
      </c>
      <c r="O65" s="4">
        <v>0</v>
      </c>
      <c r="P65" s="4">
        <v>2.8079999999999998</v>
      </c>
      <c r="Q65" s="4">
        <v>0</v>
      </c>
      <c r="R65" s="4">
        <v>1.0980000000000001</v>
      </c>
      <c r="S65" s="4">
        <v>13.611000000000001</v>
      </c>
      <c r="T65" s="4">
        <v>1.407</v>
      </c>
      <c r="U65" s="4"/>
      <c r="V65" s="4"/>
      <c r="W65" s="4"/>
      <c r="X65" s="4"/>
      <c r="Y65" s="4"/>
      <c r="Z65" s="4"/>
      <c r="AA65" s="4"/>
      <c r="AB65" s="11" t="str">
        <f>[1]AT!B$104</f>
        <v>4.(a)</v>
      </c>
      <c r="AC65" s="16" t="str">
        <f>[1]AT!C$104</f>
        <v>Lenzing AG</v>
      </c>
      <c r="AD65" s="16" t="str">
        <f>[1]AT!D$104</f>
        <v>Lenzing AG</v>
      </c>
      <c r="AE65" s="16">
        <f>[1]AT!E$104</f>
        <v>5763</v>
      </c>
      <c r="AF65" s="16" t="str">
        <f>[1]AT!F$104</f>
        <v>Werkstraße</v>
      </c>
      <c r="AG65" s="16" t="str">
        <f>[1]AT!G$104</f>
        <v>1</v>
      </c>
      <c r="AH65" s="16" t="str">
        <f>[1]AT!H$104</f>
        <v>Alt Lenzing</v>
      </c>
      <c r="AI65" s="16" t="str">
        <f>[1]AT!I$104</f>
        <v>4860</v>
      </c>
      <c r="AJ65" s="16">
        <f>[1]AT!J$104</f>
        <v>962</v>
      </c>
      <c r="AK65" s="16">
        <f>[1]AT!K$104</f>
        <v>584</v>
      </c>
      <c r="AL65" s="16">
        <f>[1]AT!L$104</f>
        <v>60.2</v>
      </c>
      <c r="AM65" s="16">
        <f>[1]AT!M$104</f>
        <v>1040</v>
      </c>
      <c r="AN65" s="8" t="s">
        <v>808</v>
      </c>
    </row>
    <row r="66" spans="1:40" s="5" customFormat="1">
      <c r="A66" s="4" t="s">
        <v>0</v>
      </c>
      <c r="B66" s="4">
        <v>2012</v>
      </c>
      <c r="C66" s="4" t="s">
        <v>183</v>
      </c>
      <c r="D66" s="4" t="s">
        <v>184</v>
      </c>
      <c r="E66" s="4" t="s">
        <v>185</v>
      </c>
      <c r="F66" s="4">
        <v>38</v>
      </c>
      <c r="G66" s="4" t="s">
        <v>186</v>
      </c>
      <c r="H66" s="4" t="s">
        <v>187</v>
      </c>
      <c r="I66" s="4" t="s">
        <v>14</v>
      </c>
      <c r="J66" s="4" t="s">
        <v>15</v>
      </c>
      <c r="K66" s="4">
        <v>166</v>
      </c>
      <c r="L66" s="4" t="s">
        <v>27</v>
      </c>
      <c r="M66" s="4">
        <v>0</v>
      </c>
      <c r="N66" s="4">
        <v>0</v>
      </c>
      <c r="O66" s="4">
        <v>0</v>
      </c>
      <c r="P66" s="4">
        <v>1221.6275640000001</v>
      </c>
      <c r="Q66" s="4">
        <v>0</v>
      </c>
      <c r="R66" s="4">
        <v>0</v>
      </c>
      <c r="S66" s="4">
        <v>14.676</v>
      </c>
      <c r="T66" s="4">
        <v>0</v>
      </c>
      <c r="U66" s="4" t="s">
        <v>28</v>
      </c>
      <c r="V66" s="4"/>
      <c r="W66" s="4"/>
      <c r="X66" s="4"/>
      <c r="Y66" s="4"/>
      <c r="Z66" s="4"/>
      <c r="AA66" s="4"/>
      <c r="AB66" s="11" t="str">
        <f>[1]AT!B$112</f>
        <v>1.(c)</v>
      </c>
      <c r="AC66" s="16" t="str">
        <f>[1]AT!C$112</f>
        <v>Salzburg AG</v>
      </c>
      <c r="AD66" s="16" t="str">
        <f>[1]AT!D$112</f>
        <v>Salzburg AG f. Energie Verkehr und Telekommunikation</v>
      </c>
      <c r="AE66" s="16">
        <f>[1]AT!E$112</f>
        <v>65082</v>
      </c>
      <c r="AF66" s="16" t="str">
        <f>[1]AT!F$112</f>
        <v>Elisabethkai</v>
      </c>
      <c r="AG66" s="16" t="str">
        <f>[1]AT!G$112</f>
        <v>52</v>
      </c>
      <c r="AH66" s="16" t="str">
        <f>[1]AT!H$112</f>
        <v>Salzburg</v>
      </c>
      <c r="AI66" s="16" t="str">
        <f>[1]AT!I$112</f>
        <v>5020</v>
      </c>
      <c r="AJ66" s="16">
        <f>[1]AT!J$112</f>
        <v>0</v>
      </c>
      <c r="AK66" s="16">
        <f>[1]AT!K$112</f>
        <v>0</v>
      </c>
      <c r="AL66" s="16">
        <f>[1]AT!L$112</f>
        <v>0</v>
      </c>
      <c r="AM66" s="16">
        <f>[1]AT!M$112</f>
        <v>138</v>
      </c>
      <c r="AN66" s="8" t="s">
        <v>808</v>
      </c>
    </row>
    <row r="67" spans="1:40" s="5" customFormat="1">
      <c r="A67" s="4" t="s">
        <v>0</v>
      </c>
      <c r="B67" s="4">
        <v>2012</v>
      </c>
      <c r="C67" s="4" t="s">
        <v>258</v>
      </c>
      <c r="D67" s="4" t="s">
        <v>259</v>
      </c>
      <c r="E67" s="4" t="s">
        <v>260</v>
      </c>
      <c r="F67" s="4">
        <v>55</v>
      </c>
      <c r="G67" s="4" t="s">
        <v>261</v>
      </c>
      <c r="H67" s="4" t="s">
        <v>187</v>
      </c>
      <c r="I67" s="4" t="s">
        <v>14</v>
      </c>
      <c r="J67" s="4" t="s">
        <v>15</v>
      </c>
      <c r="K67" s="4">
        <v>98</v>
      </c>
      <c r="L67" s="4" t="s">
        <v>8</v>
      </c>
      <c r="M67" s="4">
        <v>0</v>
      </c>
      <c r="N67" s="4">
        <v>0</v>
      </c>
      <c r="O67" s="4">
        <v>0</v>
      </c>
      <c r="P67" s="4">
        <v>1017.1543320000001</v>
      </c>
      <c r="Q67" s="4">
        <v>0</v>
      </c>
      <c r="R67" s="4">
        <v>0</v>
      </c>
      <c r="S67" s="4">
        <v>24.852</v>
      </c>
      <c r="T67" s="4">
        <v>0.30099999999999999</v>
      </c>
      <c r="U67" s="4"/>
      <c r="V67" s="4"/>
      <c r="W67" s="4"/>
      <c r="X67" s="4"/>
      <c r="Y67" s="4"/>
      <c r="Z67" s="4"/>
      <c r="AA67" s="4"/>
      <c r="AB67" s="11" t="str">
        <f>[1]AT!B$112</f>
        <v>1.(c)</v>
      </c>
      <c r="AC67" s="16" t="str">
        <f>[1]AT!C$112</f>
        <v>Salzburg AG</v>
      </c>
      <c r="AD67" s="16" t="str">
        <f>[1]AT!D$112</f>
        <v>Salzburg AG f. Energie Verkehr und Telekommunikation</v>
      </c>
      <c r="AE67" s="16">
        <f>[1]AT!E$112</f>
        <v>65082</v>
      </c>
      <c r="AF67" s="16" t="str">
        <f>[1]AT!F$112</f>
        <v>Elisabethkai</v>
      </c>
      <c r="AG67" s="16" t="str">
        <f>[1]AT!G$112</f>
        <v>52</v>
      </c>
      <c r="AH67" s="16" t="str">
        <f>[1]AT!H$112</f>
        <v>Salzburg</v>
      </c>
      <c r="AI67" s="16" t="str">
        <f>[1]AT!I$112</f>
        <v>5020</v>
      </c>
      <c r="AJ67" s="16">
        <f>[1]AT!J$112</f>
        <v>0</v>
      </c>
      <c r="AK67" s="16">
        <f>[1]AT!K$112</f>
        <v>0</v>
      </c>
      <c r="AL67" s="16">
        <f>[1]AT!L$112</f>
        <v>0</v>
      </c>
      <c r="AM67" s="16">
        <f>[1]AT!M$112</f>
        <v>138</v>
      </c>
      <c r="AN67" s="8" t="s">
        <v>808</v>
      </c>
    </row>
    <row r="68" spans="1:40" s="5" customFormat="1">
      <c r="A68" s="4" t="s">
        <v>0</v>
      </c>
      <c r="B68" s="4">
        <v>2012</v>
      </c>
      <c r="C68" s="4" t="s">
        <v>324</v>
      </c>
      <c r="D68" s="4" t="s">
        <v>325</v>
      </c>
      <c r="E68" s="4" t="s">
        <v>326</v>
      </c>
      <c r="F68" s="4">
        <v>70</v>
      </c>
      <c r="G68" s="4" t="s">
        <v>327</v>
      </c>
      <c r="H68" s="4" t="s">
        <v>328</v>
      </c>
      <c r="I68" s="4" t="s">
        <v>14</v>
      </c>
      <c r="J68" s="4" t="s">
        <v>15</v>
      </c>
      <c r="K68" s="4">
        <v>66</v>
      </c>
      <c r="L68" s="4" t="s">
        <v>8</v>
      </c>
      <c r="M68" s="4">
        <v>0</v>
      </c>
      <c r="N68" s="4">
        <v>0</v>
      </c>
      <c r="O68" s="4">
        <v>0</v>
      </c>
      <c r="P68" s="4">
        <v>748.90180799999996</v>
      </c>
      <c r="Q68" s="4">
        <v>0</v>
      </c>
      <c r="R68" s="4">
        <v>0</v>
      </c>
      <c r="S68" s="4">
        <v>10.53</v>
      </c>
      <c r="T68" s="4">
        <v>0</v>
      </c>
      <c r="U68" s="4"/>
      <c r="V68" s="4"/>
      <c r="W68" s="4"/>
      <c r="X68" s="4"/>
      <c r="Y68" s="4"/>
      <c r="Z68" s="4"/>
      <c r="AA68" s="4"/>
      <c r="AB68" s="11" t="str">
        <f>[1]AT!B$112</f>
        <v>1.(c)</v>
      </c>
      <c r="AC68" s="16" t="str">
        <f>[1]AT!C$112</f>
        <v>Salzburg AG</v>
      </c>
      <c r="AD68" s="16" t="str">
        <f>[1]AT!D$112</f>
        <v>Salzburg AG f. Energie Verkehr und Telekommunikation</v>
      </c>
      <c r="AE68" s="16">
        <f>[1]AT!E$112</f>
        <v>65082</v>
      </c>
      <c r="AF68" s="16" t="str">
        <f>[1]AT!F$112</f>
        <v>Elisabethkai</v>
      </c>
      <c r="AG68" s="16" t="str">
        <f>[1]AT!G$112</f>
        <v>52</v>
      </c>
      <c r="AH68" s="16" t="str">
        <f>[1]AT!H$112</f>
        <v>Salzburg</v>
      </c>
      <c r="AI68" s="16" t="str">
        <f>[1]AT!I$112</f>
        <v>5020</v>
      </c>
      <c r="AJ68" s="16">
        <f>[1]AT!J$112</f>
        <v>0</v>
      </c>
      <c r="AK68" s="16">
        <f>[1]AT!K$112</f>
        <v>0</v>
      </c>
      <c r="AL68" s="16">
        <f>[1]AT!L$112</f>
        <v>0</v>
      </c>
      <c r="AM68" s="16">
        <f>[1]AT!M$112</f>
        <v>138</v>
      </c>
      <c r="AN68" s="8" t="s">
        <v>808</v>
      </c>
    </row>
    <row r="69" spans="1:40">
      <c r="A69" s="1" t="s">
        <v>0</v>
      </c>
      <c r="B69" s="1">
        <v>2012</v>
      </c>
      <c r="C69" s="1" t="s">
        <v>284</v>
      </c>
      <c r="D69" s="1" t="s">
        <v>285</v>
      </c>
      <c r="E69" s="1" t="s">
        <v>286</v>
      </c>
      <c r="F69" s="1">
        <v>61</v>
      </c>
      <c r="G69" s="1" t="s">
        <v>287</v>
      </c>
      <c r="H69" s="1" t="s">
        <v>288</v>
      </c>
      <c r="I69" s="1" t="s">
        <v>14</v>
      </c>
      <c r="J69" s="1" t="s">
        <v>15</v>
      </c>
      <c r="K69" s="1">
        <v>82.8</v>
      </c>
      <c r="L69" s="1" t="s">
        <v>8</v>
      </c>
      <c r="M69" s="1">
        <v>0</v>
      </c>
      <c r="N69" s="1">
        <v>2334.5173679999998</v>
      </c>
      <c r="O69" s="1">
        <v>0</v>
      </c>
      <c r="P69" s="1">
        <v>20.636899887999903</v>
      </c>
      <c r="Q69" s="1">
        <v>20.5662050729999</v>
      </c>
      <c r="R69" s="1">
        <v>59.981000000000002</v>
      </c>
      <c r="S69" s="1">
        <v>181.05600000000001</v>
      </c>
      <c r="T69" s="1">
        <v>12.638</v>
      </c>
      <c r="U69" s="1"/>
      <c r="V69" s="1"/>
      <c r="W69" s="1"/>
      <c r="X69" s="1"/>
      <c r="Y69" s="1"/>
      <c r="Z69" s="1"/>
      <c r="AA69" s="1"/>
      <c r="AB69" s="10"/>
      <c r="AC69" s="3"/>
      <c r="AD69" s="1"/>
      <c r="AE69" s="1"/>
      <c r="AF69" s="1"/>
      <c r="AG69" s="1"/>
      <c r="AH69" s="1"/>
      <c r="AI69" s="1"/>
      <c r="AJ69" s="1"/>
      <c r="AK69" s="1"/>
      <c r="AL69" s="1"/>
      <c r="AM69" s="1"/>
    </row>
    <row r="70" spans="1:40">
      <c r="A70" s="1" t="s">
        <v>0</v>
      </c>
      <c r="B70" s="1">
        <v>2012</v>
      </c>
      <c r="C70" s="1" t="s">
        <v>111</v>
      </c>
      <c r="D70" s="1" t="s">
        <v>112</v>
      </c>
      <c r="E70" s="1" t="s">
        <v>113</v>
      </c>
      <c r="F70" s="1">
        <v>22</v>
      </c>
      <c r="G70" s="1" t="s">
        <v>114</v>
      </c>
      <c r="H70" s="1" t="s">
        <v>115</v>
      </c>
      <c r="I70" s="1" t="s">
        <v>6</v>
      </c>
      <c r="J70" s="1" t="s">
        <v>15</v>
      </c>
      <c r="K70" s="1">
        <v>272.04000000000002</v>
      </c>
      <c r="L70" s="1" t="s">
        <v>8</v>
      </c>
      <c r="M70" s="1">
        <v>0</v>
      </c>
      <c r="N70" s="1">
        <v>0</v>
      </c>
      <c r="O70" s="1">
        <v>0</v>
      </c>
      <c r="P70" s="1">
        <v>379.36799999999999</v>
      </c>
      <c r="Q70" s="1">
        <v>0</v>
      </c>
      <c r="R70" s="1">
        <v>0</v>
      </c>
      <c r="S70" s="1">
        <v>4.91</v>
      </c>
      <c r="T70" s="1">
        <v>0</v>
      </c>
      <c r="U70" s="1"/>
      <c r="V70" s="1"/>
      <c r="W70" s="1"/>
      <c r="X70" s="1"/>
      <c r="Y70" s="1"/>
      <c r="Z70" s="1"/>
      <c r="AA70" s="1"/>
      <c r="AB70" s="10"/>
      <c r="AC70" s="3"/>
      <c r="AD70" s="1"/>
      <c r="AE70" s="1"/>
      <c r="AF70" s="1"/>
      <c r="AG70" s="1"/>
      <c r="AH70" s="1"/>
      <c r="AI70" s="1"/>
      <c r="AJ70" s="1"/>
      <c r="AK70" s="1"/>
      <c r="AL70" s="1"/>
      <c r="AM70" s="1"/>
    </row>
    <row r="71" spans="1:40">
      <c r="A71" s="1" t="s">
        <v>0</v>
      </c>
      <c r="B71" s="1">
        <v>2012</v>
      </c>
      <c r="C71" s="1" t="s">
        <v>307</v>
      </c>
      <c r="D71" s="1" t="s">
        <v>308</v>
      </c>
      <c r="E71" s="1" t="s">
        <v>309</v>
      </c>
      <c r="F71" s="1">
        <v>66</v>
      </c>
      <c r="G71" s="1" t="s">
        <v>310</v>
      </c>
      <c r="H71" s="1" t="s">
        <v>311</v>
      </c>
      <c r="I71" s="1" t="s">
        <v>34</v>
      </c>
      <c r="J71" s="1" t="s">
        <v>15</v>
      </c>
      <c r="K71" s="1">
        <v>74.5</v>
      </c>
      <c r="L71" s="1" t="s">
        <v>27</v>
      </c>
      <c r="M71" s="1">
        <v>0</v>
      </c>
      <c r="N71" s="1">
        <v>0</v>
      </c>
      <c r="O71" s="1">
        <v>0</v>
      </c>
      <c r="P71" s="1">
        <v>727.66800000000001</v>
      </c>
      <c r="Q71" s="1">
        <v>0</v>
      </c>
      <c r="R71" s="1">
        <v>0</v>
      </c>
      <c r="S71" s="1">
        <v>44</v>
      </c>
      <c r="T71" s="1">
        <v>0</v>
      </c>
      <c r="U71" s="1" t="s">
        <v>28</v>
      </c>
      <c r="V71" s="1"/>
      <c r="W71" s="1"/>
      <c r="X71" s="1"/>
      <c r="Y71" s="1"/>
      <c r="Z71" s="1"/>
      <c r="AA71" s="1"/>
      <c r="AB71" s="10"/>
      <c r="AC71" s="3"/>
      <c r="AD71" s="1"/>
      <c r="AE71" s="1"/>
      <c r="AF71" s="1"/>
      <c r="AG71" s="1"/>
      <c r="AH71" s="1"/>
      <c r="AI71" s="1"/>
      <c r="AJ71" s="1"/>
      <c r="AK71" s="1"/>
      <c r="AL71" s="1"/>
      <c r="AM71" s="1"/>
    </row>
    <row r="72" spans="1:40">
      <c r="A72" s="1" t="s">
        <v>0</v>
      </c>
      <c r="B72" s="1">
        <v>2012</v>
      </c>
      <c r="C72" s="1" t="s">
        <v>160</v>
      </c>
      <c r="D72" s="1" t="s">
        <v>161</v>
      </c>
      <c r="E72" s="1" t="s">
        <v>162</v>
      </c>
      <c r="F72" s="1">
        <v>33</v>
      </c>
      <c r="G72" s="1" t="s">
        <v>163</v>
      </c>
      <c r="H72" s="1" t="s">
        <v>164</v>
      </c>
      <c r="I72" s="1" t="s">
        <v>14</v>
      </c>
      <c r="J72" s="1" t="s">
        <v>15</v>
      </c>
      <c r="K72" s="1">
        <v>190</v>
      </c>
      <c r="L72" s="1" t="s">
        <v>27</v>
      </c>
      <c r="M72" s="1">
        <v>0</v>
      </c>
      <c r="N72" s="1">
        <v>0</v>
      </c>
      <c r="O72" s="1">
        <v>0</v>
      </c>
      <c r="P72" s="1">
        <v>2139.4299904999998</v>
      </c>
      <c r="Q72" s="1">
        <v>0</v>
      </c>
      <c r="R72" s="1">
        <v>0</v>
      </c>
      <c r="S72" s="1">
        <v>38.515000000000001</v>
      </c>
      <c r="T72" s="1">
        <v>0</v>
      </c>
      <c r="U72" s="1" t="s">
        <v>28</v>
      </c>
      <c r="V72" s="1"/>
      <c r="W72" s="1"/>
      <c r="X72" s="1"/>
      <c r="Y72" s="1"/>
      <c r="Z72" s="1"/>
      <c r="AA72" s="1"/>
      <c r="AB72" s="10"/>
      <c r="AC72" s="3"/>
      <c r="AD72" s="1"/>
      <c r="AE72" s="1"/>
      <c r="AF72" s="1"/>
      <c r="AG72" s="1"/>
      <c r="AH72" s="1"/>
      <c r="AI72" s="1"/>
      <c r="AJ72" s="1"/>
      <c r="AK72" s="1"/>
      <c r="AL72" s="1"/>
      <c r="AM72" s="1"/>
    </row>
    <row r="73" spans="1:40">
      <c r="A73" s="1" t="s">
        <v>0</v>
      </c>
      <c r="B73" s="1">
        <v>2012</v>
      </c>
      <c r="C73" s="1" t="s">
        <v>207</v>
      </c>
      <c r="D73" s="1" t="s">
        <v>208</v>
      </c>
      <c r="E73" s="1" t="s">
        <v>209</v>
      </c>
      <c r="F73" s="1">
        <v>43</v>
      </c>
      <c r="G73" s="1" t="s">
        <v>210</v>
      </c>
      <c r="H73" s="1" t="s">
        <v>164</v>
      </c>
      <c r="I73" s="1" t="s">
        <v>6</v>
      </c>
      <c r="J73" s="1" t="s">
        <v>15</v>
      </c>
      <c r="K73" s="1">
        <v>133.30000000000001</v>
      </c>
      <c r="L73" s="1" t="s">
        <v>8</v>
      </c>
      <c r="M73" s="1">
        <v>0</v>
      </c>
      <c r="N73" s="1">
        <v>2548.3591099999999</v>
      </c>
      <c r="O73" s="1">
        <v>11.403416999999999</v>
      </c>
      <c r="P73" s="1">
        <v>10.517066669999901</v>
      </c>
      <c r="Q73" s="1">
        <v>44.353955683999999</v>
      </c>
      <c r="R73" s="1">
        <v>10.881</v>
      </c>
      <c r="S73" s="1">
        <v>134.589</v>
      </c>
      <c r="T73" s="1">
        <v>7.17</v>
      </c>
      <c r="U73" s="1"/>
      <c r="V73" s="1"/>
      <c r="W73" s="1"/>
      <c r="X73" s="1"/>
      <c r="Y73" s="1"/>
      <c r="Z73" s="1"/>
      <c r="AA73" s="1"/>
      <c r="AB73" s="10"/>
      <c r="AC73" s="3"/>
      <c r="AD73" s="1"/>
      <c r="AE73" s="1"/>
      <c r="AF73" s="1"/>
      <c r="AG73" s="1"/>
      <c r="AH73" s="1"/>
      <c r="AI73" s="1"/>
      <c r="AJ73" s="1"/>
      <c r="AK73" s="1"/>
      <c r="AL73" s="1"/>
      <c r="AM73" s="1"/>
    </row>
    <row r="74" spans="1:40">
      <c r="A74" s="1" t="s">
        <v>0</v>
      </c>
      <c r="B74" s="1">
        <v>2012</v>
      </c>
      <c r="C74" s="1" t="s">
        <v>215</v>
      </c>
      <c r="D74" s="1" t="s">
        <v>216</v>
      </c>
      <c r="E74" s="1" t="s">
        <v>217</v>
      </c>
      <c r="F74" s="1">
        <v>45</v>
      </c>
      <c r="G74" s="1" t="s">
        <v>218</v>
      </c>
      <c r="H74" s="1" t="s">
        <v>164</v>
      </c>
      <c r="I74" s="1" t="s">
        <v>14</v>
      </c>
      <c r="J74" s="1" t="s">
        <v>15</v>
      </c>
      <c r="K74" s="1">
        <v>127</v>
      </c>
      <c r="L74" s="1" t="s">
        <v>8</v>
      </c>
      <c r="M74" s="1">
        <v>0</v>
      </c>
      <c r="N74" s="1">
        <v>3807.872355</v>
      </c>
      <c r="O74" s="1">
        <v>188.685405</v>
      </c>
      <c r="P74" s="1">
        <v>0</v>
      </c>
      <c r="Q74" s="1">
        <v>0</v>
      </c>
      <c r="R74" s="1">
        <v>445.923</v>
      </c>
      <c r="S74" s="1">
        <v>371.46</v>
      </c>
      <c r="T74" s="1">
        <v>20.370999999999999</v>
      </c>
      <c r="U74" s="1"/>
      <c r="V74" s="1"/>
      <c r="W74" s="1"/>
      <c r="X74" s="1"/>
      <c r="Y74" s="1"/>
      <c r="Z74" s="1"/>
      <c r="AA74" s="1"/>
      <c r="AB74" s="10"/>
      <c r="AC74" s="3"/>
      <c r="AD74" s="1"/>
      <c r="AE74" s="1"/>
      <c r="AF74" s="1"/>
      <c r="AG74" s="1"/>
      <c r="AH74" s="1"/>
      <c r="AI74" s="1"/>
      <c r="AJ74" s="1"/>
      <c r="AK74" s="1"/>
      <c r="AL74" s="1"/>
      <c r="AM74" s="1"/>
    </row>
    <row r="75" spans="1:40" s="5" customFormat="1">
      <c r="A75" s="16" t="s">
        <v>0</v>
      </c>
      <c r="B75" s="16">
        <v>2012</v>
      </c>
      <c r="C75" s="16" t="s">
        <v>425</v>
      </c>
      <c r="D75" s="16" t="s">
        <v>426</v>
      </c>
      <c r="E75" s="16" t="s">
        <v>427</v>
      </c>
      <c r="F75" s="16">
        <v>93</v>
      </c>
      <c r="G75" s="16" t="s">
        <v>428</v>
      </c>
      <c r="H75" s="16" t="s">
        <v>429</v>
      </c>
      <c r="I75" s="16" t="s">
        <v>6</v>
      </c>
      <c r="J75" s="16" t="s">
        <v>15</v>
      </c>
      <c r="K75" s="16">
        <v>50</v>
      </c>
      <c r="L75" s="16" t="s">
        <v>8</v>
      </c>
      <c r="M75" s="16">
        <v>0</v>
      </c>
      <c r="N75" s="16">
        <v>0</v>
      </c>
      <c r="O75" s="16">
        <v>0</v>
      </c>
      <c r="P75" s="16">
        <v>981.73807199999999</v>
      </c>
      <c r="Q75" s="16">
        <v>0</v>
      </c>
      <c r="R75" s="16">
        <v>0</v>
      </c>
      <c r="S75" s="16">
        <v>55.316000000000003</v>
      </c>
      <c r="T75" s="16">
        <v>0</v>
      </c>
      <c r="U75" s="16"/>
      <c r="V75" s="16"/>
      <c r="W75" s="16"/>
      <c r="X75" s="16"/>
      <c r="Y75" s="16"/>
      <c r="Z75" s="16"/>
      <c r="AA75" s="16"/>
      <c r="AB75" s="11" t="str">
        <f>[1]AT!B$160</f>
        <v>6.(b)</v>
      </c>
      <c r="AC75" s="16" t="str">
        <f>[1]AT!C$160</f>
        <v>Mayr-Melnhof Karton AG</v>
      </c>
      <c r="AD75" s="16" t="str">
        <f>[1]AT!D$160</f>
        <v>Mayr-Melnhof Karton Gesellschaft m.b.H.</v>
      </c>
      <c r="AE75" s="16">
        <f>[1]AT!E$160</f>
        <v>110684</v>
      </c>
      <c r="AF75" s="16" t="str">
        <f>[1]AT!F$160</f>
        <v>Wannersdorf</v>
      </c>
      <c r="AG75" s="16" t="str">
        <f>[1]AT!G$160</f>
        <v>80</v>
      </c>
      <c r="AH75" s="16" t="str">
        <f>[1]AT!H$160</f>
        <v>Wannersdorf</v>
      </c>
      <c r="AI75" s="16" t="str">
        <f>[1]AT!I$160</f>
        <v>8130</v>
      </c>
      <c r="AJ75" s="16">
        <f>[1]AT!J$160</f>
        <v>136</v>
      </c>
      <c r="AK75" s="16">
        <f>[1]AT!K$160</f>
        <v>0</v>
      </c>
      <c r="AL75" s="16">
        <f>[1]AT!L$160</f>
        <v>0</v>
      </c>
      <c r="AM75" s="16">
        <f>[1]AT!M$160</f>
        <v>136</v>
      </c>
      <c r="AN75" s="8" t="s">
        <v>808</v>
      </c>
    </row>
    <row r="76" spans="1:40" s="5" customFormat="1">
      <c r="A76" s="4" t="s">
        <v>0</v>
      </c>
      <c r="B76" s="4">
        <v>2012</v>
      </c>
      <c r="C76" s="4" t="s">
        <v>365</v>
      </c>
      <c r="D76" s="4" t="s">
        <v>366</v>
      </c>
      <c r="E76" s="4" t="s">
        <v>367</v>
      </c>
      <c r="F76" s="4">
        <v>79</v>
      </c>
      <c r="G76" s="4" t="s">
        <v>368</v>
      </c>
      <c r="H76" s="4" t="s">
        <v>369</v>
      </c>
      <c r="I76" s="4" t="s">
        <v>14</v>
      </c>
      <c r="J76" s="4" t="s">
        <v>72</v>
      </c>
      <c r="K76" s="4">
        <v>61.9</v>
      </c>
      <c r="L76" s="4" t="s">
        <v>27</v>
      </c>
      <c r="M76" s="4">
        <v>0</v>
      </c>
      <c r="N76" s="4">
        <v>0</v>
      </c>
      <c r="O76" s="4">
        <v>0</v>
      </c>
      <c r="P76" s="4">
        <v>596.96982705599999</v>
      </c>
      <c r="Q76" s="4">
        <v>0</v>
      </c>
      <c r="R76" s="4">
        <v>0</v>
      </c>
      <c r="S76" s="4">
        <v>29.163</v>
      </c>
      <c r="T76" s="4">
        <v>0</v>
      </c>
      <c r="U76" s="4"/>
      <c r="V76" s="4"/>
      <c r="W76" s="4"/>
      <c r="X76" s="4"/>
      <c r="Y76" s="4"/>
      <c r="Z76" s="4"/>
      <c r="AA76" s="4"/>
      <c r="AB76" s="11" t="str">
        <f>[1]AT!B$162</f>
        <v>1.(c)</v>
      </c>
      <c r="AC76" s="16" t="str">
        <f>[1]AT!C$162</f>
        <v>OMV AG</v>
      </c>
      <c r="AD76" s="16" t="str">
        <f>[1]AT!D$162</f>
        <v>Gas Connect Austria GmbH</v>
      </c>
      <c r="AE76" s="16">
        <f>[1]AT!E$162</f>
        <v>30043</v>
      </c>
      <c r="AF76" s="16" t="str">
        <f>[1]AT!F$162</f>
        <v>Lechen</v>
      </c>
      <c r="AG76" s="16" t="str">
        <f>[1]AT!G$162</f>
        <v>44</v>
      </c>
      <c r="AH76" s="16" t="str">
        <f>[1]AT!H$162</f>
        <v>Lechen</v>
      </c>
      <c r="AI76" s="16" t="str">
        <f>[1]AT!I$162</f>
        <v>8232</v>
      </c>
      <c r="AJ76" s="16">
        <f>[1]AT!J$162</f>
        <v>141</v>
      </c>
      <c r="AK76" s="16">
        <f>[1]AT!K$162</f>
        <v>0</v>
      </c>
      <c r="AL76" s="16">
        <f>[1]AT!L$162</f>
        <v>0</v>
      </c>
      <c r="AM76" s="16">
        <f>[1]AT!M$162</f>
        <v>101</v>
      </c>
      <c r="AN76" s="8" t="s">
        <v>808</v>
      </c>
    </row>
    <row r="77" spans="1:40" s="5" customFormat="1">
      <c r="A77" s="4" t="s">
        <v>0</v>
      </c>
      <c r="B77" s="18">
        <v>2012</v>
      </c>
      <c r="C77" s="18" t="s">
        <v>370</v>
      </c>
      <c r="D77" s="18" t="s">
        <v>371</v>
      </c>
      <c r="E77" s="18" t="s">
        <v>372</v>
      </c>
      <c r="F77" s="19">
        <v>80</v>
      </c>
      <c r="G77" s="19" t="s">
        <v>373</v>
      </c>
      <c r="H77" s="19" t="s">
        <v>369</v>
      </c>
      <c r="I77" s="4" t="s">
        <v>14</v>
      </c>
      <c r="J77" s="4" t="s">
        <v>72</v>
      </c>
      <c r="K77" s="4">
        <v>61.9</v>
      </c>
      <c r="L77" s="4" t="s">
        <v>27</v>
      </c>
      <c r="M77" s="4">
        <v>0</v>
      </c>
      <c r="N77" s="4">
        <v>0</v>
      </c>
      <c r="O77" s="4">
        <v>0</v>
      </c>
      <c r="P77" s="4">
        <v>572.37402225599999</v>
      </c>
      <c r="Q77" s="4">
        <v>0</v>
      </c>
      <c r="R77" s="4">
        <v>0</v>
      </c>
      <c r="S77" s="4">
        <v>26.870999999999999</v>
      </c>
      <c r="T77" s="4">
        <v>0</v>
      </c>
      <c r="U77" s="4"/>
      <c r="V77" s="4"/>
      <c r="W77" s="4"/>
      <c r="X77" s="4"/>
      <c r="Y77" s="4"/>
      <c r="Z77" s="4"/>
      <c r="AA77" s="4"/>
      <c r="AB77" s="11" t="str">
        <f>[1]AT!B$162</f>
        <v>1.(c)</v>
      </c>
      <c r="AC77" s="16" t="str">
        <f>[1]AT!C$162</f>
        <v>OMV AG</v>
      </c>
      <c r="AD77" s="16" t="str">
        <f>[1]AT!D$162</f>
        <v>Gas Connect Austria GmbH</v>
      </c>
      <c r="AE77" s="16">
        <f>[1]AT!E$162</f>
        <v>30043</v>
      </c>
      <c r="AF77" s="16" t="str">
        <f>[1]AT!F$162</f>
        <v>Lechen</v>
      </c>
      <c r="AG77" s="16" t="str">
        <f>[1]AT!G$162</f>
        <v>44</v>
      </c>
      <c r="AH77" s="16" t="str">
        <f>[1]AT!H$162</f>
        <v>Lechen</v>
      </c>
      <c r="AI77" s="16" t="str">
        <f>[1]AT!I$162</f>
        <v>8232</v>
      </c>
      <c r="AJ77" s="16">
        <f>[1]AT!J$162</f>
        <v>141</v>
      </c>
      <c r="AK77" s="16">
        <f>[1]AT!K$162</f>
        <v>0</v>
      </c>
      <c r="AL77" s="16">
        <f>[1]AT!L$162</f>
        <v>0</v>
      </c>
      <c r="AM77" s="16">
        <f>[1]AT!M$162</f>
        <v>101</v>
      </c>
      <c r="AN77" s="8" t="s">
        <v>808</v>
      </c>
    </row>
    <row r="78" spans="1:40" s="5" customFormat="1">
      <c r="A78" s="4" t="s">
        <v>0</v>
      </c>
      <c r="B78" s="4">
        <v>2012</v>
      </c>
      <c r="C78" s="4" t="s">
        <v>391</v>
      </c>
      <c r="D78" s="4" t="s">
        <v>392</v>
      </c>
      <c r="E78" s="4" t="s">
        <v>393</v>
      </c>
      <c r="F78" s="4">
        <v>85</v>
      </c>
      <c r="G78" s="4" t="s">
        <v>394</v>
      </c>
      <c r="H78" s="4" t="s">
        <v>369</v>
      </c>
      <c r="I78" s="4" t="s">
        <v>14</v>
      </c>
      <c r="J78" s="4" t="s">
        <v>72</v>
      </c>
      <c r="K78" s="4">
        <v>61.9</v>
      </c>
      <c r="L78" s="4" t="s">
        <v>27</v>
      </c>
      <c r="M78" s="4">
        <v>0</v>
      </c>
      <c r="N78" s="4">
        <v>0</v>
      </c>
      <c r="O78" s="4">
        <v>0</v>
      </c>
      <c r="P78" s="4">
        <v>350.57877872399996</v>
      </c>
      <c r="Q78" s="4">
        <v>0</v>
      </c>
      <c r="R78" s="4">
        <v>0</v>
      </c>
      <c r="S78" s="4">
        <v>16.233000000000001</v>
      </c>
      <c r="T78" s="4">
        <v>0</v>
      </c>
      <c r="U78" s="4"/>
      <c r="V78" s="4"/>
      <c r="W78" s="4"/>
      <c r="X78" s="4"/>
      <c r="Y78" s="4"/>
      <c r="Z78" s="4"/>
      <c r="AA78" s="4"/>
      <c r="AB78" s="11" t="str">
        <f>[1]AT!B$162</f>
        <v>1.(c)</v>
      </c>
      <c r="AC78" s="16" t="str">
        <f>[1]AT!C$162</f>
        <v>OMV AG</v>
      </c>
      <c r="AD78" s="16" t="str">
        <f>[1]AT!D$162</f>
        <v>Gas Connect Austria GmbH</v>
      </c>
      <c r="AE78" s="16">
        <f>[1]AT!E$162</f>
        <v>30043</v>
      </c>
      <c r="AF78" s="16" t="str">
        <f>[1]AT!F$162</f>
        <v>Lechen</v>
      </c>
      <c r="AG78" s="16" t="str">
        <f>[1]AT!G$162</f>
        <v>44</v>
      </c>
      <c r="AH78" s="16" t="str">
        <f>[1]AT!H$162</f>
        <v>Lechen</v>
      </c>
      <c r="AI78" s="16" t="str">
        <f>[1]AT!I$162</f>
        <v>8232</v>
      </c>
      <c r="AJ78" s="16">
        <f>[1]AT!J$162</f>
        <v>141</v>
      </c>
      <c r="AK78" s="16">
        <f>[1]AT!K$162</f>
        <v>0</v>
      </c>
      <c r="AL78" s="16">
        <f>[1]AT!L$162</f>
        <v>0</v>
      </c>
      <c r="AM78" s="16">
        <f>[1]AT!M$162</f>
        <v>101</v>
      </c>
      <c r="AN78" s="8" t="s">
        <v>808</v>
      </c>
    </row>
    <row r="79" spans="1:40" s="5" customFormat="1">
      <c r="A79" s="4" t="s">
        <v>0</v>
      </c>
      <c r="B79" s="4">
        <v>2012</v>
      </c>
      <c r="C79" s="4" t="s">
        <v>378</v>
      </c>
      <c r="D79" s="4" t="s">
        <v>379</v>
      </c>
      <c r="E79" s="4" t="s">
        <v>380</v>
      </c>
      <c r="F79" s="4">
        <v>82</v>
      </c>
      <c r="G79" s="4" t="s">
        <v>381</v>
      </c>
      <c r="H79" s="4" t="s">
        <v>382</v>
      </c>
      <c r="I79" s="4" t="s">
        <v>14</v>
      </c>
      <c r="J79" s="4" t="s">
        <v>72</v>
      </c>
      <c r="K79" s="4">
        <v>61.9</v>
      </c>
      <c r="L79" s="4" t="s">
        <v>27</v>
      </c>
      <c r="M79" s="4">
        <v>0</v>
      </c>
      <c r="N79" s="4">
        <v>0</v>
      </c>
      <c r="O79" s="4">
        <v>0</v>
      </c>
      <c r="P79" s="4">
        <v>409.79847765599999</v>
      </c>
      <c r="Q79" s="4">
        <v>0</v>
      </c>
      <c r="R79" s="4">
        <v>0</v>
      </c>
      <c r="S79" s="4">
        <v>14.847</v>
      </c>
      <c r="T79" s="4">
        <v>0</v>
      </c>
      <c r="U79" s="4"/>
      <c r="V79" s="4"/>
      <c r="W79" s="4"/>
      <c r="X79" s="4"/>
      <c r="Y79" s="4"/>
      <c r="Z79" s="4"/>
      <c r="AA79" s="4"/>
      <c r="AB79" s="11" t="str">
        <f>[1]AT!B$168</f>
        <v>1.(c)</v>
      </c>
      <c r="AC79" s="16" t="str">
        <f>[1]AT!C$168</f>
        <v>OMV AG</v>
      </c>
      <c r="AD79" s="16" t="str">
        <f>[1]AT!D$168</f>
        <v>Gas Connect Austria GmbH</v>
      </c>
      <c r="AE79" s="16">
        <f>[1]AT!E$168</f>
        <v>160671</v>
      </c>
      <c r="AF79" s="16" t="str">
        <f>[1]AT!F$168</f>
        <v>Kapellenstraße</v>
      </c>
      <c r="AG79" s="16" t="str">
        <f>[1]AT!G$168</f>
        <v>27</v>
      </c>
      <c r="AH79" s="16" t="str">
        <f>[1]AT!H$168</f>
        <v>Weitendorf</v>
      </c>
      <c r="AI79" s="16" t="str">
        <f>[1]AT!I$168</f>
        <v>8410</v>
      </c>
      <c r="AJ79" s="16">
        <f>[1]AT!J$168</f>
        <v>0</v>
      </c>
      <c r="AK79" s="16">
        <f>[1]AT!K$168</f>
        <v>0</v>
      </c>
      <c r="AL79" s="16">
        <f>[1]AT!L$168</f>
        <v>0</v>
      </c>
      <c r="AM79" s="16">
        <f>[1]AT!M$168</f>
        <v>0</v>
      </c>
      <c r="AN79" s="8" t="s">
        <v>808</v>
      </c>
    </row>
    <row r="80" spans="1:40" s="5" customFormat="1">
      <c r="A80" s="4" t="s">
        <v>0</v>
      </c>
      <c r="B80" s="4">
        <v>2012</v>
      </c>
      <c r="C80" s="4" t="s">
        <v>383</v>
      </c>
      <c r="D80" s="4" t="s">
        <v>384</v>
      </c>
      <c r="E80" s="4" t="s">
        <v>385</v>
      </c>
      <c r="F80" s="4">
        <v>83</v>
      </c>
      <c r="G80" s="4" t="s">
        <v>386</v>
      </c>
      <c r="H80" s="4" t="s">
        <v>382</v>
      </c>
      <c r="I80" s="4" t="s">
        <v>14</v>
      </c>
      <c r="J80" s="4" t="s">
        <v>72</v>
      </c>
      <c r="K80" s="4">
        <v>61.9</v>
      </c>
      <c r="L80" s="4" t="s">
        <v>27</v>
      </c>
      <c r="M80" s="4">
        <v>0</v>
      </c>
      <c r="N80" s="4">
        <v>0</v>
      </c>
      <c r="O80" s="4">
        <v>0</v>
      </c>
      <c r="P80" s="4">
        <v>333.37214121599902</v>
      </c>
      <c r="Q80" s="4">
        <v>0</v>
      </c>
      <c r="R80" s="4">
        <v>0</v>
      </c>
      <c r="S80" s="4">
        <v>12.259</v>
      </c>
      <c r="T80" s="4">
        <v>0</v>
      </c>
      <c r="U80" s="4"/>
      <c r="V80" s="4"/>
      <c r="W80" s="4"/>
      <c r="X80" s="4"/>
      <c r="Y80" s="4"/>
      <c r="Z80" s="4"/>
      <c r="AA80" s="4"/>
      <c r="AB80" s="11" t="str">
        <f>[1]AT!B$168</f>
        <v>1.(c)</v>
      </c>
      <c r="AC80" s="16" t="str">
        <f>[1]AT!C$168</f>
        <v>OMV AG</v>
      </c>
      <c r="AD80" s="16" t="str">
        <f>[1]AT!D$168</f>
        <v>Gas Connect Austria GmbH</v>
      </c>
      <c r="AE80" s="16">
        <f>[1]AT!E$168</f>
        <v>160671</v>
      </c>
      <c r="AF80" s="16" t="str">
        <f>[1]AT!F$168</f>
        <v>Kapellenstraße</v>
      </c>
      <c r="AG80" s="16" t="str">
        <f>[1]AT!G$168</f>
        <v>27</v>
      </c>
      <c r="AH80" s="16" t="str">
        <f>[1]AT!H$168</f>
        <v>Weitendorf</v>
      </c>
      <c r="AI80" s="16" t="str">
        <f>[1]AT!I$168</f>
        <v>8410</v>
      </c>
      <c r="AJ80" s="16">
        <f>[1]AT!J$168</f>
        <v>0</v>
      </c>
      <c r="AK80" s="16">
        <f>[1]AT!K$168</f>
        <v>0</v>
      </c>
      <c r="AL80" s="16">
        <f>[1]AT!L$168</f>
        <v>0</v>
      </c>
      <c r="AM80" s="16">
        <f>[1]AT!M$168</f>
        <v>0</v>
      </c>
      <c r="AN80" s="8" t="s">
        <v>808</v>
      </c>
    </row>
    <row r="81" spans="1:41" s="5" customFormat="1">
      <c r="A81" s="4" t="s">
        <v>0</v>
      </c>
      <c r="B81" s="4">
        <v>2012</v>
      </c>
      <c r="C81" s="4" t="s">
        <v>395</v>
      </c>
      <c r="D81" s="4" t="s">
        <v>396</v>
      </c>
      <c r="E81" s="4" t="s">
        <v>397</v>
      </c>
      <c r="F81" s="4">
        <v>86</v>
      </c>
      <c r="G81" s="4" t="s">
        <v>398</v>
      </c>
      <c r="H81" s="4" t="s">
        <v>382</v>
      </c>
      <c r="I81" s="4" t="s">
        <v>14</v>
      </c>
      <c r="J81" s="4" t="s">
        <v>72</v>
      </c>
      <c r="K81" s="4">
        <v>61.9</v>
      </c>
      <c r="L81" s="4" t="s">
        <v>27</v>
      </c>
      <c r="M81" s="4">
        <v>0</v>
      </c>
      <c r="N81" s="4">
        <v>0</v>
      </c>
      <c r="O81" s="4">
        <v>0</v>
      </c>
      <c r="P81" s="4">
        <v>209.02239716399998</v>
      </c>
      <c r="Q81" s="4">
        <v>0</v>
      </c>
      <c r="R81" s="4">
        <v>0</v>
      </c>
      <c r="S81" s="4">
        <v>7.7969999999999997</v>
      </c>
      <c r="T81" s="4">
        <v>0</v>
      </c>
      <c r="U81" s="4"/>
      <c r="V81" s="4"/>
      <c r="W81" s="4"/>
      <c r="X81" s="4"/>
      <c r="Y81" s="4"/>
      <c r="Z81" s="4"/>
      <c r="AA81" s="4"/>
      <c r="AB81" s="11" t="str">
        <f>[1]AT!B$168</f>
        <v>1.(c)</v>
      </c>
      <c r="AC81" s="16" t="str">
        <f>[1]AT!C$168</f>
        <v>OMV AG</v>
      </c>
      <c r="AD81" s="16" t="str">
        <f>[1]AT!D$168</f>
        <v>Gas Connect Austria GmbH</v>
      </c>
      <c r="AE81" s="16">
        <f>[1]AT!E$168</f>
        <v>160671</v>
      </c>
      <c r="AF81" s="16" t="str">
        <f>[1]AT!F$168</f>
        <v>Kapellenstraße</v>
      </c>
      <c r="AG81" s="16" t="str">
        <f>[1]AT!G$168</f>
        <v>27</v>
      </c>
      <c r="AH81" s="16" t="str">
        <f>[1]AT!H$168</f>
        <v>Weitendorf</v>
      </c>
      <c r="AI81" s="16" t="str">
        <f>[1]AT!I$168</f>
        <v>8410</v>
      </c>
      <c r="AJ81" s="16">
        <f>[1]AT!J$168</f>
        <v>0</v>
      </c>
      <c r="AK81" s="16">
        <f>[1]AT!K$168</f>
        <v>0</v>
      </c>
      <c r="AL81" s="16">
        <f>[1]AT!L$168</f>
        <v>0</v>
      </c>
      <c r="AM81" s="16">
        <f>[1]AT!M$168</f>
        <v>0</v>
      </c>
      <c r="AN81" s="8" t="s">
        <v>808</v>
      </c>
    </row>
    <row r="82" spans="1:41" s="5" customFormat="1">
      <c r="A82" s="4" t="s">
        <v>0</v>
      </c>
      <c r="B82" s="4">
        <v>2012</v>
      </c>
      <c r="C82" s="4" t="s">
        <v>29</v>
      </c>
      <c r="D82" s="4" t="s">
        <v>30</v>
      </c>
      <c r="E82" s="4" t="s">
        <v>31</v>
      </c>
      <c r="F82" s="4">
        <v>5</v>
      </c>
      <c r="G82" s="4" t="s">
        <v>32</v>
      </c>
      <c r="H82" s="4" t="s">
        <v>33</v>
      </c>
      <c r="I82" s="4" t="s">
        <v>34</v>
      </c>
      <c r="J82" s="4" t="s">
        <v>15</v>
      </c>
      <c r="K82" s="4">
        <v>721</v>
      </c>
      <c r="L82" s="4" t="s">
        <v>27</v>
      </c>
      <c r="M82" s="4">
        <v>0</v>
      </c>
      <c r="N82" s="4">
        <v>0</v>
      </c>
      <c r="O82" s="4">
        <v>0</v>
      </c>
      <c r="P82" s="4">
        <v>3292.84328399999</v>
      </c>
      <c r="Q82" s="4">
        <v>0</v>
      </c>
      <c r="R82" s="4">
        <v>0</v>
      </c>
      <c r="S82" s="4">
        <v>59.28</v>
      </c>
      <c r="T82" s="4">
        <v>0</v>
      </c>
      <c r="U82" s="4" t="s">
        <v>28</v>
      </c>
      <c r="V82" s="4"/>
      <c r="W82" s="4"/>
      <c r="X82" s="4"/>
      <c r="Y82" s="4"/>
      <c r="Z82" s="4"/>
      <c r="AA82" s="4"/>
      <c r="AB82" s="11" t="str">
        <f>[1]AT!B$170</f>
        <v>1.(c)</v>
      </c>
      <c r="AC82" s="16" t="str">
        <f>[1]AT!C$170</f>
        <v>Verbund AG</v>
      </c>
      <c r="AD82" s="16" t="str">
        <f>[1]AT!D$170</f>
        <v>VERBUND Thermal Power GmbH &amp; Co KG</v>
      </c>
      <c r="AE82" s="16">
        <f>[1]AT!E$170</f>
        <v>5943</v>
      </c>
      <c r="AF82" s="16" t="str">
        <f>[1]AT!F$170</f>
        <v>Wildon</v>
      </c>
      <c r="AG82" s="16" t="str">
        <f>[1]AT!G$170</f>
        <v>6</v>
      </c>
      <c r="AH82" s="16" t="str">
        <f>[1]AT!H$170</f>
        <v>Wildon</v>
      </c>
      <c r="AI82" s="16" t="str">
        <f>[1]AT!I$170</f>
        <v>8410</v>
      </c>
      <c r="AJ82" s="16">
        <f>[1]AT!J$170</f>
        <v>735</v>
      </c>
      <c r="AK82" s="16">
        <f>[1]AT!K$170</f>
        <v>204</v>
      </c>
      <c r="AL82" s="16">
        <f>[1]AT!L$170</f>
        <v>0</v>
      </c>
      <c r="AM82" s="16">
        <f>[1]AT!M$170</f>
        <v>1490</v>
      </c>
      <c r="AN82" s="8" t="s">
        <v>808</v>
      </c>
    </row>
    <row r="83" spans="1:41" s="5" customFormat="1">
      <c r="A83" s="4" t="s">
        <v>0</v>
      </c>
      <c r="B83" s="4">
        <v>2012</v>
      </c>
      <c r="C83" s="4" t="s">
        <v>43</v>
      </c>
      <c r="D83" s="4" t="s">
        <v>44</v>
      </c>
      <c r="E83" s="4" t="s">
        <v>45</v>
      </c>
      <c r="F83" s="4">
        <v>8</v>
      </c>
      <c r="G83" s="4" t="s">
        <v>46</v>
      </c>
      <c r="H83" s="4" t="s">
        <v>33</v>
      </c>
      <c r="I83" s="4" t="s">
        <v>34</v>
      </c>
      <c r="J83" s="4" t="s">
        <v>15</v>
      </c>
      <c r="K83" s="4">
        <v>713</v>
      </c>
      <c r="L83" s="4" t="s">
        <v>27</v>
      </c>
      <c r="M83" s="4">
        <v>0</v>
      </c>
      <c r="N83" s="4">
        <v>0</v>
      </c>
      <c r="O83" s="4">
        <v>0</v>
      </c>
      <c r="P83" s="4">
        <v>3727.6974</v>
      </c>
      <c r="Q83" s="4">
        <v>0</v>
      </c>
      <c r="R83" s="4">
        <v>0</v>
      </c>
      <c r="S83" s="4">
        <v>56.6</v>
      </c>
      <c r="T83" s="4">
        <v>0</v>
      </c>
      <c r="U83" s="4" t="s">
        <v>28</v>
      </c>
      <c r="V83" s="4"/>
      <c r="W83" s="4"/>
      <c r="X83" s="4"/>
      <c r="Y83" s="4"/>
      <c r="Z83" s="4"/>
      <c r="AA83" s="4"/>
      <c r="AB83" s="11" t="str">
        <f>[1]AT!B$170</f>
        <v>1.(c)</v>
      </c>
      <c r="AC83" s="16" t="str">
        <f>[1]AT!C$170</f>
        <v>Verbund AG</v>
      </c>
      <c r="AD83" s="16" t="str">
        <f>[1]AT!D$170</f>
        <v>VERBUND Thermal Power GmbH &amp; Co KG</v>
      </c>
      <c r="AE83" s="16">
        <f>[1]AT!E$170</f>
        <v>5943</v>
      </c>
      <c r="AF83" s="16" t="str">
        <f>[1]AT!F$170</f>
        <v>Wildon</v>
      </c>
      <c r="AG83" s="16" t="str">
        <f>[1]AT!G$170</f>
        <v>6</v>
      </c>
      <c r="AH83" s="16" t="str">
        <f>[1]AT!H$170</f>
        <v>Wildon</v>
      </c>
      <c r="AI83" s="16" t="str">
        <f>[1]AT!I$170</f>
        <v>8410</v>
      </c>
      <c r="AJ83" s="16">
        <f>[1]AT!J$170</f>
        <v>735</v>
      </c>
      <c r="AK83" s="16">
        <f>[1]AT!K$170</f>
        <v>204</v>
      </c>
      <c r="AL83" s="16">
        <f>[1]AT!L$170</f>
        <v>0</v>
      </c>
      <c r="AM83" s="16">
        <f>[1]AT!M$170</f>
        <v>1490</v>
      </c>
      <c r="AN83" s="8" t="s">
        <v>808</v>
      </c>
    </row>
    <row r="84" spans="1:41" s="5" customFormat="1">
      <c r="A84" s="4" t="s">
        <v>0</v>
      </c>
      <c r="B84" s="4">
        <v>2012</v>
      </c>
      <c r="C84" s="4" t="s">
        <v>78</v>
      </c>
      <c r="D84" s="4" t="s">
        <v>79</v>
      </c>
      <c r="E84" s="4" t="s">
        <v>80</v>
      </c>
      <c r="F84" s="4">
        <v>15</v>
      </c>
      <c r="G84" s="4" t="s">
        <v>81</v>
      </c>
      <c r="H84" s="4" t="s">
        <v>33</v>
      </c>
      <c r="I84" s="4" t="s">
        <v>6</v>
      </c>
      <c r="J84" s="4" t="s">
        <v>15</v>
      </c>
      <c r="K84" s="4">
        <v>376.5</v>
      </c>
      <c r="L84" s="4" t="s">
        <v>8</v>
      </c>
      <c r="M84" s="4">
        <v>0</v>
      </c>
      <c r="N84" s="4">
        <v>0</v>
      </c>
      <c r="O84" s="4">
        <v>44.652243999999996</v>
      </c>
      <c r="P84" s="4">
        <v>12.956543999999999</v>
      </c>
      <c r="Q84" s="4">
        <v>0</v>
      </c>
      <c r="R84" s="4">
        <v>1.131</v>
      </c>
      <c r="S84" s="4">
        <v>2.0779999999999998</v>
      </c>
      <c r="T84" s="4">
        <v>0.10100000000000001</v>
      </c>
      <c r="U84" s="4"/>
      <c r="V84" s="4"/>
      <c r="W84" s="4"/>
      <c r="X84" s="4"/>
      <c r="Y84" s="4"/>
      <c r="Z84" s="4"/>
      <c r="AA84" s="4"/>
      <c r="AB84" s="11" t="str">
        <f>[1]AT!B$170</f>
        <v>1.(c)</v>
      </c>
      <c r="AC84" s="16" t="str">
        <f>[1]AT!C$170</f>
        <v>Verbund AG</v>
      </c>
      <c r="AD84" s="16" t="str">
        <f>[1]AT!D$170</f>
        <v>VERBUND Thermal Power GmbH &amp; Co KG</v>
      </c>
      <c r="AE84" s="16">
        <f>[1]AT!E$170</f>
        <v>5943</v>
      </c>
      <c r="AF84" s="16" t="str">
        <f>[1]AT!F$170</f>
        <v>Wildon</v>
      </c>
      <c r="AG84" s="16" t="str">
        <f>[1]AT!G$170</f>
        <v>6</v>
      </c>
      <c r="AH84" s="16" t="str">
        <f>[1]AT!H$170</f>
        <v>Wildon</v>
      </c>
      <c r="AI84" s="16" t="str">
        <f>[1]AT!I$170</f>
        <v>8410</v>
      </c>
      <c r="AJ84" s="16">
        <f>[1]AT!J$170</f>
        <v>735</v>
      </c>
      <c r="AK84" s="16">
        <f>[1]AT!K$170</f>
        <v>204</v>
      </c>
      <c r="AL84" s="16">
        <f>[1]AT!L$170</f>
        <v>0</v>
      </c>
      <c r="AM84" s="16">
        <f>[1]AT!M$170</f>
        <v>1490</v>
      </c>
      <c r="AN84" s="8" t="s">
        <v>808</v>
      </c>
    </row>
    <row r="85" spans="1:41" s="5" customFormat="1">
      <c r="A85" s="4" t="s">
        <v>0</v>
      </c>
      <c r="B85" s="4">
        <v>2012</v>
      </c>
      <c r="C85" s="4" t="s">
        <v>228</v>
      </c>
      <c r="D85" s="4" t="s">
        <v>229</v>
      </c>
      <c r="E85" s="4" t="s">
        <v>230</v>
      </c>
      <c r="F85" s="4">
        <v>48</v>
      </c>
      <c r="G85" s="4" t="s">
        <v>231</v>
      </c>
      <c r="H85" s="4" t="s">
        <v>232</v>
      </c>
      <c r="I85" s="1" t="s">
        <v>14</v>
      </c>
      <c r="J85" s="1" t="s">
        <v>15</v>
      </c>
      <c r="K85" s="1">
        <v>114.3</v>
      </c>
      <c r="L85" s="1" t="s">
        <v>27</v>
      </c>
      <c r="M85" s="1">
        <v>0</v>
      </c>
      <c r="N85" s="1">
        <v>0</v>
      </c>
      <c r="O85" s="1">
        <v>0</v>
      </c>
      <c r="P85" s="1">
        <v>3337.8741599999898</v>
      </c>
      <c r="Q85" s="1">
        <v>0</v>
      </c>
      <c r="R85" s="4">
        <v>0</v>
      </c>
      <c r="S85" s="4">
        <v>218.44800000000001</v>
      </c>
      <c r="T85" s="1">
        <v>0</v>
      </c>
      <c r="U85" s="1" t="s">
        <v>28</v>
      </c>
      <c r="V85" s="1"/>
      <c r="W85" s="1"/>
      <c r="X85" s="1"/>
      <c r="Y85" s="1"/>
      <c r="Z85" s="1"/>
      <c r="AA85" s="1"/>
      <c r="AB85" s="11" t="str">
        <f>[1]AT!B$173</f>
        <v>1.(c)</v>
      </c>
      <c r="AC85" s="16" t="str">
        <f>[1]AT!C$173</f>
        <v>Norske Skogindustrier ASA</v>
      </c>
      <c r="AD85" s="16" t="str">
        <f>[1]AT!D$173</f>
        <v>Norske Skog Bruck GmbH</v>
      </c>
      <c r="AE85" s="16">
        <f>[1]AT!E$173</f>
        <v>5947</v>
      </c>
      <c r="AF85" s="16" t="str">
        <f>[1]AT!F$173</f>
        <v>Fabriksgasse</v>
      </c>
      <c r="AG85" s="16" t="str">
        <f>[1]AT!G$173</f>
        <v>10</v>
      </c>
      <c r="AH85" s="16" t="str">
        <f>[1]AT!H$173</f>
        <v>Berndorf</v>
      </c>
      <c r="AI85" s="16" t="str">
        <f>[1]AT!I$173</f>
        <v>8600</v>
      </c>
      <c r="AJ85" s="16">
        <f>[1]AT!J$173</f>
        <v>287</v>
      </c>
      <c r="AK85" s="16">
        <f>[1]AT!K$173</f>
        <v>0</v>
      </c>
      <c r="AL85" s="16">
        <f>[1]AT!L$173</f>
        <v>0</v>
      </c>
      <c r="AM85" s="16">
        <f>[1]AT!M$173</f>
        <v>274</v>
      </c>
      <c r="AN85" s="8" t="s">
        <v>808</v>
      </c>
    </row>
    <row r="86" spans="1:41" s="5" customFormat="1">
      <c r="A86" s="4" t="s">
        <v>0</v>
      </c>
      <c r="B86" s="4">
        <v>2012</v>
      </c>
      <c r="C86" s="4" t="s">
        <v>170</v>
      </c>
      <c r="D86" s="4" t="s">
        <v>171</v>
      </c>
      <c r="E86" s="4" t="s">
        <v>172</v>
      </c>
      <c r="F86" s="4">
        <v>35</v>
      </c>
      <c r="G86" s="4" t="s">
        <v>173</v>
      </c>
      <c r="H86" s="4" t="s">
        <v>174</v>
      </c>
      <c r="I86" s="4" t="s">
        <v>34</v>
      </c>
      <c r="J86" s="4" t="s">
        <v>66</v>
      </c>
      <c r="K86" s="4">
        <v>180</v>
      </c>
      <c r="L86" s="4" t="s">
        <v>8</v>
      </c>
      <c r="M86" s="4">
        <v>0</v>
      </c>
      <c r="N86" s="4">
        <v>0</v>
      </c>
      <c r="O86" s="4">
        <v>0</v>
      </c>
      <c r="P86" s="4">
        <v>170.00506799999999</v>
      </c>
      <c r="Q86" s="4">
        <v>3256.2392080999998</v>
      </c>
      <c r="R86" s="4">
        <v>0</v>
      </c>
      <c r="S86" s="4">
        <v>21.36</v>
      </c>
      <c r="T86" s="4">
        <v>2.161</v>
      </c>
      <c r="U86" s="4"/>
      <c r="V86" s="4"/>
      <c r="W86" s="4"/>
      <c r="X86" s="4"/>
      <c r="Y86" s="4"/>
      <c r="Z86" s="4"/>
      <c r="AA86" s="4"/>
      <c r="AB86" s="11" t="str">
        <f>[1]AT!B$181</f>
        <v>2.(b)</v>
      </c>
      <c r="AC86" s="16" t="str">
        <f>[1]AT!C$181</f>
        <v>voestalpine AG</v>
      </c>
      <c r="AD86" s="16" t="str">
        <f>[1]AT!D$181</f>
        <v>voestalpine Stahl Donawitz GesmbH</v>
      </c>
      <c r="AE86" s="16">
        <f>[1]AT!E$181</f>
        <v>5857</v>
      </c>
      <c r="AF86" s="16" t="str">
        <f>[1]AT!F$181</f>
        <v>Kerpelystraße 199</v>
      </c>
      <c r="AG86" s="16" t="str">
        <f>[1]AT!G$181</f>
        <v>199</v>
      </c>
      <c r="AH86" s="16" t="str">
        <f>[1]AT!H$181</f>
        <v>Donawitz</v>
      </c>
      <c r="AI86" s="16" t="str">
        <f>[1]AT!I$181</f>
        <v>8700</v>
      </c>
      <c r="AJ86" s="16">
        <f>[1]AT!J$181</f>
        <v>775</v>
      </c>
      <c r="AK86" s="16">
        <f>[1]AT!K$181</f>
        <v>882</v>
      </c>
      <c r="AL86" s="16">
        <f>[1]AT!L$181</f>
        <v>450</v>
      </c>
      <c r="AM86" s="16">
        <f>[1]AT!M$181</f>
        <v>2580</v>
      </c>
      <c r="AN86" s="8" t="s">
        <v>808</v>
      </c>
    </row>
    <row r="87" spans="1:41" s="5" customFormat="1">
      <c r="A87" s="4" t="s">
        <v>0</v>
      </c>
      <c r="B87" s="4">
        <v>2012</v>
      </c>
      <c r="C87" s="4" t="s">
        <v>294</v>
      </c>
      <c r="D87" s="4" t="s">
        <v>295</v>
      </c>
      <c r="E87" s="4" t="s">
        <v>296</v>
      </c>
      <c r="F87" s="4">
        <v>63</v>
      </c>
      <c r="G87" s="4" t="s">
        <v>297</v>
      </c>
      <c r="H87" s="4" t="s">
        <v>174</v>
      </c>
      <c r="I87" s="4" t="s">
        <v>6</v>
      </c>
      <c r="J87" s="4" t="s">
        <v>66</v>
      </c>
      <c r="K87" s="4">
        <v>80</v>
      </c>
      <c r="L87" s="4" t="s">
        <v>8</v>
      </c>
      <c r="M87" s="4">
        <v>0</v>
      </c>
      <c r="N87" s="4">
        <v>0</v>
      </c>
      <c r="O87" s="4">
        <v>0</v>
      </c>
      <c r="P87" s="4">
        <v>36.649044000000004</v>
      </c>
      <c r="Q87" s="4">
        <v>235.15271189999999</v>
      </c>
      <c r="R87" s="4">
        <v>0</v>
      </c>
      <c r="S87" s="4">
        <v>1.64</v>
      </c>
      <c r="T87" s="4">
        <v>0.26200000000000001</v>
      </c>
      <c r="U87" s="4"/>
      <c r="V87" s="4"/>
      <c r="W87" s="4"/>
      <c r="X87" s="4"/>
      <c r="Y87" s="4"/>
      <c r="Z87" s="4"/>
      <c r="AA87" s="4"/>
      <c r="AB87" s="11" t="str">
        <f>[1]AT!B$181</f>
        <v>2.(b)</v>
      </c>
      <c r="AC87" s="16" t="str">
        <f>[1]AT!C$181</f>
        <v>voestalpine AG</v>
      </c>
      <c r="AD87" s="16" t="str">
        <f>[1]AT!D$181</f>
        <v>voestalpine Stahl Donawitz GesmbH</v>
      </c>
      <c r="AE87" s="16">
        <f>[1]AT!E$181</f>
        <v>5857</v>
      </c>
      <c r="AF87" s="16" t="str">
        <f>[1]AT!F$181</f>
        <v>Kerpelystraße 199</v>
      </c>
      <c r="AG87" s="16" t="str">
        <f>[1]AT!G$181</f>
        <v>199</v>
      </c>
      <c r="AH87" s="16" t="str">
        <f>[1]AT!H$181</f>
        <v>Donawitz</v>
      </c>
      <c r="AI87" s="16" t="str">
        <f>[1]AT!I$181</f>
        <v>8700</v>
      </c>
      <c r="AJ87" s="16">
        <f>[1]AT!J$181</f>
        <v>775</v>
      </c>
      <c r="AK87" s="16">
        <f>[1]AT!K$181</f>
        <v>882</v>
      </c>
      <c r="AL87" s="16">
        <f>[1]AT!L$181</f>
        <v>450</v>
      </c>
      <c r="AM87" s="16">
        <f>[1]AT!M$181</f>
        <v>2580</v>
      </c>
      <c r="AN87" s="8" t="s">
        <v>808</v>
      </c>
    </row>
    <row r="88" spans="1:41" s="5" customFormat="1">
      <c r="A88" s="4" t="s">
        <v>0</v>
      </c>
      <c r="B88" s="4">
        <v>2012</v>
      </c>
      <c r="C88" s="4" t="s">
        <v>312</v>
      </c>
      <c r="D88" s="4" t="s">
        <v>313</v>
      </c>
      <c r="E88" s="4" t="s">
        <v>314</v>
      </c>
      <c r="F88" s="4">
        <v>67</v>
      </c>
      <c r="G88" s="4" t="s">
        <v>315</v>
      </c>
      <c r="H88" s="4" t="s">
        <v>174</v>
      </c>
      <c r="I88" s="4" t="s">
        <v>14</v>
      </c>
      <c r="J88" s="4" t="s">
        <v>66</v>
      </c>
      <c r="K88" s="4">
        <v>73</v>
      </c>
      <c r="L88" s="4" t="s">
        <v>27</v>
      </c>
      <c r="M88" s="4">
        <v>0</v>
      </c>
      <c r="N88" s="4">
        <v>0</v>
      </c>
      <c r="O88" s="4">
        <v>0</v>
      </c>
      <c r="P88" s="4">
        <v>14.8515119999999</v>
      </c>
      <c r="Q88" s="4">
        <v>2.6890115999999997</v>
      </c>
      <c r="R88" s="4">
        <v>0</v>
      </c>
      <c r="S88" s="4">
        <v>0.80500000000000005</v>
      </c>
      <c r="T88" s="4">
        <v>5.7000000000000002E-2</v>
      </c>
      <c r="U88" s="4" t="s">
        <v>28</v>
      </c>
      <c r="V88" s="4"/>
      <c r="W88" s="4"/>
      <c r="X88" s="4"/>
      <c r="Y88" s="4"/>
      <c r="Z88" s="4"/>
      <c r="AA88" s="4"/>
      <c r="AB88" s="11" t="str">
        <f>[1]AT!B$181</f>
        <v>2.(b)</v>
      </c>
      <c r="AC88" s="16" t="str">
        <f>[1]AT!C$181</f>
        <v>voestalpine AG</v>
      </c>
      <c r="AD88" s="16" t="str">
        <f>[1]AT!D$181</f>
        <v>voestalpine Stahl Donawitz GesmbH</v>
      </c>
      <c r="AE88" s="16">
        <f>[1]AT!E$181</f>
        <v>5857</v>
      </c>
      <c r="AF88" s="16" t="str">
        <f>[1]AT!F$181</f>
        <v>Kerpelystraße 199</v>
      </c>
      <c r="AG88" s="16" t="str">
        <f>[1]AT!G$181</f>
        <v>199</v>
      </c>
      <c r="AH88" s="16" t="str">
        <f>[1]AT!H$181</f>
        <v>Donawitz</v>
      </c>
      <c r="AI88" s="16" t="str">
        <f>[1]AT!I$181</f>
        <v>8700</v>
      </c>
      <c r="AJ88" s="16">
        <f>[1]AT!J$181</f>
        <v>775</v>
      </c>
      <c r="AK88" s="16">
        <f>[1]AT!K$181</f>
        <v>882</v>
      </c>
      <c r="AL88" s="16">
        <f>[1]AT!L$181</f>
        <v>450</v>
      </c>
      <c r="AM88" s="16">
        <f>[1]AT!M$181</f>
        <v>2580</v>
      </c>
      <c r="AN88" s="8" t="s">
        <v>808</v>
      </c>
    </row>
    <row r="89" spans="1:41" s="5" customFormat="1">
      <c r="A89" s="4" t="s">
        <v>0</v>
      </c>
      <c r="B89" s="4">
        <v>2012</v>
      </c>
      <c r="C89" s="4" t="s">
        <v>67</v>
      </c>
      <c r="D89" s="4" t="s">
        <v>68</v>
      </c>
      <c r="E89" s="4" t="s">
        <v>69</v>
      </c>
      <c r="F89" s="4">
        <v>13</v>
      </c>
      <c r="G89" s="4" t="s">
        <v>70</v>
      </c>
      <c r="H89" s="4" t="s">
        <v>71</v>
      </c>
      <c r="I89" s="4" t="s">
        <v>14</v>
      </c>
      <c r="J89" s="4" t="s">
        <v>72</v>
      </c>
      <c r="K89" s="4">
        <v>383</v>
      </c>
      <c r="L89" s="4" t="s">
        <v>8</v>
      </c>
      <c r="M89" s="4">
        <v>0</v>
      </c>
      <c r="N89" s="4">
        <v>8950.9527701999996</v>
      </c>
      <c r="O89" s="4">
        <v>108.51529559999899</v>
      </c>
      <c r="P89" s="4">
        <v>0</v>
      </c>
      <c r="Q89" s="4">
        <v>73.054652249999904</v>
      </c>
      <c r="R89" s="4">
        <v>20.106000000000002</v>
      </c>
      <c r="S89" s="4">
        <v>615.60500000000002</v>
      </c>
      <c r="T89" s="4">
        <v>29.513000000000002</v>
      </c>
      <c r="U89" s="4"/>
      <c r="V89" s="4"/>
      <c r="W89" s="4"/>
      <c r="X89" s="4"/>
      <c r="Y89" s="4"/>
      <c r="Z89" s="4"/>
      <c r="AA89" s="4"/>
      <c r="AB89" s="11" t="str">
        <f>[1]AT!B$187</f>
        <v>6.(a)</v>
      </c>
      <c r="AC89" s="16" t="str">
        <f>[1]AT!C$187</f>
        <v>Heinzel AG</v>
      </c>
      <c r="AD89" s="16" t="str">
        <f>[1]AT!D$187</f>
        <v>Zellstoff Pöls Aktiengesellschaft</v>
      </c>
      <c r="AE89" s="16">
        <f>[1]AT!E$187</f>
        <v>65062</v>
      </c>
      <c r="AF89" s="16" t="str">
        <f>[1]AT!F$187</f>
        <v>Dr. Luigi Angeli Straße</v>
      </c>
      <c r="AG89" s="16" t="str">
        <f>[1]AT!G$187</f>
        <v>9</v>
      </c>
      <c r="AH89" s="16" t="str">
        <f>[1]AT!H$187</f>
        <v>Pöls</v>
      </c>
      <c r="AI89" s="16" t="str">
        <f>[1]AT!I$187</f>
        <v>8761</v>
      </c>
      <c r="AJ89" s="16">
        <f>[1]AT!J$187</f>
        <v>825</v>
      </c>
      <c r="AK89" s="16">
        <f>[1]AT!K$187</f>
        <v>0</v>
      </c>
      <c r="AL89" s="16">
        <f>[1]AT!L$187</f>
        <v>0</v>
      </c>
      <c r="AM89" s="16">
        <f>[1]AT!M$187</f>
        <v>1030</v>
      </c>
      <c r="AN89" s="8" t="s">
        <v>808</v>
      </c>
    </row>
    <row r="90" spans="1:41" s="5" customFormat="1">
      <c r="A90" s="4" t="s">
        <v>0</v>
      </c>
      <c r="B90" s="4">
        <v>2012</v>
      </c>
      <c r="C90" s="4" t="s">
        <v>124</v>
      </c>
      <c r="D90" s="4" t="s">
        <v>125</v>
      </c>
      <c r="E90" s="4" t="s">
        <v>126</v>
      </c>
      <c r="F90" s="4">
        <v>25</v>
      </c>
      <c r="G90" s="4" t="s">
        <v>127</v>
      </c>
      <c r="H90" s="4" t="s">
        <v>71</v>
      </c>
      <c r="I90" s="4" t="s">
        <v>6</v>
      </c>
      <c r="J90" s="4" t="s">
        <v>72</v>
      </c>
      <c r="K90" s="4">
        <v>244</v>
      </c>
      <c r="L90" s="4" t="s">
        <v>8</v>
      </c>
      <c r="M90" s="4">
        <v>0</v>
      </c>
      <c r="N90" s="4">
        <v>135.73131000000001</v>
      </c>
      <c r="O90" s="4">
        <v>0</v>
      </c>
      <c r="P90" s="4">
        <v>0</v>
      </c>
      <c r="Q90" s="4">
        <v>0</v>
      </c>
      <c r="R90" s="4">
        <v>1.409</v>
      </c>
      <c r="S90" s="4">
        <v>13.374000000000001</v>
      </c>
      <c r="T90" s="4">
        <v>1.518</v>
      </c>
      <c r="U90" s="4"/>
      <c r="V90" s="4"/>
      <c r="W90" s="4"/>
      <c r="X90" s="4"/>
      <c r="Y90" s="4"/>
      <c r="Z90" s="4"/>
      <c r="AA90" s="4"/>
      <c r="AB90" s="11" t="str">
        <f>[1]AT!B$187</f>
        <v>6.(a)</v>
      </c>
      <c r="AC90" s="16" t="str">
        <f>[1]AT!C$187</f>
        <v>Heinzel AG</v>
      </c>
      <c r="AD90" s="16" t="str">
        <f>[1]AT!D$187</f>
        <v>Zellstoff Pöls Aktiengesellschaft</v>
      </c>
      <c r="AE90" s="16">
        <f>[1]AT!E$187</f>
        <v>65062</v>
      </c>
      <c r="AF90" s="16" t="str">
        <f>[1]AT!F$187</f>
        <v>Dr. Luigi Angeli Straße</v>
      </c>
      <c r="AG90" s="16" t="str">
        <f>[1]AT!G$187</f>
        <v>9</v>
      </c>
      <c r="AH90" s="16" t="str">
        <f>[1]AT!H$187</f>
        <v>Pöls</v>
      </c>
      <c r="AI90" s="16" t="str">
        <f>[1]AT!I$187</f>
        <v>8761</v>
      </c>
      <c r="AJ90" s="16">
        <f>[1]AT!J$187</f>
        <v>825</v>
      </c>
      <c r="AK90" s="16">
        <f>[1]AT!K$187</f>
        <v>0</v>
      </c>
      <c r="AL90" s="16">
        <f>[1]AT!L$187</f>
        <v>0</v>
      </c>
      <c r="AM90" s="16">
        <f>[1]AT!M$187</f>
        <v>1030</v>
      </c>
      <c r="AN90" s="8" t="s">
        <v>808</v>
      </c>
    </row>
    <row r="91" spans="1:41">
      <c r="A91" s="1" t="s">
        <v>0</v>
      </c>
      <c r="B91" s="1">
        <v>2012</v>
      </c>
      <c r="C91" s="1" t="s">
        <v>197</v>
      </c>
      <c r="D91" s="1" t="s">
        <v>198</v>
      </c>
      <c r="E91" s="1" t="s">
        <v>199</v>
      </c>
      <c r="F91" s="1">
        <v>41</v>
      </c>
      <c r="G91" s="1" t="s">
        <v>200</v>
      </c>
      <c r="H91" s="1" t="s">
        <v>201</v>
      </c>
      <c r="I91" s="1" t="s">
        <v>6</v>
      </c>
      <c r="J91" s="1" t="s">
        <v>202</v>
      </c>
      <c r="K91" s="1">
        <v>138</v>
      </c>
      <c r="L91" s="1" t="s">
        <v>8</v>
      </c>
      <c r="M91" s="1">
        <v>0</v>
      </c>
      <c r="N91" s="1">
        <v>0</v>
      </c>
      <c r="O91" s="1">
        <v>561.80579999999895</v>
      </c>
      <c r="P91" s="1">
        <v>877.14215999999897</v>
      </c>
      <c r="Q91" s="1">
        <v>0</v>
      </c>
      <c r="R91" s="1">
        <v>89.1</v>
      </c>
      <c r="S91" s="1">
        <v>116.8</v>
      </c>
      <c r="T91" s="1">
        <v>3</v>
      </c>
      <c r="U91" s="1"/>
      <c r="V91" s="1"/>
      <c r="W91" s="1"/>
      <c r="X91" s="1"/>
      <c r="Y91" s="1"/>
      <c r="Z91" s="1"/>
      <c r="AA91" s="1"/>
      <c r="AB91" s="10"/>
      <c r="AC91" s="3"/>
      <c r="AD91" s="1"/>
      <c r="AE91" s="1"/>
      <c r="AF91" s="1"/>
      <c r="AG91" s="1"/>
      <c r="AH91" s="1"/>
      <c r="AI91" s="1"/>
      <c r="AJ91" s="1"/>
      <c r="AK91" s="1"/>
      <c r="AL91" s="1"/>
      <c r="AM91" s="1"/>
    </row>
    <row r="92" spans="1:41">
      <c r="A92" s="1" t="s">
        <v>0</v>
      </c>
      <c r="B92" s="1">
        <v>2012</v>
      </c>
      <c r="C92" s="1" t="s">
        <v>356</v>
      </c>
      <c r="D92" s="1" t="s">
        <v>357</v>
      </c>
      <c r="E92" s="1" t="s">
        <v>358</v>
      </c>
      <c r="F92" s="1">
        <v>77</v>
      </c>
      <c r="G92" s="1" t="s">
        <v>359</v>
      </c>
      <c r="H92" s="1" t="s">
        <v>360</v>
      </c>
      <c r="I92" s="1" t="s">
        <v>14</v>
      </c>
      <c r="J92" s="1" t="s">
        <v>72</v>
      </c>
      <c r="K92" s="1">
        <v>61.9</v>
      </c>
      <c r="L92" s="1" t="s">
        <v>27</v>
      </c>
      <c r="M92" s="1">
        <v>0</v>
      </c>
      <c r="N92" s="1">
        <v>0</v>
      </c>
      <c r="O92" s="1">
        <v>0</v>
      </c>
      <c r="P92" s="1">
        <v>488.80240545599901</v>
      </c>
      <c r="Q92" s="1">
        <v>0</v>
      </c>
      <c r="R92" s="1">
        <v>0</v>
      </c>
      <c r="S92" s="1">
        <v>24.907</v>
      </c>
      <c r="T92" s="1">
        <v>0</v>
      </c>
      <c r="U92" s="1"/>
      <c r="V92" s="1"/>
      <c r="W92" s="1"/>
      <c r="X92" s="1"/>
      <c r="Y92" s="1"/>
      <c r="Z92" s="1"/>
      <c r="AA92" s="1"/>
      <c r="AB92" s="10"/>
      <c r="AC92" s="3"/>
      <c r="AD92" s="1"/>
      <c r="AE92" s="1"/>
      <c r="AF92" s="1"/>
      <c r="AG92" s="1"/>
      <c r="AH92" s="1"/>
      <c r="AI92" s="1"/>
      <c r="AJ92" s="1"/>
      <c r="AK92" s="1"/>
      <c r="AL92" s="1"/>
      <c r="AM92" s="1"/>
    </row>
    <row r="93" spans="1:41">
      <c r="A93" s="1" t="s">
        <v>0</v>
      </c>
      <c r="B93" s="1">
        <v>2012</v>
      </c>
      <c r="C93" s="1" t="s">
        <v>374</v>
      </c>
      <c r="D93" s="1" t="s">
        <v>375</v>
      </c>
      <c r="E93" s="1" t="s">
        <v>376</v>
      </c>
      <c r="F93" s="1">
        <v>81</v>
      </c>
      <c r="G93" s="1" t="s">
        <v>377</v>
      </c>
      <c r="H93" s="1" t="s">
        <v>360</v>
      </c>
      <c r="I93" s="1" t="s">
        <v>14</v>
      </c>
      <c r="J93" s="1" t="s">
        <v>72</v>
      </c>
      <c r="K93" s="1">
        <v>61.9</v>
      </c>
      <c r="L93" s="1" t="s">
        <v>27</v>
      </c>
      <c r="M93" s="1">
        <v>0</v>
      </c>
      <c r="N93" s="1">
        <v>0</v>
      </c>
      <c r="O93" s="1">
        <v>0</v>
      </c>
      <c r="P93" s="1">
        <v>468.89130254399998</v>
      </c>
      <c r="Q93" s="1">
        <v>0</v>
      </c>
      <c r="R93" s="1">
        <v>0</v>
      </c>
      <c r="S93" s="1">
        <v>23.893000000000001</v>
      </c>
      <c r="T93" s="1">
        <v>0</v>
      </c>
      <c r="U93" s="1"/>
      <c r="V93" s="1"/>
      <c r="W93" s="1"/>
      <c r="X93" s="1"/>
      <c r="Y93" s="1"/>
      <c r="Z93" s="1"/>
      <c r="AA93" s="1"/>
      <c r="AB93" s="10"/>
      <c r="AC93" s="3"/>
      <c r="AD93" s="1"/>
      <c r="AE93" s="1"/>
      <c r="AF93" s="1"/>
      <c r="AG93" s="1"/>
      <c r="AH93" s="1"/>
      <c r="AI93" s="1"/>
      <c r="AJ93" s="1"/>
      <c r="AK93" s="1"/>
      <c r="AL93" s="1"/>
      <c r="AM93" s="1"/>
    </row>
    <row r="94" spans="1:41">
      <c r="A94" s="1" t="s">
        <v>0</v>
      </c>
      <c r="B94" s="1">
        <v>2012</v>
      </c>
      <c r="C94" s="1" t="s">
        <v>249</v>
      </c>
      <c r="D94" s="1" t="s">
        <v>250</v>
      </c>
      <c r="E94" s="1" t="s">
        <v>251</v>
      </c>
      <c r="F94" s="1">
        <v>53</v>
      </c>
      <c r="G94" s="1" t="s">
        <v>252</v>
      </c>
      <c r="H94" s="1" t="s">
        <v>253</v>
      </c>
      <c r="I94" s="1" t="s">
        <v>6</v>
      </c>
      <c r="J94" s="1" t="s">
        <v>15</v>
      </c>
      <c r="K94" s="1">
        <v>100</v>
      </c>
      <c r="L94" s="1" t="s">
        <v>8</v>
      </c>
      <c r="M94" s="1">
        <v>2831.6211000000003</v>
      </c>
      <c r="N94" s="1">
        <v>0</v>
      </c>
      <c r="O94" s="1">
        <v>18.292169999999999</v>
      </c>
      <c r="P94" s="1">
        <v>0</v>
      </c>
      <c r="Q94" s="1">
        <v>0</v>
      </c>
      <c r="R94" s="1">
        <v>16.628</v>
      </c>
      <c r="S94" s="1">
        <v>192.48599999999999</v>
      </c>
      <c r="T94" s="1">
        <v>20.283999999999999</v>
      </c>
      <c r="U94" s="1"/>
      <c r="V94" s="1"/>
      <c r="W94" s="1"/>
      <c r="X94" s="1"/>
      <c r="Y94" s="1"/>
      <c r="Z94" s="1"/>
      <c r="AA94" s="1"/>
      <c r="AB94" s="10"/>
      <c r="AC94" s="3"/>
      <c r="AD94" s="1"/>
      <c r="AE94" s="1"/>
      <c r="AF94" s="1"/>
      <c r="AG94" s="1"/>
      <c r="AH94" s="1"/>
      <c r="AI94" s="1"/>
      <c r="AJ94" s="1"/>
      <c r="AK94" s="1"/>
      <c r="AL94" s="1"/>
      <c r="AM94" s="1"/>
    </row>
    <row r="95" spans="1:41" s="13" customFormat="1" ht="15" thickBot="1">
      <c r="A95" s="14" t="s">
        <v>0</v>
      </c>
      <c r="B95" s="14">
        <v>2012</v>
      </c>
      <c r="C95" s="14" t="s">
        <v>399</v>
      </c>
      <c r="D95" s="14" t="s">
        <v>400</v>
      </c>
      <c r="E95" s="14" t="s">
        <v>401</v>
      </c>
      <c r="F95" s="14">
        <v>87</v>
      </c>
      <c r="G95" s="14" t="s">
        <v>402</v>
      </c>
      <c r="H95" s="14" t="s">
        <v>253</v>
      </c>
      <c r="I95" s="14" t="s">
        <v>6</v>
      </c>
      <c r="J95" s="14" t="s">
        <v>15</v>
      </c>
      <c r="K95" s="14">
        <v>61</v>
      </c>
      <c r="L95" s="14" t="s">
        <v>8</v>
      </c>
      <c r="M95" s="14">
        <v>1841.8309999999999</v>
      </c>
      <c r="N95" s="14">
        <v>19.750499999999999</v>
      </c>
      <c r="O95" s="14">
        <v>32.405230000000003</v>
      </c>
      <c r="P95" s="14">
        <v>0</v>
      </c>
      <c r="Q95" s="14">
        <v>0</v>
      </c>
      <c r="R95" s="14">
        <v>73.45</v>
      </c>
      <c r="S95" s="14">
        <v>205.291</v>
      </c>
      <c r="T95" s="14">
        <v>0.61899999999999999</v>
      </c>
      <c r="U95" s="14"/>
      <c r="V95" s="14"/>
      <c r="W95" s="14"/>
      <c r="X95" s="14"/>
      <c r="Y95" s="14"/>
      <c r="Z95" s="14"/>
      <c r="AA95" s="14"/>
      <c r="AB95" s="15"/>
      <c r="AC95" s="14"/>
      <c r="AD95" s="14"/>
      <c r="AE95" s="14"/>
      <c r="AF95" s="14"/>
      <c r="AG95" s="14"/>
      <c r="AH95" s="14"/>
      <c r="AI95" s="14"/>
      <c r="AJ95" s="14"/>
      <c r="AK95" s="14"/>
      <c r="AL95" s="14"/>
      <c r="AM95" s="14"/>
      <c r="AN95" s="42"/>
      <c r="AO95" s="20"/>
    </row>
    <row r="96" spans="1:41">
      <c r="AN96" s="48">
        <f>COUNTA($AN$3:$AN$95)+COUNTBLANK($AN$3:$AN$95)</f>
        <v>93</v>
      </c>
      <c r="AO96" s="49" t="s">
        <v>4171</v>
      </c>
    </row>
    <row r="97" spans="40:41">
      <c r="AN97" s="50">
        <f>COUNTIF($AN$3:$AN$95,"p")</f>
        <v>56</v>
      </c>
      <c r="AO97" s="51" t="s">
        <v>808</v>
      </c>
    </row>
    <row r="98" spans="40:41">
      <c r="AN98" s="50">
        <f>COUNTIF($AN$3:$AN$95,"n")</f>
        <v>0</v>
      </c>
      <c r="AO98" s="51" t="s">
        <v>810</v>
      </c>
    </row>
    <row r="99" spans="40:41">
      <c r="AN99" s="50">
        <f>COUNTIF($AN$3:$AN$95,"m")</f>
        <v>0</v>
      </c>
      <c r="AO99" s="51" t="s">
        <v>809</v>
      </c>
    </row>
    <row r="100" spans="40:41" ht="15" thickBot="1">
      <c r="AN100" s="52">
        <f>COUNTIF($AN$3:$AN$95,"l")</f>
        <v>0</v>
      </c>
      <c r="AO100" s="53" t="s">
        <v>12971</v>
      </c>
    </row>
  </sheetData>
  <autoFilter ref="A2:AN99"/>
  <mergeCells count="3">
    <mergeCell ref="A1:H1"/>
    <mergeCell ref="AC1:AI1"/>
    <mergeCell ref="AN1:AN2"/>
  </mergeCells>
  <pageMargins left="0.7" right="0.7" top="0.78740157499999996" bottom="0.78740157499999996" header="0.3" footer="0.3"/>
  <legacyDrawing r:id="rId1"/>
</worksheet>
</file>

<file path=xl/worksheets/sheet2.xml><?xml version="1.0" encoding="utf-8"?>
<worksheet xmlns="http://schemas.openxmlformats.org/spreadsheetml/2006/main" xmlns:r="http://schemas.openxmlformats.org/officeDocument/2006/relationships">
  <dimension ref="A1:AO106"/>
  <sheetViews>
    <sheetView zoomScale="85" zoomScaleNormal="85" workbookViewId="0">
      <selection activeCell="B5" sqref="B5"/>
    </sheetView>
  </sheetViews>
  <sheetFormatPr defaultColWidth="11.5546875" defaultRowHeight="14.4"/>
  <cols>
    <col min="1" max="1" width="4" customWidth="1"/>
    <col min="2" max="2" width="5.33203125" customWidth="1"/>
    <col min="3" max="3" width="6" customWidth="1"/>
    <col min="4" max="4" width="9.88671875" bestFit="1" customWidth="1"/>
    <col min="5" max="5" width="8" customWidth="1"/>
    <col min="6" max="6" width="8.5546875" customWidth="1"/>
    <col min="7" max="8" width="23.332031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6.44140625" customWidth="1"/>
    <col min="20" max="27" width="11.44140625" customWidth="1"/>
    <col min="28" max="28" width="5.44140625" style="12" customWidth="1"/>
    <col min="29" max="30" width="10.88671875" style="20" customWidth="1"/>
    <col min="31" max="31" width="8.33203125" style="20" customWidth="1"/>
    <col min="32" max="32" width="10.88671875" style="20" customWidth="1"/>
    <col min="33" max="33" width="5.33203125" style="20" customWidth="1"/>
    <col min="34" max="34" width="10.88671875" style="20" customWidth="1"/>
    <col min="35" max="35" width="6" style="20" customWidth="1"/>
    <col min="36" max="37" width="6.6640625" style="20" customWidth="1"/>
    <col min="38"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s="24" customFormat="1">
      <c r="A3" s="4" t="s">
        <v>465</v>
      </c>
      <c r="B3" s="4">
        <v>2012</v>
      </c>
      <c r="C3" s="4" t="s">
        <v>466</v>
      </c>
      <c r="D3" s="4" t="s">
        <v>467</v>
      </c>
      <c r="E3" s="4" t="s">
        <v>286</v>
      </c>
      <c r="F3" s="4">
        <v>61</v>
      </c>
      <c r="G3" s="4" t="s">
        <v>468</v>
      </c>
      <c r="H3" s="4" t="s">
        <v>469</v>
      </c>
      <c r="I3" s="4" t="s">
        <v>6</v>
      </c>
      <c r="J3" s="4" t="s">
        <v>470</v>
      </c>
      <c r="K3" s="4">
        <v>93</v>
      </c>
      <c r="L3" s="4" t="s">
        <v>8</v>
      </c>
      <c r="M3" s="4">
        <v>0</v>
      </c>
      <c r="N3" s="4">
        <v>1258.3822299999999</v>
      </c>
      <c r="O3" s="4">
        <v>0</v>
      </c>
      <c r="P3" s="4">
        <v>96.7761</v>
      </c>
      <c r="Q3" s="4">
        <v>14.435709999999998</v>
      </c>
      <c r="R3" s="4">
        <v>451.85</v>
      </c>
      <c r="S3" s="4">
        <v>336</v>
      </c>
      <c r="T3" s="4">
        <v>34.799999999999997</v>
      </c>
      <c r="U3" s="4"/>
      <c r="V3" s="4"/>
      <c r="W3" s="4"/>
      <c r="X3" s="4"/>
      <c r="Y3" s="4"/>
      <c r="Z3" s="4"/>
      <c r="AA3" s="4"/>
      <c r="AB3" s="26" t="str">
        <f>[1]BE!B$328</f>
        <v>8.(b).(ii)</v>
      </c>
      <c r="AC3" s="25" t="str">
        <f>[1]BE!C$328</f>
        <v>TIENSE SUIKERRAFFINADERIJ</v>
      </c>
      <c r="AD3" s="25" t="str">
        <f>[1]BE!D$328</f>
        <v>TIENSE SUIKERRAFFINADERIJ</v>
      </c>
      <c r="AE3" s="25">
        <f>[1]BE!E$328</f>
        <v>14666</v>
      </c>
      <c r="AF3" s="25" t="str">
        <f>[1]BE!F$328</f>
        <v>Aandorenstraat</v>
      </c>
      <c r="AG3" s="25" t="str">
        <f>[1]BE!G$328</f>
        <v>1</v>
      </c>
      <c r="AH3" s="25" t="str">
        <f>[1]BE!H$328</f>
        <v>Tienen</v>
      </c>
      <c r="AI3" s="25" t="str">
        <f>[1]BE!I$328</f>
        <v>3300</v>
      </c>
      <c r="AJ3" s="25">
        <f>[1]BE!J$328</f>
        <v>336</v>
      </c>
      <c r="AK3" s="25">
        <f>[1]BE!K$328</f>
        <v>452</v>
      </c>
      <c r="AL3" s="25">
        <f>[1]BE!L$328</f>
        <v>0</v>
      </c>
      <c r="AM3" s="25">
        <f>[1]BE!M$328</f>
        <v>129</v>
      </c>
      <c r="AN3" s="23" t="s">
        <v>808</v>
      </c>
    </row>
    <row r="4" spans="1:40" s="21" customFormat="1">
      <c r="A4" s="1" t="s">
        <v>465</v>
      </c>
      <c r="B4" s="1">
        <v>2012</v>
      </c>
      <c r="C4" s="1" t="s">
        <v>471</v>
      </c>
      <c r="D4" s="1" t="s">
        <v>472</v>
      </c>
      <c r="E4" s="1" t="s">
        <v>473</v>
      </c>
      <c r="F4" s="1">
        <v>99</v>
      </c>
      <c r="G4" s="1" t="s">
        <v>474</v>
      </c>
      <c r="H4" s="1" t="s">
        <v>475</v>
      </c>
      <c r="I4" s="1" t="s">
        <v>6</v>
      </c>
      <c r="J4" s="1" t="s">
        <v>476</v>
      </c>
      <c r="K4" s="1">
        <v>80</v>
      </c>
      <c r="L4" s="1" t="s">
        <v>27</v>
      </c>
      <c r="M4" s="1">
        <v>0</v>
      </c>
      <c r="N4" s="1">
        <v>0</v>
      </c>
      <c r="O4" s="1">
        <v>7.7400914999999992</v>
      </c>
      <c r="P4" s="1">
        <v>0</v>
      </c>
      <c r="Q4" s="1">
        <v>0</v>
      </c>
      <c r="R4" s="1">
        <v>0</v>
      </c>
      <c r="S4" s="1">
        <v>1.595073</v>
      </c>
      <c r="T4" s="1">
        <v>0</v>
      </c>
      <c r="U4" s="1"/>
      <c r="V4" s="1"/>
      <c r="W4" s="1"/>
      <c r="X4" s="1"/>
      <c r="Y4" s="1"/>
      <c r="Z4" s="1"/>
      <c r="AA4" s="1"/>
      <c r="AB4" s="27"/>
      <c r="AC4" s="22"/>
      <c r="AD4" s="22"/>
      <c r="AE4" s="22"/>
      <c r="AF4" s="22"/>
      <c r="AG4" s="22"/>
      <c r="AH4" s="22"/>
      <c r="AI4" s="22"/>
      <c r="AJ4" s="22"/>
      <c r="AK4" s="22"/>
      <c r="AL4" s="22"/>
      <c r="AM4" s="22"/>
      <c r="AN4" s="23"/>
    </row>
    <row r="5" spans="1:40" s="24" customFormat="1">
      <c r="A5" s="4" t="s">
        <v>465</v>
      </c>
      <c r="B5" s="4">
        <v>2012</v>
      </c>
      <c r="C5" s="4" t="s">
        <v>477</v>
      </c>
      <c r="D5" s="4" t="s">
        <v>478</v>
      </c>
      <c r="E5" s="4" t="s">
        <v>41</v>
      </c>
      <c r="F5" s="4">
        <v>7</v>
      </c>
      <c r="G5" s="4" t="s">
        <v>479</v>
      </c>
      <c r="H5" s="4" t="s">
        <v>480</v>
      </c>
      <c r="I5" s="4" t="s">
        <v>6</v>
      </c>
      <c r="J5" s="4" t="s">
        <v>470</v>
      </c>
      <c r="K5" s="4">
        <v>180</v>
      </c>
      <c r="L5" s="4" t="s">
        <v>8</v>
      </c>
      <c r="M5" s="4">
        <v>0</v>
      </c>
      <c r="N5" s="4">
        <v>0</v>
      </c>
      <c r="O5" s="4">
        <v>0</v>
      </c>
      <c r="P5" s="4">
        <v>161.82</v>
      </c>
      <c r="Q5" s="4">
        <v>34.832999999999998</v>
      </c>
      <c r="R5" s="4">
        <v>0.378</v>
      </c>
      <c r="S5" s="4">
        <v>11.638</v>
      </c>
      <c r="T5" s="4">
        <v>0</v>
      </c>
      <c r="U5" s="4"/>
      <c r="V5" s="4"/>
      <c r="W5" s="4"/>
      <c r="X5" s="4"/>
      <c r="Y5" s="4"/>
      <c r="Z5" s="4"/>
      <c r="AA5" s="4"/>
      <c r="AB5" s="26" t="str">
        <f>[1]BE!B$210</f>
        <v>4.(a)</v>
      </c>
      <c r="AC5" s="25" t="str">
        <f>[1]BE!C$210</f>
        <v>BP CHEMBEL</v>
      </c>
      <c r="AD5" s="25" t="str">
        <f>[1]BE!D$210</f>
        <v>BP CHEMBEL</v>
      </c>
      <c r="AE5" s="25">
        <f>[1]BE!E$210</f>
        <v>14597</v>
      </c>
      <c r="AF5" s="25" t="str">
        <f>[1]BE!F$210</f>
        <v>Amocolaan</v>
      </c>
      <c r="AG5" s="25" t="str">
        <f>[1]BE!G$210</f>
        <v>2</v>
      </c>
      <c r="AH5" s="25" t="str">
        <f>[1]BE!H$210</f>
        <v>Geel</v>
      </c>
      <c r="AI5" s="25" t="str">
        <f>[1]BE!I$210</f>
        <v>2440</v>
      </c>
      <c r="AJ5" s="25">
        <f>[1]BE!J$210</f>
        <v>226</v>
      </c>
      <c r="AK5" s="25">
        <f>[1]BE!K$210</f>
        <v>0</v>
      </c>
      <c r="AL5" s="25">
        <f>[1]BE!L$210</f>
        <v>0</v>
      </c>
      <c r="AM5" s="25">
        <f>[1]BE!M$210</f>
        <v>385</v>
      </c>
      <c r="AN5" s="23" t="s">
        <v>808</v>
      </c>
    </row>
    <row r="6" spans="1:40" s="24" customFormat="1">
      <c r="A6" s="4" t="s">
        <v>465</v>
      </c>
      <c r="B6" s="4">
        <v>2012</v>
      </c>
      <c r="C6" s="4" t="s">
        <v>481</v>
      </c>
      <c r="D6" s="4" t="s">
        <v>482</v>
      </c>
      <c r="E6" s="4" t="s">
        <v>45</v>
      </c>
      <c r="F6" s="4">
        <v>8</v>
      </c>
      <c r="G6" s="4" t="s">
        <v>479</v>
      </c>
      <c r="H6" s="4" t="s">
        <v>480</v>
      </c>
      <c r="I6" s="4" t="s">
        <v>14</v>
      </c>
      <c r="J6" s="4" t="s">
        <v>15</v>
      </c>
      <c r="K6" s="4">
        <v>150</v>
      </c>
      <c r="L6" s="4" t="s">
        <v>27</v>
      </c>
      <c r="M6" s="4">
        <v>0</v>
      </c>
      <c r="N6" s="4">
        <v>0</v>
      </c>
      <c r="O6" s="4">
        <v>0</v>
      </c>
      <c r="P6" s="4">
        <v>2959.8029999999999</v>
      </c>
      <c r="Q6" s="4">
        <v>224.58699999999999</v>
      </c>
      <c r="R6" s="4">
        <v>0</v>
      </c>
      <c r="S6" s="4">
        <v>86.358000000000004</v>
      </c>
      <c r="T6" s="4">
        <v>0</v>
      </c>
      <c r="U6" s="4"/>
      <c r="V6" s="4"/>
      <c r="W6" s="4"/>
      <c r="X6" s="4"/>
      <c r="Y6" s="4"/>
      <c r="Z6" s="4"/>
      <c r="AA6" s="4"/>
      <c r="AB6" s="26" t="str">
        <f>[1]BE!B$210</f>
        <v>4.(a)</v>
      </c>
      <c r="AC6" s="25" t="str">
        <f>[1]BE!C$210</f>
        <v>BP CHEMBEL</v>
      </c>
      <c r="AD6" s="25" t="str">
        <f>[1]BE!D$210</f>
        <v>BP CHEMBEL</v>
      </c>
      <c r="AE6" s="25">
        <f>[1]BE!E$210</f>
        <v>14597</v>
      </c>
      <c r="AF6" s="25" t="str">
        <f>[1]BE!F$210</f>
        <v>Amocolaan</v>
      </c>
      <c r="AG6" s="25" t="str">
        <f>[1]BE!G$210</f>
        <v>2</v>
      </c>
      <c r="AH6" s="25" t="str">
        <f>[1]BE!H$210</f>
        <v>Geel</v>
      </c>
      <c r="AI6" s="25" t="str">
        <f>[1]BE!I$210</f>
        <v>2440</v>
      </c>
      <c r="AJ6" s="25">
        <f>[1]BE!J$210</f>
        <v>226</v>
      </c>
      <c r="AK6" s="25">
        <f>[1]BE!K$210</f>
        <v>0</v>
      </c>
      <c r="AL6" s="25">
        <f>[1]BE!L$210</f>
        <v>0</v>
      </c>
      <c r="AM6" s="25">
        <f>[1]BE!M$210</f>
        <v>385</v>
      </c>
      <c r="AN6" s="23" t="s">
        <v>808</v>
      </c>
    </row>
    <row r="7" spans="1:40" s="24" customFormat="1">
      <c r="A7" s="4" t="s">
        <v>465</v>
      </c>
      <c r="B7" s="4">
        <v>2012</v>
      </c>
      <c r="C7" s="4" t="s">
        <v>483</v>
      </c>
      <c r="D7" s="4" t="s">
        <v>484</v>
      </c>
      <c r="E7" s="4" t="s">
        <v>264</v>
      </c>
      <c r="F7" s="4">
        <v>56</v>
      </c>
      <c r="G7" s="4" t="s">
        <v>485</v>
      </c>
      <c r="H7" s="4" t="s">
        <v>486</v>
      </c>
      <c r="I7" s="4" t="s">
        <v>14</v>
      </c>
      <c r="J7" s="4" t="s">
        <v>470</v>
      </c>
      <c r="K7" s="4">
        <v>63</v>
      </c>
      <c r="L7" s="4" t="s">
        <v>8</v>
      </c>
      <c r="M7" s="4">
        <v>0</v>
      </c>
      <c r="N7" s="4">
        <v>0</v>
      </c>
      <c r="O7" s="4">
        <v>0</v>
      </c>
      <c r="P7" s="4">
        <v>729.4316</v>
      </c>
      <c r="Q7" s="4">
        <v>0</v>
      </c>
      <c r="R7" s="4">
        <v>0</v>
      </c>
      <c r="S7" s="4">
        <v>28.04</v>
      </c>
      <c r="T7" s="4">
        <v>0</v>
      </c>
      <c r="U7" s="4"/>
      <c r="V7" s="4"/>
      <c r="W7" s="4"/>
      <c r="X7" s="4"/>
      <c r="Y7" s="4"/>
      <c r="Z7" s="4"/>
      <c r="AA7" s="4"/>
      <c r="AB7" s="26" t="str">
        <f>[1]BE!B$1053</f>
        <v>4.(a)</v>
      </c>
      <c r="AC7" s="25" t="str">
        <f>[1]BE!C$1053</f>
        <v>OLEON</v>
      </c>
      <c r="AD7" s="25" t="str">
        <f>[1]BE!D$1053</f>
        <v>OLEON</v>
      </c>
      <c r="AE7" s="25">
        <f>[1]BE!E$1053</f>
        <v>14621</v>
      </c>
      <c r="AF7" s="25" t="str">
        <f>[1]BE!F$1053</f>
        <v>Assenedestraat</v>
      </c>
      <c r="AG7" s="25" t="str">
        <f>[1]BE!G$1053</f>
        <v>2</v>
      </c>
      <c r="AH7" s="25" t="str">
        <f>[1]BE!H$1053</f>
        <v>Evergem</v>
      </c>
      <c r="AI7" s="25" t="str">
        <f>[1]BE!I$1053</f>
        <v>9940</v>
      </c>
      <c r="AJ7" s="25">
        <f>[1]BE!J$1053</f>
        <v>0</v>
      </c>
      <c r="AK7" s="25">
        <f>[1]BE!K$1053</f>
        <v>0</v>
      </c>
      <c r="AL7" s="25">
        <f>[1]BE!L$1053</f>
        <v>0</v>
      </c>
      <c r="AM7" s="25">
        <f>[1]BE!M$1053</f>
        <v>0</v>
      </c>
      <c r="AN7" s="23" t="s">
        <v>808</v>
      </c>
    </row>
    <row r="8" spans="1:40" s="24" customFormat="1">
      <c r="A8" s="4" t="s">
        <v>465</v>
      </c>
      <c r="B8" s="4">
        <v>2012</v>
      </c>
      <c r="C8" s="4" t="s">
        <v>487</v>
      </c>
      <c r="D8" s="4" t="s">
        <v>488</v>
      </c>
      <c r="E8" s="4" t="s">
        <v>99</v>
      </c>
      <c r="F8" s="4">
        <v>19</v>
      </c>
      <c r="G8" s="4" t="s">
        <v>489</v>
      </c>
      <c r="H8" s="4" t="s">
        <v>490</v>
      </c>
      <c r="I8" s="4" t="s">
        <v>14</v>
      </c>
      <c r="J8" s="4" t="s">
        <v>476</v>
      </c>
      <c r="K8" s="4">
        <v>644</v>
      </c>
      <c r="L8" s="4" t="s">
        <v>27</v>
      </c>
      <c r="M8" s="4">
        <v>0</v>
      </c>
      <c r="N8" s="4">
        <v>0</v>
      </c>
      <c r="O8" s="4">
        <v>0</v>
      </c>
      <c r="P8" s="4">
        <v>12881.784</v>
      </c>
      <c r="Q8" s="4">
        <v>0</v>
      </c>
      <c r="R8" s="4">
        <v>0</v>
      </c>
      <c r="S8" s="4">
        <v>222.70400000000001</v>
      </c>
      <c r="T8" s="4">
        <v>0</v>
      </c>
      <c r="U8" s="4"/>
      <c r="V8" s="4"/>
      <c r="W8" s="4"/>
      <c r="X8" s="4"/>
      <c r="Y8" s="4"/>
      <c r="Z8" s="4"/>
      <c r="AA8" s="4"/>
      <c r="AB8" s="26" t="str">
        <f>[1]BE!B$877</f>
        <v>1.(c)</v>
      </c>
      <c r="AC8" s="25" t="str">
        <f>[1]BE!C$877</f>
        <v>EDF LUMINUS</v>
      </c>
      <c r="AD8" s="25" t="str">
        <f>[1]BE!D$877</f>
        <v>EDF LUMINUS</v>
      </c>
      <c r="AE8" s="25">
        <f>[1]BE!E$877</f>
        <v>14750</v>
      </c>
      <c r="AF8" s="25" t="str">
        <f>[1]BE!F$877</f>
        <v>Buitenring-Wondelgem</v>
      </c>
      <c r="AG8" s="25" t="str">
        <f>[1]BE!G$877</f>
        <v>10</v>
      </c>
      <c r="AH8" s="25" t="str">
        <f>[1]BE!H$877</f>
        <v>Gent</v>
      </c>
      <c r="AI8" s="25" t="str">
        <f>[1]BE!I$877</f>
        <v>9000</v>
      </c>
      <c r="AJ8" s="25">
        <f>[1]BE!J$877</f>
        <v>223</v>
      </c>
      <c r="AK8" s="25">
        <f>[1]BE!K$877</f>
        <v>0</v>
      </c>
      <c r="AL8" s="25">
        <f>[1]BE!L$877</f>
        <v>0</v>
      </c>
      <c r="AM8" s="25">
        <f>[1]BE!M$877</f>
        <v>718</v>
      </c>
      <c r="AN8" s="23" t="s">
        <v>808</v>
      </c>
    </row>
    <row r="9" spans="1:40" s="24" customFormat="1">
      <c r="A9" s="4" t="s">
        <v>465</v>
      </c>
      <c r="B9" s="4">
        <v>2012</v>
      </c>
      <c r="C9" s="4" t="s">
        <v>491</v>
      </c>
      <c r="D9" s="4" t="s">
        <v>492</v>
      </c>
      <c r="E9" s="4" t="s">
        <v>278</v>
      </c>
      <c r="F9" s="4">
        <v>59</v>
      </c>
      <c r="G9" s="4" t="s">
        <v>493</v>
      </c>
      <c r="H9" s="4" t="s">
        <v>494</v>
      </c>
      <c r="I9" s="4" t="s">
        <v>14</v>
      </c>
      <c r="J9" s="4" t="s">
        <v>15</v>
      </c>
      <c r="K9" s="4">
        <v>163</v>
      </c>
      <c r="L9" s="4" t="s">
        <v>27</v>
      </c>
      <c r="M9" s="4">
        <v>0</v>
      </c>
      <c r="N9" s="4">
        <v>0</v>
      </c>
      <c r="O9" s="4">
        <v>0</v>
      </c>
      <c r="P9" s="4">
        <v>3628</v>
      </c>
      <c r="Q9" s="4">
        <v>0</v>
      </c>
      <c r="R9" s="4">
        <v>17.936</v>
      </c>
      <c r="S9" s="4">
        <v>74.082999999999998</v>
      </c>
      <c r="T9" s="4">
        <v>0</v>
      </c>
      <c r="U9" s="4"/>
      <c r="V9" s="4"/>
      <c r="W9" s="4"/>
      <c r="X9" s="4"/>
      <c r="Y9" s="4"/>
      <c r="Z9" s="4"/>
      <c r="AA9" s="4"/>
      <c r="AB9" s="26" t="str">
        <f>[1]BE!B$991</f>
        <v>8.(b).(ii)</v>
      </c>
      <c r="AC9" s="25" t="str">
        <f>[1]BE!C$991</f>
        <v>SYRAL BELGIUM</v>
      </c>
      <c r="AD9" s="25" t="str">
        <f>[1]BE!D$991</f>
        <v>SYRAL BELGIUM</v>
      </c>
      <c r="AE9" s="25">
        <f>[1]BE!E$991</f>
        <v>14793</v>
      </c>
      <c r="AF9" s="25" t="str">
        <f>[1]BE!F$991</f>
        <v>Burchtstraat</v>
      </c>
      <c r="AG9" s="25" t="str">
        <f>[1]BE!G$991</f>
        <v>10</v>
      </c>
      <c r="AH9" s="25" t="str">
        <f>[1]BE!H$991</f>
        <v>Aalst</v>
      </c>
      <c r="AI9" s="25" t="str">
        <f>[1]BE!I$991</f>
        <v>9300</v>
      </c>
      <c r="AJ9" s="25">
        <f>[1]BE!J$991</f>
        <v>101</v>
      </c>
      <c r="AK9" s="25">
        <f>[1]BE!K$991</f>
        <v>0</v>
      </c>
      <c r="AL9" s="25">
        <f>[1]BE!L$991</f>
        <v>0</v>
      </c>
      <c r="AM9" s="25">
        <f>[1]BE!M$991</f>
        <v>191</v>
      </c>
      <c r="AN9" s="23" t="s">
        <v>808</v>
      </c>
    </row>
    <row r="10" spans="1:40" s="24" customFormat="1">
      <c r="A10" s="1" t="s">
        <v>465</v>
      </c>
      <c r="B10" s="1">
        <v>2012</v>
      </c>
      <c r="C10" s="1" t="s">
        <v>495</v>
      </c>
      <c r="D10" s="1" t="s">
        <v>496</v>
      </c>
      <c r="E10" s="1" t="s">
        <v>497</v>
      </c>
      <c r="F10" s="1">
        <v>95</v>
      </c>
      <c r="G10" s="1" t="s">
        <v>498</v>
      </c>
      <c r="H10" s="1" t="s">
        <v>499</v>
      </c>
      <c r="I10" s="1" t="s">
        <v>6</v>
      </c>
      <c r="J10" s="1" t="s">
        <v>476</v>
      </c>
      <c r="K10" s="1">
        <v>160</v>
      </c>
      <c r="L10" s="1" t="s">
        <v>27</v>
      </c>
      <c r="M10" s="1">
        <v>0</v>
      </c>
      <c r="N10" s="1">
        <v>0</v>
      </c>
      <c r="O10" s="1">
        <v>2.9465216999999937</v>
      </c>
      <c r="P10" s="1">
        <v>0</v>
      </c>
      <c r="Q10" s="1">
        <v>0</v>
      </c>
      <c r="R10" s="1">
        <v>0</v>
      </c>
      <c r="S10" s="1">
        <v>0.48330000000000006</v>
      </c>
      <c r="T10" s="1">
        <v>0</v>
      </c>
      <c r="U10" s="1"/>
      <c r="V10" s="1"/>
      <c r="W10" s="1"/>
      <c r="X10" s="1"/>
      <c r="Y10" s="1"/>
      <c r="Z10" s="1"/>
      <c r="AA10" s="1"/>
      <c r="AB10" s="26"/>
      <c r="AC10" s="25"/>
      <c r="AD10" s="25"/>
      <c r="AE10" s="25"/>
      <c r="AF10" s="25"/>
      <c r="AG10" s="25"/>
      <c r="AH10" s="25"/>
      <c r="AI10" s="25"/>
      <c r="AJ10" s="25"/>
      <c r="AK10" s="25"/>
      <c r="AL10" s="25"/>
      <c r="AM10" s="25"/>
      <c r="AN10" s="23"/>
    </row>
    <row r="11" spans="1:40" s="24" customFormat="1">
      <c r="A11" s="4" t="s">
        <v>465</v>
      </c>
      <c r="B11" s="4">
        <v>2012</v>
      </c>
      <c r="C11" s="4" t="s">
        <v>500</v>
      </c>
      <c r="D11" s="4" t="s">
        <v>501</v>
      </c>
      <c r="E11" s="4" t="s">
        <v>152</v>
      </c>
      <c r="F11" s="4">
        <v>31</v>
      </c>
      <c r="G11" s="4" t="s">
        <v>502</v>
      </c>
      <c r="H11" s="4" t="s">
        <v>503</v>
      </c>
      <c r="I11" s="4" t="s">
        <v>34</v>
      </c>
      <c r="J11" s="4" t="s">
        <v>15</v>
      </c>
      <c r="K11" s="4">
        <v>283</v>
      </c>
      <c r="L11" s="4" t="s">
        <v>27</v>
      </c>
      <c r="M11" s="4">
        <v>0</v>
      </c>
      <c r="N11" s="4">
        <v>0</v>
      </c>
      <c r="O11" s="4">
        <v>0</v>
      </c>
      <c r="P11" s="4">
        <v>3925.01793</v>
      </c>
      <c r="Q11" s="4">
        <v>0</v>
      </c>
      <c r="R11" s="4">
        <v>0</v>
      </c>
      <c r="S11" s="4">
        <v>110.9</v>
      </c>
      <c r="T11" s="4">
        <v>1.9699999999999999E-2</v>
      </c>
      <c r="U11" s="4"/>
      <c r="V11" s="4"/>
      <c r="W11" s="4"/>
      <c r="X11" s="4"/>
      <c r="Y11" s="4"/>
      <c r="Z11" s="4"/>
      <c r="AA11" s="4"/>
      <c r="AB11" s="26" t="str">
        <f>[1]BE!B$103</f>
        <v>1.(c)</v>
      </c>
      <c r="AC11" s="25" t="str">
        <f>[1]BE!C$103</f>
        <v>ELECTRABEL</v>
      </c>
      <c r="AD11" s="25" t="str">
        <f>[1]BE!D$103</f>
        <v>ELECTRABEL SITE LANXESS RUBBER</v>
      </c>
      <c r="AE11" s="25">
        <f>[1]BE!E$103</f>
        <v>98856</v>
      </c>
      <c r="AF11" s="25" t="str">
        <f>[1]BE!F$103</f>
        <v>Canadastraat</v>
      </c>
      <c r="AG11" s="25" t="str">
        <f>[1]BE!G$103</f>
        <v>21</v>
      </c>
      <c r="AH11" s="25" t="str">
        <f>[1]BE!H$103</f>
        <v>Zwijndrecht</v>
      </c>
      <c r="AI11" s="25" t="str">
        <f>[1]BE!I$103</f>
        <v>2070</v>
      </c>
      <c r="AJ11" s="25">
        <f>[1]BE!J$103</f>
        <v>111</v>
      </c>
      <c r="AK11" s="25">
        <f>[1]BE!K$103</f>
        <v>0</v>
      </c>
      <c r="AL11" s="25">
        <f>[1]BE!L$103</f>
        <v>0</v>
      </c>
      <c r="AM11" s="25">
        <f>[1]BE!M$103</f>
        <v>219</v>
      </c>
      <c r="AN11" s="23" t="s">
        <v>808</v>
      </c>
    </row>
    <row r="12" spans="1:40" s="24" customFormat="1">
      <c r="A12" s="4" t="s">
        <v>465</v>
      </c>
      <c r="B12" s="4">
        <v>2012</v>
      </c>
      <c r="C12" s="4" t="s">
        <v>504</v>
      </c>
      <c r="D12" s="4" t="s">
        <v>505</v>
      </c>
      <c r="E12" s="4" t="s">
        <v>376</v>
      </c>
      <c r="F12" s="4">
        <v>81</v>
      </c>
      <c r="G12" s="4" t="s">
        <v>506</v>
      </c>
      <c r="H12" s="4" t="s">
        <v>507</v>
      </c>
      <c r="I12" s="4" t="s">
        <v>14</v>
      </c>
      <c r="J12" s="4" t="s">
        <v>15</v>
      </c>
      <c r="K12" s="4">
        <v>60</v>
      </c>
      <c r="L12" s="4" t="s">
        <v>8</v>
      </c>
      <c r="M12" s="4">
        <v>84.334000000000003</v>
      </c>
      <c r="N12" s="4"/>
      <c r="O12" s="4"/>
      <c r="P12" s="4">
        <v>691.08900000000006</v>
      </c>
      <c r="Q12" s="4"/>
      <c r="R12" s="4">
        <v>1.2430000000000001</v>
      </c>
      <c r="S12" s="4">
        <v>27.6</v>
      </c>
      <c r="T12" s="4">
        <v>0.16800000000000001</v>
      </c>
      <c r="U12" s="4"/>
      <c r="V12" s="4"/>
      <c r="W12" s="4"/>
      <c r="X12" s="4"/>
      <c r="Y12" s="4"/>
      <c r="Z12" s="4"/>
      <c r="AA12" s="4"/>
      <c r="AB12" s="26" t="str">
        <f>[1]BE!B$643</f>
        <v>8.(b).(ii)</v>
      </c>
      <c r="AC12" s="25" t="str">
        <f>[1]BE!C$643</f>
        <v>ISCAL SUGAR S.A.</v>
      </c>
      <c r="AD12" s="25" t="str">
        <f>[1]BE!D$643</f>
        <v>ISCAL SUGAR S.A.</v>
      </c>
      <c r="AE12" s="25">
        <f>[1]BE!E$643</f>
        <v>182289</v>
      </c>
      <c r="AF12" s="25" t="str">
        <f>[1]BE!F$643</f>
        <v>CHAUSSEE DE LA SUCRERIE</v>
      </c>
      <c r="AG12" s="25" t="str">
        <f>[1]BE!G$643</f>
        <v>1</v>
      </c>
      <c r="AH12" s="25" t="str">
        <f>[1]BE!H$643</f>
        <v>FONTENOY</v>
      </c>
      <c r="AI12" s="25" t="str">
        <f>[1]BE!I$643</f>
        <v>7643</v>
      </c>
      <c r="AJ12" s="25">
        <f>[1]BE!J$643</f>
        <v>0</v>
      </c>
      <c r="AK12" s="25">
        <f>[1]BE!K$643</f>
        <v>0</v>
      </c>
      <c r="AL12" s="25">
        <f>[1]BE!L$643</f>
        <v>0</v>
      </c>
      <c r="AM12" s="25">
        <f>[1]BE!M$643</f>
        <v>0</v>
      </c>
      <c r="AN12" s="23" t="s">
        <v>810</v>
      </c>
    </row>
    <row r="13" spans="1:40" s="24" customFormat="1">
      <c r="A13" s="4" t="s">
        <v>465</v>
      </c>
      <c r="B13" s="4">
        <v>2012</v>
      </c>
      <c r="C13" s="4" t="s">
        <v>508</v>
      </c>
      <c r="D13" s="4" t="s">
        <v>509</v>
      </c>
      <c r="E13" s="4" t="s">
        <v>367</v>
      </c>
      <c r="F13" s="4">
        <v>79</v>
      </c>
      <c r="G13" s="4" t="s">
        <v>510</v>
      </c>
      <c r="H13" s="4" t="s">
        <v>511</v>
      </c>
      <c r="I13" s="4" t="s">
        <v>6</v>
      </c>
      <c r="J13" s="4" t="s">
        <v>15</v>
      </c>
      <c r="K13" s="4">
        <v>125</v>
      </c>
      <c r="L13" s="4" t="s">
        <v>8</v>
      </c>
      <c r="M13" s="4"/>
      <c r="N13" s="4"/>
      <c r="O13" s="4"/>
      <c r="P13" s="4">
        <v>912.51400000000001</v>
      </c>
      <c r="Q13" s="4"/>
      <c r="R13" s="4">
        <v>0.77600000000000002</v>
      </c>
      <c r="S13" s="4">
        <v>51.948</v>
      </c>
      <c r="T13" s="4">
        <v>0.92200000000000004</v>
      </c>
      <c r="U13" s="4"/>
      <c r="V13" s="4"/>
      <c r="W13" s="4"/>
      <c r="X13" s="4"/>
      <c r="Y13" s="4"/>
      <c r="Z13" s="4"/>
      <c r="AA13" s="4"/>
      <c r="AB13" s="26" t="str">
        <f>[1]BE!B$502</f>
        <v>8.(b).(ii)</v>
      </c>
      <c r="AC13" s="25" t="str">
        <f>[1]BE!C$502</f>
        <v>Raffinerie Tirlemontoise s.a. / Tiense Suikerraffinaderij n.v.</v>
      </c>
      <c r="AD13" s="25" t="str">
        <f>[1]BE!D$502</f>
        <v>RAFFINERIE TIRLEMONTOISE sa - Site de Wanze</v>
      </c>
      <c r="AE13" s="25">
        <f>[1]BE!E$502</f>
        <v>182397</v>
      </c>
      <c r="AF13" s="25" t="str">
        <f>[1]BE!F$502</f>
        <v>CHEMIN DE MEUSE</v>
      </c>
      <c r="AG13" s="25" t="str">
        <f>[1]BE!G$502</f>
        <v>9</v>
      </c>
      <c r="AH13" s="25" t="str">
        <f>[1]BE!H$502</f>
        <v>WANZE</v>
      </c>
      <c r="AI13" s="25" t="str">
        <f>[1]BE!I$502</f>
        <v>4520</v>
      </c>
      <c r="AJ13" s="25">
        <f>[1]BE!J$502</f>
        <v>0</v>
      </c>
      <c r="AK13" s="25">
        <f>[1]BE!K$502</f>
        <v>0</v>
      </c>
      <c r="AL13" s="25">
        <f>[1]BE!L$502</f>
        <v>0</v>
      </c>
      <c r="AM13" s="25">
        <f>[1]BE!M$502</f>
        <v>0</v>
      </c>
      <c r="AN13" s="23" t="s">
        <v>810</v>
      </c>
    </row>
    <row r="14" spans="1:40" s="21" customFormat="1">
      <c r="A14" s="1" t="s">
        <v>465</v>
      </c>
      <c r="B14" s="1">
        <v>2012</v>
      </c>
      <c r="C14" s="1" t="s">
        <v>512</v>
      </c>
      <c r="D14" s="1" t="s">
        <v>513</v>
      </c>
      <c r="E14" s="1" t="s">
        <v>409</v>
      </c>
      <c r="F14" s="1">
        <v>89</v>
      </c>
      <c r="G14" s="1" t="s">
        <v>514</v>
      </c>
      <c r="H14" s="1" t="s">
        <v>515</v>
      </c>
      <c r="I14" s="1" t="s">
        <v>6</v>
      </c>
      <c r="J14" s="1" t="s">
        <v>476</v>
      </c>
      <c r="K14" s="1">
        <v>60</v>
      </c>
      <c r="L14" s="1" t="s">
        <v>27</v>
      </c>
      <c r="M14" s="1"/>
      <c r="N14" s="1"/>
      <c r="O14" s="1">
        <v>6.3920000000000003</v>
      </c>
      <c r="P14" s="1"/>
      <c r="Q14" s="1"/>
      <c r="R14" s="1">
        <v>0.03</v>
      </c>
      <c r="S14" s="1">
        <v>1.325</v>
      </c>
      <c r="T14" s="1">
        <v>1.9E-2</v>
      </c>
      <c r="U14" s="1"/>
      <c r="V14" s="1"/>
      <c r="W14" s="1"/>
      <c r="X14" s="1"/>
      <c r="Y14" s="1"/>
      <c r="Z14" s="1"/>
      <c r="AA14" s="1"/>
      <c r="AB14" s="27"/>
      <c r="AC14" s="22"/>
      <c r="AD14" s="22"/>
      <c r="AE14" s="22"/>
      <c r="AF14" s="22"/>
      <c r="AG14" s="22"/>
      <c r="AH14" s="22"/>
      <c r="AI14" s="22"/>
      <c r="AJ14" s="22"/>
      <c r="AK14" s="22"/>
      <c r="AL14" s="22"/>
      <c r="AM14" s="22"/>
      <c r="AN14" s="23"/>
    </row>
    <row r="15" spans="1:40" s="24" customFormat="1">
      <c r="A15" s="4" t="s">
        <v>465</v>
      </c>
      <c r="B15" s="4">
        <v>2012</v>
      </c>
      <c r="C15" s="4" t="s">
        <v>516</v>
      </c>
      <c r="D15" s="4" t="s">
        <v>517</v>
      </c>
      <c r="E15" s="4" t="s">
        <v>130</v>
      </c>
      <c r="F15" s="4">
        <v>26</v>
      </c>
      <c r="G15" s="4" t="s">
        <v>518</v>
      </c>
      <c r="H15" s="4" t="s">
        <v>519</v>
      </c>
      <c r="I15" s="4" t="s">
        <v>6</v>
      </c>
      <c r="J15" s="4" t="s">
        <v>476</v>
      </c>
      <c r="K15" s="4">
        <v>273</v>
      </c>
      <c r="L15" s="4" t="s">
        <v>27</v>
      </c>
      <c r="M15" s="4">
        <v>0</v>
      </c>
      <c r="N15" s="4">
        <v>0</v>
      </c>
      <c r="O15" s="4">
        <v>0</v>
      </c>
      <c r="P15" s="4">
        <v>31.37509</v>
      </c>
      <c r="Q15" s="4">
        <v>0</v>
      </c>
      <c r="R15" s="4">
        <v>0</v>
      </c>
      <c r="S15" s="4">
        <v>4.0999999999999996</v>
      </c>
      <c r="T15" s="4">
        <v>1.6000000000000001E-4</v>
      </c>
      <c r="U15" s="4"/>
      <c r="V15" s="4"/>
      <c r="W15" s="4"/>
      <c r="X15" s="4"/>
      <c r="Y15" s="4"/>
      <c r="Z15" s="4"/>
      <c r="AA15" s="4"/>
      <c r="AB15" s="26" t="str">
        <f>[1]BE!B$36</f>
        <v>1.(c)</v>
      </c>
      <c r="AC15" s="25" t="str">
        <f>[1]BE!C$36</f>
        <v>ELECTRABEL</v>
      </c>
      <c r="AD15" s="25" t="str">
        <f>[1]BE!D$36</f>
        <v>ELECTRABEL - CENTRALE DROGENBOS</v>
      </c>
      <c r="AE15" s="25">
        <f>[1]BE!E$36</f>
        <v>14829</v>
      </c>
      <c r="AF15" s="25" t="str">
        <f>[1]BE!F$36</f>
        <v>De Bruyckerweg</v>
      </c>
      <c r="AG15" s="25" t="str">
        <f>[1]BE!G$36</f>
        <v>1</v>
      </c>
      <c r="AH15" s="25" t="str">
        <f>[1]BE!H$36</f>
        <v>Drogenbos</v>
      </c>
      <c r="AI15" s="25" t="str">
        <f>[1]BE!I$36</f>
        <v>1620</v>
      </c>
      <c r="AJ15" s="25">
        <f>[1]BE!J$36</f>
        <v>496</v>
      </c>
      <c r="AK15" s="25">
        <f>[1]BE!K$36</f>
        <v>0</v>
      </c>
      <c r="AL15" s="25">
        <f>[1]BE!L$36</f>
        <v>0</v>
      </c>
      <c r="AM15" s="25">
        <f>[1]BE!M$36</f>
        <v>429</v>
      </c>
      <c r="AN15" s="23" t="s">
        <v>808</v>
      </c>
    </row>
    <row r="16" spans="1:40" s="24" customFormat="1">
      <c r="A16" s="4" t="s">
        <v>465</v>
      </c>
      <c r="B16" s="4">
        <v>2012</v>
      </c>
      <c r="C16" s="4" t="s">
        <v>520</v>
      </c>
      <c r="D16" s="4" t="s">
        <v>521</v>
      </c>
      <c r="E16" s="4" t="s">
        <v>135</v>
      </c>
      <c r="F16" s="4">
        <v>27</v>
      </c>
      <c r="G16" s="4" t="s">
        <v>518</v>
      </c>
      <c r="H16" s="4" t="s">
        <v>519</v>
      </c>
      <c r="I16" s="4" t="s">
        <v>14</v>
      </c>
      <c r="J16" s="4" t="s">
        <v>476</v>
      </c>
      <c r="K16" s="4">
        <v>940</v>
      </c>
      <c r="L16" s="4" t="s">
        <v>27</v>
      </c>
      <c r="M16" s="4">
        <v>0</v>
      </c>
      <c r="N16" s="4">
        <v>0</v>
      </c>
      <c r="O16" s="4">
        <v>0</v>
      </c>
      <c r="P16" s="4">
        <v>7656.7466799999993</v>
      </c>
      <c r="Q16" s="4">
        <v>0</v>
      </c>
      <c r="R16" s="4">
        <v>0</v>
      </c>
      <c r="S16" s="4">
        <v>492.21899999999999</v>
      </c>
      <c r="T16" s="4">
        <v>3.7999999999999999E-2</v>
      </c>
      <c r="U16" s="4"/>
      <c r="V16" s="4"/>
      <c r="W16" s="4"/>
      <c r="X16" s="4"/>
      <c r="Y16" s="4"/>
      <c r="Z16" s="4"/>
      <c r="AA16" s="4"/>
      <c r="AB16" s="26" t="str">
        <f>[1]BE!B$36</f>
        <v>1.(c)</v>
      </c>
      <c r="AC16" s="25" t="str">
        <f>[1]BE!C$36</f>
        <v>ELECTRABEL</v>
      </c>
      <c r="AD16" s="25" t="str">
        <f>[1]BE!D$36</f>
        <v>ELECTRABEL - CENTRALE DROGENBOS</v>
      </c>
      <c r="AE16" s="25">
        <f>[1]BE!E$36</f>
        <v>14829</v>
      </c>
      <c r="AF16" s="25" t="str">
        <f>[1]BE!F$36</f>
        <v>De Bruyckerweg</v>
      </c>
      <c r="AG16" s="25" t="str">
        <f>[1]BE!G$36</f>
        <v>1</v>
      </c>
      <c r="AH16" s="25" t="str">
        <f>[1]BE!H$36</f>
        <v>Drogenbos</v>
      </c>
      <c r="AI16" s="25" t="str">
        <f>[1]BE!I$36</f>
        <v>1620</v>
      </c>
      <c r="AJ16" s="25">
        <f>[1]BE!J$36</f>
        <v>496</v>
      </c>
      <c r="AK16" s="25">
        <f>[1]BE!K$36</f>
        <v>0</v>
      </c>
      <c r="AL16" s="25">
        <f>[1]BE!L$36</f>
        <v>0</v>
      </c>
      <c r="AM16" s="25">
        <f>[1]BE!M$36</f>
        <v>429</v>
      </c>
      <c r="AN16" s="23" t="s">
        <v>808</v>
      </c>
    </row>
    <row r="17" spans="1:40" s="24" customFormat="1">
      <c r="A17" s="4" t="s">
        <v>465</v>
      </c>
      <c r="B17" s="4">
        <v>2012</v>
      </c>
      <c r="C17" s="4" t="s">
        <v>522</v>
      </c>
      <c r="D17" s="4" t="s">
        <v>523</v>
      </c>
      <c r="E17" s="4" t="s">
        <v>148</v>
      </c>
      <c r="F17" s="4">
        <v>30</v>
      </c>
      <c r="G17" s="4" t="s">
        <v>524</v>
      </c>
      <c r="H17" s="4" t="s">
        <v>525</v>
      </c>
      <c r="I17" s="4" t="s">
        <v>6</v>
      </c>
      <c r="J17" s="4" t="s">
        <v>476</v>
      </c>
      <c r="K17" s="4">
        <v>745</v>
      </c>
      <c r="L17" s="4" t="s">
        <v>8</v>
      </c>
      <c r="M17" s="4">
        <v>15056.434240000001</v>
      </c>
      <c r="N17" s="4">
        <v>0</v>
      </c>
      <c r="O17" s="4">
        <v>0</v>
      </c>
      <c r="P17" s="4">
        <v>122.74774000000001</v>
      </c>
      <c r="Q17" s="4">
        <v>892.06651999999997</v>
      </c>
      <c r="R17" s="4">
        <v>142.285</v>
      </c>
      <c r="S17" s="4">
        <v>455.73599999999999</v>
      </c>
      <c r="T17" s="4">
        <v>26.145</v>
      </c>
      <c r="U17" s="4"/>
      <c r="V17" s="4"/>
      <c r="W17" s="4"/>
      <c r="X17" s="4"/>
      <c r="Y17" s="4"/>
      <c r="Z17" s="4"/>
      <c r="AA17" s="4"/>
      <c r="AB17" s="26" t="str">
        <f>[1]BE!B$907</f>
        <v>1.(c)</v>
      </c>
      <c r="AC17" s="25" t="str">
        <f>[1]BE!C$907</f>
        <v>ELECTRABEL</v>
      </c>
      <c r="AD17" s="25" t="str">
        <f>[1]BE!D$907</f>
        <v>ELECTRABEL CENTRALE RODENHUIZE</v>
      </c>
      <c r="AE17" s="25">
        <f>[1]BE!E$907</f>
        <v>14833</v>
      </c>
      <c r="AF17" s="25" t="str">
        <f>[1]BE!F$907</f>
        <v>Rodenhuizekaai</v>
      </c>
      <c r="AG17" s="25" t="str">
        <f>[1]BE!G$907</f>
        <v>3</v>
      </c>
      <c r="AH17" s="25" t="str">
        <f>[1]BE!H$907</f>
        <v>Gent</v>
      </c>
      <c r="AI17" s="25" t="str">
        <f>[1]BE!I$907</f>
        <v>9042</v>
      </c>
      <c r="AJ17" s="25">
        <f>[1]BE!J$907</f>
        <v>456</v>
      </c>
      <c r="AK17" s="25">
        <f>[1]BE!K$907</f>
        <v>0</v>
      </c>
      <c r="AL17" s="25">
        <f>[1]BE!L$907</f>
        <v>0</v>
      </c>
      <c r="AM17" s="25">
        <f>[1]BE!M$907</f>
        <v>1930</v>
      </c>
      <c r="AN17" s="23" t="s">
        <v>808</v>
      </c>
    </row>
    <row r="18" spans="1:40" s="24" customFormat="1">
      <c r="A18" s="1" t="s">
        <v>465</v>
      </c>
      <c r="B18" s="1">
        <v>2012</v>
      </c>
      <c r="C18" s="1" t="s">
        <v>526</v>
      </c>
      <c r="D18" s="1" t="s">
        <v>527</v>
      </c>
      <c r="E18" s="1" t="s">
        <v>126</v>
      </c>
      <c r="F18" s="1">
        <v>25</v>
      </c>
      <c r="G18" s="1" t="s">
        <v>528</v>
      </c>
      <c r="H18" s="1" t="s">
        <v>529</v>
      </c>
      <c r="I18" s="1" t="s">
        <v>6</v>
      </c>
      <c r="J18" s="1" t="s">
        <v>476</v>
      </c>
      <c r="K18" s="1">
        <v>149.80000000000001</v>
      </c>
      <c r="L18" s="1" t="s">
        <v>8</v>
      </c>
      <c r="M18" s="1">
        <v>0</v>
      </c>
      <c r="N18" s="1">
        <v>0</v>
      </c>
      <c r="O18" s="1">
        <v>0</v>
      </c>
      <c r="P18" s="1">
        <v>59.527540000000002</v>
      </c>
      <c r="Q18" s="1">
        <v>0</v>
      </c>
      <c r="R18" s="1">
        <v>0</v>
      </c>
      <c r="S18" s="1">
        <v>3.36</v>
      </c>
      <c r="T18" s="1">
        <v>2.9999999999999997E-4</v>
      </c>
      <c r="U18" s="1"/>
      <c r="V18" s="1"/>
      <c r="W18" s="1"/>
      <c r="X18" s="1"/>
      <c r="Y18" s="1"/>
      <c r="Z18" s="1"/>
      <c r="AA18" s="1"/>
      <c r="AB18" s="26"/>
      <c r="AC18" s="25"/>
      <c r="AD18" s="25"/>
      <c r="AE18" s="25"/>
      <c r="AF18" s="25"/>
      <c r="AG18" s="25"/>
      <c r="AH18" s="25"/>
      <c r="AI18" s="25"/>
      <c r="AJ18" s="25"/>
      <c r="AK18" s="25"/>
      <c r="AL18" s="25"/>
      <c r="AM18" s="25"/>
      <c r="AN18" s="23"/>
    </row>
    <row r="19" spans="1:40" s="24" customFormat="1">
      <c r="A19" s="4" t="s">
        <v>465</v>
      </c>
      <c r="B19" s="4">
        <v>2012</v>
      </c>
      <c r="C19" s="4" t="s">
        <v>530</v>
      </c>
      <c r="D19" s="4" t="s">
        <v>531</v>
      </c>
      <c r="E19" s="4" t="s">
        <v>282</v>
      </c>
      <c r="F19" s="4">
        <v>60</v>
      </c>
      <c r="G19" s="4" t="s">
        <v>532</v>
      </c>
      <c r="H19" s="4" t="s">
        <v>533</v>
      </c>
      <c r="I19" s="4" t="s">
        <v>34</v>
      </c>
      <c r="J19" s="4" t="s">
        <v>476</v>
      </c>
      <c r="K19" s="4">
        <v>790</v>
      </c>
      <c r="L19" s="4" t="s">
        <v>27</v>
      </c>
      <c r="M19" s="4">
        <v>0</v>
      </c>
      <c r="N19" s="4">
        <v>0</v>
      </c>
      <c r="O19" s="4">
        <v>0</v>
      </c>
      <c r="P19" s="4">
        <v>3700.3130299999998</v>
      </c>
      <c r="Q19" s="4">
        <v>0</v>
      </c>
      <c r="R19" s="4">
        <v>0</v>
      </c>
      <c r="S19" s="4">
        <v>36.646000000000001</v>
      </c>
      <c r="T19" s="4">
        <v>0</v>
      </c>
      <c r="U19" s="4"/>
      <c r="V19" s="4"/>
      <c r="W19" s="4"/>
      <c r="X19" s="4"/>
      <c r="Y19" s="4"/>
      <c r="Z19" s="4"/>
      <c r="AA19" s="4"/>
      <c r="AB19" s="26" t="str">
        <f>[1]BE!B$448</f>
        <v>1.(c)</v>
      </c>
      <c r="AC19" s="25" t="str">
        <f>[1]BE!C$448</f>
        <v>T POWER</v>
      </c>
      <c r="AD19" s="25" t="str">
        <f>[1]BE!D$448</f>
        <v>T POWER</v>
      </c>
      <c r="AE19" s="25">
        <f>[1]BE!E$448</f>
        <v>182171</v>
      </c>
      <c r="AF19" s="25" t="str">
        <f>[1]BE!F$448</f>
        <v>Fabrieksstraat,Industriezone Schoonhees 2</v>
      </c>
      <c r="AG19" s="25" t="str">
        <f>[1]BE!G$448</f>
        <v>12</v>
      </c>
      <c r="AH19" s="25" t="str">
        <f>[1]BE!H$448</f>
        <v>Tessenderlo</v>
      </c>
      <c r="AI19" s="25" t="str">
        <f>[1]BE!I$448</f>
        <v>3980</v>
      </c>
      <c r="AJ19" s="25">
        <f>[1]BE!J$448</f>
        <v>0</v>
      </c>
      <c r="AK19" s="25">
        <f>[1]BE!K$448</f>
        <v>0</v>
      </c>
      <c r="AL19" s="25">
        <f>[1]BE!L$448</f>
        <v>0</v>
      </c>
      <c r="AM19" s="25">
        <f>[1]BE!M$448</f>
        <v>187</v>
      </c>
      <c r="AN19" s="23" t="s">
        <v>808</v>
      </c>
    </row>
    <row r="20" spans="1:40" s="24" customFormat="1">
      <c r="A20" s="4" t="s">
        <v>465</v>
      </c>
      <c r="B20" s="4">
        <v>2012</v>
      </c>
      <c r="C20" s="4" t="s">
        <v>534</v>
      </c>
      <c r="D20" s="4" t="s">
        <v>535</v>
      </c>
      <c r="E20" s="4" t="s">
        <v>230</v>
      </c>
      <c r="F20" s="4">
        <v>48</v>
      </c>
      <c r="G20" s="4" t="s">
        <v>536</v>
      </c>
      <c r="H20" s="4" t="s">
        <v>537</v>
      </c>
      <c r="I20" s="4" t="s">
        <v>14</v>
      </c>
      <c r="J20" s="4" t="s">
        <v>470</v>
      </c>
      <c r="K20" s="4">
        <v>66</v>
      </c>
      <c r="L20" s="4" t="s">
        <v>8</v>
      </c>
      <c r="M20" s="4">
        <v>0</v>
      </c>
      <c r="N20" s="4">
        <v>0</v>
      </c>
      <c r="O20" s="4">
        <v>0</v>
      </c>
      <c r="P20" s="4">
        <v>377.23500000000001</v>
      </c>
      <c r="Q20" s="4">
        <v>0</v>
      </c>
      <c r="R20" s="4">
        <v>0</v>
      </c>
      <c r="S20" s="4">
        <v>16.48</v>
      </c>
      <c r="T20" s="4">
        <v>0</v>
      </c>
      <c r="U20" s="4"/>
      <c r="V20" s="4"/>
      <c r="W20" s="4"/>
      <c r="X20" s="4"/>
      <c r="Y20" s="4"/>
      <c r="Z20" s="4"/>
      <c r="AA20" s="4"/>
      <c r="AB20" s="26" t="str">
        <f>[1]BE!B$943</f>
        <v>4.(a)</v>
      </c>
      <c r="AC20" s="25" t="str">
        <f>[1]BE!C$943</f>
        <v>INEOS PHENOL BELGIUM</v>
      </c>
      <c r="AD20" s="25" t="str">
        <f>[1]BE!D$943</f>
        <v>INEOS PHENOL BELGIUM</v>
      </c>
      <c r="AE20" s="25">
        <f>[1]BE!E$943</f>
        <v>14848</v>
      </c>
      <c r="AF20" s="25" t="str">
        <f>[1]BE!F$943</f>
        <v>Geslecht</v>
      </c>
      <c r="AG20" s="25" t="str">
        <f>[1]BE!G$943</f>
        <v>1</v>
      </c>
      <c r="AH20" s="25" t="str">
        <f>[1]BE!H$943</f>
        <v>Beveren</v>
      </c>
      <c r="AI20" s="25" t="str">
        <f>[1]BE!I$943</f>
        <v>9130</v>
      </c>
      <c r="AJ20" s="25">
        <f>[1]BE!J$943</f>
        <v>183</v>
      </c>
      <c r="AK20" s="25">
        <f>[1]BE!K$943</f>
        <v>0</v>
      </c>
      <c r="AL20" s="25">
        <f>[1]BE!L$943</f>
        <v>0</v>
      </c>
      <c r="AM20" s="25">
        <f>[1]BE!M$943</f>
        <v>227</v>
      </c>
      <c r="AN20" s="23" t="s">
        <v>808</v>
      </c>
    </row>
    <row r="21" spans="1:40" s="24" customFormat="1">
      <c r="A21" s="4" t="s">
        <v>465</v>
      </c>
      <c r="B21" s="4">
        <v>2012</v>
      </c>
      <c r="C21" s="4" t="s">
        <v>538</v>
      </c>
      <c r="D21" s="4" t="s">
        <v>539</v>
      </c>
      <c r="E21" s="4" t="s">
        <v>235</v>
      </c>
      <c r="F21" s="4">
        <v>49</v>
      </c>
      <c r="G21" s="4" t="s">
        <v>536</v>
      </c>
      <c r="H21" s="4" t="s">
        <v>537</v>
      </c>
      <c r="I21" s="4" t="s">
        <v>14</v>
      </c>
      <c r="J21" s="4" t="s">
        <v>15</v>
      </c>
      <c r="K21" s="4">
        <v>85</v>
      </c>
      <c r="L21" s="4" t="s">
        <v>27</v>
      </c>
      <c r="M21" s="4">
        <v>0</v>
      </c>
      <c r="N21" s="4">
        <v>0</v>
      </c>
      <c r="O21" s="4">
        <v>0</v>
      </c>
      <c r="P21" s="4">
        <v>2258.1280000000002</v>
      </c>
      <c r="Q21" s="4">
        <v>0</v>
      </c>
      <c r="R21" s="4">
        <v>0</v>
      </c>
      <c r="S21" s="4">
        <v>123.6</v>
      </c>
      <c r="T21" s="4">
        <v>0</v>
      </c>
      <c r="U21" s="4"/>
      <c r="V21" s="4"/>
      <c r="W21" s="4"/>
      <c r="X21" s="4"/>
      <c r="Y21" s="4"/>
      <c r="Z21" s="4"/>
      <c r="AA21" s="4"/>
      <c r="AB21" s="26" t="str">
        <f>[1]BE!B$943</f>
        <v>4.(a)</v>
      </c>
      <c r="AC21" s="25" t="str">
        <f>[1]BE!C$943</f>
        <v>INEOS PHENOL BELGIUM</v>
      </c>
      <c r="AD21" s="25" t="str">
        <f>[1]BE!D$943</f>
        <v>INEOS PHENOL BELGIUM</v>
      </c>
      <c r="AE21" s="25">
        <f>[1]BE!E$943</f>
        <v>14848</v>
      </c>
      <c r="AF21" s="25" t="str">
        <f>[1]BE!F$943</f>
        <v>Geslecht</v>
      </c>
      <c r="AG21" s="25" t="str">
        <f>[1]BE!G$943</f>
        <v>1</v>
      </c>
      <c r="AH21" s="25" t="str">
        <f>[1]BE!H$943</f>
        <v>Beveren</v>
      </c>
      <c r="AI21" s="25" t="str">
        <f>[1]BE!I$943</f>
        <v>9130</v>
      </c>
      <c r="AJ21" s="25">
        <f>[1]BE!J$943</f>
        <v>183</v>
      </c>
      <c r="AK21" s="25">
        <f>[1]BE!K$943</f>
        <v>0</v>
      </c>
      <c r="AL21" s="25">
        <f>[1]BE!L$943</f>
        <v>0</v>
      </c>
      <c r="AM21" s="25">
        <f>[1]BE!M$943</f>
        <v>227</v>
      </c>
      <c r="AN21" s="23" t="s">
        <v>808</v>
      </c>
    </row>
    <row r="22" spans="1:40" s="24" customFormat="1">
      <c r="A22" s="4" t="s">
        <v>465</v>
      </c>
      <c r="B22" s="4">
        <v>2012</v>
      </c>
      <c r="C22" s="4" t="s">
        <v>540</v>
      </c>
      <c r="D22" s="4" t="s">
        <v>541</v>
      </c>
      <c r="E22" s="4" t="s">
        <v>239</v>
      </c>
      <c r="F22" s="4">
        <v>50</v>
      </c>
      <c r="G22" s="4" t="s">
        <v>536</v>
      </c>
      <c r="H22" s="4" t="s">
        <v>537</v>
      </c>
      <c r="I22" s="4" t="s">
        <v>34</v>
      </c>
      <c r="J22" s="4" t="s">
        <v>470</v>
      </c>
      <c r="K22" s="4">
        <v>75</v>
      </c>
      <c r="L22" s="4" t="s">
        <v>8</v>
      </c>
      <c r="M22" s="4">
        <v>0</v>
      </c>
      <c r="N22" s="4">
        <v>0</v>
      </c>
      <c r="O22" s="4">
        <v>865.28800000000001</v>
      </c>
      <c r="P22" s="4">
        <v>20.254000000000001</v>
      </c>
      <c r="Q22" s="4">
        <v>0</v>
      </c>
      <c r="R22" s="4">
        <v>0</v>
      </c>
      <c r="S22" s="4">
        <v>33.019999999999996</v>
      </c>
      <c r="T22" s="4">
        <v>0</v>
      </c>
      <c r="U22" s="4"/>
      <c r="V22" s="4"/>
      <c r="W22" s="4"/>
      <c r="X22" s="4"/>
      <c r="Y22" s="4"/>
      <c r="Z22" s="4"/>
      <c r="AA22" s="4"/>
      <c r="AB22" s="26" t="str">
        <f>[1]BE!B$943</f>
        <v>4.(a)</v>
      </c>
      <c r="AC22" s="25" t="str">
        <f>[1]BE!C$943</f>
        <v>INEOS PHENOL BELGIUM</v>
      </c>
      <c r="AD22" s="25" t="str">
        <f>[1]BE!D$943</f>
        <v>INEOS PHENOL BELGIUM</v>
      </c>
      <c r="AE22" s="25">
        <f>[1]BE!E$943</f>
        <v>14848</v>
      </c>
      <c r="AF22" s="25" t="str">
        <f>[1]BE!F$943</f>
        <v>Geslecht</v>
      </c>
      <c r="AG22" s="25" t="str">
        <f>[1]BE!G$943</f>
        <v>1</v>
      </c>
      <c r="AH22" s="25" t="str">
        <f>[1]BE!H$943</f>
        <v>Beveren</v>
      </c>
      <c r="AI22" s="25" t="str">
        <f>[1]BE!I$943</f>
        <v>9130</v>
      </c>
      <c r="AJ22" s="25">
        <f>[1]BE!J$943</f>
        <v>183</v>
      </c>
      <c r="AK22" s="25">
        <f>[1]BE!K$943</f>
        <v>0</v>
      </c>
      <c r="AL22" s="25">
        <f>[1]BE!L$943</f>
        <v>0</v>
      </c>
      <c r="AM22" s="25">
        <f>[1]BE!M$943</f>
        <v>227</v>
      </c>
      <c r="AN22" s="23" t="s">
        <v>808</v>
      </c>
    </row>
    <row r="23" spans="1:40" s="24" customFormat="1">
      <c r="A23" s="4" t="s">
        <v>465</v>
      </c>
      <c r="B23" s="4">
        <v>2012</v>
      </c>
      <c r="C23" s="4" t="s">
        <v>542</v>
      </c>
      <c r="D23" s="4" t="s">
        <v>543</v>
      </c>
      <c r="E23" s="4" t="s">
        <v>84</v>
      </c>
      <c r="F23" s="4">
        <v>16</v>
      </c>
      <c r="G23" s="4" t="s">
        <v>544</v>
      </c>
      <c r="H23" s="4" t="s">
        <v>545</v>
      </c>
      <c r="I23" s="4" t="s">
        <v>14</v>
      </c>
      <c r="J23" s="4" t="s">
        <v>15</v>
      </c>
      <c r="K23" s="4">
        <v>102</v>
      </c>
      <c r="L23" s="4" t="s">
        <v>27</v>
      </c>
      <c r="M23" s="4">
        <v>0</v>
      </c>
      <c r="N23" s="4">
        <v>0</v>
      </c>
      <c r="O23" s="4">
        <v>0</v>
      </c>
      <c r="P23" s="4">
        <v>439.41399999999999</v>
      </c>
      <c r="Q23" s="4">
        <v>0</v>
      </c>
      <c r="R23" s="4">
        <v>0</v>
      </c>
      <c r="S23" s="4">
        <v>19.591999999999999</v>
      </c>
      <c r="T23" s="4">
        <v>0</v>
      </c>
      <c r="U23" s="4"/>
      <c r="V23" s="4"/>
      <c r="W23" s="4"/>
      <c r="X23" s="4"/>
      <c r="Y23" s="4"/>
      <c r="Z23" s="4"/>
      <c r="AA23" s="4"/>
      <c r="AB23" s="26" t="str">
        <f>[1]BE!B$876</f>
        <v>1.(c)</v>
      </c>
      <c r="AC23" s="25" t="str">
        <f>[1]BE!C$876</f>
        <v>EDF LUMINUS</v>
      </c>
      <c r="AD23" s="25" t="str">
        <f>[1]BE!D$876</f>
        <v>EDF LUMINUS</v>
      </c>
      <c r="AE23" s="25">
        <f>[1]BE!E$876</f>
        <v>14751</v>
      </c>
      <c r="AF23" s="25" t="str">
        <f>[1]BE!F$876</f>
        <v>Ham</v>
      </c>
      <c r="AG23" s="25" t="str">
        <f>[1]BE!G$876</f>
        <v>68</v>
      </c>
      <c r="AH23" s="25" t="str">
        <f>[1]BE!H$876</f>
        <v>Gent</v>
      </c>
      <c r="AI23" s="25" t="str">
        <f>[1]BE!I$876</f>
        <v>9000</v>
      </c>
      <c r="AJ23" s="25">
        <f>[1]BE!J$876</f>
        <v>0</v>
      </c>
      <c r="AK23" s="25">
        <f>[1]BE!K$876</f>
        <v>0</v>
      </c>
      <c r="AL23" s="25">
        <f>[1]BE!L$876</f>
        <v>0</v>
      </c>
      <c r="AM23" s="25">
        <f>[1]BE!M$876</f>
        <v>0</v>
      </c>
      <c r="AN23" s="23" t="s">
        <v>808</v>
      </c>
    </row>
    <row r="24" spans="1:40" s="24" customFormat="1">
      <c r="A24" s="4" t="s">
        <v>465</v>
      </c>
      <c r="B24" s="4">
        <v>2012</v>
      </c>
      <c r="C24" s="4" t="s">
        <v>546</v>
      </c>
      <c r="D24" s="4" t="s">
        <v>547</v>
      </c>
      <c r="E24" s="4" t="s">
        <v>88</v>
      </c>
      <c r="F24" s="4">
        <v>17</v>
      </c>
      <c r="G24" s="4" t="s">
        <v>544</v>
      </c>
      <c r="H24" s="4" t="s">
        <v>545</v>
      </c>
      <c r="I24" s="4" t="s">
        <v>34</v>
      </c>
      <c r="J24" s="4" t="s">
        <v>476</v>
      </c>
      <c r="K24" s="4">
        <v>248</v>
      </c>
      <c r="L24" s="4" t="s">
        <v>27</v>
      </c>
      <c r="M24" s="4">
        <v>0</v>
      </c>
      <c r="N24" s="4">
        <v>0</v>
      </c>
      <c r="O24" s="4">
        <v>0</v>
      </c>
      <c r="P24" s="4">
        <v>182.97499999999999</v>
      </c>
      <c r="Q24" s="4">
        <v>0</v>
      </c>
      <c r="R24" s="4">
        <v>0</v>
      </c>
      <c r="S24" s="4">
        <v>6.9219999999999997</v>
      </c>
      <c r="T24" s="4">
        <v>0</v>
      </c>
      <c r="U24" s="4"/>
      <c r="V24" s="4"/>
      <c r="W24" s="4"/>
      <c r="X24" s="4"/>
      <c r="Y24" s="4"/>
      <c r="Z24" s="4"/>
      <c r="AA24" s="4"/>
      <c r="AB24" s="26" t="str">
        <f>[1]BE!B$876</f>
        <v>1.(c)</v>
      </c>
      <c r="AC24" s="25" t="str">
        <f>[1]BE!C$876</f>
        <v>EDF LUMINUS</v>
      </c>
      <c r="AD24" s="25" t="str">
        <f>[1]BE!D$876</f>
        <v>EDF LUMINUS</v>
      </c>
      <c r="AE24" s="25">
        <f>[1]BE!E$876</f>
        <v>14751</v>
      </c>
      <c r="AF24" s="25" t="str">
        <f>[1]BE!F$876</f>
        <v>Ham</v>
      </c>
      <c r="AG24" s="25" t="str">
        <f>[1]BE!G$876</f>
        <v>68</v>
      </c>
      <c r="AH24" s="25" t="str">
        <f>[1]BE!H$876</f>
        <v>Gent</v>
      </c>
      <c r="AI24" s="25" t="str">
        <f>[1]BE!I$876</f>
        <v>9000</v>
      </c>
      <c r="AJ24" s="25">
        <f>[1]BE!J$876</f>
        <v>0</v>
      </c>
      <c r="AK24" s="25">
        <f>[1]BE!K$876</f>
        <v>0</v>
      </c>
      <c r="AL24" s="25">
        <f>[1]BE!L$876</f>
        <v>0</v>
      </c>
      <c r="AM24" s="25">
        <f>[1]BE!M$876</f>
        <v>0</v>
      </c>
      <c r="AN24" s="23" t="s">
        <v>808</v>
      </c>
    </row>
    <row r="25" spans="1:40" s="24" customFormat="1">
      <c r="A25" s="4" t="s">
        <v>465</v>
      </c>
      <c r="B25" s="4">
        <v>2012</v>
      </c>
      <c r="C25" s="4" t="s">
        <v>548</v>
      </c>
      <c r="D25" s="4" t="s">
        <v>549</v>
      </c>
      <c r="E25" s="4" t="s">
        <v>54</v>
      </c>
      <c r="F25" s="4">
        <v>10</v>
      </c>
      <c r="G25" s="4" t="s">
        <v>550</v>
      </c>
      <c r="H25" s="4" t="s">
        <v>551</v>
      </c>
      <c r="I25" s="4" t="s">
        <v>6</v>
      </c>
      <c r="J25" s="4" t="s">
        <v>470</v>
      </c>
      <c r="K25" s="4">
        <v>90</v>
      </c>
      <c r="L25" s="4" t="s">
        <v>8</v>
      </c>
      <c r="M25" s="4">
        <v>0</v>
      </c>
      <c r="N25" s="4">
        <v>0</v>
      </c>
      <c r="O25" s="4">
        <v>2.3154991999999996</v>
      </c>
      <c r="P25" s="4">
        <v>403.84957914000006</v>
      </c>
      <c r="Q25" s="4">
        <v>58.58</v>
      </c>
      <c r="R25" s="4">
        <v>0</v>
      </c>
      <c r="S25" s="4">
        <v>45.350829999999995</v>
      </c>
      <c r="T25" s="4">
        <v>0</v>
      </c>
      <c r="U25" s="4"/>
      <c r="V25" s="4"/>
      <c r="W25" s="4"/>
      <c r="X25" s="4"/>
      <c r="Y25" s="4"/>
      <c r="Z25" s="4"/>
      <c r="AA25" s="4"/>
      <c r="AB25" s="26" t="str">
        <f>[1]BE!B$442</f>
        <v>4.(a).(viii)</v>
      </c>
      <c r="AC25" s="25" t="str">
        <f>[1]BE!C$442</f>
        <v>DOW BELGIUM</v>
      </c>
      <c r="AD25" s="25" t="str">
        <f>[1]BE!D$442</f>
        <v>DOW BELGIUM</v>
      </c>
      <c r="AE25" s="25">
        <f>[1]BE!E$442</f>
        <v>182255</v>
      </c>
      <c r="AF25" s="25" t="str">
        <f>[1]BE!F$442</f>
        <v>Havenlaan</v>
      </c>
      <c r="AG25" s="25" t="str">
        <f>[1]BE!G$442</f>
        <v>7</v>
      </c>
      <c r="AH25" s="25" t="str">
        <f>[1]BE!H$442</f>
        <v>Tessenderlo</v>
      </c>
      <c r="AI25" s="25" t="str">
        <f>[1]BE!I$442</f>
        <v>3980</v>
      </c>
      <c r="AJ25" s="25">
        <f>[1]BE!J$442</f>
        <v>0</v>
      </c>
      <c r="AK25" s="25">
        <f>[1]BE!K$442</f>
        <v>0</v>
      </c>
      <c r="AL25" s="25">
        <f>[1]BE!L$442</f>
        <v>0</v>
      </c>
      <c r="AM25" s="25">
        <f>[1]BE!M$442</f>
        <v>0</v>
      </c>
      <c r="AN25" s="23" t="s">
        <v>808</v>
      </c>
    </row>
    <row r="26" spans="1:40" s="24" customFormat="1">
      <c r="A26" s="4" t="s">
        <v>465</v>
      </c>
      <c r="B26" s="4">
        <v>2012</v>
      </c>
      <c r="C26" s="4" t="s">
        <v>552</v>
      </c>
      <c r="D26" s="4" t="s">
        <v>553</v>
      </c>
      <c r="E26" s="4" t="s">
        <v>205</v>
      </c>
      <c r="F26" s="4">
        <v>42</v>
      </c>
      <c r="G26" s="4" t="s">
        <v>554</v>
      </c>
      <c r="H26" s="4" t="s">
        <v>555</v>
      </c>
      <c r="I26" s="4" t="s">
        <v>14</v>
      </c>
      <c r="J26" s="4" t="s">
        <v>15</v>
      </c>
      <c r="K26" s="4">
        <v>105.3</v>
      </c>
      <c r="L26" s="4" t="s">
        <v>27</v>
      </c>
      <c r="M26" s="4">
        <v>0</v>
      </c>
      <c r="N26" s="4">
        <v>0</v>
      </c>
      <c r="O26" s="4">
        <v>0</v>
      </c>
      <c r="P26" s="4">
        <v>1487.9976200000001</v>
      </c>
      <c r="Q26" s="4">
        <v>0</v>
      </c>
      <c r="R26" s="4">
        <v>0</v>
      </c>
      <c r="S26" s="4">
        <v>53.536000000000001</v>
      </c>
      <c r="T26" s="4">
        <v>0</v>
      </c>
      <c r="U26" s="4"/>
      <c r="V26" s="4"/>
      <c r="W26" s="4"/>
      <c r="X26" s="4"/>
      <c r="Y26" s="4"/>
      <c r="Z26" s="4"/>
      <c r="AA26" s="4"/>
      <c r="AB26" s="26" t="str">
        <f>[1]BE!B$704</f>
        <v>1.(c)</v>
      </c>
      <c r="AC26" s="25" t="str">
        <f>[1]BE!C$704</f>
        <v>FLUXYS LNG</v>
      </c>
      <c r="AD26" s="25" t="str">
        <f>[1]BE!D$704</f>
        <v>FLUXYS-LNG-TERMINAL</v>
      </c>
      <c r="AE26" s="25">
        <f>[1]BE!E$704</f>
        <v>14649</v>
      </c>
      <c r="AF26" s="25" t="str">
        <f>[1]BE!F$704</f>
        <v>Henri Victor Wolvensstraat</v>
      </c>
      <c r="AG26" s="25" t="str">
        <f>[1]BE!G$704</f>
        <v>3</v>
      </c>
      <c r="AH26" s="25" t="str">
        <f>[1]BE!H$704</f>
        <v>Brugge</v>
      </c>
      <c r="AI26" s="25" t="str">
        <f>[1]BE!I$704</f>
        <v>8380</v>
      </c>
      <c r="AJ26" s="25">
        <f>[1]BE!J$704</f>
        <v>0</v>
      </c>
      <c r="AK26" s="25">
        <f>[1]BE!K$704</f>
        <v>0</v>
      </c>
      <c r="AL26" s="25">
        <f>[1]BE!L$704</f>
        <v>0</v>
      </c>
      <c r="AM26" s="25">
        <f>[1]BE!M$704</f>
        <v>103</v>
      </c>
      <c r="AN26" s="23" t="s">
        <v>808</v>
      </c>
    </row>
    <row r="27" spans="1:40" s="24" customFormat="1">
      <c r="A27" s="4" t="s">
        <v>465</v>
      </c>
      <c r="B27" s="4">
        <v>2012</v>
      </c>
      <c r="C27" s="4" t="s">
        <v>556</v>
      </c>
      <c r="D27" s="4" t="s">
        <v>557</v>
      </c>
      <c r="E27" s="4" t="s">
        <v>104</v>
      </c>
      <c r="F27" s="4">
        <v>20</v>
      </c>
      <c r="G27" s="4" t="s">
        <v>558</v>
      </c>
      <c r="H27" s="4" t="s">
        <v>559</v>
      </c>
      <c r="I27" s="4" t="s">
        <v>14</v>
      </c>
      <c r="J27" s="4" t="s">
        <v>476</v>
      </c>
      <c r="K27" s="4">
        <v>110</v>
      </c>
      <c r="L27" s="4" t="s">
        <v>27</v>
      </c>
      <c r="M27" s="4">
        <v>0</v>
      </c>
      <c r="N27" s="4">
        <v>0</v>
      </c>
      <c r="O27" s="4">
        <v>0</v>
      </c>
      <c r="P27" s="4">
        <v>844.90366000000006</v>
      </c>
      <c r="Q27" s="4">
        <v>0</v>
      </c>
      <c r="R27" s="4">
        <v>0</v>
      </c>
      <c r="S27" s="4">
        <v>22.314</v>
      </c>
      <c r="T27" s="4">
        <v>4.1999999999999997E-3</v>
      </c>
      <c r="U27" s="4"/>
      <c r="V27" s="4"/>
      <c r="W27" s="4"/>
      <c r="X27" s="4"/>
      <c r="Y27" s="4"/>
      <c r="Z27" s="4"/>
      <c r="AA27" s="4"/>
      <c r="AB27" s="28" t="str">
        <f>[1]BE!B$1013</f>
        <v>1.(c)</v>
      </c>
      <c r="AC27" s="31" t="str">
        <f>[1]BE!C$1013</f>
        <v>ELECTRABEL</v>
      </c>
      <c r="AD27" s="31" t="str">
        <f>[1]BE!D$1013</f>
        <v>ELECTRABEL - CENTRALE RUIEN</v>
      </c>
      <c r="AE27" s="31">
        <f>[1]BE!E$1013</f>
        <v>14828</v>
      </c>
      <c r="AF27" s="31" t="str">
        <f>[1]BE!F$1013</f>
        <v>Herpelgem</v>
      </c>
      <c r="AG27" s="31" t="str">
        <f>[1]BE!G$1013</f>
        <v>18</v>
      </c>
      <c r="AH27" s="31" t="str">
        <f>[1]BE!H$1013</f>
        <v>Kluisbergen</v>
      </c>
      <c r="AI27" s="31" t="str">
        <f>[1]BE!I$1013</f>
        <v>9690</v>
      </c>
      <c r="AJ27" s="31">
        <f>[1]BE!J$1013</f>
        <v>634</v>
      </c>
      <c r="AK27" s="31">
        <f>[1]BE!K$1013</f>
        <v>285</v>
      </c>
      <c r="AL27" s="31">
        <f>[1]BE!L$1013</f>
        <v>0</v>
      </c>
      <c r="AM27" s="31">
        <f>[1]BE!M$1013</f>
        <v>1120</v>
      </c>
      <c r="AN27" s="23" t="s">
        <v>808</v>
      </c>
    </row>
    <row r="28" spans="1:40" s="24" customFormat="1">
      <c r="A28" s="4" t="s">
        <v>465</v>
      </c>
      <c r="B28" s="4">
        <v>2012</v>
      </c>
      <c r="C28" s="4" t="s">
        <v>560</v>
      </c>
      <c r="D28" s="4" t="s">
        <v>561</v>
      </c>
      <c r="E28" s="4" t="s">
        <v>109</v>
      </c>
      <c r="F28" s="4">
        <v>21</v>
      </c>
      <c r="G28" s="4" t="s">
        <v>558</v>
      </c>
      <c r="H28" s="4" t="s">
        <v>559</v>
      </c>
      <c r="I28" s="4" t="s">
        <v>6</v>
      </c>
      <c r="J28" s="4" t="s">
        <v>476</v>
      </c>
      <c r="K28" s="4">
        <v>700</v>
      </c>
      <c r="L28" s="4" t="s">
        <v>8</v>
      </c>
      <c r="M28" s="4">
        <v>87.375325000000004</v>
      </c>
      <c r="N28" s="4">
        <v>2298.7166400000001</v>
      </c>
      <c r="O28" s="4">
        <v>116.97666000000001</v>
      </c>
      <c r="P28" s="4">
        <v>0</v>
      </c>
      <c r="Q28" s="4">
        <v>0</v>
      </c>
      <c r="R28" s="4">
        <v>70.522000000000006</v>
      </c>
      <c r="S28" s="4">
        <v>130.65099999999998</v>
      </c>
      <c r="T28" s="4">
        <v>7.3030000000000008</v>
      </c>
      <c r="U28" s="4"/>
      <c r="V28" s="4"/>
      <c r="W28" s="4"/>
      <c r="X28" s="4"/>
      <c r="Y28" s="4"/>
      <c r="Z28" s="4"/>
      <c r="AA28" s="4"/>
      <c r="AB28" s="28" t="str">
        <f>[1]BE!B$1013</f>
        <v>1.(c)</v>
      </c>
      <c r="AC28" s="31" t="str">
        <f>[1]BE!C$1013</f>
        <v>ELECTRABEL</v>
      </c>
      <c r="AD28" s="31" t="str">
        <f>[1]BE!D$1013</f>
        <v>ELECTRABEL - CENTRALE RUIEN</v>
      </c>
      <c r="AE28" s="31">
        <f>[1]BE!E$1013</f>
        <v>14828</v>
      </c>
      <c r="AF28" s="31" t="str">
        <f>[1]BE!F$1013</f>
        <v>Herpelgem</v>
      </c>
      <c r="AG28" s="31" t="str">
        <f>[1]BE!G$1013</f>
        <v>18</v>
      </c>
      <c r="AH28" s="31" t="str">
        <f>[1]BE!H$1013</f>
        <v>Kluisbergen</v>
      </c>
      <c r="AI28" s="31" t="str">
        <f>[1]BE!I$1013</f>
        <v>9690</v>
      </c>
      <c r="AJ28" s="31">
        <f>[1]BE!J$1013</f>
        <v>634</v>
      </c>
      <c r="AK28" s="31">
        <f>[1]BE!K$1013</f>
        <v>285</v>
      </c>
      <c r="AL28" s="31">
        <f>[1]BE!L$1013</f>
        <v>0</v>
      </c>
      <c r="AM28" s="31">
        <f>[1]BE!M$1013</f>
        <v>1120</v>
      </c>
      <c r="AN28" s="23" t="s">
        <v>808</v>
      </c>
    </row>
    <row r="29" spans="1:40" s="24" customFormat="1">
      <c r="A29" s="4" t="s">
        <v>465</v>
      </c>
      <c r="B29" s="4">
        <v>2012</v>
      </c>
      <c r="C29" s="4" t="s">
        <v>562</v>
      </c>
      <c r="D29" s="4" t="s">
        <v>563</v>
      </c>
      <c r="E29" s="4" t="s">
        <v>113</v>
      </c>
      <c r="F29" s="4">
        <v>22</v>
      </c>
      <c r="G29" s="4" t="s">
        <v>558</v>
      </c>
      <c r="H29" s="4" t="s">
        <v>559</v>
      </c>
      <c r="I29" s="4" t="s">
        <v>6</v>
      </c>
      <c r="J29" s="4" t="s">
        <v>476</v>
      </c>
      <c r="K29" s="4">
        <v>770</v>
      </c>
      <c r="L29" s="4" t="s">
        <v>8</v>
      </c>
      <c r="M29" s="4">
        <v>2276.0636500000001</v>
      </c>
      <c r="N29" s="4">
        <v>6258.0040499999996</v>
      </c>
      <c r="O29" s="4">
        <v>268.87564000000003</v>
      </c>
      <c r="P29" s="4">
        <v>17.98668</v>
      </c>
      <c r="Q29" s="4">
        <v>0</v>
      </c>
      <c r="R29" s="4">
        <v>214.75200000000001</v>
      </c>
      <c r="S29" s="4">
        <v>456.88900000000001</v>
      </c>
      <c r="T29" s="4">
        <v>26.426000000000002</v>
      </c>
      <c r="U29" s="4"/>
      <c r="V29" s="4"/>
      <c r="W29" s="4"/>
      <c r="X29" s="4"/>
      <c r="Y29" s="4"/>
      <c r="Z29" s="4"/>
      <c r="AA29" s="4"/>
      <c r="AB29" s="28" t="str">
        <f>[1]BE!B$1013</f>
        <v>1.(c)</v>
      </c>
      <c r="AC29" s="31" t="str">
        <f>[1]BE!C$1013</f>
        <v>ELECTRABEL</v>
      </c>
      <c r="AD29" s="31" t="str">
        <f>[1]BE!D$1013</f>
        <v>ELECTRABEL - CENTRALE RUIEN</v>
      </c>
      <c r="AE29" s="31">
        <f>[1]BE!E$1013</f>
        <v>14828</v>
      </c>
      <c r="AF29" s="31" t="str">
        <f>[1]BE!F$1013</f>
        <v>Herpelgem</v>
      </c>
      <c r="AG29" s="31" t="str">
        <f>[1]BE!G$1013</f>
        <v>18</v>
      </c>
      <c r="AH29" s="31" t="str">
        <f>[1]BE!H$1013</f>
        <v>Kluisbergen</v>
      </c>
      <c r="AI29" s="31" t="str">
        <f>[1]BE!I$1013</f>
        <v>9690</v>
      </c>
      <c r="AJ29" s="31">
        <f>[1]BE!J$1013</f>
        <v>634</v>
      </c>
      <c r="AK29" s="31">
        <f>[1]BE!K$1013</f>
        <v>285</v>
      </c>
      <c r="AL29" s="31">
        <f>[1]BE!L$1013</f>
        <v>0</v>
      </c>
      <c r="AM29" s="31">
        <f>[1]BE!M$1013</f>
        <v>1120</v>
      </c>
      <c r="AN29" s="23" t="s">
        <v>808</v>
      </c>
    </row>
    <row r="30" spans="1:40" s="24" customFormat="1">
      <c r="A30" s="4" t="s">
        <v>465</v>
      </c>
      <c r="B30" s="4">
        <v>2012</v>
      </c>
      <c r="C30" s="4" t="s">
        <v>564</v>
      </c>
      <c r="D30" s="4" t="s">
        <v>565</v>
      </c>
      <c r="E30" s="4" t="s">
        <v>118</v>
      </c>
      <c r="F30" s="4">
        <v>23</v>
      </c>
      <c r="G30" s="4" t="s">
        <v>558</v>
      </c>
      <c r="H30" s="4" t="s">
        <v>559</v>
      </c>
      <c r="I30" s="4" t="s">
        <v>6</v>
      </c>
      <c r="J30" s="4" t="s">
        <v>476</v>
      </c>
      <c r="K30" s="4">
        <v>770</v>
      </c>
      <c r="L30" s="4" t="s">
        <v>8</v>
      </c>
      <c r="M30" s="4">
        <v>0</v>
      </c>
      <c r="N30" s="4">
        <v>0</v>
      </c>
      <c r="O30" s="4">
        <v>0</v>
      </c>
      <c r="P30" s="4">
        <v>483.94515999999999</v>
      </c>
      <c r="Q30" s="4">
        <v>0</v>
      </c>
      <c r="R30" s="4">
        <v>0</v>
      </c>
      <c r="S30" s="4">
        <v>24.167000000000002</v>
      </c>
      <c r="T30" s="4">
        <v>2.3999999999999998E-3</v>
      </c>
      <c r="U30" s="4"/>
      <c r="V30" s="4"/>
      <c r="W30" s="4"/>
      <c r="X30" s="4"/>
      <c r="Y30" s="4"/>
      <c r="Z30" s="4"/>
      <c r="AA30" s="4"/>
      <c r="AB30" s="28" t="str">
        <f>[1]BE!B$1013</f>
        <v>1.(c)</v>
      </c>
      <c r="AC30" s="31" t="str">
        <f>[1]BE!C$1013</f>
        <v>ELECTRABEL</v>
      </c>
      <c r="AD30" s="31" t="str">
        <f>[1]BE!D$1013</f>
        <v>ELECTRABEL - CENTRALE RUIEN</v>
      </c>
      <c r="AE30" s="31">
        <f>[1]BE!E$1013</f>
        <v>14828</v>
      </c>
      <c r="AF30" s="31" t="str">
        <f>[1]BE!F$1013</f>
        <v>Herpelgem</v>
      </c>
      <c r="AG30" s="31" t="str">
        <f>[1]BE!G$1013</f>
        <v>18</v>
      </c>
      <c r="AH30" s="31" t="str">
        <f>[1]BE!H$1013</f>
        <v>Kluisbergen</v>
      </c>
      <c r="AI30" s="31" t="str">
        <f>[1]BE!I$1013</f>
        <v>9690</v>
      </c>
      <c r="AJ30" s="31">
        <f>[1]BE!J$1013</f>
        <v>634</v>
      </c>
      <c r="AK30" s="31">
        <f>[1]BE!K$1013</f>
        <v>285</v>
      </c>
      <c r="AL30" s="31">
        <f>[1]BE!L$1013</f>
        <v>0</v>
      </c>
      <c r="AM30" s="31">
        <f>[1]BE!M$1013</f>
        <v>1120</v>
      </c>
      <c r="AN30" s="23" t="s">
        <v>808</v>
      </c>
    </row>
    <row r="31" spans="1:40" s="24" customFormat="1">
      <c r="A31" s="1" t="s">
        <v>465</v>
      </c>
      <c r="B31" s="1">
        <v>2012</v>
      </c>
      <c r="C31" s="1" t="s">
        <v>566</v>
      </c>
      <c r="D31" s="1" t="s">
        <v>567</v>
      </c>
      <c r="E31" s="1" t="s">
        <v>568</v>
      </c>
      <c r="F31" s="1">
        <v>96</v>
      </c>
      <c r="G31" s="1" t="s">
        <v>569</v>
      </c>
      <c r="H31" s="1" t="s">
        <v>570</v>
      </c>
      <c r="I31" s="1" t="s">
        <v>6</v>
      </c>
      <c r="J31" s="1" t="s">
        <v>476</v>
      </c>
      <c r="K31" s="1">
        <v>80</v>
      </c>
      <c r="L31" s="1" t="s">
        <v>27</v>
      </c>
      <c r="M31" s="1">
        <v>0</v>
      </c>
      <c r="N31" s="1">
        <v>0</v>
      </c>
      <c r="O31" s="1">
        <v>9.4758585999999987</v>
      </c>
      <c r="P31" s="1">
        <v>0</v>
      </c>
      <c r="Q31" s="1">
        <v>0</v>
      </c>
      <c r="R31" s="1">
        <v>0</v>
      </c>
      <c r="S31" s="1">
        <v>2.003838</v>
      </c>
      <c r="T31" s="1">
        <v>0</v>
      </c>
      <c r="U31" s="1"/>
      <c r="V31" s="1"/>
      <c r="W31" s="1"/>
      <c r="X31" s="1"/>
      <c r="Y31" s="1"/>
      <c r="Z31" s="1"/>
      <c r="AA31" s="1"/>
      <c r="AB31" s="26"/>
      <c r="AC31" s="25"/>
      <c r="AD31" s="25"/>
      <c r="AE31" s="25"/>
      <c r="AF31" s="25"/>
      <c r="AG31" s="25"/>
      <c r="AH31" s="25"/>
      <c r="AI31" s="25"/>
      <c r="AJ31" s="25"/>
      <c r="AK31" s="25"/>
      <c r="AL31" s="25"/>
      <c r="AM31" s="25"/>
      <c r="AN31" s="23"/>
    </row>
    <row r="32" spans="1:40" s="24" customFormat="1">
      <c r="A32" s="4" t="s">
        <v>465</v>
      </c>
      <c r="B32" s="4">
        <v>2012</v>
      </c>
      <c r="C32" s="4" t="s">
        <v>571</v>
      </c>
      <c r="D32" s="4" t="s">
        <v>572</v>
      </c>
      <c r="E32" s="4" t="s">
        <v>37</v>
      </c>
      <c r="F32" s="4">
        <v>6</v>
      </c>
      <c r="G32" s="4" t="s">
        <v>573</v>
      </c>
      <c r="H32" s="4" t="s">
        <v>574</v>
      </c>
      <c r="I32" s="4" t="s">
        <v>6</v>
      </c>
      <c r="J32" s="4" t="s">
        <v>470</v>
      </c>
      <c r="K32" s="4">
        <v>108</v>
      </c>
      <c r="L32" s="4" t="s">
        <v>8</v>
      </c>
      <c r="M32" s="4">
        <v>0</v>
      </c>
      <c r="N32" s="4">
        <v>0</v>
      </c>
      <c r="O32" s="4">
        <v>23.379200000000001</v>
      </c>
      <c r="P32" s="4">
        <v>231.592466</v>
      </c>
      <c r="Q32" s="4">
        <v>547.14359999999999</v>
      </c>
      <c r="R32" s="4">
        <v>0</v>
      </c>
      <c r="S32" s="4">
        <v>75.539999999999992</v>
      </c>
      <c r="T32" s="4">
        <v>0</v>
      </c>
      <c r="U32" s="4"/>
      <c r="V32" s="4"/>
      <c r="W32" s="4"/>
      <c r="X32" s="4"/>
      <c r="Y32" s="4"/>
      <c r="Z32" s="4"/>
      <c r="AA32" s="4"/>
      <c r="AB32" s="28" t="str">
        <f>[1]BE!B$359</f>
        <v>4.(a).(viii)</v>
      </c>
      <c r="AC32" s="31" t="str">
        <f>[1]BE!C$359</f>
        <v>BOREALIS POLYMERS</v>
      </c>
      <c r="AD32" s="31" t="str">
        <f>[1]BE!D$359</f>
        <v>BOREALIS POLYMERS</v>
      </c>
      <c r="AE32" s="31">
        <f>[1]BE!E$359</f>
        <v>14807</v>
      </c>
      <c r="AF32" s="31" t="str">
        <f>[1]BE!F$359</f>
        <v>Industrieweg</v>
      </c>
      <c r="AG32" s="31" t="str">
        <f>[1]BE!G$359</f>
        <v>148</v>
      </c>
      <c r="AH32" s="31" t="str">
        <f>[1]BE!H$359</f>
        <v>Beringen</v>
      </c>
      <c r="AI32" s="31" t="str">
        <f>[1]BE!I$359</f>
        <v>3583</v>
      </c>
      <c r="AJ32" s="31">
        <f>[1]BE!J$359</f>
        <v>0</v>
      </c>
      <c r="AK32" s="31">
        <f>[1]BE!K$359</f>
        <v>0</v>
      </c>
      <c r="AL32" s="31">
        <f>[1]BE!L$359</f>
        <v>0</v>
      </c>
      <c r="AM32" s="31">
        <f>[1]BE!M$359</f>
        <v>0</v>
      </c>
      <c r="AN32" s="23" t="s">
        <v>808</v>
      </c>
    </row>
    <row r="33" spans="1:40" s="24" customFormat="1">
      <c r="A33" s="4" t="s">
        <v>465</v>
      </c>
      <c r="B33" s="4">
        <v>2012</v>
      </c>
      <c r="C33" s="4" t="s">
        <v>575</v>
      </c>
      <c r="D33" s="4" t="s">
        <v>576</v>
      </c>
      <c r="E33" s="4" t="s">
        <v>80</v>
      </c>
      <c r="F33" s="4">
        <v>15</v>
      </c>
      <c r="G33" s="4" t="s">
        <v>577</v>
      </c>
      <c r="H33" s="4" t="s">
        <v>578</v>
      </c>
      <c r="I33" s="4" t="s">
        <v>14</v>
      </c>
      <c r="J33" s="4" t="s">
        <v>476</v>
      </c>
      <c r="K33" s="4">
        <v>686</v>
      </c>
      <c r="L33" s="4" t="s">
        <v>27</v>
      </c>
      <c r="M33" s="4">
        <v>0</v>
      </c>
      <c r="N33" s="4">
        <v>0</v>
      </c>
      <c r="O33" s="4">
        <v>0</v>
      </c>
      <c r="P33" s="4">
        <v>10360.701999999999</v>
      </c>
      <c r="Q33" s="4">
        <v>0</v>
      </c>
      <c r="R33" s="4">
        <v>0</v>
      </c>
      <c r="S33" s="4">
        <v>245.51</v>
      </c>
      <c r="T33" s="4">
        <v>0</v>
      </c>
      <c r="U33" s="4"/>
      <c r="V33" s="4"/>
      <c r="W33" s="4"/>
      <c r="X33" s="4"/>
      <c r="Y33" s="4"/>
      <c r="Z33" s="4"/>
      <c r="AA33" s="4"/>
      <c r="AB33" s="26" t="str">
        <f>[1]BE!B$46</f>
        <v>1.(c)</v>
      </c>
      <c r="AC33" s="25" t="str">
        <f>[1]BE!C$46</f>
        <v>E.ON GENERATION BELGIUM</v>
      </c>
      <c r="AD33" s="25" t="str">
        <f>[1]BE!D$46</f>
        <v>E.ON GENERATION BELGIUM</v>
      </c>
      <c r="AE33" s="25">
        <f>[1]BE!E$46</f>
        <v>14827</v>
      </c>
      <c r="AF33" s="25" t="str">
        <f>[1]BE!F$46</f>
        <v>Jan Frans Willemsstraat</v>
      </c>
      <c r="AG33" s="25" t="str">
        <f>[1]BE!G$46</f>
        <v>200</v>
      </c>
      <c r="AH33" s="25" t="str">
        <f>[1]BE!H$46</f>
        <v>Vilvoorde</v>
      </c>
      <c r="AI33" s="25" t="str">
        <f>[1]BE!I$46</f>
        <v>1800</v>
      </c>
      <c r="AJ33" s="25">
        <f>[1]BE!J$46</f>
        <v>246</v>
      </c>
      <c r="AK33" s="25">
        <f>[1]BE!K$46</f>
        <v>0</v>
      </c>
      <c r="AL33" s="25">
        <f>[1]BE!L$46</f>
        <v>0</v>
      </c>
      <c r="AM33" s="25">
        <f>[1]BE!M$46</f>
        <v>580</v>
      </c>
      <c r="AN33" s="23" t="s">
        <v>808</v>
      </c>
    </row>
    <row r="34" spans="1:40" s="24" customFormat="1">
      <c r="A34" s="4" t="s">
        <v>465</v>
      </c>
      <c r="B34" s="4">
        <v>2012</v>
      </c>
      <c r="C34" s="4" t="s">
        <v>579</v>
      </c>
      <c r="D34" s="4" t="s">
        <v>580</v>
      </c>
      <c r="E34" s="4" t="s">
        <v>247</v>
      </c>
      <c r="F34" s="4">
        <v>52</v>
      </c>
      <c r="G34" s="4" t="s">
        <v>581</v>
      </c>
      <c r="H34" s="4" t="s">
        <v>582</v>
      </c>
      <c r="I34" s="4" t="s">
        <v>14</v>
      </c>
      <c r="J34" s="4" t="s">
        <v>470</v>
      </c>
      <c r="K34" s="4">
        <v>60</v>
      </c>
      <c r="L34" s="4" t="s">
        <v>8</v>
      </c>
      <c r="M34" s="4">
        <v>0</v>
      </c>
      <c r="N34" s="4">
        <v>0</v>
      </c>
      <c r="O34" s="4">
        <v>0</v>
      </c>
      <c r="P34" s="4">
        <v>198.10499999999999</v>
      </c>
      <c r="Q34" s="4">
        <v>0</v>
      </c>
      <c r="R34" s="4">
        <v>0</v>
      </c>
      <c r="S34" s="4">
        <v>4.4550000000000001</v>
      </c>
      <c r="T34" s="4">
        <v>0</v>
      </c>
      <c r="U34" s="4"/>
      <c r="V34" s="4"/>
      <c r="W34" s="4"/>
      <c r="X34" s="4"/>
      <c r="Y34" s="4"/>
      <c r="Z34" s="4"/>
      <c r="AA34" s="4"/>
      <c r="AB34" s="28" t="str">
        <f>[1]BE!B$944</f>
        <v>4.(a)</v>
      </c>
      <c r="AC34" s="31" t="str">
        <f>[1]BE!C$944</f>
        <v>LANXESS</v>
      </c>
      <c r="AD34" s="31" t="str">
        <f>[1]BE!D$944</f>
        <v>LANXESS</v>
      </c>
      <c r="AE34" s="31">
        <f>[1]BE!E$944</f>
        <v>15145</v>
      </c>
      <c r="AF34" s="31" t="str">
        <f>[1]BE!F$944</f>
        <v>Ketenislaan</v>
      </c>
      <c r="AG34" s="31" t="str">
        <f>[1]BE!G$944</f>
        <v>2</v>
      </c>
      <c r="AH34" s="31" t="str">
        <f>[1]BE!H$944</f>
        <v>Beveren</v>
      </c>
      <c r="AI34" s="31" t="str">
        <f>[1]BE!I$944</f>
        <v>9130</v>
      </c>
      <c r="AJ34" s="31">
        <f>[1]BE!J$944</f>
        <v>0</v>
      </c>
      <c r="AK34" s="31">
        <f>[1]BE!K$944</f>
        <v>0</v>
      </c>
      <c r="AL34" s="31">
        <f>[1]BE!L$944</f>
        <v>0</v>
      </c>
      <c r="AM34" s="31">
        <f>[1]BE!M$944</f>
        <v>0</v>
      </c>
      <c r="AN34" s="23" t="s">
        <v>808</v>
      </c>
    </row>
    <row r="35" spans="1:40" s="24" customFormat="1">
      <c r="A35" s="4" t="s">
        <v>465</v>
      </c>
      <c r="B35" s="4">
        <v>2012</v>
      </c>
      <c r="C35" s="4" t="s">
        <v>583</v>
      </c>
      <c r="D35" s="4" t="s">
        <v>584</v>
      </c>
      <c r="E35" s="4" t="s">
        <v>251</v>
      </c>
      <c r="F35" s="4">
        <v>53</v>
      </c>
      <c r="G35" s="4" t="s">
        <v>581</v>
      </c>
      <c r="H35" s="4" t="s">
        <v>582</v>
      </c>
      <c r="I35" s="4" t="s">
        <v>14</v>
      </c>
      <c r="J35" s="4" t="s">
        <v>470</v>
      </c>
      <c r="K35" s="4">
        <v>55</v>
      </c>
      <c r="L35" s="4" t="s">
        <v>8</v>
      </c>
      <c r="M35" s="4">
        <v>0</v>
      </c>
      <c r="N35" s="4">
        <v>0</v>
      </c>
      <c r="O35" s="4">
        <v>0</v>
      </c>
      <c r="P35" s="4">
        <v>439.685</v>
      </c>
      <c r="Q35" s="4">
        <v>0</v>
      </c>
      <c r="R35" s="4">
        <v>0</v>
      </c>
      <c r="S35" s="4">
        <v>13.77</v>
      </c>
      <c r="T35" s="4">
        <v>0</v>
      </c>
      <c r="U35" s="4"/>
      <c r="V35" s="4"/>
      <c r="W35" s="4"/>
      <c r="X35" s="4"/>
      <c r="Y35" s="4"/>
      <c r="Z35" s="4"/>
      <c r="AA35" s="4"/>
      <c r="AB35" s="28" t="str">
        <f>[1]BE!B$944</f>
        <v>4.(a)</v>
      </c>
      <c r="AC35" s="31" t="str">
        <f>[1]BE!C$944</f>
        <v>LANXESS</v>
      </c>
      <c r="AD35" s="31" t="str">
        <f>[1]BE!D$944</f>
        <v>LANXESS</v>
      </c>
      <c r="AE35" s="31">
        <f>[1]BE!E$944</f>
        <v>15145</v>
      </c>
      <c r="AF35" s="31" t="str">
        <f>[1]BE!F$944</f>
        <v>Ketenislaan</v>
      </c>
      <c r="AG35" s="31" t="str">
        <f>[1]BE!G$944</f>
        <v>2</v>
      </c>
      <c r="AH35" s="31" t="str">
        <f>[1]BE!H$944</f>
        <v>Beveren</v>
      </c>
      <c r="AI35" s="31" t="str">
        <f>[1]BE!I$944</f>
        <v>9130</v>
      </c>
      <c r="AJ35" s="31">
        <f>[1]BE!J$944</f>
        <v>0</v>
      </c>
      <c r="AK35" s="31">
        <f>[1]BE!K$944</f>
        <v>0</v>
      </c>
      <c r="AL35" s="31">
        <f>[1]BE!L$944</f>
        <v>0</v>
      </c>
      <c r="AM35" s="31">
        <f>[1]BE!M$944</f>
        <v>0</v>
      </c>
      <c r="AN35" s="23" t="s">
        <v>808</v>
      </c>
    </row>
    <row r="36" spans="1:40" s="24" customFormat="1">
      <c r="A36" s="4" t="s">
        <v>465</v>
      </c>
      <c r="B36" s="4">
        <v>2012</v>
      </c>
      <c r="C36" s="4" t="s">
        <v>585</v>
      </c>
      <c r="D36" s="4" t="s">
        <v>586</v>
      </c>
      <c r="E36" s="4" t="s">
        <v>144</v>
      </c>
      <c r="F36" s="4">
        <v>29</v>
      </c>
      <c r="G36" s="4" t="s">
        <v>587</v>
      </c>
      <c r="H36" s="4" t="s">
        <v>588</v>
      </c>
      <c r="I36" s="4" t="s">
        <v>34</v>
      </c>
      <c r="J36" s="4" t="s">
        <v>476</v>
      </c>
      <c r="K36" s="4">
        <v>726.5</v>
      </c>
      <c r="L36" s="4" t="s">
        <v>8</v>
      </c>
      <c r="M36" s="4">
        <v>0</v>
      </c>
      <c r="N36" s="4">
        <v>0</v>
      </c>
      <c r="O36" s="4">
        <v>0</v>
      </c>
      <c r="P36" s="4">
        <v>832.09275000000002</v>
      </c>
      <c r="Q36" s="4">
        <v>16586.660380000001</v>
      </c>
      <c r="R36" s="4">
        <v>455.536</v>
      </c>
      <c r="S36" s="4">
        <v>406.18600000000004</v>
      </c>
      <c r="T36" s="4">
        <v>2.9380000000000002</v>
      </c>
      <c r="U36" s="4"/>
      <c r="V36" s="4"/>
      <c r="W36" s="4"/>
      <c r="X36" s="4"/>
      <c r="Y36" s="4"/>
      <c r="Z36" s="4"/>
      <c r="AA36" s="4"/>
      <c r="AB36" s="28" t="str">
        <f>[1]BE!B$906</f>
        <v>1.(c)</v>
      </c>
      <c r="AC36" s="31" t="str">
        <f>[1]BE!C$906</f>
        <v>ELECTRABEL</v>
      </c>
      <c r="AD36" s="31" t="str">
        <f>[1]BE!D$906</f>
        <v>Electrabel  Centrale Knippegroen</v>
      </c>
      <c r="AE36" s="31">
        <f>[1]BE!E$906</f>
        <v>160690</v>
      </c>
      <c r="AF36" s="31" t="str">
        <f>[1]BE!F$906</f>
        <v>Knippegroen</v>
      </c>
      <c r="AG36" s="31" t="str">
        <f>[1]BE!G$906</f>
        <v>3</v>
      </c>
      <c r="AH36" s="31" t="str">
        <f>[1]BE!H$906</f>
        <v>Gent</v>
      </c>
      <c r="AI36" s="31" t="str">
        <f>[1]BE!I$906</f>
        <v>9042</v>
      </c>
      <c r="AJ36" s="31">
        <f>[1]BE!J$906</f>
        <v>406</v>
      </c>
      <c r="AK36" s="31">
        <f>[1]BE!K$906</f>
        <v>456</v>
      </c>
      <c r="AL36" s="31">
        <f>[1]BE!L$906</f>
        <v>0</v>
      </c>
      <c r="AM36" s="31">
        <f>[1]BE!M$906</f>
        <v>4320</v>
      </c>
      <c r="AN36" s="23" t="s">
        <v>808</v>
      </c>
    </row>
    <row r="37" spans="1:40" s="21" customFormat="1">
      <c r="A37" s="1" t="s">
        <v>465</v>
      </c>
      <c r="B37" s="1">
        <v>2012</v>
      </c>
      <c r="C37" s="1" t="s">
        <v>589</v>
      </c>
      <c r="D37" s="1" t="s">
        <v>590</v>
      </c>
      <c r="E37" s="1" t="s">
        <v>591</v>
      </c>
      <c r="F37" s="1">
        <v>98</v>
      </c>
      <c r="G37" s="1" t="s">
        <v>592</v>
      </c>
      <c r="H37" s="1" t="s">
        <v>593</v>
      </c>
      <c r="I37" s="1" t="s">
        <v>6</v>
      </c>
      <c r="J37" s="1" t="s">
        <v>476</v>
      </c>
      <c r="K37" s="1">
        <v>80</v>
      </c>
      <c r="L37" s="1" t="s">
        <v>27</v>
      </c>
      <c r="M37" s="1">
        <v>0</v>
      </c>
      <c r="N37" s="1">
        <v>0</v>
      </c>
      <c r="O37" s="1">
        <v>5.9891693999999989</v>
      </c>
      <c r="P37" s="1">
        <v>0</v>
      </c>
      <c r="Q37" s="1">
        <v>0</v>
      </c>
      <c r="R37" s="1">
        <v>0</v>
      </c>
      <c r="S37" s="1">
        <v>1.3081349999999998</v>
      </c>
      <c r="T37" s="1">
        <v>0</v>
      </c>
      <c r="U37" s="1"/>
      <c r="V37" s="1"/>
      <c r="W37" s="1"/>
      <c r="X37" s="1"/>
      <c r="Y37" s="1"/>
      <c r="Z37" s="1"/>
      <c r="AA37" s="1"/>
      <c r="AB37" s="27"/>
      <c r="AC37" s="22"/>
      <c r="AD37" s="25"/>
      <c r="AE37" s="25"/>
      <c r="AF37" s="25"/>
      <c r="AG37" s="25"/>
      <c r="AH37" s="25"/>
      <c r="AI37" s="25"/>
      <c r="AJ37" s="25"/>
      <c r="AK37" s="25"/>
      <c r="AL37" s="25"/>
      <c r="AM37" s="25"/>
      <c r="AN37" s="23"/>
    </row>
    <row r="38" spans="1:40" s="24" customFormat="1">
      <c r="A38" s="4" t="s">
        <v>465</v>
      </c>
      <c r="B38" s="4">
        <v>2012</v>
      </c>
      <c r="C38" s="4" t="s">
        <v>594</v>
      </c>
      <c r="D38" s="4" t="s">
        <v>595</v>
      </c>
      <c r="E38" s="4" t="s">
        <v>269</v>
      </c>
      <c r="F38" s="4">
        <v>57</v>
      </c>
      <c r="G38" s="4" t="s">
        <v>596</v>
      </c>
      <c r="H38" s="4" t="s">
        <v>597</v>
      </c>
      <c r="I38" s="4" t="s">
        <v>6</v>
      </c>
      <c r="J38" s="4" t="s">
        <v>470</v>
      </c>
      <c r="K38" s="4">
        <v>60</v>
      </c>
      <c r="L38" s="4" t="s">
        <v>8</v>
      </c>
      <c r="M38" s="4">
        <v>0</v>
      </c>
      <c r="N38" s="4">
        <v>0</v>
      </c>
      <c r="O38" s="4">
        <v>0</v>
      </c>
      <c r="P38" s="4">
        <v>197.56745999999998</v>
      </c>
      <c r="Q38" s="4">
        <v>0</v>
      </c>
      <c r="R38" s="4">
        <v>0</v>
      </c>
      <c r="S38" s="4">
        <v>9.8379999999999992</v>
      </c>
      <c r="T38" s="4">
        <v>7.4999999999999997E-2</v>
      </c>
      <c r="U38" s="4"/>
      <c r="V38" s="4"/>
      <c r="W38" s="4"/>
      <c r="X38" s="4"/>
      <c r="Y38" s="4"/>
      <c r="Z38" s="4"/>
      <c r="AA38" s="4"/>
      <c r="AB38" s="28" t="str">
        <f>[1]BE!B$392</f>
        <v>6.(b)</v>
      </c>
      <c r="AC38" s="31" t="str">
        <f>[1]BE!C$392</f>
        <v>SAPPI LANAKEN</v>
      </c>
      <c r="AD38" s="31" t="str">
        <f>[1]BE!D$392</f>
        <v>SAPPI LANAKEN</v>
      </c>
      <c r="AE38" s="31">
        <f>[1]BE!E$392</f>
        <v>14641</v>
      </c>
      <c r="AF38" s="31" t="str">
        <f>[1]BE!F$392</f>
        <v>Montaigneweg</v>
      </c>
      <c r="AG38" s="31" t="str">
        <f>[1]BE!G$392</f>
        <v>2</v>
      </c>
      <c r="AH38" s="31" t="str">
        <f>[1]BE!H$392</f>
        <v>Lanaken</v>
      </c>
      <c r="AI38" s="31" t="str">
        <f>[1]BE!I$392</f>
        <v>3620</v>
      </c>
      <c r="AJ38" s="31">
        <f>[1]BE!J$392</f>
        <v>124</v>
      </c>
      <c r="AK38" s="31">
        <f>[1]BE!K$392</f>
        <v>0</v>
      </c>
      <c r="AL38" s="31">
        <f>[1]BE!L$392</f>
        <v>0</v>
      </c>
      <c r="AM38" s="31">
        <f>[1]BE!M$392</f>
        <v>188</v>
      </c>
      <c r="AN38" s="23" t="s">
        <v>808</v>
      </c>
    </row>
    <row r="39" spans="1:40" s="24" customFormat="1">
      <c r="A39" s="4" t="s">
        <v>465</v>
      </c>
      <c r="B39" s="4">
        <v>2012</v>
      </c>
      <c r="C39" s="4" t="s">
        <v>598</v>
      </c>
      <c r="D39" s="4" t="s">
        <v>599</v>
      </c>
      <c r="E39" s="4" t="s">
        <v>274</v>
      </c>
      <c r="F39" s="4">
        <v>58</v>
      </c>
      <c r="G39" s="4" t="s">
        <v>596</v>
      </c>
      <c r="H39" s="4" t="s">
        <v>597</v>
      </c>
      <c r="I39" s="4" t="s">
        <v>14</v>
      </c>
      <c r="J39" s="4" t="s">
        <v>15</v>
      </c>
      <c r="K39" s="4">
        <v>110</v>
      </c>
      <c r="L39" s="4" t="s">
        <v>27</v>
      </c>
      <c r="M39" s="4">
        <v>0</v>
      </c>
      <c r="N39" s="4">
        <v>0</v>
      </c>
      <c r="O39" s="4">
        <v>0</v>
      </c>
      <c r="P39" s="4">
        <v>2919.6263399999998</v>
      </c>
      <c r="Q39" s="4">
        <v>0</v>
      </c>
      <c r="R39" s="4">
        <v>0</v>
      </c>
      <c r="S39" s="4">
        <v>96.468000000000004</v>
      </c>
      <c r="T39" s="4">
        <v>1.1819999999999999</v>
      </c>
      <c r="U39" s="4"/>
      <c r="V39" s="4"/>
      <c r="W39" s="4"/>
      <c r="X39" s="4"/>
      <c r="Y39" s="4"/>
      <c r="Z39" s="4"/>
      <c r="AA39" s="4"/>
      <c r="AB39" s="28" t="str">
        <f>[1]BE!B$392</f>
        <v>6.(b)</v>
      </c>
      <c r="AC39" s="31" t="str">
        <f>[1]BE!C$392</f>
        <v>SAPPI LANAKEN</v>
      </c>
      <c r="AD39" s="31" t="str">
        <f>[1]BE!D$392</f>
        <v>SAPPI LANAKEN</v>
      </c>
      <c r="AE39" s="31">
        <f>[1]BE!E$392</f>
        <v>14641</v>
      </c>
      <c r="AF39" s="31" t="str">
        <f>[1]BE!F$392</f>
        <v>Montaigneweg</v>
      </c>
      <c r="AG39" s="31" t="str">
        <f>[1]BE!G$392</f>
        <v>2</v>
      </c>
      <c r="AH39" s="31" t="str">
        <f>[1]BE!H$392</f>
        <v>Lanaken</v>
      </c>
      <c r="AI39" s="31" t="str">
        <f>[1]BE!I$392</f>
        <v>3620</v>
      </c>
      <c r="AJ39" s="31">
        <f>[1]BE!J$392</f>
        <v>124</v>
      </c>
      <c r="AK39" s="31">
        <f>[1]BE!K$392</f>
        <v>0</v>
      </c>
      <c r="AL39" s="31">
        <f>[1]BE!L$392</f>
        <v>0</v>
      </c>
      <c r="AM39" s="31">
        <f>[1]BE!M$392</f>
        <v>188</v>
      </c>
      <c r="AN39" s="23" t="s">
        <v>808</v>
      </c>
    </row>
    <row r="40" spans="1:40" s="24" customFormat="1">
      <c r="A40" s="4" t="s">
        <v>465</v>
      </c>
      <c r="B40" s="4">
        <v>2012</v>
      </c>
      <c r="C40" s="4" t="s">
        <v>600</v>
      </c>
      <c r="D40" s="4" t="s">
        <v>601</v>
      </c>
      <c r="E40" s="4" t="s">
        <v>162</v>
      </c>
      <c r="F40" s="4">
        <v>33</v>
      </c>
      <c r="G40" s="4" t="s">
        <v>602</v>
      </c>
      <c r="H40" s="4" t="s">
        <v>603</v>
      </c>
      <c r="I40" s="4" t="s">
        <v>34</v>
      </c>
      <c r="J40" s="4" t="s">
        <v>476</v>
      </c>
      <c r="K40" s="4">
        <v>242.2</v>
      </c>
      <c r="L40" s="4" t="s">
        <v>27</v>
      </c>
      <c r="M40" s="4">
        <v>0</v>
      </c>
      <c r="N40" s="4">
        <v>0</v>
      </c>
      <c r="O40" s="4">
        <v>0</v>
      </c>
      <c r="P40" s="4">
        <v>6929.0349999999999</v>
      </c>
      <c r="Q40" s="4">
        <v>0</v>
      </c>
      <c r="R40" s="4">
        <v>0</v>
      </c>
      <c r="S40" s="4">
        <v>243.34</v>
      </c>
      <c r="T40" s="4">
        <v>0</v>
      </c>
      <c r="U40" s="4"/>
      <c r="V40" s="4"/>
      <c r="W40" s="4"/>
      <c r="X40" s="4"/>
      <c r="Y40" s="4"/>
      <c r="Z40" s="4"/>
      <c r="AA40" s="4"/>
      <c r="AB40" s="28" t="str">
        <f>[1]BE!B$104</f>
        <v>1.(c)</v>
      </c>
      <c r="AC40" s="31" t="str">
        <f>[1]BE!C$104</f>
        <v>ESSENT ENERGIE BELGIE</v>
      </c>
      <c r="AD40" s="31" t="str">
        <f>[1]BE!D$104</f>
        <v>ESSENT ENERGIE BELGIE</v>
      </c>
      <c r="AE40" s="31">
        <f>[1]BE!E$104</f>
        <v>65737</v>
      </c>
      <c r="AF40" s="31" t="str">
        <f>[1]BE!F$104</f>
        <v>Nieuwe Weg</v>
      </c>
      <c r="AG40" s="31" t="str">
        <f>[1]BE!G$104</f>
        <v>1-3</v>
      </c>
      <c r="AH40" s="31" t="str">
        <f>[1]BE!H$104</f>
        <v>Zwijndrecht</v>
      </c>
      <c r="AI40" s="31" t="str">
        <f>[1]BE!I$104</f>
        <v>2070</v>
      </c>
      <c r="AJ40" s="31">
        <f>[1]BE!J$104</f>
        <v>243</v>
      </c>
      <c r="AK40" s="31">
        <f>[1]BE!K$104</f>
        <v>0</v>
      </c>
      <c r="AL40" s="31">
        <f>[1]BE!L$104</f>
        <v>0</v>
      </c>
      <c r="AM40" s="31">
        <f>[1]BE!M$104</f>
        <v>444</v>
      </c>
      <c r="AN40" s="23" t="s">
        <v>808</v>
      </c>
    </row>
    <row r="41" spans="1:40" s="24" customFormat="1">
      <c r="A41" s="4" t="s">
        <v>465</v>
      </c>
      <c r="B41" s="4">
        <v>2012</v>
      </c>
      <c r="C41" s="4" t="s">
        <v>604</v>
      </c>
      <c r="D41" s="4" t="s">
        <v>605</v>
      </c>
      <c r="E41" s="4" t="s">
        <v>221</v>
      </c>
      <c r="F41" s="4">
        <v>46</v>
      </c>
      <c r="G41" s="4" t="s">
        <v>606</v>
      </c>
      <c r="H41" s="4" t="s">
        <v>603</v>
      </c>
      <c r="I41" s="4" t="s">
        <v>6</v>
      </c>
      <c r="J41" s="4" t="s">
        <v>470</v>
      </c>
      <c r="K41" s="4">
        <v>57.6</v>
      </c>
      <c r="L41" s="4" t="s">
        <v>8</v>
      </c>
      <c r="M41" s="4">
        <v>0</v>
      </c>
      <c r="N41" s="4">
        <v>0</v>
      </c>
      <c r="O41" s="4">
        <v>0</v>
      </c>
      <c r="P41" s="4">
        <v>201.30930000000001</v>
      </c>
      <c r="Q41" s="4">
        <v>0</v>
      </c>
      <c r="R41" s="4">
        <v>0</v>
      </c>
      <c r="S41" s="4">
        <v>12.97</v>
      </c>
      <c r="T41" s="4">
        <v>0</v>
      </c>
      <c r="U41" s="4"/>
      <c r="V41" s="4"/>
      <c r="W41" s="4"/>
      <c r="X41" s="4"/>
      <c r="Y41" s="4"/>
      <c r="Z41" s="4"/>
      <c r="AA41" s="4"/>
      <c r="AB41" s="28" t="str">
        <f>[1]BE!B$108</f>
        <v>4.(a)</v>
      </c>
      <c r="AC41" s="31" t="str">
        <f>[1]BE!C$108</f>
        <v>INEOS</v>
      </c>
      <c r="AD41" s="31" t="str">
        <f>[1]BE!D$108</f>
        <v>INEOS</v>
      </c>
      <c r="AE41" s="31">
        <f>[1]BE!E$108</f>
        <v>14746</v>
      </c>
      <c r="AF41" s="31" t="str">
        <f>[1]BE!F$108</f>
        <v>Nieuwe Weg</v>
      </c>
      <c r="AG41" s="31" t="str">
        <f>[1]BE!G$108</f>
        <v>1-3</v>
      </c>
      <c r="AH41" s="31" t="str">
        <f>[1]BE!H$108</f>
        <v>Zwijndrecht</v>
      </c>
      <c r="AI41" s="31" t="str">
        <f>[1]BE!I$108</f>
        <v>2070</v>
      </c>
      <c r="AJ41" s="31">
        <f>[1]BE!J$108</f>
        <v>0</v>
      </c>
      <c r="AK41" s="31">
        <f>[1]BE!K$108</f>
        <v>0</v>
      </c>
      <c r="AL41" s="31">
        <f>[1]BE!L$108</f>
        <v>0</v>
      </c>
      <c r="AM41" s="31">
        <f>[1]BE!M$108</f>
        <v>0</v>
      </c>
      <c r="AN41" s="23" t="s">
        <v>808</v>
      </c>
    </row>
    <row r="42" spans="1:40" s="24" customFormat="1">
      <c r="A42" s="4" t="s">
        <v>465</v>
      </c>
      <c r="B42" s="4">
        <v>2012</v>
      </c>
      <c r="C42" s="4" t="s">
        <v>607</v>
      </c>
      <c r="D42" s="4" t="s">
        <v>608</v>
      </c>
      <c r="E42" s="4" t="s">
        <v>225</v>
      </c>
      <c r="F42" s="4">
        <v>47</v>
      </c>
      <c r="G42" s="4" t="s">
        <v>606</v>
      </c>
      <c r="H42" s="4" t="s">
        <v>603</v>
      </c>
      <c r="I42" s="4" t="s">
        <v>6</v>
      </c>
      <c r="J42" s="4" t="s">
        <v>470</v>
      </c>
      <c r="K42" s="4">
        <v>107.5</v>
      </c>
      <c r="L42" s="4" t="s">
        <v>8</v>
      </c>
      <c r="M42" s="4">
        <v>0</v>
      </c>
      <c r="N42" s="4">
        <v>0</v>
      </c>
      <c r="O42" s="4">
        <v>468.51168000000001</v>
      </c>
      <c r="P42" s="4">
        <v>585.82806000000005</v>
      </c>
      <c r="Q42" s="4">
        <v>0</v>
      </c>
      <c r="R42" s="4">
        <v>0</v>
      </c>
      <c r="S42" s="4">
        <v>46.137999999999998</v>
      </c>
      <c r="T42" s="4">
        <v>6.3E-2</v>
      </c>
      <c r="U42" s="4"/>
      <c r="V42" s="4"/>
      <c r="W42" s="4"/>
      <c r="X42" s="4"/>
      <c r="Y42" s="4"/>
      <c r="Z42" s="4"/>
      <c r="AA42" s="4"/>
      <c r="AB42" s="28" t="str">
        <f>[1]BE!B$108</f>
        <v>4.(a)</v>
      </c>
      <c r="AC42" s="31" t="str">
        <f>[1]BE!C$108</f>
        <v>INEOS</v>
      </c>
      <c r="AD42" s="31" t="str">
        <f>[1]BE!D$108</f>
        <v>INEOS</v>
      </c>
      <c r="AE42" s="31">
        <f>[1]BE!E$108</f>
        <v>14746</v>
      </c>
      <c r="AF42" s="31" t="str">
        <f>[1]BE!F$108</f>
        <v>Nieuwe Weg</v>
      </c>
      <c r="AG42" s="31" t="str">
        <f>[1]BE!G$108</f>
        <v>1-3</v>
      </c>
      <c r="AH42" s="31" t="str">
        <f>[1]BE!H$108</f>
        <v>Zwijndrecht</v>
      </c>
      <c r="AI42" s="31" t="str">
        <f>[1]BE!I$108</f>
        <v>2070</v>
      </c>
      <c r="AJ42" s="31">
        <f>[1]BE!J$108</f>
        <v>0</v>
      </c>
      <c r="AK42" s="31">
        <f>[1]BE!K$108</f>
        <v>0</v>
      </c>
      <c r="AL42" s="31">
        <f>[1]BE!L$108</f>
        <v>0</v>
      </c>
      <c r="AM42" s="31">
        <f>[1]BE!M$108</f>
        <v>0</v>
      </c>
      <c r="AN42" s="23" t="s">
        <v>808</v>
      </c>
    </row>
    <row r="43" spans="1:40" s="24" customFormat="1">
      <c r="A43" s="4" t="s">
        <v>465</v>
      </c>
      <c r="B43" s="4">
        <v>2012</v>
      </c>
      <c r="C43" s="4" t="s">
        <v>609</v>
      </c>
      <c r="D43" s="4" t="s">
        <v>610</v>
      </c>
      <c r="E43" s="4" t="s">
        <v>3</v>
      </c>
      <c r="F43" s="4">
        <v>1</v>
      </c>
      <c r="G43" s="4" t="s">
        <v>611</v>
      </c>
      <c r="H43" s="4" t="s">
        <v>612</v>
      </c>
      <c r="I43" s="4" t="s">
        <v>34</v>
      </c>
      <c r="J43" s="4" t="s">
        <v>476</v>
      </c>
      <c r="K43" s="4">
        <v>80</v>
      </c>
      <c r="L43" s="4" t="s">
        <v>8</v>
      </c>
      <c r="M43" s="4">
        <v>2298.1091900000001</v>
      </c>
      <c r="N43" s="4">
        <v>0</v>
      </c>
      <c r="O43" s="4">
        <v>0</v>
      </c>
      <c r="P43" s="4">
        <v>0</v>
      </c>
      <c r="Q43" s="4">
        <v>0</v>
      </c>
      <c r="R43" s="4">
        <v>3.27</v>
      </c>
      <c r="S43" s="4">
        <v>85.570999999999998</v>
      </c>
      <c r="T43" s="4">
        <v>0.46</v>
      </c>
      <c r="U43" s="4"/>
      <c r="V43" s="4"/>
      <c r="W43" s="4"/>
      <c r="X43" s="4"/>
      <c r="Y43" s="4"/>
      <c r="Z43" s="4"/>
      <c r="AA43" s="4"/>
      <c r="AB43" s="28" t="str">
        <f>[1]BE!B$798</f>
        <v>1.(c)</v>
      </c>
      <c r="AC43" s="31" t="str">
        <f>[1]BE!C$798</f>
        <v>A &amp; S ENERGIE</v>
      </c>
      <c r="AD43" s="31" t="str">
        <f>[1]BE!D$798</f>
        <v>A &amp; S ENERGIE</v>
      </c>
      <c r="AE43" s="31">
        <f>[1]BE!E$798</f>
        <v>177674</v>
      </c>
      <c r="AF43" s="31" t="str">
        <f>[1]BE!F$798</f>
        <v>Nieuwenhovestraat</v>
      </c>
      <c r="AG43" s="31" t="str">
        <f>[1]BE!G$798</f>
        <v>5</v>
      </c>
      <c r="AH43" s="31" t="str">
        <f>[1]BE!H$798</f>
        <v>Oostrozebeke</v>
      </c>
      <c r="AI43" s="31" t="str">
        <f>[1]BE!I$798</f>
        <v>8780</v>
      </c>
      <c r="AJ43" s="31">
        <f>[1]BE!J$798</f>
        <v>0</v>
      </c>
      <c r="AK43" s="31">
        <f>[1]BE!K$798</f>
        <v>0</v>
      </c>
      <c r="AL43" s="31">
        <f>[1]BE!L$798</f>
        <v>0</v>
      </c>
      <c r="AM43" s="31">
        <f>[1]BE!M$798</f>
        <v>220</v>
      </c>
      <c r="AN43" s="23" t="s">
        <v>808</v>
      </c>
    </row>
    <row r="44" spans="1:40" s="21" customFormat="1">
      <c r="A44" s="1" t="s">
        <v>465</v>
      </c>
      <c r="B44" s="1">
        <v>2012</v>
      </c>
      <c r="C44" s="1" t="s">
        <v>613</v>
      </c>
      <c r="D44" s="1" t="s">
        <v>614</v>
      </c>
      <c r="E44" s="1" t="s">
        <v>94</v>
      </c>
      <c r="F44" s="1">
        <v>18</v>
      </c>
      <c r="G44" s="1" t="s">
        <v>544</v>
      </c>
      <c r="H44" s="1" t="s">
        <v>615</v>
      </c>
      <c r="I44" s="1" t="s">
        <v>34</v>
      </c>
      <c r="J44" s="1" t="s">
        <v>476</v>
      </c>
      <c r="K44" s="1">
        <v>62</v>
      </c>
      <c r="L44" s="1" t="s">
        <v>27</v>
      </c>
      <c r="M44" s="1">
        <v>0</v>
      </c>
      <c r="N44" s="1">
        <v>0</v>
      </c>
      <c r="O44" s="1">
        <v>0</v>
      </c>
      <c r="P44" s="1">
        <v>8.4527999999999999</v>
      </c>
      <c r="Q44" s="1">
        <v>0</v>
      </c>
      <c r="R44" s="1">
        <v>0</v>
      </c>
      <c r="S44" s="1">
        <v>0.28499999999999998</v>
      </c>
      <c r="T44" s="1">
        <v>0</v>
      </c>
      <c r="U44" s="1"/>
      <c r="V44" s="1"/>
      <c r="W44" s="1"/>
      <c r="X44" s="1"/>
      <c r="Y44" s="1"/>
      <c r="Z44" s="1"/>
      <c r="AA44" s="1"/>
      <c r="AB44" s="27"/>
      <c r="AC44" s="22"/>
      <c r="AD44" s="25"/>
      <c r="AE44" s="25"/>
      <c r="AF44" s="25"/>
      <c r="AG44" s="25"/>
      <c r="AH44" s="25"/>
      <c r="AI44" s="25"/>
      <c r="AJ44" s="25"/>
      <c r="AK44" s="25"/>
      <c r="AL44" s="25"/>
      <c r="AM44" s="25"/>
      <c r="AN44" s="23"/>
    </row>
    <row r="45" spans="1:40" s="24" customFormat="1">
      <c r="A45" s="4" t="s">
        <v>465</v>
      </c>
      <c r="B45" s="4">
        <v>2012</v>
      </c>
      <c r="C45" s="4" t="s">
        <v>616</v>
      </c>
      <c r="D45" s="4" t="s">
        <v>617</v>
      </c>
      <c r="E45" s="4" t="s">
        <v>49</v>
      </c>
      <c r="F45" s="4">
        <v>9</v>
      </c>
      <c r="G45" s="4" t="s">
        <v>618</v>
      </c>
      <c r="H45" s="4" t="s">
        <v>619</v>
      </c>
      <c r="I45" s="4" t="s">
        <v>6</v>
      </c>
      <c r="J45" s="4" t="s">
        <v>470</v>
      </c>
      <c r="K45" s="4">
        <v>62</v>
      </c>
      <c r="L45" s="4" t="s">
        <v>8</v>
      </c>
      <c r="M45" s="4">
        <v>0</v>
      </c>
      <c r="N45" s="4">
        <v>0</v>
      </c>
      <c r="O45" s="4">
        <v>0</v>
      </c>
      <c r="P45" s="4">
        <v>1491.6669999999999</v>
      </c>
      <c r="Q45" s="4">
        <v>0</v>
      </c>
      <c r="R45" s="4">
        <v>0</v>
      </c>
      <c r="S45" s="4">
        <v>60.9</v>
      </c>
      <c r="T45" s="4">
        <v>0</v>
      </c>
      <c r="U45" s="4"/>
      <c r="V45" s="4"/>
      <c r="W45" s="4"/>
      <c r="X45" s="4"/>
      <c r="Y45" s="4"/>
      <c r="Z45" s="4"/>
      <c r="AA45" s="4"/>
      <c r="AB45" s="28" t="str">
        <f>[1]BE!B$325</f>
        <v>4.(a)</v>
      </c>
      <c r="AC45" s="31" t="str">
        <f>[1]BE!C$325</f>
        <v>CITRIQUE BELGE</v>
      </c>
      <c r="AD45" s="31" t="str">
        <f>[1]BE!D$325</f>
        <v>CITRIQUE BELGE</v>
      </c>
      <c r="AE45" s="31">
        <f>[1]BE!E$325</f>
        <v>14718</v>
      </c>
      <c r="AF45" s="31" t="str">
        <f>[1]BE!F$325</f>
        <v>Pastorijstraat</v>
      </c>
      <c r="AG45" s="31" t="str">
        <f>[1]BE!G$325</f>
        <v>249</v>
      </c>
      <c r="AH45" s="31" t="str">
        <f>[1]BE!H$325</f>
        <v>Tienen</v>
      </c>
      <c r="AI45" s="31" t="str">
        <f>[1]BE!I$325</f>
        <v>3300</v>
      </c>
      <c r="AJ45" s="31">
        <f>[1]BE!J$325</f>
        <v>0</v>
      </c>
      <c r="AK45" s="31">
        <f>[1]BE!K$325</f>
        <v>0</v>
      </c>
      <c r="AL45" s="31">
        <f>[1]BE!L$325</f>
        <v>0</v>
      </c>
      <c r="AM45" s="31">
        <f>[1]BE!M$325</f>
        <v>0</v>
      </c>
      <c r="AN45" s="23" t="s">
        <v>808</v>
      </c>
    </row>
    <row r="46" spans="1:40" s="24" customFormat="1">
      <c r="A46" s="4" t="s">
        <v>465</v>
      </c>
      <c r="B46" s="4">
        <v>2012</v>
      </c>
      <c r="C46" s="4" t="s">
        <v>620</v>
      </c>
      <c r="D46" s="4" t="s">
        <v>621</v>
      </c>
      <c r="E46" s="4" t="s">
        <v>139</v>
      </c>
      <c r="F46" s="4">
        <v>28</v>
      </c>
      <c r="G46" s="4" t="s">
        <v>622</v>
      </c>
      <c r="H46" s="4" t="s">
        <v>623</v>
      </c>
      <c r="I46" s="4" t="s">
        <v>14</v>
      </c>
      <c r="J46" s="4" t="s">
        <v>476</v>
      </c>
      <c r="K46" s="4">
        <v>920</v>
      </c>
      <c r="L46" s="4" t="s">
        <v>27</v>
      </c>
      <c r="M46" s="4">
        <v>0</v>
      </c>
      <c r="N46" s="4">
        <v>0</v>
      </c>
      <c r="O46" s="4">
        <v>0</v>
      </c>
      <c r="P46" s="4">
        <v>7870.7652500000004</v>
      </c>
      <c r="Q46" s="4">
        <v>0</v>
      </c>
      <c r="R46" s="4">
        <v>0</v>
      </c>
      <c r="S46" s="4">
        <v>284.49</v>
      </c>
      <c r="T46" s="4">
        <v>3.9E-2</v>
      </c>
      <c r="U46" s="4"/>
      <c r="V46" s="4"/>
      <c r="W46" s="4"/>
      <c r="X46" s="4"/>
      <c r="Y46" s="4"/>
      <c r="Z46" s="4"/>
      <c r="AA46" s="4"/>
      <c r="AB46" s="28" t="str">
        <f>[1]BE!B$680</f>
        <v>1.(c)</v>
      </c>
      <c r="AC46" s="31" t="str">
        <f>[1]BE!C$680</f>
        <v>ELECTRABEL</v>
      </c>
      <c r="AD46" s="31" t="str">
        <f>[1]BE!D$680</f>
        <v>ELECTRABEL CENTRALE HERDERSBRUG</v>
      </c>
      <c r="AE46" s="31">
        <f>[1]BE!E$680</f>
        <v>14834</v>
      </c>
      <c r="AF46" s="31" t="str">
        <f>[1]BE!F$680</f>
        <v>Pathoekeweg</v>
      </c>
      <c r="AG46" s="31" t="str">
        <f>[1]BE!G$680</f>
        <v>300</v>
      </c>
      <c r="AH46" s="31" t="str">
        <f>[1]BE!H$680</f>
        <v>Brugge</v>
      </c>
      <c r="AI46" s="31" t="str">
        <f>[1]BE!I$680</f>
        <v>8000</v>
      </c>
      <c r="AJ46" s="31">
        <f>[1]BE!J$680</f>
        <v>284</v>
      </c>
      <c r="AK46" s="31">
        <f>[1]BE!K$680</f>
        <v>0</v>
      </c>
      <c r="AL46" s="31">
        <f>[1]BE!L$680</f>
        <v>0</v>
      </c>
      <c r="AM46" s="31">
        <f>[1]BE!M$680</f>
        <v>439</v>
      </c>
      <c r="AN46" s="23" t="s">
        <v>808</v>
      </c>
    </row>
    <row r="47" spans="1:40" s="24" customFormat="1">
      <c r="A47" s="4" t="s">
        <v>465</v>
      </c>
      <c r="B47" s="4">
        <v>2012</v>
      </c>
      <c r="C47" s="4" t="s">
        <v>624</v>
      </c>
      <c r="D47" s="4" t="s">
        <v>625</v>
      </c>
      <c r="E47" s="4" t="s">
        <v>363</v>
      </c>
      <c r="F47" s="4">
        <v>78</v>
      </c>
      <c r="G47" s="4" t="s">
        <v>626</v>
      </c>
      <c r="H47" s="4" t="s">
        <v>627</v>
      </c>
      <c r="I47" s="4" t="s">
        <v>6</v>
      </c>
      <c r="J47" s="4" t="s">
        <v>628</v>
      </c>
      <c r="K47" s="4">
        <v>116</v>
      </c>
      <c r="L47" s="4" t="s">
        <v>8</v>
      </c>
      <c r="M47" s="4"/>
      <c r="N47" s="4">
        <v>1688.3340000000001</v>
      </c>
      <c r="O47" s="4">
        <v>5.508</v>
      </c>
      <c r="P47" s="4">
        <v>263.92500000000001</v>
      </c>
      <c r="Q47" s="4"/>
      <c r="R47" s="4">
        <v>18.103999999999999</v>
      </c>
      <c r="S47" s="4">
        <v>228.36600000000001</v>
      </c>
      <c r="T47" s="4">
        <v>1.9690000000000001</v>
      </c>
      <c r="U47" s="4"/>
      <c r="V47" s="4"/>
      <c r="W47" s="4"/>
      <c r="X47" s="4"/>
      <c r="Y47" s="4"/>
      <c r="Z47" s="4"/>
      <c r="AA47" s="4"/>
      <c r="AB47" s="28" t="str">
        <f>[1]BE!B$477</f>
        <v>2.(b)</v>
      </c>
      <c r="AC47" s="31" t="str">
        <f>[1]BE!C$477</f>
        <v>ARCELORMITTAL</v>
      </c>
      <c r="AD47" s="31" t="str">
        <f>[1]BE!D$477</f>
        <v>ARCELORMITTAL LIEGE sa (COKE-FONTE)</v>
      </c>
      <c r="AE47" s="31">
        <f>[1]BE!E$477</f>
        <v>182428</v>
      </c>
      <c r="AF47" s="31" t="str">
        <f>[1]BE!F$477</f>
        <v>PLACE DES HAUTS FOURNEAUX</v>
      </c>
      <c r="AG47" s="31" t="str">
        <f>[1]BE!G$477</f>
        <v/>
      </c>
      <c r="AH47" s="31" t="str">
        <f>[1]BE!H$477</f>
        <v>OUGREE</v>
      </c>
      <c r="AI47" s="31" t="str">
        <f>[1]BE!I$477</f>
        <v>4102</v>
      </c>
      <c r="AJ47" s="31">
        <f>[1]BE!J$477</f>
        <v>907</v>
      </c>
      <c r="AK47" s="31">
        <f>[1]BE!K$477</f>
        <v>1190</v>
      </c>
      <c r="AL47" s="31">
        <f>[1]BE!L$477</f>
        <v>364</v>
      </c>
      <c r="AM47" s="31">
        <f>[1]BE!M$477</f>
        <v>0</v>
      </c>
      <c r="AN47" s="23" t="s">
        <v>809</v>
      </c>
    </row>
    <row r="48" spans="1:40" s="24" customFormat="1">
      <c r="A48" s="4" t="s">
        <v>465</v>
      </c>
      <c r="B48" s="4">
        <v>2012</v>
      </c>
      <c r="C48" s="4" t="s">
        <v>629</v>
      </c>
      <c r="D48" s="4" t="s">
        <v>630</v>
      </c>
      <c r="E48" s="4" t="s">
        <v>177</v>
      </c>
      <c r="F48" s="4">
        <v>36</v>
      </c>
      <c r="G48" s="4" t="s">
        <v>631</v>
      </c>
      <c r="H48" s="4" t="s">
        <v>632</v>
      </c>
      <c r="I48" s="4" t="s">
        <v>6</v>
      </c>
      <c r="J48" s="4" t="s">
        <v>633</v>
      </c>
      <c r="K48" s="4">
        <v>674</v>
      </c>
      <c r="L48" s="4" t="s">
        <v>8</v>
      </c>
      <c r="M48" s="4">
        <v>0</v>
      </c>
      <c r="N48" s="4">
        <v>0</v>
      </c>
      <c r="O48" s="4">
        <v>0</v>
      </c>
      <c r="P48" s="4">
        <v>0</v>
      </c>
      <c r="Q48" s="4">
        <v>12042.187993399999</v>
      </c>
      <c r="R48" s="4">
        <v>166.18</v>
      </c>
      <c r="S48" s="4">
        <v>430.17</v>
      </c>
      <c r="T48" s="4">
        <v>4.3099999999999996</v>
      </c>
      <c r="U48" s="4"/>
      <c r="V48" s="4"/>
      <c r="W48" s="4"/>
      <c r="X48" s="4"/>
      <c r="Y48" s="4"/>
      <c r="Z48" s="4"/>
      <c r="AA48" s="4"/>
      <c r="AB48" s="28" t="str">
        <f>[1]BE!B$66</f>
        <v>1.(a)</v>
      </c>
      <c r="AC48" s="31" t="str">
        <f>[1]BE!C$66</f>
        <v>EXXONMOBIL PETROLEUM &amp; CHEMICAL</v>
      </c>
      <c r="AD48" s="31" t="str">
        <f>[1]BE!D$66</f>
        <v>ESSO RAFFINADERIJ</v>
      </c>
      <c r="AE48" s="31">
        <f>[1]BE!E$66</f>
        <v>14731</v>
      </c>
      <c r="AF48" s="31" t="str">
        <f>[1]BE!F$66</f>
        <v>Polderdijkweg,Haven 447</v>
      </c>
      <c r="AG48" s="31" t="str">
        <f>[1]BE!G$66</f>
        <v>3</v>
      </c>
      <c r="AH48" s="31" t="str">
        <f>[1]BE!H$66</f>
        <v>Antwerpen</v>
      </c>
      <c r="AI48" s="31" t="str">
        <f>[1]BE!I$66</f>
        <v>2030</v>
      </c>
      <c r="AJ48" s="31">
        <f>[1]BE!J$66</f>
        <v>1090</v>
      </c>
      <c r="AK48" s="31">
        <f>[1]BE!K$66</f>
        <v>3770</v>
      </c>
      <c r="AL48" s="31">
        <f>[1]BE!L$66</f>
        <v>0</v>
      </c>
      <c r="AM48" s="31">
        <f>[1]BE!M$66</f>
        <v>2030</v>
      </c>
      <c r="AN48" s="23" t="s">
        <v>808</v>
      </c>
    </row>
    <row r="49" spans="1:40" s="24" customFormat="1">
      <c r="A49" s="4" t="s">
        <v>465</v>
      </c>
      <c r="B49" s="4">
        <v>2012</v>
      </c>
      <c r="C49" s="4" t="s">
        <v>634</v>
      </c>
      <c r="D49" s="4" t="s">
        <v>635</v>
      </c>
      <c r="E49" s="4" t="s">
        <v>181</v>
      </c>
      <c r="F49" s="4">
        <v>37</v>
      </c>
      <c r="G49" s="4" t="s">
        <v>631</v>
      </c>
      <c r="H49" s="4" t="s">
        <v>632</v>
      </c>
      <c r="I49" s="4" t="s">
        <v>6</v>
      </c>
      <c r="J49" s="4" t="s">
        <v>633</v>
      </c>
      <c r="K49" s="4">
        <v>99</v>
      </c>
      <c r="L49" s="4" t="s">
        <v>8</v>
      </c>
      <c r="M49" s="4">
        <v>0</v>
      </c>
      <c r="N49" s="4">
        <v>0</v>
      </c>
      <c r="O49" s="4">
        <v>0</v>
      </c>
      <c r="P49" s="4">
        <v>0</v>
      </c>
      <c r="Q49" s="4">
        <v>2422.5542339999997</v>
      </c>
      <c r="R49" s="4">
        <v>31.14</v>
      </c>
      <c r="S49" s="4">
        <v>83.96</v>
      </c>
      <c r="T49" s="4">
        <v>0.82</v>
      </c>
      <c r="U49" s="4"/>
      <c r="V49" s="4"/>
      <c r="W49" s="4"/>
      <c r="X49" s="4"/>
      <c r="Y49" s="4"/>
      <c r="Z49" s="4"/>
      <c r="AA49" s="4"/>
      <c r="AB49" s="28" t="str">
        <f>[1]BE!B$66</f>
        <v>1.(a)</v>
      </c>
      <c r="AC49" s="31" t="str">
        <f>[1]BE!C$66</f>
        <v>EXXONMOBIL PETROLEUM &amp; CHEMICAL</v>
      </c>
      <c r="AD49" s="31" t="str">
        <f>[1]BE!D$66</f>
        <v>ESSO RAFFINADERIJ</v>
      </c>
      <c r="AE49" s="31">
        <f>[1]BE!E$66</f>
        <v>14731</v>
      </c>
      <c r="AF49" s="31" t="str">
        <f>[1]BE!F$66</f>
        <v>Polderdijkweg,Haven 447</v>
      </c>
      <c r="AG49" s="31" t="str">
        <f>[1]BE!G$66</f>
        <v>3</v>
      </c>
      <c r="AH49" s="31" t="str">
        <f>[1]BE!H$66</f>
        <v>Antwerpen</v>
      </c>
      <c r="AI49" s="31" t="str">
        <f>[1]BE!I$66</f>
        <v>2030</v>
      </c>
      <c r="AJ49" s="31">
        <f>[1]BE!J$66</f>
        <v>1090</v>
      </c>
      <c r="AK49" s="31">
        <f>[1]BE!K$66</f>
        <v>3770</v>
      </c>
      <c r="AL49" s="31">
        <f>[1]BE!L$66</f>
        <v>0</v>
      </c>
      <c r="AM49" s="31">
        <f>[1]BE!M$66</f>
        <v>2030</v>
      </c>
      <c r="AN49" s="23" t="s">
        <v>808</v>
      </c>
    </row>
    <row r="50" spans="1:40" s="24" customFormat="1">
      <c r="A50" s="4" t="s">
        <v>465</v>
      </c>
      <c r="B50" s="4">
        <v>2012</v>
      </c>
      <c r="C50" s="4" t="s">
        <v>636</v>
      </c>
      <c r="D50" s="4" t="s">
        <v>637</v>
      </c>
      <c r="E50" s="4" t="s">
        <v>185</v>
      </c>
      <c r="F50" s="4">
        <v>38</v>
      </c>
      <c r="G50" s="4" t="s">
        <v>631</v>
      </c>
      <c r="H50" s="4" t="s">
        <v>632</v>
      </c>
      <c r="I50" s="4" t="s">
        <v>6</v>
      </c>
      <c r="J50" s="4" t="s">
        <v>633</v>
      </c>
      <c r="K50" s="4">
        <v>285</v>
      </c>
      <c r="L50" s="4" t="s">
        <v>8</v>
      </c>
      <c r="M50" s="4">
        <v>0</v>
      </c>
      <c r="N50" s="4">
        <v>0</v>
      </c>
      <c r="O50" s="4">
        <v>0</v>
      </c>
      <c r="P50" s="4">
        <v>0</v>
      </c>
      <c r="Q50" s="4">
        <v>1109.788227</v>
      </c>
      <c r="R50" s="4">
        <v>15.13</v>
      </c>
      <c r="S50" s="4">
        <v>64.83</v>
      </c>
      <c r="T50" s="4">
        <v>0.41</v>
      </c>
      <c r="U50" s="4"/>
      <c r="V50" s="4"/>
      <c r="W50" s="4"/>
      <c r="X50" s="4"/>
      <c r="Y50" s="4"/>
      <c r="Z50" s="4"/>
      <c r="AA50" s="4"/>
      <c r="AB50" s="28" t="str">
        <f>[1]BE!B$66</f>
        <v>1.(a)</v>
      </c>
      <c r="AC50" s="31" t="str">
        <f>[1]BE!C$66</f>
        <v>EXXONMOBIL PETROLEUM &amp; CHEMICAL</v>
      </c>
      <c r="AD50" s="31" t="str">
        <f>[1]BE!D$66</f>
        <v>ESSO RAFFINADERIJ</v>
      </c>
      <c r="AE50" s="31">
        <f>[1]BE!E$66</f>
        <v>14731</v>
      </c>
      <c r="AF50" s="31" t="str">
        <f>[1]BE!F$66</f>
        <v>Polderdijkweg,Haven 447</v>
      </c>
      <c r="AG50" s="31" t="str">
        <f>[1]BE!G$66</f>
        <v>3</v>
      </c>
      <c r="AH50" s="31" t="str">
        <f>[1]BE!H$66</f>
        <v>Antwerpen</v>
      </c>
      <c r="AI50" s="31" t="str">
        <f>[1]BE!I$66</f>
        <v>2030</v>
      </c>
      <c r="AJ50" s="31">
        <f>[1]BE!J$66</f>
        <v>1090</v>
      </c>
      <c r="AK50" s="31">
        <f>[1]BE!K$66</f>
        <v>3770</v>
      </c>
      <c r="AL50" s="31">
        <f>[1]BE!L$66</f>
        <v>0</v>
      </c>
      <c r="AM50" s="31">
        <f>[1]BE!M$66</f>
        <v>2030</v>
      </c>
      <c r="AN50" s="23" t="s">
        <v>808</v>
      </c>
    </row>
    <row r="51" spans="1:40" s="24" customFormat="1">
      <c r="A51" s="4" t="s">
        <v>465</v>
      </c>
      <c r="B51" s="4">
        <v>2012</v>
      </c>
      <c r="C51" s="4" t="s">
        <v>638</v>
      </c>
      <c r="D51" s="4" t="s">
        <v>639</v>
      </c>
      <c r="E51" s="4" t="s">
        <v>190</v>
      </c>
      <c r="F51" s="4">
        <v>39</v>
      </c>
      <c r="G51" s="4" t="s">
        <v>631</v>
      </c>
      <c r="H51" s="4" t="s">
        <v>632</v>
      </c>
      <c r="I51" s="4" t="s">
        <v>34</v>
      </c>
      <c r="J51" s="4" t="s">
        <v>15</v>
      </c>
      <c r="K51" s="4">
        <v>483</v>
      </c>
      <c r="L51" s="4" t="s">
        <v>27</v>
      </c>
      <c r="M51" s="4">
        <v>0</v>
      </c>
      <c r="N51" s="4">
        <v>0</v>
      </c>
      <c r="O51" s="4">
        <v>0</v>
      </c>
      <c r="P51" s="4">
        <v>10798.143223470001</v>
      </c>
      <c r="Q51" s="4">
        <v>2105.2932299999998</v>
      </c>
      <c r="R51" s="4">
        <v>28.818999999999999</v>
      </c>
      <c r="S51" s="4">
        <v>242.1</v>
      </c>
      <c r="T51" s="4">
        <v>0.78</v>
      </c>
      <c r="U51" s="4"/>
      <c r="V51" s="4"/>
      <c r="W51" s="4"/>
      <c r="X51" s="4"/>
      <c r="Y51" s="4"/>
      <c r="Z51" s="4"/>
      <c r="AA51" s="4"/>
      <c r="AB51" s="28" t="str">
        <f>[1]BE!B$66</f>
        <v>1.(a)</v>
      </c>
      <c r="AC51" s="31" t="str">
        <f>[1]BE!C$66</f>
        <v>EXXONMOBIL PETROLEUM &amp; CHEMICAL</v>
      </c>
      <c r="AD51" s="31" t="str">
        <f>[1]BE!D$66</f>
        <v>ESSO RAFFINADERIJ</v>
      </c>
      <c r="AE51" s="31">
        <f>[1]BE!E$66</f>
        <v>14731</v>
      </c>
      <c r="AF51" s="31" t="str">
        <f>[1]BE!F$66</f>
        <v>Polderdijkweg,Haven 447</v>
      </c>
      <c r="AG51" s="31" t="str">
        <f>[1]BE!G$66</f>
        <v>3</v>
      </c>
      <c r="AH51" s="31" t="str">
        <f>[1]BE!H$66</f>
        <v>Antwerpen</v>
      </c>
      <c r="AI51" s="31" t="str">
        <f>[1]BE!I$66</f>
        <v>2030</v>
      </c>
      <c r="AJ51" s="31">
        <f>[1]BE!J$66</f>
        <v>1090</v>
      </c>
      <c r="AK51" s="31">
        <f>[1]BE!K$66</f>
        <v>3770</v>
      </c>
      <c r="AL51" s="31">
        <f>[1]BE!L$66</f>
        <v>0</v>
      </c>
      <c r="AM51" s="31">
        <f>[1]BE!M$66</f>
        <v>2030</v>
      </c>
      <c r="AN51" s="23" t="s">
        <v>808</v>
      </c>
    </row>
    <row r="52" spans="1:40" s="24" customFormat="1">
      <c r="A52" s="4" t="s">
        <v>465</v>
      </c>
      <c r="B52" s="4">
        <v>2012</v>
      </c>
      <c r="C52" s="4" t="s">
        <v>640</v>
      </c>
      <c r="D52" s="4" t="s">
        <v>641</v>
      </c>
      <c r="E52" s="4" t="s">
        <v>336</v>
      </c>
      <c r="F52" s="4">
        <v>72</v>
      </c>
      <c r="G52" s="4" t="s">
        <v>642</v>
      </c>
      <c r="H52" s="4" t="s">
        <v>643</v>
      </c>
      <c r="I52" s="4" t="s">
        <v>6</v>
      </c>
      <c r="J52" s="4" t="s">
        <v>476</v>
      </c>
      <c r="K52" s="4">
        <v>368</v>
      </c>
      <c r="L52" s="4" t="s">
        <v>8</v>
      </c>
      <c r="M52" s="4">
        <v>4582.3320000000003</v>
      </c>
      <c r="N52" s="4"/>
      <c r="O52" s="4"/>
      <c r="P52" s="4">
        <v>84.471000000000004</v>
      </c>
      <c r="Q52" s="4"/>
      <c r="R52" s="4">
        <v>10.9</v>
      </c>
      <c r="S52" s="4">
        <v>275.33999999999997</v>
      </c>
      <c r="T52" s="4">
        <v>19.863</v>
      </c>
      <c r="U52" s="4"/>
      <c r="V52" s="4"/>
      <c r="W52" s="4"/>
      <c r="X52" s="4"/>
      <c r="Y52" s="4"/>
      <c r="Z52" s="4"/>
      <c r="AA52" s="4"/>
      <c r="AB52" s="26" t="str">
        <f>[1]BE!B$490</f>
        <v>1.(c)</v>
      </c>
      <c r="AC52" s="25" t="str">
        <f>[1]BE!C$490</f>
        <v>Electrabel SA</v>
      </c>
      <c r="AD52" s="25" t="str">
        <f>[1]BE!D$490</f>
        <v>ELECTRABEL - CENTRALE DES AWIRS</v>
      </c>
      <c r="AE52" s="25">
        <f>[1]BE!E$490</f>
        <v>182254</v>
      </c>
      <c r="AF52" s="25" t="str">
        <f>[1]BE!F$490</f>
        <v>QUAI DU HALAGE</v>
      </c>
      <c r="AG52" s="25" t="str">
        <f>[1]BE!G$490</f>
        <v>49</v>
      </c>
      <c r="AH52" s="25" t="str">
        <f>[1]BE!H$490</f>
        <v>FLEMALLE-HAUTE</v>
      </c>
      <c r="AI52" s="25" t="str">
        <f>[1]BE!I$490</f>
        <v>4400</v>
      </c>
      <c r="AJ52" s="25">
        <f>[1]BE!J$490</f>
        <v>295</v>
      </c>
      <c r="AK52" s="25">
        <f>[1]BE!K$490</f>
        <v>0</v>
      </c>
      <c r="AL52" s="25">
        <f>[1]BE!L$490</f>
        <v>0</v>
      </c>
      <c r="AM52" s="25">
        <f>[1]BE!M$490</f>
        <v>542</v>
      </c>
      <c r="AN52" s="23" t="s">
        <v>810</v>
      </c>
    </row>
    <row r="53" spans="1:40" s="24" customFormat="1">
      <c r="A53" s="4" t="s">
        <v>465</v>
      </c>
      <c r="B53" s="4">
        <v>2012</v>
      </c>
      <c r="C53" s="4" t="s">
        <v>644</v>
      </c>
      <c r="D53" s="4" t="s">
        <v>645</v>
      </c>
      <c r="E53" s="4" t="s">
        <v>341</v>
      </c>
      <c r="F53" s="4">
        <v>73</v>
      </c>
      <c r="G53" s="4" t="s">
        <v>646</v>
      </c>
      <c r="H53" s="4" t="s">
        <v>643</v>
      </c>
      <c r="I53" s="4" t="s">
        <v>6</v>
      </c>
      <c r="J53" s="4" t="s">
        <v>476</v>
      </c>
      <c r="K53" s="4">
        <v>789</v>
      </c>
      <c r="L53" s="4" t="s">
        <v>8</v>
      </c>
      <c r="M53" s="4"/>
      <c r="N53" s="4"/>
      <c r="O53" s="4"/>
      <c r="P53" s="4">
        <v>515.36099999999999</v>
      </c>
      <c r="Q53" s="4"/>
      <c r="R53" s="4"/>
      <c r="S53" s="4">
        <v>19.713999999999999</v>
      </c>
      <c r="T53" s="4"/>
      <c r="U53" s="4"/>
      <c r="V53" s="4"/>
      <c r="W53" s="4"/>
      <c r="X53" s="4"/>
      <c r="Y53" s="4"/>
      <c r="Z53" s="4"/>
      <c r="AA53" s="4"/>
      <c r="AB53" s="26" t="str">
        <f>[1]BE!B$490</f>
        <v>1.(c)</v>
      </c>
      <c r="AC53" s="25" t="str">
        <f>[1]BE!C$490</f>
        <v>Electrabel SA</v>
      </c>
      <c r="AD53" s="25" t="str">
        <f>[1]BE!D$490</f>
        <v>ELECTRABEL - CENTRALE DES AWIRS</v>
      </c>
      <c r="AE53" s="25">
        <f>[1]BE!E$490</f>
        <v>182254</v>
      </c>
      <c r="AF53" s="25" t="str">
        <f>[1]BE!F$490</f>
        <v>QUAI DU HALAGE</v>
      </c>
      <c r="AG53" s="25" t="str">
        <f>[1]BE!G$490</f>
        <v>49</v>
      </c>
      <c r="AH53" s="25" t="str">
        <f>[1]BE!H$490</f>
        <v>FLEMALLE-HAUTE</v>
      </c>
      <c r="AI53" s="25" t="str">
        <f>[1]BE!I$490</f>
        <v>4400</v>
      </c>
      <c r="AJ53" s="25">
        <f>[1]BE!J$490</f>
        <v>295</v>
      </c>
      <c r="AK53" s="25">
        <f>[1]BE!K$490</f>
        <v>0</v>
      </c>
      <c r="AL53" s="25">
        <f>[1]BE!L$490</f>
        <v>0</v>
      </c>
      <c r="AM53" s="25">
        <f>[1]BE!M$490</f>
        <v>542</v>
      </c>
      <c r="AN53" s="23" t="s">
        <v>810</v>
      </c>
    </row>
    <row r="54" spans="1:40" s="21" customFormat="1">
      <c r="A54" s="1" t="s">
        <v>465</v>
      </c>
      <c r="B54" s="1">
        <v>2012</v>
      </c>
      <c r="C54" s="1" t="s">
        <v>647</v>
      </c>
      <c r="D54" s="1" t="s">
        <v>648</v>
      </c>
      <c r="E54" s="1" t="s">
        <v>380</v>
      </c>
      <c r="F54" s="1">
        <v>82</v>
      </c>
      <c r="G54" s="1" t="s">
        <v>649</v>
      </c>
      <c r="H54" s="1" t="s">
        <v>650</v>
      </c>
      <c r="I54" s="1" t="s">
        <v>14</v>
      </c>
      <c r="J54" s="1" t="s">
        <v>15</v>
      </c>
      <c r="K54" s="1">
        <v>104</v>
      </c>
      <c r="L54" s="1" t="s">
        <v>8</v>
      </c>
      <c r="M54" s="1">
        <v>1959.7670000000001</v>
      </c>
      <c r="N54" s="1"/>
      <c r="O54" s="1">
        <v>543.39</v>
      </c>
      <c r="P54" s="1"/>
      <c r="Q54" s="1"/>
      <c r="R54" s="1">
        <v>133.84</v>
      </c>
      <c r="S54" s="1">
        <v>359.26</v>
      </c>
      <c r="T54" s="1">
        <v>20.95</v>
      </c>
      <c r="U54" s="1"/>
      <c r="V54" s="1"/>
      <c r="W54" s="1"/>
      <c r="X54" s="1"/>
      <c r="Y54" s="1"/>
      <c r="Z54" s="1"/>
      <c r="AA54" s="1"/>
      <c r="AB54" s="27"/>
      <c r="AC54" s="22"/>
      <c r="AD54" s="22"/>
      <c r="AE54" s="22"/>
      <c r="AF54" s="22"/>
      <c r="AG54" s="22"/>
      <c r="AH54" s="22"/>
      <c r="AI54" s="22"/>
      <c r="AJ54" s="22"/>
      <c r="AK54" s="22"/>
      <c r="AL54" s="22"/>
      <c r="AM54" s="22"/>
      <c r="AN54" s="23"/>
    </row>
    <row r="55" spans="1:40" s="21" customFormat="1">
      <c r="A55" s="1" t="s">
        <v>465</v>
      </c>
      <c r="B55" s="1">
        <v>2012</v>
      </c>
      <c r="C55" s="1" t="s">
        <v>651</v>
      </c>
      <c r="D55" s="1" t="s">
        <v>652</v>
      </c>
      <c r="E55" s="1" t="s">
        <v>418</v>
      </c>
      <c r="F55" s="1">
        <v>91</v>
      </c>
      <c r="G55" s="1" t="s">
        <v>653</v>
      </c>
      <c r="H55" s="1" t="s">
        <v>654</v>
      </c>
      <c r="I55" s="1" t="s">
        <v>6</v>
      </c>
      <c r="J55" s="1" t="s">
        <v>476</v>
      </c>
      <c r="K55" s="1">
        <v>60</v>
      </c>
      <c r="L55" s="1" t="s">
        <v>27</v>
      </c>
      <c r="M55" s="1"/>
      <c r="N55" s="1"/>
      <c r="O55" s="1">
        <v>8.9930000000000003</v>
      </c>
      <c r="P55" s="1"/>
      <c r="Q55" s="1"/>
      <c r="R55" s="1">
        <v>0.04</v>
      </c>
      <c r="S55" s="1">
        <v>1.9750000000000001</v>
      </c>
      <c r="T55" s="1">
        <v>2.5999999999999999E-2</v>
      </c>
      <c r="U55" s="1"/>
      <c r="V55" s="1"/>
      <c r="W55" s="1"/>
      <c r="X55" s="1"/>
      <c r="Y55" s="1"/>
      <c r="Z55" s="1"/>
      <c r="AA55" s="1"/>
      <c r="AB55" s="27"/>
      <c r="AC55" s="22"/>
      <c r="AD55" s="22"/>
      <c r="AE55" s="22"/>
      <c r="AF55" s="22"/>
      <c r="AG55" s="22"/>
      <c r="AH55" s="22"/>
      <c r="AI55" s="22"/>
      <c r="AJ55" s="22"/>
      <c r="AK55" s="22"/>
      <c r="AL55" s="22"/>
      <c r="AM55" s="22"/>
      <c r="AN55" s="23"/>
    </row>
    <row r="56" spans="1:40" s="21" customFormat="1">
      <c r="A56" s="1" t="s">
        <v>465</v>
      </c>
      <c r="B56" s="1">
        <v>2012</v>
      </c>
      <c r="C56" s="1" t="s">
        <v>655</v>
      </c>
      <c r="D56" s="1" t="s">
        <v>656</v>
      </c>
      <c r="E56" s="1" t="s">
        <v>413</v>
      </c>
      <c r="F56" s="1">
        <v>90</v>
      </c>
      <c r="G56" s="1" t="s">
        <v>657</v>
      </c>
      <c r="H56" s="1" t="s">
        <v>658</v>
      </c>
      <c r="I56" s="1" t="s">
        <v>6</v>
      </c>
      <c r="J56" s="1" t="s">
        <v>476</v>
      </c>
      <c r="K56" s="1">
        <v>60</v>
      </c>
      <c r="L56" s="1" t="s">
        <v>27</v>
      </c>
      <c r="M56" s="1"/>
      <c r="N56" s="1"/>
      <c r="O56" s="1">
        <v>5.9039999999999999</v>
      </c>
      <c r="P56" s="1"/>
      <c r="Q56" s="1"/>
      <c r="R56" s="1">
        <v>0.03</v>
      </c>
      <c r="S56" s="1">
        <v>1.2350000000000001</v>
      </c>
      <c r="T56" s="1">
        <v>1.7000000000000001E-2</v>
      </c>
      <c r="U56" s="1"/>
      <c r="V56" s="1"/>
      <c r="W56" s="1"/>
      <c r="X56" s="1"/>
      <c r="Y56" s="1"/>
      <c r="Z56" s="1"/>
      <c r="AA56" s="1"/>
      <c r="AB56" s="27"/>
      <c r="AC56" s="22"/>
      <c r="AD56" s="22"/>
      <c r="AE56" s="22"/>
      <c r="AF56" s="22"/>
      <c r="AG56" s="22"/>
      <c r="AH56" s="22"/>
      <c r="AI56" s="22"/>
      <c r="AJ56" s="22"/>
      <c r="AK56" s="22"/>
      <c r="AL56" s="22"/>
      <c r="AM56" s="22"/>
      <c r="AN56" s="23"/>
    </row>
    <row r="57" spans="1:40" s="24" customFormat="1">
      <c r="A57" s="4" t="s">
        <v>465</v>
      </c>
      <c r="B57" s="4">
        <v>2012</v>
      </c>
      <c r="C57" s="4" t="s">
        <v>659</v>
      </c>
      <c r="D57" s="4" t="s">
        <v>660</v>
      </c>
      <c r="E57" s="4" t="s">
        <v>401</v>
      </c>
      <c r="F57" s="4">
        <v>87</v>
      </c>
      <c r="G57" s="4" t="s">
        <v>661</v>
      </c>
      <c r="H57" s="4" t="s">
        <v>662</v>
      </c>
      <c r="I57" s="4" t="s">
        <v>34</v>
      </c>
      <c r="J57" s="4" t="s">
        <v>15</v>
      </c>
      <c r="K57" s="4">
        <v>175</v>
      </c>
      <c r="L57" s="4" t="s">
        <v>8</v>
      </c>
      <c r="M57" s="4">
        <v>2062.1509999999998</v>
      </c>
      <c r="N57" s="4"/>
      <c r="O57" s="4"/>
      <c r="P57" s="4">
        <v>1243.895</v>
      </c>
      <c r="Q57" s="4"/>
      <c r="R57" s="4">
        <v>23.353000000000002</v>
      </c>
      <c r="S57" s="4">
        <v>244.00299999999999</v>
      </c>
      <c r="T57" s="4">
        <v>2.2960000000000003</v>
      </c>
      <c r="U57" s="4"/>
      <c r="V57" s="4"/>
      <c r="W57" s="4"/>
      <c r="X57" s="4"/>
      <c r="Y57" s="4"/>
      <c r="Z57" s="4"/>
      <c r="AA57" s="4"/>
      <c r="AB57" s="26" t="str">
        <f>[1]BE!B$500</f>
        <v>4.(a).(ii)</v>
      </c>
      <c r="AC57" s="25" t="str">
        <f>[1]BE!C$500</f>
        <v>CropEnergies AG</v>
      </c>
      <c r="AD57" s="25" t="str">
        <f>[1]BE!D$500</f>
        <v>BIOWANZE</v>
      </c>
      <c r="AE57" s="25">
        <f>[1]BE!E$500</f>
        <v>98623</v>
      </c>
      <c r="AF57" s="25" t="str">
        <f>[1]BE!F$500</f>
        <v>Léon Charlier</v>
      </c>
      <c r="AG57" s="25" t="str">
        <f>[1]BE!G$500</f>
        <v>11</v>
      </c>
      <c r="AH57" s="25" t="str">
        <f>[1]BE!H$500</f>
        <v>Wanze</v>
      </c>
      <c r="AI57" s="25" t="str">
        <f>[1]BE!I$500</f>
        <v>4520</v>
      </c>
      <c r="AJ57" s="25">
        <f>[1]BE!J$500</f>
        <v>244</v>
      </c>
      <c r="AK57" s="25">
        <f>[1]BE!K$500</f>
        <v>0</v>
      </c>
      <c r="AL57" s="25">
        <f>[1]BE!L$500</f>
        <v>0</v>
      </c>
      <c r="AM57" s="25">
        <f>[1]BE!M$500</f>
        <v>496</v>
      </c>
      <c r="AN57" s="23" t="s">
        <v>810</v>
      </c>
    </row>
    <row r="58" spans="1:40" s="24" customFormat="1">
      <c r="A58" s="4" t="s">
        <v>465</v>
      </c>
      <c r="B58" s="4">
        <v>2012</v>
      </c>
      <c r="C58" s="4" t="s">
        <v>663</v>
      </c>
      <c r="D58" s="4" t="s">
        <v>664</v>
      </c>
      <c r="E58" s="4" t="s">
        <v>345</v>
      </c>
      <c r="F58" s="4">
        <v>74</v>
      </c>
      <c r="G58" s="4" t="s">
        <v>665</v>
      </c>
      <c r="H58" s="4" t="s">
        <v>666</v>
      </c>
      <c r="I58" s="4" t="s">
        <v>34</v>
      </c>
      <c r="J58" s="4" t="s">
        <v>476</v>
      </c>
      <c r="K58" s="4">
        <v>749</v>
      </c>
      <c r="L58" s="4" t="s">
        <v>27</v>
      </c>
      <c r="M58" s="4"/>
      <c r="N58" s="4"/>
      <c r="O58" s="4"/>
      <c r="P58" s="4">
        <v>13527.467000000001</v>
      </c>
      <c r="Q58" s="4"/>
      <c r="R58" s="4"/>
      <c r="S58" s="4">
        <v>401.3</v>
      </c>
      <c r="T58" s="4">
        <v>7.0000000000000007E-2</v>
      </c>
      <c r="U58" s="4"/>
      <c r="V58" s="4"/>
      <c r="W58" s="4"/>
      <c r="X58" s="4"/>
      <c r="Y58" s="4"/>
      <c r="Z58" s="4"/>
      <c r="AA58" s="4"/>
      <c r="AB58" s="26" t="str">
        <f>[1]BE!B$564</f>
        <v>1.(c)</v>
      </c>
      <c r="AC58" s="25" t="str">
        <f>[1]BE!C$564</f>
        <v>Electrabel SA</v>
      </c>
      <c r="AD58" s="25" t="str">
        <f>[1]BE!D$564</f>
        <v>ELECTRABEL - CENTRALE D'AMERCOEUR</v>
      </c>
      <c r="AE58" s="25">
        <f>[1]BE!E$564</f>
        <v>182361</v>
      </c>
      <c r="AF58" s="25" t="str">
        <f>[1]BE!F$564</f>
        <v>RUE CHAUW A ROC</v>
      </c>
      <c r="AG58" s="25" t="str">
        <f>[1]BE!G$564</f>
        <v>6</v>
      </c>
      <c r="AH58" s="25" t="str">
        <f>[1]BE!H$564</f>
        <v>ROUX</v>
      </c>
      <c r="AI58" s="25" t="str">
        <f>[1]BE!I$564</f>
        <v>6044</v>
      </c>
      <c r="AJ58" s="25">
        <f>[1]BE!J$564</f>
        <v>401</v>
      </c>
      <c r="AK58" s="25">
        <f>[1]BE!K$564</f>
        <v>0</v>
      </c>
      <c r="AL58" s="25">
        <f>[1]BE!L$564</f>
        <v>0</v>
      </c>
      <c r="AM58" s="25">
        <f>[1]BE!M$564</f>
        <v>762</v>
      </c>
      <c r="AN58" s="23" t="s">
        <v>810</v>
      </c>
    </row>
    <row r="59" spans="1:40" s="24" customFormat="1">
      <c r="A59" s="4" t="s">
        <v>465</v>
      </c>
      <c r="B59" s="4">
        <v>2012</v>
      </c>
      <c r="C59" s="4" t="s">
        <v>667</v>
      </c>
      <c r="D59" s="4" t="s">
        <v>668</v>
      </c>
      <c r="E59" s="4" t="s">
        <v>389</v>
      </c>
      <c r="F59" s="4">
        <v>84</v>
      </c>
      <c r="G59" s="4" t="s">
        <v>669</v>
      </c>
      <c r="H59" s="4" t="s">
        <v>670</v>
      </c>
      <c r="I59" s="4" t="s">
        <v>14</v>
      </c>
      <c r="J59" s="4" t="s">
        <v>476</v>
      </c>
      <c r="K59" s="4">
        <v>640</v>
      </c>
      <c r="L59" s="4" t="s">
        <v>27</v>
      </c>
      <c r="M59" s="4"/>
      <c r="N59" s="4"/>
      <c r="O59" s="4">
        <v>9.85</v>
      </c>
      <c r="P59" s="4">
        <v>4130.8810000000003</v>
      </c>
      <c r="Q59" s="4"/>
      <c r="R59" s="4">
        <v>0.2</v>
      </c>
      <c r="S59" s="4">
        <v>104.1</v>
      </c>
      <c r="T59" s="4">
        <v>0.02</v>
      </c>
      <c r="U59" s="4"/>
      <c r="V59" s="4"/>
      <c r="W59" s="4"/>
      <c r="X59" s="4"/>
      <c r="Y59" s="4"/>
      <c r="Z59" s="4"/>
      <c r="AA59" s="4"/>
      <c r="AB59" s="26" t="str">
        <f>[1]BE!B$623</f>
        <v>1.(c)</v>
      </c>
      <c r="AC59" s="25" t="str">
        <f>[1]BE!C$623</f>
        <v>Electrabel SA</v>
      </c>
      <c r="AD59" s="25" t="str">
        <f>[1]BE!D$623</f>
        <v>ELECTRABEL - CENTRALE BAUDOUR/St GHISLAIN</v>
      </c>
      <c r="AE59" s="25">
        <f>[1]BE!E$623</f>
        <v>182437</v>
      </c>
      <c r="AF59" s="25" t="str">
        <f>[1]BE!F$623</f>
        <v>RUE DE HAUTRAGE</v>
      </c>
      <c r="AG59" s="25" t="str">
        <f>[1]BE!G$623</f>
        <v>87</v>
      </c>
      <c r="AH59" s="25" t="str">
        <f>[1]BE!H$623</f>
        <v>BAUDOUR</v>
      </c>
      <c r="AI59" s="25" t="str">
        <f>[1]BE!I$623</f>
        <v>7331</v>
      </c>
      <c r="AJ59" s="25">
        <f>[1]BE!J$623</f>
        <v>104</v>
      </c>
      <c r="AK59" s="25">
        <f>[1]BE!K$623</f>
        <v>0</v>
      </c>
      <c r="AL59" s="25">
        <f>[1]BE!L$623</f>
        <v>0</v>
      </c>
      <c r="AM59" s="25">
        <f>[1]BE!M$623</f>
        <v>232</v>
      </c>
      <c r="AN59" s="23" t="s">
        <v>810</v>
      </c>
    </row>
    <row r="60" spans="1:40" s="24" customFormat="1">
      <c r="A60" s="4" t="s">
        <v>465</v>
      </c>
      <c r="B60" s="4">
        <v>2012</v>
      </c>
      <c r="C60" s="4" t="s">
        <v>671</v>
      </c>
      <c r="D60" s="4" t="s">
        <v>672</v>
      </c>
      <c r="E60" s="4" t="s">
        <v>405</v>
      </c>
      <c r="F60" s="4">
        <v>88</v>
      </c>
      <c r="G60" s="4" t="s">
        <v>673</v>
      </c>
      <c r="H60" s="4" t="s">
        <v>674</v>
      </c>
      <c r="I60" s="4" t="s">
        <v>6</v>
      </c>
      <c r="J60" s="4" t="s">
        <v>476</v>
      </c>
      <c r="K60" s="4">
        <v>240</v>
      </c>
      <c r="L60" s="4" t="s">
        <v>27</v>
      </c>
      <c r="M60" s="4"/>
      <c r="N60" s="4"/>
      <c r="O60" s="4">
        <v>11.214</v>
      </c>
      <c r="P60" s="4"/>
      <c r="Q60" s="4"/>
      <c r="R60" s="4">
        <v>1.17</v>
      </c>
      <c r="S60" s="4">
        <v>14</v>
      </c>
      <c r="T60" s="4">
        <v>0.18</v>
      </c>
      <c r="U60" s="4"/>
      <c r="V60" s="4"/>
      <c r="W60" s="4"/>
      <c r="X60" s="4"/>
      <c r="Y60" s="4"/>
      <c r="Z60" s="4"/>
      <c r="AA60" s="4"/>
      <c r="AB60" s="26" t="str">
        <f>[1]BE!B$458</f>
        <v>1.(c)</v>
      </c>
      <c r="AC60" s="25" t="str">
        <f>[1]BE!C$458</f>
        <v>EDF Luminus</v>
      </c>
      <c r="AD60" s="25" t="str">
        <f>[1]BE!D$458</f>
        <v>EDF LUMINUS - Centrale de Monsin</v>
      </c>
      <c r="AE60" s="25">
        <f>[1]BE!E$458</f>
        <v>182219</v>
      </c>
      <c r="AF60" s="25" t="str">
        <f>[1]BE!F$458</f>
        <v>RUE DE L'ILE MONSIN</v>
      </c>
      <c r="AG60" s="25" t="str">
        <f>[1]BE!G$458</f>
        <v>22</v>
      </c>
      <c r="AH60" s="25" t="str">
        <f>[1]BE!H$458</f>
        <v>LIEGE</v>
      </c>
      <c r="AI60" s="25" t="str">
        <f>[1]BE!I$458</f>
        <v>4020</v>
      </c>
      <c r="AJ60" s="25">
        <f>[1]BE!J$458</f>
        <v>0</v>
      </c>
      <c r="AK60" s="25">
        <f>[1]BE!K$458</f>
        <v>0</v>
      </c>
      <c r="AL60" s="25">
        <f>[1]BE!L$458</f>
        <v>0</v>
      </c>
      <c r="AM60" s="25">
        <f>[1]BE!M$458</f>
        <v>0</v>
      </c>
      <c r="AN60" s="23" t="s">
        <v>809</v>
      </c>
    </row>
    <row r="61" spans="1:40" s="24" customFormat="1">
      <c r="A61" s="4" t="s">
        <v>465</v>
      </c>
      <c r="B61" s="4">
        <v>2012</v>
      </c>
      <c r="C61" s="4" t="s">
        <v>675</v>
      </c>
      <c r="D61" s="4" t="s">
        <v>676</v>
      </c>
      <c r="E61" s="4" t="s">
        <v>397</v>
      </c>
      <c r="F61" s="4">
        <v>86</v>
      </c>
      <c r="G61" s="4" t="s">
        <v>677</v>
      </c>
      <c r="H61" s="4" t="s">
        <v>678</v>
      </c>
      <c r="I61" s="1" t="s">
        <v>14</v>
      </c>
      <c r="J61" s="1" t="s">
        <v>476</v>
      </c>
      <c r="K61" s="1">
        <v>913</v>
      </c>
      <c r="L61" s="1" t="s">
        <v>27</v>
      </c>
      <c r="M61" s="1"/>
      <c r="N61" s="1"/>
      <c r="O61" s="1"/>
      <c r="P61" s="1">
        <v>2361.8780000000002</v>
      </c>
      <c r="Q61" s="1"/>
      <c r="R61" s="4">
        <v>0</v>
      </c>
      <c r="S61" s="4">
        <v>61.305</v>
      </c>
      <c r="T61" s="1"/>
      <c r="U61" s="1"/>
      <c r="V61" s="1"/>
      <c r="W61" s="1"/>
      <c r="X61" s="1"/>
      <c r="Y61" s="1"/>
      <c r="Z61" s="1"/>
      <c r="AA61" s="1"/>
      <c r="AB61" s="26" t="str">
        <f>[1]BE!B$473</f>
        <v>1.(c)</v>
      </c>
      <c r="AC61" s="25" t="str">
        <f>[1]BE!C$473</f>
        <v>EDF Luminus</v>
      </c>
      <c r="AD61" s="25" t="str">
        <f>[1]BE!D$473</f>
        <v>EDF LUMINUS - Centrale de Seraing</v>
      </c>
      <c r="AE61" s="25">
        <f>[1]BE!E$473</f>
        <v>182271</v>
      </c>
      <c r="AF61" s="25" t="str">
        <f>[1]BE!F$473</f>
        <v>RUE DU PONT DU VAL</v>
      </c>
      <c r="AG61" s="25" t="str">
        <f>[1]BE!G$473</f>
        <v>1</v>
      </c>
      <c r="AH61" s="25" t="str">
        <f>[1]BE!H$473</f>
        <v>SERAING</v>
      </c>
      <c r="AI61" s="25" t="str">
        <f>[1]BE!I$473</f>
        <v>4100</v>
      </c>
      <c r="AJ61" s="25">
        <f>[1]BE!J$473</f>
        <v>0</v>
      </c>
      <c r="AK61" s="25">
        <f>[1]BE!K$473</f>
        <v>0</v>
      </c>
      <c r="AL61" s="25">
        <f>[1]BE!L$473</f>
        <v>0</v>
      </c>
      <c r="AM61" s="25">
        <f>[1]BE!M$473</f>
        <v>133</v>
      </c>
      <c r="AN61" s="23" t="s">
        <v>12971</v>
      </c>
    </row>
    <row r="62" spans="1:40" s="24" customFormat="1">
      <c r="A62" s="4" t="s">
        <v>465</v>
      </c>
      <c r="B62" s="4">
        <v>2012</v>
      </c>
      <c r="C62" s="4" t="s">
        <v>679</v>
      </c>
      <c r="D62" s="4" t="s">
        <v>680</v>
      </c>
      <c r="E62" s="4" t="s">
        <v>385</v>
      </c>
      <c r="F62" s="4">
        <v>83</v>
      </c>
      <c r="G62" s="4" t="s">
        <v>681</v>
      </c>
      <c r="H62" s="4" t="s">
        <v>682</v>
      </c>
      <c r="I62" s="4" t="s">
        <v>14</v>
      </c>
      <c r="J62" s="4" t="s">
        <v>476</v>
      </c>
      <c r="K62" s="4">
        <v>356</v>
      </c>
      <c r="L62" s="4" t="s">
        <v>27</v>
      </c>
      <c r="M62" s="4"/>
      <c r="N62" s="4"/>
      <c r="O62" s="4">
        <v>0</v>
      </c>
      <c r="P62" s="4">
        <v>6935.75</v>
      </c>
      <c r="Q62" s="4"/>
      <c r="R62" s="4">
        <v>0</v>
      </c>
      <c r="S62" s="4">
        <v>352</v>
      </c>
      <c r="T62" s="4">
        <v>0.03</v>
      </c>
      <c r="U62" s="4"/>
      <c r="V62" s="4"/>
      <c r="W62" s="4"/>
      <c r="X62" s="4"/>
      <c r="Y62" s="4"/>
      <c r="Z62" s="4"/>
      <c r="AA62" s="4"/>
      <c r="AB62" s="26" t="str">
        <f>[1]BE!B$535</f>
        <v>1.(c)</v>
      </c>
      <c r="AC62" s="25" t="str">
        <f>[1]BE!C$535</f>
        <v>Electrabel SA</v>
      </c>
      <c r="AD62" s="25" t="str">
        <f>[1]BE!D$535</f>
        <v>ELECTRABEL - COGENERATION SOLVAY</v>
      </c>
      <c r="AE62" s="25">
        <f>[1]BE!E$535</f>
        <v>182330</v>
      </c>
      <c r="AF62" s="25" t="str">
        <f>[1]BE!F$535</f>
        <v>RUE ERNEST SOLVAY</v>
      </c>
      <c r="AG62" s="25" t="str">
        <f>[1]BE!G$535</f>
        <v/>
      </c>
      <c r="AH62" s="25" t="str">
        <f>[1]BE!H$535</f>
        <v>JEMEPPE-SUR-SAMBRE</v>
      </c>
      <c r="AI62" s="25" t="str">
        <f>[1]BE!I$535</f>
        <v>5190</v>
      </c>
      <c r="AJ62" s="25">
        <f>[1]BE!J$535</f>
        <v>352</v>
      </c>
      <c r="AK62" s="25">
        <f>[1]BE!K$535</f>
        <v>0</v>
      </c>
      <c r="AL62" s="25">
        <f>[1]BE!L$535</f>
        <v>0</v>
      </c>
      <c r="AM62" s="25">
        <f>[1]BE!M$535</f>
        <v>390</v>
      </c>
      <c r="AN62" s="23" t="s">
        <v>810</v>
      </c>
    </row>
    <row r="63" spans="1:40" s="24" customFormat="1">
      <c r="A63" s="4" t="s">
        <v>465</v>
      </c>
      <c r="B63" s="4">
        <v>2012</v>
      </c>
      <c r="C63" s="4" t="s">
        <v>683</v>
      </c>
      <c r="D63" s="4" t="s">
        <v>684</v>
      </c>
      <c r="E63" s="4" t="s">
        <v>393</v>
      </c>
      <c r="F63" s="4">
        <v>85</v>
      </c>
      <c r="G63" s="4" t="s">
        <v>685</v>
      </c>
      <c r="H63" s="4" t="s">
        <v>686</v>
      </c>
      <c r="I63" s="1" t="s">
        <v>6</v>
      </c>
      <c r="J63" s="1" t="s">
        <v>476</v>
      </c>
      <c r="K63" s="1">
        <v>411</v>
      </c>
      <c r="L63" s="1" t="s">
        <v>27</v>
      </c>
      <c r="M63" s="1"/>
      <c r="N63" s="1"/>
      <c r="O63" s="1">
        <v>0.59099999999999997</v>
      </c>
      <c r="P63" s="1">
        <v>477.98599999999999</v>
      </c>
      <c r="Q63" s="1"/>
      <c r="R63" s="4">
        <v>9.1999999999999998E-2</v>
      </c>
      <c r="S63" s="4">
        <v>55.331000000000003</v>
      </c>
      <c r="T63" s="1">
        <v>0</v>
      </c>
      <c r="U63" s="1"/>
      <c r="V63" s="1"/>
      <c r="W63" s="1"/>
      <c r="X63" s="1"/>
      <c r="Y63" s="1"/>
      <c r="Z63" s="1"/>
      <c r="AA63" s="1"/>
      <c r="AB63" s="26" t="str">
        <f>[1]BE!B$458</f>
        <v>1.(c)</v>
      </c>
      <c r="AC63" s="25" t="str">
        <f>[1]BE!C$458</f>
        <v>EDF Luminus</v>
      </c>
      <c r="AD63" s="25" t="str">
        <f>[1]BE!D$458</f>
        <v>EDF LUMINUS - Centrale de Monsin</v>
      </c>
      <c r="AE63" s="25">
        <f>[1]BE!E$458</f>
        <v>182219</v>
      </c>
      <c r="AF63" s="25" t="str">
        <f>[1]BE!F$458</f>
        <v>RUE DE L'ILE MONSIN</v>
      </c>
      <c r="AG63" s="25" t="str">
        <f>[1]BE!G$458</f>
        <v>22</v>
      </c>
      <c r="AH63" s="25" t="str">
        <f>[1]BE!H$458</f>
        <v>LIEGE</v>
      </c>
      <c r="AI63" s="25" t="str">
        <f>[1]BE!I$458</f>
        <v>4020</v>
      </c>
      <c r="AJ63" s="25">
        <f>[1]BE!J$458</f>
        <v>0</v>
      </c>
      <c r="AK63" s="25">
        <f>[1]BE!K$458</f>
        <v>0</v>
      </c>
      <c r="AL63" s="25">
        <f>[1]BE!L$458</f>
        <v>0</v>
      </c>
      <c r="AM63" s="25">
        <f>[1]BE!M$458</f>
        <v>0</v>
      </c>
      <c r="AN63" s="23" t="s">
        <v>12971</v>
      </c>
    </row>
    <row r="64" spans="1:40" s="24" customFormat="1">
      <c r="A64" s="4" t="s">
        <v>465</v>
      </c>
      <c r="B64" s="4">
        <v>2012</v>
      </c>
      <c r="C64" s="4" t="s">
        <v>687</v>
      </c>
      <c r="D64" s="4" t="s">
        <v>688</v>
      </c>
      <c r="E64" s="4" t="s">
        <v>372</v>
      </c>
      <c r="F64" s="4">
        <v>80</v>
      </c>
      <c r="G64" s="4" t="s">
        <v>689</v>
      </c>
      <c r="H64" s="4" t="s">
        <v>690</v>
      </c>
      <c r="I64" s="4" t="s">
        <v>6</v>
      </c>
      <c r="J64" s="4" t="s">
        <v>15</v>
      </c>
      <c r="K64" s="4">
        <v>126</v>
      </c>
      <c r="L64" s="4" t="s">
        <v>8</v>
      </c>
      <c r="M64" s="4"/>
      <c r="N64" s="4"/>
      <c r="O64" s="4"/>
      <c r="P64" s="4">
        <v>1158.421</v>
      </c>
      <c r="Q64" s="4"/>
      <c r="R64" s="4">
        <v>0</v>
      </c>
      <c r="S64" s="4">
        <v>56.440000000000005</v>
      </c>
      <c r="T64" s="4">
        <v>0.81</v>
      </c>
      <c r="U64" s="4"/>
      <c r="V64" s="4"/>
      <c r="W64" s="4"/>
      <c r="X64" s="4"/>
      <c r="Y64" s="4"/>
      <c r="Z64" s="4"/>
      <c r="AA64" s="4"/>
      <c r="AB64" s="26" t="str">
        <f>[1]BE!B$487</f>
        <v>8.(b).(ii)</v>
      </c>
      <c r="AC64" s="25" t="str">
        <f>[1]BE!C$487</f>
        <v>Südzucker sa</v>
      </c>
      <c r="AD64" s="25" t="str">
        <f>[1]BE!D$487</f>
        <v>BENEO - ORAFTI</v>
      </c>
      <c r="AE64" s="25">
        <f>[1]BE!E$487</f>
        <v>182284</v>
      </c>
      <c r="AF64" s="25" t="str">
        <f>[1]BE!F$487</f>
        <v>RUE LOUIS MARECHAL</v>
      </c>
      <c r="AG64" s="25" t="str">
        <f>[1]BE!G$487</f>
        <v>1</v>
      </c>
      <c r="AH64" s="25" t="str">
        <f>[1]BE!H$487</f>
        <v>OREYE</v>
      </c>
      <c r="AI64" s="25" t="str">
        <f>[1]BE!I$487</f>
        <v>4360</v>
      </c>
      <c r="AJ64" s="25">
        <f>[1]BE!J$487</f>
        <v>0</v>
      </c>
      <c r="AK64" s="25">
        <f>[1]BE!K$487</f>
        <v>0</v>
      </c>
      <c r="AL64" s="25">
        <f>[1]BE!L$487</f>
        <v>0</v>
      </c>
      <c r="AM64" s="25">
        <f>[1]BE!M$487</f>
        <v>0</v>
      </c>
      <c r="AN64" s="23" t="s">
        <v>810</v>
      </c>
    </row>
    <row r="65" spans="1:40" s="24" customFormat="1">
      <c r="A65" s="1" t="s">
        <v>465</v>
      </c>
      <c r="B65" s="1">
        <v>2012</v>
      </c>
      <c r="C65" s="1" t="s">
        <v>691</v>
      </c>
      <c r="D65" s="1" t="s">
        <v>692</v>
      </c>
      <c r="E65" s="1" t="s">
        <v>354</v>
      </c>
      <c r="F65" s="1">
        <v>76</v>
      </c>
      <c r="G65" s="1" t="s">
        <v>693</v>
      </c>
      <c r="H65" s="1" t="s">
        <v>694</v>
      </c>
      <c r="I65" s="1" t="s">
        <v>6</v>
      </c>
      <c r="J65" s="1" t="s">
        <v>628</v>
      </c>
      <c r="K65" s="1">
        <v>81</v>
      </c>
      <c r="L65" s="1" t="s">
        <v>8</v>
      </c>
      <c r="M65" s="1"/>
      <c r="N65" s="1"/>
      <c r="O65" s="1">
        <v>31.498999999999999</v>
      </c>
      <c r="P65" s="1">
        <v>6.085</v>
      </c>
      <c r="Q65" s="1"/>
      <c r="R65" s="1">
        <v>6.7</v>
      </c>
      <c r="S65" s="1">
        <v>3.8</v>
      </c>
      <c r="T65" s="1">
        <v>6.66</v>
      </c>
      <c r="U65" s="1"/>
      <c r="V65" s="1"/>
      <c r="W65" s="1"/>
      <c r="X65" s="1"/>
      <c r="Y65" s="1"/>
      <c r="Z65" s="1"/>
      <c r="AA65" s="1"/>
      <c r="AB65" s="26"/>
      <c r="AC65" s="25"/>
      <c r="AD65" s="25"/>
      <c r="AE65" s="25"/>
      <c r="AF65" s="25"/>
      <c r="AG65" s="25"/>
      <c r="AH65" s="25"/>
      <c r="AI65" s="25"/>
      <c r="AJ65" s="25"/>
      <c r="AK65" s="25"/>
      <c r="AL65" s="25"/>
      <c r="AM65" s="25"/>
      <c r="AN65" s="23"/>
    </row>
    <row r="66" spans="1:40" s="24" customFormat="1">
      <c r="A66" s="1" t="s">
        <v>465</v>
      </c>
      <c r="B66" s="1">
        <v>2012</v>
      </c>
      <c r="C66" s="1" t="s">
        <v>695</v>
      </c>
      <c r="D66" s="1" t="s">
        <v>696</v>
      </c>
      <c r="E66" s="1" t="s">
        <v>358</v>
      </c>
      <c r="F66" s="1">
        <v>77</v>
      </c>
      <c r="G66" s="1" t="s">
        <v>697</v>
      </c>
      <c r="H66" s="1" t="s">
        <v>694</v>
      </c>
      <c r="I66" s="1" t="s">
        <v>6</v>
      </c>
      <c r="J66" s="1" t="s">
        <v>628</v>
      </c>
      <c r="K66" s="1">
        <v>81</v>
      </c>
      <c r="L66" s="1" t="s">
        <v>8</v>
      </c>
      <c r="M66" s="1"/>
      <c r="N66" s="1"/>
      <c r="O66" s="1">
        <v>31.498999999999999</v>
      </c>
      <c r="P66" s="1">
        <v>6.085</v>
      </c>
      <c r="Q66" s="1"/>
      <c r="R66" s="1">
        <v>4</v>
      </c>
      <c r="S66" s="1">
        <v>2.1</v>
      </c>
      <c r="T66" s="1">
        <v>0.03</v>
      </c>
      <c r="U66" s="1"/>
      <c r="V66" s="1"/>
      <c r="W66" s="1"/>
      <c r="X66" s="1"/>
      <c r="Y66" s="1"/>
      <c r="Z66" s="1"/>
      <c r="AA66" s="1"/>
      <c r="AB66" s="26"/>
      <c r="AC66" s="25"/>
      <c r="AD66" s="25"/>
      <c r="AE66" s="25"/>
      <c r="AF66" s="25"/>
      <c r="AG66" s="25"/>
      <c r="AH66" s="25"/>
      <c r="AI66" s="25"/>
      <c r="AJ66" s="25"/>
      <c r="AK66" s="25"/>
      <c r="AL66" s="25"/>
      <c r="AM66" s="25"/>
      <c r="AN66" s="23"/>
    </row>
    <row r="67" spans="1:40" s="24" customFormat="1">
      <c r="A67" s="4" t="s">
        <v>465</v>
      </c>
      <c r="B67" s="4">
        <v>2012</v>
      </c>
      <c r="C67" s="4" t="s">
        <v>698</v>
      </c>
      <c r="D67" s="4" t="s">
        <v>699</v>
      </c>
      <c r="E67" s="4" t="s">
        <v>122</v>
      </c>
      <c r="F67" s="4">
        <v>24</v>
      </c>
      <c r="G67" s="4" t="s">
        <v>700</v>
      </c>
      <c r="H67" s="4" t="s">
        <v>701</v>
      </c>
      <c r="I67" s="4" t="s">
        <v>14</v>
      </c>
      <c r="J67" s="4" t="s">
        <v>15</v>
      </c>
      <c r="K67" s="4">
        <v>156</v>
      </c>
      <c r="L67" s="4" t="s">
        <v>27</v>
      </c>
      <c r="M67" s="4">
        <v>0</v>
      </c>
      <c r="N67" s="4">
        <v>0</v>
      </c>
      <c r="O67" s="4">
        <v>0</v>
      </c>
      <c r="P67" s="4">
        <v>3516.5059999999999</v>
      </c>
      <c r="Q67" s="4">
        <v>0</v>
      </c>
      <c r="R67" s="4">
        <v>0</v>
      </c>
      <c r="S67" s="4">
        <v>150.155</v>
      </c>
      <c r="T67" s="4">
        <v>1.7999999999999999E-2</v>
      </c>
      <c r="U67" s="4"/>
      <c r="V67" s="4"/>
      <c r="W67" s="4"/>
      <c r="X67" s="4"/>
      <c r="Y67" s="4"/>
      <c r="Z67" s="4"/>
      <c r="AA67" s="4"/>
      <c r="AB67" s="26" t="str">
        <f>[1]BE!B$65</f>
        <v>1.(c)</v>
      </c>
      <c r="AC67" s="25" t="str">
        <f>[1]BE!C$65</f>
        <v>ELECTRABEL</v>
      </c>
      <c r="AD67" s="25" t="str">
        <f>[1]BE!D$65</f>
        <v>ELECTRABEL WKK LANXESS (BAYER)</v>
      </c>
      <c r="AE67" s="25">
        <f>[1]BE!E$65</f>
        <v>14831</v>
      </c>
      <c r="AF67" s="25" t="str">
        <f>[1]BE!F$65</f>
        <v>Scheldelaan</v>
      </c>
      <c r="AG67" s="25" t="str">
        <f>[1]BE!G$65</f>
        <v>420</v>
      </c>
      <c r="AH67" s="25" t="str">
        <f>[1]BE!H$65</f>
        <v>Antwerpen</v>
      </c>
      <c r="AI67" s="25" t="str">
        <f>[1]BE!I$65</f>
        <v>2030</v>
      </c>
      <c r="AJ67" s="25">
        <f>[1]BE!J$65</f>
        <v>150</v>
      </c>
      <c r="AK67" s="25">
        <f>[1]BE!K$65</f>
        <v>0</v>
      </c>
      <c r="AL67" s="25">
        <f>[1]BE!L$65</f>
        <v>0</v>
      </c>
      <c r="AM67" s="25">
        <f>[1]BE!M$65</f>
        <v>196</v>
      </c>
      <c r="AN67" s="23" t="s">
        <v>808</v>
      </c>
    </row>
    <row r="68" spans="1:40" s="24" customFormat="1">
      <c r="A68" s="4" t="s">
        <v>465</v>
      </c>
      <c r="B68" s="4">
        <v>2012</v>
      </c>
      <c r="C68" s="4" t="s">
        <v>702</v>
      </c>
      <c r="D68" s="4" t="s">
        <v>703</v>
      </c>
      <c r="E68" s="4" t="s">
        <v>195</v>
      </c>
      <c r="F68" s="4">
        <v>40</v>
      </c>
      <c r="G68" s="4" t="s">
        <v>704</v>
      </c>
      <c r="H68" s="4" t="s">
        <v>705</v>
      </c>
      <c r="I68" s="4" t="s">
        <v>6</v>
      </c>
      <c r="J68" s="4" t="s">
        <v>470</v>
      </c>
      <c r="K68" s="4">
        <v>187</v>
      </c>
      <c r="L68" s="4" t="s">
        <v>8</v>
      </c>
      <c r="M68" s="4">
        <v>0</v>
      </c>
      <c r="N68" s="4">
        <v>0</v>
      </c>
      <c r="O68" s="4">
        <v>254.56399999999999</v>
      </c>
      <c r="P68" s="4">
        <v>3714.9006400000003</v>
      </c>
      <c r="Q68" s="4">
        <v>0</v>
      </c>
      <c r="R68" s="4">
        <v>2.581</v>
      </c>
      <c r="S68" s="4">
        <v>178</v>
      </c>
      <c r="T68" s="4">
        <v>4.05</v>
      </c>
      <c r="U68" s="4"/>
      <c r="V68" s="4"/>
      <c r="W68" s="4"/>
      <c r="X68" s="4"/>
      <c r="Y68" s="4"/>
      <c r="Z68" s="4"/>
      <c r="AA68" s="4"/>
      <c r="AB68" s="28" t="str">
        <f>[1]BE!B$67</f>
        <v>4.(a)</v>
      </c>
      <c r="AC68" s="31" t="str">
        <f>[1]BE!C$67</f>
        <v>FINA ANTWERP OLEFINS</v>
      </c>
      <c r="AD68" s="31" t="str">
        <f>[1]BE!D$67</f>
        <v>FINA ANTWERP OLEFINS</v>
      </c>
      <c r="AE68" s="31">
        <f>[1]BE!E$67</f>
        <v>14740</v>
      </c>
      <c r="AF68" s="31" t="str">
        <f>[1]BE!F$67</f>
        <v>Scheldelaan</v>
      </c>
      <c r="AG68" s="31" t="str">
        <f>[1]BE!G$67</f>
        <v>10</v>
      </c>
      <c r="AH68" s="31" t="str">
        <f>[1]BE!H$67</f>
        <v>Antwerpen</v>
      </c>
      <c r="AI68" s="31" t="str">
        <f>[1]BE!I$67</f>
        <v>2030</v>
      </c>
      <c r="AJ68" s="31">
        <f>[1]BE!J$67</f>
        <v>947</v>
      </c>
      <c r="AK68" s="31">
        <f>[1]BE!K$67</f>
        <v>0</v>
      </c>
      <c r="AL68" s="31">
        <f>[1]BE!L$67</f>
        <v>0</v>
      </c>
      <c r="AM68" s="31">
        <f>[1]BE!M$67</f>
        <v>959</v>
      </c>
      <c r="AN68" s="23" t="s">
        <v>808</v>
      </c>
    </row>
    <row r="69" spans="1:40" s="24" customFormat="1">
      <c r="A69" s="4" t="s">
        <v>465</v>
      </c>
      <c r="B69" s="4">
        <v>2012</v>
      </c>
      <c r="C69" s="4" t="s">
        <v>706</v>
      </c>
      <c r="D69" s="4" t="s">
        <v>707</v>
      </c>
      <c r="E69" s="4" t="s">
        <v>199</v>
      </c>
      <c r="F69" s="4">
        <v>41</v>
      </c>
      <c r="G69" s="4" t="s">
        <v>704</v>
      </c>
      <c r="H69" s="4" t="s">
        <v>705</v>
      </c>
      <c r="I69" s="4" t="s">
        <v>6</v>
      </c>
      <c r="J69" s="4" t="s">
        <v>470</v>
      </c>
      <c r="K69" s="4">
        <v>66</v>
      </c>
      <c r="L69" s="4" t="s">
        <v>8</v>
      </c>
      <c r="M69" s="4">
        <v>0</v>
      </c>
      <c r="N69" s="4">
        <v>0</v>
      </c>
      <c r="O69" s="4">
        <v>0</v>
      </c>
      <c r="P69" s="4">
        <v>1074.9712890000001</v>
      </c>
      <c r="Q69" s="4">
        <v>0</v>
      </c>
      <c r="R69" s="4">
        <v>0</v>
      </c>
      <c r="S69" s="4">
        <v>75.584999999999994</v>
      </c>
      <c r="T69" s="4">
        <v>0</v>
      </c>
      <c r="U69" s="4"/>
      <c r="V69" s="4"/>
      <c r="W69" s="4"/>
      <c r="X69" s="4"/>
      <c r="Y69" s="4"/>
      <c r="Z69" s="4"/>
      <c r="AA69" s="4"/>
      <c r="AB69" s="28" t="str">
        <f>[1]BE!B$67</f>
        <v>4.(a)</v>
      </c>
      <c r="AC69" s="31" t="str">
        <f>[1]BE!C$67</f>
        <v>FINA ANTWERP OLEFINS</v>
      </c>
      <c r="AD69" s="31" t="str">
        <f>[1]BE!D$67</f>
        <v>FINA ANTWERP OLEFINS</v>
      </c>
      <c r="AE69" s="31">
        <f>[1]BE!E$67</f>
        <v>14740</v>
      </c>
      <c r="AF69" s="31" t="str">
        <f>[1]BE!F$67</f>
        <v>Scheldelaan</v>
      </c>
      <c r="AG69" s="31" t="str">
        <f>[1]BE!G$67</f>
        <v>10</v>
      </c>
      <c r="AH69" s="31" t="str">
        <f>[1]BE!H$67</f>
        <v>Antwerpen</v>
      </c>
      <c r="AI69" s="31" t="str">
        <f>[1]BE!I$67</f>
        <v>2030</v>
      </c>
      <c r="AJ69" s="31">
        <f>[1]BE!J$67</f>
        <v>947</v>
      </c>
      <c r="AK69" s="31">
        <f>[1]BE!K$67</f>
        <v>0</v>
      </c>
      <c r="AL69" s="31">
        <f>[1]BE!L$67</f>
        <v>0</v>
      </c>
      <c r="AM69" s="31">
        <f>[1]BE!M$67</f>
        <v>959</v>
      </c>
      <c r="AN69" s="23" t="s">
        <v>808</v>
      </c>
    </row>
    <row r="70" spans="1:40" s="24" customFormat="1">
      <c r="A70" s="4" t="s">
        <v>465</v>
      </c>
      <c r="B70" s="4">
        <v>2012</v>
      </c>
      <c r="C70" s="4" t="s">
        <v>708</v>
      </c>
      <c r="D70" s="4" t="s">
        <v>709</v>
      </c>
      <c r="E70" s="4" t="s">
        <v>291</v>
      </c>
      <c r="F70" s="4">
        <v>62</v>
      </c>
      <c r="G70" s="4" t="s">
        <v>710</v>
      </c>
      <c r="H70" s="4" t="s">
        <v>711</v>
      </c>
      <c r="I70" s="4" t="s">
        <v>14</v>
      </c>
      <c r="J70" s="4" t="s">
        <v>15</v>
      </c>
      <c r="K70" s="4">
        <v>449.4</v>
      </c>
      <c r="L70" s="4" t="s">
        <v>27</v>
      </c>
      <c r="M70" s="4">
        <v>0</v>
      </c>
      <c r="N70" s="4">
        <v>0</v>
      </c>
      <c r="O70" s="4">
        <v>0</v>
      </c>
      <c r="P70" s="4">
        <v>8505.2353912500002</v>
      </c>
      <c r="Q70" s="4">
        <v>875.48103000000015</v>
      </c>
      <c r="R70" s="4">
        <v>1.95</v>
      </c>
      <c r="S70" s="4">
        <v>454.5</v>
      </c>
      <c r="T70" s="4">
        <v>5.3</v>
      </c>
      <c r="U70" s="4"/>
      <c r="V70" s="4"/>
      <c r="W70" s="4"/>
      <c r="X70" s="4"/>
      <c r="Y70" s="4"/>
      <c r="Z70" s="4"/>
      <c r="AA70" s="4"/>
      <c r="AB70" s="28" t="str">
        <f>[1]BE!B$76</f>
        <v>1.(a)</v>
      </c>
      <c r="AC70" s="31" t="str">
        <f>[1]BE!C$76</f>
        <v>TOTAL RAFFINADERIJ ANTWERPEN</v>
      </c>
      <c r="AD70" s="31" t="str">
        <f>[1]BE!D$76</f>
        <v>TOTAL RAFFINADERIJ ANTWERPEN</v>
      </c>
      <c r="AE70" s="31">
        <f>[1]BE!E$76</f>
        <v>14847</v>
      </c>
      <c r="AF70" s="31" t="str">
        <f>[1]BE!F$76</f>
        <v>Scheldelaan</v>
      </c>
      <c r="AG70" s="31" t="str">
        <f>[1]BE!G$76</f>
        <v>16</v>
      </c>
      <c r="AH70" s="31" t="str">
        <f>[1]BE!H$76</f>
        <v>Antwerpen</v>
      </c>
      <c r="AI70" s="31" t="str">
        <f>[1]BE!I$76</f>
        <v>2030</v>
      </c>
      <c r="AJ70" s="31">
        <f>[1]BE!J$76</f>
        <v>3320</v>
      </c>
      <c r="AK70" s="31">
        <f>[1]BE!K$76</f>
        <v>4970</v>
      </c>
      <c r="AL70" s="31">
        <f>[1]BE!L$76</f>
        <v>106</v>
      </c>
      <c r="AM70" s="31">
        <f>[1]BE!M$76</f>
        <v>3600</v>
      </c>
      <c r="AN70" s="23" t="s">
        <v>808</v>
      </c>
    </row>
    <row r="71" spans="1:40" s="24" customFormat="1">
      <c r="A71" s="4" t="s">
        <v>465</v>
      </c>
      <c r="B71" s="4">
        <v>2012</v>
      </c>
      <c r="C71" s="4" t="s">
        <v>712</v>
      </c>
      <c r="D71" s="4" t="s">
        <v>713</v>
      </c>
      <c r="E71" s="4" t="s">
        <v>296</v>
      </c>
      <c r="F71" s="4">
        <v>63</v>
      </c>
      <c r="G71" s="4" t="s">
        <v>710</v>
      </c>
      <c r="H71" s="4" t="s">
        <v>711</v>
      </c>
      <c r="I71" s="4" t="s">
        <v>6</v>
      </c>
      <c r="J71" s="4" t="s">
        <v>633</v>
      </c>
      <c r="K71" s="4">
        <v>259</v>
      </c>
      <c r="L71" s="4" t="s">
        <v>8</v>
      </c>
      <c r="M71" s="4">
        <v>0</v>
      </c>
      <c r="N71" s="4">
        <v>0</v>
      </c>
      <c r="O71" s="4">
        <v>6.9251999999999994E-2</v>
      </c>
      <c r="P71" s="4">
        <v>0</v>
      </c>
      <c r="Q71" s="4">
        <v>5357.8199789999999</v>
      </c>
      <c r="R71" s="4">
        <v>12.23</v>
      </c>
      <c r="S71" s="4">
        <v>203.48</v>
      </c>
      <c r="T71" s="4">
        <v>2.44</v>
      </c>
      <c r="U71" s="4"/>
      <c r="V71" s="4"/>
      <c r="W71" s="4"/>
      <c r="X71" s="4"/>
      <c r="Y71" s="4"/>
      <c r="Z71" s="4"/>
      <c r="AA71" s="4"/>
      <c r="AB71" s="28" t="str">
        <f>[1]BE!B$76</f>
        <v>1.(a)</v>
      </c>
      <c r="AC71" s="31" t="str">
        <f>[1]BE!C$76</f>
        <v>TOTAL RAFFINADERIJ ANTWERPEN</v>
      </c>
      <c r="AD71" s="31" t="str">
        <f>[1]BE!D$76</f>
        <v>TOTAL RAFFINADERIJ ANTWERPEN</v>
      </c>
      <c r="AE71" s="31">
        <f>[1]BE!E$76</f>
        <v>14847</v>
      </c>
      <c r="AF71" s="31" t="str">
        <f>[1]BE!F$76</f>
        <v>Scheldelaan</v>
      </c>
      <c r="AG71" s="31" t="str">
        <f>[1]BE!G$76</f>
        <v>16</v>
      </c>
      <c r="AH71" s="31" t="str">
        <f>[1]BE!H$76</f>
        <v>Antwerpen</v>
      </c>
      <c r="AI71" s="31" t="str">
        <f>[1]BE!I$76</f>
        <v>2030</v>
      </c>
      <c r="AJ71" s="31">
        <f>[1]BE!J$76</f>
        <v>3320</v>
      </c>
      <c r="AK71" s="31">
        <f>[1]BE!K$76</f>
        <v>4970</v>
      </c>
      <c r="AL71" s="31">
        <f>[1]BE!L$76</f>
        <v>106</v>
      </c>
      <c r="AM71" s="31">
        <f>[1]BE!M$76</f>
        <v>3600</v>
      </c>
      <c r="AN71" s="23" t="s">
        <v>808</v>
      </c>
    </row>
    <row r="72" spans="1:40" s="24" customFormat="1">
      <c r="A72" s="4" t="s">
        <v>465</v>
      </c>
      <c r="B72" s="4">
        <v>2012</v>
      </c>
      <c r="C72" s="4" t="s">
        <v>714</v>
      </c>
      <c r="D72" s="4" t="s">
        <v>715</v>
      </c>
      <c r="E72" s="4" t="s">
        <v>300</v>
      </c>
      <c r="F72" s="4">
        <v>64</v>
      </c>
      <c r="G72" s="4" t="s">
        <v>710</v>
      </c>
      <c r="H72" s="4" t="s">
        <v>711</v>
      </c>
      <c r="I72" s="4" t="s">
        <v>14</v>
      </c>
      <c r="J72" s="4" t="s">
        <v>633</v>
      </c>
      <c r="K72" s="4">
        <v>175.5</v>
      </c>
      <c r="L72" s="4" t="s">
        <v>8</v>
      </c>
      <c r="M72" s="4">
        <v>0</v>
      </c>
      <c r="N72" s="4">
        <v>0</v>
      </c>
      <c r="O72" s="4">
        <v>0</v>
      </c>
      <c r="P72" s="4">
        <v>0</v>
      </c>
      <c r="Q72" s="4">
        <v>4298.6433870000001</v>
      </c>
      <c r="R72" s="4">
        <v>9.3049999999999997</v>
      </c>
      <c r="S72" s="4">
        <v>125.71599999999999</v>
      </c>
      <c r="T72" s="4">
        <v>1.2470000000000001</v>
      </c>
      <c r="U72" s="4"/>
      <c r="V72" s="4"/>
      <c r="W72" s="4"/>
      <c r="X72" s="4"/>
      <c r="Y72" s="4"/>
      <c r="Z72" s="4"/>
      <c r="AA72" s="4"/>
      <c r="AB72" s="28" t="str">
        <f>[1]BE!B$76</f>
        <v>1.(a)</v>
      </c>
      <c r="AC72" s="31" t="str">
        <f>[1]BE!C$76</f>
        <v>TOTAL RAFFINADERIJ ANTWERPEN</v>
      </c>
      <c r="AD72" s="31" t="str">
        <f>[1]BE!D$76</f>
        <v>TOTAL RAFFINADERIJ ANTWERPEN</v>
      </c>
      <c r="AE72" s="31">
        <f>[1]BE!E$76</f>
        <v>14847</v>
      </c>
      <c r="AF72" s="31" t="str">
        <f>[1]BE!F$76</f>
        <v>Scheldelaan</v>
      </c>
      <c r="AG72" s="31" t="str">
        <f>[1]BE!G$76</f>
        <v>16</v>
      </c>
      <c r="AH72" s="31" t="str">
        <f>[1]BE!H$76</f>
        <v>Antwerpen</v>
      </c>
      <c r="AI72" s="31" t="str">
        <f>[1]BE!I$76</f>
        <v>2030</v>
      </c>
      <c r="AJ72" s="31">
        <f>[1]BE!J$76</f>
        <v>3320</v>
      </c>
      <c r="AK72" s="31">
        <f>[1]BE!K$76</f>
        <v>4970</v>
      </c>
      <c r="AL72" s="31">
        <f>[1]BE!L$76</f>
        <v>106</v>
      </c>
      <c r="AM72" s="31">
        <f>[1]BE!M$76</f>
        <v>3600</v>
      </c>
      <c r="AN72" s="23" t="s">
        <v>808</v>
      </c>
    </row>
    <row r="73" spans="1:40" s="24" customFormat="1">
      <c r="A73" s="4" t="s">
        <v>465</v>
      </c>
      <c r="B73" s="4">
        <v>2012</v>
      </c>
      <c r="C73" s="4" t="s">
        <v>716</v>
      </c>
      <c r="D73" s="4" t="s">
        <v>717</v>
      </c>
      <c r="E73" s="4" t="s">
        <v>305</v>
      </c>
      <c r="F73" s="4">
        <v>65</v>
      </c>
      <c r="G73" s="4" t="s">
        <v>710</v>
      </c>
      <c r="H73" s="4" t="s">
        <v>711</v>
      </c>
      <c r="I73" s="4" t="s">
        <v>6</v>
      </c>
      <c r="J73" s="4" t="s">
        <v>633</v>
      </c>
      <c r="K73" s="4">
        <v>142</v>
      </c>
      <c r="L73" s="4" t="s">
        <v>8</v>
      </c>
      <c r="M73" s="4">
        <v>0</v>
      </c>
      <c r="N73" s="4">
        <v>0</v>
      </c>
      <c r="O73" s="4">
        <v>7.5970239999999993</v>
      </c>
      <c r="P73" s="4">
        <v>0</v>
      </c>
      <c r="Q73" s="4">
        <v>2958.7565880000006</v>
      </c>
      <c r="R73" s="4">
        <v>403.81</v>
      </c>
      <c r="S73" s="4">
        <v>167.62</v>
      </c>
      <c r="T73" s="4">
        <v>1.36</v>
      </c>
      <c r="U73" s="4"/>
      <c r="V73" s="4"/>
      <c r="W73" s="4"/>
      <c r="X73" s="4"/>
      <c r="Y73" s="4"/>
      <c r="Z73" s="4"/>
      <c r="AA73" s="4"/>
      <c r="AB73" s="28" t="str">
        <f>[1]BE!B$76</f>
        <v>1.(a)</v>
      </c>
      <c r="AC73" s="31" t="str">
        <f>[1]BE!C$76</f>
        <v>TOTAL RAFFINADERIJ ANTWERPEN</v>
      </c>
      <c r="AD73" s="31" t="str">
        <f>[1]BE!D$76</f>
        <v>TOTAL RAFFINADERIJ ANTWERPEN</v>
      </c>
      <c r="AE73" s="31">
        <f>[1]BE!E$76</f>
        <v>14847</v>
      </c>
      <c r="AF73" s="31" t="str">
        <f>[1]BE!F$76</f>
        <v>Scheldelaan</v>
      </c>
      <c r="AG73" s="31" t="str">
        <f>[1]BE!G$76</f>
        <v>16</v>
      </c>
      <c r="AH73" s="31" t="str">
        <f>[1]BE!H$76</f>
        <v>Antwerpen</v>
      </c>
      <c r="AI73" s="31" t="str">
        <f>[1]BE!I$76</f>
        <v>2030</v>
      </c>
      <c r="AJ73" s="31">
        <f>[1]BE!J$76</f>
        <v>3320</v>
      </c>
      <c r="AK73" s="31">
        <f>[1]BE!K$76</f>
        <v>4970</v>
      </c>
      <c r="AL73" s="31">
        <f>[1]BE!L$76</f>
        <v>106</v>
      </c>
      <c r="AM73" s="31">
        <f>[1]BE!M$76</f>
        <v>3600</v>
      </c>
      <c r="AN73" s="23" t="s">
        <v>808</v>
      </c>
    </row>
    <row r="74" spans="1:40" s="24" customFormat="1">
      <c r="A74" s="4" t="s">
        <v>465</v>
      </c>
      <c r="B74" s="4">
        <v>2012</v>
      </c>
      <c r="C74" s="4" t="s">
        <v>718</v>
      </c>
      <c r="D74" s="4" t="s">
        <v>719</v>
      </c>
      <c r="E74" s="4" t="s">
        <v>309</v>
      </c>
      <c r="F74" s="4">
        <v>66</v>
      </c>
      <c r="G74" s="4" t="s">
        <v>710</v>
      </c>
      <c r="H74" s="4" t="s">
        <v>711</v>
      </c>
      <c r="I74" s="4" t="s">
        <v>14</v>
      </c>
      <c r="J74" s="4" t="s">
        <v>633</v>
      </c>
      <c r="K74" s="4">
        <v>50.3</v>
      </c>
      <c r="L74" s="4" t="s">
        <v>8</v>
      </c>
      <c r="M74" s="4">
        <v>0</v>
      </c>
      <c r="N74" s="4">
        <v>0</v>
      </c>
      <c r="O74" s="4">
        <v>0</v>
      </c>
      <c r="P74" s="4">
        <v>0</v>
      </c>
      <c r="Q74" s="4">
        <v>836.81684100000018</v>
      </c>
      <c r="R74" s="4">
        <v>1.877</v>
      </c>
      <c r="S74" s="4">
        <v>14.676</v>
      </c>
      <c r="T74" s="4">
        <v>0.38100000000000001</v>
      </c>
      <c r="U74" s="4"/>
      <c r="V74" s="4"/>
      <c r="W74" s="4"/>
      <c r="X74" s="4"/>
      <c r="Y74" s="4"/>
      <c r="Z74" s="4"/>
      <c r="AA74" s="4"/>
      <c r="AB74" s="28" t="str">
        <f>[1]BE!B$76</f>
        <v>1.(a)</v>
      </c>
      <c r="AC74" s="31" t="str">
        <f>[1]BE!C$76</f>
        <v>TOTAL RAFFINADERIJ ANTWERPEN</v>
      </c>
      <c r="AD74" s="31" t="str">
        <f>[1]BE!D$76</f>
        <v>TOTAL RAFFINADERIJ ANTWERPEN</v>
      </c>
      <c r="AE74" s="31">
        <f>[1]BE!E$76</f>
        <v>14847</v>
      </c>
      <c r="AF74" s="31" t="str">
        <f>[1]BE!F$76</f>
        <v>Scheldelaan</v>
      </c>
      <c r="AG74" s="31" t="str">
        <f>[1]BE!G$76</f>
        <v>16</v>
      </c>
      <c r="AH74" s="31" t="str">
        <f>[1]BE!H$76</f>
        <v>Antwerpen</v>
      </c>
      <c r="AI74" s="31" t="str">
        <f>[1]BE!I$76</f>
        <v>2030</v>
      </c>
      <c r="AJ74" s="31">
        <f>[1]BE!J$76</f>
        <v>3320</v>
      </c>
      <c r="AK74" s="31">
        <f>[1]BE!K$76</f>
        <v>4970</v>
      </c>
      <c r="AL74" s="31">
        <f>[1]BE!L$76</f>
        <v>106</v>
      </c>
      <c r="AM74" s="31">
        <f>[1]BE!M$76</f>
        <v>3600</v>
      </c>
      <c r="AN74" s="23" t="s">
        <v>808</v>
      </c>
    </row>
    <row r="75" spans="1:40" s="24" customFormat="1">
      <c r="A75" s="4" t="s">
        <v>465</v>
      </c>
      <c r="B75" s="4">
        <v>2012</v>
      </c>
      <c r="C75" s="4" t="s">
        <v>720</v>
      </c>
      <c r="D75" s="4" t="s">
        <v>721</v>
      </c>
      <c r="E75" s="4" t="s">
        <v>314</v>
      </c>
      <c r="F75" s="4">
        <v>67</v>
      </c>
      <c r="G75" s="4" t="s">
        <v>710</v>
      </c>
      <c r="H75" s="4" t="s">
        <v>711</v>
      </c>
      <c r="I75" s="4" t="s">
        <v>14</v>
      </c>
      <c r="J75" s="4" t="s">
        <v>633</v>
      </c>
      <c r="K75" s="4">
        <v>150</v>
      </c>
      <c r="L75" s="4" t="s">
        <v>8</v>
      </c>
      <c r="M75" s="4">
        <v>0</v>
      </c>
      <c r="N75" s="4">
        <v>0</v>
      </c>
      <c r="O75" s="4">
        <v>0</v>
      </c>
      <c r="P75" s="4">
        <v>0</v>
      </c>
      <c r="Q75" s="4">
        <v>1456.0828000000001</v>
      </c>
      <c r="R75" s="4">
        <v>0</v>
      </c>
      <c r="S75" s="4">
        <v>45.901000000000003</v>
      </c>
      <c r="T75" s="4">
        <v>0.80600000000000005</v>
      </c>
      <c r="U75" s="4"/>
      <c r="V75" s="4"/>
      <c r="W75" s="4"/>
      <c r="X75" s="4"/>
      <c r="Y75" s="4"/>
      <c r="Z75" s="4"/>
      <c r="AA75" s="4"/>
      <c r="AB75" s="28" t="str">
        <f>[1]BE!B$76</f>
        <v>1.(a)</v>
      </c>
      <c r="AC75" s="31" t="str">
        <f>[1]BE!C$76</f>
        <v>TOTAL RAFFINADERIJ ANTWERPEN</v>
      </c>
      <c r="AD75" s="31" t="str">
        <f>[1]BE!D$76</f>
        <v>TOTAL RAFFINADERIJ ANTWERPEN</v>
      </c>
      <c r="AE75" s="31">
        <f>[1]BE!E$76</f>
        <v>14847</v>
      </c>
      <c r="AF75" s="31" t="str">
        <f>[1]BE!F$76</f>
        <v>Scheldelaan</v>
      </c>
      <c r="AG75" s="31" t="str">
        <f>[1]BE!G$76</f>
        <v>16</v>
      </c>
      <c r="AH75" s="31" t="str">
        <f>[1]BE!H$76</f>
        <v>Antwerpen</v>
      </c>
      <c r="AI75" s="31" t="str">
        <f>[1]BE!I$76</f>
        <v>2030</v>
      </c>
      <c r="AJ75" s="31">
        <f>[1]BE!J$76</f>
        <v>3320</v>
      </c>
      <c r="AK75" s="31">
        <f>[1]BE!K$76</f>
        <v>4970</v>
      </c>
      <c r="AL75" s="31">
        <f>[1]BE!L$76</f>
        <v>106</v>
      </c>
      <c r="AM75" s="31">
        <f>[1]BE!M$76</f>
        <v>3600</v>
      </c>
      <c r="AN75" s="23" t="s">
        <v>808</v>
      </c>
    </row>
    <row r="76" spans="1:40" s="24" customFormat="1">
      <c r="A76" s="4" t="s">
        <v>465</v>
      </c>
      <c r="B76" s="4">
        <v>2012</v>
      </c>
      <c r="C76" s="4" t="s">
        <v>722</v>
      </c>
      <c r="D76" s="4" t="s">
        <v>723</v>
      </c>
      <c r="E76" s="4" t="s">
        <v>318</v>
      </c>
      <c r="F76" s="4">
        <v>68</v>
      </c>
      <c r="G76" s="4" t="s">
        <v>710</v>
      </c>
      <c r="H76" s="4" t="s">
        <v>711</v>
      </c>
      <c r="I76" s="4" t="s">
        <v>6</v>
      </c>
      <c r="J76" s="4" t="s">
        <v>633</v>
      </c>
      <c r="K76" s="4">
        <v>149</v>
      </c>
      <c r="L76" s="4" t="s">
        <v>8</v>
      </c>
      <c r="M76" s="4">
        <v>0</v>
      </c>
      <c r="N76" s="4">
        <v>0</v>
      </c>
      <c r="O76" s="4">
        <v>0</v>
      </c>
      <c r="P76" s="4">
        <v>0</v>
      </c>
      <c r="Q76" s="4">
        <v>2860.8184710000005</v>
      </c>
      <c r="R76" s="4">
        <v>6.5259999999999998</v>
      </c>
      <c r="S76" s="4">
        <v>111.50700000000001</v>
      </c>
      <c r="T76" s="4">
        <v>1.0009999999999999</v>
      </c>
      <c r="U76" s="4"/>
      <c r="V76" s="4"/>
      <c r="W76" s="4"/>
      <c r="X76" s="4"/>
      <c r="Y76" s="4"/>
      <c r="Z76" s="4"/>
      <c r="AA76" s="4"/>
      <c r="AB76" s="28" t="str">
        <f>[1]BE!B$76</f>
        <v>1.(a)</v>
      </c>
      <c r="AC76" s="31" t="str">
        <f>[1]BE!C$76</f>
        <v>TOTAL RAFFINADERIJ ANTWERPEN</v>
      </c>
      <c r="AD76" s="31" t="str">
        <f>[1]BE!D$76</f>
        <v>TOTAL RAFFINADERIJ ANTWERPEN</v>
      </c>
      <c r="AE76" s="31">
        <f>[1]BE!E$76</f>
        <v>14847</v>
      </c>
      <c r="AF76" s="31" t="str">
        <f>[1]BE!F$76</f>
        <v>Scheldelaan</v>
      </c>
      <c r="AG76" s="31" t="str">
        <f>[1]BE!G$76</f>
        <v>16</v>
      </c>
      <c r="AH76" s="31" t="str">
        <f>[1]BE!H$76</f>
        <v>Antwerpen</v>
      </c>
      <c r="AI76" s="31" t="str">
        <f>[1]BE!I$76</f>
        <v>2030</v>
      </c>
      <c r="AJ76" s="31">
        <f>[1]BE!J$76</f>
        <v>3320</v>
      </c>
      <c r="AK76" s="31">
        <f>[1]BE!K$76</f>
        <v>4970</v>
      </c>
      <c r="AL76" s="31">
        <f>[1]BE!L$76</f>
        <v>106</v>
      </c>
      <c r="AM76" s="31">
        <f>[1]BE!M$76</f>
        <v>3600</v>
      </c>
      <c r="AN76" s="23" t="s">
        <v>808</v>
      </c>
    </row>
    <row r="77" spans="1:40" s="24" customFormat="1">
      <c r="A77" s="4" t="s">
        <v>465</v>
      </c>
      <c r="B77" s="4">
        <v>2012</v>
      </c>
      <c r="C77" s="4" t="s">
        <v>724</v>
      </c>
      <c r="D77" s="4" t="s">
        <v>725</v>
      </c>
      <c r="E77" s="4" t="s">
        <v>322</v>
      </c>
      <c r="F77" s="4">
        <v>69</v>
      </c>
      <c r="G77" s="4" t="s">
        <v>710</v>
      </c>
      <c r="H77" s="4" t="s">
        <v>711</v>
      </c>
      <c r="I77" s="4" t="s">
        <v>6</v>
      </c>
      <c r="J77" s="4" t="s">
        <v>633</v>
      </c>
      <c r="K77" s="4">
        <v>55.4</v>
      </c>
      <c r="L77" s="4" t="s">
        <v>8</v>
      </c>
      <c r="M77" s="4">
        <v>0</v>
      </c>
      <c r="N77" s="4">
        <v>0</v>
      </c>
      <c r="O77" s="4">
        <v>0</v>
      </c>
      <c r="P77" s="4">
        <v>0</v>
      </c>
      <c r="Q77" s="4">
        <v>886.51690199999996</v>
      </c>
      <c r="R77" s="4">
        <v>2.0339999999999998</v>
      </c>
      <c r="S77" s="4">
        <v>50.484999999999999</v>
      </c>
      <c r="T77" s="4">
        <v>0.40400000000000003</v>
      </c>
      <c r="U77" s="4"/>
      <c r="V77" s="4"/>
      <c r="W77" s="4"/>
      <c r="X77" s="4"/>
      <c r="Y77" s="4"/>
      <c r="Z77" s="4"/>
      <c r="AA77" s="4"/>
      <c r="AB77" s="28" t="str">
        <f>[1]BE!B$76</f>
        <v>1.(a)</v>
      </c>
      <c r="AC77" s="31" t="str">
        <f>[1]BE!C$76</f>
        <v>TOTAL RAFFINADERIJ ANTWERPEN</v>
      </c>
      <c r="AD77" s="31" t="str">
        <f>[1]BE!D$76</f>
        <v>TOTAL RAFFINADERIJ ANTWERPEN</v>
      </c>
      <c r="AE77" s="31">
        <f>[1]BE!E$76</f>
        <v>14847</v>
      </c>
      <c r="AF77" s="31" t="str">
        <f>[1]BE!F$76</f>
        <v>Scheldelaan</v>
      </c>
      <c r="AG77" s="31" t="str">
        <f>[1]BE!G$76</f>
        <v>16</v>
      </c>
      <c r="AH77" s="31" t="str">
        <f>[1]BE!H$76</f>
        <v>Antwerpen</v>
      </c>
      <c r="AI77" s="31" t="str">
        <f>[1]BE!I$76</f>
        <v>2030</v>
      </c>
      <c r="AJ77" s="31">
        <f>[1]BE!J$76</f>
        <v>3320</v>
      </c>
      <c r="AK77" s="31">
        <f>[1]BE!K$76</f>
        <v>4970</v>
      </c>
      <c r="AL77" s="31">
        <f>[1]BE!L$76</f>
        <v>106</v>
      </c>
      <c r="AM77" s="31">
        <f>[1]BE!M$76</f>
        <v>3600</v>
      </c>
      <c r="AN77" s="23" t="s">
        <v>808</v>
      </c>
    </row>
    <row r="78" spans="1:40" s="24" customFormat="1">
      <c r="A78" s="4" t="s">
        <v>465</v>
      </c>
      <c r="B78" s="4">
        <v>2012</v>
      </c>
      <c r="C78" s="4" t="s">
        <v>726</v>
      </c>
      <c r="D78" s="4" t="s">
        <v>727</v>
      </c>
      <c r="E78" s="4" t="s">
        <v>243</v>
      </c>
      <c r="F78" s="4">
        <v>51</v>
      </c>
      <c r="G78" s="4" t="s">
        <v>728</v>
      </c>
      <c r="H78" s="4" t="s">
        <v>729</v>
      </c>
      <c r="I78" s="4" t="s">
        <v>6</v>
      </c>
      <c r="J78" s="4" t="s">
        <v>470</v>
      </c>
      <c r="K78" s="4">
        <v>171</v>
      </c>
      <c r="L78" s="4" t="s">
        <v>8</v>
      </c>
      <c r="M78" s="4">
        <v>0</v>
      </c>
      <c r="N78" s="4">
        <v>0</v>
      </c>
      <c r="O78" s="4">
        <v>604.58481000000006</v>
      </c>
      <c r="P78" s="4">
        <v>610.18899999999996</v>
      </c>
      <c r="Q78" s="4">
        <v>109.631</v>
      </c>
      <c r="R78" s="4">
        <v>12.4</v>
      </c>
      <c r="S78" s="4">
        <v>67.400000000000006</v>
      </c>
      <c r="T78" s="4">
        <v>0</v>
      </c>
      <c r="U78" s="4"/>
      <c r="V78" s="4"/>
      <c r="W78" s="4"/>
      <c r="X78" s="4"/>
      <c r="Y78" s="4"/>
      <c r="Z78" s="4"/>
      <c r="AA78" s="4"/>
      <c r="AB78" s="28" t="str">
        <f>[1]BE!B$86</f>
        <v>4.(a)</v>
      </c>
      <c r="AC78" s="31" t="str">
        <f>[1]BE!C$86</f>
        <v>LANXESS</v>
      </c>
      <c r="AD78" s="31" t="str">
        <f>[1]BE!D$86</f>
        <v>LANXESS</v>
      </c>
      <c r="AE78" s="31">
        <f>[1]BE!E$86</f>
        <v>15620</v>
      </c>
      <c r="AF78" s="31" t="str">
        <f>[1]BE!F$86</f>
        <v>Scheldelaan</v>
      </c>
      <c r="AG78" s="31" t="str">
        <f>[1]BE!G$86</f>
        <v>420</v>
      </c>
      <c r="AH78" s="31" t="str">
        <f>[1]BE!H$86</f>
        <v>Antwerpen</v>
      </c>
      <c r="AI78" s="31" t="str">
        <f>[1]BE!I$86</f>
        <v>2040</v>
      </c>
      <c r="AJ78" s="31">
        <f>[1]BE!J$86</f>
        <v>1360</v>
      </c>
      <c r="AK78" s="31">
        <f>[1]BE!K$86</f>
        <v>428</v>
      </c>
      <c r="AL78" s="31">
        <f>[1]BE!L$86</f>
        <v>0</v>
      </c>
      <c r="AM78" s="31">
        <f>[1]BE!M$86</f>
        <v>139</v>
      </c>
      <c r="AN78" s="23" t="s">
        <v>808</v>
      </c>
    </row>
    <row r="79" spans="1:40" s="24" customFormat="1">
      <c r="A79" s="4" t="s">
        <v>465</v>
      </c>
      <c r="B79" s="4">
        <v>2012</v>
      </c>
      <c r="C79" s="4" t="s">
        <v>730</v>
      </c>
      <c r="D79" s="4" t="s">
        <v>731</v>
      </c>
      <c r="E79" s="4" t="s">
        <v>256</v>
      </c>
      <c r="F79" s="4">
        <v>54</v>
      </c>
      <c r="G79" s="4" t="s">
        <v>732</v>
      </c>
      <c r="H79" s="4" t="s">
        <v>733</v>
      </c>
      <c r="I79" s="4" t="s">
        <v>6</v>
      </c>
      <c r="J79" s="4" t="s">
        <v>470</v>
      </c>
      <c r="K79" s="4">
        <v>180</v>
      </c>
      <c r="L79" s="4" t="s">
        <v>8</v>
      </c>
      <c r="M79" s="4">
        <v>0</v>
      </c>
      <c r="N79" s="4">
        <v>0</v>
      </c>
      <c r="O79" s="4">
        <v>0</v>
      </c>
      <c r="P79" s="4">
        <v>989.39641600000004</v>
      </c>
      <c r="Q79" s="4">
        <v>104.15072000000001</v>
      </c>
      <c r="R79" s="4">
        <v>0</v>
      </c>
      <c r="S79" s="4">
        <v>71.290000000000006</v>
      </c>
      <c r="T79" s="4">
        <v>0</v>
      </c>
      <c r="U79" s="4"/>
      <c r="V79" s="4"/>
      <c r="W79" s="4"/>
      <c r="X79" s="4"/>
      <c r="Y79" s="4"/>
      <c r="Z79" s="4"/>
      <c r="AA79" s="4"/>
      <c r="AB79" s="28" t="str">
        <f>[1]BE!B$87</f>
        <v>4.(d)</v>
      </c>
      <c r="AC79" s="31" t="str">
        <f>[1]BE!C$87</f>
        <v>MONSANTO EUROPE</v>
      </c>
      <c r="AD79" s="31" t="str">
        <f>[1]BE!D$87</f>
        <v>MONSANTO EUROPE</v>
      </c>
      <c r="AE79" s="31">
        <f>[1]BE!E$87</f>
        <v>14692</v>
      </c>
      <c r="AF79" s="31" t="str">
        <f>[1]BE!F$87</f>
        <v>Scheldelaan</v>
      </c>
      <c r="AG79" s="31" t="str">
        <f>[1]BE!G$87</f>
        <v>460</v>
      </c>
      <c r="AH79" s="31" t="str">
        <f>[1]BE!H$87</f>
        <v>Antwerpen</v>
      </c>
      <c r="AI79" s="31" t="str">
        <f>[1]BE!I$87</f>
        <v>2040</v>
      </c>
      <c r="AJ79" s="31">
        <f>[1]BE!J$87</f>
        <v>210</v>
      </c>
      <c r="AK79" s="31">
        <f>[1]BE!K$87</f>
        <v>0</v>
      </c>
      <c r="AL79" s="31">
        <f>[1]BE!L$87</f>
        <v>0</v>
      </c>
      <c r="AM79" s="31">
        <f>[1]BE!M$87</f>
        <v>277</v>
      </c>
      <c r="AN79" s="23" t="s">
        <v>808</v>
      </c>
    </row>
    <row r="80" spans="1:40" s="24" customFormat="1">
      <c r="A80" s="4" t="s">
        <v>465</v>
      </c>
      <c r="B80" s="4">
        <v>2012</v>
      </c>
      <c r="C80" s="4" t="s">
        <v>734</v>
      </c>
      <c r="D80" s="4" t="s">
        <v>735</v>
      </c>
      <c r="E80" s="4" t="s">
        <v>260</v>
      </c>
      <c r="F80" s="4">
        <v>55</v>
      </c>
      <c r="G80" s="4" t="s">
        <v>732</v>
      </c>
      <c r="H80" s="4" t="s">
        <v>733</v>
      </c>
      <c r="I80" s="4" t="s">
        <v>14</v>
      </c>
      <c r="J80" s="4" t="s">
        <v>15</v>
      </c>
      <c r="K80" s="4">
        <v>110</v>
      </c>
      <c r="L80" s="4" t="s">
        <v>27</v>
      </c>
      <c r="M80" s="4">
        <v>0</v>
      </c>
      <c r="N80" s="4">
        <v>0</v>
      </c>
      <c r="O80" s="4">
        <v>0</v>
      </c>
      <c r="P80" s="4">
        <v>3424.9713280000001</v>
      </c>
      <c r="Q80" s="4">
        <v>118.899</v>
      </c>
      <c r="R80" s="4">
        <v>0</v>
      </c>
      <c r="S80" s="4">
        <v>120.24</v>
      </c>
      <c r="T80" s="4">
        <v>0</v>
      </c>
      <c r="U80" s="4"/>
      <c r="V80" s="4"/>
      <c r="W80" s="4"/>
      <c r="X80" s="4"/>
      <c r="Y80" s="4"/>
      <c r="Z80" s="4"/>
      <c r="AA80" s="4"/>
      <c r="AB80" s="28" t="str">
        <f>[1]BE!B$87</f>
        <v>4.(d)</v>
      </c>
      <c r="AC80" s="31" t="str">
        <f>[1]BE!C$87</f>
        <v>MONSANTO EUROPE</v>
      </c>
      <c r="AD80" s="31" t="str">
        <f>[1]BE!D$87</f>
        <v>MONSANTO EUROPE</v>
      </c>
      <c r="AE80" s="31">
        <f>[1]BE!E$87</f>
        <v>14692</v>
      </c>
      <c r="AF80" s="31" t="str">
        <f>[1]BE!F$87</f>
        <v>Scheldelaan</v>
      </c>
      <c r="AG80" s="31" t="str">
        <f>[1]BE!G$87</f>
        <v>460</v>
      </c>
      <c r="AH80" s="31" t="str">
        <f>[1]BE!H$87</f>
        <v>Antwerpen</v>
      </c>
      <c r="AI80" s="31" t="str">
        <f>[1]BE!I$87</f>
        <v>2040</v>
      </c>
      <c r="AJ80" s="31">
        <f>[1]BE!J$87</f>
        <v>210</v>
      </c>
      <c r="AK80" s="31">
        <f>[1]BE!K$87</f>
        <v>0</v>
      </c>
      <c r="AL80" s="31">
        <f>[1]BE!L$87</f>
        <v>0</v>
      </c>
      <c r="AM80" s="31">
        <f>[1]BE!M$87</f>
        <v>277</v>
      </c>
      <c r="AN80" s="23" t="s">
        <v>808</v>
      </c>
    </row>
    <row r="81" spans="1:40" s="24" customFormat="1">
      <c r="A81" s="4" t="s">
        <v>465</v>
      </c>
      <c r="B81" s="4">
        <v>2012</v>
      </c>
      <c r="C81" s="4" t="s">
        <v>736</v>
      </c>
      <c r="D81" s="4" t="s">
        <v>737</v>
      </c>
      <c r="E81" s="4" t="s">
        <v>209</v>
      </c>
      <c r="F81" s="4">
        <v>43</v>
      </c>
      <c r="G81" s="4" t="s">
        <v>738</v>
      </c>
      <c r="H81" s="4" t="s">
        <v>739</v>
      </c>
      <c r="I81" s="4" t="s">
        <v>6</v>
      </c>
      <c r="J81" s="4" t="s">
        <v>633</v>
      </c>
      <c r="K81" s="4">
        <v>53.8</v>
      </c>
      <c r="L81" s="4" t="s">
        <v>8</v>
      </c>
      <c r="M81" s="4">
        <v>0</v>
      </c>
      <c r="N81" s="4">
        <v>0</v>
      </c>
      <c r="O81" s="4">
        <v>201.84479999999999</v>
      </c>
      <c r="P81" s="4">
        <v>0</v>
      </c>
      <c r="Q81" s="4">
        <v>595.17399999999998</v>
      </c>
      <c r="R81" s="4">
        <v>9.6</v>
      </c>
      <c r="S81" s="4">
        <v>1.5797699999999999</v>
      </c>
      <c r="T81" s="4">
        <v>0.65720000000000001</v>
      </c>
      <c r="U81" s="4"/>
      <c r="V81" s="4"/>
      <c r="W81" s="4"/>
      <c r="X81" s="4"/>
      <c r="Y81" s="4"/>
      <c r="Z81" s="4"/>
      <c r="AA81" s="4"/>
      <c r="AB81" s="28" t="str">
        <f>[1]BE!B$84</f>
        <v>1.(a)</v>
      </c>
      <c r="AC81" s="31" t="str">
        <f>[1]BE!C$84</f>
        <v>INDEPENDENT BELGIAN REFINERY</v>
      </c>
      <c r="AD81" s="31" t="str">
        <f>[1]BE!D$84</f>
        <v>INDEPENDENT BELGIAN REFINERY</v>
      </c>
      <c r="AE81" s="31">
        <f>[1]BE!E$84</f>
        <v>14758</v>
      </c>
      <c r="AF81" s="31" t="str">
        <f>[1]BE!F$84</f>
        <v>Scheldelaan</v>
      </c>
      <c r="AG81" s="31" t="str">
        <f>[1]BE!G$84</f>
        <v>490</v>
      </c>
      <c r="AH81" s="31" t="str">
        <f>[1]BE!H$84</f>
        <v>Antwerpen</v>
      </c>
      <c r="AI81" s="31" t="str">
        <f>[1]BE!I$84</f>
        <v>2040</v>
      </c>
      <c r="AJ81" s="31">
        <f>[1]BE!J$84</f>
        <v>0</v>
      </c>
      <c r="AK81" s="31">
        <f>[1]BE!K$84</f>
        <v>339</v>
      </c>
      <c r="AL81" s="31">
        <f>[1]BE!L$84</f>
        <v>0</v>
      </c>
      <c r="AM81" s="31">
        <f>[1]BE!M$84</f>
        <v>301</v>
      </c>
      <c r="AN81" s="23" t="s">
        <v>808</v>
      </c>
    </row>
    <row r="82" spans="1:40" s="24" customFormat="1">
      <c r="A82" s="4" t="s">
        <v>465</v>
      </c>
      <c r="B82" s="4">
        <v>2012</v>
      </c>
      <c r="C82" s="4" t="s">
        <v>740</v>
      </c>
      <c r="D82" s="4" t="s">
        <v>741</v>
      </c>
      <c r="E82" s="4" t="s">
        <v>213</v>
      </c>
      <c r="F82" s="4">
        <v>44</v>
      </c>
      <c r="G82" s="4" t="s">
        <v>738</v>
      </c>
      <c r="H82" s="4" t="s">
        <v>739</v>
      </c>
      <c r="I82" s="4" t="s">
        <v>6</v>
      </c>
      <c r="J82" s="4" t="s">
        <v>633</v>
      </c>
      <c r="K82" s="4">
        <v>114.2</v>
      </c>
      <c r="L82" s="4" t="s">
        <v>8</v>
      </c>
      <c r="M82" s="4">
        <v>0</v>
      </c>
      <c r="N82" s="4">
        <v>0</v>
      </c>
      <c r="O82" s="4">
        <v>125.97020000000001</v>
      </c>
      <c r="P82" s="4">
        <v>0</v>
      </c>
      <c r="Q82" s="4">
        <v>940.83249999999998</v>
      </c>
      <c r="R82" s="4">
        <v>13.85</v>
      </c>
      <c r="S82" s="4">
        <v>19.190000000000001</v>
      </c>
      <c r="T82" s="4">
        <v>0.55699999999999994</v>
      </c>
      <c r="U82" s="4"/>
      <c r="V82" s="4"/>
      <c r="W82" s="4"/>
      <c r="X82" s="4"/>
      <c r="Y82" s="4"/>
      <c r="Z82" s="4"/>
      <c r="AA82" s="4"/>
      <c r="AB82" s="28" t="str">
        <f>[1]BE!B$84</f>
        <v>1.(a)</v>
      </c>
      <c r="AC82" s="31" t="str">
        <f>[1]BE!C$84</f>
        <v>INDEPENDENT BELGIAN REFINERY</v>
      </c>
      <c r="AD82" s="31" t="str">
        <f>[1]BE!D$84</f>
        <v>INDEPENDENT BELGIAN REFINERY</v>
      </c>
      <c r="AE82" s="31">
        <f>[1]BE!E$84</f>
        <v>14758</v>
      </c>
      <c r="AF82" s="31" t="str">
        <f>[1]BE!F$84</f>
        <v>Scheldelaan</v>
      </c>
      <c r="AG82" s="31" t="str">
        <f>[1]BE!G$84</f>
        <v>490</v>
      </c>
      <c r="AH82" s="31" t="str">
        <f>[1]BE!H$84</f>
        <v>Antwerpen</v>
      </c>
      <c r="AI82" s="31" t="str">
        <f>[1]BE!I$84</f>
        <v>2040</v>
      </c>
      <c r="AJ82" s="31">
        <f>[1]BE!J$84</f>
        <v>0</v>
      </c>
      <c r="AK82" s="31">
        <f>[1]BE!K$84</f>
        <v>339</v>
      </c>
      <c r="AL82" s="31">
        <f>[1]BE!L$84</f>
        <v>0</v>
      </c>
      <c r="AM82" s="31">
        <f>[1]BE!M$84</f>
        <v>301</v>
      </c>
      <c r="AN82" s="23" t="s">
        <v>808</v>
      </c>
    </row>
    <row r="83" spans="1:40" s="24" customFormat="1">
      <c r="A83" s="4" t="s">
        <v>465</v>
      </c>
      <c r="B83" s="4">
        <v>2012</v>
      </c>
      <c r="C83" s="4" t="s">
        <v>742</v>
      </c>
      <c r="D83" s="4" t="s">
        <v>743</v>
      </c>
      <c r="E83" s="4" t="s">
        <v>217</v>
      </c>
      <c r="F83" s="4">
        <v>45</v>
      </c>
      <c r="G83" s="4" t="s">
        <v>738</v>
      </c>
      <c r="H83" s="4" t="s">
        <v>739</v>
      </c>
      <c r="I83" s="4" t="s">
        <v>6</v>
      </c>
      <c r="J83" s="4" t="s">
        <v>633</v>
      </c>
      <c r="K83" s="4">
        <v>134.6</v>
      </c>
      <c r="L83" s="4" t="s">
        <v>8</v>
      </c>
      <c r="M83" s="4">
        <v>0</v>
      </c>
      <c r="N83" s="4">
        <v>0</v>
      </c>
      <c r="O83" s="4">
        <v>447.3426</v>
      </c>
      <c r="P83" s="4">
        <v>0</v>
      </c>
      <c r="Q83" s="4">
        <v>0</v>
      </c>
      <c r="R83" s="4">
        <v>15.74</v>
      </c>
      <c r="S83" s="4">
        <v>10.616000000000001</v>
      </c>
      <c r="T83" s="4">
        <v>7.32</v>
      </c>
      <c r="U83" s="4"/>
      <c r="V83" s="4"/>
      <c r="W83" s="4"/>
      <c r="X83" s="4"/>
      <c r="Y83" s="4"/>
      <c r="Z83" s="4"/>
      <c r="AA83" s="4"/>
      <c r="AB83" s="28" t="str">
        <f>[1]BE!B$84</f>
        <v>1.(a)</v>
      </c>
      <c r="AC83" s="31" t="str">
        <f>[1]BE!C$84</f>
        <v>INDEPENDENT BELGIAN REFINERY</v>
      </c>
      <c r="AD83" s="31" t="str">
        <f>[1]BE!D$84</f>
        <v>INDEPENDENT BELGIAN REFINERY</v>
      </c>
      <c r="AE83" s="31">
        <f>[1]BE!E$84</f>
        <v>14758</v>
      </c>
      <c r="AF83" s="31" t="str">
        <f>[1]BE!F$84</f>
        <v>Scheldelaan</v>
      </c>
      <c r="AG83" s="31" t="str">
        <f>[1]BE!G$84</f>
        <v>490</v>
      </c>
      <c r="AH83" s="31" t="str">
        <f>[1]BE!H$84</f>
        <v>Antwerpen</v>
      </c>
      <c r="AI83" s="31" t="str">
        <f>[1]BE!I$84</f>
        <v>2040</v>
      </c>
      <c r="AJ83" s="31">
        <f>[1]BE!J$84</f>
        <v>0</v>
      </c>
      <c r="AK83" s="31">
        <f>[1]BE!K$84</f>
        <v>339</v>
      </c>
      <c r="AL83" s="31">
        <f>[1]BE!L$84</f>
        <v>0</v>
      </c>
      <c r="AM83" s="31">
        <f>[1]BE!M$84</f>
        <v>301</v>
      </c>
      <c r="AN83" s="23" t="s">
        <v>808</v>
      </c>
    </row>
    <row r="84" spans="1:40" s="24" customFormat="1">
      <c r="A84" s="4" t="s">
        <v>465</v>
      </c>
      <c r="B84" s="4">
        <v>2012</v>
      </c>
      <c r="C84" s="4" t="s">
        <v>744</v>
      </c>
      <c r="D84" s="4" t="s">
        <v>745</v>
      </c>
      <c r="E84" s="4" t="s">
        <v>18</v>
      </c>
      <c r="F84" s="4">
        <v>3</v>
      </c>
      <c r="G84" s="4" t="s">
        <v>746</v>
      </c>
      <c r="H84" s="4" t="s">
        <v>747</v>
      </c>
      <c r="I84" s="4" t="s">
        <v>6</v>
      </c>
      <c r="J84" s="4" t="s">
        <v>470</v>
      </c>
      <c r="K84" s="4">
        <v>227</v>
      </c>
      <c r="L84" s="4" t="s">
        <v>8</v>
      </c>
      <c r="M84" s="4">
        <v>0</v>
      </c>
      <c r="N84" s="4">
        <v>0</v>
      </c>
      <c r="O84" s="4">
        <v>982.46800000000007</v>
      </c>
      <c r="P84" s="4">
        <v>0</v>
      </c>
      <c r="Q84" s="4">
        <v>1259.4280000000001</v>
      </c>
      <c r="R84" s="4">
        <v>0</v>
      </c>
      <c r="S84" s="4">
        <v>148.16999999999999</v>
      </c>
      <c r="T84" s="4">
        <v>7.9420000000000002</v>
      </c>
      <c r="U84" s="4"/>
      <c r="V84" s="4"/>
      <c r="W84" s="4"/>
      <c r="X84" s="4"/>
      <c r="Y84" s="4"/>
      <c r="Z84" s="4"/>
      <c r="AA84" s="4"/>
      <c r="AB84" s="28" t="str">
        <f>[1]BE!B$79</f>
        <v>4.(a)</v>
      </c>
      <c r="AC84" s="31" t="str">
        <f>[1]BE!C$79</f>
        <v>B.A.S.F. ANTWERPEN</v>
      </c>
      <c r="AD84" s="31" t="str">
        <f>[1]BE!D$79</f>
        <v>BASF ANTWERPEN</v>
      </c>
      <c r="AE84" s="31">
        <f>[1]BE!E$79</f>
        <v>14602</v>
      </c>
      <c r="AF84" s="31" t="str">
        <f>[1]BE!F$79</f>
        <v>Scheldelaan,Haven 725</v>
      </c>
      <c r="AG84" s="31" t="str">
        <f>[1]BE!G$79</f>
        <v>600</v>
      </c>
      <c r="AH84" s="31" t="str">
        <f>[1]BE!H$79</f>
        <v>Antwerpen</v>
      </c>
      <c r="AI84" s="31" t="str">
        <f>[1]BE!I$79</f>
        <v>2040</v>
      </c>
      <c r="AJ84" s="31">
        <f>[1]BE!J$79</f>
        <v>1550</v>
      </c>
      <c r="AK84" s="31">
        <f>[1]BE!K$79</f>
        <v>326</v>
      </c>
      <c r="AL84" s="31">
        <f>[1]BE!L$79</f>
        <v>0</v>
      </c>
      <c r="AM84" s="31">
        <f>[1]BE!M$79</f>
        <v>3050</v>
      </c>
      <c r="AN84" s="23" t="s">
        <v>808</v>
      </c>
    </row>
    <row r="85" spans="1:40" s="24" customFormat="1">
      <c r="A85" s="4" t="s">
        <v>465</v>
      </c>
      <c r="B85" s="4">
        <v>2012</v>
      </c>
      <c r="C85" s="4" t="s">
        <v>748</v>
      </c>
      <c r="D85" s="4" t="s">
        <v>749</v>
      </c>
      <c r="E85" s="4" t="s">
        <v>24</v>
      </c>
      <c r="F85" s="4">
        <v>4</v>
      </c>
      <c r="G85" s="4" t="s">
        <v>746</v>
      </c>
      <c r="H85" s="4" t="s">
        <v>747</v>
      </c>
      <c r="I85" s="4" t="s">
        <v>14</v>
      </c>
      <c r="J85" s="4" t="s">
        <v>470</v>
      </c>
      <c r="K85" s="4">
        <v>100</v>
      </c>
      <c r="L85" s="4" t="s">
        <v>8</v>
      </c>
      <c r="M85" s="4">
        <v>0</v>
      </c>
      <c r="N85" s="4">
        <v>0</v>
      </c>
      <c r="O85" s="4">
        <v>237.63200000000001</v>
      </c>
      <c r="P85" s="4">
        <v>776.93700000000001</v>
      </c>
      <c r="Q85" s="4">
        <v>0</v>
      </c>
      <c r="R85" s="4">
        <v>0</v>
      </c>
      <c r="S85" s="4">
        <v>72.876999999999995</v>
      </c>
      <c r="T85" s="4">
        <v>0.28100000000000003</v>
      </c>
      <c r="U85" s="4"/>
      <c r="V85" s="4"/>
      <c r="W85" s="4"/>
      <c r="X85" s="4"/>
      <c r="Y85" s="4"/>
      <c r="Z85" s="4"/>
      <c r="AA85" s="4"/>
      <c r="AB85" s="28" t="str">
        <f>[1]BE!B$79</f>
        <v>4.(a)</v>
      </c>
      <c r="AC85" s="31" t="str">
        <f>[1]BE!C$79</f>
        <v>B.A.S.F. ANTWERPEN</v>
      </c>
      <c r="AD85" s="31" t="str">
        <f>[1]BE!D$79</f>
        <v>BASF ANTWERPEN</v>
      </c>
      <c r="AE85" s="31">
        <f>[1]BE!E$79</f>
        <v>14602</v>
      </c>
      <c r="AF85" s="31" t="str">
        <f>[1]BE!F$79</f>
        <v>Scheldelaan,Haven 725</v>
      </c>
      <c r="AG85" s="31" t="str">
        <f>[1]BE!G$79</f>
        <v>600</v>
      </c>
      <c r="AH85" s="31" t="str">
        <f>[1]BE!H$79</f>
        <v>Antwerpen</v>
      </c>
      <c r="AI85" s="31" t="str">
        <f>[1]BE!I$79</f>
        <v>2040</v>
      </c>
      <c r="AJ85" s="31">
        <f>[1]BE!J$79</f>
        <v>1550</v>
      </c>
      <c r="AK85" s="31">
        <f>[1]BE!K$79</f>
        <v>326</v>
      </c>
      <c r="AL85" s="31">
        <f>[1]BE!L$79</f>
        <v>0</v>
      </c>
      <c r="AM85" s="31">
        <f>[1]BE!M$79</f>
        <v>3050</v>
      </c>
      <c r="AN85" s="23" t="s">
        <v>808</v>
      </c>
    </row>
    <row r="86" spans="1:40" s="24" customFormat="1">
      <c r="A86" s="4" t="s">
        <v>465</v>
      </c>
      <c r="B86" s="4">
        <v>2012</v>
      </c>
      <c r="C86" s="4" t="s">
        <v>750</v>
      </c>
      <c r="D86" s="4" t="s">
        <v>751</v>
      </c>
      <c r="E86" s="4" t="s">
        <v>31</v>
      </c>
      <c r="F86" s="4">
        <v>5</v>
      </c>
      <c r="G86" s="4" t="s">
        <v>746</v>
      </c>
      <c r="H86" s="4" t="s">
        <v>747</v>
      </c>
      <c r="I86" s="4" t="s">
        <v>14</v>
      </c>
      <c r="J86" s="4" t="s">
        <v>470</v>
      </c>
      <c r="K86" s="4">
        <v>120</v>
      </c>
      <c r="L86" s="4" t="s">
        <v>8</v>
      </c>
      <c r="M86" s="4">
        <v>0</v>
      </c>
      <c r="N86" s="4">
        <v>0</v>
      </c>
      <c r="O86" s="4">
        <v>0</v>
      </c>
      <c r="P86" s="4">
        <v>2667.0529999999999</v>
      </c>
      <c r="Q86" s="4">
        <v>0</v>
      </c>
      <c r="R86" s="4">
        <v>0</v>
      </c>
      <c r="S86" s="4">
        <v>73.75</v>
      </c>
      <c r="T86" s="4">
        <v>0</v>
      </c>
      <c r="U86" s="4"/>
      <c r="V86" s="4"/>
      <c r="W86" s="4"/>
      <c r="X86" s="4"/>
      <c r="Y86" s="4"/>
      <c r="Z86" s="4"/>
      <c r="AA86" s="4"/>
      <c r="AB86" s="28" t="str">
        <f>[1]BE!B$79</f>
        <v>4.(a)</v>
      </c>
      <c r="AC86" s="31" t="str">
        <f>[1]BE!C$79</f>
        <v>B.A.S.F. ANTWERPEN</v>
      </c>
      <c r="AD86" s="31" t="str">
        <f>[1]BE!D$79</f>
        <v>BASF ANTWERPEN</v>
      </c>
      <c r="AE86" s="31">
        <f>[1]BE!E$79</f>
        <v>14602</v>
      </c>
      <c r="AF86" s="31" t="str">
        <f>[1]BE!F$79</f>
        <v>Scheldelaan,Haven 725</v>
      </c>
      <c r="AG86" s="31" t="str">
        <f>[1]BE!G$79</f>
        <v>600</v>
      </c>
      <c r="AH86" s="31" t="str">
        <f>[1]BE!H$79</f>
        <v>Antwerpen</v>
      </c>
      <c r="AI86" s="31" t="str">
        <f>[1]BE!I$79</f>
        <v>2040</v>
      </c>
      <c r="AJ86" s="31">
        <f>[1]BE!J$79</f>
        <v>1550</v>
      </c>
      <c r="AK86" s="31">
        <f>[1]BE!K$79</f>
        <v>326</v>
      </c>
      <c r="AL86" s="31">
        <f>[1]BE!L$79</f>
        <v>0</v>
      </c>
      <c r="AM86" s="31">
        <f>[1]BE!M$79</f>
        <v>3050</v>
      </c>
      <c r="AN86" s="23" t="s">
        <v>808</v>
      </c>
    </row>
    <row r="87" spans="1:40" s="24" customFormat="1">
      <c r="A87" s="4" t="s">
        <v>465</v>
      </c>
      <c r="B87" s="4">
        <v>2012</v>
      </c>
      <c r="C87" s="4" t="s">
        <v>752</v>
      </c>
      <c r="D87" s="4" t="s">
        <v>753</v>
      </c>
      <c r="E87" s="4" t="s">
        <v>331</v>
      </c>
      <c r="F87" s="4">
        <v>71</v>
      </c>
      <c r="G87" s="4" t="s">
        <v>754</v>
      </c>
      <c r="H87" s="4" t="s">
        <v>747</v>
      </c>
      <c r="I87" s="4" t="s">
        <v>34</v>
      </c>
      <c r="J87" s="4" t="s">
        <v>15</v>
      </c>
      <c r="K87" s="4">
        <v>706</v>
      </c>
      <c r="L87" s="4" t="s">
        <v>27</v>
      </c>
      <c r="M87" s="4">
        <v>0</v>
      </c>
      <c r="N87" s="4">
        <v>0</v>
      </c>
      <c r="O87" s="4">
        <v>0</v>
      </c>
      <c r="P87" s="4">
        <v>18514.872760000002</v>
      </c>
      <c r="Q87" s="4">
        <v>0</v>
      </c>
      <c r="R87" s="4">
        <v>0</v>
      </c>
      <c r="S87" s="4">
        <v>239.87</v>
      </c>
      <c r="T87" s="4">
        <v>0</v>
      </c>
      <c r="U87" s="4"/>
      <c r="V87" s="4"/>
      <c r="W87" s="4"/>
      <c r="X87" s="4"/>
      <c r="Y87" s="4"/>
      <c r="Z87" s="4"/>
      <c r="AA87" s="4"/>
      <c r="AB87" s="28" t="str">
        <f>[1]BE!B$79</f>
        <v>4.(a)</v>
      </c>
      <c r="AC87" s="31" t="str">
        <f>[1]BE!C$79</f>
        <v>B.A.S.F. ANTWERPEN</v>
      </c>
      <c r="AD87" s="31" t="str">
        <f>[1]BE!D$79</f>
        <v>BASF ANTWERPEN</v>
      </c>
      <c r="AE87" s="31">
        <f>[1]BE!E$79</f>
        <v>14602</v>
      </c>
      <c r="AF87" s="31" t="str">
        <f>[1]BE!F$79</f>
        <v>Scheldelaan,Haven 725</v>
      </c>
      <c r="AG87" s="31" t="str">
        <f>[1]BE!G$79</f>
        <v>600</v>
      </c>
      <c r="AH87" s="31" t="str">
        <f>[1]BE!H$79</f>
        <v>Antwerpen</v>
      </c>
      <c r="AI87" s="31" t="str">
        <f>[1]BE!I$79</f>
        <v>2040</v>
      </c>
      <c r="AJ87" s="31">
        <f>[1]BE!J$79</f>
        <v>1550</v>
      </c>
      <c r="AK87" s="31">
        <f>[1]BE!K$79</f>
        <v>326</v>
      </c>
      <c r="AL87" s="31">
        <f>[1]BE!L$79</f>
        <v>0</v>
      </c>
      <c r="AM87" s="31">
        <f>[1]BE!M$79</f>
        <v>3050</v>
      </c>
      <c r="AN87" s="23" t="s">
        <v>808</v>
      </c>
    </row>
    <row r="88" spans="1:40" s="24" customFormat="1">
      <c r="A88" s="4" t="s">
        <v>465</v>
      </c>
      <c r="B88" s="4">
        <v>2012</v>
      </c>
      <c r="C88" s="4" t="s">
        <v>755</v>
      </c>
      <c r="D88" s="4" t="s">
        <v>756</v>
      </c>
      <c r="E88" s="4" t="s">
        <v>11</v>
      </c>
      <c r="F88" s="4">
        <v>2</v>
      </c>
      <c r="G88" s="4" t="s">
        <v>757</v>
      </c>
      <c r="H88" s="4" t="s">
        <v>758</v>
      </c>
      <c r="I88" s="4" t="s">
        <v>6</v>
      </c>
      <c r="J88" s="4" t="s">
        <v>470</v>
      </c>
      <c r="K88" s="4">
        <v>58.7</v>
      </c>
      <c r="L88" s="4" t="s">
        <v>8</v>
      </c>
      <c r="M88" s="4">
        <v>0</v>
      </c>
      <c r="N88" s="4">
        <v>0</v>
      </c>
      <c r="O88" s="4">
        <v>0</v>
      </c>
      <c r="P88" s="4">
        <v>7.3689999999999998</v>
      </c>
      <c r="Q88" s="4">
        <v>0</v>
      </c>
      <c r="R88" s="4">
        <v>0</v>
      </c>
      <c r="S88" s="4">
        <v>0.34399999999999997</v>
      </c>
      <c r="T88" s="4">
        <v>0</v>
      </c>
      <c r="U88" s="4"/>
      <c r="V88" s="4"/>
      <c r="W88" s="4"/>
      <c r="X88" s="4"/>
      <c r="Y88" s="4"/>
      <c r="Z88" s="4"/>
      <c r="AA88" s="4"/>
      <c r="AB88" s="26" t="str">
        <f>[1]BE!B$250</f>
        <v>4.(a)</v>
      </c>
      <c r="AC88" s="25" t="str">
        <f>[1]BE!C$250</f>
        <v>AGFA-GEVAERT</v>
      </c>
      <c r="AD88" s="25" t="str">
        <f>[1]BE!D$250</f>
        <v>AGFA-GEVAERT MORTSEL G1-2-5</v>
      </c>
      <c r="AE88" s="25">
        <f>[1]BE!E$250</f>
        <v>14594</v>
      </c>
      <c r="AF88" s="25" t="str">
        <f>[1]BE!F$250</f>
        <v>Septestraat</v>
      </c>
      <c r="AG88" s="25" t="str">
        <f>[1]BE!G$250</f>
        <v>27</v>
      </c>
      <c r="AH88" s="25" t="str">
        <f>[1]BE!H$250</f>
        <v>Mortsel</v>
      </c>
      <c r="AI88" s="25" t="str">
        <f>[1]BE!I$250</f>
        <v>2640</v>
      </c>
      <c r="AJ88" s="25">
        <f>[1]BE!J$250</f>
        <v>0</v>
      </c>
      <c r="AK88" s="25">
        <f>[1]BE!K$250</f>
        <v>0</v>
      </c>
      <c r="AL88" s="25">
        <f>[1]BE!L$250</f>
        <v>0</v>
      </c>
      <c r="AM88" s="25">
        <f>[1]BE!M$250</f>
        <v>0</v>
      </c>
      <c r="AN88" s="30" t="s">
        <v>808</v>
      </c>
    </row>
    <row r="89" spans="1:40" s="24" customFormat="1">
      <c r="A89" s="4" t="s">
        <v>465</v>
      </c>
      <c r="B89" s="4">
        <v>2012</v>
      </c>
      <c r="C89" s="4" t="s">
        <v>759</v>
      </c>
      <c r="D89" s="4" t="s">
        <v>760</v>
      </c>
      <c r="E89" s="4" t="s">
        <v>157</v>
      </c>
      <c r="F89" s="4">
        <v>32</v>
      </c>
      <c r="G89" s="4" t="s">
        <v>761</v>
      </c>
      <c r="H89" s="4" t="s">
        <v>762</v>
      </c>
      <c r="I89" s="4" t="s">
        <v>34</v>
      </c>
      <c r="J89" s="4" t="s">
        <v>476</v>
      </c>
      <c r="K89" s="4">
        <v>70</v>
      </c>
      <c r="L89" s="4" t="s">
        <v>8</v>
      </c>
      <c r="M89" s="4">
        <v>3076.1907999999999</v>
      </c>
      <c r="N89" s="4">
        <v>0</v>
      </c>
      <c r="O89" s="4">
        <v>7.3906899999999993</v>
      </c>
      <c r="P89" s="4">
        <v>0</v>
      </c>
      <c r="Q89" s="4">
        <v>0</v>
      </c>
      <c r="R89" s="4">
        <v>0</v>
      </c>
      <c r="S89" s="4">
        <v>104.70699999999999</v>
      </c>
      <c r="T89" s="4">
        <v>0</v>
      </c>
      <c r="U89" s="4"/>
      <c r="V89" s="4"/>
      <c r="W89" s="4"/>
      <c r="X89" s="4"/>
      <c r="Y89" s="4"/>
      <c r="Z89" s="4"/>
      <c r="AA89" s="4"/>
      <c r="AB89" s="26" t="str">
        <f>[1]BE!B$708</f>
        <v>1.(c)</v>
      </c>
      <c r="AC89" s="25" t="str">
        <f>[1]BE!C$708</f>
        <v>ELECTRAWINDS BIOSTOOM</v>
      </c>
      <c r="AD89" s="25" t="str">
        <f>[1]BE!D$708</f>
        <v>ELECTRAWINDS BIOSTOOM</v>
      </c>
      <c r="AE89" s="25">
        <f>[1]BE!E$708</f>
        <v>174291</v>
      </c>
      <c r="AF89" s="25" t="str">
        <f>[1]BE!F$708</f>
        <v>Solvaylaan,INDUSTRIETERREIN PLASSENDALE II</v>
      </c>
      <c r="AG89" s="25" t="str">
        <f>[1]BE!G$708</f>
        <v>7</v>
      </c>
      <c r="AH89" s="25" t="str">
        <f>[1]BE!H$708</f>
        <v>Oostende</v>
      </c>
      <c r="AI89" s="25" t="str">
        <f>[1]BE!I$708</f>
        <v>8400</v>
      </c>
      <c r="AJ89" s="25">
        <f>[1]BE!J$708</f>
        <v>105</v>
      </c>
      <c r="AK89" s="25">
        <f>[1]BE!K$708</f>
        <v>0</v>
      </c>
      <c r="AL89" s="25">
        <f>[1]BE!L$708</f>
        <v>0</v>
      </c>
      <c r="AM89" s="25">
        <f>[1]BE!M$708</f>
        <v>314</v>
      </c>
      <c r="AN89" s="23" t="s">
        <v>808</v>
      </c>
    </row>
    <row r="90" spans="1:40" s="24" customFormat="1">
      <c r="A90" s="4" t="s">
        <v>465</v>
      </c>
      <c r="B90" s="4">
        <v>2012</v>
      </c>
      <c r="C90" s="4" t="s">
        <v>763</v>
      </c>
      <c r="D90" s="4" t="s">
        <v>764</v>
      </c>
      <c r="E90" s="4" t="s">
        <v>59</v>
      </c>
      <c r="F90" s="4">
        <v>11</v>
      </c>
      <c r="G90" s="4" t="s">
        <v>765</v>
      </c>
      <c r="H90" s="4" t="s">
        <v>766</v>
      </c>
      <c r="I90" s="4" t="s">
        <v>6</v>
      </c>
      <c r="J90" s="4" t="s">
        <v>476</v>
      </c>
      <c r="K90" s="4">
        <v>785</v>
      </c>
      <c r="L90" s="4" t="s">
        <v>8</v>
      </c>
      <c r="M90" s="4">
        <v>645.09799999999996</v>
      </c>
      <c r="N90" s="4">
        <v>11243.153999999999</v>
      </c>
      <c r="O90" s="4">
        <v>0</v>
      </c>
      <c r="P90" s="4">
        <v>155.07400000000001</v>
      </c>
      <c r="Q90" s="4">
        <v>0</v>
      </c>
      <c r="R90" s="4">
        <v>425.14600000000002</v>
      </c>
      <c r="S90" s="4">
        <v>639.33899999999994</v>
      </c>
      <c r="T90" s="4">
        <v>11.984999999999999</v>
      </c>
      <c r="U90" s="4" t="s">
        <v>767</v>
      </c>
      <c r="V90" s="4"/>
      <c r="W90" s="4"/>
      <c r="X90" s="4"/>
      <c r="Y90" s="4"/>
      <c r="Z90" s="4"/>
      <c r="AA90" s="4"/>
      <c r="AB90" s="26" t="str">
        <f>[1]BE!B$372</f>
        <v>1.(c)</v>
      </c>
      <c r="AC90" s="25" t="str">
        <f>[1]BE!C$372</f>
        <v>E.ON GENERATION BELGIUM</v>
      </c>
      <c r="AD90" s="25" t="str">
        <f>[1]BE!D$372</f>
        <v>E.ON GENERATION BELGIUM</v>
      </c>
      <c r="AE90" s="25">
        <f>[1]BE!E$372</f>
        <v>14830</v>
      </c>
      <c r="AF90" s="25" t="str">
        <f>[1]BE!F$372</f>
        <v>Swinnenwijerweg</v>
      </c>
      <c r="AG90" s="25" t="str">
        <f>[1]BE!G$372</f>
        <v>30</v>
      </c>
      <c r="AH90" s="25" t="str">
        <f>[1]BE!H$372</f>
        <v>Genk</v>
      </c>
      <c r="AI90" s="25" t="str">
        <f>[1]BE!I$372</f>
        <v>3600</v>
      </c>
      <c r="AJ90" s="25">
        <f>[1]BE!J$372</f>
        <v>1310</v>
      </c>
      <c r="AK90" s="25">
        <f>[1]BE!K$372</f>
        <v>850</v>
      </c>
      <c r="AL90" s="25">
        <f>[1]BE!L$372</f>
        <v>0</v>
      </c>
      <c r="AM90" s="25">
        <f>[1]BE!M$372</f>
        <v>2260</v>
      </c>
      <c r="AN90" s="23" t="s">
        <v>808</v>
      </c>
    </row>
    <row r="91" spans="1:40" s="24" customFormat="1">
      <c r="A91" s="4" t="s">
        <v>465</v>
      </c>
      <c r="B91" s="4">
        <v>2012</v>
      </c>
      <c r="C91" s="4" t="s">
        <v>768</v>
      </c>
      <c r="D91" s="4" t="s">
        <v>769</v>
      </c>
      <c r="E91" s="4" t="s">
        <v>63</v>
      </c>
      <c r="F91" s="4">
        <v>12</v>
      </c>
      <c r="G91" s="4" t="s">
        <v>765</v>
      </c>
      <c r="H91" s="4" t="s">
        <v>766</v>
      </c>
      <c r="I91" s="4" t="s">
        <v>6</v>
      </c>
      <c r="J91" s="4" t="s">
        <v>476</v>
      </c>
      <c r="K91" s="4">
        <v>785</v>
      </c>
      <c r="L91" s="4" t="s">
        <v>8</v>
      </c>
      <c r="M91" s="4">
        <v>614.18299999999999</v>
      </c>
      <c r="N91" s="4">
        <v>10877.802000000001</v>
      </c>
      <c r="O91" s="4">
        <v>0</v>
      </c>
      <c r="P91" s="4">
        <v>150.68299999999999</v>
      </c>
      <c r="Q91" s="4">
        <v>0</v>
      </c>
      <c r="R91" s="4">
        <v>424.99499999999995</v>
      </c>
      <c r="S91" s="4">
        <v>639.29</v>
      </c>
      <c r="T91" s="4">
        <v>12.005000000000001</v>
      </c>
      <c r="U91" s="4" t="s">
        <v>770</v>
      </c>
      <c r="V91" s="4"/>
      <c r="W91" s="4"/>
      <c r="X91" s="4"/>
      <c r="Y91" s="4"/>
      <c r="Z91" s="4"/>
      <c r="AA91" s="4"/>
      <c r="AB91" s="26" t="str">
        <f>[1]BE!B$372</f>
        <v>1.(c)</v>
      </c>
      <c r="AC91" s="25" t="str">
        <f>[1]BE!C$372</f>
        <v>E.ON GENERATION BELGIUM</v>
      </c>
      <c r="AD91" s="25" t="str">
        <f>[1]BE!D$372</f>
        <v>E.ON GENERATION BELGIUM</v>
      </c>
      <c r="AE91" s="25">
        <f>[1]BE!E$372</f>
        <v>14830</v>
      </c>
      <c r="AF91" s="25" t="str">
        <f>[1]BE!F$372</f>
        <v>Swinnenwijerweg</v>
      </c>
      <c r="AG91" s="25" t="str">
        <f>[1]BE!G$372</f>
        <v>30</v>
      </c>
      <c r="AH91" s="25" t="str">
        <f>[1]BE!H$372</f>
        <v>Genk</v>
      </c>
      <c r="AI91" s="25" t="str">
        <f>[1]BE!I$372</f>
        <v>3600</v>
      </c>
      <c r="AJ91" s="25">
        <f>[1]BE!J$372</f>
        <v>1310</v>
      </c>
      <c r="AK91" s="25">
        <f>[1]BE!K$372</f>
        <v>850</v>
      </c>
      <c r="AL91" s="25">
        <f>[1]BE!L$372</f>
        <v>0</v>
      </c>
      <c r="AM91" s="25">
        <f>[1]BE!M$372</f>
        <v>2260</v>
      </c>
      <c r="AN91" s="23" t="s">
        <v>808</v>
      </c>
    </row>
    <row r="92" spans="1:40" s="24" customFormat="1">
      <c r="A92" s="4" t="s">
        <v>465</v>
      </c>
      <c r="B92" s="4">
        <v>2012</v>
      </c>
      <c r="C92" s="4" t="s">
        <v>771</v>
      </c>
      <c r="D92" s="4" t="s">
        <v>772</v>
      </c>
      <c r="E92" s="4" t="s">
        <v>69</v>
      </c>
      <c r="F92" s="4">
        <v>13</v>
      </c>
      <c r="G92" s="4" t="s">
        <v>765</v>
      </c>
      <c r="H92" s="4" t="s">
        <v>766</v>
      </c>
      <c r="I92" s="4" t="s">
        <v>14</v>
      </c>
      <c r="J92" s="4" t="s">
        <v>476</v>
      </c>
      <c r="K92" s="4">
        <v>125</v>
      </c>
      <c r="L92" s="4" t="s">
        <v>27</v>
      </c>
      <c r="M92" s="4">
        <v>0</v>
      </c>
      <c r="N92" s="4">
        <v>0</v>
      </c>
      <c r="O92" s="4">
        <v>0</v>
      </c>
      <c r="P92" s="4">
        <v>93.992999999999995</v>
      </c>
      <c r="Q92" s="4">
        <v>0</v>
      </c>
      <c r="R92" s="4">
        <v>0</v>
      </c>
      <c r="S92" s="4">
        <v>4.8</v>
      </c>
      <c r="T92" s="4">
        <v>0</v>
      </c>
      <c r="U92" s="4"/>
      <c r="V92" s="4"/>
      <c r="W92" s="4"/>
      <c r="X92" s="4"/>
      <c r="Y92" s="4"/>
      <c r="Z92" s="4"/>
      <c r="AA92" s="4"/>
      <c r="AB92" s="26" t="str">
        <f>[1]BE!B$372</f>
        <v>1.(c)</v>
      </c>
      <c r="AC92" s="25" t="str">
        <f>[1]BE!C$372</f>
        <v>E.ON GENERATION BELGIUM</v>
      </c>
      <c r="AD92" s="25" t="str">
        <f>[1]BE!D$372</f>
        <v>E.ON GENERATION BELGIUM</v>
      </c>
      <c r="AE92" s="25">
        <f>[1]BE!E$372</f>
        <v>14830</v>
      </c>
      <c r="AF92" s="25" t="str">
        <f>[1]BE!F$372</f>
        <v>Swinnenwijerweg</v>
      </c>
      <c r="AG92" s="25" t="str">
        <f>[1]BE!G$372</f>
        <v>30</v>
      </c>
      <c r="AH92" s="25" t="str">
        <f>[1]BE!H$372</f>
        <v>Genk</v>
      </c>
      <c r="AI92" s="25" t="str">
        <f>[1]BE!I$372</f>
        <v>3600</v>
      </c>
      <c r="AJ92" s="25">
        <f>[1]BE!J$372</f>
        <v>1310</v>
      </c>
      <c r="AK92" s="25">
        <f>[1]BE!K$372</f>
        <v>850</v>
      </c>
      <c r="AL92" s="25">
        <f>[1]BE!L$372</f>
        <v>0</v>
      </c>
      <c r="AM92" s="25">
        <f>[1]BE!M$372</f>
        <v>2260</v>
      </c>
      <c r="AN92" s="23" t="s">
        <v>808</v>
      </c>
    </row>
    <row r="93" spans="1:40" s="24" customFormat="1">
      <c r="A93" s="4" t="s">
        <v>465</v>
      </c>
      <c r="B93" s="4">
        <v>2012</v>
      </c>
      <c r="C93" s="4" t="s">
        <v>773</v>
      </c>
      <c r="D93" s="4" t="s">
        <v>774</v>
      </c>
      <c r="E93" s="4" t="s">
        <v>75</v>
      </c>
      <c r="F93" s="4">
        <v>14</v>
      </c>
      <c r="G93" s="4" t="s">
        <v>765</v>
      </c>
      <c r="H93" s="4" t="s">
        <v>766</v>
      </c>
      <c r="I93" s="4" t="s">
        <v>14</v>
      </c>
      <c r="J93" s="4" t="s">
        <v>476</v>
      </c>
      <c r="K93" s="4">
        <v>125</v>
      </c>
      <c r="L93" s="4" t="s">
        <v>27</v>
      </c>
      <c r="M93" s="4">
        <v>0</v>
      </c>
      <c r="N93" s="4">
        <v>0</v>
      </c>
      <c r="O93" s="4">
        <v>0</v>
      </c>
      <c r="P93" s="4">
        <v>418.22699999999998</v>
      </c>
      <c r="Q93" s="4">
        <v>0</v>
      </c>
      <c r="R93" s="4">
        <v>0</v>
      </c>
      <c r="S93" s="4">
        <v>21.59</v>
      </c>
      <c r="T93" s="4">
        <v>0</v>
      </c>
      <c r="U93" s="4"/>
      <c r="V93" s="4"/>
      <c r="W93" s="4"/>
      <c r="X93" s="4"/>
      <c r="Y93" s="4"/>
      <c r="Z93" s="4"/>
      <c r="AA93" s="4"/>
      <c r="AB93" s="26" t="str">
        <f>[1]BE!B$372</f>
        <v>1.(c)</v>
      </c>
      <c r="AC93" s="25" t="str">
        <f>[1]BE!C$372</f>
        <v>E.ON GENERATION BELGIUM</v>
      </c>
      <c r="AD93" s="25" t="str">
        <f>[1]BE!D$372</f>
        <v>E.ON GENERATION BELGIUM</v>
      </c>
      <c r="AE93" s="25">
        <f>[1]BE!E$372</f>
        <v>14830</v>
      </c>
      <c r="AF93" s="25" t="str">
        <f>[1]BE!F$372</f>
        <v>Swinnenwijerweg</v>
      </c>
      <c r="AG93" s="25" t="str">
        <f>[1]BE!G$372</f>
        <v>30</v>
      </c>
      <c r="AH93" s="25" t="str">
        <f>[1]BE!H$372</f>
        <v>Genk</v>
      </c>
      <c r="AI93" s="25" t="str">
        <f>[1]BE!I$372</f>
        <v>3600</v>
      </c>
      <c r="AJ93" s="25">
        <f>[1]BE!J$372</f>
        <v>1310</v>
      </c>
      <c r="AK93" s="25">
        <f>[1]BE!K$372</f>
        <v>850</v>
      </c>
      <c r="AL93" s="25">
        <f>[1]BE!L$372</f>
        <v>0</v>
      </c>
      <c r="AM93" s="25">
        <f>[1]BE!M$372</f>
        <v>2260</v>
      </c>
      <c r="AN93" s="23" t="s">
        <v>808</v>
      </c>
    </row>
    <row r="94" spans="1:40" s="24" customFormat="1">
      <c r="A94" s="4" t="s">
        <v>465</v>
      </c>
      <c r="B94" s="4">
        <v>2012</v>
      </c>
      <c r="C94" s="4" t="s">
        <v>775</v>
      </c>
      <c r="D94" s="4" t="s">
        <v>776</v>
      </c>
      <c r="E94" s="4" t="s">
        <v>167</v>
      </c>
      <c r="F94" s="4">
        <v>34</v>
      </c>
      <c r="G94" s="4" t="s">
        <v>777</v>
      </c>
      <c r="H94" s="4" t="s">
        <v>778</v>
      </c>
      <c r="I94" s="4" t="s">
        <v>14</v>
      </c>
      <c r="J94" s="4" t="s">
        <v>15</v>
      </c>
      <c r="K94" s="4">
        <v>99</v>
      </c>
      <c r="L94" s="4" t="s">
        <v>27</v>
      </c>
      <c r="M94" s="4">
        <v>0</v>
      </c>
      <c r="N94" s="4">
        <v>0</v>
      </c>
      <c r="O94" s="4">
        <v>0</v>
      </c>
      <c r="P94" s="4">
        <v>3442.24</v>
      </c>
      <c r="Q94" s="4">
        <v>0</v>
      </c>
      <c r="R94" s="4">
        <v>0</v>
      </c>
      <c r="S94" s="4">
        <v>244.74199999999999</v>
      </c>
      <c r="T94" s="4">
        <v>0</v>
      </c>
      <c r="U94" s="4"/>
      <c r="V94" s="4"/>
      <c r="W94" s="4"/>
      <c r="X94" s="4"/>
      <c r="Y94" s="4"/>
      <c r="Z94" s="4"/>
      <c r="AA94" s="4"/>
      <c r="AB94" s="26" t="str">
        <f>[1]BE!B$83</f>
        <v>4.(a)</v>
      </c>
      <c r="AC94" s="25" t="str">
        <f>[1]BE!C$83</f>
        <v>EVONIK DEGUSSA ANTWERPEN</v>
      </c>
      <c r="AD94" s="25" t="str">
        <f>[1]BE!D$83</f>
        <v>EVONIK DEGUSSA ANTWERPEN</v>
      </c>
      <c r="AE94" s="25">
        <f>[1]BE!E$83</f>
        <v>14620</v>
      </c>
      <c r="AF94" s="25" t="str">
        <f>[1]BE!F$83</f>
        <v>Tijsmanstunnel-West</v>
      </c>
      <c r="AG94" s="25" t="str">
        <f>[1]BE!G$83</f>
        <v>Z/N</v>
      </c>
      <c r="AH94" s="25" t="str">
        <f>[1]BE!H$83</f>
        <v>Antwerpen</v>
      </c>
      <c r="AI94" s="25" t="str">
        <f>[1]BE!I$83</f>
        <v>2040</v>
      </c>
      <c r="AJ94" s="25">
        <f>[1]BE!J$83</f>
        <v>587</v>
      </c>
      <c r="AK94" s="25">
        <f>[1]BE!K$83</f>
        <v>0</v>
      </c>
      <c r="AL94" s="25">
        <f>[1]BE!L$83</f>
        <v>0</v>
      </c>
      <c r="AM94" s="25">
        <f>[1]BE!M$83</f>
        <v>497</v>
      </c>
      <c r="AN94" s="23" t="s">
        <v>808</v>
      </c>
    </row>
    <row r="95" spans="1:40" s="24" customFormat="1">
      <c r="A95" s="4" t="s">
        <v>465</v>
      </c>
      <c r="B95" s="4">
        <v>2012</v>
      </c>
      <c r="C95" s="4" t="s">
        <v>779</v>
      </c>
      <c r="D95" s="4" t="s">
        <v>780</v>
      </c>
      <c r="E95" s="4" t="s">
        <v>172</v>
      </c>
      <c r="F95" s="4">
        <v>35</v>
      </c>
      <c r="G95" s="4" t="s">
        <v>777</v>
      </c>
      <c r="H95" s="4" t="s">
        <v>778</v>
      </c>
      <c r="I95" s="4" t="s">
        <v>34</v>
      </c>
      <c r="J95" s="4" t="s">
        <v>15</v>
      </c>
      <c r="K95" s="4">
        <v>85</v>
      </c>
      <c r="L95" s="4" t="s">
        <v>27</v>
      </c>
      <c r="M95" s="4">
        <v>0</v>
      </c>
      <c r="N95" s="4">
        <v>0</v>
      </c>
      <c r="O95" s="4">
        <v>0</v>
      </c>
      <c r="P95" s="4">
        <v>2416.04</v>
      </c>
      <c r="Q95" s="4">
        <v>249.34800000000001</v>
      </c>
      <c r="R95" s="4">
        <v>0</v>
      </c>
      <c r="S95" s="4">
        <v>76.506</v>
      </c>
      <c r="T95" s="4">
        <v>0</v>
      </c>
      <c r="U95" s="4"/>
      <c r="V95" s="4"/>
      <c r="W95" s="4"/>
      <c r="X95" s="4"/>
      <c r="Y95" s="4"/>
      <c r="Z95" s="4"/>
      <c r="AA95" s="4"/>
      <c r="AB95" s="26" t="str">
        <f>[1]BE!B$83</f>
        <v>4.(a)</v>
      </c>
      <c r="AC95" s="25" t="str">
        <f>[1]BE!C$83</f>
        <v>EVONIK DEGUSSA ANTWERPEN</v>
      </c>
      <c r="AD95" s="25" t="str">
        <f>[1]BE!D$83</f>
        <v>EVONIK DEGUSSA ANTWERPEN</v>
      </c>
      <c r="AE95" s="25">
        <f>[1]BE!E$83</f>
        <v>14620</v>
      </c>
      <c r="AF95" s="25" t="str">
        <f>[1]BE!F$83</f>
        <v>Tijsmanstunnel-West</v>
      </c>
      <c r="AG95" s="25" t="str">
        <f>[1]BE!G$83</f>
        <v>Z/N</v>
      </c>
      <c r="AH95" s="25" t="str">
        <f>[1]BE!H$83</f>
        <v>Antwerpen</v>
      </c>
      <c r="AI95" s="25" t="str">
        <f>[1]BE!I$83</f>
        <v>2040</v>
      </c>
      <c r="AJ95" s="25">
        <f>[1]BE!J$83</f>
        <v>587</v>
      </c>
      <c r="AK95" s="25">
        <f>[1]BE!K$83</f>
        <v>0</v>
      </c>
      <c r="AL95" s="25">
        <f>[1]BE!L$83</f>
        <v>0</v>
      </c>
      <c r="AM95" s="25">
        <f>[1]BE!M$83</f>
        <v>497</v>
      </c>
      <c r="AN95" s="23" t="s">
        <v>808</v>
      </c>
    </row>
    <row r="96" spans="1:40" s="21" customFormat="1">
      <c r="A96" s="1" t="s">
        <v>465</v>
      </c>
      <c r="B96" s="1">
        <v>2012</v>
      </c>
      <c r="C96" s="1" t="s">
        <v>781</v>
      </c>
      <c r="D96" s="1" t="s">
        <v>782</v>
      </c>
      <c r="E96" s="1" t="s">
        <v>783</v>
      </c>
      <c r="F96" s="1">
        <v>97</v>
      </c>
      <c r="G96" s="1" t="s">
        <v>784</v>
      </c>
      <c r="H96" s="1" t="s">
        <v>785</v>
      </c>
      <c r="I96" s="1" t="s">
        <v>6</v>
      </c>
      <c r="J96" s="1" t="s">
        <v>476</v>
      </c>
      <c r="K96" s="1">
        <v>80</v>
      </c>
      <c r="L96" s="1" t="s">
        <v>27</v>
      </c>
      <c r="M96" s="1">
        <v>0</v>
      </c>
      <c r="N96" s="1">
        <v>0</v>
      </c>
      <c r="O96" s="1">
        <v>8.2516810000000032</v>
      </c>
      <c r="P96" s="1">
        <v>0</v>
      </c>
      <c r="Q96" s="1">
        <v>0</v>
      </c>
      <c r="R96" s="1">
        <v>0</v>
      </c>
      <c r="S96" s="1">
        <v>1.6778040000000001</v>
      </c>
      <c r="T96" s="1">
        <v>0</v>
      </c>
      <c r="U96" s="1"/>
      <c r="V96" s="1"/>
      <c r="W96" s="1"/>
      <c r="X96" s="1"/>
      <c r="Y96" s="1"/>
      <c r="Z96" s="1"/>
      <c r="AA96" s="1"/>
      <c r="AB96" s="29"/>
      <c r="AN96" s="23"/>
    </row>
    <row r="97" spans="1:41" s="21" customFormat="1">
      <c r="A97" s="1" t="s">
        <v>465</v>
      </c>
      <c r="B97" s="1">
        <v>2012</v>
      </c>
      <c r="C97" s="1" t="s">
        <v>786</v>
      </c>
      <c r="D97" s="1" t="s">
        <v>787</v>
      </c>
      <c r="E97" s="1" t="s">
        <v>423</v>
      </c>
      <c r="F97" s="1">
        <v>92</v>
      </c>
      <c r="G97" s="1" t="s">
        <v>788</v>
      </c>
      <c r="H97" s="1" t="s">
        <v>789</v>
      </c>
      <c r="I97" s="1" t="s">
        <v>6</v>
      </c>
      <c r="J97" s="1" t="s">
        <v>476</v>
      </c>
      <c r="K97" s="1">
        <v>80</v>
      </c>
      <c r="L97" s="1" t="s">
        <v>27</v>
      </c>
      <c r="M97" s="1">
        <v>0</v>
      </c>
      <c r="N97" s="1">
        <v>0</v>
      </c>
      <c r="O97" s="1">
        <v>8.3873832000000004</v>
      </c>
      <c r="P97" s="1">
        <v>0</v>
      </c>
      <c r="Q97" s="1">
        <v>0</v>
      </c>
      <c r="R97" s="1"/>
      <c r="S97" s="1">
        <v>1.6852410000000002</v>
      </c>
      <c r="T97" s="1">
        <v>2.5162149599999999E-2</v>
      </c>
      <c r="U97" s="1" t="s">
        <v>790</v>
      </c>
      <c r="V97" s="1"/>
      <c r="W97" s="1"/>
      <c r="X97" s="1"/>
      <c r="Y97" s="1"/>
      <c r="Z97" s="1"/>
      <c r="AA97" s="1"/>
      <c r="AB97" s="29"/>
      <c r="AN97" s="23"/>
    </row>
    <row r="98" spans="1:41">
      <c r="A98" s="1" t="s">
        <v>465</v>
      </c>
      <c r="B98" s="1">
        <v>2012</v>
      </c>
      <c r="C98" s="1" t="s">
        <v>791</v>
      </c>
      <c r="D98" s="1" t="s">
        <v>792</v>
      </c>
      <c r="E98" s="1" t="s">
        <v>793</v>
      </c>
      <c r="F98" s="1">
        <v>94</v>
      </c>
      <c r="G98" s="1" t="s">
        <v>794</v>
      </c>
      <c r="H98" s="1" t="s">
        <v>795</v>
      </c>
      <c r="I98" s="1" t="s">
        <v>6</v>
      </c>
      <c r="J98" s="1" t="s">
        <v>476</v>
      </c>
      <c r="K98" s="1">
        <v>80</v>
      </c>
      <c r="L98" s="1" t="s">
        <v>27</v>
      </c>
      <c r="M98" s="1">
        <v>0</v>
      </c>
      <c r="N98" s="1">
        <v>0</v>
      </c>
      <c r="O98" s="1">
        <v>6.4735232000000007</v>
      </c>
      <c r="P98" s="1">
        <v>0</v>
      </c>
      <c r="Q98" s="1">
        <v>0</v>
      </c>
      <c r="R98" s="1">
        <v>0</v>
      </c>
      <c r="S98" s="1">
        <v>1.3319970000000001</v>
      </c>
      <c r="T98" s="1">
        <v>0</v>
      </c>
      <c r="U98" s="1"/>
      <c r="V98" s="1"/>
      <c r="W98" s="1"/>
      <c r="X98" s="1"/>
      <c r="Y98" s="1"/>
      <c r="Z98" s="1"/>
      <c r="AA98" s="1"/>
    </row>
    <row r="99" spans="1:41">
      <c r="A99" s="1" t="s">
        <v>465</v>
      </c>
      <c r="B99" s="1">
        <v>2012</v>
      </c>
      <c r="C99" s="1" t="s">
        <v>796</v>
      </c>
      <c r="D99" s="1" t="s">
        <v>797</v>
      </c>
      <c r="E99" s="1" t="s">
        <v>427</v>
      </c>
      <c r="F99" s="1">
        <v>93</v>
      </c>
      <c r="G99" s="1" t="s">
        <v>798</v>
      </c>
      <c r="H99" s="1" t="s">
        <v>799</v>
      </c>
      <c r="I99" s="1" t="s">
        <v>6</v>
      </c>
      <c r="J99" s="1" t="s">
        <v>476</v>
      </c>
      <c r="K99" s="1">
        <v>80</v>
      </c>
      <c r="L99" s="1" t="s">
        <v>27</v>
      </c>
      <c r="M99" s="1">
        <v>0</v>
      </c>
      <c r="N99" s="1">
        <v>0</v>
      </c>
      <c r="O99" s="1">
        <v>7.476178</v>
      </c>
      <c r="P99" s="1">
        <v>0</v>
      </c>
      <c r="Q99" s="1">
        <v>0</v>
      </c>
      <c r="R99" s="1"/>
      <c r="S99" s="1">
        <v>1.521102</v>
      </c>
      <c r="T99" s="1">
        <v>2.2428534E-2</v>
      </c>
      <c r="U99" s="1" t="s">
        <v>790</v>
      </c>
      <c r="V99" s="1"/>
      <c r="W99" s="1"/>
      <c r="X99" s="1"/>
      <c r="Y99" s="1"/>
      <c r="Z99" s="1"/>
      <c r="AA99" s="1"/>
    </row>
    <row r="100" spans="1:41" s="5" customFormat="1">
      <c r="A100" s="4" t="s">
        <v>465</v>
      </c>
      <c r="B100" s="4">
        <v>2012</v>
      </c>
      <c r="C100" s="4" t="s">
        <v>800</v>
      </c>
      <c r="D100" s="4" t="s">
        <v>801</v>
      </c>
      <c r="E100" s="4" t="s">
        <v>326</v>
      </c>
      <c r="F100" s="4">
        <v>70</v>
      </c>
      <c r="G100" s="4" t="s">
        <v>802</v>
      </c>
      <c r="H100" s="4" t="s">
        <v>803</v>
      </c>
      <c r="I100" s="4" t="s">
        <v>34</v>
      </c>
      <c r="J100" s="4" t="s">
        <v>15</v>
      </c>
      <c r="K100" s="4">
        <v>70.540000000000006</v>
      </c>
      <c r="L100" s="4" t="s">
        <v>27</v>
      </c>
      <c r="M100" s="4">
        <v>0</v>
      </c>
      <c r="N100" s="4">
        <v>0</v>
      </c>
      <c r="O100" s="4">
        <v>0</v>
      </c>
      <c r="P100" s="4">
        <v>1177.173</v>
      </c>
      <c r="Q100" s="4">
        <v>0</v>
      </c>
      <c r="R100" s="4">
        <v>0</v>
      </c>
      <c r="S100" s="4">
        <v>62.587000000000003</v>
      </c>
      <c r="T100" s="4">
        <v>0</v>
      </c>
      <c r="U100" s="4"/>
      <c r="V100" s="4"/>
      <c r="W100" s="4"/>
      <c r="X100" s="4"/>
      <c r="Y100" s="4"/>
      <c r="Z100" s="4"/>
      <c r="AA100" s="4"/>
      <c r="AB100" s="28" t="str">
        <f>[1]BE!B$143</f>
        <v>2.(e)</v>
      </c>
      <c r="AC100" s="31" t="str">
        <f>[1]BE!C$143</f>
        <v>UMICORE</v>
      </c>
      <c r="AD100" s="31" t="str">
        <f>[1]BE!D$143</f>
        <v>UMICORE</v>
      </c>
      <c r="AE100" s="31">
        <f>[1]BE!E$143</f>
        <v>14813</v>
      </c>
      <c r="AF100" s="31" t="str">
        <f>[1]BE!F$143</f>
        <v>Watertorenstraat</v>
      </c>
      <c r="AG100" s="31" t="str">
        <f>[1]BE!G$143</f>
        <v>33</v>
      </c>
      <c r="AH100" s="31" t="str">
        <f>[1]BE!H$143</f>
        <v>Olen</v>
      </c>
      <c r="AI100" s="31" t="str">
        <f>[1]BE!I$143</f>
        <v>2250</v>
      </c>
      <c r="AJ100" s="31">
        <f>[1]BE!J$143</f>
        <v>0</v>
      </c>
      <c r="AK100" s="31">
        <f>[1]BE!K$143</f>
        <v>0</v>
      </c>
      <c r="AL100" s="31">
        <f>[1]BE!L$143</f>
        <v>0</v>
      </c>
      <c r="AM100" s="31">
        <f>[1]BE!M$143</f>
        <v>0</v>
      </c>
      <c r="AN100" s="8" t="s">
        <v>808</v>
      </c>
    </row>
    <row r="101" spans="1:41" s="32" customFormat="1" ht="15" thickBot="1">
      <c r="A101" s="33" t="s">
        <v>465</v>
      </c>
      <c r="B101" s="33">
        <v>2012</v>
      </c>
      <c r="C101" s="33" t="s">
        <v>804</v>
      </c>
      <c r="D101" s="33" t="s">
        <v>805</v>
      </c>
      <c r="E101" s="33" t="s">
        <v>350</v>
      </c>
      <c r="F101" s="33">
        <v>75</v>
      </c>
      <c r="G101" s="33" t="s">
        <v>806</v>
      </c>
      <c r="H101" s="33" t="s">
        <v>807</v>
      </c>
      <c r="I101" s="33" t="s">
        <v>34</v>
      </c>
      <c r="J101" s="33" t="s">
        <v>15</v>
      </c>
      <c r="K101" s="33">
        <v>74</v>
      </c>
      <c r="L101" s="33" t="s">
        <v>8</v>
      </c>
      <c r="M101" s="33">
        <v>3251.3539999999998</v>
      </c>
      <c r="N101" s="33"/>
      <c r="O101" s="33"/>
      <c r="P101" s="33"/>
      <c r="Q101" s="33"/>
      <c r="R101" s="33">
        <v>22.7</v>
      </c>
      <c r="S101" s="33">
        <v>257.58699999999999</v>
      </c>
      <c r="T101" s="33">
        <v>3.1349999999999998</v>
      </c>
      <c r="U101" s="33"/>
      <c r="V101" s="33"/>
      <c r="W101" s="33"/>
      <c r="X101" s="33"/>
      <c r="Y101" s="33"/>
      <c r="Z101" s="33"/>
      <c r="AA101" s="33"/>
      <c r="AB101" s="34" t="str">
        <f>[1]BE!B$582</f>
        <v>1.(c)</v>
      </c>
      <c r="AC101" s="32" t="str">
        <f>[1]BE!C$582</f>
        <v>INDUSTRIE DU BOIS VIELSALM &amp; CIE - IBV</v>
      </c>
      <c r="AD101" s="32" t="str">
        <f>[1]BE!D$582</f>
        <v>INDUSTRIE DU BOIS VIELSALM &amp; CIE - IBV</v>
      </c>
      <c r="AE101" s="32">
        <f>[1]BE!E$582</f>
        <v>182370</v>
      </c>
      <c r="AF101" s="32" t="str">
        <f>[1]BE!F$582</f>
        <v>Route de la Forêt</v>
      </c>
      <c r="AG101" s="32" t="str">
        <f>[1]BE!G$582</f>
        <v>1</v>
      </c>
      <c r="AH101" s="32" t="str">
        <f>[1]BE!H$582</f>
        <v>Vielsalm</v>
      </c>
      <c r="AI101" s="32" t="str">
        <f>[1]BE!I$582</f>
        <v>6690</v>
      </c>
      <c r="AJ101" s="32">
        <f>[1]BE!J$582</f>
        <v>258</v>
      </c>
      <c r="AK101" s="32">
        <f>[1]BE!K$582</f>
        <v>0</v>
      </c>
      <c r="AL101" s="32">
        <f>[1]BE!L$582</f>
        <v>0</v>
      </c>
      <c r="AM101" s="32">
        <f>[1]BE!M$582</f>
        <v>458</v>
      </c>
      <c r="AN101" s="42" t="s">
        <v>810</v>
      </c>
      <c r="AO101" s="31"/>
    </row>
    <row r="102" spans="1:41">
      <c r="AN102" s="48">
        <f>COUNTA($AN$3:$AN$101)+COUNTBLANK($AN$3:$AN$101)</f>
        <v>99</v>
      </c>
      <c r="AO102" s="49" t="s">
        <v>4171</v>
      </c>
    </row>
    <row r="103" spans="1:41">
      <c r="AN103" s="50">
        <f>COUNTIF($AN$3:$AN$101,"p")</f>
        <v>69</v>
      </c>
      <c r="AO103" s="51" t="s">
        <v>808</v>
      </c>
    </row>
    <row r="104" spans="1:41">
      <c r="AN104" s="50">
        <f>COUNTIF($AN$3:$AN$101,"n")</f>
        <v>10</v>
      </c>
      <c r="AO104" s="51" t="s">
        <v>810</v>
      </c>
    </row>
    <row r="105" spans="1:41">
      <c r="AN105" s="50">
        <f>COUNTIF($AN$3:$AN$101,"m")</f>
        <v>2</v>
      </c>
      <c r="AO105" s="51" t="s">
        <v>809</v>
      </c>
    </row>
    <row r="106" spans="1:41" ht="15" thickBot="1">
      <c r="AN106" s="52">
        <f>COUNTIF($AN$3:$AN$101,"l")</f>
        <v>2</v>
      </c>
      <c r="AO106" s="53" t="s">
        <v>12971</v>
      </c>
    </row>
  </sheetData>
  <autoFilter ref="A2:AO105"/>
  <sortState ref="A3:AJ101">
    <sortCondition ref="H3:H101"/>
  </sortState>
  <mergeCells count="3">
    <mergeCell ref="A1:H1"/>
    <mergeCell ref="AC1:AI1"/>
    <mergeCell ref="AN1:AN2"/>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AO100"/>
  <sheetViews>
    <sheetView zoomScale="85" zoomScaleNormal="85" workbookViewId="0">
      <selection sqref="A1:H1"/>
    </sheetView>
  </sheetViews>
  <sheetFormatPr defaultColWidth="11.5546875" defaultRowHeight="14.4"/>
  <cols>
    <col min="1" max="1" width="4" customWidth="1"/>
    <col min="2" max="2" width="5.33203125" customWidth="1"/>
    <col min="3" max="3" width="5.5546875" customWidth="1"/>
    <col min="4" max="4" width="9.88671875" bestFit="1" customWidth="1"/>
    <col min="5" max="5" width="8" customWidth="1"/>
    <col min="6" max="6" width="4.44140625" customWidth="1"/>
    <col min="7" max="8" width="15.66406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8.5546875" customWidth="1"/>
    <col min="20" max="27" width="11.44140625" customWidth="1"/>
    <col min="28" max="28" width="5.6640625" style="12" customWidth="1"/>
    <col min="29" max="30" width="10.88671875" style="20" customWidth="1"/>
    <col min="31" max="31" width="7.6640625" style="20" customWidth="1"/>
    <col min="32" max="32" width="10.88671875" style="20" customWidth="1"/>
    <col min="33" max="33" width="3.88671875" style="20" customWidth="1"/>
    <col min="34" max="34" width="10.88671875" style="20" customWidth="1"/>
    <col min="35" max="35" width="6" style="20" customWidth="1"/>
    <col min="36" max="37" width="6.88671875" style="20" customWidth="1"/>
    <col min="38"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79.2">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6013</v>
      </c>
      <c r="AC2" s="7" t="s">
        <v>457</v>
      </c>
      <c r="AD2" s="7" t="s">
        <v>458</v>
      </c>
      <c r="AE2" s="7" t="s">
        <v>459</v>
      </c>
      <c r="AF2" s="7" t="s">
        <v>460</v>
      </c>
      <c r="AG2" s="7" t="s">
        <v>461</v>
      </c>
      <c r="AH2" s="7" t="s">
        <v>462</v>
      </c>
      <c r="AI2" s="7" t="s">
        <v>463</v>
      </c>
      <c r="AJ2" s="92" t="s">
        <v>6008</v>
      </c>
      <c r="AK2" s="92" t="s">
        <v>6009</v>
      </c>
      <c r="AL2" s="92" t="s">
        <v>6010</v>
      </c>
      <c r="AM2" s="92" t="s">
        <v>6011</v>
      </c>
      <c r="AN2" s="139"/>
    </row>
    <row r="3" spans="1:40" s="24" customFormat="1">
      <c r="A3" s="4" t="s">
        <v>811</v>
      </c>
      <c r="B3" s="4">
        <v>2012</v>
      </c>
      <c r="C3" s="4" t="s">
        <v>812</v>
      </c>
      <c r="D3" s="4" t="s">
        <v>814</v>
      </c>
      <c r="E3" s="4" t="s">
        <v>135</v>
      </c>
      <c r="F3" s="4">
        <v>27</v>
      </c>
      <c r="G3" s="4" t="s">
        <v>815</v>
      </c>
      <c r="H3" s="4" t="s">
        <v>813</v>
      </c>
      <c r="I3" s="4" t="s">
        <v>6</v>
      </c>
      <c r="J3" s="4" t="s">
        <v>202</v>
      </c>
      <c r="K3" s="4">
        <v>372</v>
      </c>
      <c r="L3" s="4" t="s">
        <v>8</v>
      </c>
      <c r="M3" s="4">
        <v>0</v>
      </c>
      <c r="N3" s="4">
        <v>0</v>
      </c>
      <c r="O3" s="4">
        <v>0</v>
      </c>
      <c r="P3" s="4">
        <v>1337</v>
      </c>
      <c r="Q3" s="4">
        <v>0</v>
      </c>
      <c r="R3" s="4">
        <v>0.41</v>
      </c>
      <c r="S3" s="4">
        <v>225.35</v>
      </c>
      <c r="T3" s="4">
        <v>0</v>
      </c>
      <c r="U3" s="4"/>
      <c r="V3" s="4"/>
      <c r="W3" s="4"/>
      <c r="X3" s="4"/>
      <c r="Y3" s="4"/>
      <c r="Z3" s="4"/>
      <c r="AA3" s="4"/>
      <c r="AB3" s="26" t="str">
        <f>[1]BG!B$140</f>
        <v>1.(c)</v>
      </c>
      <c r="AC3" s="25" t="str">
        <f>[1]BG!C$140</f>
        <v>TOPLOFIKATSIA</v>
      </c>
      <c r="AD3" s="25" t="str">
        <f>[1]BG!D$140</f>
        <v>"Toplofikatsia - Burgas" EAD</v>
      </c>
      <c r="AE3" s="25">
        <f>[1]BG!E$140</f>
        <v>15877</v>
      </c>
      <c r="AF3" s="25" t="str">
        <f>[1]BG!F$140</f>
        <v>Severna promishlena zona, Kv.“Lozovo”, p.k. 642</v>
      </c>
      <c r="AG3" s="25" t="str">
        <f>[1]BG!G$140</f>
        <v/>
      </c>
      <c r="AH3" s="25" t="str">
        <f>[1]BG!H$140</f>
        <v>Burgas</v>
      </c>
      <c r="AI3" s="25" t="str">
        <f>[1]BG!I$140</f>
        <v>8000</v>
      </c>
      <c r="AJ3" s="25">
        <f>[1]BG!J$140</f>
        <v>125</v>
      </c>
      <c r="AK3" s="25">
        <f>[1]BG!K$140</f>
        <v>0</v>
      </c>
      <c r="AL3" s="25">
        <f>[1]BG!L$140</f>
        <v>0</v>
      </c>
      <c r="AM3" s="25">
        <f>[1]BG!M$140</f>
        <v>0</v>
      </c>
      <c r="AN3" s="23" t="s">
        <v>808</v>
      </c>
    </row>
    <row r="4" spans="1:40" s="24" customFormat="1">
      <c r="A4" s="4" t="s">
        <v>811</v>
      </c>
      <c r="B4" s="4">
        <v>2012</v>
      </c>
      <c r="C4" s="4" t="s">
        <v>816</v>
      </c>
      <c r="D4" s="4" t="s">
        <v>817</v>
      </c>
      <c r="E4" s="4" t="s">
        <v>144</v>
      </c>
      <c r="F4" s="4">
        <v>29</v>
      </c>
      <c r="G4" s="4" t="s">
        <v>818</v>
      </c>
      <c r="H4" s="4" t="s">
        <v>819</v>
      </c>
      <c r="I4" s="4" t="s">
        <v>6</v>
      </c>
      <c r="J4" s="4" t="s">
        <v>202</v>
      </c>
      <c r="K4" s="4">
        <v>253</v>
      </c>
      <c r="L4" s="4" t="s">
        <v>8</v>
      </c>
      <c r="M4" s="4">
        <v>0</v>
      </c>
      <c r="N4" s="4">
        <v>0</v>
      </c>
      <c r="O4" s="4">
        <v>0</v>
      </c>
      <c r="P4" s="4">
        <v>723</v>
      </c>
      <c r="Q4" s="4">
        <v>0</v>
      </c>
      <c r="R4" s="4">
        <v>0</v>
      </c>
      <c r="S4" s="4">
        <v>110.32</v>
      </c>
      <c r="T4" s="4">
        <v>0</v>
      </c>
      <c r="U4" s="4"/>
      <c r="V4" s="4"/>
      <c r="W4" s="4"/>
      <c r="X4" s="4"/>
      <c r="Y4" s="4"/>
      <c r="Z4" s="4"/>
      <c r="AA4" s="4"/>
      <c r="AB4" s="26" t="str">
        <f>[1]BG!B$170</f>
        <v>1.(c)</v>
      </c>
      <c r="AC4" s="25" t="str">
        <f>[1]BG!C$170</f>
        <v>DALKIA-VARNA</v>
      </c>
      <c r="AD4" s="25" t="str">
        <f>[1]BG!D$170</f>
        <v>OTs Vladislav Varnenchik</v>
      </c>
      <c r="AE4" s="25">
        <f>[1]BG!E$170</f>
        <v>99082</v>
      </c>
      <c r="AF4" s="25" t="str">
        <f>[1]BG!F$170</f>
        <v>Yanosh Hunyadi</v>
      </c>
      <c r="AG4" s="25" t="str">
        <f>[1]BG!G$170</f>
        <v>5</v>
      </c>
      <c r="AH4" s="25" t="str">
        <f>[1]BG!H$170</f>
        <v>Vladislav Varnenchik</v>
      </c>
      <c r="AI4" s="25" t="str">
        <f>[1]BG!I$170</f>
        <v>9020</v>
      </c>
      <c r="AJ4" s="25">
        <f>[1]BG!J$170</f>
        <v>0</v>
      </c>
      <c r="AK4" s="25">
        <f>[1]BG!K$170</f>
        <v>0</v>
      </c>
      <c r="AL4" s="25">
        <f>[1]BG!L$170</f>
        <v>0</v>
      </c>
      <c r="AM4" s="25">
        <f>[1]BG!M$170</f>
        <v>0</v>
      </c>
      <c r="AN4" s="23" t="s">
        <v>810</v>
      </c>
    </row>
    <row r="5" spans="1:40" s="35" customFormat="1">
      <c r="A5" s="1" t="s">
        <v>811</v>
      </c>
      <c r="B5" s="1">
        <v>2012</v>
      </c>
      <c r="C5" s="1" t="s">
        <v>820</v>
      </c>
      <c r="D5" s="1" t="s">
        <v>823</v>
      </c>
      <c r="E5" s="1" t="s">
        <v>104</v>
      </c>
      <c r="F5" s="1">
        <v>20</v>
      </c>
      <c r="G5" s="1" t="s">
        <v>821</v>
      </c>
      <c r="H5" s="1" t="s">
        <v>822</v>
      </c>
      <c r="I5" s="1" t="s">
        <v>6</v>
      </c>
      <c r="J5" s="1" t="s">
        <v>202</v>
      </c>
      <c r="K5" s="1">
        <v>608</v>
      </c>
      <c r="L5" s="1" t="s">
        <v>8</v>
      </c>
      <c r="M5" s="1">
        <v>0</v>
      </c>
      <c r="N5" s="1">
        <v>0</v>
      </c>
      <c r="O5" s="1">
        <v>16</v>
      </c>
      <c r="P5" s="1">
        <v>1484</v>
      </c>
      <c r="Q5" s="1">
        <v>0</v>
      </c>
      <c r="R5" s="1"/>
      <c r="S5" s="1">
        <v>57.83</v>
      </c>
      <c r="T5" s="1"/>
      <c r="U5" s="1"/>
      <c r="V5" s="1"/>
      <c r="W5" s="1"/>
      <c r="X5" s="1"/>
      <c r="Y5" s="1"/>
      <c r="Z5" s="1"/>
      <c r="AA5" s="1"/>
      <c r="AB5" s="43"/>
      <c r="AC5" s="36"/>
      <c r="AD5" s="36"/>
      <c r="AE5" s="36"/>
      <c r="AF5" s="36"/>
      <c r="AG5" s="36"/>
      <c r="AH5" s="36"/>
      <c r="AI5" s="36"/>
      <c r="AJ5" s="36"/>
      <c r="AK5" s="36"/>
      <c r="AL5" s="36"/>
      <c r="AM5" s="36"/>
      <c r="AN5" s="37"/>
    </row>
    <row r="6" spans="1:40" s="24" customFormat="1">
      <c r="A6" s="4" t="s">
        <v>811</v>
      </c>
      <c r="B6" s="4">
        <v>2012</v>
      </c>
      <c r="C6" s="4" t="s">
        <v>824</v>
      </c>
      <c r="D6" s="4" t="s">
        <v>827</v>
      </c>
      <c r="E6" s="4" t="s">
        <v>118</v>
      </c>
      <c r="F6" s="4">
        <v>23</v>
      </c>
      <c r="G6" s="4" t="s">
        <v>825</v>
      </c>
      <c r="H6" s="4" t="s">
        <v>826</v>
      </c>
      <c r="I6" s="4" t="s">
        <v>6</v>
      </c>
      <c r="J6" s="4" t="s">
        <v>15</v>
      </c>
      <c r="K6" s="4">
        <v>431</v>
      </c>
      <c r="L6" s="4" t="s">
        <v>27</v>
      </c>
      <c r="M6" s="4">
        <v>0</v>
      </c>
      <c r="N6" s="4">
        <v>0</v>
      </c>
      <c r="O6" s="4">
        <v>0</v>
      </c>
      <c r="P6" s="4">
        <v>2780</v>
      </c>
      <c r="Q6" s="4">
        <v>0</v>
      </c>
      <c r="R6" s="4"/>
      <c r="S6" s="4">
        <v>148.53</v>
      </c>
      <c r="T6" s="4"/>
      <c r="U6" s="4"/>
      <c r="V6" s="4"/>
      <c r="W6" s="4"/>
      <c r="X6" s="4"/>
      <c r="Y6" s="4"/>
      <c r="Z6" s="4"/>
      <c r="AA6" s="4"/>
      <c r="AB6" s="26" t="str">
        <f>[1]BG!B$34</f>
        <v>1.(c)</v>
      </c>
      <c r="AC6" s="25" t="str">
        <f>[1]BG!C$34</f>
        <v>EVN BULGARIA TOPLOFIKATSIA</v>
      </c>
      <c r="AD6" s="25" t="str">
        <f>[1]BG!D$34</f>
        <v>TETs</v>
      </c>
      <c r="AE6" s="25">
        <f>[1]BG!E$34</f>
        <v>15879</v>
      </c>
      <c r="AF6" s="25" t="str">
        <f>[1]BG!F$34</f>
        <v>Vasil Levski</v>
      </c>
      <c r="AG6" s="25" t="str">
        <f>[1]BG!G$34</f>
        <v>236</v>
      </c>
      <c r="AH6" s="25" t="str">
        <f>[1]BG!H$34</f>
        <v>Severen</v>
      </c>
      <c r="AI6" s="25" t="str">
        <f>[1]BG!I$34</f>
        <v>4003</v>
      </c>
      <c r="AJ6" s="25">
        <f>[1]BG!J$34</f>
        <v>142</v>
      </c>
      <c r="AK6" s="25">
        <f>[1]BG!K$34</f>
        <v>0</v>
      </c>
      <c r="AL6" s="25">
        <f>[1]BG!L$34</f>
        <v>0</v>
      </c>
      <c r="AM6" s="25">
        <f>[1]BG!M$34</f>
        <v>158</v>
      </c>
      <c r="AN6" s="23" t="s">
        <v>809</v>
      </c>
    </row>
    <row r="7" spans="1:40" s="35" customFormat="1">
      <c r="A7" s="1" t="s">
        <v>811</v>
      </c>
      <c r="B7" s="1">
        <v>2012</v>
      </c>
      <c r="C7" s="1" t="s">
        <v>828</v>
      </c>
      <c r="D7" s="1" t="s">
        <v>831</v>
      </c>
      <c r="E7" s="1" t="s">
        <v>94</v>
      </c>
      <c r="F7" s="1">
        <v>18</v>
      </c>
      <c r="G7" s="1" t="s">
        <v>829</v>
      </c>
      <c r="H7" s="1" t="s">
        <v>830</v>
      </c>
      <c r="I7" s="1" t="s">
        <v>6</v>
      </c>
      <c r="J7" s="1" t="s">
        <v>202</v>
      </c>
      <c r="K7" s="1"/>
      <c r="L7" s="1"/>
      <c r="M7" s="1"/>
      <c r="N7" s="1"/>
      <c r="O7" s="1"/>
      <c r="P7" s="1"/>
      <c r="Q7" s="1"/>
      <c r="R7" s="1"/>
      <c r="S7" s="1"/>
      <c r="T7" s="1"/>
      <c r="U7" s="1"/>
      <c r="V7" s="1"/>
      <c r="W7" s="1"/>
      <c r="X7" s="1"/>
      <c r="Y7" s="1"/>
      <c r="Z7" s="1"/>
      <c r="AA7" s="1"/>
      <c r="AB7" s="43"/>
      <c r="AC7" s="36"/>
      <c r="AD7" s="36"/>
      <c r="AE7" s="36"/>
      <c r="AF7" s="36"/>
      <c r="AG7" s="36"/>
      <c r="AH7" s="36"/>
      <c r="AI7" s="36"/>
      <c r="AJ7" s="36"/>
      <c r="AK7" s="36"/>
      <c r="AL7" s="36"/>
      <c r="AM7" s="36"/>
      <c r="AN7" s="37"/>
    </row>
    <row r="8" spans="1:40" s="35" customFormat="1">
      <c r="A8" s="1" t="s">
        <v>811</v>
      </c>
      <c r="B8" s="1">
        <v>2012</v>
      </c>
      <c r="C8" s="1" t="s">
        <v>832</v>
      </c>
      <c r="D8" s="1" t="s">
        <v>835</v>
      </c>
      <c r="E8" s="1" t="s">
        <v>167</v>
      </c>
      <c r="F8" s="1">
        <v>34</v>
      </c>
      <c r="G8" s="1" t="s">
        <v>833</v>
      </c>
      <c r="H8" s="1" t="s">
        <v>834</v>
      </c>
      <c r="I8" s="1"/>
      <c r="J8" s="1"/>
      <c r="K8" s="1"/>
      <c r="L8" s="1"/>
      <c r="M8" s="1"/>
      <c r="N8" s="1"/>
      <c r="O8" s="1"/>
      <c r="P8" s="1"/>
      <c r="Q8" s="1"/>
      <c r="R8" s="1"/>
      <c r="S8" s="1"/>
      <c r="T8" s="1"/>
      <c r="U8" s="1"/>
      <c r="V8" s="1"/>
      <c r="W8" s="1"/>
      <c r="X8" s="1"/>
      <c r="Y8" s="1"/>
      <c r="Z8" s="1"/>
      <c r="AA8" s="1"/>
      <c r="AB8" s="43"/>
      <c r="AC8" s="36"/>
      <c r="AD8" s="36"/>
      <c r="AE8" s="36"/>
      <c r="AF8" s="36"/>
      <c r="AG8" s="36"/>
      <c r="AH8" s="36"/>
      <c r="AI8" s="36"/>
      <c r="AJ8" s="36"/>
      <c r="AK8" s="36"/>
      <c r="AL8" s="36"/>
      <c r="AM8" s="36"/>
      <c r="AN8" s="37"/>
    </row>
    <row r="9" spans="1:40" s="35" customFormat="1">
      <c r="A9" s="1" t="s">
        <v>811</v>
      </c>
      <c r="B9" s="1">
        <v>2012</v>
      </c>
      <c r="C9" s="1" t="s">
        <v>836</v>
      </c>
      <c r="D9" s="1" t="s">
        <v>838</v>
      </c>
      <c r="E9" s="1" t="s">
        <v>126</v>
      </c>
      <c r="F9" s="1">
        <v>25</v>
      </c>
      <c r="G9" s="1" t="s">
        <v>837</v>
      </c>
      <c r="H9" s="1" t="s">
        <v>834</v>
      </c>
      <c r="I9" s="1"/>
      <c r="J9" s="1"/>
      <c r="K9" s="1"/>
      <c r="L9" s="1"/>
      <c r="M9" s="1"/>
      <c r="N9" s="1"/>
      <c r="O9" s="1"/>
      <c r="P9" s="1"/>
      <c r="Q9" s="1"/>
      <c r="R9" s="1"/>
      <c r="S9" s="1"/>
      <c r="T9" s="1"/>
      <c r="U9" s="1"/>
      <c r="V9" s="1"/>
      <c r="W9" s="1"/>
      <c r="X9" s="1"/>
      <c r="Y9" s="1"/>
      <c r="Z9" s="1"/>
      <c r="AA9" s="1"/>
      <c r="AB9" s="43"/>
      <c r="AC9" s="36"/>
      <c r="AD9" s="36"/>
      <c r="AE9" s="36"/>
      <c r="AF9" s="36"/>
      <c r="AG9" s="36"/>
      <c r="AH9" s="36"/>
      <c r="AI9" s="36"/>
      <c r="AJ9" s="36"/>
      <c r="AK9" s="36"/>
      <c r="AL9" s="36"/>
      <c r="AM9" s="36"/>
      <c r="AN9" s="37"/>
    </row>
    <row r="10" spans="1:40" s="24" customFormat="1">
      <c r="A10" s="4" t="s">
        <v>811</v>
      </c>
      <c r="B10" s="4">
        <v>2012</v>
      </c>
      <c r="C10" s="4" t="s">
        <v>839</v>
      </c>
      <c r="D10" s="4" t="s">
        <v>841</v>
      </c>
      <c r="E10" s="4" t="s">
        <v>109</v>
      </c>
      <c r="F10" s="4">
        <v>21</v>
      </c>
      <c r="G10" s="4" t="s">
        <v>840</v>
      </c>
      <c r="H10" s="4" t="s">
        <v>822</v>
      </c>
      <c r="I10" s="4" t="s">
        <v>6</v>
      </c>
      <c r="J10" s="4" t="s">
        <v>202</v>
      </c>
      <c r="K10" s="4">
        <v>605</v>
      </c>
      <c r="L10" s="4" t="s">
        <v>8</v>
      </c>
      <c r="M10" s="4">
        <v>0</v>
      </c>
      <c r="N10" s="4">
        <v>0</v>
      </c>
      <c r="O10" s="4">
        <v>49</v>
      </c>
      <c r="P10" s="4">
        <v>2968</v>
      </c>
      <c r="Q10" s="4">
        <v>0</v>
      </c>
      <c r="R10" s="4"/>
      <c r="S10" s="4">
        <v>111.92</v>
      </c>
      <c r="T10" s="4"/>
      <c r="U10" s="4"/>
      <c r="V10" s="4"/>
      <c r="W10" s="4"/>
      <c r="X10" s="4"/>
      <c r="Y10" s="4"/>
      <c r="Z10" s="4"/>
      <c r="AA10" s="4"/>
      <c r="AB10" s="26" t="str">
        <f>[1]BG!B$10</f>
        <v>1.(c)</v>
      </c>
      <c r="AC10" s="25" t="str">
        <f>[1]BG!C$10</f>
        <v>TOPLOFIKATSIA SOFIA</v>
      </c>
      <c r="AD10" s="25" t="str">
        <f>[1]BG!D$10</f>
        <v>OTs"Zemlyane"</v>
      </c>
      <c r="AE10" s="25">
        <f>[1]BG!E$10</f>
        <v>15880</v>
      </c>
      <c r="AF10" s="25" t="str">
        <f>[1]BG!F$10</f>
        <v>"Kostenets"</v>
      </c>
      <c r="AG10" s="25" t="str">
        <f>[1]BG!G$10</f>
        <v>5</v>
      </c>
      <c r="AH10" s="25" t="str">
        <f>[1]BG!H$10</f>
        <v>Krasno selo</v>
      </c>
      <c r="AI10" s="25" t="str">
        <f>[1]BG!I$10</f>
        <v>1680</v>
      </c>
      <c r="AJ10" s="25">
        <f>[1]BG!J$10</f>
        <v>124</v>
      </c>
      <c r="AK10" s="25">
        <f>[1]BG!K$10</f>
        <v>0</v>
      </c>
      <c r="AL10" s="25">
        <f>[1]BG!L$10</f>
        <v>0</v>
      </c>
      <c r="AM10" s="25">
        <f>[1]BG!M$10</f>
        <v>166</v>
      </c>
      <c r="AN10" s="23" t="s">
        <v>809</v>
      </c>
    </row>
    <row r="11" spans="1:40" s="35" customFormat="1">
      <c r="A11" s="1" t="s">
        <v>811</v>
      </c>
      <c r="B11" s="1">
        <v>2012</v>
      </c>
      <c r="C11" s="1" t="s">
        <v>842</v>
      </c>
      <c r="D11" s="1" t="s">
        <v>845</v>
      </c>
      <c r="E11" s="1" t="s">
        <v>152</v>
      </c>
      <c r="F11" s="1">
        <v>31</v>
      </c>
      <c r="G11" s="1" t="s">
        <v>843</v>
      </c>
      <c r="H11" s="1" t="s">
        <v>844</v>
      </c>
      <c r="I11" s="1"/>
      <c r="J11" s="1"/>
      <c r="K11" s="1"/>
      <c r="L11" s="1"/>
      <c r="M11" s="1"/>
      <c r="N11" s="1"/>
      <c r="O11" s="1"/>
      <c r="P11" s="1"/>
      <c r="Q11" s="1"/>
      <c r="R11" s="1"/>
      <c r="S11" s="1"/>
      <c r="T11" s="1"/>
      <c r="U11" s="1"/>
      <c r="V11" s="1"/>
      <c r="W11" s="1"/>
      <c r="X11" s="1"/>
      <c r="Y11" s="1"/>
      <c r="Z11" s="1"/>
      <c r="AA11" s="1"/>
      <c r="AB11" s="40"/>
      <c r="AN11" s="37"/>
    </row>
    <row r="12" spans="1:40" s="24" customFormat="1">
      <c r="A12" s="4" t="s">
        <v>811</v>
      </c>
      <c r="B12" s="4">
        <v>2012</v>
      </c>
      <c r="C12" s="4" t="s">
        <v>846</v>
      </c>
      <c r="D12" s="4" t="s">
        <v>849</v>
      </c>
      <c r="E12" s="4" t="s">
        <v>24</v>
      </c>
      <c r="F12" s="4">
        <v>4</v>
      </c>
      <c r="G12" s="4" t="s">
        <v>847</v>
      </c>
      <c r="H12" s="4" t="s">
        <v>848</v>
      </c>
      <c r="I12" s="4" t="s">
        <v>6</v>
      </c>
      <c r="J12" s="4" t="s">
        <v>476</v>
      </c>
      <c r="K12" s="4">
        <v>1300</v>
      </c>
      <c r="L12" s="4" t="s">
        <v>8</v>
      </c>
      <c r="M12" s="4">
        <v>0</v>
      </c>
      <c r="N12" s="4">
        <v>20163</v>
      </c>
      <c r="O12" s="4">
        <v>65</v>
      </c>
      <c r="P12" s="4">
        <v>0</v>
      </c>
      <c r="Q12" s="4">
        <v>0</v>
      </c>
      <c r="R12" s="4">
        <v>55500</v>
      </c>
      <c r="S12" s="4">
        <v>4578</v>
      </c>
      <c r="T12" s="4">
        <v>2820</v>
      </c>
      <c r="U12" s="4"/>
      <c r="V12" s="4"/>
      <c r="W12" s="4"/>
      <c r="X12" s="4"/>
      <c r="Y12" s="4"/>
      <c r="Z12" s="4"/>
      <c r="AA12" s="4"/>
      <c r="AB12" s="41" t="str">
        <f>[1]BG!B$21</f>
        <v>1.(c)</v>
      </c>
      <c r="AC12" s="24" t="str">
        <f>[1]BG!C$21</f>
        <v>TETS - BOBOV DOL</v>
      </c>
      <c r="AD12" s="24" t="str">
        <f>[1]BG!D$21</f>
        <v>TETs "Bobov dol"</v>
      </c>
      <c r="AE12" s="24">
        <f>[1]BG!E$21</f>
        <v>15872</v>
      </c>
      <c r="AF12" s="24" t="str">
        <f>[1]BG!F$21</f>
        <v>TETs "Bobov dol"EAD</v>
      </c>
      <c r="AG12" s="24" t="str">
        <f>[1]BG!G$21</f>
        <v/>
      </c>
      <c r="AH12" s="24" t="str">
        <f>[1]BG!H$21</f>
        <v>Golemo selo</v>
      </c>
      <c r="AI12" s="24" t="str">
        <f>[1]BG!I$21</f>
        <v>2635</v>
      </c>
      <c r="AJ12" s="24">
        <f>[1]BG!J$21</f>
        <v>2930</v>
      </c>
      <c r="AK12" s="24">
        <f>[1]BG!K$21</f>
        <v>35400</v>
      </c>
      <c r="AL12" s="24">
        <f>[1]BG!L$21</f>
        <v>1780</v>
      </c>
      <c r="AM12" s="24">
        <f>[1]BG!M$21</f>
        <v>1720</v>
      </c>
      <c r="AN12" s="23" t="s">
        <v>810</v>
      </c>
    </row>
    <row r="13" spans="1:40" s="24" customFormat="1">
      <c r="A13" s="4" t="s">
        <v>811</v>
      </c>
      <c r="B13" s="4">
        <v>2012</v>
      </c>
      <c r="C13" s="4" t="s">
        <v>850</v>
      </c>
      <c r="D13" s="4" t="s">
        <v>856</v>
      </c>
      <c r="E13" s="4" t="s">
        <v>18</v>
      </c>
      <c r="F13" s="4">
        <v>3</v>
      </c>
      <c r="G13" s="4" t="s">
        <v>851</v>
      </c>
      <c r="H13" s="4" t="s">
        <v>852</v>
      </c>
      <c r="I13" s="4" t="s">
        <v>6</v>
      </c>
      <c r="J13" s="4"/>
      <c r="K13" s="4"/>
      <c r="L13" s="4"/>
      <c r="M13" s="4"/>
      <c r="N13" s="4"/>
      <c r="O13" s="4"/>
      <c r="P13" s="4"/>
      <c r="Q13" s="4"/>
      <c r="R13" s="4"/>
      <c r="S13" s="4"/>
      <c r="T13" s="4"/>
      <c r="U13" s="4"/>
      <c r="V13" s="4"/>
      <c r="W13" s="4"/>
      <c r="X13" s="4"/>
      <c r="Y13" s="4"/>
      <c r="Z13" s="4"/>
      <c r="AA13" s="4"/>
      <c r="AB13" s="26" t="str">
        <f>[1]BG!B$94</f>
        <v>1.(c)</v>
      </c>
      <c r="AC13" s="25" t="str">
        <f>[1]BG!C$94</f>
        <v>BRIKEL</v>
      </c>
      <c r="AD13" s="25" t="str">
        <f>[1]BG!D$94</f>
        <v>Gorivna instalatsia s nominalna toplinna moshtnost 510 MWt</v>
      </c>
      <c r="AE13" s="25">
        <f>[1]BG!E$94</f>
        <v>15796</v>
      </c>
      <c r="AF13" s="25" t="str">
        <f>[1]BG!F$94</f>
        <v>izvan grada</v>
      </c>
      <c r="AG13" s="25" t="str">
        <f>[1]BG!G$94</f>
        <v/>
      </c>
      <c r="AH13" s="25" t="str">
        <f>[1]BG!H$94</f>
        <v>Galabovo</v>
      </c>
      <c r="AI13" s="25" t="str">
        <f>[1]BG!I$94</f>
        <v>6280</v>
      </c>
      <c r="AJ13" s="25">
        <f>[1]BG!J$94</f>
        <v>605</v>
      </c>
      <c r="AK13" s="25">
        <f>[1]BG!K$94</f>
        <v>1130</v>
      </c>
      <c r="AL13" s="25">
        <f>[1]BG!L$94</f>
        <v>0</v>
      </c>
      <c r="AM13" s="25">
        <f>[1]BG!M$94</f>
        <v>1090</v>
      </c>
      <c r="AN13" s="23" t="s">
        <v>810</v>
      </c>
    </row>
    <row r="14" spans="1:40" s="24" customFormat="1">
      <c r="A14" s="4" t="s">
        <v>811</v>
      </c>
      <c r="B14" s="4">
        <v>2012</v>
      </c>
      <c r="C14" s="4" t="s">
        <v>853</v>
      </c>
      <c r="D14" s="4" t="s">
        <v>857</v>
      </c>
      <c r="E14" s="4" t="s">
        <v>185</v>
      </c>
      <c r="F14" s="4">
        <v>38</v>
      </c>
      <c r="G14" s="4" t="s">
        <v>851</v>
      </c>
      <c r="H14" s="4" t="s">
        <v>854</v>
      </c>
      <c r="I14" s="4" t="s">
        <v>855</v>
      </c>
      <c r="J14" s="4" t="s">
        <v>15</v>
      </c>
      <c r="K14" s="4">
        <v>510</v>
      </c>
      <c r="L14" s="4" t="s">
        <v>8</v>
      </c>
      <c r="M14" s="4">
        <v>0</v>
      </c>
      <c r="N14" s="4">
        <v>10960</v>
      </c>
      <c r="O14" s="4">
        <v>34</v>
      </c>
      <c r="P14" s="4">
        <v>0</v>
      </c>
      <c r="Q14" s="4">
        <v>0</v>
      </c>
      <c r="R14" s="4">
        <v>2127.9899999999998</v>
      </c>
      <c r="S14" s="4">
        <v>1130.6400000000001</v>
      </c>
      <c r="T14" s="4">
        <v>142.79</v>
      </c>
      <c r="U14" s="4"/>
      <c r="V14" s="4"/>
      <c r="W14" s="4"/>
      <c r="X14" s="4"/>
      <c r="Y14" s="4"/>
      <c r="Z14" s="4"/>
      <c r="AA14" s="4"/>
      <c r="AB14" s="26" t="str">
        <f>[1]BG!B$94</f>
        <v>1.(c)</v>
      </c>
      <c r="AC14" s="25" t="str">
        <f>[1]BG!C$94</f>
        <v>BRIKEL</v>
      </c>
      <c r="AD14" s="25" t="str">
        <f>[1]BG!D$94</f>
        <v>Gorivna instalatsia s nominalna toplinna moshtnost 510 MWt</v>
      </c>
      <c r="AE14" s="25">
        <f>[1]BG!E$94</f>
        <v>15796</v>
      </c>
      <c r="AF14" s="25" t="str">
        <f>[1]BG!F$94</f>
        <v>izvan grada</v>
      </c>
      <c r="AG14" s="25" t="str">
        <f>[1]BG!G$94</f>
        <v/>
      </c>
      <c r="AH14" s="25" t="str">
        <f>[1]BG!H$94</f>
        <v>Galabovo</v>
      </c>
      <c r="AI14" s="25" t="str">
        <f>[1]BG!I$94</f>
        <v>6280</v>
      </c>
      <c r="AJ14" s="25">
        <f>[1]BG!J$94</f>
        <v>605</v>
      </c>
      <c r="AK14" s="25">
        <f>[1]BG!K$94</f>
        <v>1130</v>
      </c>
      <c r="AL14" s="25">
        <f>[1]BG!L$94</f>
        <v>0</v>
      </c>
      <c r="AM14" s="25">
        <f>[1]BG!M$94</f>
        <v>1090</v>
      </c>
      <c r="AN14" s="23" t="s">
        <v>810</v>
      </c>
    </row>
    <row r="15" spans="1:40" s="24" customFormat="1">
      <c r="A15" s="4" t="s">
        <v>811</v>
      </c>
      <c r="B15" s="4">
        <v>2012</v>
      </c>
      <c r="C15" s="4" t="s">
        <v>858</v>
      </c>
      <c r="D15" s="4" t="s">
        <v>861</v>
      </c>
      <c r="E15" s="4" t="s">
        <v>59</v>
      </c>
      <c r="F15" s="4">
        <v>11</v>
      </c>
      <c r="G15" s="4" t="s">
        <v>859</v>
      </c>
      <c r="H15" s="4" t="s">
        <v>860</v>
      </c>
      <c r="I15" s="4" t="s">
        <v>14</v>
      </c>
      <c r="J15" s="4" t="s">
        <v>15</v>
      </c>
      <c r="K15" s="4">
        <v>860</v>
      </c>
      <c r="L15" s="4" t="s">
        <v>8</v>
      </c>
      <c r="M15" s="4">
        <v>92</v>
      </c>
      <c r="N15" s="4">
        <v>16709</v>
      </c>
      <c r="O15" s="4">
        <v>13</v>
      </c>
      <c r="P15" s="4">
        <v>0</v>
      </c>
      <c r="Q15" s="4">
        <v>29</v>
      </c>
      <c r="R15" s="4">
        <v>2003.56</v>
      </c>
      <c r="S15" s="4">
        <v>3013.61</v>
      </c>
      <c r="T15" s="4">
        <v>248.55</v>
      </c>
      <c r="U15" s="4"/>
      <c r="V15" s="4"/>
      <c r="W15" s="4"/>
      <c r="X15" s="4"/>
      <c r="Y15" s="4"/>
      <c r="Z15" s="4"/>
      <c r="AA15" s="4"/>
      <c r="AB15" s="41" t="str">
        <f>[1]BG!B$175</f>
        <v>1.(c)</v>
      </c>
      <c r="AC15" s="24" t="str">
        <f>[1]BG!C$175</f>
        <v>DEVEN</v>
      </c>
      <c r="AD15" s="24" t="str">
        <f>[1]BG!D$175</f>
        <v>"Deven" AD</v>
      </c>
      <c r="AE15" s="24">
        <f>[1]BG!E$175</f>
        <v>15810</v>
      </c>
      <c r="AF15" s="24" t="str">
        <f>[1]BG!F$175</f>
        <v>Promishlena zona - yug</v>
      </c>
      <c r="AG15" s="24" t="str">
        <f>[1]BG!G$175</f>
        <v/>
      </c>
      <c r="AH15" s="24" t="str">
        <f>[1]BG!H$175</f>
        <v>Devnya</v>
      </c>
      <c r="AI15" s="24" t="str">
        <f>[1]BG!I$175</f>
        <v>9160</v>
      </c>
      <c r="AJ15" s="24">
        <f>[1]BG!J$175</f>
        <v>2780</v>
      </c>
      <c r="AK15" s="24">
        <f>[1]BG!K$175</f>
        <v>1850</v>
      </c>
      <c r="AL15" s="24">
        <f>[1]BG!L$175</f>
        <v>195</v>
      </c>
      <c r="AM15" s="24">
        <f>[1]BG!M$175</f>
        <v>1610</v>
      </c>
      <c r="AN15" s="23" t="s">
        <v>810</v>
      </c>
    </row>
    <row r="16" spans="1:40" s="24" customFormat="1">
      <c r="A16" s="4" t="s">
        <v>811</v>
      </c>
      <c r="B16" s="4">
        <v>2012</v>
      </c>
      <c r="C16" s="4" t="s">
        <v>862</v>
      </c>
      <c r="D16" s="4" t="s">
        <v>865</v>
      </c>
      <c r="E16" s="4" t="s">
        <v>88</v>
      </c>
      <c r="F16" s="4">
        <v>17</v>
      </c>
      <c r="G16" s="4" t="s">
        <v>863</v>
      </c>
      <c r="H16" s="4" t="s">
        <v>864</v>
      </c>
      <c r="I16" s="4"/>
      <c r="J16" s="4"/>
      <c r="K16" s="4"/>
      <c r="L16" s="4"/>
      <c r="M16" s="4"/>
      <c r="N16" s="4"/>
      <c r="O16" s="4"/>
      <c r="P16" s="4"/>
      <c r="Q16" s="4"/>
      <c r="R16" s="4"/>
      <c r="S16" s="4"/>
      <c r="T16" s="4"/>
      <c r="U16" s="4"/>
      <c r="V16" s="4"/>
      <c r="W16" s="4"/>
      <c r="X16" s="4"/>
      <c r="Y16" s="4"/>
      <c r="Z16" s="4"/>
      <c r="AA16" s="4"/>
      <c r="AB16" s="41" t="str">
        <f>[1]BG!B$67</f>
        <v>1.(c)</v>
      </c>
      <c r="AC16" s="24" t="str">
        <f>[1]BG!C$67</f>
        <v>TOPLOFIKATSIA-GABROVO</v>
      </c>
      <c r="AD16" s="24" t="str">
        <f>[1]BG!D$67</f>
        <v>TOPLOFIKATsIA-GABROVO</v>
      </c>
      <c r="AE16" s="24">
        <f>[1]BG!E$67</f>
        <v>65883</v>
      </c>
      <c r="AF16" s="24" t="str">
        <f>[1]BG!F$67</f>
        <v>Industrialna</v>
      </c>
      <c r="AG16" s="24" t="str">
        <f>[1]BG!G$67</f>
        <v>6</v>
      </c>
      <c r="AH16" s="24" t="str">
        <f>[1]BG!H$67</f>
        <v>Gabrovo</v>
      </c>
      <c r="AI16" s="24" t="str">
        <f>[1]BG!I$67</f>
        <v>5300</v>
      </c>
      <c r="AJ16" s="24">
        <f>[1]BG!J$67</f>
        <v>0</v>
      </c>
      <c r="AK16" s="24">
        <f>[1]BG!K$67</f>
        <v>0</v>
      </c>
      <c r="AL16" s="24">
        <f>[1]BG!L$67</f>
        <v>0</v>
      </c>
      <c r="AM16" s="24">
        <f>[1]BG!M$67</f>
        <v>0</v>
      </c>
      <c r="AN16" s="23" t="s">
        <v>809</v>
      </c>
    </row>
    <row r="17" spans="1:40" s="35" customFormat="1">
      <c r="A17" s="1" t="s">
        <v>811</v>
      </c>
      <c r="B17" s="1">
        <v>2012</v>
      </c>
      <c r="C17" s="1" t="s">
        <v>866</v>
      </c>
      <c r="D17" s="1" t="s">
        <v>868</v>
      </c>
      <c r="E17" s="1" t="s">
        <v>99</v>
      </c>
      <c r="F17" s="1">
        <v>19</v>
      </c>
      <c r="G17" s="1" t="s">
        <v>867</v>
      </c>
      <c r="H17" s="1" t="s">
        <v>834</v>
      </c>
      <c r="I17" s="1" t="s">
        <v>6</v>
      </c>
      <c r="J17" s="1"/>
      <c r="K17" s="1"/>
      <c r="L17" s="1"/>
      <c r="M17" s="1"/>
      <c r="N17" s="1"/>
      <c r="O17" s="1"/>
      <c r="P17" s="1"/>
      <c r="Q17" s="1"/>
      <c r="R17" s="1"/>
      <c r="S17" s="1"/>
      <c r="T17" s="1"/>
      <c r="U17" s="1"/>
      <c r="V17" s="1"/>
      <c r="W17" s="1"/>
      <c r="X17" s="1"/>
      <c r="Y17" s="1"/>
      <c r="Z17" s="1"/>
      <c r="AA17" s="1"/>
      <c r="AB17" s="40"/>
      <c r="AN17" s="37"/>
    </row>
    <row r="18" spans="1:40" s="24" customFormat="1">
      <c r="A18" s="4" t="s">
        <v>811</v>
      </c>
      <c r="B18" s="4">
        <v>2012</v>
      </c>
      <c r="C18" s="4" t="s">
        <v>869</v>
      </c>
      <c r="D18" s="4" t="s">
        <v>872</v>
      </c>
      <c r="E18" s="4" t="s">
        <v>80</v>
      </c>
      <c r="F18" s="4">
        <v>15</v>
      </c>
      <c r="G18" s="4" t="s">
        <v>870</v>
      </c>
      <c r="H18" s="4" t="s">
        <v>871</v>
      </c>
      <c r="I18" s="4"/>
      <c r="J18" s="4"/>
      <c r="K18" s="4"/>
      <c r="L18" s="4"/>
      <c r="M18" s="4"/>
      <c r="N18" s="4"/>
      <c r="O18" s="4"/>
      <c r="P18" s="4"/>
      <c r="Q18" s="4"/>
      <c r="R18" s="4"/>
      <c r="S18" s="4"/>
      <c r="T18" s="4"/>
      <c r="U18" s="4"/>
      <c r="V18" s="4"/>
      <c r="W18" s="4"/>
      <c r="X18" s="4"/>
      <c r="Y18" s="4"/>
      <c r="Z18" s="4"/>
      <c r="AA18" s="4"/>
      <c r="AB18" s="41" t="str">
        <f>[1]BG!B$83</f>
        <v>5.(d)</v>
      </c>
      <c r="AC18" s="24" t="str">
        <f>[1]BG!C$83</f>
        <v>OBSHTINA KAZANLAK</v>
      </c>
      <c r="AD18" s="24" t="str">
        <f>[1]BG!D$83</f>
        <v>depo za tvardi bitovi otpadatsi</v>
      </c>
      <c r="AE18" s="24">
        <f>[1]BG!E$83</f>
        <v>65907</v>
      </c>
      <c r="AF18" s="24" t="str">
        <f>[1]BG!F$83</f>
        <v>bul."Rozova dolina"</v>
      </c>
      <c r="AG18" s="24" t="str">
        <f>[1]BG!G$83</f>
        <v>№8</v>
      </c>
      <c r="AH18" s="24" t="str">
        <f>[1]BG!H$83</f>
        <v>Kazanlak</v>
      </c>
      <c r="AI18" s="24" t="str">
        <f>[1]BG!I$83</f>
        <v>6100</v>
      </c>
      <c r="AJ18" s="24">
        <f>[1]BG!J$83</f>
        <v>0</v>
      </c>
      <c r="AK18" s="24">
        <f>[1]BG!K$83</f>
        <v>0</v>
      </c>
      <c r="AL18" s="24">
        <f>[1]BG!L$83</f>
        <v>0</v>
      </c>
      <c r="AM18" s="24">
        <f>[1]BG!M$83</f>
        <v>0</v>
      </c>
      <c r="AN18" s="23" t="s">
        <v>809</v>
      </c>
    </row>
    <row r="19" spans="1:40" s="35" customFormat="1">
      <c r="A19" s="1" t="s">
        <v>811</v>
      </c>
      <c r="B19" s="1">
        <v>2012</v>
      </c>
      <c r="C19" s="1" t="s">
        <v>873</v>
      </c>
      <c r="D19" s="1" t="s">
        <v>876</v>
      </c>
      <c r="E19" s="1" t="s">
        <v>54</v>
      </c>
      <c r="F19" s="1">
        <v>10</v>
      </c>
      <c r="G19" s="1" t="s">
        <v>874</v>
      </c>
      <c r="H19" s="1" t="s">
        <v>875</v>
      </c>
      <c r="I19" s="1" t="s">
        <v>6</v>
      </c>
      <c r="J19" s="1" t="s">
        <v>628</v>
      </c>
      <c r="K19" s="1"/>
      <c r="L19" s="1"/>
      <c r="M19" s="1"/>
      <c r="N19" s="1"/>
      <c r="O19" s="1"/>
      <c r="P19" s="1"/>
      <c r="Q19" s="1"/>
      <c r="R19" s="1"/>
      <c r="S19" s="1"/>
      <c r="T19" s="1"/>
      <c r="U19" s="1"/>
      <c r="V19" s="1"/>
      <c r="W19" s="1"/>
      <c r="X19" s="1"/>
      <c r="Y19" s="1"/>
      <c r="Z19" s="1"/>
      <c r="AA19" s="1"/>
      <c r="AB19" s="43"/>
      <c r="AC19" s="36"/>
      <c r="AD19" s="36"/>
      <c r="AE19" s="36"/>
      <c r="AF19" s="36"/>
      <c r="AG19" s="36"/>
      <c r="AH19" s="36"/>
      <c r="AI19" s="36"/>
      <c r="AJ19" s="36"/>
      <c r="AK19" s="36"/>
      <c r="AL19" s="36"/>
      <c r="AM19" s="36"/>
      <c r="AN19" s="37"/>
    </row>
    <row r="20" spans="1:40" s="24" customFormat="1">
      <c r="A20" s="4" t="s">
        <v>811</v>
      </c>
      <c r="B20" s="4">
        <v>2012</v>
      </c>
      <c r="C20" s="4" t="s">
        <v>877</v>
      </c>
      <c r="D20" s="4" t="s">
        <v>880</v>
      </c>
      <c r="E20" s="4" t="s">
        <v>172</v>
      </c>
      <c r="F20" s="4">
        <v>35</v>
      </c>
      <c r="G20" s="4" t="s">
        <v>878</v>
      </c>
      <c r="H20" s="4" t="s">
        <v>879</v>
      </c>
      <c r="I20" s="4" t="s">
        <v>6</v>
      </c>
      <c r="J20" s="4" t="s">
        <v>633</v>
      </c>
      <c r="K20" s="4">
        <v>480</v>
      </c>
      <c r="L20" s="4" t="s">
        <v>8</v>
      </c>
      <c r="M20" s="4">
        <v>0</v>
      </c>
      <c r="N20" s="4">
        <v>0</v>
      </c>
      <c r="O20" s="4">
        <v>0</v>
      </c>
      <c r="P20" s="4">
        <v>3743</v>
      </c>
      <c r="Q20" s="4">
        <v>740</v>
      </c>
      <c r="R20" s="4">
        <v>65.319999999999993</v>
      </c>
      <c r="S20" s="4">
        <v>623.78</v>
      </c>
      <c r="T20" s="4">
        <v>6.75</v>
      </c>
      <c r="U20" s="4"/>
      <c r="V20" s="4"/>
      <c r="W20" s="4"/>
      <c r="X20" s="4"/>
      <c r="Y20" s="4"/>
      <c r="Z20" s="4"/>
      <c r="AA20" s="4"/>
      <c r="AB20" s="26" t="str">
        <f>[1]BG!B$139</f>
        <v>1.(c)</v>
      </c>
      <c r="AC20" s="25" t="str">
        <f>[1]BG!C$139</f>
        <v>LUKOIL ENERGY AND GAS BULGARIA</v>
      </c>
      <c r="AD20" s="25" t="str">
        <f>[1]BG!D$139</f>
        <v>"Lukoyl Energia i Gaz Balgaria"EOOD</v>
      </c>
      <c r="AE20" s="25">
        <f>[1]BG!E$139</f>
        <v>157617</v>
      </c>
      <c r="AF20" s="25" t="str">
        <f>[1]BG!F$139</f>
        <v>industrialna zona "LNHB"</v>
      </c>
      <c r="AG20" s="25" t="str">
        <f>[1]BG!G$139</f>
        <v/>
      </c>
      <c r="AH20" s="25" t="str">
        <f>[1]BG!H$139</f>
        <v>Burgas</v>
      </c>
      <c r="AI20" s="25" t="str">
        <f>[1]BG!I$139</f>
        <v>8000</v>
      </c>
      <c r="AJ20" s="25">
        <f>[1]BG!J$139</f>
        <v>617</v>
      </c>
      <c r="AK20" s="25">
        <f>[1]BG!K$139</f>
        <v>0</v>
      </c>
      <c r="AL20" s="25">
        <f>[1]BG!L$139</f>
        <v>0</v>
      </c>
      <c r="AM20" s="25">
        <f>[1]BG!M$139</f>
        <v>258</v>
      </c>
      <c r="AN20" s="23" t="s">
        <v>808</v>
      </c>
    </row>
    <row r="21" spans="1:40" s="24" customFormat="1">
      <c r="A21" s="4" t="s">
        <v>811</v>
      </c>
      <c r="B21" s="4">
        <v>2012</v>
      </c>
      <c r="C21" s="4" t="s">
        <v>881</v>
      </c>
      <c r="D21" s="4" t="s">
        <v>884</v>
      </c>
      <c r="E21" s="4" t="s">
        <v>31</v>
      </c>
      <c r="F21" s="4">
        <v>5</v>
      </c>
      <c r="G21" s="4" t="s">
        <v>882</v>
      </c>
      <c r="H21" s="4" t="s">
        <v>883</v>
      </c>
      <c r="I21" s="4" t="s">
        <v>6</v>
      </c>
      <c r="J21" s="4" t="s">
        <v>15</v>
      </c>
      <c r="K21" s="4">
        <v>300</v>
      </c>
      <c r="L21" s="4" t="s">
        <v>8</v>
      </c>
      <c r="M21" s="4">
        <v>0</v>
      </c>
      <c r="N21" s="4">
        <v>1762</v>
      </c>
      <c r="O21" s="4">
        <v>0</v>
      </c>
      <c r="P21" s="4">
        <v>25</v>
      </c>
      <c r="Q21" s="4"/>
      <c r="R21" s="4">
        <v>6832</v>
      </c>
      <c r="S21" s="4">
        <v>186</v>
      </c>
      <c r="T21" s="4">
        <v>114</v>
      </c>
      <c r="U21" s="4"/>
      <c r="V21" s="4"/>
      <c r="W21" s="4"/>
      <c r="X21" s="4"/>
      <c r="Y21" s="4"/>
      <c r="Z21" s="4"/>
      <c r="AA21" s="4"/>
      <c r="AB21" s="26" t="str">
        <f>[1]BG!B$101</f>
        <v>1.(c)</v>
      </c>
      <c r="AC21" s="25" t="str">
        <f>[1]BG!C$101</f>
        <v>TETS MARITSA 3</v>
      </c>
      <c r="AD21" s="25" t="str">
        <f>[1]BG!D$101</f>
        <v>TETs "Maritsa" AD Dimitrovgrad</v>
      </c>
      <c r="AE21" s="25">
        <f>[1]BG!E$101</f>
        <v>15874</v>
      </c>
      <c r="AF21" s="25" t="str">
        <f>[1]BG!F$101</f>
        <v>Promishlena zona</v>
      </c>
      <c r="AG21" s="25" t="str">
        <f>[1]BG!G$101</f>
        <v/>
      </c>
      <c r="AH21" s="25" t="str">
        <f>[1]BG!H$101</f>
        <v>Dimitrovgrad</v>
      </c>
      <c r="AI21" s="25" t="str">
        <f>[1]BG!I$101</f>
        <v>6400</v>
      </c>
      <c r="AJ21" s="25">
        <f>[1]BG!J$101</f>
        <v>311</v>
      </c>
      <c r="AK21" s="25">
        <f>[1]BG!K$101</f>
        <v>5590</v>
      </c>
      <c r="AL21" s="25">
        <f>[1]BG!L$101</f>
        <v>0</v>
      </c>
      <c r="AM21" s="25">
        <f>[1]BG!M$101</f>
        <v>139</v>
      </c>
      <c r="AN21" s="23" t="s">
        <v>808</v>
      </c>
    </row>
    <row r="22" spans="1:40" s="24" customFormat="1">
      <c r="A22" s="4" t="s">
        <v>811</v>
      </c>
      <c r="B22" s="4">
        <v>2012</v>
      </c>
      <c r="C22" s="4" t="s">
        <v>885</v>
      </c>
      <c r="D22" s="4" t="s">
        <v>886</v>
      </c>
      <c r="E22" s="4" t="s">
        <v>190</v>
      </c>
      <c r="F22" s="4">
        <v>39</v>
      </c>
      <c r="G22" s="4" t="s">
        <v>882</v>
      </c>
      <c r="H22" s="4" t="s">
        <v>883</v>
      </c>
      <c r="I22" s="4" t="s">
        <v>855</v>
      </c>
      <c r="J22" s="4" t="s">
        <v>15</v>
      </c>
      <c r="K22" s="4">
        <v>370</v>
      </c>
      <c r="L22" s="4" t="s">
        <v>8</v>
      </c>
      <c r="M22" s="4">
        <v>0</v>
      </c>
      <c r="N22" s="4">
        <v>1713</v>
      </c>
      <c r="O22" s="4"/>
      <c r="P22" s="4">
        <v>19</v>
      </c>
      <c r="Q22" s="4"/>
      <c r="R22" s="4">
        <v>141</v>
      </c>
      <c r="S22" s="4">
        <v>67</v>
      </c>
      <c r="T22" s="4">
        <v>3</v>
      </c>
      <c r="U22" s="4"/>
      <c r="V22" s="4"/>
      <c r="W22" s="4"/>
      <c r="X22" s="4"/>
      <c r="Y22" s="4"/>
      <c r="Z22" s="4"/>
      <c r="AA22" s="4"/>
      <c r="AB22" s="26" t="str">
        <f>[1]BG!B$101</f>
        <v>1.(c)</v>
      </c>
      <c r="AC22" s="25" t="str">
        <f>[1]BG!C$101</f>
        <v>TETS MARITSA 3</v>
      </c>
      <c r="AD22" s="25" t="str">
        <f>[1]BG!D$101</f>
        <v>TETs "Maritsa" AD Dimitrovgrad</v>
      </c>
      <c r="AE22" s="25">
        <f>[1]BG!E$101</f>
        <v>15874</v>
      </c>
      <c r="AF22" s="25" t="str">
        <f>[1]BG!F$101</f>
        <v>Promishlena zona</v>
      </c>
      <c r="AG22" s="25" t="str">
        <f>[1]BG!G$101</f>
        <v/>
      </c>
      <c r="AH22" s="25" t="str">
        <f>[1]BG!H$101</f>
        <v>Dimitrovgrad</v>
      </c>
      <c r="AI22" s="25" t="str">
        <f>[1]BG!I$101</f>
        <v>6400</v>
      </c>
      <c r="AJ22" s="25">
        <f>[1]BG!J$101</f>
        <v>311</v>
      </c>
      <c r="AK22" s="25">
        <f>[1]BG!K$101</f>
        <v>5590</v>
      </c>
      <c r="AL22" s="25">
        <f>[1]BG!L$101</f>
        <v>0</v>
      </c>
      <c r="AM22" s="25">
        <f>[1]BG!M$101</f>
        <v>139</v>
      </c>
      <c r="AN22" s="23" t="s">
        <v>808</v>
      </c>
    </row>
    <row r="23" spans="1:40" s="24" customFormat="1">
      <c r="A23" s="4" t="s">
        <v>811</v>
      </c>
      <c r="B23" s="4">
        <v>2012</v>
      </c>
      <c r="C23" s="4" t="s">
        <v>887</v>
      </c>
      <c r="D23" s="4" t="s">
        <v>890</v>
      </c>
      <c r="E23" s="4" t="s">
        <v>3</v>
      </c>
      <c r="F23" s="4">
        <v>1</v>
      </c>
      <c r="G23" s="4" t="s">
        <v>888</v>
      </c>
      <c r="H23" s="4" t="s">
        <v>889</v>
      </c>
      <c r="I23" s="4" t="s">
        <v>6</v>
      </c>
      <c r="J23" s="4" t="s">
        <v>476</v>
      </c>
      <c r="K23" s="4">
        <v>4312</v>
      </c>
      <c r="L23" s="4" t="s">
        <v>8</v>
      </c>
      <c r="M23" s="4">
        <v>0</v>
      </c>
      <c r="N23" s="4">
        <v>103849</v>
      </c>
      <c r="O23" s="4">
        <v>284</v>
      </c>
      <c r="P23" s="4">
        <v>0</v>
      </c>
      <c r="Q23" s="4">
        <v>0</v>
      </c>
      <c r="R23" s="4">
        <v>127991</v>
      </c>
      <c r="S23" s="4">
        <v>14472</v>
      </c>
      <c r="T23" s="4">
        <v>772</v>
      </c>
      <c r="U23" s="4"/>
      <c r="V23" s="4"/>
      <c r="W23" s="4"/>
      <c r="X23" s="4"/>
      <c r="Y23" s="4"/>
      <c r="Z23" s="4"/>
      <c r="AA23" s="4"/>
      <c r="AB23" s="26" t="str">
        <f>[1]BG!B$90</f>
        <v>1.(c)</v>
      </c>
      <c r="AC23" s="25" t="str">
        <f>[1]BG!C$90</f>
        <v>TETS MARITSA IZTOK 2</v>
      </c>
      <c r="AD23" s="25" t="str">
        <f>[1]BG!D$90</f>
        <v>"TETs Maritsa iztok 2" EAD</v>
      </c>
      <c r="AE23" s="25">
        <f>[1]BG!E$90</f>
        <v>15875</v>
      </c>
      <c r="AF23" s="25" t="str">
        <f>[1]BG!F$90</f>
        <v>s. Kovachevo</v>
      </c>
      <c r="AG23" s="25" t="str">
        <f>[1]BG!G$90</f>
        <v/>
      </c>
      <c r="AH23" s="25" t="str">
        <f>[1]BG!H$90</f>
        <v>Kovachevo</v>
      </c>
      <c r="AI23" s="25" t="str">
        <f>[1]BG!I$90</f>
        <v>6265</v>
      </c>
      <c r="AJ23" s="25">
        <f>[1]BG!J$90</f>
        <v>13600</v>
      </c>
      <c r="AK23" s="25">
        <f>[1]BG!K$90</f>
        <v>153000</v>
      </c>
      <c r="AL23" s="25">
        <f>[1]BG!L$90</f>
        <v>0</v>
      </c>
      <c r="AM23" s="25">
        <f>[1]BG!M$90</f>
        <v>11100</v>
      </c>
      <c r="AN23" s="23" t="s">
        <v>808</v>
      </c>
    </row>
    <row r="24" spans="1:40" s="24" customFormat="1">
      <c r="A24" s="4" t="s">
        <v>811</v>
      </c>
      <c r="B24" s="4">
        <v>2012</v>
      </c>
      <c r="C24" s="4" t="s">
        <v>891</v>
      </c>
      <c r="D24" s="4" t="s">
        <v>894</v>
      </c>
      <c r="E24" s="4" t="s">
        <v>11</v>
      </c>
      <c r="F24" s="4">
        <v>2</v>
      </c>
      <c r="G24" s="4" t="s">
        <v>892</v>
      </c>
      <c r="H24" s="4" t="s">
        <v>893</v>
      </c>
      <c r="I24" s="4" t="s">
        <v>6</v>
      </c>
      <c r="J24" s="4" t="s">
        <v>476</v>
      </c>
      <c r="K24" s="4">
        <v>2420</v>
      </c>
      <c r="L24" s="4" t="s">
        <v>8</v>
      </c>
      <c r="M24" s="4">
        <v>0</v>
      </c>
      <c r="N24" s="4">
        <v>39577</v>
      </c>
      <c r="O24" s="4">
        <v>224</v>
      </c>
      <c r="P24" s="4">
        <v>0</v>
      </c>
      <c r="Q24" s="4">
        <v>0</v>
      </c>
      <c r="R24" s="4">
        <v>15525</v>
      </c>
      <c r="S24" s="4">
        <v>4513</v>
      </c>
      <c r="T24" s="4">
        <v>69</v>
      </c>
      <c r="U24" s="4"/>
      <c r="V24" s="4"/>
      <c r="W24" s="4"/>
      <c r="X24" s="4"/>
      <c r="Y24" s="4"/>
      <c r="Z24" s="4"/>
      <c r="AA24" s="4"/>
      <c r="AB24" s="26" t="str">
        <f>[1]BG!B$90</f>
        <v>1.(c)</v>
      </c>
      <c r="AC24" s="25" t="str">
        <f>[1]BG!C$90</f>
        <v>TETS MARITSA IZTOK 2</v>
      </c>
      <c r="AD24" s="25" t="str">
        <f>[1]BG!D$90</f>
        <v>"TETs Maritsa iztok 2" EAD</v>
      </c>
      <c r="AE24" s="25">
        <f>[1]BG!E$90</f>
        <v>15875</v>
      </c>
      <c r="AF24" s="25" t="str">
        <f>[1]BG!F$90</f>
        <v>s. Kovachevo</v>
      </c>
      <c r="AG24" s="25" t="str">
        <f>[1]BG!G$90</f>
        <v/>
      </c>
      <c r="AH24" s="25" t="str">
        <f>[1]BG!H$90</f>
        <v>Kovachevo</v>
      </c>
      <c r="AI24" s="25" t="str">
        <f>[1]BG!I$90</f>
        <v>6265</v>
      </c>
      <c r="AJ24" s="25">
        <f>[1]BG!J$90</f>
        <v>13600</v>
      </c>
      <c r="AK24" s="25">
        <f>[1]BG!K$90</f>
        <v>153000</v>
      </c>
      <c r="AL24" s="25">
        <f>[1]BG!L$90</f>
        <v>0</v>
      </c>
      <c r="AM24" s="25">
        <f>[1]BG!M$90</f>
        <v>11100</v>
      </c>
      <c r="AN24" s="23" t="s">
        <v>808</v>
      </c>
    </row>
    <row r="25" spans="1:40" s="24" customFormat="1">
      <c r="A25" s="4" t="s">
        <v>811</v>
      </c>
      <c r="B25" s="4">
        <v>2012</v>
      </c>
      <c r="C25" s="4" t="s">
        <v>895</v>
      </c>
      <c r="D25" s="4" t="s">
        <v>898</v>
      </c>
      <c r="E25" s="4" t="s">
        <v>177</v>
      </c>
      <c r="F25" s="4">
        <v>36</v>
      </c>
      <c r="G25" s="4" t="s">
        <v>896</v>
      </c>
      <c r="H25" s="4" t="s">
        <v>897</v>
      </c>
      <c r="I25" s="1"/>
      <c r="J25" s="1" t="s">
        <v>633</v>
      </c>
      <c r="K25" s="1"/>
      <c r="L25" s="1"/>
      <c r="M25" s="1"/>
      <c r="N25" s="1"/>
      <c r="O25" s="1"/>
      <c r="P25" s="1"/>
      <c r="Q25" s="1"/>
      <c r="R25" s="4"/>
      <c r="S25" s="4"/>
      <c r="T25" s="1"/>
      <c r="U25" s="1"/>
      <c r="V25" s="1"/>
      <c r="W25" s="1"/>
      <c r="X25" s="1"/>
      <c r="Y25" s="1"/>
      <c r="Z25" s="1"/>
      <c r="AA25" s="1"/>
      <c r="AB25" s="41" t="str">
        <f>[1]BG!B$75</f>
        <v>1.(c)</v>
      </c>
      <c r="AC25" s="24" t="str">
        <f>[1]BG!C$75</f>
        <v>TOPLOFIKATSIA - PLEVEN</v>
      </c>
      <c r="AD25" s="24" t="str">
        <f>[1]BG!D$75</f>
        <v>"TOPLOFIKATsIA - PLEVEN" EAD</v>
      </c>
      <c r="AE25" s="24">
        <f>[1]BG!E$75</f>
        <v>15878</v>
      </c>
      <c r="AF25" s="24" t="str">
        <f>[1]BG!F$75</f>
        <v>Iztochna Industrialna Zona</v>
      </c>
      <c r="AG25" s="24" t="str">
        <f>[1]BG!G$75</f>
        <v>№ 128</v>
      </c>
      <c r="AH25" s="24" t="str">
        <f>[1]BG!H$75</f>
        <v>Pleven</v>
      </c>
      <c r="AI25" s="24" t="str">
        <f>[1]BG!I$75</f>
        <v>5800</v>
      </c>
      <c r="AJ25" s="24">
        <f>[1]BG!J$75</f>
        <v>159</v>
      </c>
      <c r="AK25" s="24">
        <f>[1]BG!K$75</f>
        <v>0</v>
      </c>
      <c r="AL25" s="24">
        <f>[1]BG!L$75</f>
        <v>0</v>
      </c>
      <c r="AM25" s="24">
        <f>[1]BG!M$75</f>
        <v>0</v>
      </c>
      <c r="AN25" s="23" t="s">
        <v>12971</v>
      </c>
    </row>
    <row r="26" spans="1:40" s="35" customFormat="1">
      <c r="A26" s="1" t="s">
        <v>811</v>
      </c>
      <c r="B26" s="1">
        <v>2012</v>
      </c>
      <c r="C26" s="1" t="s">
        <v>899</v>
      </c>
      <c r="D26" s="1" t="s">
        <v>902</v>
      </c>
      <c r="E26" s="1" t="s">
        <v>157</v>
      </c>
      <c r="F26" s="1">
        <v>32</v>
      </c>
      <c r="G26" s="1" t="s">
        <v>900</v>
      </c>
      <c r="H26" s="1" t="s">
        <v>901</v>
      </c>
      <c r="I26" s="1"/>
      <c r="J26" s="1"/>
      <c r="K26" s="1"/>
      <c r="L26" s="1"/>
      <c r="M26" s="1"/>
      <c r="N26" s="1"/>
      <c r="O26" s="1"/>
      <c r="P26" s="1"/>
      <c r="Q26" s="1"/>
      <c r="R26" s="1"/>
      <c r="S26" s="1"/>
      <c r="T26" s="1"/>
      <c r="U26" s="1"/>
      <c r="V26" s="1"/>
      <c r="W26" s="1"/>
      <c r="X26" s="1"/>
      <c r="Y26" s="1"/>
      <c r="Z26" s="1"/>
      <c r="AA26" s="1"/>
      <c r="AB26" s="40"/>
      <c r="AN26" s="37"/>
    </row>
    <row r="27" spans="1:40" s="35" customFormat="1">
      <c r="A27" s="1" t="s">
        <v>811</v>
      </c>
      <c r="B27" s="1">
        <v>2012</v>
      </c>
      <c r="C27" s="1" t="s">
        <v>903</v>
      </c>
      <c r="D27" s="1" t="s">
        <v>906</v>
      </c>
      <c r="E27" s="1" t="s">
        <v>139</v>
      </c>
      <c r="F27" s="1">
        <v>28</v>
      </c>
      <c r="G27" s="1" t="s">
        <v>904</v>
      </c>
      <c r="H27" s="1" t="s">
        <v>905</v>
      </c>
      <c r="I27" s="1" t="s">
        <v>6</v>
      </c>
      <c r="J27" s="1" t="s">
        <v>15</v>
      </c>
      <c r="K27" s="1">
        <v>474</v>
      </c>
      <c r="L27" s="1" t="s">
        <v>27</v>
      </c>
      <c r="M27" s="1">
        <v>0</v>
      </c>
      <c r="N27" s="1">
        <v>0</v>
      </c>
      <c r="O27" s="1">
        <v>23</v>
      </c>
      <c r="P27" s="1">
        <v>3371</v>
      </c>
      <c r="Q27" s="1">
        <v>0</v>
      </c>
      <c r="R27" s="1">
        <v>0</v>
      </c>
      <c r="S27" s="1">
        <v>155.54</v>
      </c>
      <c r="T27" s="1">
        <v>0</v>
      </c>
      <c r="U27" s="1"/>
      <c r="V27" s="1"/>
      <c r="W27" s="1"/>
      <c r="X27" s="1"/>
      <c r="Y27" s="1"/>
      <c r="Z27" s="1"/>
      <c r="AA27" s="1"/>
      <c r="AB27" s="40"/>
      <c r="AN27" s="37"/>
    </row>
    <row r="28" spans="1:40" s="35" customFormat="1">
      <c r="A28" s="1" t="s">
        <v>811</v>
      </c>
      <c r="B28" s="1">
        <v>2012</v>
      </c>
      <c r="C28" s="1" t="s">
        <v>907</v>
      </c>
      <c r="D28" s="1" t="s">
        <v>910</v>
      </c>
      <c r="E28" s="1" t="s">
        <v>130</v>
      </c>
      <c r="F28" s="1">
        <v>26</v>
      </c>
      <c r="G28" s="1" t="s">
        <v>908</v>
      </c>
      <c r="H28" s="1" t="s">
        <v>909</v>
      </c>
      <c r="I28" s="1" t="s">
        <v>6</v>
      </c>
      <c r="J28" s="1" t="s">
        <v>202</v>
      </c>
      <c r="K28" s="1">
        <v>99</v>
      </c>
      <c r="L28" s="1" t="s">
        <v>8</v>
      </c>
      <c r="M28" s="1">
        <v>0</v>
      </c>
      <c r="N28" s="1">
        <v>0</v>
      </c>
      <c r="O28" s="1">
        <v>3</v>
      </c>
      <c r="P28" s="1">
        <v>52</v>
      </c>
      <c r="Q28" s="1">
        <v>0</v>
      </c>
      <c r="R28" s="1">
        <v>0.45</v>
      </c>
      <c r="S28" s="1">
        <v>2.2400000000000002</v>
      </c>
      <c r="T28" s="1">
        <v>0</v>
      </c>
      <c r="U28" s="1"/>
      <c r="V28" s="1"/>
      <c r="W28" s="1"/>
      <c r="X28" s="1"/>
      <c r="Y28" s="1"/>
      <c r="Z28" s="1"/>
      <c r="AA28" s="1"/>
      <c r="AB28" s="40"/>
      <c r="AN28" s="37"/>
    </row>
    <row r="29" spans="1:40" s="24" customFormat="1">
      <c r="A29" s="4" t="s">
        <v>811</v>
      </c>
      <c r="B29" s="4">
        <v>2012</v>
      </c>
      <c r="C29" s="4" t="s">
        <v>911</v>
      </c>
      <c r="D29" s="4" t="s">
        <v>914</v>
      </c>
      <c r="E29" s="4" t="s">
        <v>37</v>
      </c>
      <c r="F29" s="4">
        <v>6</v>
      </c>
      <c r="G29" s="4" t="s">
        <v>912</v>
      </c>
      <c r="H29" s="4" t="s">
        <v>913</v>
      </c>
      <c r="I29" s="4" t="s">
        <v>6</v>
      </c>
      <c r="J29" s="4" t="s">
        <v>15</v>
      </c>
      <c r="K29" s="4">
        <v>148</v>
      </c>
      <c r="L29" s="4" t="s">
        <v>8</v>
      </c>
      <c r="M29" s="4">
        <v>0</v>
      </c>
      <c r="N29" s="4">
        <v>4954</v>
      </c>
      <c r="O29" s="4">
        <v>0</v>
      </c>
      <c r="P29" s="4">
        <v>139</v>
      </c>
      <c r="Q29" s="4">
        <v>0</v>
      </c>
      <c r="R29" s="4">
        <v>2052</v>
      </c>
      <c r="S29" s="4">
        <v>438</v>
      </c>
      <c r="T29" s="4">
        <v>241</v>
      </c>
      <c r="U29" s="4"/>
      <c r="V29" s="4"/>
      <c r="W29" s="4"/>
      <c r="X29" s="4"/>
      <c r="Y29" s="4"/>
      <c r="Z29" s="4"/>
      <c r="AA29" s="4"/>
      <c r="AB29" s="41" t="str">
        <f>[1]BG!B$17</f>
        <v>1.(c)</v>
      </c>
      <c r="AC29" s="24" t="str">
        <f>[1]BG!C$17</f>
        <v>TOPLOFIKATSIA-PERNIK</v>
      </c>
      <c r="AD29" s="24" t="str">
        <f>[1]BG!D$17</f>
        <v>TETs "Republika"</v>
      </c>
      <c r="AE29" s="24">
        <f>[1]BG!E$17</f>
        <v>15884</v>
      </c>
      <c r="AF29" s="24" t="str">
        <f>[1]BG!F$17</f>
        <v>kvartal Moshino</v>
      </c>
      <c r="AG29" s="24" t="str">
        <f>[1]BG!G$17</f>
        <v>ТЕЦ "Реп</v>
      </c>
      <c r="AH29" s="24" t="str">
        <f>[1]BG!H$17</f>
        <v>Pernik</v>
      </c>
      <c r="AI29" s="24" t="str">
        <f>[1]BG!I$17</f>
        <v>2303</v>
      </c>
      <c r="AJ29" s="24">
        <f>[1]BG!J$17</f>
        <v>1280</v>
      </c>
      <c r="AK29" s="24">
        <f>[1]BG!K$17</f>
        <v>4820</v>
      </c>
      <c r="AL29" s="24">
        <f>[1]BG!L$17</f>
        <v>126</v>
      </c>
      <c r="AM29" s="24">
        <f>[1]BG!M$17</f>
        <v>531</v>
      </c>
      <c r="AN29" s="23" t="s">
        <v>808</v>
      </c>
    </row>
    <row r="30" spans="1:40" s="24" customFormat="1">
      <c r="A30" s="4" t="s">
        <v>811</v>
      </c>
      <c r="B30" s="4">
        <v>2012</v>
      </c>
      <c r="C30" s="4" t="s">
        <v>915</v>
      </c>
      <c r="D30" s="4" t="s">
        <v>918</v>
      </c>
      <c r="E30" s="4" t="s">
        <v>63</v>
      </c>
      <c r="F30" s="4">
        <v>12</v>
      </c>
      <c r="G30" s="4" t="s">
        <v>916</v>
      </c>
      <c r="H30" s="4" t="s">
        <v>917</v>
      </c>
      <c r="I30" s="4" t="s">
        <v>6</v>
      </c>
      <c r="J30" s="4" t="s">
        <v>15</v>
      </c>
      <c r="K30" s="4">
        <v>744</v>
      </c>
      <c r="L30" s="4" t="s">
        <v>8</v>
      </c>
      <c r="M30" s="4">
        <v>0</v>
      </c>
      <c r="N30" s="4">
        <v>5371</v>
      </c>
      <c r="O30" s="4">
        <v>17</v>
      </c>
      <c r="P30" s="4">
        <v>22</v>
      </c>
      <c r="Q30" s="4">
        <v>0</v>
      </c>
      <c r="R30" s="4">
        <v>636.5</v>
      </c>
      <c r="S30" s="4">
        <v>2209.37</v>
      </c>
      <c r="T30" s="4">
        <v>73.28</v>
      </c>
      <c r="U30" s="4"/>
      <c r="V30" s="4"/>
      <c r="W30" s="4"/>
      <c r="X30" s="4"/>
      <c r="Y30" s="4"/>
      <c r="Z30" s="4"/>
      <c r="AA30" s="4"/>
      <c r="AB30" s="41" t="str">
        <f>[1]BG!B$115</f>
        <v>1.(c)</v>
      </c>
      <c r="AC30" s="24" t="str">
        <f>[1]BG!C$115</f>
        <v>TOPLOFIKATSIA RUSE</v>
      </c>
      <c r="AD30" s="24" t="str">
        <f>[1]BG!D$115</f>
        <v>"Toplofikatsia- Ruse" AD, TETs "Ruse-Iztok"</v>
      </c>
      <c r="AE30" s="24">
        <f>[1]BG!E$115</f>
        <v>15885</v>
      </c>
      <c r="AF30" s="24" t="str">
        <f>[1]BG!F$115</f>
        <v>TETs-Iztok</v>
      </c>
      <c r="AG30" s="24" t="str">
        <f>[1]BG!G$115</f>
        <v/>
      </c>
      <c r="AH30" s="24" t="str">
        <f>[1]BG!H$115</f>
        <v>Ruse</v>
      </c>
      <c r="AI30" s="24" t="str">
        <f>[1]BG!I$115</f>
        <v>7009</v>
      </c>
      <c r="AJ30" s="24">
        <f>[1]BG!J$115</f>
        <v>1800</v>
      </c>
      <c r="AK30" s="24">
        <f>[1]BG!K$115</f>
        <v>518</v>
      </c>
      <c r="AL30" s="24">
        <f>[1]BG!L$115</f>
        <v>60</v>
      </c>
      <c r="AM30" s="24">
        <f>[1]BG!M$115</f>
        <v>520</v>
      </c>
      <c r="AN30" s="23" t="s">
        <v>808</v>
      </c>
    </row>
    <row r="31" spans="1:40" s="24" customFormat="1">
      <c r="A31" s="4" t="s">
        <v>811</v>
      </c>
      <c r="B31" s="4">
        <v>2012</v>
      </c>
      <c r="C31" s="4" t="s">
        <v>919</v>
      </c>
      <c r="D31" s="4" t="s">
        <v>922</v>
      </c>
      <c r="E31" s="4" t="s">
        <v>162</v>
      </c>
      <c r="F31" s="4">
        <v>33</v>
      </c>
      <c r="G31" s="4" t="s">
        <v>920</v>
      </c>
      <c r="H31" s="4" t="s">
        <v>921</v>
      </c>
      <c r="I31" s="4"/>
      <c r="J31" s="4"/>
      <c r="K31" s="4"/>
      <c r="L31" s="4"/>
      <c r="M31" s="4"/>
      <c r="N31" s="4"/>
      <c r="O31" s="4"/>
      <c r="P31" s="4"/>
      <c r="Q31" s="4"/>
      <c r="R31" s="4"/>
      <c r="S31" s="4"/>
      <c r="T31" s="4"/>
      <c r="U31" s="4"/>
      <c r="V31" s="4"/>
      <c r="W31" s="4"/>
      <c r="X31" s="4"/>
      <c r="Y31" s="4"/>
      <c r="Z31" s="4"/>
      <c r="AA31" s="4"/>
      <c r="AB31" s="41" t="str">
        <f>[1]BG!B$110</f>
        <v>4.(a).(x)</v>
      </c>
      <c r="AC31" s="24" t="str">
        <f>[1]BG!C$110</f>
        <v>ORGAHIM</v>
      </c>
      <c r="AD31" s="24" t="str">
        <f>[1]BG!D$110</f>
        <v>Orgahim - zapadna ploshtadka</v>
      </c>
      <c r="AE31" s="24">
        <f>[1]BG!E$110</f>
        <v>193243</v>
      </c>
      <c r="AF31" s="24" t="str">
        <f>[1]BG!F$110</f>
        <v>bul.Treti mart</v>
      </c>
      <c r="AG31" s="24" t="str">
        <f>[1]BG!G$110</f>
        <v>21</v>
      </c>
      <c r="AH31" s="24" t="str">
        <f>[1]BG!H$110</f>
        <v>Ruse</v>
      </c>
      <c r="AI31" s="24" t="str">
        <f>[1]BG!I$110</f>
        <v>7000</v>
      </c>
      <c r="AJ31" s="24">
        <f>[1]BG!J$110</f>
        <v>118</v>
      </c>
      <c r="AK31" s="24">
        <f>[1]BG!K$110</f>
        <v>0</v>
      </c>
      <c r="AL31" s="24">
        <f>[1]BG!L$110</f>
        <v>0</v>
      </c>
      <c r="AM31" s="24">
        <f>[1]BG!M$110</f>
        <v>0</v>
      </c>
      <c r="AN31" s="23" t="s">
        <v>809</v>
      </c>
    </row>
    <row r="32" spans="1:40" s="35" customFormat="1">
      <c r="A32" s="1" t="s">
        <v>811</v>
      </c>
      <c r="B32" s="1">
        <v>2012</v>
      </c>
      <c r="C32" s="1" t="s">
        <v>923</v>
      </c>
      <c r="D32" s="1" t="s">
        <v>925</v>
      </c>
      <c r="E32" s="1" t="s">
        <v>122</v>
      </c>
      <c r="F32" s="1">
        <v>24</v>
      </c>
      <c r="G32" s="1" t="s">
        <v>926</v>
      </c>
      <c r="H32" s="1" t="s">
        <v>924</v>
      </c>
      <c r="I32" s="1" t="s">
        <v>6</v>
      </c>
      <c r="J32" s="1" t="s">
        <v>15</v>
      </c>
      <c r="K32" s="1">
        <v>91</v>
      </c>
      <c r="L32" s="1" t="s">
        <v>8</v>
      </c>
      <c r="M32" s="1">
        <v>0</v>
      </c>
      <c r="N32" s="1">
        <v>0</v>
      </c>
      <c r="O32" s="1">
        <v>0</v>
      </c>
      <c r="P32" s="1">
        <v>0</v>
      </c>
      <c r="Q32" s="1">
        <v>0</v>
      </c>
      <c r="R32" s="1"/>
      <c r="S32" s="1"/>
      <c r="T32" s="1"/>
      <c r="U32" s="1"/>
      <c r="V32" s="1"/>
      <c r="W32" s="1"/>
      <c r="X32" s="1"/>
      <c r="Y32" s="1"/>
      <c r="Z32" s="1"/>
      <c r="AA32" s="1"/>
      <c r="AB32" s="43"/>
      <c r="AC32" s="36"/>
      <c r="AD32" s="36"/>
      <c r="AE32" s="36"/>
      <c r="AF32" s="36"/>
      <c r="AG32" s="36"/>
      <c r="AH32" s="36"/>
      <c r="AI32" s="36"/>
      <c r="AJ32" s="36"/>
      <c r="AK32" s="36"/>
      <c r="AL32" s="36"/>
      <c r="AM32" s="36"/>
      <c r="AN32" s="37"/>
    </row>
    <row r="33" spans="1:41" s="24" customFormat="1">
      <c r="A33" s="4" t="s">
        <v>811</v>
      </c>
      <c r="B33" s="4">
        <v>2012</v>
      </c>
      <c r="C33" s="4" t="s">
        <v>927</v>
      </c>
      <c r="D33" s="4" t="s">
        <v>930</v>
      </c>
      <c r="E33" s="4" t="s">
        <v>45</v>
      </c>
      <c r="F33" s="4">
        <v>8</v>
      </c>
      <c r="G33" s="4" t="s">
        <v>928</v>
      </c>
      <c r="H33" s="4" t="s">
        <v>929</v>
      </c>
      <c r="I33" s="4" t="s">
        <v>6</v>
      </c>
      <c r="J33" s="4" t="s">
        <v>15</v>
      </c>
      <c r="K33" s="4"/>
      <c r="L33" s="4"/>
      <c r="M33" s="4"/>
      <c r="N33" s="4"/>
      <c r="O33" s="4"/>
      <c r="P33" s="4"/>
      <c r="Q33" s="4"/>
      <c r="R33" s="4"/>
      <c r="S33" s="4"/>
      <c r="T33" s="4"/>
      <c r="U33" s="4"/>
      <c r="V33" s="4"/>
      <c r="W33" s="4"/>
      <c r="X33" s="4"/>
      <c r="Y33" s="4"/>
      <c r="Z33" s="4"/>
      <c r="AA33" s="4"/>
      <c r="AB33" s="26" t="str">
        <f>[1]BG!B$160</f>
        <v>1.(c)</v>
      </c>
      <c r="AC33" s="25" t="str">
        <f>[1]BG!C$160</f>
        <v>TOPLOFIKATSIA-SLIVEN</v>
      </c>
      <c r="AD33" s="25" t="str">
        <f>[1]BG!D$160</f>
        <v>Toplofikatsia  Sliven</v>
      </c>
      <c r="AE33" s="25">
        <f>[1]BG!E$160</f>
        <v>15887</v>
      </c>
      <c r="AF33" s="25" t="str">
        <f>[1]BG!F$160</f>
        <v>Stefan Karadzha</v>
      </c>
      <c r="AG33" s="25" t="str">
        <f>[1]BG!G$160</f>
        <v>23</v>
      </c>
      <c r="AH33" s="25" t="str">
        <f>[1]BG!H$160</f>
        <v>Sliven</v>
      </c>
      <c r="AI33" s="25" t="str">
        <f>[1]BG!I$160</f>
        <v>8800</v>
      </c>
      <c r="AJ33" s="25">
        <f>[1]BG!J$160</f>
        <v>303</v>
      </c>
      <c r="AK33" s="25">
        <f>[1]BG!K$160</f>
        <v>1320</v>
      </c>
      <c r="AL33" s="25">
        <f>[1]BG!L$160</f>
        <v>0</v>
      </c>
      <c r="AM33" s="25">
        <f>[1]BG!M$160</f>
        <v>250</v>
      </c>
      <c r="AN33" s="23" t="s">
        <v>808</v>
      </c>
    </row>
    <row r="34" spans="1:41" s="24" customFormat="1">
      <c r="A34" s="4" t="s">
        <v>811</v>
      </c>
      <c r="B34" s="4">
        <v>2012</v>
      </c>
      <c r="C34" s="4" t="s">
        <v>931</v>
      </c>
      <c r="D34" s="4" t="s">
        <v>933</v>
      </c>
      <c r="E34" s="4" t="s">
        <v>75</v>
      </c>
      <c r="F34" s="4">
        <v>14</v>
      </c>
      <c r="G34" s="4" t="s">
        <v>932</v>
      </c>
      <c r="H34" s="4" t="s">
        <v>822</v>
      </c>
      <c r="I34" s="4" t="s">
        <v>6</v>
      </c>
      <c r="J34" s="4" t="s">
        <v>15</v>
      </c>
      <c r="K34" s="4">
        <v>2012</v>
      </c>
      <c r="L34" s="4" t="s">
        <v>8</v>
      </c>
      <c r="M34" s="4">
        <v>0</v>
      </c>
      <c r="N34" s="4">
        <v>0</v>
      </c>
      <c r="O34" s="4">
        <v>0</v>
      </c>
      <c r="P34" s="4">
        <v>11110</v>
      </c>
      <c r="Q34" s="4">
        <v>0</v>
      </c>
      <c r="R34" s="4"/>
      <c r="S34" s="4">
        <v>632.09</v>
      </c>
      <c r="T34" s="4"/>
      <c r="U34" s="4"/>
      <c r="V34" s="4"/>
      <c r="W34" s="4"/>
      <c r="X34" s="4"/>
      <c r="Y34" s="4"/>
      <c r="Z34" s="4"/>
      <c r="AA34" s="4"/>
      <c r="AB34" s="26" t="str">
        <f>[1]BG!B$9</f>
        <v>1.(c)</v>
      </c>
      <c r="AC34" s="25" t="str">
        <f>[1]BG!C$9</f>
        <v>TOPLOFIKATSIA SOFIA</v>
      </c>
      <c r="AD34" s="25" t="str">
        <f>[1]BG!D$9</f>
        <v>TR "Sofia-Iztok"</v>
      </c>
      <c r="AE34" s="25">
        <f>[1]BG!E$9</f>
        <v>15881</v>
      </c>
      <c r="AF34" s="25" t="str">
        <f>[1]BG!F$9</f>
        <v>Dimitar Peshev</v>
      </c>
      <c r="AG34" s="25" t="str">
        <f>[1]BG!G$9</f>
        <v>6</v>
      </c>
      <c r="AH34" s="25" t="str">
        <f>[1]BG!H$9</f>
        <v>Sofia</v>
      </c>
      <c r="AI34" s="25" t="str">
        <f>[1]BG!I$9</f>
        <v>1528</v>
      </c>
      <c r="AJ34" s="25">
        <f>[1]BG!J$9</f>
        <v>634</v>
      </c>
      <c r="AK34" s="25">
        <f>[1]BG!K$9</f>
        <v>0</v>
      </c>
      <c r="AL34" s="25">
        <f>[1]BG!L$9</f>
        <v>0</v>
      </c>
      <c r="AM34" s="25">
        <f>[1]BG!M$9</f>
        <v>614</v>
      </c>
      <c r="AN34" s="23" t="s">
        <v>809</v>
      </c>
    </row>
    <row r="35" spans="1:41" s="24" customFormat="1">
      <c r="A35" s="4" t="s">
        <v>811</v>
      </c>
      <c r="B35" s="4">
        <v>2012</v>
      </c>
      <c r="C35" s="4" t="s">
        <v>934</v>
      </c>
      <c r="D35" s="4" t="s">
        <v>936</v>
      </c>
      <c r="E35" s="4" t="s">
        <v>84</v>
      </c>
      <c r="F35" s="4">
        <v>16</v>
      </c>
      <c r="G35" s="4" t="s">
        <v>935</v>
      </c>
      <c r="H35" s="4" t="s">
        <v>822</v>
      </c>
      <c r="I35" s="4" t="s">
        <v>6</v>
      </c>
      <c r="J35" s="4" t="s">
        <v>15</v>
      </c>
      <c r="K35" s="4">
        <v>1320</v>
      </c>
      <c r="L35" s="4" t="s">
        <v>8</v>
      </c>
      <c r="M35" s="4">
        <v>0</v>
      </c>
      <c r="N35" s="4">
        <v>0</v>
      </c>
      <c r="O35" s="4">
        <v>0</v>
      </c>
      <c r="P35" s="4">
        <v>8442</v>
      </c>
      <c r="Q35" s="4">
        <v>0</v>
      </c>
      <c r="R35" s="4"/>
      <c r="S35" s="4">
        <v>1058.0899999999999</v>
      </c>
      <c r="T35" s="4"/>
      <c r="U35" s="4"/>
      <c r="V35" s="4"/>
      <c r="W35" s="4"/>
      <c r="X35" s="4"/>
      <c r="Y35" s="4"/>
      <c r="Z35" s="4"/>
      <c r="AA35" s="4"/>
      <c r="AB35" s="26" t="str">
        <f>[1]BG!B$4</f>
        <v>1.(c)</v>
      </c>
      <c r="AC35" s="25" t="str">
        <f>[1]BG!C$4</f>
        <v>TOPLOFIKATSIA SOFIA</v>
      </c>
      <c r="AD35" s="25" t="str">
        <f>[1]BG!D$4</f>
        <v>TETs "Sofia"</v>
      </c>
      <c r="AE35" s="25">
        <f>[1]BG!E$4</f>
        <v>15882</v>
      </c>
      <c r="AF35" s="25" t="str">
        <f>[1]BG!F$4</f>
        <v>"202"</v>
      </c>
      <c r="AG35" s="25" t="str">
        <f>[1]BG!G$4</f>
        <v>6</v>
      </c>
      <c r="AH35" s="25" t="str">
        <f>[1]BG!H$4</f>
        <v>Serdika</v>
      </c>
      <c r="AI35" s="25" t="str">
        <f>[1]BG!I$4</f>
        <v>1220</v>
      </c>
      <c r="AJ35" s="25">
        <f>[1]BG!J$4</f>
        <v>1050</v>
      </c>
      <c r="AK35" s="25">
        <f>[1]BG!K$4</f>
        <v>0</v>
      </c>
      <c r="AL35" s="25">
        <f>[1]BG!L$4</f>
        <v>0</v>
      </c>
      <c r="AM35" s="25">
        <f>[1]BG!M$4</f>
        <v>467</v>
      </c>
      <c r="AN35" s="23" t="s">
        <v>809</v>
      </c>
    </row>
    <row r="36" spans="1:41" s="24" customFormat="1">
      <c r="A36" s="4" t="s">
        <v>811</v>
      </c>
      <c r="B36" s="4">
        <v>2012</v>
      </c>
      <c r="C36" s="4" t="s">
        <v>937</v>
      </c>
      <c r="D36" s="4" t="s">
        <v>940</v>
      </c>
      <c r="E36" s="4" t="s">
        <v>113</v>
      </c>
      <c r="F36" s="4">
        <v>22</v>
      </c>
      <c r="G36" s="4" t="s">
        <v>938</v>
      </c>
      <c r="H36" s="4" t="s">
        <v>939</v>
      </c>
      <c r="I36" s="4" t="s">
        <v>6</v>
      </c>
      <c r="J36" s="4" t="s">
        <v>15</v>
      </c>
      <c r="K36" s="4">
        <v>156</v>
      </c>
      <c r="L36" s="4" t="s">
        <v>8</v>
      </c>
      <c r="M36" s="4">
        <v>3142</v>
      </c>
      <c r="N36" s="4">
        <v>0</v>
      </c>
      <c r="O36" s="4">
        <v>62</v>
      </c>
      <c r="P36" s="4">
        <v>131</v>
      </c>
      <c r="Q36" s="4">
        <v>0</v>
      </c>
      <c r="R36" s="4">
        <v>268</v>
      </c>
      <c r="S36" s="4">
        <v>335</v>
      </c>
      <c r="T36" s="4">
        <v>14</v>
      </c>
      <c r="U36" s="4"/>
      <c r="V36" s="4"/>
      <c r="W36" s="4"/>
      <c r="X36" s="4"/>
      <c r="Y36" s="4"/>
      <c r="Z36" s="4"/>
      <c r="AA36" s="4"/>
      <c r="AB36" s="41" t="str">
        <f>[1]BG!B$39</f>
        <v>6.(b)</v>
      </c>
      <c r="AC36" s="24" t="str">
        <f>[1]BG!C$39</f>
        <v>MONDI  STAMBOLIYSKI</v>
      </c>
      <c r="AD36" s="24" t="str">
        <f>[1]BG!D$39</f>
        <v>MONDI STAMBOLIYSKI EAD</v>
      </c>
      <c r="AE36" s="24">
        <f>[1]BG!E$39</f>
        <v>65916</v>
      </c>
      <c r="AF36" s="24" t="str">
        <f>[1]BG!F$39</f>
        <v>Zavodska</v>
      </c>
      <c r="AG36" s="24" t="str">
        <f>[1]BG!G$39</f>
        <v>1</v>
      </c>
      <c r="AH36" s="24" t="str">
        <f>[1]BG!H$39</f>
        <v>Stamboliyski</v>
      </c>
      <c r="AI36" s="24" t="str">
        <f>[1]BG!I$39</f>
        <v>4210</v>
      </c>
      <c r="AJ36" s="24">
        <f>[1]BG!J$39</f>
        <v>190</v>
      </c>
      <c r="AK36" s="24">
        <f>[1]BG!K$39</f>
        <v>0</v>
      </c>
      <c r="AL36" s="24">
        <f>[1]BG!L$39</f>
        <v>0</v>
      </c>
      <c r="AM36" s="24">
        <f>[1]BG!M$39</f>
        <v>365</v>
      </c>
      <c r="AN36" s="23" t="s">
        <v>809</v>
      </c>
    </row>
    <row r="37" spans="1:41" s="24" customFormat="1">
      <c r="A37" s="4" t="s">
        <v>811</v>
      </c>
      <c r="B37" s="4">
        <v>2012</v>
      </c>
      <c r="C37" s="4" t="s">
        <v>941</v>
      </c>
      <c r="D37" s="4" t="s">
        <v>944</v>
      </c>
      <c r="E37" s="4" t="s">
        <v>49</v>
      </c>
      <c r="F37" s="4">
        <v>9</v>
      </c>
      <c r="G37" s="4" t="s">
        <v>942</v>
      </c>
      <c r="H37" s="4" t="s">
        <v>943</v>
      </c>
      <c r="I37" s="4" t="s">
        <v>6</v>
      </c>
      <c r="J37" s="4" t="s">
        <v>15</v>
      </c>
      <c r="K37" s="4">
        <v>330</v>
      </c>
      <c r="L37" s="4" t="s">
        <v>8</v>
      </c>
      <c r="M37" s="4">
        <v>0</v>
      </c>
      <c r="N37" s="4">
        <v>3677</v>
      </c>
      <c r="O37" s="4">
        <v>31</v>
      </c>
      <c r="P37" s="4">
        <v>0</v>
      </c>
      <c r="Q37" s="4">
        <v>0</v>
      </c>
      <c r="R37" s="4">
        <v>2549.44</v>
      </c>
      <c r="S37" s="4">
        <v>880.3</v>
      </c>
      <c r="T37" s="4">
        <v>751.44</v>
      </c>
      <c r="U37" s="4"/>
      <c r="V37" s="4"/>
      <c r="W37" s="4"/>
      <c r="X37" s="4"/>
      <c r="Y37" s="4"/>
      <c r="Z37" s="4"/>
      <c r="AA37" s="4"/>
      <c r="AB37" s="24" t="str">
        <f>[1]BG!B$65</f>
        <v>6.(a)</v>
      </c>
      <c r="AC37" s="24" t="str">
        <f>[1]BG!C$65</f>
        <v>SVILOZA</v>
      </c>
      <c r="AD37" s="24" t="str">
        <f>[1]BG!D$65</f>
        <v>Instalatsia za proizvodstvo na sulfatno izbelena tseluloza ot shirokolistna darvesina (Zavod za tseluloza), Instalatsia za proizvodstvo na karboksimetil tseluloza i Depo za proizvodstveni otpadatsi-Sviloza AD</v>
      </c>
      <c r="AE37" s="24">
        <f>[1]BG!E$65</f>
        <v>15858</v>
      </c>
      <c r="AF37" s="24" t="str">
        <f>[1]BG!F$65</f>
        <v>Zapadna industrialna zona</v>
      </c>
      <c r="AG37" s="24" t="str">
        <f>[1]BG!G$65</f>
        <v>Свилоза</v>
      </c>
      <c r="AH37" s="24" t="str">
        <f>[1]BG!H$65</f>
        <v>Svishtov</v>
      </c>
      <c r="AI37" s="24" t="str">
        <f>[1]BG!I$65</f>
        <v>5253</v>
      </c>
      <c r="AJ37" s="24">
        <f>[1]BG!J$65</f>
        <v>0</v>
      </c>
      <c r="AK37" s="24">
        <f>[1]BG!K$65</f>
        <v>0</v>
      </c>
      <c r="AL37" s="24">
        <f>[1]BG!L$65</f>
        <v>0</v>
      </c>
      <c r="AM37" s="24">
        <f>[1]BG!M$65</f>
        <v>364</v>
      </c>
      <c r="AN37" s="23" t="s">
        <v>808</v>
      </c>
    </row>
    <row r="38" spans="1:41" s="24" customFormat="1">
      <c r="A38" s="4" t="s">
        <v>811</v>
      </c>
      <c r="B38" s="4">
        <v>2012</v>
      </c>
      <c r="C38" s="4" t="s">
        <v>945</v>
      </c>
      <c r="D38" s="4" t="s">
        <v>948</v>
      </c>
      <c r="E38" s="4" t="s">
        <v>41</v>
      </c>
      <c r="F38" s="4">
        <v>7</v>
      </c>
      <c r="G38" s="4" t="s">
        <v>946</v>
      </c>
      <c r="H38" s="4" t="s">
        <v>947</v>
      </c>
      <c r="I38" s="4" t="s">
        <v>6</v>
      </c>
      <c r="J38" s="4" t="s">
        <v>476</v>
      </c>
      <c r="K38" s="4">
        <v>3582</v>
      </c>
      <c r="L38" s="4" t="s">
        <v>8</v>
      </c>
      <c r="M38" s="4">
        <v>0</v>
      </c>
      <c r="N38" s="4">
        <v>16242</v>
      </c>
      <c r="O38" s="4">
        <v>37</v>
      </c>
      <c r="P38" s="4">
        <v>86</v>
      </c>
      <c r="Q38" s="4">
        <v>0</v>
      </c>
      <c r="R38" s="4">
        <v>17265.810000000001</v>
      </c>
      <c r="S38" s="4">
        <v>7873.43</v>
      </c>
      <c r="T38" s="4">
        <v>776.61</v>
      </c>
      <c r="U38" s="4"/>
      <c r="V38" s="4"/>
      <c r="W38" s="4"/>
      <c r="X38" s="4"/>
      <c r="Y38" s="4"/>
      <c r="Z38" s="4"/>
      <c r="AA38" s="4"/>
      <c r="AB38" s="41" t="str">
        <f>[1]BG!B$182</f>
        <v>1.(c)</v>
      </c>
      <c r="AC38" s="24" t="str">
        <f>[1]BG!C$182</f>
        <v>TETS VARNA</v>
      </c>
      <c r="AD38" s="24" t="str">
        <f>[1]BG!D$182</f>
        <v>TETs Varna</v>
      </c>
      <c r="AE38" s="24">
        <f>[1]BG!E$182</f>
        <v>15873</v>
      </c>
      <c r="AF38" s="24" t="str">
        <f>[1]BG!F$182</f>
        <v>s. Ezerovo</v>
      </c>
      <c r="AG38" s="24" t="str">
        <f>[1]BG!G$182</f>
        <v/>
      </c>
      <c r="AH38" s="24" t="str">
        <f>[1]BG!H$182</f>
        <v>Ezerovo</v>
      </c>
      <c r="AI38" s="24" t="str">
        <f>[1]BG!I$182</f>
        <v>9168</v>
      </c>
      <c r="AJ38" s="24">
        <f>[1]BG!J$182</f>
        <v>7870</v>
      </c>
      <c r="AK38" s="24">
        <f>[1]BG!K$182</f>
        <v>17300</v>
      </c>
      <c r="AL38" s="24">
        <f>[1]BG!L$182</f>
        <v>0</v>
      </c>
      <c r="AM38" s="24">
        <f>[1]BG!M$182</f>
        <v>1580</v>
      </c>
      <c r="AN38" s="23" t="s">
        <v>809</v>
      </c>
    </row>
    <row r="39" spans="1:41" s="24" customFormat="1">
      <c r="A39" s="4" t="s">
        <v>811</v>
      </c>
      <c r="B39" s="4">
        <v>2012</v>
      </c>
      <c r="C39" s="4" t="s">
        <v>949</v>
      </c>
      <c r="D39" s="4" t="s">
        <v>952</v>
      </c>
      <c r="E39" s="4" t="s">
        <v>69</v>
      </c>
      <c r="F39" s="4">
        <v>13</v>
      </c>
      <c r="G39" s="4" t="s">
        <v>950</v>
      </c>
      <c r="H39" s="4" t="s">
        <v>951</v>
      </c>
      <c r="I39" s="4" t="s">
        <v>6</v>
      </c>
      <c r="J39" s="4" t="s">
        <v>15</v>
      </c>
      <c r="K39" s="4">
        <v>157</v>
      </c>
      <c r="L39" s="4" t="s">
        <v>8</v>
      </c>
      <c r="M39" s="4">
        <v>0</v>
      </c>
      <c r="N39" s="4">
        <v>3813</v>
      </c>
      <c r="O39" s="4">
        <v>10</v>
      </c>
      <c r="P39" s="4">
        <v>0</v>
      </c>
      <c r="Q39" s="4">
        <v>0</v>
      </c>
      <c r="R39" s="4">
        <v>1541</v>
      </c>
      <c r="S39" s="4">
        <v>783</v>
      </c>
      <c r="T39" s="4">
        <v>116</v>
      </c>
      <c r="U39" s="4"/>
      <c r="V39" s="4"/>
      <c r="W39" s="4"/>
      <c r="X39" s="4"/>
      <c r="Y39" s="4"/>
      <c r="Z39" s="4"/>
      <c r="AA39" s="4"/>
      <c r="AB39" s="41" t="str">
        <f>[1]BG!B$31</f>
        <v>1.(c)</v>
      </c>
      <c r="AC39" s="24" t="str">
        <f>[1]BG!C$31</f>
        <v>VIDAHIM</v>
      </c>
      <c r="AD39" s="24" t="str">
        <f>[1]BG!D$31</f>
        <v>TETs kam</v>
      </c>
      <c r="AE39" s="24">
        <f>[1]BG!E$31</f>
        <v>15802</v>
      </c>
      <c r="AF39" s="24" t="str">
        <f>[1]BG!F$31</f>
        <v>Yuzhna promishlena zona</v>
      </c>
      <c r="AG39" s="24" t="str">
        <f>[1]BG!G$31</f>
        <v/>
      </c>
      <c r="AH39" s="24" t="str">
        <f>[1]BG!H$31</f>
        <v>Vidin</v>
      </c>
      <c r="AI39" s="24" t="str">
        <f>[1]BG!I$31</f>
        <v>3700</v>
      </c>
      <c r="AJ39" s="24">
        <f>[1]BG!J$31</f>
        <v>775</v>
      </c>
      <c r="AK39" s="24">
        <f>[1]BG!K$31</f>
        <v>1510</v>
      </c>
      <c r="AL39" s="24">
        <f>[1]BG!L$31</f>
        <v>0</v>
      </c>
      <c r="AM39" s="24">
        <f>[1]BG!M$31</f>
        <v>0</v>
      </c>
      <c r="AN39" s="23" t="s">
        <v>808</v>
      </c>
    </row>
    <row r="40" spans="1:41" s="24" customFormat="1">
      <c r="A40" s="4" t="s">
        <v>811</v>
      </c>
      <c r="B40" s="4">
        <v>2012</v>
      </c>
      <c r="C40" s="4" t="s">
        <v>953</v>
      </c>
      <c r="D40" s="4" t="s">
        <v>956</v>
      </c>
      <c r="E40" s="4" t="s">
        <v>148</v>
      </c>
      <c r="F40" s="4">
        <v>30</v>
      </c>
      <c r="G40" s="4" t="s">
        <v>954</v>
      </c>
      <c r="H40" s="4" t="s">
        <v>955</v>
      </c>
      <c r="I40" s="4" t="s">
        <v>6</v>
      </c>
      <c r="J40" s="4" t="s">
        <v>15</v>
      </c>
      <c r="K40" s="4">
        <v>147</v>
      </c>
      <c r="L40" s="4" t="s">
        <v>8</v>
      </c>
      <c r="M40" s="4">
        <v>0</v>
      </c>
      <c r="N40" s="4">
        <v>576</v>
      </c>
      <c r="O40" s="4">
        <v>3</v>
      </c>
      <c r="P40" s="4">
        <v>8</v>
      </c>
      <c r="Q40" s="4">
        <v>0</v>
      </c>
      <c r="R40" s="4">
        <v>227</v>
      </c>
      <c r="S40" s="4">
        <v>218.42</v>
      </c>
      <c r="T40" s="4">
        <v>17.010000000000002</v>
      </c>
      <c r="U40" s="4"/>
      <c r="V40" s="4"/>
      <c r="W40" s="4"/>
      <c r="X40" s="4"/>
      <c r="Y40" s="4"/>
      <c r="Z40" s="4"/>
      <c r="AA40" s="4"/>
      <c r="AB40" s="41" t="str">
        <f>[1]BG!B$57</f>
        <v>1.(c)</v>
      </c>
      <c r="AC40" s="24" t="str">
        <f>[1]BG!C$57</f>
        <v>ZAHARNI ZAVODI</v>
      </c>
      <c r="AD40" s="24" t="str">
        <f>[1]BG!D$57</f>
        <v>Toploelektricheska tsentrala kam "Zaharni zavodi" AD</v>
      </c>
      <c r="AE40" s="24">
        <f>[1]BG!E$57</f>
        <v>15822</v>
      </c>
      <c r="AF40" s="24" t="str">
        <f>[1]BG!F$57</f>
        <v>Sv. Knyaz Boris І</v>
      </c>
      <c r="AG40" s="24" t="str">
        <f>[1]BG!G$57</f>
        <v>29</v>
      </c>
      <c r="AH40" s="24" t="str">
        <f>[1]BG!H$57</f>
        <v>Gorna Oryahovitsa</v>
      </c>
      <c r="AI40" s="24" t="str">
        <f>[1]BG!I$57</f>
        <v>5100</v>
      </c>
      <c r="AJ40" s="24">
        <f>[1]BG!J$57</f>
        <v>155</v>
      </c>
      <c r="AK40" s="24">
        <f>[1]BG!K$57</f>
        <v>232</v>
      </c>
      <c r="AL40" s="24">
        <f>[1]BG!L$57</f>
        <v>0</v>
      </c>
      <c r="AM40" s="24">
        <f>[1]BG!M$57</f>
        <v>0</v>
      </c>
      <c r="AN40" s="23" t="s">
        <v>808</v>
      </c>
    </row>
    <row r="41" spans="1:41" s="38" customFormat="1" ht="15" thickBot="1">
      <c r="A41" s="14" t="s">
        <v>811</v>
      </c>
      <c r="B41" s="14">
        <v>2012</v>
      </c>
      <c r="C41" s="14" t="s">
        <v>957</v>
      </c>
      <c r="D41" s="14" t="s">
        <v>958</v>
      </c>
      <c r="E41" s="14" t="s">
        <v>181</v>
      </c>
      <c r="F41" s="14">
        <v>37</v>
      </c>
      <c r="G41" s="14" t="s">
        <v>959</v>
      </c>
      <c r="H41" s="14" t="s">
        <v>854</v>
      </c>
      <c r="I41" s="14" t="s">
        <v>855</v>
      </c>
      <c r="J41" s="14" t="s">
        <v>476</v>
      </c>
      <c r="K41" s="14">
        <v>1911</v>
      </c>
      <c r="L41" s="14" t="s">
        <v>8</v>
      </c>
      <c r="M41" s="14">
        <v>0</v>
      </c>
      <c r="N41" s="14">
        <v>38591</v>
      </c>
      <c r="O41" s="14">
        <v>142</v>
      </c>
      <c r="P41" s="14">
        <v>0</v>
      </c>
      <c r="Q41" s="14">
        <v>0</v>
      </c>
      <c r="R41" s="14">
        <v>3487</v>
      </c>
      <c r="S41" s="14">
        <v>2571</v>
      </c>
      <c r="T41" s="14">
        <v>150</v>
      </c>
      <c r="U41" s="14"/>
      <c r="V41" s="14"/>
      <c r="W41" s="14"/>
      <c r="X41" s="14"/>
      <c r="Y41" s="14"/>
      <c r="Z41" s="14"/>
      <c r="AA41" s="14"/>
      <c r="AB41" s="44"/>
      <c r="AN41" s="37"/>
      <c r="AO41" s="35"/>
    </row>
    <row r="42" spans="1:41" s="35" customFormat="1">
      <c r="AB42" s="40"/>
      <c r="AN42" s="48">
        <f>COUNTA($AN$3:$AN$41)+COUNTBLANK($AN$3:$AN$41)</f>
        <v>39</v>
      </c>
      <c r="AO42" s="49" t="s">
        <v>4171</v>
      </c>
    </row>
    <row r="43" spans="1:41" s="35" customFormat="1">
      <c r="AB43" s="40"/>
      <c r="AN43" s="50">
        <f>COUNTIF($AN$3:$AN$41,"p")</f>
        <v>12</v>
      </c>
      <c r="AO43" s="51" t="s">
        <v>808</v>
      </c>
    </row>
    <row r="44" spans="1:41" s="35" customFormat="1">
      <c r="AB44" s="40"/>
      <c r="AN44" s="50">
        <f>COUNTIF($AN$3:$AN$41,"n")</f>
        <v>5</v>
      </c>
      <c r="AO44" s="51" t="s">
        <v>810</v>
      </c>
    </row>
    <row r="45" spans="1:41" s="35" customFormat="1">
      <c r="AB45" s="40"/>
      <c r="AN45" s="50">
        <f>COUNTIF($AN$3:$AN$41,"m")</f>
        <v>9</v>
      </c>
      <c r="AO45" s="51" t="s">
        <v>809</v>
      </c>
    </row>
    <row r="46" spans="1:41" s="35" customFormat="1" ht="15" thickBot="1">
      <c r="AB46" s="40"/>
      <c r="AN46" s="52">
        <f>COUNTIF($AN$3:$AN$41,"l")</f>
        <v>1</v>
      </c>
      <c r="AO46" s="53" t="s">
        <v>12971</v>
      </c>
    </row>
    <row r="47" spans="1:41" s="35" customFormat="1">
      <c r="AB47" s="40"/>
      <c r="AN47" s="37"/>
    </row>
    <row r="48" spans="1:41" s="35" customFormat="1">
      <c r="AB48" s="40"/>
      <c r="AN48" s="37"/>
    </row>
    <row r="49" spans="28:40" s="35" customFormat="1">
      <c r="AB49" s="40"/>
      <c r="AN49" s="37"/>
    </row>
    <row r="50" spans="28:40" s="35" customFormat="1">
      <c r="AB50" s="40"/>
      <c r="AN50" s="37"/>
    </row>
    <row r="51" spans="28:40" s="35" customFormat="1">
      <c r="AB51" s="40"/>
      <c r="AN51" s="37"/>
    </row>
    <row r="52" spans="28:40" s="35" customFormat="1">
      <c r="AB52" s="40"/>
      <c r="AN52" s="37"/>
    </row>
    <row r="53" spans="28:40" s="35" customFormat="1">
      <c r="AB53" s="40"/>
      <c r="AN53" s="37"/>
    </row>
    <row r="54" spans="28:40" s="35" customFormat="1">
      <c r="AB54" s="40"/>
      <c r="AN54" s="37"/>
    </row>
    <row r="55" spans="28:40" s="35" customFormat="1">
      <c r="AB55" s="40"/>
      <c r="AN55" s="37"/>
    </row>
    <row r="56" spans="28:40" s="35" customFormat="1">
      <c r="AB56" s="40"/>
      <c r="AN56" s="37"/>
    </row>
    <row r="57" spans="28:40" s="35" customFormat="1">
      <c r="AB57" s="40"/>
      <c r="AN57" s="37"/>
    </row>
    <row r="58" spans="28:40" s="35" customFormat="1">
      <c r="AB58" s="40"/>
      <c r="AN58" s="37"/>
    </row>
    <row r="59" spans="28:40" s="35" customFormat="1">
      <c r="AB59" s="40"/>
      <c r="AN59" s="37"/>
    </row>
    <row r="60" spans="28:40" s="35" customFormat="1">
      <c r="AB60" s="40"/>
      <c r="AN60" s="37"/>
    </row>
    <row r="61" spans="28:40" s="35" customFormat="1">
      <c r="AB61" s="40"/>
      <c r="AN61" s="37"/>
    </row>
    <row r="62" spans="28:40" s="35" customFormat="1">
      <c r="AB62" s="40"/>
      <c r="AN62" s="37"/>
    </row>
    <row r="63" spans="28:40" s="35" customFormat="1">
      <c r="AB63" s="40"/>
      <c r="AN63" s="37"/>
    </row>
    <row r="64" spans="28:40" s="35" customFormat="1">
      <c r="AB64" s="40"/>
      <c r="AN64" s="37"/>
    </row>
    <row r="65" spans="28:40" s="35" customFormat="1">
      <c r="AB65" s="40"/>
      <c r="AN65" s="37"/>
    </row>
    <row r="66" spans="28:40" s="35" customFormat="1">
      <c r="AB66" s="40"/>
      <c r="AN66" s="37"/>
    </row>
    <row r="67" spans="28:40" s="35" customFormat="1">
      <c r="AB67" s="40"/>
      <c r="AN67" s="37"/>
    </row>
    <row r="68" spans="28:40" s="35" customFormat="1">
      <c r="AB68" s="40"/>
      <c r="AN68" s="37"/>
    </row>
    <row r="69" spans="28:40" s="35" customFormat="1">
      <c r="AB69" s="40"/>
      <c r="AN69" s="37"/>
    </row>
    <row r="70" spans="28:40" s="35" customFormat="1">
      <c r="AB70" s="40"/>
      <c r="AN70" s="37"/>
    </row>
    <row r="71" spans="28:40" s="35" customFormat="1">
      <c r="AB71" s="40"/>
      <c r="AN71" s="37"/>
    </row>
    <row r="72" spans="28:40" s="35" customFormat="1">
      <c r="AB72" s="40"/>
      <c r="AN72" s="37"/>
    </row>
    <row r="73" spans="28:40" s="35" customFormat="1">
      <c r="AB73" s="40"/>
      <c r="AN73" s="37"/>
    </row>
    <row r="74" spans="28:40" s="35" customFormat="1">
      <c r="AB74" s="40"/>
      <c r="AN74" s="37"/>
    </row>
    <row r="75" spans="28:40" s="35" customFormat="1">
      <c r="AB75" s="40"/>
      <c r="AN75" s="37"/>
    </row>
    <row r="76" spans="28:40" s="35" customFormat="1">
      <c r="AB76" s="40"/>
      <c r="AN76" s="37"/>
    </row>
    <row r="77" spans="28:40" s="35" customFormat="1">
      <c r="AB77" s="40"/>
      <c r="AN77" s="37"/>
    </row>
    <row r="78" spans="28:40" s="35" customFormat="1">
      <c r="AB78" s="40"/>
      <c r="AN78" s="37"/>
    </row>
    <row r="79" spans="28:40" s="35" customFormat="1">
      <c r="AB79" s="40"/>
      <c r="AN79" s="37"/>
    </row>
    <row r="80" spans="28:40" s="35" customFormat="1">
      <c r="AB80" s="40"/>
      <c r="AN80" s="37"/>
    </row>
    <row r="81" spans="28:40" s="35" customFormat="1">
      <c r="AB81" s="40"/>
      <c r="AN81" s="37"/>
    </row>
    <row r="82" spans="28:40" s="35" customFormat="1">
      <c r="AB82" s="40"/>
      <c r="AN82" s="37"/>
    </row>
    <row r="83" spans="28:40" s="35" customFormat="1">
      <c r="AB83" s="40"/>
      <c r="AN83" s="37"/>
    </row>
    <row r="84" spans="28:40" s="35" customFormat="1">
      <c r="AB84" s="40"/>
      <c r="AN84" s="37"/>
    </row>
    <row r="85" spans="28:40" s="35" customFormat="1">
      <c r="AB85" s="40"/>
      <c r="AN85" s="37"/>
    </row>
    <row r="86" spans="28:40" s="35" customFormat="1">
      <c r="AB86" s="40"/>
      <c r="AN86" s="37"/>
    </row>
    <row r="87" spans="28:40" s="35" customFormat="1">
      <c r="AB87" s="40"/>
      <c r="AN87" s="37"/>
    </row>
    <row r="88" spans="28:40" s="35" customFormat="1">
      <c r="AB88" s="40"/>
      <c r="AN88" s="37"/>
    </row>
    <row r="89" spans="28:40" s="35" customFormat="1">
      <c r="AB89" s="40"/>
      <c r="AN89" s="37"/>
    </row>
    <row r="90" spans="28:40" s="35" customFormat="1">
      <c r="AB90" s="40"/>
      <c r="AN90" s="37"/>
    </row>
    <row r="91" spans="28:40" s="35" customFormat="1">
      <c r="AB91" s="40"/>
      <c r="AN91" s="37"/>
    </row>
    <row r="92" spans="28:40" s="35" customFormat="1">
      <c r="AB92" s="40"/>
      <c r="AN92" s="37"/>
    </row>
    <row r="93" spans="28:40" s="35" customFormat="1">
      <c r="AB93" s="40"/>
      <c r="AN93" s="37"/>
    </row>
    <row r="94" spans="28:40" s="35" customFormat="1">
      <c r="AB94" s="40"/>
      <c r="AN94" s="37"/>
    </row>
    <row r="95" spans="28:40" s="35" customFormat="1">
      <c r="AB95" s="40"/>
      <c r="AN95" s="37"/>
    </row>
    <row r="96" spans="28:40" s="35" customFormat="1">
      <c r="AB96" s="40"/>
      <c r="AN96" s="37"/>
    </row>
    <row r="97" spans="28:40" s="35" customFormat="1">
      <c r="AB97" s="40"/>
      <c r="AN97" s="37"/>
    </row>
    <row r="98" spans="28:40" s="35" customFormat="1">
      <c r="AB98" s="40"/>
      <c r="AN98" s="37"/>
    </row>
    <row r="99" spans="28:40" s="35" customFormat="1">
      <c r="AB99" s="40"/>
      <c r="AN99" s="37"/>
    </row>
    <row r="100" spans="28:40" s="35" customFormat="1">
      <c r="AB100" s="40"/>
      <c r="AN100" s="37"/>
    </row>
  </sheetData>
  <autoFilter ref="A2:AO45"/>
  <mergeCells count="3">
    <mergeCell ref="A1:H1"/>
    <mergeCell ref="AC1:AI1"/>
    <mergeCell ref="AN1:AN2"/>
  </mergeCells>
  <pageMargins left="0.7" right="0.7" top="0.78740157499999996" bottom="0.78740157499999996" header="0.3" footer="0.3"/>
  <legacyDrawing r:id="rId1"/>
</worksheet>
</file>

<file path=xl/worksheets/sheet4.xml><?xml version="1.0" encoding="utf-8"?>
<worksheet xmlns="http://schemas.openxmlformats.org/spreadsheetml/2006/main" xmlns:r="http://schemas.openxmlformats.org/officeDocument/2006/relationships">
  <sheetPr>
    <tabColor rgb="FF92D050"/>
  </sheetPr>
  <dimension ref="A2:AO25"/>
  <sheetViews>
    <sheetView zoomScale="85" zoomScaleNormal="85" workbookViewId="0">
      <selection activeCell="B3" sqref="B3"/>
    </sheetView>
  </sheetViews>
  <sheetFormatPr defaultColWidth="11.5546875" defaultRowHeight="14.4"/>
  <cols>
    <col min="1" max="1" width="3.5546875" customWidth="1"/>
    <col min="2" max="2" width="5.109375" customWidth="1"/>
    <col min="3" max="3" width="5.6640625" customWidth="1"/>
    <col min="4" max="5" width="9.5546875" customWidth="1"/>
    <col min="6" max="6" width="3.6640625" customWidth="1"/>
    <col min="7" max="7" width="15.109375" customWidth="1"/>
    <col min="8" max="8" width="53.109375" customWidth="1"/>
    <col min="9" max="17" width="11.44140625" customWidth="1"/>
    <col min="18" max="19" width="6.5546875" customWidth="1"/>
    <col min="20" max="26" width="11.44140625" customWidth="1"/>
    <col min="27" max="27" width="14.5546875" customWidth="1"/>
    <col min="28" max="28" width="4.44140625" style="12" customWidth="1"/>
    <col min="29" max="29" width="11.44140625" style="20"/>
    <col min="31" max="31" width="6" customWidth="1"/>
    <col min="33" max="33" width="3.5546875" customWidth="1"/>
    <col min="35" max="35" width="5.5546875" customWidth="1"/>
    <col min="36" max="37" width="6.6640625" customWidth="1"/>
    <col min="38" max="39" width="11.44140625" customWidth="1"/>
  </cols>
  <sheetData>
    <row r="2" spans="1:40" ht="18.75" customHeight="1">
      <c r="A2" s="137"/>
      <c r="B2" s="137"/>
      <c r="C2" s="137"/>
      <c r="D2" s="137"/>
      <c r="E2" s="137"/>
      <c r="F2" s="137"/>
      <c r="G2" s="137"/>
      <c r="H2" s="137"/>
      <c r="I2" s="39"/>
      <c r="J2" s="39"/>
      <c r="K2" s="39"/>
      <c r="L2" s="39"/>
      <c r="M2" s="39"/>
      <c r="N2" s="39"/>
      <c r="O2" s="39"/>
      <c r="P2" s="39"/>
      <c r="Q2" s="39"/>
      <c r="R2" s="39"/>
      <c r="S2" s="39"/>
      <c r="T2" s="39"/>
      <c r="U2" s="39"/>
      <c r="V2" s="39"/>
      <c r="W2" s="39"/>
      <c r="X2" s="39"/>
      <c r="Y2" s="39"/>
      <c r="Z2" s="39"/>
      <c r="AA2" s="39"/>
      <c r="AB2" s="9"/>
      <c r="AC2" s="138" t="s">
        <v>464</v>
      </c>
      <c r="AD2" s="138"/>
      <c r="AE2" s="138"/>
      <c r="AF2" s="138"/>
      <c r="AG2" s="138"/>
      <c r="AH2" s="138"/>
      <c r="AI2" s="138"/>
      <c r="AJ2" s="90"/>
      <c r="AK2" s="90"/>
      <c r="AL2" s="90"/>
      <c r="AM2" s="90"/>
      <c r="AN2" s="139" t="s">
        <v>6986</v>
      </c>
    </row>
    <row r="3" spans="1:40" ht="92.4">
      <c r="A3" s="6" t="s">
        <v>430</v>
      </c>
      <c r="B3" s="6" t="s">
        <v>431</v>
      </c>
      <c r="C3" s="6" t="s">
        <v>432</v>
      </c>
      <c r="D3" s="6" t="s">
        <v>433</v>
      </c>
      <c r="E3" s="6" t="s">
        <v>434</v>
      </c>
      <c r="F3" s="6" t="s">
        <v>435</v>
      </c>
      <c r="G3" s="6" t="s">
        <v>436</v>
      </c>
      <c r="H3" s="6" t="s">
        <v>437</v>
      </c>
      <c r="I3" s="6" t="s">
        <v>438</v>
      </c>
      <c r="J3" s="6" t="s">
        <v>439</v>
      </c>
      <c r="K3" s="6" t="s">
        <v>440</v>
      </c>
      <c r="L3" s="6" t="s">
        <v>441</v>
      </c>
      <c r="M3" s="6" t="s">
        <v>442</v>
      </c>
      <c r="N3" s="6" t="s">
        <v>443</v>
      </c>
      <c r="O3" s="6" t="s">
        <v>444</v>
      </c>
      <c r="P3" s="6" t="s">
        <v>445</v>
      </c>
      <c r="Q3" s="6" t="s">
        <v>446</v>
      </c>
      <c r="R3" s="6" t="s">
        <v>447</v>
      </c>
      <c r="S3" s="6" t="s">
        <v>448</v>
      </c>
      <c r="T3" s="6" t="s">
        <v>449</v>
      </c>
      <c r="U3" s="6" t="s">
        <v>450</v>
      </c>
      <c r="V3" s="6" t="s">
        <v>451</v>
      </c>
      <c r="W3" s="6" t="s">
        <v>452</v>
      </c>
      <c r="X3" s="6" t="s">
        <v>453</v>
      </c>
      <c r="Y3" s="60" t="s">
        <v>454</v>
      </c>
      <c r="Z3" s="6" t="s">
        <v>455</v>
      </c>
      <c r="AA3" s="6" t="s">
        <v>456</v>
      </c>
      <c r="AB3" s="9" t="s">
        <v>6012</v>
      </c>
      <c r="AC3" s="7" t="s">
        <v>457</v>
      </c>
      <c r="AD3" s="7" t="s">
        <v>458</v>
      </c>
      <c r="AE3" s="7" t="s">
        <v>459</v>
      </c>
      <c r="AF3" s="7" t="s">
        <v>460</v>
      </c>
      <c r="AG3" s="7" t="s">
        <v>461</v>
      </c>
      <c r="AH3" s="7" t="s">
        <v>462</v>
      </c>
      <c r="AI3" s="7" t="s">
        <v>463</v>
      </c>
      <c r="AJ3" s="92" t="s">
        <v>6008</v>
      </c>
      <c r="AK3" s="92" t="s">
        <v>6009</v>
      </c>
      <c r="AL3" s="92" t="s">
        <v>6010</v>
      </c>
      <c r="AM3" s="92" t="s">
        <v>6011</v>
      </c>
      <c r="AN3" s="139"/>
    </row>
    <row r="4" spans="1:40" s="5" customFormat="1">
      <c r="A4" s="4" t="s">
        <v>960</v>
      </c>
      <c r="B4" s="4">
        <v>2012</v>
      </c>
      <c r="C4" s="4" t="s">
        <v>961</v>
      </c>
      <c r="D4" s="4" t="s">
        <v>1001</v>
      </c>
      <c r="E4" s="4" t="s">
        <v>3</v>
      </c>
      <c r="F4" s="4">
        <v>1</v>
      </c>
      <c r="G4" s="4" t="s">
        <v>962</v>
      </c>
      <c r="H4" s="4" t="s">
        <v>963</v>
      </c>
      <c r="I4" s="4" t="s">
        <v>6</v>
      </c>
      <c r="J4" s="4" t="s">
        <v>476</v>
      </c>
      <c r="K4" s="4">
        <v>128</v>
      </c>
      <c r="L4" s="4" t="s">
        <v>8</v>
      </c>
      <c r="M4" s="4"/>
      <c r="N4" s="4"/>
      <c r="O4" s="4">
        <v>0</v>
      </c>
      <c r="P4" s="4"/>
      <c r="Q4" s="4"/>
      <c r="R4" s="4">
        <v>0</v>
      </c>
      <c r="S4" s="4">
        <v>0</v>
      </c>
      <c r="T4" s="4">
        <v>0</v>
      </c>
      <c r="U4" s="4" t="s">
        <v>997</v>
      </c>
      <c r="V4" s="4"/>
      <c r="W4" s="4"/>
      <c r="X4" s="4"/>
      <c r="Y4" s="4"/>
      <c r="Z4" s="4"/>
      <c r="AA4" s="4"/>
      <c r="AB4" s="28" t="str">
        <f>[1]CY!B$50</f>
        <v>1.(c)</v>
      </c>
      <c r="AC4" s="31" t="str">
        <f>[1]CY!C$50</f>
        <v>Electricity Authority of Cyprus</v>
      </c>
      <c r="AD4" s="5" t="str">
        <f>[1]CY!D$50</f>
        <v>Electricity Authority of Cyprus, Moni Power Station</v>
      </c>
      <c r="AE4" s="5">
        <f>[1]CY!E$50</f>
        <v>5262</v>
      </c>
      <c r="AF4" s="5" t="str">
        <f>[1]CY!F$50</f>
        <v>Moni area</v>
      </c>
      <c r="AG4" s="5" t="str">
        <f>[1]CY!G$50</f>
        <v/>
      </c>
      <c r="AH4" s="5" t="str">
        <f>[1]CY!H$50</f>
        <v>MONI</v>
      </c>
      <c r="AI4" s="5" t="str">
        <f>[1]CY!I$50</f>
        <v>4525</v>
      </c>
      <c r="AJ4" s="5">
        <f>[1]CY!J$50</f>
        <v>1220</v>
      </c>
      <c r="AK4" s="5">
        <f>[1]CY!K$50</f>
        <v>1700</v>
      </c>
      <c r="AL4" s="5">
        <f>[1]CY!L$50</f>
        <v>95.2</v>
      </c>
      <c r="AM4" s="5">
        <f>[1]CY!M$50</f>
        <v>566</v>
      </c>
      <c r="AN4" s="5" t="s">
        <v>810</v>
      </c>
    </row>
    <row r="5" spans="1:40" s="5" customFormat="1">
      <c r="A5" s="4" t="s">
        <v>960</v>
      </c>
      <c r="B5" s="4">
        <v>2012</v>
      </c>
      <c r="C5" s="4" t="s">
        <v>965</v>
      </c>
      <c r="D5" s="4" t="s">
        <v>1002</v>
      </c>
      <c r="E5" s="4" t="s">
        <v>11</v>
      </c>
      <c r="F5" s="4">
        <v>2</v>
      </c>
      <c r="G5" s="4" t="s">
        <v>966</v>
      </c>
      <c r="H5" s="4" t="s">
        <v>963</v>
      </c>
      <c r="I5" s="4" t="s">
        <v>6</v>
      </c>
      <c r="J5" s="4" t="s">
        <v>476</v>
      </c>
      <c r="K5" s="4">
        <v>128</v>
      </c>
      <c r="L5" s="4" t="s">
        <v>8</v>
      </c>
      <c r="M5" s="4"/>
      <c r="N5" s="4"/>
      <c r="O5" s="4">
        <v>496</v>
      </c>
      <c r="P5" s="4"/>
      <c r="Q5" s="4"/>
      <c r="R5" s="4">
        <v>172.9</v>
      </c>
      <c r="S5" s="4">
        <v>86</v>
      </c>
      <c r="T5" s="4">
        <v>12.9</v>
      </c>
      <c r="U5" s="4" t="s">
        <v>964</v>
      </c>
      <c r="V5" s="4"/>
      <c r="W5" s="4"/>
      <c r="X5" s="4"/>
      <c r="Y5" s="4"/>
      <c r="Z5" s="4"/>
      <c r="AA5" s="4"/>
      <c r="AB5" s="28" t="str">
        <f>[1]CY!B$50</f>
        <v>1.(c)</v>
      </c>
      <c r="AC5" s="31" t="str">
        <f>[1]CY!C$50</f>
        <v>Electricity Authority of Cyprus</v>
      </c>
      <c r="AD5" s="5" t="str">
        <f>[1]CY!D$50</f>
        <v>Electricity Authority of Cyprus, Moni Power Station</v>
      </c>
      <c r="AE5" s="5">
        <f>[1]CY!E$50</f>
        <v>5262</v>
      </c>
      <c r="AF5" s="5" t="str">
        <f>[1]CY!F$50</f>
        <v>Moni area</v>
      </c>
      <c r="AG5" s="5" t="str">
        <f>[1]CY!G$50</f>
        <v/>
      </c>
      <c r="AH5" s="5" t="str">
        <f>[1]CY!H$50</f>
        <v>MONI</v>
      </c>
      <c r="AI5" s="5" t="str">
        <f>[1]CY!I$50</f>
        <v>4525</v>
      </c>
      <c r="AJ5" s="5">
        <f>[1]CY!J$50</f>
        <v>1220</v>
      </c>
      <c r="AK5" s="5">
        <f>[1]CY!K$50</f>
        <v>1700</v>
      </c>
      <c r="AL5" s="5">
        <f>[1]CY!L$50</f>
        <v>95.2</v>
      </c>
      <c r="AM5" s="5">
        <f>[1]CY!M$50</f>
        <v>566</v>
      </c>
      <c r="AN5" s="5" t="s">
        <v>810</v>
      </c>
    </row>
    <row r="6" spans="1:40" s="5" customFormat="1">
      <c r="A6" s="4" t="s">
        <v>960</v>
      </c>
      <c r="B6" s="4">
        <v>2012</v>
      </c>
      <c r="C6" s="4" t="s">
        <v>967</v>
      </c>
      <c r="D6" s="4" t="s">
        <v>1003</v>
      </c>
      <c r="E6" s="4" t="s">
        <v>18</v>
      </c>
      <c r="F6" s="4">
        <v>3</v>
      </c>
      <c r="G6" s="4" t="s">
        <v>968</v>
      </c>
      <c r="H6" s="4" t="s">
        <v>963</v>
      </c>
      <c r="I6" s="4" t="s">
        <v>6</v>
      </c>
      <c r="J6" s="4" t="s">
        <v>476</v>
      </c>
      <c r="K6" s="4">
        <v>128</v>
      </c>
      <c r="L6" s="4" t="s">
        <v>8</v>
      </c>
      <c r="M6" s="4"/>
      <c r="N6" s="4"/>
      <c r="O6" s="4">
        <v>797</v>
      </c>
      <c r="P6" s="4"/>
      <c r="Q6" s="4"/>
      <c r="R6" s="4">
        <v>277.7</v>
      </c>
      <c r="S6" s="4">
        <v>140.19999999999999</v>
      </c>
      <c r="T6" s="4">
        <v>20.399999999999999</v>
      </c>
      <c r="U6" s="4" t="s">
        <v>964</v>
      </c>
      <c r="V6" s="4"/>
      <c r="W6" s="4"/>
      <c r="X6" s="4"/>
      <c r="Y6" s="4"/>
      <c r="Z6" s="4"/>
      <c r="AA6" s="4"/>
      <c r="AB6" s="28" t="str">
        <f>[1]CY!B$50</f>
        <v>1.(c)</v>
      </c>
      <c r="AC6" s="31" t="str">
        <f>[1]CY!C$50</f>
        <v>Electricity Authority of Cyprus</v>
      </c>
      <c r="AD6" s="5" t="str">
        <f>[1]CY!D$50</f>
        <v>Electricity Authority of Cyprus, Moni Power Station</v>
      </c>
      <c r="AE6" s="5">
        <f>[1]CY!E$50</f>
        <v>5262</v>
      </c>
      <c r="AF6" s="5" t="str">
        <f>[1]CY!F$50</f>
        <v>Moni area</v>
      </c>
      <c r="AG6" s="5" t="str">
        <f>[1]CY!G$50</f>
        <v/>
      </c>
      <c r="AH6" s="5" t="str">
        <f>[1]CY!H$50</f>
        <v>MONI</v>
      </c>
      <c r="AI6" s="5" t="str">
        <f>[1]CY!I$50</f>
        <v>4525</v>
      </c>
      <c r="AJ6" s="5">
        <f>[1]CY!J$50</f>
        <v>1220</v>
      </c>
      <c r="AK6" s="5">
        <f>[1]CY!K$50</f>
        <v>1700</v>
      </c>
      <c r="AL6" s="5">
        <f>[1]CY!L$50</f>
        <v>95.2</v>
      </c>
      <c r="AM6" s="5">
        <f>[1]CY!M$50</f>
        <v>566</v>
      </c>
      <c r="AN6" s="5" t="s">
        <v>810</v>
      </c>
    </row>
    <row r="7" spans="1:40" s="5" customFormat="1">
      <c r="A7" s="4" t="s">
        <v>960</v>
      </c>
      <c r="B7" s="4">
        <v>2012</v>
      </c>
      <c r="C7" s="4" t="s">
        <v>969</v>
      </c>
      <c r="D7" s="4" t="s">
        <v>1004</v>
      </c>
      <c r="E7" s="4" t="s">
        <v>24</v>
      </c>
      <c r="F7" s="4">
        <v>4</v>
      </c>
      <c r="G7" s="4" t="s">
        <v>970</v>
      </c>
      <c r="H7" s="4" t="s">
        <v>963</v>
      </c>
      <c r="I7" s="4" t="s">
        <v>6</v>
      </c>
      <c r="J7" s="4" t="s">
        <v>476</v>
      </c>
      <c r="K7" s="4">
        <v>128</v>
      </c>
      <c r="L7" s="4" t="s">
        <v>8</v>
      </c>
      <c r="M7" s="4"/>
      <c r="N7" s="4"/>
      <c r="O7" s="4">
        <v>1192</v>
      </c>
      <c r="P7" s="4"/>
      <c r="Q7" s="4"/>
      <c r="R7" s="4">
        <v>415.3</v>
      </c>
      <c r="S7" s="4">
        <v>210.3</v>
      </c>
      <c r="T7" s="4">
        <v>31.5</v>
      </c>
      <c r="U7" s="4" t="s">
        <v>964</v>
      </c>
      <c r="V7" s="4"/>
      <c r="W7" s="4"/>
      <c r="X7" s="4"/>
      <c r="Y7" s="4"/>
      <c r="Z7" s="4"/>
      <c r="AA7" s="4"/>
      <c r="AB7" s="28" t="str">
        <f>[1]CY!B$50</f>
        <v>1.(c)</v>
      </c>
      <c r="AC7" s="31" t="str">
        <f>[1]CY!C$50</f>
        <v>Electricity Authority of Cyprus</v>
      </c>
      <c r="AD7" s="5" t="str">
        <f>[1]CY!D$50</f>
        <v>Electricity Authority of Cyprus, Moni Power Station</v>
      </c>
      <c r="AE7" s="5">
        <f>[1]CY!E$50</f>
        <v>5262</v>
      </c>
      <c r="AF7" s="5" t="str">
        <f>[1]CY!F$50</f>
        <v>Moni area</v>
      </c>
      <c r="AG7" s="5" t="str">
        <f>[1]CY!G$50</f>
        <v/>
      </c>
      <c r="AH7" s="5" t="str">
        <f>[1]CY!H$50</f>
        <v>MONI</v>
      </c>
      <c r="AI7" s="5" t="str">
        <f>[1]CY!I$50</f>
        <v>4525</v>
      </c>
      <c r="AJ7" s="5">
        <f>[1]CY!J$50</f>
        <v>1220</v>
      </c>
      <c r="AK7" s="5">
        <f>[1]CY!K$50</f>
        <v>1700</v>
      </c>
      <c r="AL7" s="5">
        <f>[1]CY!L$50</f>
        <v>95.2</v>
      </c>
      <c r="AM7" s="5">
        <f>[1]CY!M$50</f>
        <v>566</v>
      </c>
      <c r="AN7" s="5" t="s">
        <v>810</v>
      </c>
    </row>
    <row r="8" spans="1:40" s="5" customFormat="1">
      <c r="A8" s="4" t="s">
        <v>960</v>
      </c>
      <c r="B8" s="4">
        <v>2012</v>
      </c>
      <c r="C8" s="4" t="s">
        <v>971</v>
      </c>
      <c r="D8" s="4" t="s">
        <v>1005</v>
      </c>
      <c r="E8" s="4" t="s">
        <v>31</v>
      </c>
      <c r="F8" s="4">
        <v>5</v>
      </c>
      <c r="G8" s="4" t="s">
        <v>972</v>
      </c>
      <c r="H8" s="4" t="s">
        <v>963</v>
      </c>
      <c r="I8" s="4" t="s">
        <v>6</v>
      </c>
      <c r="J8" s="4" t="s">
        <v>476</v>
      </c>
      <c r="K8" s="4">
        <v>128</v>
      </c>
      <c r="L8" s="4" t="s">
        <v>8</v>
      </c>
      <c r="M8" s="4"/>
      <c r="N8" s="4"/>
      <c r="O8" s="4">
        <v>1047</v>
      </c>
      <c r="P8" s="4"/>
      <c r="Q8" s="4"/>
      <c r="R8" s="4">
        <v>364.9</v>
      </c>
      <c r="S8" s="4">
        <v>184.5</v>
      </c>
      <c r="T8" s="4">
        <v>26.6</v>
      </c>
      <c r="U8" s="4" t="s">
        <v>964</v>
      </c>
      <c r="V8" s="4"/>
      <c r="W8" s="4"/>
      <c r="X8" s="4"/>
      <c r="Y8" s="4"/>
      <c r="Z8" s="4"/>
      <c r="AA8" s="4"/>
      <c r="AB8" s="28" t="str">
        <f>[1]CY!B$50</f>
        <v>1.(c)</v>
      </c>
      <c r="AC8" s="31" t="str">
        <f>[1]CY!C$50</f>
        <v>Electricity Authority of Cyprus</v>
      </c>
      <c r="AD8" s="5" t="str">
        <f>[1]CY!D$50</f>
        <v>Electricity Authority of Cyprus, Moni Power Station</v>
      </c>
      <c r="AE8" s="5">
        <f>[1]CY!E$50</f>
        <v>5262</v>
      </c>
      <c r="AF8" s="5" t="str">
        <f>[1]CY!F$50</f>
        <v>Moni area</v>
      </c>
      <c r="AG8" s="5" t="str">
        <f>[1]CY!G$50</f>
        <v/>
      </c>
      <c r="AH8" s="5" t="str">
        <f>[1]CY!H$50</f>
        <v>MONI</v>
      </c>
      <c r="AI8" s="5" t="str">
        <f>[1]CY!I$50</f>
        <v>4525</v>
      </c>
      <c r="AJ8" s="5">
        <f>[1]CY!J$50</f>
        <v>1220</v>
      </c>
      <c r="AK8" s="5">
        <f>[1]CY!K$50</f>
        <v>1700</v>
      </c>
      <c r="AL8" s="5">
        <f>[1]CY!L$50</f>
        <v>95.2</v>
      </c>
      <c r="AM8" s="5">
        <f>[1]CY!M$50</f>
        <v>566</v>
      </c>
      <c r="AN8" s="5" t="s">
        <v>810</v>
      </c>
    </row>
    <row r="9" spans="1:40" s="5" customFormat="1">
      <c r="A9" s="4" t="s">
        <v>960</v>
      </c>
      <c r="B9" s="4">
        <v>2012</v>
      </c>
      <c r="C9" s="4" t="s">
        <v>973</v>
      </c>
      <c r="D9" s="4" t="s">
        <v>1006</v>
      </c>
      <c r="E9" s="4" t="s">
        <v>37</v>
      </c>
      <c r="F9" s="4">
        <v>6</v>
      </c>
      <c r="G9" s="4" t="s">
        <v>974</v>
      </c>
      <c r="H9" s="4" t="s">
        <v>963</v>
      </c>
      <c r="I9" s="4" t="s">
        <v>6</v>
      </c>
      <c r="J9" s="4" t="s">
        <v>476</v>
      </c>
      <c r="K9" s="4">
        <v>128</v>
      </c>
      <c r="L9" s="4" t="s">
        <v>8</v>
      </c>
      <c r="M9" s="4"/>
      <c r="N9" s="4"/>
      <c r="O9" s="4">
        <v>1077</v>
      </c>
      <c r="P9" s="4"/>
      <c r="Q9" s="4"/>
      <c r="R9" s="4">
        <v>375.4</v>
      </c>
      <c r="S9" s="4">
        <v>187.2</v>
      </c>
      <c r="T9" s="4">
        <v>26.3</v>
      </c>
      <c r="U9" s="4" t="s">
        <v>964</v>
      </c>
      <c r="V9" s="4"/>
      <c r="W9" s="4"/>
      <c r="X9" s="4"/>
      <c r="Y9" s="4"/>
      <c r="Z9" s="4"/>
      <c r="AA9" s="4"/>
      <c r="AB9" s="28" t="str">
        <f>[1]CY!B$50</f>
        <v>1.(c)</v>
      </c>
      <c r="AC9" s="31" t="str">
        <f>[1]CY!C$50</f>
        <v>Electricity Authority of Cyprus</v>
      </c>
      <c r="AD9" s="5" t="str">
        <f>[1]CY!D$50</f>
        <v>Electricity Authority of Cyprus, Moni Power Station</v>
      </c>
      <c r="AE9" s="5">
        <f>[1]CY!E$50</f>
        <v>5262</v>
      </c>
      <c r="AF9" s="5" t="str">
        <f>[1]CY!F$50</f>
        <v>Moni area</v>
      </c>
      <c r="AG9" s="5" t="str">
        <f>[1]CY!G$50</f>
        <v/>
      </c>
      <c r="AH9" s="5" t="str">
        <f>[1]CY!H$50</f>
        <v>MONI</v>
      </c>
      <c r="AI9" s="5" t="str">
        <f>[1]CY!I$50</f>
        <v>4525</v>
      </c>
      <c r="AJ9" s="5">
        <f>[1]CY!J$50</f>
        <v>1220</v>
      </c>
      <c r="AK9" s="5">
        <f>[1]CY!K$50</f>
        <v>1700</v>
      </c>
      <c r="AL9" s="5">
        <f>[1]CY!L$50</f>
        <v>95.2</v>
      </c>
      <c r="AM9" s="5">
        <f>[1]CY!M$50</f>
        <v>566</v>
      </c>
      <c r="AN9" s="5" t="s">
        <v>810</v>
      </c>
    </row>
    <row r="10" spans="1:40" s="5" customFormat="1">
      <c r="A10" s="4" t="s">
        <v>960</v>
      </c>
      <c r="B10" s="4">
        <v>2012</v>
      </c>
      <c r="C10" s="4" t="s">
        <v>975</v>
      </c>
      <c r="D10" s="4" t="s">
        <v>1007</v>
      </c>
      <c r="E10" s="4" t="s">
        <v>41</v>
      </c>
      <c r="F10" s="4">
        <v>7</v>
      </c>
      <c r="G10" s="4" t="s">
        <v>976</v>
      </c>
      <c r="H10" s="4" t="s">
        <v>977</v>
      </c>
      <c r="I10" s="4" t="s">
        <v>6</v>
      </c>
      <c r="J10" s="4" t="s">
        <v>476</v>
      </c>
      <c r="K10" s="4">
        <v>206</v>
      </c>
      <c r="L10" s="4" t="s">
        <v>8</v>
      </c>
      <c r="M10" s="4"/>
      <c r="N10" s="4"/>
      <c r="O10" s="4">
        <v>4376</v>
      </c>
      <c r="P10" s="4"/>
      <c r="Q10" s="4"/>
      <c r="R10" s="4">
        <v>1761.4</v>
      </c>
      <c r="S10" s="4">
        <v>500.6</v>
      </c>
      <c r="T10" s="4">
        <v>42.8</v>
      </c>
      <c r="U10" s="4"/>
      <c r="V10" s="4"/>
      <c r="W10" s="4"/>
      <c r="X10" s="4"/>
      <c r="Y10" s="4"/>
      <c r="Z10" s="4"/>
      <c r="AA10" s="4"/>
      <c r="AB10" s="28" t="str">
        <f>[1]CY!B$58</f>
        <v>1.(c)</v>
      </c>
      <c r="AC10" s="31" t="str">
        <f>[1]CY!C$58</f>
        <v>Electricity Authority of Cyprus</v>
      </c>
      <c r="AD10" s="5" t="str">
        <f>[1]CY!D$58</f>
        <v>Electricity Authority of Cyprus, Dhekelia Power Station</v>
      </c>
      <c r="AE10" s="5">
        <f>[1]CY!E$58</f>
        <v>7447</v>
      </c>
      <c r="AF10" s="5" t="str">
        <f>[1]CY!F$58</f>
        <v>Dhekelia area</v>
      </c>
      <c r="AG10" s="5" t="str">
        <f>[1]CY!G$58</f>
        <v/>
      </c>
      <c r="AH10" s="5" t="str">
        <f>[1]CY!H$58</f>
        <v>ORMIDEIA</v>
      </c>
      <c r="AI10" s="5" t="str">
        <f>[1]CY!I$58</f>
        <v>7502</v>
      </c>
      <c r="AJ10" s="5">
        <f>[1]CY!J$58</f>
        <v>9330</v>
      </c>
      <c r="AK10" s="5">
        <f>[1]CY!K$58</f>
        <v>12900</v>
      </c>
      <c r="AL10" s="5">
        <f>[1]CY!L$58</f>
        <v>330</v>
      </c>
      <c r="AM10" s="5">
        <f>[1]CY!M$58</f>
        <v>2560</v>
      </c>
      <c r="AN10" s="5" t="s">
        <v>809</v>
      </c>
    </row>
    <row r="11" spans="1:40" s="5" customFormat="1">
      <c r="A11" s="4" t="s">
        <v>960</v>
      </c>
      <c r="B11" s="4">
        <v>2012</v>
      </c>
      <c r="C11" s="4" t="s">
        <v>978</v>
      </c>
      <c r="D11" s="4" t="s">
        <v>1008</v>
      </c>
      <c r="E11" s="4" t="s">
        <v>45</v>
      </c>
      <c r="F11" s="4">
        <v>8</v>
      </c>
      <c r="G11" s="4" t="s">
        <v>979</v>
      </c>
      <c r="H11" s="4" t="s">
        <v>977</v>
      </c>
      <c r="I11" s="4" t="s">
        <v>6</v>
      </c>
      <c r="J11" s="4" t="s">
        <v>476</v>
      </c>
      <c r="K11" s="4">
        <v>206</v>
      </c>
      <c r="L11" s="4" t="s">
        <v>8</v>
      </c>
      <c r="M11" s="4"/>
      <c r="N11" s="4"/>
      <c r="O11" s="4">
        <v>4021</v>
      </c>
      <c r="P11" s="4"/>
      <c r="Q11" s="4"/>
      <c r="R11" s="4">
        <v>1618.4</v>
      </c>
      <c r="S11" s="4">
        <v>484.6</v>
      </c>
      <c r="T11" s="4">
        <v>37.1</v>
      </c>
      <c r="U11" s="4"/>
      <c r="V11" s="4"/>
      <c r="W11" s="4"/>
      <c r="X11" s="4"/>
      <c r="Y11" s="4"/>
      <c r="Z11" s="4"/>
      <c r="AA11" s="4"/>
      <c r="AB11" s="28" t="str">
        <f>[1]CY!B$58</f>
        <v>1.(c)</v>
      </c>
      <c r="AC11" s="31" t="str">
        <f>[1]CY!C$58</f>
        <v>Electricity Authority of Cyprus</v>
      </c>
      <c r="AD11" s="5" t="str">
        <f>[1]CY!D$58</f>
        <v>Electricity Authority of Cyprus, Dhekelia Power Station</v>
      </c>
      <c r="AE11" s="5">
        <f>[1]CY!E$58</f>
        <v>7447</v>
      </c>
      <c r="AF11" s="5" t="str">
        <f>[1]CY!F$58</f>
        <v>Dhekelia area</v>
      </c>
      <c r="AG11" s="5" t="str">
        <f>[1]CY!G$58</f>
        <v/>
      </c>
      <c r="AH11" s="5" t="str">
        <f>[1]CY!H$58</f>
        <v>ORMIDEIA</v>
      </c>
      <c r="AI11" s="5" t="str">
        <f>[1]CY!I$58</f>
        <v>7502</v>
      </c>
      <c r="AJ11" s="5">
        <f>[1]CY!J$58</f>
        <v>9330</v>
      </c>
      <c r="AK11" s="5">
        <f>[1]CY!K$58</f>
        <v>12900</v>
      </c>
      <c r="AL11" s="5">
        <f>[1]CY!L$58</f>
        <v>330</v>
      </c>
      <c r="AM11" s="5">
        <f>[1]CY!M$58</f>
        <v>2560</v>
      </c>
      <c r="AN11" s="5" t="s">
        <v>809</v>
      </c>
    </row>
    <row r="12" spans="1:40" s="5" customFormat="1">
      <c r="A12" s="4" t="s">
        <v>960</v>
      </c>
      <c r="B12" s="4">
        <v>2012</v>
      </c>
      <c r="C12" s="4" t="s">
        <v>980</v>
      </c>
      <c r="D12" s="4" t="s">
        <v>1009</v>
      </c>
      <c r="E12" s="4" t="s">
        <v>49</v>
      </c>
      <c r="F12" s="4">
        <v>9</v>
      </c>
      <c r="G12" s="4" t="s">
        <v>981</v>
      </c>
      <c r="H12" s="4" t="s">
        <v>977</v>
      </c>
      <c r="I12" s="4" t="s">
        <v>6</v>
      </c>
      <c r="J12" s="4" t="s">
        <v>476</v>
      </c>
      <c r="K12" s="4">
        <v>206</v>
      </c>
      <c r="L12" s="4" t="s">
        <v>8</v>
      </c>
      <c r="M12" s="4"/>
      <c r="N12" s="4"/>
      <c r="O12" s="4">
        <v>4374</v>
      </c>
      <c r="P12" s="4"/>
      <c r="Q12" s="4"/>
      <c r="R12" s="4">
        <v>1760.6</v>
      </c>
      <c r="S12" s="4">
        <v>493.1</v>
      </c>
      <c r="T12" s="4">
        <v>51</v>
      </c>
      <c r="U12" s="4"/>
      <c r="V12" s="4"/>
      <c r="W12" s="4"/>
      <c r="X12" s="4"/>
      <c r="Y12" s="4"/>
      <c r="Z12" s="4"/>
      <c r="AA12" s="4"/>
      <c r="AB12" s="28" t="str">
        <f>[1]CY!B$58</f>
        <v>1.(c)</v>
      </c>
      <c r="AC12" s="31" t="str">
        <f>[1]CY!C$58</f>
        <v>Electricity Authority of Cyprus</v>
      </c>
      <c r="AD12" s="5" t="str">
        <f>[1]CY!D$58</f>
        <v>Electricity Authority of Cyprus, Dhekelia Power Station</v>
      </c>
      <c r="AE12" s="5">
        <f>[1]CY!E$58</f>
        <v>7447</v>
      </c>
      <c r="AF12" s="5" t="str">
        <f>[1]CY!F$58</f>
        <v>Dhekelia area</v>
      </c>
      <c r="AG12" s="5" t="str">
        <f>[1]CY!G$58</f>
        <v/>
      </c>
      <c r="AH12" s="5" t="str">
        <f>[1]CY!H$58</f>
        <v>ORMIDEIA</v>
      </c>
      <c r="AI12" s="5" t="str">
        <f>[1]CY!I$58</f>
        <v>7502</v>
      </c>
      <c r="AJ12" s="5">
        <f>[1]CY!J$58</f>
        <v>9330</v>
      </c>
      <c r="AK12" s="5">
        <f>[1]CY!K$58</f>
        <v>12900</v>
      </c>
      <c r="AL12" s="5">
        <f>[1]CY!L$58</f>
        <v>330</v>
      </c>
      <c r="AM12" s="5">
        <f>[1]CY!M$58</f>
        <v>2560</v>
      </c>
      <c r="AN12" s="5" t="s">
        <v>809</v>
      </c>
    </row>
    <row r="13" spans="1:40" s="5" customFormat="1">
      <c r="A13" s="4" t="s">
        <v>960</v>
      </c>
      <c r="B13" s="4">
        <v>2012</v>
      </c>
      <c r="C13" s="4" t="s">
        <v>982</v>
      </c>
      <c r="D13" s="4" t="s">
        <v>1010</v>
      </c>
      <c r="E13" s="4" t="s">
        <v>54</v>
      </c>
      <c r="F13" s="4">
        <v>10</v>
      </c>
      <c r="G13" s="4" t="s">
        <v>983</v>
      </c>
      <c r="H13" s="4" t="s">
        <v>977</v>
      </c>
      <c r="I13" s="4" t="s">
        <v>6</v>
      </c>
      <c r="J13" s="4" t="s">
        <v>476</v>
      </c>
      <c r="K13" s="4">
        <v>206</v>
      </c>
      <c r="L13" s="4" t="s">
        <v>8</v>
      </c>
      <c r="M13" s="4"/>
      <c r="N13" s="4"/>
      <c r="O13" s="4">
        <v>4231</v>
      </c>
      <c r="P13" s="4"/>
      <c r="Q13" s="4"/>
      <c r="R13" s="4">
        <v>1703.1</v>
      </c>
      <c r="S13" s="4">
        <v>457.1</v>
      </c>
      <c r="T13" s="4">
        <v>53.7</v>
      </c>
      <c r="U13" s="4"/>
      <c r="V13" s="4"/>
      <c r="W13" s="4"/>
      <c r="X13" s="4"/>
      <c r="Y13" s="4"/>
      <c r="Z13" s="4"/>
      <c r="AA13" s="4"/>
      <c r="AB13" s="28" t="str">
        <f>[1]CY!B$58</f>
        <v>1.(c)</v>
      </c>
      <c r="AC13" s="31" t="str">
        <f>[1]CY!C$58</f>
        <v>Electricity Authority of Cyprus</v>
      </c>
      <c r="AD13" s="5" t="str">
        <f>[1]CY!D$58</f>
        <v>Electricity Authority of Cyprus, Dhekelia Power Station</v>
      </c>
      <c r="AE13" s="5">
        <f>[1]CY!E$58</f>
        <v>7447</v>
      </c>
      <c r="AF13" s="5" t="str">
        <f>[1]CY!F$58</f>
        <v>Dhekelia area</v>
      </c>
      <c r="AG13" s="5" t="str">
        <f>[1]CY!G$58</f>
        <v/>
      </c>
      <c r="AH13" s="5" t="str">
        <f>[1]CY!H$58</f>
        <v>ORMIDEIA</v>
      </c>
      <c r="AI13" s="5" t="str">
        <f>[1]CY!I$58</f>
        <v>7502</v>
      </c>
      <c r="AJ13" s="5">
        <f>[1]CY!J$58</f>
        <v>9330</v>
      </c>
      <c r="AK13" s="5">
        <f>[1]CY!K$58</f>
        <v>12900</v>
      </c>
      <c r="AL13" s="5">
        <f>[1]CY!L$58</f>
        <v>330</v>
      </c>
      <c r="AM13" s="5">
        <f>[1]CY!M$58</f>
        <v>2560</v>
      </c>
      <c r="AN13" s="5" t="s">
        <v>809</v>
      </c>
    </row>
    <row r="14" spans="1:40" s="5" customFormat="1">
      <c r="A14" s="4" t="s">
        <v>960</v>
      </c>
      <c r="B14" s="4">
        <v>2012</v>
      </c>
      <c r="C14" s="4" t="s">
        <v>984</v>
      </c>
      <c r="D14" s="4" t="s">
        <v>1011</v>
      </c>
      <c r="E14" s="4" t="s">
        <v>59</v>
      </c>
      <c r="F14" s="4">
        <v>11</v>
      </c>
      <c r="G14" s="4" t="s">
        <v>985</v>
      </c>
      <c r="H14" s="4" t="s">
        <v>977</v>
      </c>
      <c r="I14" s="4" t="s">
        <v>14</v>
      </c>
      <c r="J14" s="4" t="s">
        <v>476</v>
      </c>
      <c r="K14" s="4">
        <v>206</v>
      </c>
      <c r="L14" s="4" t="s">
        <v>8</v>
      </c>
      <c r="M14" s="4"/>
      <c r="N14" s="4"/>
      <c r="O14" s="4">
        <v>4551</v>
      </c>
      <c r="P14" s="4"/>
      <c r="Q14" s="4"/>
      <c r="R14" s="4">
        <v>1832</v>
      </c>
      <c r="S14" s="4">
        <v>548.29999999999995</v>
      </c>
      <c r="T14" s="4">
        <v>41.6</v>
      </c>
      <c r="U14" s="4"/>
      <c r="V14" s="4"/>
      <c r="W14" s="4"/>
      <c r="X14" s="4"/>
      <c r="Y14" s="4"/>
      <c r="Z14" s="4"/>
      <c r="AA14" s="4"/>
      <c r="AB14" s="28" t="str">
        <f>[1]CY!B$58</f>
        <v>1.(c)</v>
      </c>
      <c r="AC14" s="31" t="str">
        <f>[1]CY!C$58</f>
        <v>Electricity Authority of Cyprus</v>
      </c>
      <c r="AD14" s="5" t="str">
        <f>[1]CY!D$58</f>
        <v>Electricity Authority of Cyprus, Dhekelia Power Station</v>
      </c>
      <c r="AE14" s="5">
        <f>[1]CY!E$58</f>
        <v>7447</v>
      </c>
      <c r="AF14" s="5" t="str">
        <f>[1]CY!F$58</f>
        <v>Dhekelia area</v>
      </c>
      <c r="AG14" s="5" t="str">
        <f>[1]CY!G$58</f>
        <v/>
      </c>
      <c r="AH14" s="5" t="str">
        <f>[1]CY!H$58</f>
        <v>ORMIDEIA</v>
      </c>
      <c r="AI14" s="5" t="str">
        <f>[1]CY!I$58</f>
        <v>7502</v>
      </c>
      <c r="AJ14" s="5">
        <f>[1]CY!J$58</f>
        <v>9330</v>
      </c>
      <c r="AK14" s="5">
        <f>[1]CY!K$58</f>
        <v>12900</v>
      </c>
      <c r="AL14" s="5">
        <f>[1]CY!L$58</f>
        <v>330</v>
      </c>
      <c r="AM14" s="5">
        <f>[1]CY!M$58</f>
        <v>2560</v>
      </c>
      <c r="AN14" s="5" t="s">
        <v>809</v>
      </c>
    </row>
    <row r="15" spans="1:40" s="5" customFormat="1">
      <c r="A15" s="4" t="s">
        <v>960</v>
      </c>
      <c r="B15" s="4">
        <v>2012</v>
      </c>
      <c r="C15" s="4" t="s">
        <v>986</v>
      </c>
      <c r="D15" s="4" t="s">
        <v>1012</v>
      </c>
      <c r="E15" s="4" t="s">
        <v>63</v>
      </c>
      <c r="F15" s="4">
        <v>12</v>
      </c>
      <c r="G15" s="4" t="s">
        <v>987</v>
      </c>
      <c r="H15" s="4" t="s">
        <v>977</v>
      </c>
      <c r="I15" s="4" t="s">
        <v>14</v>
      </c>
      <c r="J15" s="4" t="s">
        <v>476</v>
      </c>
      <c r="K15" s="4">
        <v>206</v>
      </c>
      <c r="L15" s="4" t="s">
        <v>8</v>
      </c>
      <c r="M15" s="4"/>
      <c r="N15" s="4"/>
      <c r="O15" s="4">
        <v>4221</v>
      </c>
      <c r="P15" s="4"/>
      <c r="Q15" s="4"/>
      <c r="R15" s="4">
        <v>1699.2</v>
      </c>
      <c r="S15" s="4">
        <v>488.7</v>
      </c>
      <c r="T15" s="4">
        <v>37.9</v>
      </c>
      <c r="U15" s="4"/>
      <c r="V15" s="4"/>
      <c r="W15" s="4"/>
      <c r="X15" s="4"/>
      <c r="Y15" s="4"/>
      <c r="Z15" s="4"/>
      <c r="AA15" s="4"/>
      <c r="AB15" s="28" t="str">
        <f>[1]CY!B$58</f>
        <v>1.(c)</v>
      </c>
      <c r="AC15" s="31" t="str">
        <f>[1]CY!C$58</f>
        <v>Electricity Authority of Cyprus</v>
      </c>
      <c r="AD15" s="5" t="str">
        <f>[1]CY!D$58</f>
        <v>Electricity Authority of Cyprus, Dhekelia Power Station</v>
      </c>
      <c r="AE15" s="5">
        <f>[1]CY!E$58</f>
        <v>7447</v>
      </c>
      <c r="AF15" s="5" t="str">
        <f>[1]CY!F$58</f>
        <v>Dhekelia area</v>
      </c>
      <c r="AG15" s="5" t="str">
        <f>[1]CY!G$58</f>
        <v/>
      </c>
      <c r="AH15" s="5" t="str">
        <f>[1]CY!H$58</f>
        <v>ORMIDEIA</v>
      </c>
      <c r="AI15" s="5" t="str">
        <f>[1]CY!I$58</f>
        <v>7502</v>
      </c>
      <c r="AJ15" s="5">
        <f>[1]CY!J$58</f>
        <v>9330</v>
      </c>
      <c r="AK15" s="5">
        <f>[1]CY!K$58</f>
        <v>12900</v>
      </c>
      <c r="AL15" s="5">
        <f>[1]CY!L$58</f>
        <v>330</v>
      </c>
      <c r="AM15" s="5">
        <f>[1]CY!M$58</f>
        <v>2560</v>
      </c>
      <c r="AN15" s="5" t="s">
        <v>809</v>
      </c>
    </row>
    <row r="16" spans="1:40" s="5" customFormat="1">
      <c r="A16" s="4" t="s">
        <v>960</v>
      </c>
      <c r="B16" s="4">
        <v>2012</v>
      </c>
      <c r="C16" s="4" t="s">
        <v>988</v>
      </c>
      <c r="D16" s="4" t="s">
        <v>1013</v>
      </c>
      <c r="E16" s="4" t="s">
        <v>69</v>
      </c>
      <c r="F16" s="4">
        <v>13</v>
      </c>
      <c r="G16" s="4" t="s">
        <v>989</v>
      </c>
      <c r="H16" s="4" t="s">
        <v>990</v>
      </c>
      <c r="I16" s="4" t="s">
        <v>14</v>
      </c>
      <c r="J16" s="4" t="s">
        <v>476</v>
      </c>
      <c r="K16" s="4">
        <v>355</v>
      </c>
      <c r="L16" s="4" t="s">
        <v>8</v>
      </c>
      <c r="M16" s="4"/>
      <c r="N16" s="4"/>
      <c r="O16" s="4">
        <v>0</v>
      </c>
      <c r="P16" s="4"/>
      <c r="Q16" s="4"/>
      <c r="R16" s="4">
        <v>0</v>
      </c>
      <c r="S16" s="4">
        <v>0</v>
      </c>
      <c r="T16" s="4">
        <v>0</v>
      </c>
      <c r="U16" s="4" t="s">
        <v>998</v>
      </c>
      <c r="V16" s="4"/>
      <c r="W16" s="4"/>
      <c r="X16" s="4"/>
      <c r="Y16" s="4"/>
      <c r="Z16" s="4"/>
      <c r="AA16" s="4"/>
      <c r="AB16" s="28" t="str">
        <f>[1]CY!B$77</f>
        <v>1.(c)</v>
      </c>
      <c r="AC16" s="31" t="str">
        <f>[1]CY!C$77</f>
        <v>Electricity Authority of Cyprus</v>
      </c>
      <c r="AD16" s="5" t="str">
        <f>[1]CY!D$77</f>
        <v>Electricity Authority of Cyprus, Vassilikos Power Station</v>
      </c>
      <c r="AE16" s="5">
        <f>[1]CY!E$77</f>
        <v>8584</v>
      </c>
      <c r="AF16" s="5" t="str">
        <f>[1]CY!F$77</f>
        <v>Vassilikos area</v>
      </c>
      <c r="AG16" s="5" t="str">
        <f>[1]CY!G$77</f>
        <v/>
      </c>
      <c r="AH16" s="5" t="str">
        <f>[1]CY!H$77</f>
        <v>ZYGI</v>
      </c>
      <c r="AI16" s="5" t="str">
        <f>[1]CY!I$77</f>
        <v>7738</v>
      </c>
      <c r="AJ16" s="5">
        <f>[1]CY!J$77</f>
        <v>392</v>
      </c>
      <c r="AK16" s="5">
        <f>[1]CY!K$77</f>
        <v>194</v>
      </c>
      <c r="AL16" s="5">
        <f>[1]CY!L$77</f>
        <v>0</v>
      </c>
      <c r="AM16" s="5">
        <f>[1]CY!M$77</f>
        <v>420</v>
      </c>
      <c r="AN16" s="5" t="s">
        <v>809</v>
      </c>
    </row>
    <row r="17" spans="1:41" s="5" customFormat="1">
      <c r="A17" s="4" t="s">
        <v>960</v>
      </c>
      <c r="B17" s="4">
        <v>2012</v>
      </c>
      <c r="C17" s="4" t="s">
        <v>991</v>
      </c>
      <c r="D17" s="4" t="s">
        <v>1014</v>
      </c>
      <c r="E17" s="4" t="s">
        <v>75</v>
      </c>
      <c r="F17" s="4">
        <v>14</v>
      </c>
      <c r="G17" s="4" t="s">
        <v>992</v>
      </c>
      <c r="H17" s="4" t="s">
        <v>990</v>
      </c>
      <c r="I17" s="4" t="s">
        <v>14</v>
      </c>
      <c r="J17" s="4" t="s">
        <v>476</v>
      </c>
      <c r="K17" s="4">
        <v>355</v>
      </c>
      <c r="L17" s="4" t="s">
        <v>8</v>
      </c>
      <c r="M17" s="4"/>
      <c r="N17" s="4"/>
      <c r="O17" s="4">
        <v>0</v>
      </c>
      <c r="P17" s="4"/>
      <c r="Q17" s="4"/>
      <c r="R17" s="4">
        <v>0</v>
      </c>
      <c r="S17" s="4">
        <v>0</v>
      </c>
      <c r="T17" s="4">
        <v>0</v>
      </c>
      <c r="U17" s="4" t="s">
        <v>998</v>
      </c>
      <c r="V17" s="4"/>
      <c r="W17" s="4"/>
      <c r="X17" s="4"/>
      <c r="Y17" s="4"/>
      <c r="Z17" s="4"/>
      <c r="AA17" s="4"/>
      <c r="AB17" s="28" t="str">
        <f>[1]CY!B$77</f>
        <v>1.(c)</v>
      </c>
      <c r="AC17" s="31" t="str">
        <f>[1]CY!C$77</f>
        <v>Electricity Authority of Cyprus</v>
      </c>
      <c r="AD17" s="5" t="str">
        <f>[1]CY!D$77</f>
        <v>Electricity Authority of Cyprus, Vassilikos Power Station</v>
      </c>
      <c r="AE17" s="5">
        <f>[1]CY!E$77</f>
        <v>8584</v>
      </c>
      <c r="AF17" s="5" t="str">
        <f>[1]CY!F$77</f>
        <v>Vassilikos area</v>
      </c>
      <c r="AG17" s="5" t="str">
        <f>[1]CY!G$77</f>
        <v/>
      </c>
      <c r="AH17" s="5" t="str">
        <f>[1]CY!H$77</f>
        <v>ZYGI</v>
      </c>
      <c r="AI17" s="5" t="str">
        <f>[1]CY!I$77</f>
        <v>7738</v>
      </c>
      <c r="AJ17" s="5">
        <f>[1]CY!J$77</f>
        <v>392</v>
      </c>
      <c r="AK17" s="5">
        <f>[1]CY!K$77</f>
        <v>194</v>
      </c>
      <c r="AL17" s="5">
        <f>[1]CY!L$77</f>
        <v>0</v>
      </c>
      <c r="AM17" s="5">
        <f>[1]CY!M$77</f>
        <v>420</v>
      </c>
      <c r="AN17" s="5" t="s">
        <v>809</v>
      </c>
    </row>
    <row r="18" spans="1:41" s="5" customFormat="1">
      <c r="A18" s="4" t="s">
        <v>960</v>
      </c>
      <c r="B18" s="4">
        <v>2012</v>
      </c>
      <c r="C18" s="4" t="s">
        <v>993</v>
      </c>
      <c r="D18" s="4" t="s">
        <v>1015</v>
      </c>
      <c r="E18" s="4" t="s">
        <v>80</v>
      </c>
      <c r="F18" s="4">
        <v>15</v>
      </c>
      <c r="G18" s="4" t="s">
        <v>994</v>
      </c>
      <c r="H18" s="4" t="s">
        <v>990</v>
      </c>
      <c r="I18" s="4" t="s">
        <v>34</v>
      </c>
      <c r="J18" s="4" t="s">
        <v>476</v>
      </c>
      <c r="K18" s="4">
        <v>355</v>
      </c>
      <c r="L18" s="4" t="s">
        <v>8</v>
      </c>
      <c r="M18" s="4"/>
      <c r="N18" s="4"/>
      <c r="O18" s="4">
        <v>0</v>
      </c>
      <c r="P18" s="4"/>
      <c r="Q18" s="4"/>
      <c r="R18" s="4">
        <v>0</v>
      </c>
      <c r="S18" s="4">
        <v>0</v>
      </c>
      <c r="T18" s="4">
        <v>0</v>
      </c>
      <c r="U18" s="4" t="s">
        <v>998</v>
      </c>
      <c r="V18" s="4"/>
      <c r="W18" s="4"/>
      <c r="X18" s="4"/>
      <c r="Y18" s="4"/>
      <c r="Z18" s="4"/>
      <c r="AA18" s="4"/>
      <c r="AB18" s="28" t="str">
        <f>[1]CY!B$77</f>
        <v>1.(c)</v>
      </c>
      <c r="AC18" s="31" t="str">
        <f>[1]CY!C$77</f>
        <v>Electricity Authority of Cyprus</v>
      </c>
      <c r="AD18" s="5" t="str">
        <f>[1]CY!D$77</f>
        <v>Electricity Authority of Cyprus, Vassilikos Power Station</v>
      </c>
      <c r="AE18" s="5">
        <f>[1]CY!E$77</f>
        <v>8584</v>
      </c>
      <c r="AF18" s="5" t="str">
        <f>[1]CY!F$77</f>
        <v>Vassilikos area</v>
      </c>
      <c r="AG18" s="5" t="str">
        <f>[1]CY!G$77</f>
        <v/>
      </c>
      <c r="AH18" s="5" t="str">
        <f>[1]CY!H$77</f>
        <v>ZYGI</v>
      </c>
      <c r="AI18" s="5" t="str">
        <f>[1]CY!I$77</f>
        <v>7738</v>
      </c>
      <c r="AJ18" s="5">
        <f>[1]CY!J$77</f>
        <v>392</v>
      </c>
      <c r="AK18" s="5">
        <f>[1]CY!K$77</f>
        <v>194</v>
      </c>
      <c r="AL18" s="5">
        <f>[1]CY!L$77</f>
        <v>0</v>
      </c>
      <c r="AM18" s="5">
        <f>[1]CY!M$77</f>
        <v>420</v>
      </c>
      <c r="AN18" s="5" t="s">
        <v>809</v>
      </c>
    </row>
    <row r="19" spans="1:41" s="5" customFormat="1">
      <c r="A19" s="4" t="s">
        <v>960</v>
      </c>
      <c r="B19" s="4">
        <v>2012</v>
      </c>
      <c r="C19" s="4" t="s">
        <v>995</v>
      </c>
      <c r="D19" s="4" t="s">
        <v>1016</v>
      </c>
      <c r="E19" s="4" t="s">
        <v>84</v>
      </c>
      <c r="F19" s="4">
        <v>16</v>
      </c>
      <c r="G19" s="4" t="s">
        <v>996</v>
      </c>
      <c r="H19" s="4" t="s">
        <v>990</v>
      </c>
      <c r="I19" s="4" t="s">
        <v>34</v>
      </c>
      <c r="J19" s="4" t="s">
        <v>476</v>
      </c>
      <c r="K19" s="4">
        <v>460</v>
      </c>
      <c r="L19" s="4" t="s">
        <v>27</v>
      </c>
      <c r="M19" s="4"/>
      <c r="N19" s="4"/>
      <c r="O19" s="4">
        <v>72.400000000000006</v>
      </c>
      <c r="P19" s="4"/>
      <c r="Q19" s="4"/>
      <c r="R19" s="4">
        <v>2.5</v>
      </c>
      <c r="S19" s="4">
        <v>0.85</v>
      </c>
      <c r="T19" s="4">
        <v>0.4</v>
      </c>
      <c r="U19" s="4" t="s">
        <v>1017</v>
      </c>
      <c r="V19" s="4"/>
      <c r="W19" s="4"/>
      <c r="X19" s="4"/>
      <c r="Y19" s="4"/>
      <c r="Z19" s="4"/>
      <c r="AA19" s="4"/>
      <c r="AB19" s="28" t="str">
        <f>[1]CY!B$77</f>
        <v>1.(c)</v>
      </c>
      <c r="AC19" s="31" t="str">
        <f>[1]CY!C$77</f>
        <v>Electricity Authority of Cyprus</v>
      </c>
      <c r="AD19" s="5" t="str">
        <f>[1]CY!D$77</f>
        <v>Electricity Authority of Cyprus, Vassilikos Power Station</v>
      </c>
      <c r="AE19" s="5">
        <f>[1]CY!E$77</f>
        <v>8584</v>
      </c>
      <c r="AF19" s="5" t="str">
        <f>[1]CY!F$77</f>
        <v>Vassilikos area</v>
      </c>
      <c r="AG19" s="5" t="str">
        <f>[1]CY!G$77</f>
        <v/>
      </c>
      <c r="AH19" s="5" t="str">
        <f>[1]CY!H$77</f>
        <v>ZYGI</v>
      </c>
      <c r="AI19" s="5" t="str">
        <f>[1]CY!I$77</f>
        <v>7738</v>
      </c>
      <c r="AJ19" s="5">
        <f>[1]CY!J$77</f>
        <v>392</v>
      </c>
      <c r="AK19" s="5">
        <f>[1]CY!K$77</f>
        <v>194</v>
      </c>
      <c r="AL19" s="5">
        <f>[1]CY!L$77</f>
        <v>0</v>
      </c>
      <c r="AM19" s="5">
        <f>[1]CY!M$77</f>
        <v>420</v>
      </c>
      <c r="AN19" s="5" t="s">
        <v>809</v>
      </c>
    </row>
    <row r="20" spans="1:41" s="32" customFormat="1" ht="15" thickBot="1">
      <c r="A20" s="33" t="s">
        <v>960</v>
      </c>
      <c r="B20" s="33">
        <v>2012</v>
      </c>
      <c r="C20" s="33" t="s">
        <v>999</v>
      </c>
      <c r="D20" s="33" t="s">
        <v>1018</v>
      </c>
      <c r="E20" s="33" t="s">
        <v>88</v>
      </c>
      <c r="F20" s="33">
        <v>17</v>
      </c>
      <c r="G20" s="33" t="s">
        <v>1000</v>
      </c>
      <c r="H20" s="33" t="s">
        <v>990</v>
      </c>
      <c r="I20" s="33" t="s">
        <v>34</v>
      </c>
      <c r="J20" s="33" t="s">
        <v>476</v>
      </c>
      <c r="K20" s="33">
        <v>460</v>
      </c>
      <c r="L20" s="33" t="s">
        <v>27</v>
      </c>
      <c r="M20" s="33"/>
      <c r="N20" s="33"/>
      <c r="O20" s="33">
        <v>3328</v>
      </c>
      <c r="P20" s="33"/>
      <c r="Q20" s="33"/>
      <c r="R20" s="33">
        <v>114</v>
      </c>
      <c r="S20" s="33">
        <v>19.3</v>
      </c>
      <c r="T20" s="33">
        <v>14.8</v>
      </c>
      <c r="U20" s="33" t="s">
        <v>1019</v>
      </c>
      <c r="V20" s="33"/>
      <c r="W20" s="33"/>
      <c r="X20" s="33"/>
      <c r="Y20" s="33"/>
      <c r="Z20" s="33"/>
      <c r="AA20" s="33"/>
      <c r="AB20" s="34" t="str">
        <f>[1]CY!B$77</f>
        <v>1.(c)</v>
      </c>
      <c r="AC20" s="32" t="str">
        <f>[1]CY!C$77</f>
        <v>Electricity Authority of Cyprus</v>
      </c>
      <c r="AD20" s="32" t="str">
        <f>[1]CY!D$77</f>
        <v>Electricity Authority of Cyprus, Vassilikos Power Station</v>
      </c>
      <c r="AE20" s="32">
        <f>[1]CY!E$77</f>
        <v>8584</v>
      </c>
      <c r="AF20" s="32" t="str">
        <f>[1]CY!F$77</f>
        <v>Vassilikos area</v>
      </c>
      <c r="AG20" s="32" t="str">
        <f>[1]CY!G$77</f>
        <v/>
      </c>
      <c r="AH20" s="32" t="str">
        <f>[1]CY!H$77</f>
        <v>ZYGI</v>
      </c>
      <c r="AI20" s="32" t="str">
        <f>[1]CY!I$77</f>
        <v>7738</v>
      </c>
      <c r="AJ20" s="32">
        <f>[1]CY!J$77</f>
        <v>392</v>
      </c>
      <c r="AK20" s="32">
        <f>[1]CY!K$77</f>
        <v>194</v>
      </c>
      <c r="AL20" s="32">
        <f>[1]CY!L$77</f>
        <v>0</v>
      </c>
      <c r="AM20" s="32">
        <f>[1]CY!M$77</f>
        <v>420</v>
      </c>
      <c r="AN20" s="31" t="s">
        <v>809</v>
      </c>
      <c r="AO20" s="31"/>
    </row>
    <row r="21" spans="1:41">
      <c r="AN21" s="48">
        <f>COUNTA($AN$4:$AN$20)+COUNTBLANK($AN$4:$AN$20)</f>
        <v>17</v>
      </c>
      <c r="AO21" s="49" t="s">
        <v>4171</v>
      </c>
    </row>
    <row r="22" spans="1:41">
      <c r="AN22" s="50">
        <f>COUNTIF($AN$4:$AN$20,"p")</f>
        <v>0</v>
      </c>
      <c r="AO22" s="51" t="s">
        <v>808</v>
      </c>
    </row>
    <row r="23" spans="1:41">
      <c r="AN23" s="50">
        <f>COUNTIF($AN$4:$AN$20,"n")</f>
        <v>6</v>
      </c>
      <c r="AO23" s="51" t="s">
        <v>810</v>
      </c>
    </row>
    <row r="24" spans="1:41">
      <c r="AN24" s="50">
        <f>COUNTIF($AN$4:$AN$20,"m")</f>
        <v>11</v>
      </c>
      <c r="AO24" s="51" t="s">
        <v>809</v>
      </c>
    </row>
    <row r="25" spans="1:41" ht="15" thickBot="1">
      <c r="AN25" s="52">
        <f>COUNTIF($AN$4:$AN$20,"l")</f>
        <v>0</v>
      </c>
      <c r="AO25" s="53" t="s">
        <v>12971</v>
      </c>
    </row>
  </sheetData>
  <autoFilter ref="A3:AN3"/>
  <mergeCells count="3">
    <mergeCell ref="A2:H2"/>
    <mergeCell ref="AC2:AI2"/>
    <mergeCell ref="AN2:AN3"/>
  </mergeCell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dimension ref="A1:AO115"/>
  <sheetViews>
    <sheetView zoomScale="85" zoomScaleNormal="85" workbookViewId="0">
      <selection sqref="A1:H1"/>
    </sheetView>
  </sheetViews>
  <sheetFormatPr defaultColWidth="11.5546875" defaultRowHeight="14.4"/>
  <cols>
    <col min="1" max="1" width="4" customWidth="1"/>
    <col min="2" max="2" width="5.33203125" customWidth="1"/>
    <col min="3" max="3" width="6.44140625" customWidth="1"/>
    <col min="4" max="4" width="9.88671875" bestFit="1" customWidth="1"/>
    <col min="5" max="5" width="8.88671875" customWidth="1"/>
    <col min="6" max="6" width="5.44140625" customWidth="1"/>
    <col min="7" max="8" width="23"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9.88671875" customWidth="1"/>
    <col min="20" max="20" width="11.44140625" customWidth="1"/>
    <col min="21" max="21" width="16.88671875" customWidth="1"/>
    <col min="22" max="27" width="11.44140625" customWidth="1"/>
    <col min="28" max="28" width="5.109375" style="12" customWidth="1"/>
    <col min="29" max="30" width="10.88671875" style="20" customWidth="1"/>
    <col min="31" max="31" width="7.109375" style="20" customWidth="1"/>
    <col min="32" max="32" width="10.88671875" style="20" customWidth="1"/>
    <col min="33" max="33" width="6.33203125" style="20" customWidth="1"/>
    <col min="34" max="34" width="10.88671875" style="20" customWidth="1"/>
    <col min="35" max="35" width="6.6640625" style="20" customWidth="1"/>
    <col min="36" max="37" width="6.88671875" style="20" customWidth="1"/>
    <col min="38"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s="24" customFormat="1">
      <c r="A3" s="4" t="s">
        <v>1020</v>
      </c>
      <c r="B3" s="4">
        <v>2012</v>
      </c>
      <c r="C3" s="4" t="s">
        <v>1059</v>
      </c>
      <c r="D3" s="4" t="s">
        <v>1060</v>
      </c>
      <c r="E3" s="4" t="s">
        <v>54</v>
      </c>
      <c r="F3" s="4">
        <v>10</v>
      </c>
      <c r="G3" s="4" t="s">
        <v>1061</v>
      </c>
      <c r="H3" s="4" t="s">
        <v>1062</v>
      </c>
      <c r="I3" s="4" t="s">
        <v>6</v>
      </c>
      <c r="J3" s="4" t="s">
        <v>15</v>
      </c>
      <c r="K3" s="4">
        <v>596</v>
      </c>
      <c r="L3" s="4" t="s">
        <v>8</v>
      </c>
      <c r="M3" s="4">
        <v>0</v>
      </c>
      <c r="N3" s="4">
        <v>14570.791781523998</v>
      </c>
      <c r="O3" s="4">
        <v>0</v>
      </c>
      <c r="P3" s="4">
        <v>7.3714149350000007</v>
      </c>
      <c r="Q3" s="4">
        <v>0</v>
      </c>
      <c r="R3" s="4">
        <v>7445.232</v>
      </c>
      <c r="S3" s="4">
        <v>2501.2240000000002</v>
      </c>
      <c r="T3" s="4">
        <v>85.728999999999999</v>
      </c>
      <c r="V3" s="4"/>
      <c r="W3" s="4"/>
      <c r="X3" s="4"/>
      <c r="Y3" s="4"/>
      <c r="Z3" s="4"/>
      <c r="AA3" s="4"/>
      <c r="AB3" s="11" t="str">
        <f>[1]CZ!B$12</f>
        <v>1.(c)</v>
      </c>
      <c r="AC3" s="16" t="str">
        <f>[1]CZ!C$12</f>
        <v>ČEZ, a. s.</v>
      </c>
      <c r="AD3" s="4" t="str">
        <f>[1]CZ!D$12</f>
        <v>Elektrárna Ledvice</v>
      </c>
      <c r="AE3" s="4">
        <f>[1]CZ!E$12</f>
        <v>12869</v>
      </c>
      <c r="AF3" s="4" t="str">
        <f>[1]CZ!F$12</f>
        <v>Osada</v>
      </c>
      <c r="AG3" s="4" t="str">
        <f>[1]CZ!G$12</f>
        <v>141</v>
      </c>
      <c r="AH3" s="4" t="str">
        <f>[1]CZ!H$12</f>
        <v>Bílina</v>
      </c>
      <c r="AI3" s="4" t="str">
        <f>[1]CZ!I$12</f>
        <v>41801</v>
      </c>
      <c r="AJ3" s="4">
        <f>[1]CZ!J$12</f>
        <v>3240</v>
      </c>
      <c r="AK3" s="4">
        <f>[1]CZ!K$12</f>
        <v>8500</v>
      </c>
      <c r="AL3" s="4">
        <f>[1]CZ!L$12</f>
        <v>117</v>
      </c>
      <c r="AM3" s="4">
        <f>[1]CZ!M$12</f>
        <v>2040</v>
      </c>
      <c r="AN3" s="23" t="s">
        <v>810</v>
      </c>
    </row>
    <row r="4" spans="1:40" s="24" customFormat="1">
      <c r="A4" s="4" t="s">
        <v>1020</v>
      </c>
      <c r="B4" s="4">
        <v>2012</v>
      </c>
      <c r="C4" s="4" t="s">
        <v>1063</v>
      </c>
      <c r="D4" s="4" t="s">
        <v>1064</v>
      </c>
      <c r="E4" s="4" t="s">
        <v>59</v>
      </c>
      <c r="F4" s="4">
        <v>11</v>
      </c>
      <c r="G4" s="4" t="s">
        <v>1065</v>
      </c>
      <c r="H4" s="4" t="s">
        <v>1062</v>
      </c>
      <c r="I4" s="4" t="s">
        <v>14</v>
      </c>
      <c r="J4" s="4" t="s">
        <v>15</v>
      </c>
      <c r="K4" s="4">
        <v>298</v>
      </c>
      <c r="L4" s="4" t="s">
        <v>8</v>
      </c>
      <c r="M4" s="4">
        <v>0</v>
      </c>
      <c r="N4" s="4">
        <v>6773.2609280000006</v>
      </c>
      <c r="O4" s="4">
        <v>0</v>
      </c>
      <c r="P4" s="4">
        <v>26.739635125</v>
      </c>
      <c r="Q4" s="4">
        <v>0</v>
      </c>
      <c r="R4" s="4">
        <v>1056.7919999999999</v>
      </c>
      <c r="S4" s="4">
        <v>742.11599999999999</v>
      </c>
      <c r="T4" s="4">
        <v>38.570999999999998</v>
      </c>
      <c r="U4" s="4"/>
      <c r="V4" s="4"/>
      <c r="W4" s="4"/>
      <c r="X4" s="4"/>
      <c r="Y4" s="4"/>
      <c r="Z4" s="4"/>
      <c r="AA4" s="4"/>
      <c r="AB4" s="11" t="str">
        <f>[1]CZ!B$12</f>
        <v>1.(c)</v>
      </c>
      <c r="AC4" s="16" t="str">
        <f>[1]CZ!C$12</f>
        <v>ČEZ, a. s.</v>
      </c>
      <c r="AD4" s="4" t="str">
        <f>[1]CZ!D$12</f>
        <v>Elektrárna Ledvice</v>
      </c>
      <c r="AE4" s="4">
        <f>[1]CZ!E$12</f>
        <v>12869</v>
      </c>
      <c r="AF4" s="4" t="str">
        <f>[1]CZ!F$12</f>
        <v>Osada</v>
      </c>
      <c r="AG4" s="4" t="str">
        <f>[1]CZ!G$12</f>
        <v>141</v>
      </c>
      <c r="AH4" s="4" t="str">
        <f>[1]CZ!H$12</f>
        <v>Bílina</v>
      </c>
      <c r="AI4" s="4" t="str">
        <f>[1]CZ!I$12</f>
        <v>41801</v>
      </c>
      <c r="AJ4" s="4">
        <f>[1]CZ!J$12</f>
        <v>3240</v>
      </c>
      <c r="AK4" s="4">
        <f>[1]CZ!K$12</f>
        <v>8500</v>
      </c>
      <c r="AL4" s="4">
        <f>[1]CZ!L$12</f>
        <v>117</v>
      </c>
      <c r="AM4" s="4">
        <f>[1]CZ!M$12</f>
        <v>2040</v>
      </c>
      <c r="AN4" s="23" t="s">
        <v>810</v>
      </c>
    </row>
    <row r="5" spans="1:40" s="24" customFormat="1">
      <c r="A5" s="4" t="s">
        <v>1020</v>
      </c>
      <c r="B5" s="4">
        <v>2012</v>
      </c>
      <c r="C5" s="4" t="s">
        <v>1111</v>
      </c>
      <c r="D5" s="4" t="s">
        <v>1112</v>
      </c>
      <c r="E5" s="4" t="s">
        <v>118</v>
      </c>
      <c r="F5" s="4">
        <v>23</v>
      </c>
      <c r="G5" s="4" t="s">
        <v>1113</v>
      </c>
      <c r="H5" s="4" t="s">
        <v>1114</v>
      </c>
      <c r="I5" s="4" t="s">
        <v>6</v>
      </c>
      <c r="J5" s="4" t="s">
        <v>15</v>
      </c>
      <c r="K5" s="4">
        <v>291.89999999999998</v>
      </c>
      <c r="L5" s="4" t="s">
        <v>8</v>
      </c>
      <c r="M5" s="4">
        <v>0</v>
      </c>
      <c r="N5" s="4">
        <v>6742.338784999999</v>
      </c>
      <c r="O5" s="4">
        <v>0</v>
      </c>
      <c r="P5" s="4">
        <v>16.815310736000001</v>
      </c>
      <c r="Q5" s="4">
        <v>0</v>
      </c>
      <c r="R5" s="4">
        <v>2383.2020000000002</v>
      </c>
      <c r="S5" s="4">
        <v>697.20399999999995</v>
      </c>
      <c r="T5" s="4">
        <v>14.335000000000001</v>
      </c>
      <c r="U5" s="4" t="s">
        <v>1115</v>
      </c>
      <c r="V5" s="4"/>
      <c r="W5" s="4"/>
      <c r="X5" s="4"/>
      <c r="Y5" s="4"/>
      <c r="Z5" s="4"/>
      <c r="AA5" s="4"/>
      <c r="AB5" s="41" t="str">
        <f>[1]CZ!B$37</f>
        <v>1.(c)</v>
      </c>
      <c r="AC5" s="24" t="str">
        <f>[1]CZ!C$37</f>
        <v>ČEZ, a. s.</v>
      </c>
      <c r="AD5" s="24" t="str">
        <f>[1]CZ!D$37</f>
        <v>Teplárny Hodonín, Poříčí, Tisová - lokalita Tisová</v>
      </c>
      <c r="AE5" s="24">
        <f>[1]CZ!E$37</f>
        <v>12846</v>
      </c>
      <c r="AF5" s="24" t="str">
        <f>[1]CZ!F$37</f>
        <v>N/A</v>
      </c>
      <c r="AG5" s="24" t="str">
        <f>[1]CZ!G$37</f>
        <v/>
      </c>
      <c r="AH5" s="24" t="str">
        <f>[1]CZ!H$37</f>
        <v>Březová</v>
      </c>
      <c r="AI5" s="24" t="str">
        <f>[1]CZ!I$37</f>
        <v>35669</v>
      </c>
      <c r="AJ5" s="24">
        <f>[1]CZ!J$37</f>
        <v>1440</v>
      </c>
      <c r="AK5" s="24">
        <f>[1]CZ!K$37</f>
        <v>3660</v>
      </c>
      <c r="AL5" s="24">
        <f>[1]CZ!L$37</f>
        <v>73.2</v>
      </c>
      <c r="AM5" s="24">
        <f>[1]CZ!M$37</f>
        <v>1490</v>
      </c>
      <c r="AN5" s="23" t="s">
        <v>810</v>
      </c>
    </row>
    <row r="6" spans="1:40" s="24" customFormat="1">
      <c r="A6" s="4" t="s">
        <v>1020</v>
      </c>
      <c r="B6" s="4">
        <v>2012</v>
      </c>
      <c r="C6" s="4" t="s">
        <v>1116</v>
      </c>
      <c r="D6" s="4" t="s">
        <v>1117</v>
      </c>
      <c r="E6" s="4" t="s">
        <v>122</v>
      </c>
      <c r="F6" s="4">
        <v>24</v>
      </c>
      <c r="G6" s="4" t="s">
        <v>1118</v>
      </c>
      <c r="H6" s="4" t="s">
        <v>1114</v>
      </c>
      <c r="I6" s="4" t="s">
        <v>14</v>
      </c>
      <c r="J6" s="4" t="s">
        <v>15</v>
      </c>
      <c r="K6" s="4">
        <v>572.1</v>
      </c>
      <c r="L6" s="4" t="s">
        <v>8</v>
      </c>
      <c r="M6" s="4">
        <v>122.18382117</v>
      </c>
      <c r="N6" s="4">
        <v>9124.5155599999998</v>
      </c>
      <c r="O6" s="4">
        <v>0</v>
      </c>
      <c r="P6" s="4">
        <v>64.658099921999991</v>
      </c>
      <c r="Q6" s="4">
        <v>0</v>
      </c>
      <c r="R6" s="4">
        <v>1274.3319999999999</v>
      </c>
      <c r="S6" s="4">
        <v>743.68599999999992</v>
      </c>
      <c r="T6" s="4">
        <v>60.353999999999999</v>
      </c>
      <c r="U6" s="4" t="s">
        <v>1119</v>
      </c>
      <c r="V6" s="4"/>
      <c r="W6" s="4"/>
      <c r="X6" s="4"/>
      <c r="Y6" s="4"/>
      <c r="Z6" s="4"/>
      <c r="AA6" s="4"/>
      <c r="AB6" s="41" t="str">
        <f>[1]CZ!B$37</f>
        <v>1.(c)</v>
      </c>
      <c r="AC6" s="24" t="str">
        <f>[1]CZ!C$37</f>
        <v>ČEZ, a. s.</v>
      </c>
      <c r="AD6" s="24" t="str">
        <f>[1]CZ!D$37</f>
        <v>Teplárny Hodonín, Poříčí, Tisová - lokalita Tisová</v>
      </c>
      <c r="AE6" s="24">
        <f>[1]CZ!E$37</f>
        <v>12846</v>
      </c>
      <c r="AF6" s="24" t="str">
        <f>[1]CZ!F$37</f>
        <v>N/A</v>
      </c>
      <c r="AG6" s="24" t="str">
        <f>[1]CZ!G$37</f>
        <v/>
      </c>
      <c r="AH6" s="24" t="str">
        <f>[1]CZ!H$37</f>
        <v>Březová</v>
      </c>
      <c r="AI6" s="24" t="str">
        <f>[1]CZ!I$37</f>
        <v>35669</v>
      </c>
      <c r="AJ6" s="24">
        <f>[1]CZ!J$37</f>
        <v>1440</v>
      </c>
      <c r="AK6" s="24">
        <f>[1]CZ!K$37</f>
        <v>3660</v>
      </c>
      <c r="AL6" s="24">
        <f>[1]CZ!L$37</f>
        <v>73.2</v>
      </c>
      <c r="AM6" s="24">
        <f>[1]CZ!M$37</f>
        <v>1490</v>
      </c>
      <c r="AN6" s="23" t="s">
        <v>810</v>
      </c>
    </row>
    <row r="7" spans="1:40" s="24" customFormat="1">
      <c r="A7" s="4" t="s">
        <v>1020</v>
      </c>
      <c r="B7" s="4">
        <v>2012</v>
      </c>
      <c r="C7" s="4" t="s">
        <v>1417</v>
      </c>
      <c r="D7" s="4" t="s">
        <v>1418</v>
      </c>
      <c r="E7" s="4" t="s">
        <v>591</v>
      </c>
      <c r="F7" s="4">
        <v>98</v>
      </c>
      <c r="G7" s="4" t="s">
        <v>1419</v>
      </c>
      <c r="H7" s="4" t="s">
        <v>1420</v>
      </c>
      <c r="I7" s="4" t="s">
        <v>14</v>
      </c>
      <c r="J7" s="4" t="s">
        <v>15</v>
      </c>
      <c r="K7" s="4">
        <v>255.26</v>
      </c>
      <c r="L7" s="4" t="s">
        <v>27</v>
      </c>
      <c r="M7" s="4">
        <v>0</v>
      </c>
      <c r="N7" s="4">
        <v>0</v>
      </c>
      <c r="O7" s="4">
        <v>0</v>
      </c>
      <c r="P7" s="4">
        <v>1899.4205137499996</v>
      </c>
      <c r="Q7" s="4">
        <v>0</v>
      </c>
      <c r="R7" s="4">
        <v>0.112</v>
      </c>
      <c r="S7" s="4">
        <v>61.305999999999997</v>
      </c>
      <c r="T7" s="4">
        <v>1.1160000000000001</v>
      </c>
      <c r="U7" s="4"/>
      <c r="V7" s="4"/>
      <c r="W7" s="4"/>
      <c r="X7" s="4"/>
      <c r="Y7" s="4"/>
      <c r="Z7" s="4"/>
      <c r="AA7" s="4"/>
      <c r="AB7" s="28" t="str">
        <f>[1]CZ!B$45</f>
        <v>1.(c)</v>
      </c>
      <c r="AC7" s="31" t="str">
        <f>[1]CZ!C$45</f>
        <v>Teplárny Brno, a.s.</v>
      </c>
      <c r="AD7" s="31" t="str">
        <f>[1]CZ!D$45</f>
        <v>Teplárny Brno a.s., Provoz Červený Mlýn</v>
      </c>
      <c r="AE7" s="31">
        <f>[1]CZ!E$45</f>
        <v>10208</v>
      </c>
      <c r="AF7" s="31" t="str">
        <f>[1]CZ!F$45</f>
        <v>Cimburkova</v>
      </c>
      <c r="AG7" s="31" t="str">
        <f>[1]CZ!G$45</f>
        <v>2</v>
      </c>
      <c r="AH7" s="31" t="str">
        <f>[1]CZ!H$45</f>
        <v>Brno-Královo Pole</v>
      </c>
      <c r="AI7" s="31" t="str">
        <f>[1]CZ!I$45</f>
        <v>61200</v>
      </c>
      <c r="AJ7" s="31">
        <f>[1]CZ!J$45</f>
        <v>0</v>
      </c>
      <c r="AK7" s="31">
        <f>[1]CZ!K$45</f>
        <v>0</v>
      </c>
      <c r="AL7" s="31">
        <f>[1]CZ!L$45</f>
        <v>0</v>
      </c>
      <c r="AM7" s="31">
        <f>[1]CZ!M$45</f>
        <v>107</v>
      </c>
      <c r="AN7" s="8" t="s">
        <v>810</v>
      </c>
    </row>
    <row r="8" spans="1:40" s="24" customFormat="1">
      <c r="A8" s="4" t="s">
        <v>1020</v>
      </c>
      <c r="B8" s="4">
        <v>2012</v>
      </c>
      <c r="C8" s="4" t="s">
        <v>1413</v>
      </c>
      <c r="D8" s="4" t="s">
        <v>1414</v>
      </c>
      <c r="E8" s="4" t="s">
        <v>783</v>
      </c>
      <c r="F8" s="4">
        <v>97</v>
      </c>
      <c r="G8" s="4" t="s">
        <v>1415</v>
      </c>
      <c r="H8" s="4" t="s">
        <v>1416</v>
      </c>
      <c r="I8" s="4" t="s">
        <v>6</v>
      </c>
      <c r="J8" s="4" t="s">
        <v>15</v>
      </c>
      <c r="K8" s="4">
        <v>246</v>
      </c>
      <c r="L8" s="4" t="s">
        <v>8</v>
      </c>
      <c r="M8" s="4">
        <v>0</v>
      </c>
      <c r="N8" s="4">
        <v>0</v>
      </c>
      <c r="O8" s="4">
        <v>0</v>
      </c>
      <c r="P8" s="4">
        <v>314.94319365000001</v>
      </c>
      <c r="Q8" s="4">
        <v>3.2443800000000002E-2</v>
      </c>
      <c r="R8" s="4">
        <v>1.7999999999999999E-2</v>
      </c>
      <c r="S8" s="4">
        <v>12.908999999999999</v>
      </c>
      <c r="T8" s="4">
        <v>0.185</v>
      </c>
      <c r="U8" s="4"/>
      <c r="V8" s="4"/>
      <c r="W8" s="4"/>
      <c r="X8" s="4"/>
      <c r="Y8" s="4"/>
      <c r="Z8" s="4"/>
      <c r="AA8" s="4"/>
      <c r="AB8" s="28" t="str">
        <f>[1]CZ!B$49</f>
        <v>1.(c)</v>
      </c>
      <c r="AC8" s="31" t="str">
        <f>[1]CZ!C$49</f>
        <v>Teplárny Brno, a.s.</v>
      </c>
      <c r="AD8" s="31" t="str">
        <f>[1]CZ!D$49</f>
        <v>Teplárny Brno a.s., Provoz Brno - sever</v>
      </c>
      <c r="AE8" s="31">
        <f>[1]CZ!E$49</f>
        <v>10206</v>
      </c>
      <c r="AF8" s="31" t="str">
        <f>[1]CZ!F$49</f>
        <v>Obřanská</v>
      </c>
      <c r="AG8" s="31" t="str">
        <f>[1]CZ!G$49</f>
        <v>940/60</v>
      </c>
      <c r="AH8" s="31" t="str">
        <f>[1]CZ!H$49</f>
        <v>Brno-Maloměřice a Obřany</v>
      </c>
      <c r="AI8" s="31" t="str">
        <f>[1]CZ!I$49</f>
        <v>61400</v>
      </c>
      <c r="AJ8" s="31">
        <f>[1]CZ!J$49</f>
        <v>0</v>
      </c>
      <c r="AK8" s="31">
        <f>[1]CZ!K$49</f>
        <v>0</v>
      </c>
      <c r="AL8" s="31">
        <f>[1]CZ!L$49</f>
        <v>0</v>
      </c>
      <c r="AM8" s="31">
        <f>[1]CZ!M$49</f>
        <v>0</v>
      </c>
      <c r="AN8" s="8" t="s">
        <v>810</v>
      </c>
    </row>
    <row r="9" spans="1:40" s="24" customFormat="1">
      <c r="A9" s="4" t="s">
        <v>1020</v>
      </c>
      <c r="B9" s="4">
        <v>2012</v>
      </c>
      <c r="C9" s="4" t="s">
        <v>1421</v>
      </c>
      <c r="D9" s="4" t="s">
        <v>1422</v>
      </c>
      <c r="E9" s="4" t="s">
        <v>473</v>
      </c>
      <c r="F9" s="4">
        <v>99</v>
      </c>
      <c r="G9" s="4" t="s">
        <v>1423</v>
      </c>
      <c r="H9" s="4" t="s">
        <v>1424</v>
      </c>
      <c r="I9" s="4" t="s">
        <v>6</v>
      </c>
      <c r="J9" s="4" t="s">
        <v>15</v>
      </c>
      <c r="K9" s="4">
        <v>231.6</v>
      </c>
      <c r="L9" s="4" t="s">
        <v>8</v>
      </c>
      <c r="M9" s="4">
        <v>0</v>
      </c>
      <c r="N9" s="4">
        <v>0</v>
      </c>
      <c r="O9" s="4">
        <v>0</v>
      </c>
      <c r="P9" s="4">
        <v>188.51486265</v>
      </c>
      <c r="Q9" s="4">
        <v>0</v>
      </c>
      <c r="R9" s="4">
        <v>1.0999999999999999E-2</v>
      </c>
      <c r="S9" s="4">
        <v>10.251999999999999</v>
      </c>
      <c r="T9" s="4">
        <v>0.11100000000000002</v>
      </c>
      <c r="U9" s="4"/>
      <c r="V9" s="4"/>
      <c r="W9" s="4"/>
      <c r="X9" s="4"/>
      <c r="Y9" s="4"/>
      <c r="Z9" s="4"/>
      <c r="AA9" s="4"/>
      <c r="AB9" s="28" t="str">
        <f>[1]CZ!B$51</f>
        <v>1.(c)</v>
      </c>
      <c r="AC9" s="31" t="str">
        <f>[1]CZ!C$51</f>
        <v>Teplárny Brno, a.s.</v>
      </c>
      <c r="AD9" s="31" t="str">
        <f>[1]CZ!D$51</f>
        <v>Teplárny Brno a.s., Provoz Špitálka</v>
      </c>
      <c r="AE9" s="31">
        <f>[1]CZ!E$51</f>
        <v>10207</v>
      </c>
      <c r="AF9" s="31" t="str">
        <f>[1]CZ!F$51</f>
        <v>Špitálka</v>
      </c>
      <c r="AG9" s="31" t="str">
        <f>[1]CZ!G$51</f>
        <v>253/6</v>
      </c>
      <c r="AH9" s="31" t="str">
        <f>[1]CZ!H$51</f>
        <v>Brno-střed</v>
      </c>
      <c r="AI9" s="31" t="str">
        <f>[1]CZ!I$51</f>
        <v>60200</v>
      </c>
      <c r="AJ9" s="31">
        <f>[1]CZ!J$51</f>
        <v>118</v>
      </c>
      <c r="AK9" s="31">
        <f>[1]CZ!K$51</f>
        <v>0</v>
      </c>
      <c r="AL9" s="31">
        <f>[1]CZ!L$51</f>
        <v>0</v>
      </c>
      <c r="AM9" s="31">
        <f>[1]CZ!M$51</f>
        <v>130</v>
      </c>
      <c r="AN9" s="8" t="s">
        <v>809</v>
      </c>
    </row>
    <row r="10" spans="1:40" s="24" customFormat="1">
      <c r="A10" s="4" t="s">
        <v>1020</v>
      </c>
      <c r="B10" s="4">
        <v>2012</v>
      </c>
      <c r="C10" s="4" t="s">
        <v>1425</v>
      </c>
      <c r="D10" s="4" t="s">
        <v>1426</v>
      </c>
      <c r="E10" s="4" t="s">
        <v>1427</v>
      </c>
      <c r="F10" s="4">
        <v>100</v>
      </c>
      <c r="G10" s="4" t="s">
        <v>1428</v>
      </c>
      <c r="H10" s="4" t="s">
        <v>1424</v>
      </c>
      <c r="I10" s="4" t="s">
        <v>14</v>
      </c>
      <c r="J10" s="4" t="s">
        <v>15</v>
      </c>
      <c r="K10" s="4">
        <v>210.64</v>
      </c>
      <c r="L10" s="4" t="s">
        <v>8</v>
      </c>
      <c r="M10" s="4">
        <v>0</v>
      </c>
      <c r="N10" s="4">
        <v>0</v>
      </c>
      <c r="O10" s="4">
        <v>0</v>
      </c>
      <c r="P10" s="4">
        <v>2115.0052626000002</v>
      </c>
      <c r="Q10" s="4">
        <v>0</v>
      </c>
      <c r="R10" s="4">
        <v>0.124</v>
      </c>
      <c r="S10" s="4">
        <v>108.20699999999999</v>
      </c>
      <c r="T10" s="4">
        <v>1.242</v>
      </c>
      <c r="U10" s="4"/>
      <c r="V10" s="4"/>
      <c r="W10" s="4"/>
      <c r="X10" s="4"/>
      <c r="Y10" s="4"/>
      <c r="Z10" s="4"/>
      <c r="AA10" s="4"/>
      <c r="AB10" s="28" t="str">
        <f>[1]CZ!B$51</f>
        <v>1.(c)</v>
      </c>
      <c r="AC10" s="31" t="str">
        <f>[1]CZ!C$51</f>
        <v>Teplárny Brno, a.s.</v>
      </c>
      <c r="AD10" s="31" t="str">
        <f>[1]CZ!D$51</f>
        <v>Teplárny Brno a.s., Provoz Špitálka</v>
      </c>
      <c r="AE10" s="31">
        <f>[1]CZ!E$51</f>
        <v>10207</v>
      </c>
      <c r="AF10" s="31" t="str">
        <f>[1]CZ!F$51</f>
        <v>Špitálka</v>
      </c>
      <c r="AG10" s="31" t="str">
        <f>[1]CZ!G$51</f>
        <v>253/6</v>
      </c>
      <c r="AH10" s="31" t="str">
        <f>[1]CZ!H$51</f>
        <v>Brno-střed</v>
      </c>
      <c r="AI10" s="31" t="str">
        <f>[1]CZ!I$51</f>
        <v>60200</v>
      </c>
      <c r="AJ10" s="31">
        <f>[1]CZ!J$51</f>
        <v>118</v>
      </c>
      <c r="AK10" s="31">
        <f>[1]CZ!K$51</f>
        <v>0</v>
      </c>
      <c r="AL10" s="31">
        <f>[1]CZ!L$51</f>
        <v>0</v>
      </c>
      <c r="AM10" s="31">
        <f>[1]CZ!M$51</f>
        <v>130</v>
      </c>
      <c r="AN10" s="8" t="s">
        <v>809</v>
      </c>
    </row>
    <row r="11" spans="1:40" s="35" customFormat="1">
      <c r="A11" s="1" t="s">
        <v>1020</v>
      </c>
      <c r="B11" s="1">
        <v>2012</v>
      </c>
      <c r="C11" s="1" t="s">
        <v>1055</v>
      </c>
      <c r="D11" s="1" t="s">
        <v>1056</v>
      </c>
      <c r="E11" s="1" t="s">
        <v>49</v>
      </c>
      <c r="F11" s="1">
        <v>9</v>
      </c>
      <c r="G11" s="1" t="s">
        <v>1057</v>
      </c>
      <c r="H11" s="1" t="s">
        <v>1058</v>
      </c>
      <c r="I11" s="1" t="s">
        <v>14</v>
      </c>
      <c r="J11" s="1" t="s">
        <v>202</v>
      </c>
      <c r="K11" s="1">
        <v>61.95</v>
      </c>
      <c r="L11" s="1" t="s">
        <v>8</v>
      </c>
      <c r="M11" s="1">
        <v>0</v>
      </c>
      <c r="N11" s="1">
        <v>0</v>
      </c>
      <c r="O11" s="1">
        <v>0</v>
      </c>
      <c r="P11" s="1">
        <v>283.42476187000005</v>
      </c>
      <c r="Q11" s="1">
        <v>0</v>
      </c>
      <c r="R11" s="1">
        <v>0.08</v>
      </c>
      <c r="S11" s="1">
        <v>13.164</v>
      </c>
      <c r="T11" s="1">
        <v>0.16599999999999998</v>
      </c>
      <c r="U11" s="1"/>
      <c r="V11" s="1"/>
      <c r="W11" s="1"/>
      <c r="X11" s="1"/>
      <c r="Y11" s="1"/>
      <c r="Z11" s="1"/>
      <c r="AA11" s="1"/>
      <c r="AB11" s="40"/>
      <c r="AN11" s="37"/>
    </row>
    <row r="12" spans="1:40" s="24" customFormat="1">
      <c r="A12" s="4" t="s">
        <v>1020</v>
      </c>
      <c r="B12" s="4">
        <v>2012</v>
      </c>
      <c r="C12" s="4" t="s">
        <v>1369</v>
      </c>
      <c r="D12" s="4" t="s">
        <v>1370</v>
      </c>
      <c r="E12" s="4" t="s">
        <v>401</v>
      </c>
      <c r="F12" s="4">
        <v>87</v>
      </c>
      <c r="G12" s="4" t="s">
        <v>1371</v>
      </c>
      <c r="H12" s="4" t="s">
        <v>1372</v>
      </c>
      <c r="I12" s="4" t="s">
        <v>6</v>
      </c>
      <c r="J12" s="4" t="s">
        <v>15</v>
      </c>
      <c r="K12" s="4">
        <v>463.6</v>
      </c>
      <c r="L12" s="4" t="s">
        <v>8</v>
      </c>
      <c r="M12" s="4">
        <v>0</v>
      </c>
      <c r="N12" s="4">
        <v>4312.8777</v>
      </c>
      <c r="O12" s="4">
        <v>0</v>
      </c>
      <c r="P12" s="4">
        <v>68.971203299999999</v>
      </c>
      <c r="Q12" s="4">
        <v>0</v>
      </c>
      <c r="R12" s="4">
        <v>2073.5459999999998</v>
      </c>
      <c r="S12" s="4">
        <v>729.19600000000003</v>
      </c>
      <c r="T12" s="4">
        <v>49.658000000000001</v>
      </c>
      <c r="U12" s="4"/>
      <c r="V12" s="4"/>
      <c r="W12" s="4"/>
      <c r="X12" s="4"/>
      <c r="Y12" s="4"/>
      <c r="Z12" s="4"/>
      <c r="AA12" s="4"/>
      <c r="AB12" s="28" t="str">
        <f>[1]CZ!B$76</f>
        <v>1.(c)</v>
      </c>
      <c r="AC12" s="31" t="str">
        <f>[1]CZ!C$76</f>
        <v>Teplárna České Budějovice, a.s.</v>
      </c>
      <c r="AD12" s="31" t="str">
        <f>[1]CZ!D$76</f>
        <v>Teplárna České Budějovice-Novohradská ulice</v>
      </c>
      <c r="AE12" s="31">
        <f>[1]CZ!E$76</f>
        <v>8530</v>
      </c>
      <c r="AF12" s="31" t="str">
        <f>[1]CZ!F$76</f>
        <v>Novohradská</v>
      </c>
      <c r="AG12" s="31" t="str">
        <f>[1]CZ!G$76</f>
        <v>32</v>
      </c>
      <c r="AH12" s="31" t="str">
        <f>[1]CZ!H$76</f>
        <v>České Budějovice</v>
      </c>
      <c r="AI12" s="31" t="str">
        <f>[1]CZ!I$76</f>
        <v>37001</v>
      </c>
      <c r="AJ12" s="31">
        <f>[1]CZ!J$76</f>
        <v>729</v>
      </c>
      <c r="AK12" s="31">
        <f>[1]CZ!K$76</f>
        <v>2070</v>
      </c>
      <c r="AL12" s="31">
        <f>[1]CZ!L$76</f>
        <v>0</v>
      </c>
      <c r="AM12" s="31">
        <f>[1]CZ!M$76</f>
        <v>415</v>
      </c>
      <c r="AN12" s="8" t="s">
        <v>810</v>
      </c>
    </row>
    <row r="13" spans="1:40" s="24" customFormat="1">
      <c r="A13" s="4" t="s">
        <v>1020</v>
      </c>
      <c r="B13" s="4">
        <v>2012</v>
      </c>
      <c r="C13" s="4" t="s">
        <v>1373</v>
      </c>
      <c r="D13" s="4" t="s">
        <v>1374</v>
      </c>
      <c r="E13" s="4" t="s">
        <v>405</v>
      </c>
      <c r="F13" s="4">
        <v>88</v>
      </c>
      <c r="G13" s="4" t="s">
        <v>1375</v>
      </c>
      <c r="H13" s="4" t="s">
        <v>1372</v>
      </c>
      <c r="I13" s="4" t="s">
        <v>6</v>
      </c>
      <c r="J13" s="4" t="s">
        <v>202</v>
      </c>
      <c r="K13" s="4">
        <v>49.9</v>
      </c>
      <c r="L13" s="4" t="s">
        <v>8</v>
      </c>
      <c r="M13" s="4">
        <v>0</v>
      </c>
      <c r="N13" s="4">
        <v>137.24144000000001</v>
      </c>
      <c r="O13" s="4">
        <v>0</v>
      </c>
      <c r="P13" s="4">
        <v>4.438758</v>
      </c>
      <c r="Q13" s="4">
        <v>0</v>
      </c>
      <c r="R13" s="4">
        <v>88.878</v>
      </c>
      <c r="S13" s="4">
        <v>35.514000000000003</v>
      </c>
      <c r="T13" s="4">
        <v>1.4379999999999999</v>
      </c>
      <c r="U13" s="4" t="s">
        <v>1376</v>
      </c>
      <c r="V13" s="4"/>
      <c r="W13" s="4"/>
      <c r="X13" s="4"/>
      <c r="Y13" s="4"/>
      <c r="Z13" s="4"/>
      <c r="AA13" s="4"/>
      <c r="AB13" s="28" t="str">
        <f>[1]CZ!B$76</f>
        <v>1.(c)</v>
      </c>
      <c r="AC13" s="31" t="str">
        <f>[1]CZ!C$76</f>
        <v>Teplárna České Budějovice, a.s.</v>
      </c>
      <c r="AD13" s="31" t="str">
        <f>[1]CZ!D$76</f>
        <v>Teplárna České Budějovice-Novohradská ulice</v>
      </c>
      <c r="AE13" s="31">
        <f>[1]CZ!E$76</f>
        <v>8530</v>
      </c>
      <c r="AF13" s="31" t="str">
        <f>[1]CZ!F$76</f>
        <v>Novohradská</v>
      </c>
      <c r="AG13" s="31" t="str">
        <f>[1]CZ!G$76</f>
        <v>32</v>
      </c>
      <c r="AH13" s="31" t="str">
        <f>[1]CZ!H$76</f>
        <v>České Budějovice</v>
      </c>
      <c r="AI13" s="31" t="str">
        <f>[1]CZ!I$76</f>
        <v>37001</v>
      </c>
      <c r="AJ13" s="31">
        <f>[1]CZ!J$76</f>
        <v>729</v>
      </c>
      <c r="AK13" s="31">
        <f>[1]CZ!K$76</f>
        <v>2070</v>
      </c>
      <c r="AL13" s="31">
        <f>[1]CZ!L$76</f>
        <v>0</v>
      </c>
      <c r="AM13" s="31">
        <f>[1]CZ!M$76</f>
        <v>415</v>
      </c>
      <c r="AN13" s="8" t="s">
        <v>810</v>
      </c>
    </row>
    <row r="14" spans="1:40" s="24" customFormat="1">
      <c r="A14" s="4" t="s">
        <v>1020</v>
      </c>
      <c r="B14" s="4">
        <v>2012</v>
      </c>
      <c r="C14" s="4" t="s">
        <v>1429</v>
      </c>
      <c r="D14" s="4" t="s">
        <v>1430</v>
      </c>
      <c r="E14" s="4" t="s">
        <v>1431</v>
      </c>
      <c r="F14" s="4">
        <v>101</v>
      </c>
      <c r="G14" s="4" t="s">
        <v>1432</v>
      </c>
      <c r="H14" s="4" t="s">
        <v>1433</v>
      </c>
      <c r="I14" s="4" t="s">
        <v>6</v>
      </c>
      <c r="J14" s="4" t="s">
        <v>470</v>
      </c>
      <c r="K14" s="4">
        <v>77</v>
      </c>
      <c r="L14" s="4" t="s">
        <v>8</v>
      </c>
      <c r="M14" s="4">
        <v>0</v>
      </c>
      <c r="N14" s="4">
        <v>712.87580000000003</v>
      </c>
      <c r="O14" s="4">
        <v>0</v>
      </c>
      <c r="P14" s="4">
        <v>0</v>
      </c>
      <c r="Q14" s="4">
        <v>0</v>
      </c>
      <c r="R14" s="4">
        <v>492.762</v>
      </c>
      <c r="S14" s="4">
        <v>123.776</v>
      </c>
      <c r="T14" s="4">
        <v>5.2910000000000004</v>
      </c>
      <c r="U14" s="4"/>
      <c r="V14" s="4"/>
      <c r="W14" s="4"/>
      <c r="X14" s="4"/>
      <c r="Y14" s="4"/>
      <c r="Z14" s="4"/>
      <c r="AA14" s="4"/>
      <c r="AB14" s="28" t="str">
        <f>[1]CZ!B$77</f>
        <v>8.(b).(ii)</v>
      </c>
      <c r="AC14" s="31" t="str">
        <f>[1]CZ!C$77</f>
        <v>Tereos TTD, a.s.</v>
      </c>
      <c r="AD14" s="31" t="str">
        <f>[1]CZ!D$77</f>
        <v>Cukrovar České Meziříčí</v>
      </c>
      <c r="AE14" s="31">
        <f>[1]CZ!E$77</f>
        <v>9598</v>
      </c>
      <c r="AF14" s="31" t="str">
        <f>[1]CZ!F$77</f>
        <v>Osvobození</v>
      </c>
      <c r="AG14" s="31" t="str">
        <f>[1]CZ!G$77</f>
        <v/>
      </c>
      <c r="AH14" s="31" t="str">
        <f>[1]CZ!H$77</f>
        <v>České Meziříčí</v>
      </c>
      <c r="AI14" s="31" t="str">
        <f>[1]CZ!I$77</f>
        <v>51771</v>
      </c>
      <c r="AJ14" s="31">
        <f>[1]CZ!J$77</f>
        <v>126</v>
      </c>
      <c r="AK14" s="31">
        <f>[1]CZ!K$77</f>
        <v>498</v>
      </c>
      <c r="AL14" s="31">
        <f>[1]CZ!L$77</f>
        <v>0</v>
      </c>
      <c r="AM14" s="31">
        <f>[1]CZ!M$77</f>
        <v>0</v>
      </c>
      <c r="AN14" s="8" t="s">
        <v>810</v>
      </c>
    </row>
    <row r="15" spans="1:40" s="35" customFormat="1">
      <c r="A15" s="4" t="s">
        <v>1020</v>
      </c>
      <c r="B15" s="4">
        <v>2012</v>
      </c>
      <c r="C15" s="4" t="s">
        <v>1021</v>
      </c>
      <c r="D15" s="4" t="s">
        <v>1022</v>
      </c>
      <c r="E15" s="4" t="s">
        <v>3</v>
      </c>
      <c r="F15" s="4">
        <v>1</v>
      </c>
      <c r="G15" s="4" t="s">
        <v>1023</v>
      </c>
      <c r="H15" s="4" t="s">
        <v>1024</v>
      </c>
      <c r="I15" s="4" t="s">
        <v>6</v>
      </c>
      <c r="J15" s="4" t="s">
        <v>15</v>
      </c>
      <c r="K15" s="4">
        <v>206.2</v>
      </c>
      <c r="L15" s="4" t="s">
        <v>8</v>
      </c>
      <c r="M15" s="4">
        <v>0</v>
      </c>
      <c r="N15" s="4">
        <v>1667.1411480000002</v>
      </c>
      <c r="O15" s="4">
        <v>0</v>
      </c>
      <c r="P15" s="4">
        <v>0</v>
      </c>
      <c r="Q15" s="4">
        <v>0</v>
      </c>
      <c r="R15" s="4">
        <v>927.73599999999999</v>
      </c>
      <c r="S15" s="4">
        <v>295.73099999999999</v>
      </c>
      <c r="T15" s="4">
        <v>4.2939999999999996</v>
      </c>
      <c r="U15" s="4" t="s">
        <v>1025</v>
      </c>
      <c r="V15" s="4"/>
      <c r="W15" s="4"/>
      <c r="X15" s="4"/>
      <c r="Y15" s="4"/>
      <c r="Z15" s="4"/>
      <c r="AA15" s="4"/>
      <c r="AB15" s="41" t="str">
        <f>[1]CZ!B$86</f>
        <v>1.(c)</v>
      </c>
      <c r="AC15" s="24" t="str">
        <f>[1]CZ!C$86</f>
        <v>ACTHERM,spol. s r.o.</v>
      </c>
      <c r="AD15" s="24" t="str">
        <f>[1]CZ!D$86</f>
        <v>ACTHERM, spol. s r.o., odštěpný závod Chomutov</v>
      </c>
      <c r="AE15" s="24">
        <f>[1]CZ!E$86</f>
        <v>12834</v>
      </c>
      <c r="AF15" s="24" t="str">
        <f>[1]CZ!F$86</f>
        <v>Tovární</v>
      </c>
      <c r="AG15" s="24" t="str">
        <f>[1]CZ!G$86</f>
        <v>5533</v>
      </c>
      <c r="AH15" s="24" t="str">
        <f>[1]CZ!H$86</f>
        <v>Chomutov</v>
      </c>
      <c r="AI15" s="24" t="str">
        <f>[1]CZ!I$86</f>
        <v>43001</v>
      </c>
      <c r="AJ15" s="24">
        <f>[1]CZ!J$86</f>
        <v>296</v>
      </c>
      <c r="AK15" s="24">
        <f>[1]CZ!K$86</f>
        <v>928</v>
      </c>
      <c r="AL15" s="24">
        <f>[1]CZ!L$86</f>
        <v>0</v>
      </c>
      <c r="AM15" s="24">
        <f>[1]CZ!M$86</f>
        <v>168</v>
      </c>
      <c r="AN15" s="23" t="s">
        <v>810</v>
      </c>
    </row>
    <row r="16" spans="1:40" s="24" customFormat="1">
      <c r="A16" s="4" t="s">
        <v>1020</v>
      </c>
      <c r="B16" s="4">
        <v>2012</v>
      </c>
      <c r="C16" s="4" t="s">
        <v>1189</v>
      </c>
      <c r="D16" s="4" t="s">
        <v>1190</v>
      </c>
      <c r="E16" s="4" t="s">
        <v>209</v>
      </c>
      <c r="F16" s="4">
        <v>43</v>
      </c>
      <c r="G16" s="4" t="s">
        <v>1191</v>
      </c>
      <c r="H16" s="4" t="s">
        <v>1192</v>
      </c>
      <c r="I16" s="4" t="s">
        <v>6</v>
      </c>
      <c r="J16" s="4" t="s">
        <v>15</v>
      </c>
      <c r="K16" s="4">
        <v>2298.8000000000002</v>
      </c>
      <c r="L16" s="4" t="s">
        <v>8</v>
      </c>
      <c r="M16" s="4">
        <v>0</v>
      </c>
      <c r="N16" s="4">
        <v>36081.180275999999</v>
      </c>
      <c r="O16" s="4">
        <v>108.19947000000001</v>
      </c>
      <c r="P16" s="4">
        <v>0</v>
      </c>
      <c r="Q16" s="4">
        <v>0</v>
      </c>
      <c r="R16" s="4">
        <v>3257.44</v>
      </c>
      <c r="S16" s="4">
        <v>4062.0349999999999</v>
      </c>
      <c r="T16" s="4">
        <v>268.69299999999998</v>
      </c>
      <c r="U16" s="4"/>
      <c r="V16" s="4"/>
      <c r="W16" s="4"/>
      <c r="X16" s="4"/>
      <c r="Y16" s="4"/>
      <c r="Z16" s="4"/>
      <c r="AA16" s="4"/>
      <c r="AB16" s="28" t="str">
        <f>[1]CZ!B$102</f>
        <v>1.(c)</v>
      </c>
      <c r="AC16" s="31" t="str">
        <f>[1]CZ!C$102</f>
        <v>Elektrárna Chvaletice a.s.</v>
      </c>
      <c r="AD16" s="31" t="str">
        <f>[1]CZ!D$102</f>
        <v>Elektrárna Chvaletice</v>
      </c>
      <c r="AE16" s="31">
        <f>[1]CZ!E$102</f>
        <v>10300</v>
      </c>
      <c r="AF16" s="31" t="str">
        <f>[1]CZ!F$102</f>
        <v>K Elektrárně</v>
      </c>
      <c r="AG16" s="31" t="str">
        <f>[1]CZ!G$102</f>
        <v>227</v>
      </c>
      <c r="AH16" s="31" t="str">
        <f>[1]CZ!H$102</f>
        <v>Chvaletice</v>
      </c>
      <c r="AI16" s="31" t="str">
        <f>[1]CZ!I$102</f>
        <v>53312</v>
      </c>
      <c r="AJ16" s="31">
        <f>[1]CZ!J$102</f>
        <v>4060</v>
      </c>
      <c r="AK16" s="31">
        <f>[1]CZ!K$102</f>
        <v>3260</v>
      </c>
      <c r="AL16" s="31">
        <f>[1]CZ!L$102</f>
        <v>253</v>
      </c>
      <c r="AM16" s="31">
        <f>[1]CZ!M$102</f>
        <v>3380</v>
      </c>
      <c r="AN16" s="8" t="s">
        <v>810</v>
      </c>
    </row>
    <row r="17" spans="1:40" s="24" customFormat="1">
      <c r="A17" s="4" t="s">
        <v>1020</v>
      </c>
      <c r="B17" s="4">
        <v>2012</v>
      </c>
      <c r="C17" s="4" t="s">
        <v>1184</v>
      </c>
      <c r="D17" s="4" t="s">
        <v>1185</v>
      </c>
      <c r="E17" s="4" t="s">
        <v>205</v>
      </c>
      <c r="F17" s="4">
        <v>42</v>
      </c>
      <c r="G17" s="4" t="s">
        <v>1186</v>
      </c>
      <c r="H17" s="4" t="s">
        <v>1187</v>
      </c>
      <c r="I17" s="4" t="s">
        <v>6</v>
      </c>
      <c r="J17" s="4" t="s">
        <v>15</v>
      </c>
      <c r="K17" s="4">
        <v>2180</v>
      </c>
      <c r="L17" s="4" t="s">
        <v>8</v>
      </c>
      <c r="M17" s="4">
        <v>1.0643399999999998</v>
      </c>
      <c r="N17" s="4">
        <v>19050.618313999999</v>
      </c>
      <c r="O17" s="4">
        <v>0</v>
      </c>
      <c r="P17" s="4">
        <v>65.936326460000004</v>
      </c>
      <c r="Q17" s="4">
        <v>0</v>
      </c>
      <c r="R17" s="4">
        <v>1010.01</v>
      </c>
      <c r="S17" s="4">
        <v>2494.1729999999998</v>
      </c>
      <c r="T17" s="4">
        <v>63.233999999999995</v>
      </c>
      <c r="U17" s="4" t="s">
        <v>1188</v>
      </c>
      <c r="V17" s="4"/>
      <c r="W17" s="4"/>
      <c r="X17" s="4"/>
      <c r="Y17" s="4"/>
      <c r="Z17" s="4"/>
      <c r="AA17" s="4"/>
      <c r="AB17" s="28" t="str">
        <f>[1]CZ!B$117</f>
        <v>1.(c)</v>
      </c>
      <c r="AC17" s="31" t="str">
        <f>[1]CZ!C$117</f>
        <v>ČEZ, a. s.</v>
      </c>
      <c r="AD17" s="31" t="str">
        <f>[1]CZ!D$117</f>
        <v>Elektrárna Dětmarovice</v>
      </c>
      <c r="AE17" s="31">
        <f>[1]CZ!E$117</f>
        <v>10343</v>
      </c>
      <c r="AF17" s="31" t="str">
        <f>[1]CZ!F$117</f>
        <v>N/A</v>
      </c>
      <c r="AG17" s="31" t="str">
        <f>[1]CZ!G$117</f>
        <v>1202</v>
      </c>
      <c r="AH17" s="31" t="str">
        <f>[1]CZ!H$117</f>
        <v>Dětmarovice</v>
      </c>
      <c r="AI17" s="31" t="str">
        <f>[1]CZ!I$117</f>
        <v>73571</v>
      </c>
      <c r="AJ17" s="31">
        <f>[1]CZ!J$117</f>
        <v>2490</v>
      </c>
      <c r="AK17" s="31">
        <f>[1]CZ!K$117</f>
        <v>1010</v>
      </c>
      <c r="AL17" s="31">
        <f>[1]CZ!L$117</f>
        <v>55.7</v>
      </c>
      <c r="AM17" s="31">
        <f>[1]CZ!M$117</f>
        <v>1740</v>
      </c>
      <c r="AN17" s="8" t="s">
        <v>810</v>
      </c>
    </row>
    <row r="18" spans="1:40" s="24" customFormat="1">
      <c r="A18" s="4" t="s">
        <v>1020</v>
      </c>
      <c r="B18" s="4">
        <v>2012</v>
      </c>
      <c r="C18" s="4" t="s">
        <v>1434</v>
      </c>
      <c r="D18" s="4" t="s">
        <v>1435</v>
      </c>
      <c r="E18" s="4" t="s">
        <v>1436</v>
      </c>
      <c r="F18" s="4">
        <v>102</v>
      </c>
      <c r="G18" s="4" t="s">
        <v>1437</v>
      </c>
      <c r="H18" s="4" t="s">
        <v>1438</v>
      </c>
      <c r="I18" s="4" t="s">
        <v>6</v>
      </c>
      <c r="J18" s="4" t="s">
        <v>470</v>
      </c>
      <c r="K18" s="4">
        <v>120.02</v>
      </c>
      <c r="L18" s="4" t="s">
        <v>8</v>
      </c>
      <c r="M18" s="4">
        <v>0</v>
      </c>
      <c r="N18" s="4">
        <v>0</v>
      </c>
      <c r="O18" s="4">
        <v>1365.4853630489997</v>
      </c>
      <c r="P18" s="4">
        <v>25.563529684000002</v>
      </c>
      <c r="Q18" s="4">
        <v>0</v>
      </c>
      <c r="R18" s="4">
        <v>4.4740000000000002</v>
      </c>
      <c r="S18" s="4">
        <v>51.814999999999998</v>
      </c>
      <c r="T18" s="4">
        <v>0.81900000000000006</v>
      </c>
      <c r="U18" s="4"/>
      <c r="V18" s="4"/>
      <c r="W18" s="4"/>
      <c r="X18" s="4"/>
      <c r="Y18" s="4"/>
      <c r="Z18" s="4"/>
      <c r="AA18" s="4"/>
      <c r="AB18" s="28" t="str">
        <f>[1]CZ!B$123</f>
        <v>8.(b).(ii)</v>
      </c>
      <c r="AC18" s="31" t="str">
        <f>[1]CZ!C$123</f>
        <v>Tereos TTD, a.s.</v>
      </c>
      <c r="AD18" s="31" t="str">
        <f>[1]CZ!D$123</f>
        <v>Cukrovar Dobrovice</v>
      </c>
      <c r="AE18" s="31">
        <f>[1]CZ!E$123</f>
        <v>66389</v>
      </c>
      <c r="AF18" s="31" t="str">
        <f>[1]CZ!F$123</f>
        <v>Palackého náměstí</v>
      </c>
      <c r="AG18" s="31" t="str">
        <f>[1]CZ!G$123</f>
        <v>1</v>
      </c>
      <c r="AH18" s="31" t="str">
        <f>[1]CZ!H$123</f>
        <v>Dobrovice</v>
      </c>
      <c r="AI18" s="31" t="str">
        <f>[1]CZ!I$123</f>
        <v>29441</v>
      </c>
      <c r="AJ18" s="31">
        <f>[1]CZ!J$123</f>
        <v>0</v>
      </c>
      <c r="AK18" s="31">
        <f>[1]CZ!K$123</f>
        <v>0</v>
      </c>
      <c r="AL18" s="31">
        <f>[1]CZ!L$123</f>
        <v>0</v>
      </c>
      <c r="AM18" s="31">
        <f>[1]CZ!M$123</f>
        <v>0</v>
      </c>
      <c r="AN18" s="8" t="s">
        <v>810</v>
      </c>
    </row>
    <row r="19" spans="1:40" s="24" customFormat="1">
      <c r="A19" s="4" t="s">
        <v>1020</v>
      </c>
      <c r="B19" s="4">
        <v>2012</v>
      </c>
      <c r="C19" s="4" t="s">
        <v>1097</v>
      </c>
      <c r="D19" s="4" t="s">
        <v>1098</v>
      </c>
      <c r="E19" s="4" t="s">
        <v>104</v>
      </c>
      <c r="F19" s="4">
        <v>20</v>
      </c>
      <c r="G19" s="4" t="s">
        <v>1099</v>
      </c>
      <c r="H19" s="4" t="s">
        <v>1100</v>
      </c>
      <c r="I19" s="4" t="s">
        <v>6</v>
      </c>
      <c r="J19" s="4" t="s">
        <v>15</v>
      </c>
      <c r="K19" s="4">
        <v>127.45</v>
      </c>
      <c r="L19" s="4" t="s">
        <v>8</v>
      </c>
      <c r="M19" s="4">
        <v>167.70244400000001</v>
      </c>
      <c r="N19" s="4">
        <v>438.03257699999995</v>
      </c>
      <c r="O19" s="4">
        <v>0</v>
      </c>
      <c r="P19" s="4">
        <v>4.1196000000000001E-4</v>
      </c>
      <c r="Q19" s="4">
        <v>0</v>
      </c>
      <c r="R19" s="4">
        <v>286.17399999999998</v>
      </c>
      <c r="S19" s="4">
        <v>91.605999999999995</v>
      </c>
      <c r="T19" s="4">
        <v>8.1020000000000003</v>
      </c>
      <c r="U19" s="4" t="s">
        <v>1101</v>
      </c>
      <c r="V19" s="4"/>
      <c r="W19" s="4"/>
      <c r="X19" s="4"/>
      <c r="Y19" s="4"/>
      <c r="Z19" s="4"/>
      <c r="AA19" s="4"/>
      <c r="AB19" s="41" t="str">
        <f>[1]CZ!B$134</f>
        <v>1.(c)</v>
      </c>
      <c r="AC19" s="24" t="str">
        <f>[1]CZ!C$134</f>
        <v>ČEZ, a. s.</v>
      </c>
      <c r="AD19" s="24" t="str">
        <f>[1]CZ!D$134</f>
        <v>Teplárny Hodonín, Poříčí, Tisová - lokalita Poříčí, provoz Dvůr Králové</v>
      </c>
      <c r="AE19" s="24">
        <f>[1]CZ!E$134</f>
        <v>10605</v>
      </c>
      <c r="AF19" s="24" t="str">
        <f>[1]CZ!F$134</f>
        <v>28. října</v>
      </c>
      <c r="AG19" s="24" t="str">
        <f>[1]CZ!G$134</f>
        <v>1965</v>
      </c>
      <c r="AH19" s="24" t="str">
        <f>[1]CZ!H$134</f>
        <v>Dvůr Králové nad Labem</v>
      </c>
      <c r="AI19" s="24" t="str">
        <f>[1]CZ!I$134</f>
        <v>54401</v>
      </c>
      <c r="AJ19" s="24">
        <f>[1]CZ!J$134</f>
        <v>0</v>
      </c>
      <c r="AK19" s="24">
        <f>[1]CZ!K$134</f>
        <v>288</v>
      </c>
      <c r="AL19" s="24">
        <f>[1]CZ!L$134</f>
        <v>0</v>
      </c>
      <c r="AM19" s="24">
        <f>[1]CZ!M$134</f>
        <v>0</v>
      </c>
      <c r="AN19" s="23" t="s">
        <v>810</v>
      </c>
    </row>
    <row r="20" spans="1:40" s="24" customFormat="1">
      <c r="A20" s="4" t="s">
        <v>1020</v>
      </c>
      <c r="B20" s="4">
        <v>2012</v>
      </c>
      <c r="C20" s="4" t="s">
        <v>1043</v>
      </c>
      <c r="D20" s="4" t="s">
        <v>1044</v>
      </c>
      <c r="E20" s="4" t="s">
        <v>37</v>
      </c>
      <c r="F20" s="4">
        <v>6</v>
      </c>
      <c r="G20" s="4" t="s">
        <v>1045</v>
      </c>
      <c r="H20" s="4" t="s">
        <v>1046</v>
      </c>
      <c r="I20" s="4" t="s">
        <v>6</v>
      </c>
      <c r="J20" s="4" t="s">
        <v>628</v>
      </c>
      <c r="K20" s="4">
        <v>78</v>
      </c>
      <c r="L20" s="4" t="s">
        <v>8</v>
      </c>
      <c r="M20" s="4">
        <v>0</v>
      </c>
      <c r="N20" s="4">
        <v>460.61719199999999</v>
      </c>
      <c r="O20" s="4">
        <v>0</v>
      </c>
      <c r="P20" s="4">
        <v>1.0933650000000001E-2</v>
      </c>
      <c r="Q20" s="4">
        <v>0</v>
      </c>
      <c r="R20" s="4">
        <v>262.54899999999998</v>
      </c>
      <c r="S20" s="4">
        <v>55.165999999999997</v>
      </c>
      <c r="T20" s="4">
        <v>1.73</v>
      </c>
      <c r="U20" s="4"/>
      <c r="V20" s="4"/>
      <c r="W20" s="4"/>
      <c r="X20" s="4"/>
      <c r="Y20" s="4"/>
      <c r="Z20" s="4"/>
      <c r="AA20" s="4"/>
      <c r="AB20" s="41" t="str">
        <f>[1]CZ!B$137</f>
        <v>2.(f)</v>
      </c>
      <c r="AC20" s="24" t="str">
        <f>[1]CZ!C$137</f>
        <v>ArcelorMittal Frýdek-Místek a.s.</v>
      </c>
      <c r="AD20" s="24" t="str">
        <f>[1]CZ!D$137</f>
        <v>Technologie</v>
      </c>
      <c r="AE20" s="24">
        <f>[1]CZ!E$137</f>
        <v>10345</v>
      </c>
      <c r="AF20" s="24" t="str">
        <f>[1]CZ!F$137</f>
        <v>Křižíkova</v>
      </c>
      <c r="AG20" s="24" t="str">
        <f>[1]CZ!G$137</f>
        <v>1377</v>
      </c>
      <c r="AH20" s="24" t="str">
        <f>[1]CZ!H$137</f>
        <v>Frýdek-Místek</v>
      </c>
      <c r="AI20" s="24" t="str">
        <f>[1]CZ!I$137</f>
        <v>73801</v>
      </c>
      <c r="AJ20" s="24">
        <f>[1]CZ!J$137</f>
        <v>0</v>
      </c>
      <c r="AK20" s="24">
        <f>[1]CZ!K$137</f>
        <v>263</v>
      </c>
      <c r="AL20" s="24">
        <f>[1]CZ!L$137</f>
        <v>0</v>
      </c>
      <c r="AM20" s="24">
        <f>[1]CZ!M$137</f>
        <v>0</v>
      </c>
      <c r="AN20" s="23" t="s">
        <v>810</v>
      </c>
    </row>
    <row r="21" spans="1:40" s="24" customFormat="1">
      <c r="A21" s="4" t="s">
        <v>1020</v>
      </c>
      <c r="B21" s="4">
        <v>2012</v>
      </c>
      <c r="C21" s="4" t="s">
        <v>1092</v>
      </c>
      <c r="D21" s="4" t="s">
        <v>1093</v>
      </c>
      <c r="E21" s="4" t="s">
        <v>99</v>
      </c>
      <c r="F21" s="4">
        <v>19</v>
      </c>
      <c r="G21" s="4" t="s">
        <v>1094</v>
      </c>
      <c r="H21" s="4" t="s">
        <v>1095</v>
      </c>
      <c r="I21" s="4" t="s">
        <v>14</v>
      </c>
      <c r="J21" s="4" t="s">
        <v>15</v>
      </c>
      <c r="K21" s="4">
        <v>288</v>
      </c>
      <c r="L21" s="4" t="s">
        <v>8</v>
      </c>
      <c r="M21" s="4">
        <v>2780.6294520000001</v>
      </c>
      <c r="N21" s="4">
        <v>2578.9383399999997</v>
      </c>
      <c r="O21" s="4">
        <v>29.220974999999999</v>
      </c>
      <c r="P21" s="4">
        <v>0</v>
      </c>
      <c r="Q21" s="4">
        <v>0</v>
      </c>
      <c r="R21" s="4">
        <v>1065.3150000000001</v>
      </c>
      <c r="S21" s="4">
        <v>300.30799999999999</v>
      </c>
      <c r="T21" s="4">
        <v>35.633000000000003</v>
      </c>
      <c r="U21" s="4" t="s">
        <v>1096</v>
      </c>
      <c r="V21" s="4"/>
      <c r="W21" s="4"/>
      <c r="X21" s="4"/>
      <c r="Y21" s="4"/>
      <c r="Z21" s="4"/>
      <c r="AA21" s="4"/>
      <c r="AB21" s="41" t="str">
        <f>[1]CZ!B$156</f>
        <v>1.(c)</v>
      </c>
      <c r="AC21" s="24" t="str">
        <f>[1]CZ!C$156</f>
        <v>ČEZ, a. s.</v>
      </c>
      <c r="AD21" s="24" t="str">
        <f>[1]CZ!D$156</f>
        <v>Teplárny Hodonín, Poříčí, Tisová - lokalita Hodonín</v>
      </c>
      <c r="AE21" s="24">
        <f>[1]CZ!E$156</f>
        <v>12833</v>
      </c>
      <c r="AF21" s="24" t="str">
        <f>[1]CZ!F$156</f>
        <v>U Elektrárny</v>
      </c>
      <c r="AG21" s="24" t="str">
        <f>[1]CZ!G$156</f>
        <v>3030/1</v>
      </c>
      <c r="AH21" s="24" t="str">
        <f>[1]CZ!H$156</f>
        <v>Hodonín</v>
      </c>
      <c r="AI21" s="24" t="str">
        <f>[1]CZ!I$156</f>
        <v>69501</v>
      </c>
      <c r="AJ21" s="24">
        <f>[1]CZ!J$156</f>
        <v>300</v>
      </c>
      <c r="AK21" s="24">
        <f>[1]CZ!K$156</f>
        <v>1070</v>
      </c>
      <c r="AL21" s="24">
        <f>[1]CZ!L$156</f>
        <v>0</v>
      </c>
      <c r="AM21" s="24">
        <f>[1]CZ!M$156</f>
        <v>541</v>
      </c>
      <c r="AN21" s="23" t="s">
        <v>810</v>
      </c>
    </row>
    <row r="22" spans="1:40" s="24" customFormat="1">
      <c r="A22" s="4" t="s">
        <v>1020</v>
      </c>
      <c r="B22" s="4">
        <v>2012</v>
      </c>
      <c r="C22" s="4" t="s">
        <v>1066</v>
      </c>
      <c r="D22" s="4" t="s">
        <v>1067</v>
      </c>
      <c r="E22" s="4" t="s">
        <v>63</v>
      </c>
      <c r="F22" s="4">
        <v>12</v>
      </c>
      <c r="G22" s="4" t="s">
        <v>1068</v>
      </c>
      <c r="H22" s="4" t="s">
        <v>1069</v>
      </c>
      <c r="I22" s="4" t="s">
        <v>6</v>
      </c>
      <c r="J22" s="4" t="s">
        <v>15</v>
      </c>
      <c r="K22" s="4">
        <v>614</v>
      </c>
      <c r="L22" s="4" t="s">
        <v>8</v>
      </c>
      <c r="M22" s="4">
        <v>0</v>
      </c>
      <c r="N22" s="4">
        <v>13787.553997999999</v>
      </c>
      <c r="O22" s="4">
        <v>26.010630000000003</v>
      </c>
      <c r="P22" s="4">
        <v>0</v>
      </c>
      <c r="Q22" s="4">
        <v>0</v>
      </c>
      <c r="R22" s="4">
        <v>1617.0309999999999</v>
      </c>
      <c r="S22" s="4">
        <v>1934.9189999999999</v>
      </c>
      <c r="T22" s="4">
        <v>137.298</v>
      </c>
      <c r="U22" s="4"/>
      <c r="V22" s="4"/>
      <c r="W22" s="4"/>
      <c r="X22" s="4"/>
      <c r="Y22" s="4"/>
      <c r="Z22" s="4"/>
      <c r="AA22" s="4"/>
      <c r="AB22" s="41" t="str">
        <f>[1]CZ!B$160</f>
        <v>1.(c)</v>
      </c>
      <c r="AC22" s="24" t="str">
        <f>[1]CZ!C$160</f>
        <v>ČEZ, a. s.</v>
      </c>
      <c r="AD22" s="24" t="str">
        <f>[1]CZ!D$160</f>
        <v>Elektrárna Mělník</v>
      </c>
      <c r="AE22" s="24">
        <f>[1]CZ!E$160</f>
        <v>11261</v>
      </c>
      <c r="AF22" s="24" t="str">
        <f>[1]CZ!F$160</f>
        <v>N/A</v>
      </c>
      <c r="AG22" s="24" t="str">
        <f>[1]CZ!G$160</f>
        <v>255</v>
      </c>
      <c r="AH22" s="24" t="str">
        <f>[1]CZ!H$160</f>
        <v>Horní Počaply</v>
      </c>
      <c r="AI22" s="24" t="str">
        <f>[1]CZ!I$160</f>
        <v>27703</v>
      </c>
      <c r="AJ22" s="24">
        <f>[1]CZ!J$160</f>
        <v>4720</v>
      </c>
      <c r="AK22" s="24">
        <f>[1]CZ!K$160</f>
        <v>3910</v>
      </c>
      <c r="AL22" s="24">
        <f>[1]CZ!L$160</f>
        <v>336</v>
      </c>
      <c r="AM22" s="24">
        <f>[1]CZ!M$160</f>
        <v>3500</v>
      </c>
      <c r="AN22" s="23" t="s">
        <v>810</v>
      </c>
    </row>
    <row r="23" spans="1:40" s="24" customFormat="1">
      <c r="A23" s="4" t="s">
        <v>1020</v>
      </c>
      <c r="B23" s="4">
        <v>2012</v>
      </c>
      <c r="C23" s="4" t="s">
        <v>1070</v>
      </c>
      <c r="D23" s="4" t="s">
        <v>1071</v>
      </c>
      <c r="E23" s="4" t="s">
        <v>69</v>
      </c>
      <c r="F23" s="4">
        <v>13</v>
      </c>
      <c r="G23" s="4" t="s">
        <v>1072</v>
      </c>
      <c r="H23" s="4" t="s">
        <v>1069</v>
      </c>
      <c r="I23" s="4" t="s">
        <v>6</v>
      </c>
      <c r="J23" s="4" t="s">
        <v>15</v>
      </c>
      <c r="K23" s="4">
        <v>1357</v>
      </c>
      <c r="L23" s="4" t="s">
        <v>8</v>
      </c>
      <c r="M23" s="4">
        <v>0</v>
      </c>
      <c r="N23" s="4">
        <v>22318.923176</v>
      </c>
      <c r="O23" s="4">
        <v>93.432400000000001</v>
      </c>
      <c r="P23" s="4">
        <v>0</v>
      </c>
      <c r="Q23" s="4">
        <v>0</v>
      </c>
      <c r="R23" s="4">
        <v>2288.4789999999998</v>
      </c>
      <c r="S23" s="4">
        <v>2784.3620000000001</v>
      </c>
      <c r="T23" s="4">
        <v>219.89599999999999</v>
      </c>
      <c r="U23" s="4"/>
      <c r="V23" s="4"/>
      <c r="W23" s="4"/>
      <c r="X23" s="4"/>
      <c r="Y23" s="4"/>
      <c r="Z23" s="4"/>
      <c r="AA23" s="4"/>
      <c r="AB23" s="41" t="str">
        <f>[1]CZ!B$160</f>
        <v>1.(c)</v>
      </c>
      <c r="AC23" s="24" t="str">
        <f>[1]CZ!C$160</f>
        <v>ČEZ, a. s.</v>
      </c>
      <c r="AD23" s="24" t="str">
        <f>[1]CZ!D$160</f>
        <v>Elektrárna Mělník</v>
      </c>
      <c r="AE23" s="24">
        <f>[1]CZ!E$160</f>
        <v>11261</v>
      </c>
      <c r="AF23" s="24" t="str">
        <f>[1]CZ!F$160</f>
        <v>N/A</v>
      </c>
      <c r="AG23" s="24" t="str">
        <f>[1]CZ!G$160</f>
        <v>255</v>
      </c>
      <c r="AH23" s="24" t="str">
        <f>[1]CZ!H$160</f>
        <v>Horní Počaply</v>
      </c>
      <c r="AI23" s="24" t="str">
        <f>[1]CZ!I$160</f>
        <v>27703</v>
      </c>
      <c r="AJ23" s="24">
        <f>[1]CZ!J$160</f>
        <v>4720</v>
      </c>
      <c r="AK23" s="24">
        <f>[1]CZ!K$160</f>
        <v>3910</v>
      </c>
      <c r="AL23" s="24">
        <f>[1]CZ!L$160</f>
        <v>336</v>
      </c>
      <c r="AM23" s="24">
        <f>[1]CZ!M$160</f>
        <v>3500</v>
      </c>
      <c r="AN23" s="23" t="s">
        <v>810</v>
      </c>
    </row>
    <row r="24" spans="1:40" s="24" customFormat="1">
      <c r="A24" s="4" t="s">
        <v>1020</v>
      </c>
      <c r="B24" s="4">
        <v>2012</v>
      </c>
      <c r="C24" s="4" t="s">
        <v>1219</v>
      </c>
      <c r="D24" s="4" t="s">
        <v>1220</v>
      </c>
      <c r="E24" s="4" t="s">
        <v>239</v>
      </c>
      <c r="F24" s="4">
        <v>50</v>
      </c>
      <c r="G24" s="4" t="s">
        <v>1221</v>
      </c>
      <c r="H24" s="4" t="s">
        <v>1069</v>
      </c>
      <c r="I24" s="4" t="s">
        <v>14</v>
      </c>
      <c r="J24" s="4" t="s">
        <v>15</v>
      </c>
      <c r="K24" s="4">
        <v>1269.5999999999999</v>
      </c>
      <c r="L24" s="4" t="s">
        <v>8</v>
      </c>
      <c r="M24" s="4">
        <v>0</v>
      </c>
      <c r="N24" s="4">
        <v>19933.482917348003</v>
      </c>
      <c r="O24" s="4">
        <v>13.242197249999997</v>
      </c>
      <c r="P24" s="4">
        <v>0</v>
      </c>
      <c r="Q24" s="4">
        <v>0</v>
      </c>
      <c r="R24" s="4">
        <v>2304.4270000000001</v>
      </c>
      <c r="S24" s="4">
        <v>2205.3240000000001</v>
      </c>
      <c r="T24" s="4">
        <v>124.90700000000001</v>
      </c>
      <c r="U24" s="4"/>
      <c r="V24" s="4"/>
      <c r="W24" s="4"/>
      <c r="X24" s="4"/>
      <c r="Y24" s="4"/>
      <c r="Z24" s="4"/>
      <c r="AA24" s="4"/>
      <c r="AB24" s="28" t="str">
        <f>[1]CZ!B$161</f>
        <v>1.(c)</v>
      </c>
      <c r="AC24" s="31" t="str">
        <f>[1]CZ!C$161</f>
        <v>Energotrans, a.s.</v>
      </c>
      <c r="AD24" s="31" t="str">
        <f>[1]CZ!D$161</f>
        <v>Elektrárna Mělník I - EMĚ I</v>
      </c>
      <c r="AE24" s="31">
        <f>[1]CZ!E$161</f>
        <v>8129</v>
      </c>
      <c r="AF24" s="31" t="str">
        <f>[1]CZ!F$161</f>
        <v>N/A</v>
      </c>
      <c r="AG24" s="31" t="str">
        <f>[1]CZ!G$161</f>
        <v/>
      </c>
      <c r="AH24" s="31" t="str">
        <f>[1]CZ!H$161</f>
        <v>Horní Počaply</v>
      </c>
      <c r="AI24" s="31" t="str">
        <f>[1]CZ!I$161</f>
        <v>27703</v>
      </c>
      <c r="AJ24" s="31">
        <f>[1]CZ!J$161</f>
        <v>2210</v>
      </c>
      <c r="AK24" s="31">
        <f>[1]CZ!K$161</f>
        <v>2300</v>
      </c>
      <c r="AL24" s="31">
        <f>[1]CZ!L$161</f>
        <v>117</v>
      </c>
      <c r="AM24" s="31">
        <f>[1]CZ!M$161</f>
        <v>1900</v>
      </c>
      <c r="AN24" s="8" t="s">
        <v>810</v>
      </c>
    </row>
    <row r="25" spans="1:40" s="24" customFormat="1">
      <c r="A25" s="4" t="s">
        <v>1020</v>
      </c>
      <c r="B25" s="4">
        <v>2012</v>
      </c>
      <c r="C25" s="4" t="s">
        <v>1249</v>
      </c>
      <c r="D25" s="4" t="s">
        <v>1250</v>
      </c>
      <c r="E25" s="4" t="s">
        <v>269</v>
      </c>
      <c r="F25" s="4">
        <v>57</v>
      </c>
      <c r="G25" s="4" t="s">
        <v>1251</v>
      </c>
      <c r="H25" s="4" t="s">
        <v>1252</v>
      </c>
      <c r="I25" s="4" t="s">
        <v>14</v>
      </c>
      <c r="J25" s="4" t="s">
        <v>470</v>
      </c>
      <c r="K25" s="4">
        <v>27.2</v>
      </c>
      <c r="L25" s="4" t="s">
        <v>8</v>
      </c>
      <c r="M25" s="4">
        <v>0</v>
      </c>
      <c r="N25" s="4">
        <v>0</v>
      </c>
      <c r="O25" s="4">
        <v>0</v>
      </c>
      <c r="P25" s="4">
        <v>634.90712789999998</v>
      </c>
      <c r="Q25" s="4">
        <v>0</v>
      </c>
      <c r="R25" s="4">
        <v>7.0860000000000003</v>
      </c>
      <c r="S25" s="4">
        <v>26.291</v>
      </c>
      <c r="T25" s="4">
        <v>0.373</v>
      </c>
      <c r="U25" s="4" t="s">
        <v>1253</v>
      </c>
      <c r="V25" s="4"/>
      <c r="W25" s="4"/>
      <c r="X25" s="4"/>
      <c r="Y25" s="4"/>
      <c r="Z25" s="4"/>
      <c r="AA25" s="4"/>
      <c r="AB25" s="28" t="str">
        <f>[1]CZ!B$165</f>
        <v>6.(b)</v>
      </c>
      <c r="AC25" s="31" t="str">
        <f>[1]CZ!C$165</f>
        <v>KRPA PAPER, a.s.</v>
      </c>
      <c r="AD25" s="31" t="str">
        <f>[1]CZ!D$165</f>
        <v>KRPA PAPER, a.s.</v>
      </c>
      <c r="AE25" s="31">
        <f>[1]CZ!E$165</f>
        <v>16411</v>
      </c>
      <c r="AF25" s="31" t="str">
        <f>[1]CZ!F$165</f>
        <v>Nádražní</v>
      </c>
      <c r="AG25" s="31" t="str">
        <f>[1]CZ!G$165</f>
        <v>266</v>
      </c>
      <c r="AH25" s="31" t="str">
        <f>[1]CZ!H$165</f>
        <v>Hostinné</v>
      </c>
      <c r="AI25" s="31" t="str">
        <f>[1]CZ!I$165</f>
        <v>54371</v>
      </c>
      <c r="AJ25" s="31">
        <f>[1]CZ!J$165</f>
        <v>0</v>
      </c>
      <c r="AK25" s="31">
        <f>[1]CZ!K$165</f>
        <v>0</v>
      </c>
      <c r="AL25" s="31">
        <f>[1]CZ!L$165</f>
        <v>0</v>
      </c>
      <c r="AM25" s="31">
        <f>[1]CZ!M$165</f>
        <v>0</v>
      </c>
      <c r="AN25" s="8" t="s">
        <v>810</v>
      </c>
    </row>
    <row r="26" spans="1:40" s="35" customFormat="1">
      <c r="A26" s="1" t="s">
        <v>1020</v>
      </c>
      <c r="B26" s="1">
        <v>2012</v>
      </c>
      <c r="C26" s="1" t="s">
        <v>1202</v>
      </c>
      <c r="D26" s="1" t="s">
        <v>1203</v>
      </c>
      <c r="E26" s="1" t="s">
        <v>221</v>
      </c>
      <c r="F26" s="1">
        <v>46</v>
      </c>
      <c r="G26" s="1" t="s">
        <v>1204</v>
      </c>
      <c r="H26" s="1" t="s">
        <v>1205</v>
      </c>
      <c r="I26" s="1" t="s">
        <v>14</v>
      </c>
      <c r="J26" s="1" t="s">
        <v>202</v>
      </c>
      <c r="K26" s="1">
        <v>98.9</v>
      </c>
      <c r="L26" s="1" t="s">
        <v>8</v>
      </c>
      <c r="M26" s="1">
        <v>0</v>
      </c>
      <c r="N26" s="1">
        <v>0</v>
      </c>
      <c r="O26" s="1">
        <v>0.1042975</v>
      </c>
      <c r="P26" s="1">
        <v>4.2582500000000002E-2</v>
      </c>
      <c r="Q26" s="1">
        <v>0</v>
      </c>
      <c r="R26" s="1">
        <v>1E-3</v>
      </c>
      <c r="S26" s="1">
        <v>0.01</v>
      </c>
      <c r="T26" s="1">
        <v>1E-3</v>
      </c>
      <c r="U26" s="1" t="s">
        <v>1206</v>
      </c>
      <c r="V26" s="1"/>
      <c r="W26" s="1"/>
      <c r="X26" s="1"/>
      <c r="Y26" s="1"/>
      <c r="Z26" s="1"/>
      <c r="AA26" s="1"/>
      <c r="AB26" s="12"/>
      <c r="AC26" s="20"/>
      <c r="AD26" s="20"/>
      <c r="AE26" s="20"/>
      <c r="AF26" s="20"/>
      <c r="AG26" s="20"/>
      <c r="AH26" s="20"/>
      <c r="AI26" s="20"/>
      <c r="AJ26" s="20"/>
      <c r="AK26" s="20"/>
      <c r="AL26" s="20"/>
      <c r="AM26" s="20"/>
      <c r="AN26" s="8"/>
    </row>
    <row r="27" spans="1:40" s="24" customFormat="1">
      <c r="A27" s="4" t="s">
        <v>1020</v>
      </c>
      <c r="B27" s="4">
        <v>2012</v>
      </c>
      <c r="C27" s="4" t="s">
        <v>1270</v>
      </c>
      <c r="D27" s="4" t="s">
        <v>1271</v>
      </c>
      <c r="E27" s="4" t="s">
        <v>291</v>
      </c>
      <c r="F27" s="4">
        <v>62</v>
      </c>
      <c r="G27" s="4" t="s">
        <v>1272</v>
      </c>
      <c r="H27" s="4" t="s">
        <v>1273</v>
      </c>
      <c r="I27" s="4" t="s">
        <v>6</v>
      </c>
      <c r="J27" s="4" t="s">
        <v>470</v>
      </c>
      <c r="K27" s="4">
        <v>99.5</v>
      </c>
      <c r="L27" s="4" t="s">
        <v>8</v>
      </c>
      <c r="M27" s="4">
        <v>0</v>
      </c>
      <c r="N27" s="4">
        <v>0</v>
      </c>
      <c r="O27" s="4">
        <v>79.790000000000006</v>
      </c>
      <c r="P27" s="4">
        <v>441.56251109999994</v>
      </c>
      <c r="Q27" s="4">
        <v>0</v>
      </c>
      <c r="R27" s="4">
        <v>36.142000000000003</v>
      </c>
      <c r="S27" s="4">
        <v>21.873999999999999</v>
      </c>
      <c r="T27" s="4">
        <v>1.0659999999999998</v>
      </c>
      <c r="U27" s="4"/>
      <c r="V27" s="4"/>
      <c r="W27" s="4"/>
      <c r="X27" s="4"/>
      <c r="Y27" s="4"/>
      <c r="Z27" s="4"/>
      <c r="AA27" s="4"/>
      <c r="AB27" s="28" t="str">
        <f>[1]CZ!B$187</f>
        <v>1.(c)</v>
      </c>
      <c r="AC27" s="31" t="str">
        <f>[1]CZ!C$187</f>
        <v>Moravskoslezské cukrovary, a.s.</v>
      </c>
      <c r="AD27" s="31" t="str">
        <f>[1]CZ!D$187</f>
        <v>Moravskoslezské cukrovary, a.s.  závod Hrušovany</v>
      </c>
      <c r="AE27" s="31">
        <f>[1]CZ!E$187</f>
        <v>6654</v>
      </c>
      <c r="AF27" s="31" t="str">
        <f>[1]CZ!F$187</f>
        <v>Cukrovarská</v>
      </c>
      <c r="AG27" s="31" t="str">
        <f>[1]CZ!G$187</f>
        <v>657</v>
      </c>
      <c r="AH27" s="31" t="str">
        <f>[1]CZ!H$187</f>
        <v>Hrušovany nad Jevišovkou</v>
      </c>
      <c r="AI27" s="31" t="str">
        <f>[1]CZ!I$187</f>
        <v>67167</v>
      </c>
      <c r="AJ27" s="31">
        <f>[1]CZ!J$187</f>
        <v>0</v>
      </c>
      <c r="AK27" s="31">
        <f>[1]CZ!K$187</f>
        <v>0</v>
      </c>
      <c r="AL27" s="31">
        <f>[1]CZ!L$187</f>
        <v>0</v>
      </c>
      <c r="AM27" s="31">
        <f>[1]CZ!M$187</f>
        <v>0</v>
      </c>
      <c r="AN27" s="8" t="s">
        <v>810</v>
      </c>
    </row>
    <row r="28" spans="1:40" s="24" customFormat="1">
      <c r="A28" s="4" t="s">
        <v>1020</v>
      </c>
      <c r="B28" s="4">
        <v>2012</v>
      </c>
      <c r="C28" s="4" t="s">
        <v>1227</v>
      </c>
      <c r="D28" s="4" t="s">
        <v>1228</v>
      </c>
      <c r="E28" s="4" t="s">
        <v>247</v>
      </c>
      <c r="F28" s="4">
        <v>52</v>
      </c>
      <c r="G28" s="4" t="s">
        <v>1229</v>
      </c>
      <c r="H28" s="4" t="s">
        <v>1230</v>
      </c>
      <c r="I28" s="4" t="s">
        <v>6</v>
      </c>
      <c r="J28" s="4" t="s">
        <v>202</v>
      </c>
      <c r="K28" s="4">
        <v>72</v>
      </c>
      <c r="L28" s="4" t="s">
        <v>8</v>
      </c>
      <c r="M28" s="4">
        <v>0</v>
      </c>
      <c r="N28" s="4">
        <v>0</v>
      </c>
      <c r="O28" s="4">
        <v>0</v>
      </c>
      <c r="P28" s="4">
        <v>409.61274914999996</v>
      </c>
      <c r="Q28" s="4">
        <v>0</v>
      </c>
      <c r="R28" s="4">
        <v>2.4E-2</v>
      </c>
      <c r="S28" s="4">
        <v>9.3790000000000013</v>
      </c>
      <c r="T28" s="4">
        <v>0.24</v>
      </c>
      <c r="U28" s="4"/>
      <c r="V28" s="4"/>
      <c r="W28" s="4"/>
      <c r="X28" s="4"/>
      <c r="Y28" s="4"/>
      <c r="Z28" s="4"/>
      <c r="AA28" s="4"/>
      <c r="AB28" s="28" t="str">
        <f>[1]CZ!B$195</f>
        <v>1.(c)</v>
      </c>
      <c r="AC28" s="31" t="str">
        <f>[1]CZ!C$195</f>
        <v>Jablonecká teplárenská a realitní, a.s.</v>
      </c>
      <c r="AD28" s="31" t="str">
        <f>[1]CZ!D$195</f>
        <v>Výtopna BRANDL</v>
      </c>
      <c r="AE28" s="31">
        <f>[1]CZ!E$195</f>
        <v>9884</v>
      </c>
      <c r="AF28" s="31" t="str">
        <f>[1]CZ!F$195</f>
        <v>Liberecká</v>
      </c>
      <c r="AG28" s="31" t="str">
        <f>[1]CZ!G$195</f>
        <v>120</v>
      </c>
      <c r="AH28" s="31" t="str">
        <f>[1]CZ!H$195</f>
        <v>Jablonec nad Nisou</v>
      </c>
      <c r="AI28" s="31" t="str">
        <f>[1]CZ!I$195</f>
        <v>46601</v>
      </c>
      <c r="AJ28" s="31">
        <f>[1]CZ!J$195</f>
        <v>0</v>
      </c>
      <c r="AK28" s="31">
        <f>[1]CZ!K$195</f>
        <v>0</v>
      </c>
      <c r="AL28" s="31">
        <f>[1]CZ!L$195</f>
        <v>0</v>
      </c>
      <c r="AM28" s="31">
        <f>[1]CZ!M$195</f>
        <v>0</v>
      </c>
      <c r="AN28" s="8" t="s">
        <v>810</v>
      </c>
    </row>
    <row r="29" spans="1:40" s="24" customFormat="1">
      <c r="A29" s="4" t="s">
        <v>1020</v>
      </c>
      <c r="B29" s="4">
        <v>2012</v>
      </c>
      <c r="C29" s="4" t="s">
        <v>1231</v>
      </c>
      <c r="D29" s="4" t="s">
        <v>1232</v>
      </c>
      <c r="E29" s="4" t="s">
        <v>251</v>
      </c>
      <c r="F29" s="4">
        <v>53</v>
      </c>
      <c r="G29" s="4" t="s">
        <v>1233</v>
      </c>
      <c r="H29" s="4" t="s">
        <v>1230</v>
      </c>
      <c r="I29" s="4" t="s">
        <v>6</v>
      </c>
      <c r="J29" s="4" t="s">
        <v>202</v>
      </c>
      <c r="K29" s="4">
        <v>87</v>
      </c>
      <c r="L29" s="4" t="s">
        <v>8</v>
      </c>
      <c r="M29" s="4">
        <v>0</v>
      </c>
      <c r="N29" s="4">
        <v>0</v>
      </c>
      <c r="O29" s="4">
        <v>0</v>
      </c>
      <c r="P29" s="4">
        <v>260.26314990000003</v>
      </c>
      <c r="Q29" s="4">
        <v>0</v>
      </c>
      <c r="R29" s="4">
        <v>1.4999999999999999E-2</v>
      </c>
      <c r="S29" s="4">
        <v>5.7590000000000003</v>
      </c>
      <c r="T29" s="4">
        <v>0.153</v>
      </c>
      <c r="U29" s="4" t="s">
        <v>1234</v>
      </c>
      <c r="V29" s="4"/>
      <c r="W29" s="4"/>
      <c r="X29" s="4"/>
      <c r="Y29" s="4"/>
      <c r="Z29" s="4"/>
      <c r="AA29" s="4"/>
      <c r="AB29" s="28" t="str">
        <f>[1]CZ!B$196</f>
        <v>1.(c)</v>
      </c>
      <c r="AC29" s="31" t="str">
        <f>[1]CZ!C$196</f>
        <v>Jablonecká teplárenská a realitní, a.s.</v>
      </c>
      <c r="AD29" s="31" t="str">
        <f>[1]CZ!D$196</f>
        <v>Výtopna RÝNOVICE</v>
      </c>
      <c r="AE29" s="31">
        <f>[1]CZ!E$196</f>
        <v>102109</v>
      </c>
      <c r="AF29" s="31" t="str">
        <f>[1]CZ!F$196</f>
        <v>Belgická</v>
      </c>
      <c r="AG29" s="31" t="str">
        <f>[1]CZ!G$196</f>
        <v>400</v>
      </c>
      <c r="AH29" s="31" t="str">
        <f>[1]CZ!H$196</f>
        <v>Jablonec nad Nisou</v>
      </c>
      <c r="AI29" s="31" t="str">
        <f>[1]CZ!I$196</f>
        <v>46601</v>
      </c>
      <c r="AJ29" s="31">
        <f>[1]CZ!J$196</f>
        <v>0</v>
      </c>
      <c r="AK29" s="31">
        <f>[1]CZ!K$196</f>
        <v>0</v>
      </c>
      <c r="AL29" s="31">
        <f>[1]CZ!L$196</f>
        <v>0</v>
      </c>
      <c r="AM29" s="31">
        <f>[1]CZ!M$196</f>
        <v>0</v>
      </c>
      <c r="AN29" s="8" t="s">
        <v>810</v>
      </c>
    </row>
    <row r="30" spans="1:40" s="24" customFormat="1">
      <c r="A30" s="4" t="s">
        <v>1020</v>
      </c>
      <c r="B30" s="4">
        <v>2012</v>
      </c>
      <c r="C30" s="4" t="s">
        <v>1073</v>
      </c>
      <c r="D30" s="4" t="s">
        <v>1074</v>
      </c>
      <c r="E30" s="4" t="s">
        <v>75</v>
      </c>
      <c r="F30" s="4">
        <v>14</v>
      </c>
      <c r="G30" s="4" t="s">
        <v>1075</v>
      </c>
      <c r="H30" s="4" t="s">
        <v>1076</v>
      </c>
      <c r="I30" s="4" t="s">
        <v>6</v>
      </c>
      <c r="J30" s="4" t="s">
        <v>15</v>
      </c>
      <c r="K30" s="4">
        <v>1232.8</v>
      </c>
      <c r="L30" s="4" t="s">
        <v>8</v>
      </c>
      <c r="M30" s="4">
        <v>0</v>
      </c>
      <c r="N30" s="4">
        <v>28033.714070000002</v>
      </c>
      <c r="O30" s="4">
        <v>12.40781</v>
      </c>
      <c r="P30" s="4">
        <v>0</v>
      </c>
      <c r="Q30" s="4">
        <v>0</v>
      </c>
      <c r="R30" s="4">
        <v>2935.1710000000003</v>
      </c>
      <c r="S30" s="4">
        <v>2646.7</v>
      </c>
      <c r="T30" s="4">
        <v>193.30200000000002</v>
      </c>
      <c r="U30" s="4"/>
      <c r="V30" s="4"/>
      <c r="W30" s="4"/>
      <c r="X30" s="4"/>
      <c r="Y30" s="4"/>
      <c r="Z30" s="4"/>
      <c r="AA30" s="4"/>
      <c r="AB30" s="41" t="str">
        <f>[1]CZ!B$221</f>
        <v>1.(c)</v>
      </c>
      <c r="AC30" s="24" t="str">
        <f>[1]CZ!C$221</f>
        <v>ČEZ, a. s.</v>
      </c>
      <c r="AD30" s="24" t="str">
        <f>[1]CZ!D$221</f>
        <v>Elektrárny Prunéřov</v>
      </c>
      <c r="AE30" s="24">
        <f>[1]CZ!E$221</f>
        <v>12825</v>
      </c>
      <c r="AF30" s="24" t="str">
        <f>[1]CZ!F$221</f>
        <v>N/A</v>
      </c>
      <c r="AG30" s="24" t="str">
        <f>[1]CZ!G$221</f>
        <v>375</v>
      </c>
      <c r="AH30" s="24" t="str">
        <f>[1]CZ!H$221</f>
        <v>Kadaň</v>
      </c>
      <c r="AI30" s="24" t="str">
        <f>[1]CZ!I$221</f>
        <v>43201</v>
      </c>
      <c r="AJ30" s="24">
        <f>[1]CZ!J$221</f>
        <v>10900</v>
      </c>
      <c r="AK30" s="24">
        <f>[1]CZ!K$221</f>
        <v>12200</v>
      </c>
      <c r="AL30" s="24">
        <f>[1]CZ!L$221</f>
        <v>625</v>
      </c>
      <c r="AM30" s="24">
        <f>[1]CZ!M$221</f>
        <v>6920</v>
      </c>
      <c r="AN30" s="23" t="s">
        <v>810</v>
      </c>
    </row>
    <row r="31" spans="1:40" s="24" customFormat="1">
      <c r="A31" s="4" t="s">
        <v>1020</v>
      </c>
      <c r="B31" s="4">
        <v>2012</v>
      </c>
      <c r="C31" s="4" t="s">
        <v>1077</v>
      </c>
      <c r="D31" s="4" t="s">
        <v>1078</v>
      </c>
      <c r="E31" s="4" t="s">
        <v>80</v>
      </c>
      <c r="F31" s="4">
        <v>15</v>
      </c>
      <c r="G31" s="4" t="s">
        <v>1079</v>
      </c>
      <c r="H31" s="4" t="s">
        <v>1076</v>
      </c>
      <c r="I31" s="4" t="s">
        <v>6</v>
      </c>
      <c r="J31" s="4" t="s">
        <v>15</v>
      </c>
      <c r="K31" s="4">
        <v>2956</v>
      </c>
      <c r="L31" s="4" t="s">
        <v>8</v>
      </c>
      <c r="M31" s="4">
        <v>0</v>
      </c>
      <c r="N31" s="4">
        <v>47228.060337000003</v>
      </c>
      <c r="O31" s="4">
        <v>0</v>
      </c>
      <c r="P31" s="4">
        <v>146.86691903799999</v>
      </c>
      <c r="Q31" s="4">
        <v>0</v>
      </c>
      <c r="R31" s="4">
        <v>9252.7989999999991</v>
      </c>
      <c r="S31" s="4">
        <v>8209.6830000000009</v>
      </c>
      <c r="T31" s="4">
        <v>471.49400000000003</v>
      </c>
      <c r="U31" s="4"/>
      <c r="V31" s="4"/>
      <c r="W31" s="4"/>
      <c r="X31" s="4"/>
      <c r="Y31" s="4"/>
      <c r="Z31" s="4"/>
      <c r="AA31" s="4"/>
      <c r="AB31" s="41" t="str">
        <f>[1]CZ!B$221</f>
        <v>1.(c)</v>
      </c>
      <c r="AC31" s="24" t="str">
        <f>[1]CZ!C$221</f>
        <v>ČEZ, a. s.</v>
      </c>
      <c r="AD31" s="24" t="str">
        <f>[1]CZ!D$221</f>
        <v>Elektrárny Prunéřov</v>
      </c>
      <c r="AE31" s="24">
        <f>[1]CZ!E$221</f>
        <v>12825</v>
      </c>
      <c r="AF31" s="24" t="str">
        <f>[1]CZ!F$221</f>
        <v>N/A</v>
      </c>
      <c r="AG31" s="24" t="str">
        <f>[1]CZ!G$221</f>
        <v>375</v>
      </c>
      <c r="AH31" s="24" t="str">
        <f>[1]CZ!H$221</f>
        <v>Kadaň</v>
      </c>
      <c r="AI31" s="24" t="str">
        <f>[1]CZ!I$221</f>
        <v>43201</v>
      </c>
      <c r="AJ31" s="24">
        <f>[1]CZ!J$221</f>
        <v>10900</v>
      </c>
      <c r="AK31" s="24">
        <f>[1]CZ!K$221</f>
        <v>12200</v>
      </c>
      <c r="AL31" s="24">
        <f>[1]CZ!L$221</f>
        <v>625</v>
      </c>
      <c r="AM31" s="24">
        <f>[1]CZ!M$221</f>
        <v>6920</v>
      </c>
      <c r="AN31" s="23" t="s">
        <v>810</v>
      </c>
    </row>
    <row r="32" spans="1:40" s="24" customFormat="1">
      <c r="A32" s="4" t="s">
        <v>1020</v>
      </c>
      <c r="B32" s="4">
        <v>2012</v>
      </c>
      <c r="C32" s="4" t="s">
        <v>1080</v>
      </c>
      <c r="D32" s="4" t="s">
        <v>1081</v>
      </c>
      <c r="E32" s="4" t="s">
        <v>84</v>
      </c>
      <c r="F32" s="4">
        <v>16</v>
      </c>
      <c r="G32" s="4" t="s">
        <v>1082</v>
      </c>
      <c r="H32" s="4" t="s">
        <v>1076</v>
      </c>
      <c r="I32" s="4" t="s">
        <v>6</v>
      </c>
      <c r="J32" s="4" t="s">
        <v>15</v>
      </c>
      <c r="K32" s="4">
        <v>2342.1</v>
      </c>
      <c r="L32" s="4" t="s">
        <v>8</v>
      </c>
      <c r="M32" s="4">
        <v>0</v>
      </c>
      <c r="N32" s="4">
        <v>28610.935730000001</v>
      </c>
      <c r="O32" s="4">
        <v>0</v>
      </c>
      <c r="P32" s="4">
        <v>62.166465355999989</v>
      </c>
      <c r="Q32" s="4">
        <v>0</v>
      </c>
      <c r="R32" s="4">
        <v>1148.9390000000001</v>
      </c>
      <c r="S32" s="4">
        <v>1945.3389999999999</v>
      </c>
      <c r="T32" s="4">
        <v>123.61100000000002</v>
      </c>
      <c r="U32" s="4"/>
      <c r="V32" s="4"/>
      <c r="W32" s="4"/>
      <c r="X32" s="4"/>
      <c r="Y32" s="4"/>
      <c r="Z32" s="4"/>
      <c r="AA32" s="4"/>
      <c r="AB32" s="41" t="str">
        <f>[1]CZ!B$222</f>
        <v>1.(c)</v>
      </c>
      <c r="AC32" s="24" t="str">
        <f>[1]CZ!C$222</f>
        <v>ČEZ, a. s.</v>
      </c>
      <c r="AD32" s="24" t="str">
        <f>[1]CZ!D$222</f>
        <v>Elektrárny Tušimice</v>
      </c>
      <c r="AE32" s="24">
        <f>[1]CZ!E$222</f>
        <v>8582</v>
      </c>
      <c r="AF32" s="24" t="str">
        <f>[1]CZ!F$222</f>
        <v>N/A</v>
      </c>
      <c r="AG32" s="24" t="str">
        <f>[1]CZ!G$222</f>
        <v>9</v>
      </c>
      <c r="AH32" s="24" t="str">
        <f>[1]CZ!H$222</f>
        <v>Kadaň</v>
      </c>
      <c r="AI32" s="24" t="str">
        <f>[1]CZ!I$222</f>
        <v>43201</v>
      </c>
      <c r="AJ32" s="24">
        <f>[1]CZ!J$222</f>
        <v>1950</v>
      </c>
      <c r="AK32" s="24">
        <f>[1]CZ!K$222</f>
        <v>1150</v>
      </c>
      <c r="AL32" s="24">
        <f>[1]CZ!L$222</f>
        <v>116</v>
      </c>
      <c r="AM32" s="24">
        <f>[1]CZ!M$222</f>
        <v>2800</v>
      </c>
      <c r="AN32" s="23" t="s">
        <v>810</v>
      </c>
    </row>
    <row r="33" spans="1:40" s="24" customFormat="1">
      <c r="A33" s="4" t="s">
        <v>1020</v>
      </c>
      <c r="B33" s="4">
        <v>2012</v>
      </c>
      <c r="C33" s="4" t="s">
        <v>1136</v>
      </c>
      <c r="D33" s="4" t="s">
        <v>1137</v>
      </c>
      <c r="E33" s="4" t="s">
        <v>144</v>
      </c>
      <c r="F33" s="4">
        <v>29</v>
      </c>
      <c r="G33" s="4" t="s">
        <v>1138</v>
      </c>
      <c r="H33" s="4" t="s">
        <v>1139</v>
      </c>
      <c r="I33" s="4" t="s">
        <v>6</v>
      </c>
      <c r="J33" s="4" t="s">
        <v>15</v>
      </c>
      <c r="K33" s="4">
        <v>272.39999999999998</v>
      </c>
      <c r="L33" s="4" t="s">
        <v>8</v>
      </c>
      <c r="M33" s="4">
        <v>97.199734680000006</v>
      </c>
      <c r="N33" s="4">
        <v>1996.1073595600001</v>
      </c>
      <c r="O33" s="4">
        <v>0</v>
      </c>
      <c r="P33" s="4">
        <v>6.6495601139999998</v>
      </c>
      <c r="Q33" s="4">
        <v>19.612034054999999</v>
      </c>
      <c r="R33" s="4">
        <v>662.70699999999999</v>
      </c>
      <c r="S33" s="4">
        <v>335.23399999999998</v>
      </c>
      <c r="T33" s="4">
        <v>6.6820000000000004</v>
      </c>
      <c r="U33" s="4"/>
      <c r="V33" s="4"/>
      <c r="W33" s="4"/>
      <c r="X33" s="4"/>
      <c r="Y33" s="4"/>
      <c r="Z33" s="4"/>
      <c r="AA33" s="4"/>
      <c r="AB33" s="41" t="str">
        <f>[1]CZ!B$229</f>
        <v>1.(c)</v>
      </c>
      <c r="AC33" s="24" t="str">
        <f>[1]CZ!C$229</f>
        <v>Dalkia Česká republika, a.s.</v>
      </c>
      <c r="AD33" s="24" t="str">
        <f>[1]CZ!D$229</f>
        <v>Teplárna Československé armády</v>
      </c>
      <c r="AE33" s="24">
        <f>[1]CZ!E$229</f>
        <v>11403</v>
      </c>
      <c r="AF33" s="24" t="str">
        <f>[1]CZ!F$229</f>
        <v>ČSA</v>
      </c>
      <c r="AG33" s="24" t="str">
        <f>[1]CZ!G$229</f>
        <v>4</v>
      </c>
      <c r="AH33" s="24" t="str">
        <f>[1]CZ!H$229</f>
        <v>Karviná</v>
      </c>
      <c r="AI33" s="24" t="str">
        <f>[1]CZ!I$229</f>
        <v>73506</v>
      </c>
      <c r="AJ33" s="24">
        <f>[1]CZ!J$229</f>
        <v>335</v>
      </c>
      <c r="AK33" s="24">
        <f>[1]CZ!K$229</f>
        <v>663</v>
      </c>
      <c r="AL33" s="24">
        <f>[1]CZ!L$229</f>
        <v>0</v>
      </c>
      <c r="AM33" s="24">
        <f>[1]CZ!M$229</f>
        <v>186</v>
      </c>
      <c r="AN33" s="23" t="s">
        <v>810</v>
      </c>
    </row>
    <row r="34" spans="1:40" s="24" customFormat="1">
      <c r="A34" s="4" t="s">
        <v>1020</v>
      </c>
      <c r="B34" s="4">
        <v>2012</v>
      </c>
      <c r="C34" s="4" t="s">
        <v>1144</v>
      </c>
      <c r="D34" s="4" t="s">
        <v>1145</v>
      </c>
      <c r="E34" s="4" t="s">
        <v>152</v>
      </c>
      <c r="F34" s="4">
        <v>31</v>
      </c>
      <c r="G34" s="4" t="s">
        <v>1146</v>
      </c>
      <c r="H34" s="4" t="s">
        <v>1139</v>
      </c>
      <c r="I34" s="4" t="s">
        <v>6</v>
      </c>
      <c r="J34" s="4" t="s">
        <v>15</v>
      </c>
      <c r="K34" s="4">
        <v>291.76</v>
      </c>
      <c r="L34" s="4" t="s">
        <v>8</v>
      </c>
      <c r="M34" s="4">
        <v>194.66694890999997</v>
      </c>
      <c r="N34" s="4">
        <v>3261.6969530400002</v>
      </c>
      <c r="O34" s="4">
        <v>0</v>
      </c>
      <c r="P34" s="4">
        <v>0</v>
      </c>
      <c r="Q34" s="4">
        <v>175.06530330499999</v>
      </c>
      <c r="R34" s="4">
        <v>767.03800000000001</v>
      </c>
      <c r="S34" s="4">
        <v>557.26700000000005</v>
      </c>
      <c r="T34" s="4">
        <v>15.128</v>
      </c>
      <c r="U34" s="4"/>
      <c r="V34" s="4"/>
      <c r="W34" s="4"/>
      <c r="X34" s="4"/>
      <c r="Y34" s="4"/>
      <c r="Z34" s="4"/>
      <c r="AA34" s="4"/>
      <c r="AB34" s="41" t="str">
        <f>[1]CZ!B$230</f>
        <v>1.(c)</v>
      </c>
      <c r="AC34" s="24" t="str">
        <f>[1]CZ!C$230</f>
        <v>Dalkia Česká republika, a.s.</v>
      </c>
      <c r="AD34" s="24" t="str">
        <f>[1]CZ!D$230</f>
        <v>Teplárna Karviná</v>
      </c>
      <c r="AE34" s="24">
        <f>[1]CZ!E$230</f>
        <v>11402</v>
      </c>
      <c r="AF34" s="24" t="str">
        <f>[1]CZ!F$230</f>
        <v>Svobody</v>
      </c>
      <c r="AG34" s="24" t="str">
        <f>[1]CZ!G$230</f>
        <v>5</v>
      </c>
      <c r="AH34" s="24" t="str">
        <f>[1]CZ!H$230</f>
        <v>Karviná</v>
      </c>
      <c r="AI34" s="24" t="str">
        <f>[1]CZ!I$230</f>
        <v>73506</v>
      </c>
      <c r="AJ34" s="24">
        <f>[1]CZ!J$230</f>
        <v>557</v>
      </c>
      <c r="AK34" s="24">
        <f>[1]CZ!K$230</f>
        <v>767</v>
      </c>
      <c r="AL34" s="24">
        <f>[1]CZ!L$230</f>
        <v>0</v>
      </c>
      <c r="AM34" s="24">
        <f>[1]CZ!M$230</f>
        <v>329</v>
      </c>
      <c r="AN34" s="23" t="s">
        <v>810</v>
      </c>
    </row>
    <row r="35" spans="1:40">
      <c r="A35" s="1" t="s">
        <v>1020</v>
      </c>
      <c r="B35" s="1">
        <v>2012</v>
      </c>
      <c r="C35" s="1" t="s">
        <v>1274</v>
      </c>
      <c r="D35" s="1" t="s">
        <v>1275</v>
      </c>
      <c r="E35" s="1" t="s">
        <v>296</v>
      </c>
      <c r="F35" s="1">
        <v>63</v>
      </c>
      <c r="G35" s="1" t="s">
        <v>1276</v>
      </c>
      <c r="H35" s="1" t="s">
        <v>1277</v>
      </c>
      <c r="I35" s="1" t="s">
        <v>6</v>
      </c>
      <c r="J35" s="1" t="s">
        <v>470</v>
      </c>
      <c r="K35" s="1">
        <v>76.7</v>
      </c>
      <c r="L35" s="1" t="s">
        <v>8</v>
      </c>
      <c r="M35" s="1">
        <v>0</v>
      </c>
      <c r="N35" s="1">
        <v>0</v>
      </c>
      <c r="O35" s="1">
        <v>0</v>
      </c>
      <c r="P35" s="1">
        <v>0</v>
      </c>
      <c r="Q35" s="1">
        <v>0</v>
      </c>
      <c r="R35" s="1">
        <v>0</v>
      </c>
      <c r="S35" s="1">
        <v>0</v>
      </c>
      <c r="T35" s="1">
        <v>0</v>
      </c>
      <c r="U35" s="1" t="s">
        <v>1278</v>
      </c>
      <c r="V35" s="1"/>
      <c r="W35" s="1"/>
      <c r="X35" s="1"/>
      <c r="Y35" s="1"/>
      <c r="Z35" s="1"/>
      <c r="AA35" s="1"/>
    </row>
    <row r="36" spans="1:40" s="5" customFormat="1">
      <c r="A36" s="4" t="s">
        <v>1020</v>
      </c>
      <c r="B36" s="4">
        <v>2012</v>
      </c>
      <c r="C36" s="4" t="s">
        <v>1026</v>
      </c>
      <c r="D36" s="4" t="s">
        <v>1027</v>
      </c>
      <c r="E36" s="4" t="s">
        <v>11</v>
      </c>
      <c r="F36" s="4">
        <v>2</v>
      </c>
      <c r="G36" s="4" t="s">
        <v>1028</v>
      </c>
      <c r="H36" s="4" t="s">
        <v>1029</v>
      </c>
      <c r="I36" s="4" t="s">
        <v>6</v>
      </c>
      <c r="J36" s="4" t="s">
        <v>15</v>
      </c>
      <c r="K36" s="4">
        <v>1018</v>
      </c>
      <c r="L36" s="4" t="s">
        <v>27</v>
      </c>
      <c r="M36" s="4">
        <v>493.18481600000007</v>
      </c>
      <c r="N36" s="4">
        <v>16062.18497</v>
      </c>
      <c r="O36" s="4">
        <v>46.499486000000005</v>
      </c>
      <c r="P36" s="4">
        <v>7.7270600000000007</v>
      </c>
      <c r="Q36" s="4">
        <v>0</v>
      </c>
      <c r="R36" s="4">
        <v>2970.97</v>
      </c>
      <c r="S36" s="4">
        <v>1818.049</v>
      </c>
      <c r="T36" s="4">
        <v>78.748000000000005</v>
      </c>
      <c r="U36" s="16"/>
      <c r="V36" s="16"/>
      <c r="W36" s="16"/>
      <c r="X36" s="16"/>
      <c r="Y36" s="16"/>
      <c r="Z36" s="16"/>
      <c r="AA36" s="16"/>
      <c r="AB36" s="41" t="str">
        <f>[1]CZ!B$234</f>
        <v>1.(c)</v>
      </c>
      <c r="AC36" s="24" t="str">
        <f>[1]CZ!C$234</f>
        <v>Alpiq Generation (CZ) s.r.o.</v>
      </c>
      <c r="AD36" s="24" t="str">
        <f>[1]CZ!D$234</f>
        <v>ELEKTRÁRNA KLADNO</v>
      </c>
      <c r="AE36" s="24">
        <f>[1]CZ!E$234</f>
        <v>11284</v>
      </c>
      <c r="AF36" s="24" t="str">
        <f>[1]CZ!F$234</f>
        <v>Dubská</v>
      </c>
      <c r="AG36" s="24" t="str">
        <f>[1]CZ!G$234</f>
        <v>257</v>
      </c>
      <c r="AH36" s="24" t="str">
        <f>[1]CZ!H$234</f>
        <v>Kladno</v>
      </c>
      <c r="AI36" s="24" t="str">
        <f>[1]CZ!I$234</f>
        <v>27203</v>
      </c>
      <c r="AJ36" s="24">
        <f>[1]CZ!J$234</f>
        <v>1820</v>
      </c>
      <c r="AK36" s="24">
        <f>[1]CZ!K$234</f>
        <v>2970</v>
      </c>
      <c r="AL36" s="24">
        <f>[1]CZ!L$234</f>
        <v>74.400000000000006</v>
      </c>
      <c r="AM36" s="24">
        <f>[1]CZ!M$234</f>
        <v>1550</v>
      </c>
      <c r="AN36" s="23" t="s">
        <v>810</v>
      </c>
    </row>
    <row r="37" spans="1:40" s="5" customFormat="1">
      <c r="A37" s="4" t="s">
        <v>1020</v>
      </c>
      <c r="B37" s="4">
        <v>2012</v>
      </c>
      <c r="C37" s="4" t="s">
        <v>1172</v>
      </c>
      <c r="D37" s="4" t="s">
        <v>1173</v>
      </c>
      <c r="E37" s="4" t="s">
        <v>190</v>
      </c>
      <c r="F37" s="4">
        <v>39</v>
      </c>
      <c r="G37" s="4" t="s">
        <v>1174</v>
      </c>
      <c r="H37" s="4" t="s">
        <v>1175</v>
      </c>
      <c r="I37" s="4" t="s">
        <v>14</v>
      </c>
      <c r="J37" s="4" t="s">
        <v>15</v>
      </c>
      <c r="K37" s="4">
        <v>191.07</v>
      </c>
      <c r="L37" s="4" t="s">
        <v>8</v>
      </c>
      <c r="M37" s="4">
        <v>100.96605817999999</v>
      </c>
      <c r="N37" s="4">
        <v>1656.9195375099996</v>
      </c>
      <c r="O37" s="4">
        <v>0</v>
      </c>
      <c r="P37" s="4">
        <v>10.451130209</v>
      </c>
      <c r="Q37" s="4">
        <v>0</v>
      </c>
      <c r="R37" s="4">
        <v>1091.7239999999999</v>
      </c>
      <c r="S37" s="4">
        <v>302.32100000000003</v>
      </c>
      <c r="T37" s="4">
        <v>8.8520000000000003</v>
      </c>
      <c r="U37" s="16"/>
      <c r="V37" s="16"/>
      <c r="W37" s="16"/>
      <c r="X37" s="16"/>
      <c r="Y37" s="16"/>
      <c r="Z37" s="16"/>
      <c r="AA37" s="16"/>
      <c r="AB37" s="28" t="str">
        <f>[1]CZ!B$247</f>
        <v>1.(c)</v>
      </c>
      <c r="AC37" s="31" t="str">
        <f>[1]CZ!C$247</f>
        <v>Dalkia Kolín, a.s.</v>
      </c>
      <c r="AD37" s="31" t="str">
        <f>[1]CZ!D$247</f>
        <v>Elektrárna Kolín</v>
      </c>
      <c r="AE37" s="31">
        <f>[1]CZ!E$247</f>
        <v>12838</v>
      </c>
      <c r="AF37" s="31" t="str">
        <f>[1]CZ!F$247</f>
        <v>Tovární</v>
      </c>
      <c r="AG37" s="31" t="str">
        <f>[1]CZ!G$247</f>
        <v>21</v>
      </c>
      <c r="AH37" s="31" t="str">
        <f>[1]CZ!H$247</f>
        <v>Kolín</v>
      </c>
      <c r="AI37" s="31" t="str">
        <f>[1]CZ!I$247</f>
        <v>28002</v>
      </c>
      <c r="AJ37" s="31">
        <f>[1]CZ!J$247</f>
        <v>302</v>
      </c>
      <c r="AK37" s="31">
        <f>[1]CZ!K$247</f>
        <v>1090</v>
      </c>
      <c r="AL37" s="31">
        <f>[1]CZ!L$247</f>
        <v>0</v>
      </c>
      <c r="AM37" s="31">
        <f>[1]CZ!M$247</f>
        <v>161</v>
      </c>
      <c r="AN37" s="42" t="s">
        <v>810</v>
      </c>
    </row>
    <row r="38" spans="1:40" s="5" customFormat="1">
      <c r="A38" s="4" t="s">
        <v>1020</v>
      </c>
      <c r="B38" s="4">
        <v>2012</v>
      </c>
      <c r="C38" s="4" t="s">
        <v>1244</v>
      </c>
      <c r="D38" s="4" t="s">
        <v>1245</v>
      </c>
      <c r="E38" s="4" t="s">
        <v>264</v>
      </c>
      <c r="F38" s="4">
        <v>56</v>
      </c>
      <c r="G38" s="4" t="s">
        <v>1246</v>
      </c>
      <c r="H38" s="4" t="s">
        <v>1247</v>
      </c>
      <c r="I38" s="4" t="s">
        <v>6</v>
      </c>
      <c r="J38" s="4" t="s">
        <v>470</v>
      </c>
      <c r="K38" s="4">
        <v>299.89999999999998</v>
      </c>
      <c r="L38" s="4" t="s">
        <v>8</v>
      </c>
      <c r="M38" s="4">
        <v>19.733126399999996</v>
      </c>
      <c r="N38" s="4">
        <v>853.83277199999998</v>
      </c>
      <c r="O38" s="4">
        <v>0</v>
      </c>
      <c r="P38" s="4">
        <v>42.570298559999998</v>
      </c>
      <c r="Q38" s="4">
        <v>0</v>
      </c>
      <c r="R38" s="4">
        <v>252.98400000000001</v>
      </c>
      <c r="S38" s="4">
        <v>100.41300000000001</v>
      </c>
      <c r="T38" s="4">
        <v>7.4249999999999998</v>
      </c>
      <c r="U38" s="16" t="s">
        <v>1248</v>
      </c>
      <c r="V38" s="16"/>
      <c r="W38" s="16"/>
      <c r="X38" s="16"/>
      <c r="Y38" s="16"/>
      <c r="Z38" s="16"/>
      <c r="AA38" s="16"/>
      <c r="AB38" s="28" t="str">
        <f>[1]CZ!B$256</f>
        <v>1.(c)</v>
      </c>
      <c r="AC38" s="31" t="str">
        <f>[1]CZ!C$256</f>
        <v>KOMTERM, a.s.</v>
      </c>
      <c r="AD38" s="31" t="str">
        <f>[1]CZ!D$256</f>
        <v>KOMTERM Morava, s. r. o.</v>
      </c>
      <c r="AE38" s="31">
        <f>[1]CZ!E$256</f>
        <v>12824</v>
      </c>
      <c r="AF38" s="31" t="str">
        <f>[1]CZ!F$256</f>
        <v>Areál Tatry</v>
      </c>
      <c r="AG38" s="31" t="str">
        <f>[1]CZ!G$256</f>
        <v>1446/3</v>
      </c>
      <c r="AH38" s="31" t="str">
        <f>[1]CZ!H$256</f>
        <v>Kopřivnice</v>
      </c>
      <c r="AI38" s="31" t="str">
        <f>[1]CZ!I$256</f>
        <v>74221</v>
      </c>
      <c r="AJ38" s="31">
        <f>[1]CZ!J$256</f>
        <v>100</v>
      </c>
      <c r="AK38" s="31">
        <f>[1]CZ!K$256</f>
        <v>253</v>
      </c>
      <c r="AL38" s="31">
        <f>[1]CZ!L$256</f>
        <v>0</v>
      </c>
      <c r="AM38" s="31">
        <f>[1]CZ!M$256</f>
        <v>0</v>
      </c>
      <c r="AN38" s="42" t="s">
        <v>810</v>
      </c>
    </row>
    <row r="39" spans="1:40" s="5" customFormat="1">
      <c r="A39" s="4" t="s">
        <v>1020</v>
      </c>
      <c r="B39" s="4">
        <v>2012</v>
      </c>
      <c r="C39" s="4" t="s">
        <v>1365</v>
      </c>
      <c r="D39" s="4" t="s">
        <v>1366</v>
      </c>
      <c r="E39" s="4" t="s">
        <v>397</v>
      </c>
      <c r="F39" s="4">
        <v>86</v>
      </c>
      <c r="G39" s="4" t="s">
        <v>1367</v>
      </c>
      <c r="H39" s="4" t="s">
        <v>1368</v>
      </c>
      <c r="I39" s="4" t="s">
        <v>6</v>
      </c>
      <c r="J39" s="4" t="s">
        <v>470</v>
      </c>
      <c r="K39" s="4">
        <v>384</v>
      </c>
      <c r="L39" s="4" t="s">
        <v>8</v>
      </c>
      <c r="M39" s="4">
        <v>0</v>
      </c>
      <c r="N39" s="4">
        <v>0</v>
      </c>
      <c r="O39" s="4">
        <v>763.85046</v>
      </c>
      <c r="P39" s="4">
        <v>5162.142585999999</v>
      </c>
      <c r="Q39" s="4">
        <v>1152.407776</v>
      </c>
      <c r="R39" s="4">
        <v>244.67599999999999</v>
      </c>
      <c r="S39" s="4">
        <v>383.29300000000001</v>
      </c>
      <c r="T39" s="4">
        <v>21.941000000000003</v>
      </c>
      <c r="U39" s="16"/>
      <c r="V39" s="16"/>
      <c r="W39" s="16"/>
      <c r="X39" s="16"/>
      <c r="Y39" s="16"/>
      <c r="Z39" s="16"/>
      <c r="AA39" s="16"/>
      <c r="AB39" s="28" t="str">
        <f>[1]CZ!B$275</f>
        <v>1.(c)</v>
      </c>
      <c r="AC39" s="31" t="str">
        <f>[1]CZ!C$275</f>
        <v>TAMERO INVEST s.r.o.</v>
      </c>
      <c r="AD39" s="31" t="str">
        <f>[1]CZ!D$275</f>
        <v>Teplárna TAMERO INVVEST s.r.o.</v>
      </c>
      <c r="AE39" s="31">
        <f>[1]CZ!E$275</f>
        <v>174663</v>
      </c>
      <c r="AF39" s="31" t="str">
        <f>[1]CZ!F$275</f>
        <v>O. Wichterleho</v>
      </c>
      <c r="AG39" s="31" t="str">
        <f>[1]CZ!G$275</f>
        <v>810</v>
      </c>
      <c r="AH39" s="31" t="str">
        <f>[1]CZ!H$275</f>
        <v>Kralupy nad Vltavou</v>
      </c>
      <c r="AI39" s="31" t="str">
        <f>[1]CZ!I$275</f>
        <v>27801</v>
      </c>
      <c r="AJ39" s="31">
        <f>[1]CZ!J$275</f>
        <v>383</v>
      </c>
      <c r="AK39" s="31">
        <f>[1]CZ!K$275</f>
        <v>245</v>
      </c>
      <c r="AL39" s="31">
        <f>[1]CZ!L$275</f>
        <v>0</v>
      </c>
      <c r="AM39" s="31">
        <f>[1]CZ!M$275</f>
        <v>429</v>
      </c>
      <c r="AN39" s="42" t="s">
        <v>810</v>
      </c>
    </row>
    <row r="40" spans="1:40" s="5" customFormat="1">
      <c r="A40" s="4" t="s">
        <v>1020</v>
      </c>
      <c r="B40" s="4">
        <v>2012</v>
      </c>
      <c r="C40" s="4" t="s">
        <v>1147</v>
      </c>
      <c r="D40" s="4" t="s">
        <v>1148</v>
      </c>
      <c r="E40" s="4" t="s">
        <v>157</v>
      </c>
      <c r="F40" s="4">
        <v>32</v>
      </c>
      <c r="G40" s="4" t="s">
        <v>1149</v>
      </c>
      <c r="H40" s="4" t="s">
        <v>1150</v>
      </c>
      <c r="I40" s="4" t="s">
        <v>6</v>
      </c>
      <c r="J40" s="4" t="s">
        <v>15</v>
      </c>
      <c r="K40" s="4">
        <v>127.6</v>
      </c>
      <c r="L40" s="4" t="s">
        <v>8</v>
      </c>
      <c r="M40" s="4">
        <v>695.35789362000014</v>
      </c>
      <c r="N40" s="4">
        <v>308.98758922999997</v>
      </c>
      <c r="O40" s="4">
        <v>4.6716199999999996E-3</v>
      </c>
      <c r="P40" s="4">
        <v>0</v>
      </c>
      <c r="Q40" s="4">
        <v>0</v>
      </c>
      <c r="R40" s="4">
        <v>204.6</v>
      </c>
      <c r="S40" s="4">
        <v>108.64699999999999</v>
      </c>
      <c r="T40" s="4">
        <v>1.0669999999999999</v>
      </c>
      <c r="U40" s="16" t="s">
        <v>1151</v>
      </c>
      <c r="V40" s="16"/>
      <c r="W40" s="16"/>
      <c r="X40" s="16"/>
      <c r="Y40" s="16"/>
      <c r="Z40" s="16"/>
      <c r="AA40" s="16"/>
      <c r="AB40" s="41" t="str">
        <f>[1]CZ!B$283</f>
        <v>1.(c)</v>
      </c>
      <c r="AC40" s="24" t="str">
        <f>[1]CZ!C$283</f>
        <v>Dalkia Česká republika, a.s.</v>
      </c>
      <c r="AD40" s="24" t="str">
        <f>[1]CZ!D$283</f>
        <v>Teplárna Krnov</v>
      </c>
      <c r="AE40" s="24">
        <f>[1]CZ!E$283</f>
        <v>11401</v>
      </c>
      <c r="AF40" s="24" t="str">
        <f>[1]CZ!F$283</f>
        <v>Revoluční</v>
      </c>
      <c r="AG40" s="24" t="str">
        <f>[1]CZ!G$283</f>
        <v>960/51</v>
      </c>
      <c r="AH40" s="24" t="str">
        <f>[1]CZ!H$283</f>
        <v>Krnov</v>
      </c>
      <c r="AI40" s="24" t="str">
        <f>[1]CZ!I$283</f>
        <v>79401</v>
      </c>
      <c r="AJ40" s="24">
        <f>[1]CZ!J$283</f>
        <v>109</v>
      </c>
      <c r="AK40" s="24">
        <f>[1]CZ!K$283</f>
        <v>205</v>
      </c>
      <c r="AL40" s="24">
        <f>[1]CZ!L$283</f>
        <v>0</v>
      </c>
      <c r="AM40" s="24">
        <f>[1]CZ!M$283</f>
        <v>102</v>
      </c>
      <c r="AN40" s="23" t="s">
        <v>810</v>
      </c>
    </row>
    <row r="41" spans="1:40" s="5" customFormat="1">
      <c r="A41" s="4" t="s">
        <v>1020</v>
      </c>
      <c r="B41" s="4">
        <v>2012</v>
      </c>
      <c r="C41" s="4" t="s">
        <v>1377</v>
      </c>
      <c r="D41" s="4" t="s">
        <v>1378</v>
      </c>
      <c r="E41" s="4" t="s">
        <v>409</v>
      </c>
      <c r="F41" s="4">
        <v>89</v>
      </c>
      <c r="G41" s="4" t="s">
        <v>1379</v>
      </c>
      <c r="H41" s="4" t="s">
        <v>1380</v>
      </c>
      <c r="I41" s="4" t="s">
        <v>6</v>
      </c>
      <c r="J41" s="4" t="s">
        <v>202</v>
      </c>
      <c r="K41" s="4">
        <v>253.84300000000002</v>
      </c>
      <c r="L41" s="4" t="s">
        <v>8</v>
      </c>
      <c r="M41" s="4">
        <v>0</v>
      </c>
      <c r="N41" s="4">
        <v>0</v>
      </c>
      <c r="O41" s="4">
        <v>119.96935999999999</v>
      </c>
      <c r="P41" s="4">
        <v>649.35817115999987</v>
      </c>
      <c r="Q41" s="4">
        <v>0</v>
      </c>
      <c r="R41" s="4">
        <v>19.792000000000002</v>
      </c>
      <c r="S41" s="4">
        <v>23.758999999999997</v>
      </c>
      <c r="T41" s="4">
        <v>1.0649999999999999</v>
      </c>
      <c r="U41" s="16" t="s">
        <v>1381</v>
      </c>
      <c r="V41" s="16"/>
      <c r="W41" s="16"/>
      <c r="X41" s="16"/>
      <c r="Y41" s="16"/>
      <c r="Z41" s="16"/>
      <c r="AA41" s="16"/>
      <c r="AB41" s="28" t="str">
        <f>[1]CZ!B$317</f>
        <v>1.(c)</v>
      </c>
      <c r="AC41" s="31" t="str">
        <f>[1]CZ!C$317</f>
        <v>Teplárna Liberec, a.s.</v>
      </c>
      <c r="AD41" s="31" t="str">
        <f>[1]CZ!D$317</f>
        <v>Teplárna Liberec, a.s.</v>
      </c>
      <c r="AE41" s="31">
        <f>[1]CZ!E$317</f>
        <v>10577</v>
      </c>
      <c r="AF41" s="31" t="str">
        <f>[1]CZ!F$317</f>
        <v>Dr. Milady Horákové</v>
      </c>
      <c r="AG41" s="31" t="str">
        <f>[1]CZ!G$317</f>
        <v>641/34a</v>
      </c>
      <c r="AH41" s="31" t="str">
        <f>[1]CZ!H$317</f>
        <v>Liberec (nečleněné město)</v>
      </c>
      <c r="AI41" s="31" t="str">
        <f>[1]CZ!I$317</f>
        <v>46001</v>
      </c>
      <c r="AJ41" s="31">
        <f>[1]CZ!J$317</f>
        <v>0</v>
      </c>
      <c r="AK41" s="31">
        <f>[1]CZ!K$317</f>
        <v>0</v>
      </c>
      <c r="AL41" s="31">
        <f>[1]CZ!L$317</f>
        <v>0</v>
      </c>
      <c r="AM41" s="31">
        <f>[1]CZ!M$317</f>
        <v>0</v>
      </c>
      <c r="AN41" s="42" t="s">
        <v>810</v>
      </c>
    </row>
    <row r="42" spans="1:40" s="5" customFormat="1">
      <c r="A42" s="4" t="s">
        <v>1020</v>
      </c>
      <c r="B42" s="4">
        <v>2012</v>
      </c>
      <c r="C42" s="4" t="s">
        <v>1439</v>
      </c>
      <c r="D42" s="4" t="s">
        <v>1440</v>
      </c>
      <c r="E42" s="4" t="s">
        <v>1441</v>
      </c>
      <c r="F42" s="4">
        <v>103</v>
      </c>
      <c r="G42" s="4" t="s">
        <v>1442</v>
      </c>
      <c r="H42" s="4" t="s">
        <v>1443</v>
      </c>
      <c r="I42" s="4" t="s">
        <v>6</v>
      </c>
      <c r="J42" s="4" t="s">
        <v>15</v>
      </c>
      <c r="K42" s="4">
        <v>864</v>
      </c>
      <c r="L42" s="4" t="s">
        <v>8</v>
      </c>
      <c r="M42" s="4">
        <v>0</v>
      </c>
      <c r="N42" s="4">
        <v>14855.087863000001</v>
      </c>
      <c r="O42" s="4">
        <v>0</v>
      </c>
      <c r="P42" s="4">
        <v>0</v>
      </c>
      <c r="Q42" s="4">
        <v>473.44602168599999</v>
      </c>
      <c r="R42" s="4">
        <v>2769.5519999999997</v>
      </c>
      <c r="S42" s="4">
        <v>1943.4110000000001</v>
      </c>
      <c r="T42" s="4">
        <v>51.844000000000001</v>
      </c>
      <c r="U42" s="16"/>
      <c r="V42" s="16"/>
      <c r="W42" s="16"/>
      <c r="X42" s="16"/>
      <c r="Y42" s="16"/>
      <c r="Z42" s="16"/>
      <c r="AA42" s="16"/>
      <c r="AB42" s="28" t="str">
        <f>[1]CZ!B$339</f>
        <v>4.(a).(i)</v>
      </c>
      <c r="AC42" s="31" t="str">
        <f>[1]CZ!C$339</f>
        <v>UNIPETROL RPA, s.r.o.</v>
      </c>
      <c r="AD42" s="31" t="str">
        <f>[1]CZ!D$339</f>
        <v>UNIPETROL RPA</v>
      </c>
      <c r="AE42" s="31">
        <f>[1]CZ!E$339</f>
        <v>6838</v>
      </c>
      <c r="AF42" s="31" t="str">
        <f>[1]CZ!F$339</f>
        <v>N/A</v>
      </c>
      <c r="AG42" s="31" t="str">
        <f>[1]CZ!G$339</f>
        <v>1</v>
      </c>
      <c r="AH42" s="31" t="str">
        <f>[1]CZ!H$339</f>
        <v>Litvínov</v>
      </c>
      <c r="AI42" s="31" t="str">
        <f>[1]CZ!I$339</f>
        <v>43601</v>
      </c>
      <c r="AJ42" s="31">
        <f>[1]CZ!J$339</f>
        <v>4540</v>
      </c>
      <c r="AK42" s="31">
        <f>[1]CZ!K$339</f>
        <v>6230</v>
      </c>
      <c r="AL42" s="31">
        <f>[1]CZ!L$339</f>
        <v>132</v>
      </c>
      <c r="AM42" s="31">
        <f>[1]CZ!M$339</f>
        <v>1940</v>
      </c>
      <c r="AN42" s="42" t="s">
        <v>810</v>
      </c>
    </row>
    <row r="43" spans="1:40" s="5" customFormat="1">
      <c r="A43" s="4" t="s">
        <v>1020</v>
      </c>
      <c r="B43" s="4">
        <v>2012</v>
      </c>
      <c r="C43" s="4" t="s">
        <v>1444</v>
      </c>
      <c r="D43" s="4" t="s">
        <v>1445</v>
      </c>
      <c r="E43" s="4" t="s">
        <v>1446</v>
      </c>
      <c r="F43" s="4">
        <v>104</v>
      </c>
      <c r="G43" s="4" t="s">
        <v>1447</v>
      </c>
      <c r="H43" s="4" t="s">
        <v>1443</v>
      </c>
      <c r="I43" s="4" t="s">
        <v>6</v>
      </c>
      <c r="J43" s="4" t="s">
        <v>470</v>
      </c>
      <c r="K43" s="4">
        <v>170</v>
      </c>
      <c r="L43" s="4" t="s">
        <v>8</v>
      </c>
      <c r="M43" s="4">
        <v>0</v>
      </c>
      <c r="N43" s="4">
        <v>0</v>
      </c>
      <c r="O43" s="4">
        <v>3094.7502999999997</v>
      </c>
      <c r="P43" s="4">
        <v>747.94870800000001</v>
      </c>
      <c r="Q43" s="4">
        <v>0</v>
      </c>
      <c r="R43" s="4">
        <v>93.93</v>
      </c>
      <c r="S43" s="4">
        <v>388.14800000000002</v>
      </c>
      <c r="T43" s="4">
        <v>25.058</v>
      </c>
      <c r="U43" s="16"/>
      <c r="V43" s="16"/>
      <c r="W43" s="16"/>
      <c r="X43" s="16"/>
      <c r="Y43" s="16"/>
      <c r="Z43" s="16"/>
      <c r="AA43" s="16"/>
      <c r="AB43" s="28" t="str">
        <f>[1]CZ!B$339</f>
        <v>4.(a).(i)</v>
      </c>
      <c r="AC43" s="31" t="str">
        <f>[1]CZ!C$339</f>
        <v>UNIPETROL RPA, s.r.o.</v>
      </c>
      <c r="AD43" s="31" t="str">
        <f>[1]CZ!D$339</f>
        <v>UNIPETROL RPA</v>
      </c>
      <c r="AE43" s="31">
        <f>[1]CZ!E$339</f>
        <v>6838</v>
      </c>
      <c r="AF43" s="31" t="str">
        <f>[1]CZ!F$339</f>
        <v>N/A</v>
      </c>
      <c r="AG43" s="31" t="str">
        <f>[1]CZ!G$339</f>
        <v>1</v>
      </c>
      <c r="AH43" s="31" t="str">
        <f>[1]CZ!H$339</f>
        <v>Litvínov</v>
      </c>
      <c r="AI43" s="31" t="str">
        <f>[1]CZ!I$339</f>
        <v>43601</v>
      </c>
      <c r="AJ43" s="31">
        <f>[1]CZ!J$339</f>
        <v>4540</v>
      </c>
      <c r="AK43" s="31">
        <f>[1]CZ!K$339</f>
        <v>6230</v>
      </c>
      <c r="AL43" s="31">
        <f>[1]CZ!L$339</f>
        <v>132</v>
      </c>
      <c r="AM43" s="31">
        <f>[1]CZ!M$339</f>
        <v>1940</v>
      </c>
      <c r="AN43" s="42" t="s">
        <v>810</v>
      </c>
    </row>
    <row r="44" spans="1:40" s="5" customFormat="1">
      <c r="A44" s="4" t="s">
        <v>1020</v>
      </c>
      <c r="B44" s="4">
        <v>2012</v>
      </c>
      <c r="C44" s="4" t="s">
        <v>1254</v>
      </c>
      <c r="D44" s="4" t="s">
        <v>1255</v>
      </c>
      <c r="E44" s="4" t="s">
        <v>274</v>
      </c>
      <c r="F44" s="4">
        <v>58</v>
      </c>
      <c r="G44" s="4" t="s">
        <v>1256</v>
      </c>
      <c r="H44" s="4" t="s">
        <v>1257</v>
      </c>
      <c r="I44" s="4" t="s">
        <v>6</v>
      </c>
      <c r="J44" s="4" t="s">
        <v>470</v>
      </c>
      <c r="K44" s="4">
        <v>93.74</v>
      </c>
      <c r="L44" s="4" t="s">
        <v>8</v>
      </c>
      <c r="M44" s="4">
        <v>0</v>
      </c>
      <c r="N44" s="4">
        <v>2137.7473420000001</v>
      </c>
      <c r="O44" s="4">
        <v>0</v>
      </c>
      <c r="P44" s="4">
        <v>3.7401161799999993</v>
      </c>
      <c r="Q44" s="4">
        <v>0</v>
      </c>
      <c r="R44" s="4">
        <v>1291.703</v>
      </c>
      <c r="S44" s="4">
        <v>443.89300000000003</v>
      </c>
      <c r="T44" s="4">
        <v>18.993000000000002</v>
      </c>
      <c r="U44" s="16"/>
      <c r="V44" s="16"/>
      <c r="W44" s="16"/>
      <c r="X44" s="16"/>
      <c r="Y44" s="16"/>
      <c r="Z44" s="16"/>
      <c r="AA44" s="16"/>
      <c r="AB44" s="28" t="str">
        <f>[1]CZ!B$349</f>
        <v>4.(c)</v>
      </c>
      <c r="AC44" s="31" t="str">
        <f>[1]CZ!C$349</f>
        <v>Lovochemie, a.s.</v>
      </c>
      <c r="AD44" s="31" t="str">
        <f>[1]CZ!D$349</f>
        <v>Lovochemie, a.s., Lovosice</v>
      </c>
      <c r="AE44" s="31">
        <f>[1]CZ!E$349</f>
        <v>10954</v>
      </c>
      <c r="AF44" s="31" t="str">
        <f>[1]CZ!F$349</f>
        <v>Terezínská</v>
      </c>
      <c r="AG44" s="31" t="str">
        <f>[1]CZ!G$349</f>
        <v>57</v>
      </c>
      <c r="AH44" s="31" t="str">
        <f>[1]CZ!H$349</f>
        <v>Lovosice</v>
      </c>
      <c r="AI44" s="31" t="str">
        <f>[1]CZ!I$349</f>
        <v>41002</v>
      </c>
      <c r="AJ44" s="31">
        <f>[1]CZ!J$349</f>
        <v>582</v>
      </c>
      <c r="AK44" s="31">
        <f>[1]CZ!K$349</f>
        <v>1290</v>
      </c>
      <c r="AL44" s="31">
        <f>[1]CZ!L$349</f>
        <v>0</v>
      </c>
      <c r="AM44" s="31">
        <f>[1]CZ!M$349</f>
        <v>352</v>
      </c>
      <c r="AN44" s="42" t="s">
        <v>810</v>
      </c>
    </row>
    <row r="45" spans="1:40">
      <c r="A45" s="1" t="s">
        <v>1020</v>
      </c>
      <c r="B45" s="1">
        <v>2012</v>
      </c>
      <c r="C45" s="1" t="s">
        <v>1176</v>
      </c>
      <c r="D45" s="1" t="s">
        <v>1177</v>
      </c>
      <c r="E45" s="1" t="s">
        <v>195</v>
      </c>
      <c r="F45" s="1">
        <v>40</v>
      </c>
      <c r="G45" s="1" t="s">
        <v>1178</v>
      </c>
      <c r="H45" s="1" t="s">
        <v>1179</v>
      </c>
      <c r="I45" s="1" t="s">
        <v>14</v>
      </c>
      <c r="J45" s="1" t="s">
        <v>202</v>
      </c>
      <c r="K45" s="1">
        <v>66</v>
      </c>
      <c r="L45" s="1" t="s">
        <v>8</v>
      </c>
      <c r="M45" s="1">
        <v>0</v>
      </c>
      <c r="N45" s="1">
        <v>0</v>
      </c>
      <c r="O45" s="1">
        <v>15.630714279999999</v>
      </c>
      <c r="P45" s="1">
        <v>369.15279102600005</v>
      </c>
      <c r="Q45" s="1">
        <v>0</v>
      </c>
      <c r="R45" s="1">
        <v>4.7219999999999995</v>
      </c>
      <c r="S45" s="1">
        <v>14.535</v>
      </c>
      <c r="T45" s="1">
        <v>0.57899999999999996</v>
      </c>
      <c r="U45" s="3"/>
      <c r="V45" s="3"/>
      <c r="W45" s="3"/>
      <c r="X45" s="3"/>
      <c r="Y45" s="3"/>
      <c r="Z45" s="3"/>
      <c r="AA45" s="3"/>
      <c r="AN45" s="42"/>
    </row>
    <row r="46" spans="1:40" s="5" customFormat="1">
      <c r="A46" s="4" t="s">
        <v>1020</v>
      </c>
      <c r="B46" s="4">
        <v>2012</v>
      </c>
      <c r="C46" s="4" t="s">
        <v>1343</v>
      </c>
      <c r="D46" s="4" t="s">
        <v>1344</v>
      </c>
      <c r="E46" s="4" t="s">
        <v>372</v>
      </c>
      <c r="F46" s="4">
        <v>80</v>
      </c>
      <c r="G46" s="4" t="s">
        <v>1345</v>
      </c>
      <c r="H46" s="4" t="s">
        <v>1346</v>
      </c>
      <c r="I46" s="4" t="s">
        <v>14</v>
      </c>
      <c r="J46" s="4" t="s">
        <v>15</v>
      </c>
      <c r="K46" s="4">
        <v>443</v>
      </c>
      <c r="L46" s="4" t="s">
        <v>8</v>
      </c>
      <c r="M46" s="4">
        <v>543.96293299999991</v>
      </c>
      <c r="N46" s="4">
        <v>4905.4680359999993</v>
      </c>
      <c r="O46" s="4">
        <v>35.901671999999998</v>
      </c>
      <c r="P46" s="4">
        <v>267.70584300000002</v>
      </c>
      <c r="Q46" s="4">
        <v>0</v>
      </c>
      <c r="R46" s="4">
        <v>769.2170000000001</v>
      </c>
      <c r="S46" s="4">
        <v>526.76200000000006</v>
      </c>
      <c r="T46" s="4">
        <v>35.695</v>
      </c>
      <c r="U46" s="16"/>
      <c r="V46" s="16"/>
      <c r="W46" s="16"/>
      <c r="X46" s="16"/>
      <c r="Y46" s="16"/>
      <c r="Z46" s="16"/>
      <c r="AA46" s="16"/>
      <c r="AB46" s="28" t="str">
        <f>[1]CZ!B$383</f>
        <v>1.(c)</v>
      </c>
      <c r="AC46" s="31" t="str">
        <f>[1]CZ!C$383</f>
        <v>ŠKO-ENERGO, s.r.o.</v>
      </c>
      <c r="AD46" s="31" t="str">
        <f>[1]CZ!D$383</f>
        <v>Teplárna ŠKO-ENERGO s.r.o.</v>
      </c>
      <c r="AE46" s="31">
        <f>[1]CZ!E$383</f>
        <v>16232</v>
      </c>
      <c r="AF46" s="31" t="str">
        <f>[1]CZ!F$383</f>
        <v>tř. Václava Klementa</v>
      </c>
      <c r="AG46" s="31" t="str">
        <f>[1]CZ!G$383</f>
        <v>869</v>
      </c>
      <c r="AH46" s="31" t="str">
        <f>[1]CZ!H$383</f>
        <v>Mladá Boleslav</v>
      </c>
      <c r="AI46" s="31" t="str">
        <f>[1]CZ!I$383</f>
        <v>29301</v>
      </c>
      <c r="AJ46" s="31">
        <f>[1]CZ!J$383</f>
        <v>527</v>
      </c>
      <c r="AK46" s="31">
        <f>[1]CZ!K$383</f>
        <v>769</v>
      </c>
      <c r="AL46" s="31">
        <f>[1]CZ!L$383</f>
        <v>0</v>
      </c>
      <c r="AM46" s="31">
        <f>[1]CZ!M$383</f>
        <v>544</v>
      </c>
      <c r="AN46" s="42" t="s">
        <v>810</v>
      </c>
    </row>
    <row r="47" spans="1:40" s="5" customFormat="1">
      <c r="A47" s="4" t="s">
        <v>1020</v>
      </c>
      <c r="B47" s="4">
        <v>2012</v>
      </c>
      <c r="C47" s="4" t="s">
        <v>1448</v>
      </c>
      <c r="D47" s="4" t="s">
        <v>1449</v>
      </c>
      <c r="E47" s="4" t="s">
        <v>1450</v>
      </c>
      <c r="F47" s="4">
        <v>105</v>
      </c>
      <c r="G47" s="4" t="s">
        <v>1451</v>
      </c>
      <c r="H47" s="4" t="s">
        <v>1452</v>
      </c>
      <c r="I47" s="4" t="s">
        <v>6</v>
      </c>
      <c r="J47" s="4" t="s">
        <v>15</v>
      </c>
      <c r="K47" s="4">
        <v>1202.29</v>
      </c>
      <c r="L47" s="4" t="s">
        <v>8</v>
      </c>
      <c r="M47" s="4">
        <v>425.29253799999998</v>
      </c>
      <c r="N47" s="4">
        <v>11947.733007999999</v>
      </c>
      <c r="O47" s="4">
        <v>0</v>
      </c>
      <c r="P47" s="4">
        <v>13.027914000000001</v>
      </c>
      <c r="Q47" s="4">
        <v>0</v>
      </c>
      <c r="R47" s="4">
        <v>6469.1229999999996</v>
      </c>
      <c r="S47" s="4">
        <v>1208.3509999999999</v>
      </c>
      <c r="T47" s="4">
        <v>183.79400000000001</v>
      </c>
      <c r="U47" s="16" t="s">
        <v>1453</v>
      </c>
      <c r="V47" s="16"/>
      <c r="W47" s="16"/>
      <c r="X47" s="16"/>
      <c r="Y47" s="16"/>
      <c r="Z47" s="16"/>
      <c r="AA47" s="16"/>
      <c r="AB47" s="28" t="str">
        <f>[1]CZ!B$416</f>
        <v>1.(c)</v>
      </c>
      <c r="AC47" s="31" t="str">
        <f>[1]CZ!C$416</f>
        <v>United Energy, a.s.</v>
      </c>
      <c r="AD47" s="31" t="str">
        <f>[1]CZ!D$416</f>
        <v>Teplárna Komořany</v>
      </c>
      <c r="AE47" s="31">
        <f>[1]CZ!E$416</f>
        <v>11406</v>
      </c>
      <c r="AF47" s="31" t="str">
        <f>[1]CZ!F$416</f>
        <v>Teplárenská</v>
      </c>
      <c r="AG47" s="31" t="str">
        <f>[1]CZ!G$416</f>
        <v>2</v>
      </c>
      <c r="AH47" s="31" t="str">
        <f>[1]CZ!H$416</f>
        <v>Most</v>
      </c>
      <c r="AI47" s="31" t="str">
        <f>[1]CZ!I$416</f>
        <v>43401</v>
      </c>
      <c r="AJ47" s="31">
        <f>[1]CZ!J$416</f>
        <v>1210</v>
      </c>
      <c r="AK47" s="31">
        <f>[1]CZ!K$416</f>
        <v>6470</v>
      </c>
      <c r="AL47" s="31">
        <f>[1]CZ!L$416</f>
        <v>0</v>
      </c>
      <c r="AM47" s="31">
        <f>[1]CZ!M$416</f>
        <v>2050</v>
      </c>
      <c r="AN47" s="42" t="s">
        <v>810</v>
      </c>
    </row>
    <row r="48" spans="1:40" s="5" customFormat="1">
      <c r="A48" s="4" t="s">
        <v>1020</v>
      </c>
      <c r="B48" s="4">
        <v>2012</v>
      </c>
      <c r="C48" s="4" t="s">
        <v>1240</v>
      </c>
      <c r="D48" s="4" t="s">
        <v>1241</v>
      </c>
      <c r="E48" s="4" t="s">
        <v>260</v>
      </c>
      <c r="F48" s="4">
        <v>55</v>
      </c>
      <c r="G48" s="4" t="s">
        <v>1242</v>
      </c>
      <c r="H48" s="4" t="s">
        <v>1243</v>
      </c>
      <c r="I48" s="4" t="s">
        <v>6</v>
      </c>
      <c r="J48" s="4" t="s">
        <v>202</v>
      </c>
      <c r="K48" s="4">
        <v>132</v>
      </c>
      <c r="L48" s="4" t="s">
        <v>8</v>
      </c>
      <c r="M48" s="4">
        <v>0</v>
      </c>
      <c r="N48" s="4">
        <v>1287.09717</v>
      </c>
      <c r="O48" s="4">
        <v>3.7627509999999997</v>
      </c>
      <c r="P48" s="4">
        <v>24.244950240000001</v>
      </c>
      <c r="Q48" s="4">
        <v>0</v>
      </c>
      <c r="R48" s="4">
        <v>851.76699999999994</v>
      </c>
      <c r="S48" s="4">
        <v>142.67500000000001</v>
      </c>
      <c r="T48" s="4">
        <v>5.7039999999999988</v>
      </c>
      <c r="U48" s="16"/>
      <c r="V48" s="16"/>
      <c r="W48" s="16"/>
      <c r="X48" s="16"/>
      <c r="Y48" s="16"/>
      <c r="Z48" s="16"/>
      <c r="AA48" s="16"/>
      <c r="AB48" s="28" t="str">
        <f>[1]CZ!B$420</f>
        <v>1.(c)</v>
      </c>
      <c r="AC48" s="31" t="str">
        <f>[1]CZ!C$420</f>
        <v>KA Contracting ČR s.r.o.</v>
      </c>
      <c r="AD48" s="31" t="str">
        <f>[1]CZ!D$420</f>
        <v>Teplárna Náchod</v>
      </c>
      <c r="AE48" s="31">
        <f>[1]CZ!E$420</f>
        <v>14159</v>
      </c>
      <c r="AF48" s="31" t="str">
        <f>[1]CZ!F$420</f>
        <v>Plhovská</v>
      </c>
      <c r="AG48" s="31" t="str">
        <f>[1]CZ!G$420</f>
        <v>544</v>
      </c>
      <c r="AH48" s="31" t="str">
        <f>[1]CZ!H$420</f>
        <v>Náchod</v>
      </c>
      <c r="AI48" s="31" t="str">
        <f>[1]CZ!I$420</f>
        <v>54701</v>
      </c>
      <c r="AJ48" s="31">
        <f>[1]CZ!J$420</f>
        <v>143</v>
      </c>
      <c r="AK48" s="31">
        <f>[1]CZ!K$420</f>
        <v>852</v>
      </c>
      <c r="AL48" s="31">
        <f>[1]CZ!L$420</f>
        <v>0</v>
      </c>
      <c r="AM48" s="31">
        <f>[1]CZ!M$420</f>
        <v>124</v>
      </c>
      <c r="AN48" s="42" t="s">
        <v>810</v>
      </c>
    </row>
    <row r="49" spans="1:40" s="5" customFormat="1">
      <c r="A49" s="4" t="s">
        <v>1020</v>
      </c>
      <c r="B49" s="4">
        <v>2012</v>
      </c>
      <c r="C49" s="4" t="s">
        <v>1354</v>
      </c>
      <c r="D49" s="4" t="s">
        <v>1355</v>
      </c>
      <c r="E49" s="4" t="s">
        <v>385</v>
      </c>
      <c r="F49" s="4">
        <v>83</v>
      </c>
      <c r="G49" s="4" t="s">
        <v>1356</v>
      </c>
      <c r="H49" s="4" t="s">
        <v>1357</v>
      </c>
      <c r="I49" s="4" t="s">
        <v>6</v>
      </c>
      <c r="J49" s="4" t="s">
        <v>470</v>
      </c>
      <c r="K49" s="4">
        <v>281</v>
      </c>
      <c r="L49" s="4" t="s">
        <v>8</v>
      </c>
      <c r="M49" s="4">
        <v>0</v>
      </c>
      <c r="N49" s="4">
        <v>2513.8558520000001</v>
      </c>
      <c r="O49" s="4">
        <v>0</v>
      </c>
      <c r="P49" s="4">
        <v>52.777500000000003</v>
      </c>
      <c r="Q49" s="4">
        <v>0</v>
      </c>
      <c r="R49" s="4">
        <v>1250.075</v>
      </c>
      <c r="S49" s="4">
        <v>313.86599999999999</v>
      </c>
      <c r="T49" s="4">
        <v>19.317999999999998</v>
      </c>
      <c r="U49" s="16"/>
      <c r="V49" s="16"/>
      <c r="W49" s="16"/>
      <c r="X49" s="16"/>
      <c r="Y49" s="16"/>
      <c r="Z49" s="16"/>
      <c r="AA49" s="16"/>
      <c r="AB49" s="28" t="str">
        <f>[1]CZ!B$427</f>
        <v>4.(a).(viii)</v>
      </c>
      <c r="AC49" s="31" t="str">
        <f>[1]CZ!C$427</f>
        <v>SPOLANA a.s.</v>
      </c>
      <c r="AD49" s="31" t="str">
        <f>[1]CZ!D$427</f>
        <v>Spolana Neratovice</v>
      </c>
      <c r="AE49" s="31">
        <f>[1]CZ!E$427</f>
        <v>10556</v>
      </c>
      <c r="AF49" s="31" t="str">
        <f>[1]CZ!F$427</f>
        <v>Práce</v>
      </c>
      <c r="AG49" s="31" t="str">
        <f>[1]CZ!G$427</f>
        <v>657</v>
      </c>
      <c r="AH49" s="31" t="str">
        <f>[1]CZ!H$427</f>
        <v>Neratovice</v>
      </c>
      <c r="AI49" s="31" t="str">
        <f>[1]CZ!I$427</f>
        <v>27711</v>
      </c>
      <c r="AJ49" s="31">
        <f>[1]CZ!J$427</f>
        <v>766</v>
      </c>
      <c r="AK49" s="31">
        <f>[1]CZ!K$427</f>
        <v>1320</v>
      </c>
      <c r="AL49" s="31">
        <f>[1]CZ!L$427</f>
        <v>0</v>
      </c>
      <c r="AM49" s="31">
        <f>[1]CZ!M$427</f>
        <v>246</v>
      </c>
      <c r="AN49" s="42" t="s">
        <v>810</v>
      </c>
    </row>
    <row r="50" spans="1:40" s="5" customFormat="1">
      <c r="A50" s="4" t="s">
        <v>1020</v>
      </c>
      <c r="B50" s="4">
        <v>2012</v>
      </c>
      <c r="C50" s="4" t="s">
        <v>1131</v>
      </c>
      <c r="D50" s="4" t="s">
        <v>1132</v>
      </c>
      <c r="E50" s="4" t="s">
        <v>139</v>
      </c>
      <c r="F50" s="4">
        <v>28</v>
      </c>
      <c r="G50" s="4" t="s">
        <v>1133</v>
      </c>
      <c r="H50" s="4" t="s">
        <v>1134</v>
      </c>
      <c r="I50" s="4" t="s">
        <v>6</v>
      </c>
      <c r="J50" s="4" t="s">
        <v>202</v>
      </c>
      <c r="K50" s="4">
        <v>220.76</v>
      </c>
      <c r="L50" s="4" t="s">
        <v>8</v>
      </c>
      <c r="M50" s="4">
        <v>0</v>
      </c>
      <c r="N50" s="4">
        <v>0</v>
      </c>
      <c r="O50" s="4">
        <v>76.202534599999993</v>
      </c>
      <c r="P50" s="4">
        <v>0</v>
      </c>
      <c r="Q50" s="4">
        <v>0</v>
      </c>
      <c r="R50" s="4">
        <v>25.878999999999998</v>
      </c>
      <c r="S50" s="4">
        <v>5.5470000000000006</v>
      </c>
      <c r="T50" s="4">
        <v>0.93399999999999994</v>
      </c>
      <c r="U50" s="16" t="s">
        <v>1135</v>
      </c>
      <c r="V50" s="16"/>
      <c r="W50" s="16"/>
      <c r="X50" s="16"/>
      <c r="Y50" s="16"/>
      <c r="Z50" s="16"/>
      <c r="AA50" s="16"/>
      <c r="AB50" s="41" t="str">
        <f>[1]CZ!B$461</f>
        <v>1.(c)</v>
      </c>
      <c r="AC50" s="24" t="str">
        <f>[1]CZ!C$461</f>
        <v>Dalkia Česká republika, a.s.</v>
      </c>
      <c r="AD50" s="24" t="str">
        <f>[1]CZ!D$461</f>
        <v>Teplárna Olomouc</v>
      </c>
      <c r="AE50" s="24">
        <f>[1]CZ!E$461</f>
        <v>11399</v>
      </c>
      <c r="AF50" s="24" t="str">
        <f>[1]CZ!F$461</f>
        <v>Tovární</v>
      </c>
      <c r="AG50" s="24" t="str">
        <f>[1]CZ!G$461</f>
        <v>906/44</v>
      </c>
      <c r="AH50" s="24" t="str">
        <f>[1]CZ!H$461</f>
        <v>Olomouc</v>
      </c>
      <c r="AI50" s="24" t="str">
        <f>[1]CZ!I$461</f>
        <v>77900</v>
      </c>
      <c r="AJ50" s="24">
        <f>[1]CZ!J$461</f>
        <v>441</v>
      </c>
      <c r="AK50" s="24">
        <f>[1]CZ!K$461</f>
        <v>670</v>
      </c>
      <c r="AL50" s="24">
        <f>[1]CZ!L$461</f>
        <v>0</v>
      </c>
      <c r="AM50" s="24">
        <f>[1]CZ!M$461</f>
        <v>343</v>
      </c>
      <c r="AN50" s="23" t="s">
        <v>810</v>
      </c>
    </row>
    <row r="51" spans="1:40" s="5" customFormat="1">
      <c r="A51" s="4" t="s">
        <v>1020</v>
      </c>
      <c r="B51" s="4">
        <v>2012</v>
      </c>
      <c r="C51" s="4" t="s">
        <v>1152</v>
      </c>
      <c r="D51" s="4" t="s">
        <v>1153</v>
      </c>
      <c r="E51" s="4" t="s">
        <v>162</v>
      </c>
      <c r="F51" s="4">
        <v>33</v>
      </c>
      <c r="G51" s="4" t="s">
        <v>1154</v>
      </c>
      <c r="H51" s="4" t="s">
        <v>1134</v>
      </c>
      <c r="I51" s="4" t="s">
        <v>6</v>
      </c>
      <c r="J51" s="4" t="s">
        <v>15</v>
      </c>
      <c r="K51" s="4">
        <v>83.84</v>
      </c>
      <c r="L51" s="4" t="s">
        <v>8</v>
      </c>
      <c r="M51" s="4">
        <v>20.656115699999997</v>
      </c>
      <c r="N51" s="4">
        <v>807.70889599999998</v>
      </c>
      <c r="O51" s="4">
        <v>2.6462249999999998</v>
      </c>
      <c r="P51" s="4">
        <v>0</v>
      </c>
      <c r="Q51" s="4">
        <v>0</v>
      </c>
      <c r="R51" s="4">
        <v>220.97300000000001</v>
      </c>
      <c r="S51" s="4">
        <v>152.57900000000001</v>
      </c>
      <c r="T51" s="4">
        <v>3.7650000000000001</v>
      </c>
      <c r="U51" s="16"/>
      <c r="V51" s="16"/>
      <c r="W51" s="16"/>
      <c r="X51" s="16"/>
      <c r="Y51" s="16"/>
      <c r="Z51" s="16"/>
      <c r="AA51" s="16"/>
      <c r="AB51" s="41" t="str">
        <f>[1]CZ!B$461</f>
        <v>1.(c)</v>
      </c>
      <c r="AC51" s="24" t="str">
        <f>[1]CZ!C$461</f>
        <v>Dalkia Česká republika, a.s.</v>
      </c>
      <c r="AD51" s="24" t="str">
        <f>[1]CZ!D$461</f>
        <v>Teplárna Olomouc</v>
      </c>
      <c r="AE51" s="24">
        <f>[1]CZ!E$461</f>
        <v>11399</v>
      </c>
      <c r="AF51" s="24" t="str">
        <f>[1]CZ!F$461</f>
        <v>Tovární</v>
      </c>
      <c r="AG51" s="24" t="str">
        <f>[1]CZ!G$461</f>
        <v>906/44</v>
      </c>
      <c r="AH51" s="24" t="str">
        <f>[1]CZ!H$461</f>
        <v>Olomouc</v>
      </c>
      <c r="AI51" s="24" t="str">
        <f>[1]CZ!I$461</f>
        <v>77900</v>
      </c>
      <c r="AJ51" s="24">
        <f>[1]CZ!J$461</f>
        <v>441</v>
      </c>
      <c r="AK51" s="24">
        <f>[1]CZ!K$461</f>
        <v>670</v>
      </c>
      <c r="AL51" s="24">
        <f>[1]CZ!L$461</f>
        <v>0</v>
      </c>
      <c r="AM51" s="24">
        <f>[1]CZ!M$461</f>
        <v>343</v>
      </c>
      <c r="AN51" s="23" t="s">
        <v>810</v>
      </c>
    </row>
    <row r="52" spans="1:40" s="5" customFormat="1">
      <c r="A52" s="4" t="s">
        <v>1020</v>
      </c>
      <c r="B52" s="4">
        <v>2012</v>
      </c>
      <c r="C52" s="4" t="s">
        <v>1155</v>
      </c>
      <c r="D52" s="4" t="s">
        <v>1156</v>
      </c>
      <c r="E52" s="4" t="s">
        <v>167</v>
      </c>
      <c r="F52" s="4">
        <v>34</v>
      </c>
      <c r="G52" s="4" t="s">
        <v>1157</v>
      </c>
      <c r="H52" s="4" t="s">
        <v>1134</v>
      </c>
      <c r="I52" s="4" t="s">
        <v>14</v>
      </c>
      <c r="J52" s="4" t="s">
        <v>15</v>
      </c>
      <c r="K52" s="4">
        <v>153.96</v>
      </c>
      <c r="L52" s="4" t="s">
        <v>8</v>
      </c>
      <c r="M52" s="4">
        <v>242.49641399999999</v>
      </c>
      <c r="N52" s="4">
        <v>2569.5420960000001</v>
      </c>
      <c r="O52" s="4">
        <v>4.8948749999999999</v>
      </c>
      <c r="P52" s="4">
        <v>0</v>
      </c>
      <c r="Q52" s="4">
        <v>0</v>
      </c>
      <c r="R52" s="4">
        <v>449.18900000000002</v>
      </c>
      <c r="S52" s="4">
        <v>288.50599999999997</v>
      </c>
      <c r="T52" s="4">
        <v>17.027000000000001</v>
      </c>
      <c r="U52" s="16"/>
      <c r="V52" s="16"/>
      <c r="W52" s="16"/>
      <c r="X52" s="16"/>
      <c r="Y52" s="16"/>
      <c r="Z52" s="16"/>
      <c r="AA52" s="16"/>
      <c r="AB52" s="41" t="str">
        <f>[1]CZ!B$461</f>
        <v>1.(c)</v>
      </c>
      <c r="AC52" s="24" t="str">
        <f>[1]CZ!C$461</f>
        <v>Dalkia Česká republika, a.s.</v>
      </c>
      <c r="AD52" s="24" t="str">
        <f>[1]CZ!D$461</f>
        <v>Teplárna Olomouc</v>
      </c>
      <c r="AE52" s="24">
        <f>[1]CZ!E$461</f>
        <v>11399</v>
      </c>
      <c r="AF52" s="24" t="str">
        <f>[1]CZ!F$461</f>
        <v>Tovární</v>
      </c>
      <c r="AG52" s="24" t="str">
        <f>[1]CZ!G$461</f>
        <v>906/44</v>
      </c>
      <c r="AH52" s="24" t="str">
        <f>[1]CZ!H$461</f>
        <v>Olomouc</v>
      </c>
      <c r="AI52" s="24" t="str">
        <f>[1]CZ!I$461</f>
        <v>77900</v>
      </c>
      <c r="AJ52" s="24">
        <f>[1]CZ!J$461</f>
        <v>441</v>
      </c>
      <c r="AK52" s="24">
        <f>[1]CZ!K$461</f>
        <v>670</v>
      </c>
      <c r="AL52" s="24">
        <f>[1]CZ!L$461</f>
        <v>0</v>
      </c>
      <c r="AM52" s="24">
        <f>[1]CZ!M$461</f>
        <v>343</v>
      </c>
      <c r="AN52" s="23" t="s">
        <v>810</v>
      </c>
    </row>
    <row r="53" spans="1:40" s="5" customFormat="1">
      <c r="A53" s="4" t="s">
        <v>1020</v>
      </c>
      <c r="B53" s="4">
        <v>2012</v>
      </c>
      <c r="C53" s="4" t="s">
        <v>1198</v>
      </c>
      <c r="D53" s="4" t="s">
        <v>1199</v>
      </c>
      <c r="E53" s="4" t="s">
        <v>217</v>
      </c>
      <c r="F53" s="4">
        <v>45</v>
      </c>
      <c r="G53" s="4" t="s">
        <v>1200</v>
      </c>
      <c r="H53" s="4" t="s">
        <v>1201</v>
      </c>
      <c r="I53" s="4" t="s">
        <v>6</v>
      </c>
      <c r="J53" s="4" t="s">
        <v>15</v>
      </c>
      <c r="K53" s="4">
        <v>1242</v>
      </c>
      <c r="L53" s="4" t="s">
        <v>8</v>
      </c>
      <c r="M53" s="4">
        <v>0</v>
      </c>
      <c r="N53" s="4">
        <v>25682.872485690001</v>
      </c>
      <c r="O53" s="4">
        <v>6.0562203599999993</v>
      </c>
      <c r="P53" s="4">
        <v>0</v>
      </c>
      <c r="Q53" s="4">
        <v>0</v>
      </c>
      <c r="R53" s="4">
        <v>4692.723</v>
      </c>
      <c r="S53" s="4">
        <v>2698.4610000000002</v>
      </c>
      <c r="T53" s="4">
        <v>223.64</v>
      </c>
      <c r="U53" s="16"/>
      <c r="V53" s="16"/>
      <c r="W53" s="16"/>
      <c r="X53" s="16"/>
      <c r="Y53" s="16"/>
      <c r="Z53" s="16"/>
      <c r="AA53" s="16"/>
      <c r="AB53" s="28" t="str">
        <f>[1]CZ!B$465</f>
        <v>1.(c)</v>
      </c>
      <c r="AC53" s="31" t="str">
        <f>[1]CZ!C$465</f>
        <v>Elektrárny Opatovice, a.s.</v>
      </c>
      <c r="AD53" s="31" t="str">
        <f>[1]CZ!D$465</f>
        <v>Elektrárna Opatovice</v>
      </c>
      <c r="AE53" s="31">
        <f>[1]CZ!E$465</f>
        <v>11043</v>
      </c>
      <c r="AF53" s="31" t="str">
        <f>[1]CZ!F$465</f>
        <v>N/A</v>
      </c>
      <c r="AG53" s="31" t="str">
        <f>[1]CZ!G$465</f>
        <v/>
      </c>
      <c r="AH53" s="31" t="str">
        <f>[1]CZ!H$465</f>
        <v>Opatovice nad Labem</v>
      </c>
      <c r="AI53" s="31" t="str">
        <f>[1]CZ!I$465</f>
        <v>53345</v>
      </c>
      <c r="AJ53" s="31">
        <f>[1]CZ!J$465</f>
        <v>2700</v>
      </c>
      <c r="AK53" s="31">
        <f>[1]CZ!K$465</f>
        <v>4690</v>
      </c>
      <c r="AL53" s="31">
        <f>[1]CZ!L$465</f>
        <v>210</v>
      </c>
      <c r="AM53" s="31">
        <f>[1]CZ!M$465</f>
        <v>2380</v>
      </c>
      <c r="AN53" s="42" t="s">
        <v>810</v>
      </c>
    </row>
    <row r="54" spans="1:40">
      <c r="A54" s="1" t="s">
        <v>1020</v>
      </c>
      <c r="B54" s="1">
        <v>2012</v>
      </c>
      <c r="C54" s="1" t="s">
        <v>1266</v>
      </c>
      <c r="D54" s="1" t="s">
        <v>1267</v>
      </c>
      <c r="E54" s="1" t="s">
        <v>286</v>
      </c>
      <c r="F54" s="1">
        <v>61</v>
      </c>
      <c r="G54" s="1" t="s">
        <v>1268</v>
      </c>
      <c r="H54" s="1" t="s">
        <v>1269</v>
      </c>
      <c r="I54" s="1" t="s">
        <v>6</v>
      </c>
      <c r="J54" s="1" t="s">
        <v>470</v>
      </c>
      <c r="K54" s="1">
        <v>81.400000000000006</v>
      </c>
      <c r="L54" s="1" t="s">
        <v>8</v>
      </c>
      <c r="M54" s="1">
        <v>65.347669799999991</v>
      </c>
      <c r="N54" s="1">
        <v>417.68227910000002</v>
      </c>
      <c r="O54" s="1">
        <v>0</v>
      </c>
      <c r="P54" s="1">
        <v>0</v>
      </c>
      <c r="Q54" s="1">
        <v>0</v>
      </c>
      <c r="R54" s="1">
        <v>135.851</v>
      </c>
      <c r="S54" s="1">
        <v>74.575000000000003</v>
      </c>
      <c r="T54" s="1">
        <v>2.8069999999999999</v>
      </c>
      <c r="U54" s="3"/>
      <c r="V54" s="3"/>
      <c r="W54" s="3"/>
      <c r="X54" s="3"/>
      <c r="Y54" s="3"/>
      <c r="Z54" s="3"/>
      <c r="AA54" s="3"/>
      <c r="AN54" s="42"/>
    </row>
    <row r="55" spans="1:40" s="5" customFormat="1">
      <c r="A55" s="4" t="s">
        <v>1020</v>
      </c>
      <c r="B55" s="4">
        <v>2012</v>
      </c>
      <c r="C55" s="4" t="s">
        <v>1120</v>
      </c>
      <c r="D55" s="4" t="s">
        <v>1121</v>
      </c>
      <c r="E55" s="4" t="s">
        <v>126</v>
      </c>
      <c r="F55" s="4">
        <v>25</v>
      </c>
      <c r="G55" s="4" t="s">
        <v>1122</v>
      </c>
      <c r="H55" s="4" t="s">
        <v>1123</v>
      </c>
      <c r="I55" s="4" t="s">
        <v>6</v>
      </c>
      <c r="J55" s="4" t="s">
        <v>15</v>
      </c>
      <c r="K55" s="4">
        <v>335.89</v>
      </c>
      <c r="L55" s="4" t="s">
        <v>8</v>
      </c>
      <c r="M55" s="4">
        <v>0</v>
      </c>
      <c r="N55" s="4">
        <v>2909.385585</v>
      </c>
      <c r="O55" s="4">
        <v>1.7664522999999999</v>
      </c>
      <c r="P55" s="4">
        <v>0</v>
      </c>
      <c r="Q55" s="4">
        <v>0</v>
      </c>
      <c r="R55" s="4">
        <v>893.68100000000004</v>
      </c>
      <c r="S55" s="4">
        <v>493.154</v>
      </c>
      <c r="T55" s="4">
        <v>26.551000000000002</v>
      </c>
      <c r="V55" s="16"/>
      <c r="W55" s="16"/>
      <c r="X55" s="16"/>
      <c r="Y55" s="16"/>
      <c r="Z55" s="16"/>
      <c r="AA55" s="16"/>
      <c r="AB55" s="11" t="str">
        <f>[1]CZ!B$446</f>
        <v>1.(c)</v>
      </c>
      <c r="AC55" s="16" t="str">
        <f>[1]CZ!C$446</f>
        <v>Dalkia Česká republika, a.s.</v>
      </c>
      <c r="AD55" s="16" t="str">
        <f>[1]CZ!D$446</f>
        <v>Elektrárna Třebovice</v>
      </c>
      <c r="AE55" s="16">
        <f>[1]CZ!E$446</f>
        <v>11398</v>
      </c>
      <c r="AF55" s="16" t="str">
        <f>[1]CZ!F$446</f>
        <v>Elektrárenská</v>
      </c>
      <c r="AG55" s="16" t="str">
        <f>[1]CZ!G$446</f>
        <v>5562/17</v>
      </c>
      <c r="AH55" s="16" t="str">
        <f>[1]CZ!H$446</f>
        <v>null</v>
      </c>
      <c r="AI55" s="16" t="str">
        <f>[1]CZ!I$446</f>
        <v>72200</v>
      </c>
      <c r="AJ55" s="16">
        <f>[1]CZ!J$446</f>
        <v>2980</v>
      </c>
      <c r="AK55" s="16">
        <f>[1]CZ!K$446</f>
        <v>3310</v>
      </c>
      <c r="AL55" s="16">
        <f>[1]CZ!L$446</f>
        <v>72.400000000000006</v>
      </c>
      <c r="AM55" s="16">
        <f>[1]CZ!M$446</f>
        <v>1150</v>
      </c>
      <c r="AN55" s="23" t="s">
        <v>809</v>
      </c>
    </row>
    <row r="56" spans="1:40" s="5" customFormat="1">
      <c r="A56" s="4" t="s">
        <v>1020</v>
      </c>
      <c r="B56" s="4">
        <v>2012</v>
      </c>
      <c r="C56" s="4" t="s">
        <v>1124</v>
      </c>
      <c r="D56" s="4" t="s">
        <v>1125</v>
      </c>
      <c r="E56" s="4" t="s">
        <v>130</v>
      </c>
      <c r="F56" s="4">
        <v>26</v>
      </c>
      <c r="G56" s="4" t="s">
        <v>1126</v>
      </c>
      <c r="H56" s="4" t="s">
        <v>1123</v>
      </c>
      <c r="I56" s="4" t="s">
        <v>6</v>
      </c>
      <c r="J56" s="4" t="s">
        <v>15</v>
      </c>
      <c r="K56" s="4">
        <v>181.31</v>
      </c>
      <c r="L56" s="4" t="s">
        <v>8</v>
      </c>
      <c r="M56" s="4">
        <v>15.54822764</v>
      </c>
      <c r="N56" s="4">
        <v>3203.6465340000004</v>
      </c>
      <c r="O56" s="4">
        <v>1.0286700599999998</v>
      </c>
      <c r="P56" s="4">
        <v>0</v>
      </c>
      <c r="Q56" s="4">
        <v>0</v>
      </c>
      <c r="R56" s="4">
        <v>898.495</v>
      </c>
      <c r="S56" s="4">
        <v>937.15700000000004</v>
      </c>
      <c r="T56" s="4">
        <v>16.98</v>
      </c>
      <c r="U56" s="16" t="s">
        <v>1127</v>
      </c>
      <c r="V56" s="16"/>
      <c r="W56" s="16"/>
      <c r="X56" s="16"/>
      <c r="Y56" s="16"/>
      <c r="Z56" s="16"/>
      <c r="AA56" s="16"/>
      <c r="AB56" s="11" t="str">
        <f>[1]CZ!B$446</f>
        <v>1.(c)</v>
      </c>
      <c r="AC56" s="16" t="str">
        <f>[1]CZ!C$446</f>
        <v>Dalkia Česká republika, a.s.</v>
      </c>
      <c r="AD56" s="16" t="str">
        <f>[1]CZ!D$446</f>
        <v>Elektrárna Třebovice</v>
      </c>
      <c r="AE56" s="16">
        <f>[1]CZ!E$446</f>
        <v>11398</v>
      </c>
      <c r="AF56" s="16" t="str">
        <f>[1]CZ!F$446</f>
        <v>Elektrárenská</v>
      </c>
      <c r="AG56" s="16" t="str">
        <f>[1]CZ!G$446</f>
        <v>5562/17</v>
      </c>
      <c r="AH56" s="16" t="str">
        <f>[1]CZ!H$446</f>
        <v>null</v>
      </c>
      <c r="AI56" s="16" t="str">
        <f>[1]CZ!I$446</f>
        <v>72200</v>
      </c>
      <c r="AJ56" s="16">
        <f>[1]CZ!J$446</f>
        <v>2980</v>
      </c>
      <c r="AK56" s="16">
        <f>[1]CZ!K$446</f>
        <v>3310</v>
      </c>
      <c r="AL56" s="16">
        <f>[1]CZ!L$446</f>
        <v>72.400000000000006</v>
      </c>
      <c r="AM56" s="16">
        <f>[1]CZ!M$446</f>
        <v>1150</v>
      </c>
      <c r="AN56" s="23" t="s">
        <v>809</v>
      </c>
    </row>
    <row r="57" spans="1:40" s="5" customFormat="1">
      <c r="A57" s="4" t="s">
        <v>1020</v>
      </c>
      <c r="B57" s="4">
        <v>2012</v>
      </c>
      <c r="C57" s="4" t="s">
        <v>1128</v>
      </c>
      <c r="D57" s="4" t="s">
        <v>1129</v>
      </c>
      <c r="E57" s="4" t="s">
        <v>135</v>
      </c>
      <c r="F57" s="4">
        <v>27</v>
      </c>
      <c r="G57" s="4" t="s">
        <v>1130</v>
      </c>
      <c r="H57" s="4" t="s">
        <v>1123</v>
      </c>
      <c r="I57" s="4" t="s">
        <v>6</v>
      </c>
      <c r="J57" s="4" t="s">
        <v>15</v>
      </c>
      <c r="K57" s="4">
        <v>362.62</v>
      </c>
      <c r="L57" s="4" t="s">
        <v>8</v>
      </c>
      <c r="M57" s="4">
        <v>0</v>
      </c>
      <c r="N57" s="4">
        <v>6213.2217959999998</v>
      </c>
      <c r="O57" s="4">
        <v>1.88643666</v>
      </c>
      <c r="P57" s="4">
        <v>0</v>
      </c>
      <c r="Q57" s="4">
        <v>0</v>
      </c>
      <c r="R57" s="4">
        <v>1518.569</v>
      </c>
      <c r="S57" s="4">
        <v>1551.3810000000001</v>
      </c>
      <c r="T57" s="4">
        <v>41.661999999999999</v>
      </c>
      <c r="U57" s="16" t="s">
        <v>1127</v>
      </c>
      <c r="V57" s="16"/>
      <c r="W57" s="16"/>
      <c r="X57" s="16"/>
      <c r="Y57" s="16"/>
      <c r="Z57" s="16"/>
      <c r="AA57" s="16"/>
      <c r="AB57" s="11" t="str">
        <f>[1]CZ!B$446</f>
        <v>1.(c)</v>
      </c>
      <c r="AC57" s="16" t="str">
        <f>[1]CZ!C$446</f>
        <v>Dalkia Česká republika, a.s.</v>
      </c>
      <c r="AD57" s="16" t="str">
        <f>[1]CZ!D$446</f>
        <v>Elektrárna Třebovice</v>
      </c>
      <c r="AE57" s="16">
        <f>[1]CZ!E$446</f>
        <v>11398</v>
      </c>
      <c r="AF57" s="16" t="str">
        <f>[1]CZ!F$446</f>
        <v>Elektrárenská</v>
      </c>
      <c r="AG57" s="16" t="str">
        <f>[1]CZ!G$446</f>
        <v>5562/17</v>
      </c>
      <c r="AH57" s="16" t="str">
        <f>[1]CZ!H$446</f>
        <v>null</v>
      </c>
      <c r="AI57" s="16" t="str">
        <f>[1]CZ!I$446</f>
        <v>72200</v>
      </c>
      <c r="AJ57" s="16">
        <f>[1]CZ!J$446</f>
        <v>2980</v>
      </c>
      <c r="AK57" s="16">
        <f>[1]CZ!K$446</f>
        <v>3310</v>
      </c>
      <c r="AL57" s="16">
        <f>[1]CZ!L$446</f>
        <v>72.400000000000006</v>
      </c>
      <c r="AM57" s="16">
        <f>[1]CZ!M$446</f>
        <v>1150</v>
      </c>
      <c r="AN57" s="23" t="s">
        <v>809</v>
      </c>
    </row>
    <row r="58" spans="1:40" s="5" customFormat="1">
      <c r="A58" s="4" t="s">
        <v>1020</v>
      </c>
      <c r="B58" s="4">
        <v>2012</v>
      </c>
      <c r="C58" s="4" t="s">
        <v>1165</v>
      </c>
      <c r="D58" s="4" t="s">
        <v>1166</v>
      </c>
      <c r="E58" s="4" t="s">
        <v>181</v>
      </c>
      <c r="F58" s="4">
        <v>37</v>
      </c>
      <c r="G58" s="4" t="s">
        <v>1167</v>
      </c>
      <c r="H58" s="4" t="s">
        <v>1123</v>
      </c>
      <c r="I58" s="4" t="s">
        <v>6</v>
      </c>
      <c r="J58" s="4" t="s">
        <v>15</v>
      </c>
      <c r="K58" s="4">
        <v>228.6</v>
      </c>
      <c r="L58" s="4" t="s">
        <v>8</v>
      </c>
      <c r="M58" s="4">
        <v>14.393610269</v>
      </c>
      <c r="N58" s="4">
        <v>958.98845195399997</v>
      </c>
      <c r="O58" s="4">
        <v>0</v>
      </c>
      <c r="P58" s="4">
        <v>8.0644135999999991E-2</v>
      </c>
      <c r="Q58" s="4">
        <v>1810.8508402</v>
      </c>
      <c r="R58" s="4">
        <v>368.86700000000002</v>
      </c>
      <c r="S58" s="4">
        <v>340.30500000000001</v>
      </c>
      <c r="T58" s="4">
        <v>9.6180000000000003</v>
      </c>
      <c r="U58" s="16"/>
      <c r="V58" s="16"/>
      <c r="W58" s="16"/>
      <c r="X58" s="16"/>
      <c r="Y58" s="16"/>
      <c r="Z58" s="16"/>
      <c r="AA58" s="16"/>
      <c r="AB58" s="28" t="str">
        <f>[1]CZ!B$408</f>
        <v>1.(c)</v>
      </c>
      <c r="AC58" s="31" t="str">
        <f>[1]CZ!C$408</f>
        <v>Dalkia Česká republika, a.s.</v>
      </c>
      <c r="AD58" s="31" t="str">
        <f>[1]CZ!D$408</f>
        <v>Teplárna Přívoz</v>
      </c>
      <c r="AE58" s="31">
        <f>[1]CZ!E$408</f>
        <v>11397</v>
      </c>
      <c r="AF58" s="31" t="str">
        <f>[1]CZ!F$408</f>
        <v>Křišťanova</v>
      </c>
      <c r="AG58" s="31" t="str">
        <f>[1]CZ!G$408</f>
        <v>1122</v>
      </c>
      <c r="AH58" s="31" t="str">
        <f>[1]CZ!H$408</f>
        <v>Moravská Ostrava a Přívoz</v>
      </c>
      <c r="AI58" s="31" t="str">
        <f>[1]CZ!I$408</f>
        <v>70200</v>
      </c>
      <c r="AJ58" s="31">
        <f>[1]CZ!J$408</f>
        <v>340</v>
      </c>
      <c r="AK58" s="31">
        <f>[1]CZ!K$408</f>
        <v>369</v>
      </c>
      <c r="AL58" s="31">
        <f>[1]CZ!L$408</f>
        <v>0</v>
      </c>
      <c r="AM58" s="31">
        <f>[1]CZ!M$408</f>
        <v>178</v>
      </c>
      <c r="AN58" s="42" t="s">
        <v>809</v>
      </c>
    </row>
    <row r="59" spans="1:40" s="5" customFormat="1">
      <c r="A59" s="4" t="s">
        <v>1020</v>
      </c>
      <c r="B59" s="4">
        <v>2012</v>
      </c>
      <c r="C59" s="4" t="s">
        <v>1035</v>
      </c>
      <c r="D59" s="4" t="s">
        <v>1036</v>
      </c>
      <c r="E59" s="4" t="s">
        <v>24</v>
      </c>
      <c r="F59" s="4">
        <v>4</v>
      </c>
      <c r="G59" s="4" t="s">
        <v>1037</v>
      </c>
      <c r="H59" s="4" t="s">
        <v>1038</v>
      </c>
      <c r="I59" s="4" t="s">
        <v>6</v>
      </c>
      <c r="J59" s="4" t="s">
        <v>628</v>
      </c>
      <c r="K59" s="4">
        <v>968.95</v>
      </c>
      <c r="L59" s="4" t="s">
        <v>8</v>
      </c>
      <c r="M59" s="4">
        <v>0</v>
      </c>
      <c r="N59" s="4">
        <v>11880.42286875</v>
      </c>
      <c r="O59" s="4">
        <v>0</v>
      </c>
      <c r="P59" s="4">
        <v>0</v>
      </c>
      <c r="Q59" s="4">
        <v>3157.4271827399998</v>
      </c>
      <c r="R59" s="4">
        <v>2910.8469999999998</v>
      </c>
      <c r="S59" s="4">
        <v>2112.2690000000002</v>
      </c>
      <c r="T59" s="4">
        <v>72.875</v>
      </c>
      <c r="U59" s="16" t="s">
        <v>1039</v>
      </c>
      <c r="V59" s="16"/>
      <c r="W59" s="16"/>
      <c r="X59" s="16"/>
      <c r="Y59" s="16"/>
      <c r="Z59" s="16"/>
      <c r="AA59" s="16"/>
      <c r="AB59" s="41" t="str">
        <f>[1]CZ!B$619</f>
        <v>1.(c)</v>
      </c>
      <c r="AC59" s="24" t="str">
        <f>[1]CZ!C$619</f>
        <v>ArcelorMittal Energy Ostrava s.r.o.</v>
      </c>
      <c r="AD59" s="24" t="str">
        <f>[1]CZ!D$619</f>
        <v>Provoz 46 - Teplárna</v>
      </c>
      <c r="AE59" s="24">
        <f>[1]CZ!E$619</f>
        <v>157656</v>
      </c>
      <c r="AF59" s="24" t="str">
        <f>[1]CZ!F$619</f>
        <v>Vratimovská</v>
      </c>
      <c r="AG59" s="24" t="str">
        <f>[1]CZ!G$619</f>
        <v>689/117</v>
      </c>
      <c r="AH59" s="24" t="str">
        <f>[1]CZ!H$619</f>
        <v>Slezská Ostrava</v>
      </c>
      <c r="AI59" s="24" t="str">
        <f>[1]CZ!I$619</f>
        <v>71900</v>
      </c>
      <c r="AJ59" s="24">
        <f>[1]CZ!J$619</f>
        <v>2450</v>
      </c>
      <c r="AK59" s="24">
        <f>[1]CZ!K$619</f>
        <v>3370</v>
      </c>
      <c r="AL59" s="24">
        <f>[1]CZ!L$619</f>
        <v>77.3</v>
      </c>
      <c r="AM59" s="24">
        <f>[1]CZ!M$619</f>
        <v>2310</v>
      </c>
      <c r="AN59" s="23" t="s">
        <v>810</v>
      </c>
    </row>
    <row r="60" spans="1:40" s="5" customFormat="1">
      <c r="A60" s="4" t="s">
        <v>1020</v>
      </c>
      <c r="B60" s="4">
        <v>2012</v>
      </c>
      <c r="C60" s="4" t="s">
        <v>1040</v>
      </c>
      <c r="D60" s="4" t="s">
        <v>1041</v>
      </c>
      <c r="E60" s="4" t="s">
        <v>31</v>
      </c>
      <c r="F60" s="4">
        <v>5</v>
      </c>
      <c r="G60" s="4" t="s">
        <v>1042</v>
      </c>
      <c r="H60" s="4" t="s">
        <v>1038</v>
      </c>
      <c r="I60" s="4" t="s">
        <v>14</v>
      </c>
      <c r="J60" s="4" t="s">
        <v>628</v>
      </c>
      <c r="K60" s="4">
        <v>199.34</v>
      </c>
      <c r="L60" s="4" t="s">
        <v>8</v>
      </c>
      <c r="M60" s="4">
        <v>0</v>
      </c>
      <c r="N60" s="4">
        <v>2096.5975949999997</v>
      </c>
      <c r="O60" s="4">
        <v>0</v>
      </c>
      <c r="P60" s="4">
        <v>0</v>
      </c>
      <c r="Q60" s="4">
        <v>2459.1984937020002</v>
      </c>
      <c r="R60" s="4">
        <v>450.76799999999997</v>
      </c>
      <c r="S60" s="4">
        <v>323.39699999999999</v>
      </c>
      <c r="T60" s="4">
        <v>14.78</v>
      </c>
      <c r="U60" s="16"/>
      <c r="V60" s="16"/>
      <c r="W60" s="16"/>
      <c r="X60" s="16"/>
      <c r="Y60" s="16"/>
      <c r="Z60" s="16"/>
      <c r="AA60" s="16"/>
      <c r="AB60" s="41" t="str">
        <f>[1]CZ!B$619</f>
        <v>1.(c)</v>
      </c>
      <c r="AC60" s="24" t="str">
        <f>[1]CZ!C$619</f>
        <v>ArcelorMittal Energy Ostrava s.r.o.</v>
      </c>
      <c r="AD60" s="24" t="str">
        <f>[1]CZ!D$619</f>
        <v>Provoz 46 - Teplárna</v>
      </c>
      <c r="AE60" s="24">
        <f>[1]CZ!E$619</f>
        <v>157656</v>
      </c>
      <c r="AF60" s="24" t="str">
        <f>[1]CZ!F$619</f>
        <v>Vratimovská</v>
      </c>
      <c r="AG60" s="24" t="str">
        <f>[1]CZ!G$619</f>
        <v>689/117</v>
      </c>
      <c r="AH60" s="24" t="str">
        <f>[1]CZ!H$619</f>
        <v>Slezská Ostrava</v>
      </c>
      <c r="AI60" s="24" t="str">
        <f>[1]CZ!I$619</f>
        <v>71900</v>
      </c>
      <c r="AJ60" s="24">
        <f>[1]CZ!J$619</f>
        <v>2450</v>
      </c>
      <c r="AK60" s="24">
        <f>[1]CZ!K$619</f>
        <v>3370</v>
      </c>
      <c r="AL60" s="24">
        <f>[1]CZ!L$619</f>
        <v>77.3</v>
      </c>
      <c r="AM60" s="24">
        <f>[1]CZ!M$619</f>
        <v>2310</v>
      </c>
      <c r="AN60" s="23" t="s">
        <v>810</v>
      </c>
    </row>
    <row r="61" spans="1:40" s="5" customFormat="1">
      <c r="A61" s="4" t="s">
        <v>1020</v>
      </c>
      <c r="B61" s="4">
        <v>2012</v>
      </c>
      <c r="C61" s="4" t="s">
        <v>1279</v>
      </c>
      <c r="D61" s="4" t="s">
        <v>1280</v>
      </c>
      <c r="E61" s="4" t="s">
        <v>300</v>
      </c>
      <c r="F61" s="4">
        <v>64</v>
      </c>
      <c r="G61" s="4" t="s">
        <v>1281</v>
      </c>
      <c r="H61" s="4" t="s">
        <v>1282</v>
      </c>
      <c r="I61" s="4" t="s">
        <v>6</v>
      </c>
      <c r="J61" s="4" t="s">
        <v>202</v>
      </c>
      <c r="K61" s="4">
        <v>97.9</v>
      </c>
      <c r="L61" s="4" t="s">
        <v>8</v>
      </c>
      <c r="M61" s="4">
        <v>0</v>
      </c>
      <c r="N61" s="4">
        <v>529.83845999999994</v>
      </c>
      <c r="O61" s="4">
        <v>0</v>
      </c>
      <c r="P61" s="4">
        <v>2.6042160000000001</v>
      </c>
      <c r="Q61" s="4">
        <v>0</v>
      </c>
      <c r="R61" s="4">
        <v>392.92399999999998</v>
      </c>
      <c r="S61" s="4">
        <v>103.149</v>
      </c>
      <c r="T61" s="4">
        <v>7.1869999999999994</v>
      </c>
      <c r="U61" s="16"/>
      <c r="V61" s="16"/>
      <c r="W61" s="16"/>
      <c r="X61" s="16"/>
      <c r="Y61" s="16"/>
      <c r="Z61" s="16"/>
      <c r="AA61" s="16"/>
      <c r="AB61" s="28" t="str">
        <f>[1]CZ!B$471</f>
        <v>1.(c)</v>
      </c>
      <c r="AC61" s="31" t="str">
        <f>[1]CZ!C$471</f>
        <v>Ostrovská teplárenská, a.s.</v>
      </c>
      <c r="AD61" s="31" t="str">
        <f>[1]CZ!D$471</f>
        <v>Ostrovská teplárenská,a.s., provoz teplárna Ostrov</v>
      </c>
      <c r="AE61" s="31">
        <f>[1]CZ!E$471</f>
        <v>16141</v>
      </c>
      <c r="AF61" s="31" t="str">
        <f>[1]CZ!F$471</f>
        <v>N/A</v>
      </c>
      <c r="AG61" s="31" t="str">
        <f>[1]CZ!G$471</f>
        <v/>
      </c>
      <c r="AH61" s="31" t="str">
        <f>[1]CZ!H$471</f>
        <v>Ostrov</v>
      </c>
      <c r="AI61" s="31" t="str">
        <f>[1]CZ!I$471</f>
        <v>36338</v>
      </c>
      <c r="AJ61" s="31">
        <f>[1]CZ!J$471</f>
        <v>103</v>
      </c>
      <c r="AK61" s="31">
        <f>[1]CZ!K$471</f>
        <v>393</v>
      </c>
      <c r="AL61" s="31">
        <f>[1]CZ!L$471</f>
        <v>0</v>
      </c>
      <c r="AM61" s="31">
        <f>[1]CZ!M$471</f>
        <v>0</v>
      </c>
      <c r="AN61" s="42" t="s">
        <v>810</v>
      </c>
    </row>
    <row r="62" spans="1:40" s="5" customFormat="1">
      <c r="A62" s="4" t="s">
        <v>1020</v>
      </c>
      <c r="B62" s="4">
        <v>2012</v>
      </c>
      <c r="C62" s="4" t="s">
        <v>1382</v>
      </c>
      <c r="D62" s="4" t="s">
        <v>1383</v>
      </c>
      <c r="E62" s="4" t="s">
        <v>413</v>
      </c>
      <c r="F62" s="4">
        <v>90</v>
      </c>
      <c r="G62" s="4" t="s">
        <v>1384</v>
      </c>
      <c r="H62" s="4" t="s">
        <v>1385</v>
      </c>
      <c r="I62" s="4" t="s">
        <v>6</v>
      </c>
      <c r="J62" s="4" t="s">
        <v>15</v>
      </c>
      <c r="K62" s="4">
        <v>291</v>
      </c>
      <c r="L62" s="4" t="s">
        <v>8</v>
      </c>
      <c r="M62" s="4">
        <v>157.50313308</v>
      </c>
      <c r="N62" s="4">
        <v>4244.6813200000006</v>
      </c>
      <c r="O62" s="4">
        <v>2.5247051549999999</v>
      </c>
      <c r="P62" s="4">
        <v>0</v>
      </c>
      <c r="Q62" s="4">
        <v>0</v>
      </c>
      <c r="R62" s="4">
        <v>2248.5360000000001</v>
      </c>
      <c r="S62" s="4">
        <v>612.18700000000001</v>
      </c>
      <c r="T62" s="4">
        <v>5.3730000000000002</v>
      </c>
      <c r="U62" s="16"/>
      <c r="V62" s="16"/>
      <c r="W62" s="16"/>
      <c r="X62" s="16"/>
      <c r="Y62" s="16"/>
      <c r="Z62" s="16"/>
      <c r="AA62" s="16"/>
      <c r="AB62" s="28" t="str">
        <f>[1]CZ!B$478</f>
        <v>1.(c)</v>
      </c>
      <c r="AC62" s="31" t="str">
        <f>[1]CZ!C$478</f>
        <v>Teplárna Otrokovice a.s.</v>
      </c>
      <c r="AD62" s="31" t="str">
        <f>[1]CZ!D$478</f>
        <v>Teplárna Otrokovice</v>
      </c>
      <c r="AE62" s="31">
        <f>[1]CZ!E$478</f>
        <v>12855</v>
      </c>
      <c r="AF62" s="31" t="str">
        <f>[1]CZ!F$478</f>
        <v>Objízdná</v>
      </c>
      <c r="AG62" s="31" t="str">
        <f>[1]CZ!G$478</f>
        <v>1777</v>
      </c>
      <c r="AH62" s="31" t="str">
        <f>[1]CZ!H$478</f>
        <v>Otrokovice</v>
      </c>
      <c r="AI62" s="31" t="str">
        <f>[1]CZ!I$478</f>
        <v>76502</v>
      </c>
      <c r="AJ62" s="31">
        <f>[1]CZ!J$478</f>
        <v>612</v>
      </c>
      <c r="AK62" s="31">
        <f>[1]CZ!K$478</f>
        <v>2250</v>
      </c>
      <c r="AL62" s="31">
        <f>[1]CZ!L$478</f>
        <v>0</v>
      </c>
      <c r="AM62" s="31">
        <f>[1]CZ!M$478</f>
        <v>413</v>
      </c>
      <c r="AN62" s="42" t="s">
        <v>810</v>
      </c>
    </row>
    <row r="63" spans="1:40" s="5" customFormat="1">
      <c r="A63" s="4" t="s">
        <v>1020</v>
      </c>
      <c r="B63" s="4">
        <v>2012</v>
      </c>
      <c r="C63" s="4" t="s">
        <v>1283</v>
      </c>
      <c r="D63" s="4" t="s">
        <v>1284</v>
      </c>
      <c r="E63" s="4" t="s">
        <v>305</v>
      </c>
      <c r="F63" s="4">
        <v>65</v>
      </c>
      <c r="G63" s="4" t="s">
        <v>1285</v>
      </c>
      <c r="H63" s="4" t="s">
        <v>1286</v>
      </c>
      <c r="I63" s="4" t="s">
        <v>6</v>
      </c>
      <c r="J63" s="4" t="s">
        <v>633</v>
      </c>
      <c r="K63" s="4">
        <v>73.349999999999994</v>
      </c>
      <c r="L63" s="4" t="s">
        <v>8</v>
      </c>
      <c r="M63" s="4">
        <v>0</v>
      </c>
      <c r="N63" s="4">
        <v>0</v>
      </c>
      <c r="O63" s="4">
        <v>26.128059</v>
      </c>
      <c r="P63" s="4">
        <v>1002.7867152799998</v>
      </c>
      <c r="Q63" s="4">
        <v>0</v>
      </c>
      <c r="R63" s="4">
        <v>1.929</v>
      </c>
      <c r="S63" s="4">
        <v>46.757999999999996</v>
      </c>
      <c r="T63" s="4">
        <v>2.7149999999999999</v>
      </c>
      <c r="U63" s="16" t="s">
        <v>1287</v>
      </c>
      <c r="V63" s="16"/>
      <c r="W63" s="16"/>
      <c r="X63" s="16"/>
      <c r="Y63" s="16"/>
      <c r="Z63" s="16"/>
      <c r="AA63" s="16"/>
      <c r="AB63" s="28" t="str">
        <f>[1]CZ!B$481</f>
        <v>1.(a)</v>
      </c>
      <c r="AC63" s="31" t="str">
        <f>[1]CZ!C$481</f>
        <v>PARAMO, a.s.</v>
      </c>
      <c r="AD63" s="31" t="str">
        <f>[1]CZ!D$481</f>
        <v>HS Pardubice</v>
      </c>
      <c r="AE63" s="31">
        <f>[1]CZ!E$481</f>
        <v>10344</v>
      </c>
      <c r="AF63" s="31" t="str">
        <f>[1]CZ!F$481</f>
        <v>Přerovská</v>
      </c>
      <c r="AG63" s="31" t="str">
        <f>[1]CZ!G$481</f>
        <v>560</v>
      </c>
      <c r="AH63" s="31" t="str">
        <f>[1]CZ!H$481</f>
        <v>Pardubice VI</v>
      </c>
      <c r="AI63" s="31" t="str">
        <f>[1]CZ!I$481</f>
        <v>53006</v>
      </c>
      <c r="AJ63" s="31">
        <f>[1]CZ!J$481</f>
        <v>0</v>
      </c>
      <c r="AK63" s="31">
        <f>[1]CZ!K$481</f>
        <v>0</v>
      </c>
      <c r="AL63" s="31">
        <f>[1]CZ!L$481</f>
        <v>0</v>
      </c>
      <c r="AM63" s="31">
        <f>[1]CZ!M$481</f>
        <v>0</v>
      </c>
      <c r="AN63" s="42" t="s">
        <v>810</v>
      </c>
    </row>
    <row r="64" spans="1:40" s="5" customFormat="1">
      <c r="A64" s="4" t="s">
        <v>1020</v>
      </c>
      <c r="B64" s="4">
        <v>2012</v>
      </c>
      <c r="C64" s="4" t="s">
        <v>1358</v>
      </c>
      <c r="D64" s="4" t="s">
        <v>1359</v>
      </c>
      <c r="E64" s="4" t="s">
        <v>389</v>
      </c>
      <c r="F64" s="4">
        <v>84</v>
      </c>
      <c r="G64" s="4" t="s">
        <v>1360</v>
      </c>
      <c r="H64" s="4" t="s">
        <v>1361</v>
      </c>
      <c r="I64" s="4" t="s">
        <v>6</v>
      </c>
      <c r="J64" s="4" t="s">
        <v>470</v>
      </c>
      <c r="K64" s="4">
        <v>180</v>
      </c>
      <c r="L64" s="4" t="s">
        <v>8</v>
      </c>
      <c r="M64" s="4">
        <v>0</v>
      </c>
      <c r="N64" s="4">
        <v>1804.8567039999998</v>
      </c>
      <c r="O64" s="4">
        <v>6.407393840000001</v>
      </c>
      <c r="P64" s="4">
        <v>0</v>
      </c>
      <c r="Q64" s="4">
        <v>0</v>
      </c>
      <c r="R64" s="4">
        <v>621.976</v>
      </c>
      <c r="S64" s="4">
        <v>362.45799999999997</v>
      </c>
      <c r="T64" s="4">
        <v>10.611000000000001</v>
      </c>
      <c r="U64" s="16"/>
      <c r="V64" s="16"/>
      <c r="W64" s="16"/>
      <c r="X64" s="16"/>
      <c r="Y64" s="16"/>
      <c r="Z64" s="16"/>
      <c r="AA64" s="16"/>
      <c r="AB64" s="28" t="str">
        <f>[1]CZ!B$487</f>
        <v>4.(a).(x)</v>
      </c>
      <c r="AC64" s="31" t="str">
        <f>[1]CZ!C$487</f>
        <v>Synthesia, a.s.</v>
      </c>
      <c r="AD64" s="31" t="str">
        <f>[1]CZ!D$487</f>
        <v>Synthesia a. s.</v>
      </c>
      <c r="AE64" s="31">
        <f>[1]CZ!E$487</f>
        <v>12860</v>
      </c>
      <c r="AF64" s="31" t="str">
        <f>[1]CZ!F$487</f>
        <v>N/A</v>
      </c>
      <c r="AG64" s="31" t="str">
        <f>[1]CZ!G$487</f>
        <v>103</v>
      </c>
      <c r="AH64" s="31" t="str">
        <f>[1]CZ!H$487</f>
        <v>Pardubice VII</v>
      </c>
      <c r="AI64" s="31" t="str">
        <f>[1]CZ!I$487</f>
        <v>53002</v>
      </c>
      <c r="AJ64" s="31">
        <f>[1]CZ!J$487</f>
        <v>889</v>
      </c>
      <c r="AK64" s="31">
        <f>[1]CZ!K$487</f>
        <v>1730</v>
      </c>
      <c r="AL64" s="31">
        <f>[1]CZ!L$487</f>
        <v>0</v>
      </c>
      <c r="AM64" s="31">
        <f>[1]CZ!M$487</f>
        <v>423</v>
      </c>
      <c r="AN64" s="42" t="s">
        <v>810</v>
      </c>
    </row>
    <row r="65" spans="1:40" s="5" customFormat="1">
      <c r="A65" s="4" t="s">
        <v>1020</v>
      </c>
      <c r="B65" s="4">
        <v>2012</v>
      </c>
      <c r="C65" s="4" t="s">
        <v>1362</v>
      </c>
      <c r="D65" s="4" t="s">
        <v>1363</v>
      </c>
      <c r="E65" s="4" t="s">
        <v>393</v>
      </c>
      <c r="F65" s="4">
        <v>85</v>
      </c>
      <c r="G65" s="4" t="s">
        <v>1364</v>
      </c>
      <c r="H65" s="4" t="s">
        <v>1361</v>
      </c>
      <c r="I65" s="4" t="s">
        <v>6</v>
      </c>
      <c r="J65" s="4" t="s">
        <v>470</v>
      </c>
      <c r="K65" s="4">
        <v>198</v>
      </c>
      <c r="L65" s="4" t="s">
        <v>8</v>
      </c>
      <c r="M65" s="4">
        <v>0</v>
      </c>
      <c r="N65" s="4">
        <v>2418.769667</v>
      </c>
      <c r="O65" s="4">
        <v>5.9641943199999998</v>
      </c>
      <c r="P65" s="4">
        <v>0</v>
      </c>
      <c r="Q65" s="4">
        <v>0</v>
      </c>
      <c r="R65" s="4">
        <v>999.25400000000002</v>
      </c>
      <c r="S65" s="4">
        <v>415.97399999999999</v>
      </c>
      <c r="T65" s="4">
        <v>11.432</v>
      </c>
      <c r="U65" s="16"/>
      <c r="V65" s="16"/>
      <c r="W65" s="16"/>
      <c r="X65" s="16"/>
      <c r="Y65" s="16"/>
      <c r="Z65" s="16"/>
      <c r="AA65" s="16"/>
      <c r="AB65" s="28" t="str">
        <f>[1]CZ!B$487</f>
        <v>4.(a).(x)</v>
      </c>
      <c r="AC65" s="31" t="str">
        <f>[1]CZ!C$487</f>
        <v>Synthesia, a.s.</v>
      </c>
      <c r="AD65" s="31" t="str">
        <f>[1]CZ!D$487</f>
        <v>Synthesia a. s.</v>
      </c>
      <c r="AE65" s="31">
        <f>[1]CZ!E$487</f>
        <v>12860</v>
      </c>
      <c r="AF65" s="31" t="str">
        <f>[1]CZ!F$487</f>
        <v>N/A</v>
      </c>
      <c r="AG65" s="31" t="str">
        <f>[1]CZ!G$487</f>
        <v>103</v>
      </c>
      <c r="AH65" s="31" t="str">
        <f>[1]CZ!H$487</f>
        <v>Pardubice VII</v>
      </c>
      <c r="AI65" s="31" t="str">
        <f>[1]CZ!I$487</f>
        <v>53002</v>
      </c>
      <c r="AJ65" s="31">
        <f>[1]CZ!J$487</f>
        <v>889</v>
      </c>
      <c r="AK65" s="31">
        <f>[1]CZ!K$487</f>
        <v>1730</v>
      </c>
      <c r="AL65" s="31">
        <f>[1]CZ!L$487</f>
        <v>0</v>
      </c>
      <c r="AM65" s="31">
        <f>[1]CZ!M$487</f>
        <v>423</v>
      </c>
      <c r="AN65" s="42" t="s">
        <v>810</v>
      </c>
    </row>
    <row r="66" spans="1:40" s="5" customFormat="1">
      <c r="A66" s="4" t="s">
        <v>1020</v>
      </c>
      <c r="B66" s="4">
        <v>2012</v>
      </c>
      <c r="C66" s="4" t="s">
        <v>1047</v>
      </c>
      <c r="D66" s="4" t="s">
        <v>1048</v>
      </c>
      <c r="E66" s="4" t="s">
        <v>41</v>
      </c>
      <c r="F66" s="4">
        <v>7</v>
      </c>
      <c r="G66" s="4" t="s">
        <v>1049</v>
      </c>
      <c r="H66" s="4" t="s">
        <v>1050</v>
      </c>
      <c r="I66" s="4" t="s">
        <v>6</v>
      </c>
      <c r="J66" s="4" t="s">
        <v>470</v>
      </c>
      <c r="K66" s="4">
        <v>95</v>
      </c>
      <c r="L66" s="4" t="s">
        <v>8</v>
      </c>
      <c r="M66" s="4">
        <v>0</v>
      </c>
      <c r="N66" s="4">
        <v>795.2747661599999</v>
      </c>
      <c r="O66" s="4">
        <v>0</v>
      </c>
      <c r="P66" s="4">
        <v>0</v>
      </c>
      <c r="Q66" s="4">
        <v>0</v>
      </c>
      <c r="R66" s="4">
        <v>147.23599999999999</v>
      </c>
      <c r="S66" s="4">
        <v>57.615000000000002</v>
      </c>
      <c r="T66" s="4">
        <v>3.456</v>
      </c>
      <c r="U66" s="16"/>
      <c r="V66" s="16"/>
      <c r="W66" s="16"/>
      <c r="X66" s="16"/>
      <c r="Y66" s="16"/>
      <c r="Z66" s="16"/>
      <c r="AA66" s="16"/>
      <c r="AB66" s="41" t="str">
        <f>[1]CZ!B$489</f>
        <v>6.(a)</v>
      </c>
      <c r="AC66" s="24" t="str">
        <f>[1]CZ!C$489</f>
        <v>Biocel Paskov a.s.</v>
      </c>
      <c r="AD66" s="24" t="str">
        <f>[1]CZ!D$489</f>
        <v>Biocel Paskov a.s.</v>
      </c>
      <c r="AE66" s="24">
        <f>[1]CZ!E$489</f>
        <v>11343</v>
      </c>
      <c r="AF66" s="24" t="str">
        <f>[1]CZ!F$489</f>
        <v>Zahradní</v>
      </c>
      <c r="AG66" s="24" t="str">
        <f>[1]CZ!G$489</f>
        <v>762</v>
      </c>
      <c r="AH66" s="24" t="str">
        <f>[1]CZ!H$489</f>
        <v>Paskov</v>
      </c>
      <c r="AI66" s="24" t="str">
        <f>[1]CZ!I$489</f>
        <v>73921</v>
      </c>
      <c r="AJ66" s="24">
        <f>[1]CZ!J$489</f>
        <v>764</v>
      </c>
      <c r="AK66" s="24">
        <f>[1]CZ!K$489</f>
        <v>510</v>
      </c>
      <c r="AL66" s="24">
        <f>[1]CZ!L$489</f>
        <v>0</v>
      </c>
      <c r="AM66" s="24">
        <f>[1]CZ!M$489</f>
        <v>0</v>
      </c>
      <c r="AN66" s="23" t="s">
        <v>810</v>
      </c>
    </row>
    <row r="67" spans="1:40" s="5" customFormat="1">
      <c r="A67" s="4" t="s">
        <v>1020</v>
      </c>
      <c r="B67" s="4">
        <v>2012</v>
      </c>
      <c r="C67" s="4" t="s">
        <v>1386</v>
      </c>
      <c r="D67" s="4" t="s">
        <v>1387</v>
      </c>
      <c r="E67" s="4" t="s">
        <v>418</v>
      </c>
      <c r="F67" s="4">
        <v>91</v>
      </c>
      <c r="G67" s="4" t="s">
        <v>1388</v>
      </c>
      <c r="H67" s="4" t="s">
        <v>1389</v>
      </c>
      <c r="I67" s="4" t="s">
        <v>6</v>
      </c>
      <c r="J67" s="4" t="s">
        <v>15</v>
      </c>
      <c r="K67" s="4">
        <v>60</v>
      </c>
      <c r="L67" s="4" t="s">
        <v>8</v>
      </c>
      <c r="M67" s="4">
        <v>50.5897711</v>
      </c>
      <c r="N67" s="4">
        <v>592.42459184999996</v>
      </c>
      <c r="O67" s="4">
        <v>7.0384416000000005</v>
      </c>
      <c r="P67" s="4">
        <v>0</v>
      </c>
      <c r="Q67" s="4">
        <v>0</v>
      </c>
      <c r="R67" s="4">
        <v>306.16800000000001</v>
      </c>
      <c r="S67" s="4">
        <v>45.918999999999997</v>
      </c>
      <c r="T67" s="4">
        <v>2.2639999999999998</v>
      </c>
      <c r="U67" s="16"/>
      <c r="V67" s="16"/>
      <c r="W67" s="16"/>
      <c r="X67" s="16"/>
      <c r="Y67" s="16"/>
      <c r="Z67" s="16"/>
      <c r="AA67" s="16"/>
      <c r="AB67" s="28" t="str">
        <f>[1]CZ!B$494</f>
        <v>1.(c)</v>
      </c>
      <c r="AC67" s="31" t="str">
        <f>[1]CZ!C$494</f>
        <v>Teplárna Písek, a.s.</v>
      </c>
      <c r="AD67" s="31" t="str">
        <f>[1]CZ!D$494</f>
        <v>Teplárna Písek</v>
      </c>
      <c r="AE67" s="31">
        <f>[1]CZ!E$494</f>
        <v>11342</v>
      </c>
      <c r="AF67" s="31" t="str">
        <f>[1]CZ!F$494</f>
        <v>U Smrkovické silnice</v>
      </c>
      <c r="AG67" s="31" t="str">
        <f>[1]CZ!G$494</f>
        <v>2263</v>
      </c>
      <c r="AH67" s="31" t="str">
        <f>[1]CZ!H$494</f>
        <v>Písek</v>
      </c>
      <c r="AI67" s="31" t="str">
        <f>[1]CZ!I$494</f>
        <v>39701</v>
      </c>
      <c r="AJ67" s="31">
        <f>[1]CZ!J$494</f>
        <v>0</v>
      </c>
      <c r="AK67" s="31">
        <f>[1]CZ!K$494</f>
        <v>306</v>
      </c>
      <c r="AL67" s="31">
        <f>[1]CZ!L$494</f>
        <v>0</v>
      </c>
      <c r="AM67" s="31">
        <f>[1]CZ!M$494</f>
        <v>0</v>
      </c>
      <c r="AN67" s="42" t="s">
        <v>810</v>
      </c>
    </row>
    <row r="68" spans="1:40" s="5" customFormat="1">
      <c r="A68" s="4" t="s">
        <v>1020</v>
      </c>
      <c r="B68" s="4">
        <v>2012</v>
      </c>
      <c r="C68" s="4" t="s">
        <v>1051</v>
      </c>
      <c r="D68" s="4" t="s">
        <v>1052</v>
      </c>
      <c r="E68" s="4" t="s">
        <v>45</v>
      </c>
      <c r="F68" s="4">
        <v>8</v>
      </c>
      <c r="G68" s="4" t="s">
        <v>1053</v>
      </c>
      <c r="H68" s="4" t="s">
        <v>1054</v>
      </c>
      <c r="I68" s="4" t="s">
        <v>6</v>
      </c>
      <c r="J68" s="4" t="s">
        <v>202</v>
      </c>
      <c r="K68" s="4">
        <v>191.7</v>
      </c>
      <c r="L68" s="4" t="s">
        <v>8</v>
      </c>
      <c r="M68" s="4">
        <v>0</v>
      </c>
      <c r="N68" s="4">
        <v>2227.7521440000005</v>
      </c>
      <c r="O68" s="4">
        <v>5.3163216000000002</v>
      </c>
      <c r="P68" s="4">
        <v>0</v>
      </c>
      <c r="Q68" s="4">
        <v>0</v>
      </c>
      <c r="R68" s="4">
        <v>1430.3579999999999</v>
      </c>
      <c r="S68" s="4">
        <v>402.38300000000004</v>
      </c>
      <c r="T68" s="4">
        <v>30.202999999999999</v>
      </c>
      <c r="U68" s="16"/>
      <c r="V68" s="16"/>
      <c r="W68" s="16"/>
      <c r="X68" s="16"/>
      <c r="Y68" s="16"/>
      <c r="Z68" s="16"/>
      <c r="AA68" s="16"/>
      <c r="AB68" s="41" t="str">
        <f>[1]CZ!B$496</f>
        <v>1.(c)</v>
      </c>
      <c r="AC68" s="24" t="str">
        <f>[1]CZ!C$496</f>
        <v>C-Energy Bohemia s.r.o.</v>
      </c>
      <c r="AD68" s="24" t="str">
        <f>[1]CZ!D$496</f>
        <v>C-Energy Bohemia s.r.o.</v>
      </c>
      <c r="AE68" s="24">
        <f>[1]CZ!E$496</f>
        <v>15925</v>
      </c>
      <c r="AF68" s="24" t="str">
        <f>[1]CZ!F$496</f>
        <v>Průmyslová</v>
      </c>
      <c r="AG68" s="24" t="str">
        <f>[1]CZ!G$496</f>
        <v>748</v>
      </c>
      <c r="AH68" s="24" t="str">
        <f>[1]CZ!H$496</f>
        <v>Planá nad Lužnicí</v>
      </c>
      <c r="AI68" s="24" t="str">
        <f>[1]CZ!I$496</f>
        <v>39111</v>
      </c>
      <c r="AJ68" s="24">
        <f>[1]CZ!J$496</f>
        <v>402</v>
      </c>
      <c r="AK68" s="24">
        <f>[1]CZ!K$496</f>
        <v>1430</v>
      </c>
      <c r="AL68" s="24">
        <f>[1]CZ!L$496</f>
        <v>0</v>
      </c>
      <c r="AM68" s="24">
        <f>[1]CZ!M$496</f>
        <v>212</v>
      </c>
      <c r="AN68" s="23" t="s">
        <v>810</v>
      </c>
    </row>
    <row r="69" spans="1:40" s="5" customFormat="1">
      <c r="A69" s="4" t="s">
        <v>1020</v>
      </c>
      <c r="B69" s="4">
        <v>2012</v>
      </c>
      <c r="C69" s="4" t="s">
        <v>1288</v>
      </c>
      <c r="D69" s="4" t="s">
        <v>1289</v>
      </c>
      <c r="E69" s="4" t="s">
        <v>309</v>
      </c>
      <c r="F69" s="4">
        <v>66</v>
      </c>
      <c r="G69" s="4" t="s">
        <v>1290</v>
      </c>
      <c r="H69" s="4" t="s">
        <v>1291</v>
      </c>
      <c r="I69" s="4" t="s">
        <v>6</v>
      </c>
      <c r="J69" s="4" t="s">
        <v>15</v>
      </c>
      <c r="K69" s="4">
        <v>409.61</v>
      </c>
      <c r="L69" s="4" t="s">
        <v>8</v>
      </c>
      <c r="M69" s="4">
        <v>0</v>
      </c>
      <c r="N69" s="4">
        <v>4811.0355</v>
      </c>
      <c r="O69" s="4">
        <v>0</v>
      </c>
      <c r="P69" s="4">
        <v>11.5632077</v>
      </c>
      <c r="Q69" s="4">
        <v>0</v>
      </c>
      <c r="R69" s="4">
        <v>1582.9069999999999</v>
      </c>
      <c r="S69" s="4">
        <v>561.76099999999997</v>
      </c>
      <c r="T69" s="4">
        <v>13.946999999999999</v>
      </c>
      <c r="U69" s="16" t="s">
        <v>1292</v>
      </c>
      <c r="V69" s="16"/>
      <c r="W69" s="16"/>
      <c r="X69" s="16"/>
      <c r="Y69" s="16"/>
      <c r="Z69" s="16"/>
      <c r="AA69" s="16"/>
      <c r="AB69" s="28" t="str">
        <f>[1]CZ!B$502</f>
        <v>1.(c)</v>
      </c>
      <c r="AC69" s="31" t="str">
        <f>[1]CZ!C$502</f>
        <v>Plzeňská energetika a.s.</v>
      </c>
      <c r="AD69" s="31" t="str">
        <f>[1]CZ!D$502</f>
        <v>Teplárna ELÚ III</v>
      </c>
      <c r="AE69" s="31">
        <f>[1]CZ!E$502</f>
        <v>9646</v>
      </c>
      <c r="AF69" s="31" t="str">
        <f>[1]CZ!F$502</f>
        <v>Tylova</v>
      </c>
      <c r="AG69" s="31" t="str">
        <f>[1]CZ!G$502</f>
        <v>57</v>
      </c>
      <c r="AH69" s="31" t="str">
        <f>[1]CZ!H$502</f>
        <v>Plzeň 1</v>
      </c>
      <c r="AI69" s="31" t="str">
        <f>[1]CZ!I$502</f>
        <v>31600</v>
      </c>
      <c r="AJ69" s="31">
        <f>[1]CZ!J$502</f>
        <v>562</v>
      </c>
      <c r="AK69" s="31">
        <f>[1]CZ!K$502</f>
        <v>1580</v>
      </c>
      <c r="AL69" s="31">
        <f>[1]CZ!L$502</f>
        <v>0</v>
      </c>
      <c r="AM69" s="31">
        <f>[1]CZ!M$502</f>
        <v>405</v>
      </c>
      <c r="AN69" s="42" t="s">
        <v>810</v>
      </c>
    </row>
    <row r="70" spans="1:40" s="5" customFormat="1">
      <c r="A70" s="4" t="s">
        <v>1020</v>
      </c>
      <c r="B70" s="4">
        <v>2012</v>
      </c>
      <c r="C70" s="4" t="s">
        <v>1293</v>
      </c>
      <c r="D70" s="4" t="s">
        <v>1294</v>
      </c>
      <c r="E70" s="4" t="s">
        <v>314</v>
      </c>
      <c r="F70" s="4">
        <v>67</v>
      </c>
      <c r="G70" s="4" t="s">
        <v>1295</v>
      </c>
      <c r="H70" s="4" t="s">
        <v>1291</v>
      </c>
      <c r="I70" s="4" t="s">
        <v>6</v>
      </c>
      <c r="J70" s="4" t="s">
        <v>15</v>
      </c>
      <c r="K70" s="4">
        <v>61.45</v>
      </c>
      <c r="L70" s="4" t="s">
        <v>8</v>
      </c>
      <c r="M70" s="4">
        <v>0</v>
      </c>
      <c r="N70" s="4">
        <v>0</v>
      </c>
      <c r="O70" s="4">
        <v>0</v>
      </c>
      <c r="P70" s="4">
        <v>0</v>
      </c>
      <c r="Q70" s="4">
        <v>0</v>
      </c>
      <c r="R70" s="4">
        <v>0</v>
      </c>
      <c r="S70" s="4">
        <v>0</v>
      </c>
      <c r="T70" s="4">
        <v>0</v>
      </c>
      <c r="U70" s="16" t="s">
        <v>1296</v>
      </c>
      <c r="V70" s="16"/>
      <c r="W70" s="16"/>
      <c r="X70" s="16"/>
      <c r="Y70" s="16"/>
      <c r="Z70" s="16"/>
      <c r="AA70" s="16"/>
      <c r="AB70" s="28" t="str">
        <f>[1]CZ!B$502</f>
        <v>1.(c)</v>
      </c>
      <c r="AC70" s="31" t="str">
        <f>[1]CZ!C$502</f>
        <v>Plzeňská energetika a.s.</v>
      </c>
      <c r="AD70" s="31" t="str">
        <f>[1]CZ!D$502</f>
        <v>Teplárna ELÚ III</v>
      </c>
      <c r="AE70" s="31">
        <f>[1]CZ!E$502</f>
        <v>9646</v>
      </c>
      <c r="AF70" s="31" t="str">
        <f>[1]CZ!F$502</f>
        <v>Tylova</v>
      </c>
      <c r="AG70" s="31" t="str">
        <f>[1]CZ!G$502</f>
        <v>57</v>
      </c>
      <c r="AH70" s="31" t="str">
        <f>[1]CZ!H$502</f>
        <v>Plzeň 1</v>
      </c>
      <c r="AI70" s="31" t="str">
        <f>[1]CZ!I$502</f>
        <v>31600</v>
      </c>
      <c r="AJ70" s="31">
        <f>[1]CZ!J$502</f>
        <v>562</v>
      </c>
      <c r="AK70" s="31">
        <f>[1]CZ!K$502</f>
        <v>1580</v>
      </c>
      <c r="AL70" s="31">
        <f>[1]CZ!L$502</f>
        <v>0</v>
      </c>
      <c r="AM70" s="31">
        <f>[1]CZ!M$502</f>
        <v>405</v>
      </c>
      <c r="AN70" s="42" t="s">
        <v>810</v>
      </c>
    </row>
    <row r="71" spans="1:40" s="5" customFormat="1">
      <c r="A71" s="4" t="s">
        <v>1020</v>
      </c>
      <c r="B71" s="4">
        <v>2012</v>
      </c>
      <c r="C71" s="4" t="s">
        <v>1297</v>
      </c>
      <c r="D71" s="4" t="s">
        <v>1298</v>
      </c>
      <c r="E71" s="4" t="s">
        <v>318</v>
      </c>
      <c r="F71" s="4">
        <v>68</v>
      </c>
      <c r="G71" s="4" t="s">
        <v>1299</v>
      </c>
      <c r="H71" s="4" t="s">
        <v>1291</v>
      </c>
      <c r="I71" s="4" t="s">
        <v>6</v>
      </c>
      <c r="J71" s="4" t="s">
        <v>15</v>
      </c>
      <c r="K71" s="4">
        <v>384</v>
      </c>
      <c r="L71" s="4" t="s">
        <v>8</v>
      </c>
      <c r="M71" s="4">
        <v>730.81050000000005</v>
      </c>
      <c r="N71" s="4">
        <v>5529.3378000000002</v>
      </c>
      <c r="O71" s="4">
        <v>0</v>
      </c>
      <c r="P71" s="4">
        <v>10.268654849999999</v>
      </c>
      <c r="Q71" s="4">
        <v>0</v>
      </c>
      <c r="R71" s="4">
        <v>2800.009</v>
      </c>
      <c r="S71" s="4">
        <v>928.03</v>
      </c>
      <c r="T71" s="4">
        <v>64.515000000000001</v>
      </c>
      <c r="U71" s="16" t="s">
        <v>1300</v>
      </c>
      <c r="V71" s="16"/>
      <c r="W71" s="16"/>
      <c r="X71" s="16"/>
      <c r="Y71" s="16"/>
      <c r="Z71" s="16"/>
      <c r="AA71" s="16"/>
      <c r="AB71" s="28" t="str">
        <f>[1]CZ!B$509</f>
        <v>1.(c)</v>
      </c>
      <c r="AC71" s="31" t="str">
        <f>[1]CZ!C$509</f>
        <v>Plzeňská teplárenská, a.s.</v>
      </c>
      <c r="AD71" s="31" t="str">
        <f>[1]CZ!D$509</f>
        <v>Centrální zdroj tepla</v>
      </c>
      <c r="AE71" s="31">
        <f>[1]CZ!E$509</f>
        <v>14160</v>
      </c>
      <c r="AF71" s="31" t="str">
        <f>[1]CZ!F$509</f>
        <v>Doubravecká</v>
      </c>
      <c r="AG71" s="31" t="str">
        <f>[1]CZ!G$509</f>
        <v>2760/1</v>
      </c>
      <c r="AH71" s="31" t="str">
        <f>[1]CZ!H$509</f>
        <v>Plzeň 4</v>
      </c>
      <c r="AI71" s="31" t="str">
        <f>[1]CZ!I$509</f>
        <v>30100</v>
      </c>
      <c r="AJ71" s="31">
        <f>[1]CZ!J$509</f>
        <v>1340</v>
      </c>
      <c r="AK71" s="31">
        <f>[1]CZ!K$509</f>
        <v>3270</v>
      </c>
      <c r="AL71" s="31">
        <f>[1]CZ!L$509</f>
        <v>0</v>
      </c>
      <c r="AM71" s="31">
        <f>[1]CZ!M$509</f>
        <v>1060</v>
      </c>
      <c r="AN71" s="42" t="s">
        <v>810</v>
      </c>
    </row>
    <row r="72" spans="1:40" s="5" customFormat="1">
      <c r="A72" s="4" t="s">
        <v>1020</v>
      </c>
      <c r="B72" s="4">
        <v>2012</v>
      </c>
      <c r="C72" s="4" t="s">
        <v>1301</v>
      </c>
      <c r="D72" s="4" t="s">
        <v>1302</v>
      </c>
      <c r="E72" s="4" t="s">
        <v>322</v>
      </c>
      <c r="F72" s="4">
        <v>69</v>
      </c>
      <c r="G72" s="4" t="s">
        <v>1303</v>
      </c>
      <c r="H72" s="4" t="s">
        <v>1291</v>
      </c>
      <c r="I72" s="4" t="s">
        <v>14</v>
      </c>
      <c r="J72" s="4" t="s">
        <v>15</v>
      </c>
      <c r="K72" s="4">
        <v>184.2</v>
      </c>
      <c r="L72" s="4" t="s">
        <v>8</v>
      </c>
      <c r="M72" s="4">
        <v>2102.17497</v>
      </c>
      <c r="N72" s="4">
        <v>1928.35698</v>
      </c>
      <c r="O72" s="4">
        <v>0</v>
      </c>
      <c r="P72" s="4">
        <v>35.067662909999996</v>
      </c>
      <c r="Q72" s="4">
        <v>0</v>
      </c>
      <c r="R72" s="4">
        <v>479.733</v>
      </c>
      <c r="S72" s="4">
        <v>413.67599999999999</v>
      </c>
      <c r="T72" s="4">
        <v>16.585000000000001</v>
      </c>
      <c r="U72" s="16"/>
      <c r="V72" s="16"/>
      <c r="W72" s="16"/>
      <c r="X72" s="16"/>
      <c r="Y72" s="16"/>
      <c r="Z72" s="16"/>
      <c r="AA72" s="16"/>
      <c r="AB72" s="28" t="str">
        <f>[1]CZ!B$509</f>
        <v>1.(c)</v>
      </c>
      <c r="AC72" s="31" t="str">
        <f>[1]CZ!C$509</f>
        <v>Plzeňská teplárenská, a.s.</v>
      </c>
      <c r="AD72" s="31" t="str">
        <f>[1]CZ!D$509</f>
        <v>Centrální zdroj tepla</v>
      </c>
      <c r="AE72" s="31">
        <f>[1]CZ!E$509</f>
        <v>14160</v>
      </c>
      <c r="AF72" s="31" t="str">
        <f>[1]CZ!F$509</f>
        <v>Doubravecká</v>
      </c>
      <c r="AG72" s="31" t="str">
        <f>[1]CZ!G$509</f>
        <v>2760/1</v>
      </c>
      <c r="AH72" s="31" t="str">
        <f>[1]CZ!H$509</f>
        <v>Plzeň 4</v>
      </c>
      <c r="AI72" s="31" t="str">
        <f>[1]CZ!I$509</f>
        <v>30100</v>
      </c>
      <c r="AJ72" s="31">
        <f>[1]CZ!J$509</f>
        <v>1340</v>
      </c>
      <c r="AK72" s="31">
        <f>[1]CZ!K$509</f>
        <v>3270</v>
      </c>
      <c r="AL72" s="31">
        <f>[1]CZ!L$509</f>
        <v>0</v>
      </c>
      <c r="AM72" s="31">
        <f>[1]CZ!M$509</f>
        <v>1060</v>
      </c>
      <c r="AN72" s="42" t="s">
        <v>810</v>
      </c>
    </row>
    <row r="73" spans="1:40" s="5" customFormat="1">
      <c r="A73" s="4" t="s">
        <v>1020</v>
      </c>
      <c r="B73" s="4">
        <v>2012</v>
      </c>
      <c r="C73" s="4" t="s">
        <v>1193</v>
      </c>
      <c r="D73" s="4" t="s">
        <v>1194</v>
      </c>
      <c r="E73" s="4" t="s">
        <v>213</v>
      </c>
      <c r="F73" s="4">
        <v>44</v>
      </c>
      <c r="G73" s="4" t="s">
        <v>1195</v>
      </c>
      <c r="H73" s="4" t="s">
        <v>1196</v>
      </c>
      <c r="I73" s="4" t="s">
        <v>6</v>
      </c>
      <c r="J73" s="4" t="s">
        <v>15</v>
      </c>
      <c r="K73" s="4">
        <v>2830</v>
      </c>
      <c r="L73" s="4" t="s">
        <v>8</v>
      </c>
      <c r="M73" s="4">
        <v>0</v>
      </c>
      <c r="N73" s="4">
        <v>66344.694153346005</v>
      </c>
      <c r="O73" s="4">
        <v>0</v>
      </c>
      <c r="P73" s="4">
        <v>25.095761321999998</v>
      </c>
      <c r="Q73" s="4">
        <v>0</v>
      </c>
      <c r="R73" s="4">
        <v>6608.4630000000016</v>
      </c>
      <c r="S73" s="4">
        <v>11397.569</v>
      </c>
      <c r="T73" s="4">
        <v>337.43100000000004</v>
      </c>
      <c r="U73" s="16" t="s">
        <v>1197</v>
      </c>
      <c r="V73" s="16"/>
      <c r="W73" s="16"/>
      <c r="X73" s="16"/>
      <c r="Y73" s="16"/>
      <c r="Z73" s="16"/>
      <c r="AA73" s="16"/>
      <c r="AB73" s="28" t="str">
        <f>[1]CZ!B$745</f>
        <v>1.(c)</v>
      </c>
      <c r="AC73" s="31" t="str">
        <f>[1]CZ!C$745</f>
        <v>Elektrárna Počerady, a.s.</v>
      </c>
      <c r="AD73" s="31" t="str">
        <f>[1]CZ!D$745</f>
        <v>Elektrárna Počerady</v>
      </c>
      <c r="AE73" s="31">
        <f>[1]CZ!E$745</f>
        <v>13898</v>
      </c>
      <c r="AF73" s="31" t="str">
        <f>[1]CZ!F$745</f>
        <v>N/A</v>
      </c>
      <c r="AG73" s="31" t="str">
        <f>[1]CZ!G$745</f>
        <v>57</v>
      </c>
      <c r="AH73" s="31" t="str">
        <f>[1]CZ!H$745</f>
        <v>Volevčice</v>
      </c>
      <c r="AI73" s="31" t="str">
        <f>[1]CZ!I$745</f>
        <v>43401</v>
      </c>
      <c r="AJ73" s="31">
        <f>[1]CZ!J$745</f>
        <v>11400</v>
      </c>
      <c r="AK73" s="31">
        <f>[1]CZ!K$745</f>
        <v>6610</v>
      </c>
      <c r="AL73" s="31">
        <f>[1]CZ!L$745</f>
        <v>317</v>
      </c>
      <c r="AM73" s="31">
        <f>[1]CZ!M$745</f>
        <v>5970</v>
      </c>
      <c r="AN73" s="42" t="s">
        <v>809</v>
      </c>
    </row>
    <row r="74" spans="1:40" s="5" customFormat="1">
      <c r="A74" s="4" t="s">
        <v>1020</v>
      </c>
      <c r="B74" s="4">
        <v>2012</v>
      </c>
      <c r="C74" s="4" t="s">
        <v>1324</v>
      </c>
      <c r="D74" s="4" t="s">
        <v>1325</v>
      </c>
      <c r="E74" s="4" t="s">
        <v>350</v>
      </c>
      <c r="F74" s="4">
        <v>75</v>
      </c>
      <c r="G74" s="4" t="s">
        <v>1326</v>
      </c>
      <c r="H74" s="4" t="s">
        <v>1327</v>
      </c>
      <c r="I74" s="4" t="s">
        <v>14</v>
      </c>
      <c r="J74" s="4" t="s">
        <v>15</v>
      </c>
      <c r="K74" s="4">
        <v>139.74</v>
      </c>
      <c r="L74" s="4" t="s">
        <v>8</v>
      </c>
      <c r="M74" s="4">
        <v>0</v>
      </c>
      <c r="N74" s="4">
        <v>0</v>
      </c>
      <c r="O74" s="4">
        <v>0</v>
      </c>
      <c r="P74" s="4">
        <v>605.51614465</v>
      </c>
      <c r="Q74" s="4">
        <v>0</v>
      </c>
      <c r="R74" s="4">
        <v>0.16900000000000004</v>
      </c>
      <c r="S74" s="4">
        <v>28.564</v>
      </c>
      <c r="T74" s="4">
        <v>0.3610000000000001</v>
      </c>
      <c r="U74" s="16"/>
      <c r="V74" s="16"/>
      <c r="W74" s="16"/>
      <c r="X74" s="16"/>
      <c r="Y74" s="16"/>
      <c r="Z74" s="16"/>
      <c r="AA74" s="16"/>
      <c r="AB74" s="28" t="str">
        <f>[1]CZ!B$525</f>
        <v>1.(c)</v>
      </c>
      <c r="AC74" s="31" t="str">
        <f>[1]CZ!C$525</f>
        <v>Pražská teplárenská a.s.</v>
      </c>
      <c r="AD74" s="31" t="str">
        <f>[1]CZ!D$525</f>
        <v>Teplárna Malešice PT a.s.</v>
      </c>
      <c r="AE74" s="31">
        <f>[1]CZ!E$525</f>
        <v>10469</v>
      </c>
      <c r="AF74" s="31" t="str">
        <f>[1]CZ!F$525</f>
        <v>Teplárenská</v>
      </c>
      <c r="AG74" s="31" t="str">
        <f>[1]CZ!G$525</f>
        <v>611/1</v>
      </c>
      <c r="AH74" s="31" t="str">
        <f>[1]CZ!H$525</f>
        <v>Praha 10</v>
      </c>
      <c r="AI74" s="31" t="str">
        <f>[1]CZ!I$525</f>
        <v>10800</v>
      </c>
      <c r="AJ74" s="31">
        <f>[1]CZ!J$525</f>
        <v>159</v>
      </c>
      <c r="AK74" s="31">
        <f>[1]CZ!K$525</f>
        <v>159</v>
      </c>
      <c r="AL74" s="31">
        <f>[1]CZ!L$525</f>
        <v>0</v>
      </c>
      <c r="AM74" s="31">
        <f>[1]CZ!M$525</f>
        <v>0</v>
      </c>
      <c r="AN74" s="42" t="s">
        <v>810</v>
      </c>
    </row>
    <row r="75" spans="1:40" s="5" customFormat="1">
      <c r="A75" s="4" t="s">
        <v>1020</v>
      </c>
      <c r="B75" s="4">
        <v>2012</v>
      </c>
      <c r="C75" s="4" t="s">
        <v>1309</v>
      </c>
      <c r="D75" s="4" t="s">
        <v>1310</v>
      </c>
      <c r="E75" s="4" t="s">
        <v>331</v>
      </c>
      <c r="F75" s="4">
        <v>71</v>
      </c>
      <c r="G75" s="4" t="s">
        <v>1311</v>
      </c>
      <c r="H75" s="4" t="s">
        <v>1312</v>
      </c>
      <c r="I75" s="4" t="s">
        <v>6</v>
      </c>
      <c r="J75" s="4" t="s">
        <v>202</v>
      </c>
      <c r="K75" s="4">
        <v>62.2</v>
      </c>
      <c r="L75" s="4" t="s">
        <v>8</v>
      </c>
      <c r="M75" s="4">
        <v>0</v>
      </c>
      <c r="N75" s="4">
        <v>0</v>
      </c>
      <c r="O75" s="4">
        <v>0</v>
      </c>
      <c r="P75" s="4">
        <v>0</v>
      </c>
      <c r="Q75" s="4">
        <v>0</v>
      </c>
      <c r="R75" s="4">
        <v>0</v>
      </c>
      <c r="S75" s="4">
        <v>0</v>
      </c>
      <c r="T75" s="4">
        <v>0</v>
      </c>
      <c r="U75" s="16" t="s">
        <v>1278</v>
      </c>
      <c r="V75" s="16"/>
      <c r="W75" s="16"/>
      <c r="X75" s="16"/>
      <c r="Y75" s="16"/>
      <c r="Z75" s="16"/>
      <c r="AA75" s="16"/>
      <c r="AB75" s="28" t="str">
        <f>[1]CZ!B$525</f>
        <v>1.(c)</v>
      </c>
      <c r="AC75" s="31" t="str">
        <f>[1]CZ!C$525</f>
        <v>Pražská teplárenská a.s.</v>
      </c>
      <c r="AD75" s="31" t="str">
        <f>[1]CZ!D$525</f>
        <v>Teplárna Malešice PT a.s.</v>
      </c>
      <c r="AE75" s="31">
        <f>[1]CZ!E$525</f>
        <v>10469</v>
      </c>
      <c r="AF75" s="31" t="str">
        <f>[1]CZ!F$525</f>
        <v>Teplárenská</v>
      </c>
      <c r="AG75" s="31" t="str">
        <f>[1]CZ!G$525</f>
        <v>611/1</v>
      </c>
      <c r="AH75" s="31" t="str">
        <f>[1]CZ!H$525</f>
        <v>Praha 10</v>
      </c>
      <c r="AI75" s="31" t="str">
        <f>[1]CZ!I$525</f>
        <v>10800</v>
      </c>
      <c r="AJ75" s="31">
        <f>[1]CZ!J$525</f>
        <v>159</v>
      </c>
      <c r="AK75" s="31">
        <f>[1]CZ!K$525</f>
        <v>159</v>
      </c>
      <c r="AL75" s="31">
        <f>[1]CZ!L$525</f>
        <v>0</v>
      </c>
      <c r="AM75" s="31">
        <f>[1]CZ!M$525</f>
        <v>0</v>
      </c>
      <c r="AN75" s="42" t="s">
        <v>810</v>
      </c>
    </row>
    <row r="76" spans="1:40" s="5" customFormat="1">
      <c r="A76" s="4" t="s">
        <v>1020</v>
      </c>
      <c r="B76" s="4">
        <v>2012</v>
      </c>
      <c r="C76" s="4" t="s">
        <v>1313</v>
      </c>
      <c r="D76" s="4" t="s">
        <v>1314</v>
      </c>
      <c r="E76" s="4" t="s">
        <v>336</v>
      </c>
      <c r="F76" s="4">
        <v>72</v>
      </c>
      <c r="G76" s="4" t="s">
        <v>1315</v>
      </c>
      <c r="H76" s="4" t="s">
        <v>1312</v>
      </c>
      <c r="I76" s="4" t="s">
        <v>6</v>
      </c>
      <c r="J76" s="4" t="s">
        <v>15</v>
      </c>
      <c r="K76" s="4">
        <v>266</v>
      </c>
      <c r="L76" s="4" t="s">
        <v>8</v>
      </c>
      <c r="M76" s="4">
        <v>0</v>
      </c>
      <c r="N76" s="4">
        <v>720.95236200000011</v>
      </c>
      <c r="O76" s="4">
        <v>0</v>
      </c>
      <c r="P76" s="4">
        <v>43.913837440000002</v>
      </c>
      <c r="Q76" s="4">
        <v>0</v>
      </c>
      <c r="R76" s="4">
        <v>159.173</v>
      </c>
      <c r="S76" s="4">
        <v>156.27500000000001</v>
      </c>
      <c r="T76" s="4">
        <v>3.6669999999999998</v>
      </c>
      <c r="U76" s="16"/>
      <c r="V76" s="16"/>
      <c r="W76" s="16"/>
      <c r="X76" s="16"/>
      <c r="Y76" s="16"/>
      <c r="Z76" s="16"/>
      <c r="AA76" s="16"/>
      <c r="AB76" s="28" t="str">
        <f>[1]CZ!B$525</f>
        <v>1.(c)</v>
      </c>
      <c r="AC76" s="31" t="str">
        <f>[1]CZ!C$525</f>
        <v>Pražská teplárenská a.s.</v>
      </c>
      <c r="AD76" s="31" t="str">
        <f>[1]CZ!D$525</f>
        <v>Teplárna Malešice PT a.s.</v>
      </c>
      <c r="AE76" s="31">
        <f>[1]CZ!E$525</f>
        <v>10469</v>
      </c>
      <c r="AF76" s="31" t="str">
        <f>[1]CZ!F$525</f>
        <v>Teplárenská</v>
      </c>
      <c r="AG76" s="31" t="str">
        <f>[1]CZ!G$525</f>
        <v>611/1</v>
      </c>
      <c r="AH76" s="31" t="str">
        <f>[1]CZ!H$525</f>
        <v>Praha 10</v>
      </c>
      <c r="AI76" s="31" t="str">
        <f>[1]CZ!I$525</f>
        <v>10800</v>
      </c>
      <c r="AJ76" s="31">
        <f>[1]CZ!J$525</f>
        <v>159</v>
      </c>
      <c r="AK76" s="31">
        <f>[1]CZ!K$525</f>
        <v>159</v>
      </c>
      <c r="AL76" s="31">
        <f>[1]CZ!L$525</f>
        <v>0</v>
      </c>
      <c r="AM76" s="31">
        <f>[1]CZ!M$525</f>
        <v>0</v>
      </c>
      <c r="AN76" s="42" t="s">
        <v>810</v>
      </c>
    </row>
    <row r="77" spans="1:40" s="5" customFormat="1">
      <c r="A77" s="4" t="s">
        <v>1020</v>
      </c>
      <c r="B77" s="4">
        <v>2012</v>
      </c>
      <c r="C77" s="4" t="s">
        <v>1316</v>
      </c>
      <c r="D77" s="4" t="s">
        <v>1317</v>
      </c>
      <c r="E77" s="4" t="s">
        <v>341</v>
      </c>
      <c r="F77" s="4">
        <v>73</v>
      </c>
      <c r="G77" s="4" t="s">
        <v>1318</v>
      </c>
      <c r="H77" s="4" t="s">
        <v>1312</v>
      </c>
      <c r="I77" s="4" t="s">
        <v>6</v>
      </c>
      <c r="J77" s="4" t="s">
        <v>202</v>
      </c>
      <c r="K77" s="4">
        <v>255</v>
      </c>
      <c r="L77" s="4" t="s">
        <v>8</v>
      </c>
      <c r="M77" s="4">
        <v>0</v>
      </c>
      <c r="N77" s="4">
        <v>0</v>
      </c>
      <c r="O77" s="4">
        <v>0</v>
      </c>
      <c r="P77" s="4">
        <v>53.375151109999997</v>
      </c>
      <c r="Q77" s="4">
        <v>0</v>
      </c>
      <c r="R77" s="4">
        <v>1.2E-2</v>
      </c>
      <c r="S77" s="4">
        <v>2.9780000000000002</v>
      </c>
      <c r="T77" s="4">
        <v>2.7E-2</v>
      </c>
      <c r="U77" s="16"/>
      <c r="V77" s="16"/>
      <c r="W77" s="16"/>
      <c r="X77" s="16"/>
      <c r="Y77" s="16"/>
      <c r="Z77" s="16"/>
      <c r="AA77" s="16"/>
      <c r="AB77" s="28" t="str">
        <f>[1]CZ!B$525</f>
        <v>1.(c)</v>
      </c>
      <c r="AC77" s="31" t="str">
        <f>[1]CZ!C$525</f>
        <v>Pražská teplárenská a.s.</v>
      </c>
      <c r="AD77" s="31" t="str">
        <f>[1]CZ!D$525</f>
        <v>Teplárna Malešice PT a.s.</v>
      </c>
      <c r="AE77" s="31">
        <f>[1]CZ!E$525</f>
        <v>10469</v>
      </c>
      <c r="AF77" s="31" t="str">
        <f>[1]CZ!F$525</f>
        <v>Teplárenská</v>
      </c>
      <c r="AG77" s="31" t="str">
        <f>[1]CZ!G$525</f>
        <v>611/1</v>
      </c>
      <c r="AH77" s="31" t="str">
        <f>[1]CZ!H$525</f>
        <v>Praha 10</v>
      </c>
      <c r="AI77" s="31" t="str">
        <f>[1]CZ!I$525</f>
        <v>10800</v>
      </c>
      <c r="AJ77" s="31">
        <f>[1]CZ!J$525</f>
        <v>159</v>
      </c>
      <c r="AK77" s="31">
        <f>[1]CZ!K$525</f>
        <v>159</v>
      </c>
      <c r="AL77" s="31">
        <f>[1]CZ!L$525</f>
        <v>0</v>
      </c>
      <c r="AM77" s="31">
        <f>[1]CZ!M$525</f>
        <v>0</v>
      </c>
      <c r="AN77" s="42" t="s">
        <v>810</v>
      </c>
    </row>
    <row r="78" spans="1:40" s="5" customFormat="1">
      <c r="A78" s="4" t="s">
        <v>1020</v>
      </c>
      <c r="B78" s="4">
        <v>2012</v>
      </c>
      <c r="C78" s="4" t="s">
        <v>1319</v>
      </c>
      <c r="D78" s="4" t="s">
        <v>1320</v>
      </c>
      <c r="E78" s="4" t="s">
        <v>345</v>
      </c>
      <c r="F78" s="4">
        <v>74</v>
      </c>
      <c r="G78" s="4" t="s">
        <v>1321</v>
      </c>
      <c r="H78" s="4" t="s">
        <v>1322</v>
      </c>
      <c r="I78" s="4" t="s">
        <v>6</v>
      </c>
      <c r="J78" s="4" t="s">
        <v>202</v>
      </c>
      <c r="K78" s="4">
        <v>173.74</v>
      </c>
      <c r="L78" s="4" t="s">
        <v>8</v>
      </c>
      <c r="M78" s="4">
        <v>0</v>
      </c>
      <c r="N78" s="4">
        <v>0</v>
      </c>
      <c r="O78" s="4">
        <v>0</v>
      </c>
      <c r="P78" s="4">
        <v>190.57468713999998</v>
      </c>
      <c r="Q78" s="4">
        <v>0</v>
      </c>
      <c r="R78" s="4">
        <v>5.1999999999999998E-2</v>
      </c>
      <c r="S78" s="4">
        <v>8.3140000000000001</v>
      </c>
      <c r="T78" s="4">
        <v>0.108</v>
      </c>
      <c r="U78" s="16" t="s">
        <v>1323</v>
      </c>
      <c r="V78" s="16"/>
      <c r="W78" s="16"/>
      <c r="X78" s="16"/>
      <c r="Y78" s="16"/>
      <c r="Z78" s="16"/>
      <c r="AA78" s="16"/>
      <c r="AB78" s="28" t="str">
        <f>[1]CZ!B$525</f>
        <v>1.(c)</v>
      </c>
      <c r="AC78" s="31" t="str">
        <f>[1]CZ!C$525</f>
        <v>Pražská teplárenská a.s.</v>
      </c>
      <c r="AD78" s="31" t="str">
        <f>[1]CZ!D$525</f>
        <v>Teplárna Malešice PT a.s.</v>
      </c>
      <c r="AE78" s="31">
        <f>[1]CZ!E$525</f>
        <v>10469</v>
      </c>
      <c r="AF78" s="31" t="str">
        <f>[1]CZ!F$525</f>
        <v>Teplárenská</v>
      </c>
      <c r="AG78" s="31" t="str">
        <f>[1]CZ!G$525</f>
        <v>611/1</v>
      </c>
      <c r="AH78" s="31" t="str">
        <f>[1]CZ!H$525</f>
        <v>Praha 10</v>
      </c>
      <c r="AI78" s="31" t="str">
        <f>[1]CZ!I$525</f>
        <v>10800</v>
      </c>
      <c r="AJ78" s="31">
        <f>[1]CZ!J$525</f>
        <v>159</v>
      </c>
      <c r="AK78" s="31">
        <f>[1]CZ!K$525</f>
        <v>159</v>
      </c>
      <c r="AL78" s="31">
        <f>[1]CZ!L$525</f>
        <v>0</v>
      </c>
      <c r="AM78" s="31">
        <f>[1]CZ!M$525</f>
        <v>0</v>
      </c>
      <c r="AN78" s="42" t="s">
        <v>810</v>
      </c>
    </row>
    <row r="79" spans="1:40" s="5" customFormat="1">
      <c r="A79" s="4" t="s">
        <v>1020</v>
      </c>
      <c r="B79" s="4">
        <v>2012</v>
      </c>
      <c r="C79" s="4" t="s">
        <v>1332</v>
      </c>
      <c r="D79" s="4" t="s">
        <v>1333</v>
      </c>
      <c r="E79" s="4" t="s">
        <v>358</v>
      </c>
      <c r="F79" s="4">
        <v>77</v>
      </c>
      <c r="G79" s="4" t="s">
        <v>1334</v>
      </c>
      <c r="H79" s="4" t="s">
        <v>1322</v>
      </c>
      <c r="I79" s="4" t="s">
        <v>6</v>
      </c>
      <c r="J79" s="4" t="s">
        <v>202</v>
      </c>
      <c r="K79" s="4">
        <v>123.209</v>
      </c>
      <c r="L79" s="4" t="s">
        <v>8</v>
      </c>
      <c r="M79" s="4">
        <v>0</v>
      </c>
      <c r="N79" s="4">
        <v>0</v>
      </c>
      <c r="O79" s="4">
        <v>0</v>
      </c>
      <c r="P79" s="4">
        <v>126.22553957</v>
      </c>
      <c r="Q79" s="4">
        <v>0</v>
      </c>
      <c r="R79" s="4">
        <v>3.3000000000000002E-2</v>
      </c>
      <c r="S79" s="4">
        <v>2.754</v>
      </c>
      <c r="T79" s="4">
        <v>7.1000000000000008E-2</v>
      </c>
      <c r="U79" s="16"/>
      <c r="V79" s="16"/>
      <c r="W79" s="16"/>
      <c r="X79" s="16"/>
      <c r="Y79" s="16"/>
      <c r="Z79" s="16"/>
      <c r="AA79" s="16"/>
      <c r="AB79" s="28" t="str">
        <f>[1]CZ!B$525</f>
        <v>1.(c)</v>
      </c>
      <c r="AC79" s="31" t="str">
        <f>[1]CZ!C$525</f>
        <v>Pražská teplárenská a.s.</v>
      </c>
      <c r="AD79" s="31" t="str">
        <f>[1]CZ!D$525</f>
        <v>Teplárna Malešice PT a.s.</v>
      </c>
      <c r="AE79" s="31">
        <f>[1]CZ!E$525</f>
        <v>10469</v>
      </c>
      <c r="AF79" s="31" t="str">
        <f>[1]CZ!F$525</f>
        <v>Teplárenská</v>
      </c>
      <c r="AG79" s="31" t="str">
        <f>[1]CZ!G$525</f>
        <v>611/1</v>
      </c>
      <c r="AH79" s="31" t="str">
        <f>[1]CZ!H$525</f>
        <v>Praha 10</v>
      </c>
      <c r="AI79" s="31" t="str">
        <f>[1]CZ!I$525</f>
        <v>10800</v>
      </c>
      <c r="AJ79" s="31">
        <f>[1]CZ!J$525</f>
        <v>159</v>
      </c>
      <c r="AK79" s="31">
        <f>[1]CZ!K$525</f>
        <v>159</v>
      </c>
      <c r="AL79" s="31">
        <f>[1]CZ!L$525</f>
        <v>0</v>
      </c>
      <c r="AM79" s="31">
        <f>[1]CZ!M$525</f>
        <v>0</v>
      </c>
      <c r="AN79" s="42" t="s">
        <v>810</v>
      </c>
    </row>
    <row r="80" spans="1:40" s="5" customFormat="1">
      <c r="A80" s="4" t="s">
        <v>1020</v>
      </c>
      <c r="B80" s="4">
        <v>2012</v>
      </c>
      <c r="C80" s="4" t="s">
        <v>1328</v>
      </c>
      <c r="D80" s="4" t="s">
        <v>1329</v>
      </c>
      <c r="E80" s="4" t="s">
        <v>354</v>
      </c>
      <c r="F80" s="4">
        <v>76</v>
      </c>
      <c r="G80" s="4" t="s">
        <v>1330</v>
      </c>
      <c r="H80" s="4" t="s">
        <v>1331</v>
      </c>
      <c r="I80" s="4" t="s">
        <v>6</v>
      </c>
      <c r="J80" s="4" t="s">
        <v>202</v>
      </c>
      <c r="K80" s="4">
        <v>52.8</v>
      </c>
      <c r="L80" s="4" t="s">
        <v>8</v>
      </c>
      <c r="M80" s="4">
        <v>0</v>
      </c>
      <c r="N80" s="4">
        <v>0</v>
      </c>
      <c r="O80" s="4">
        <v>0</v>
      </c>
      <c r="P80" s="4">
        <v>481.64293100999998</v>
      </c>
      <c r="Q80" s="4">
        <v>0</v>
      </c>
      <c r="R80" s="4">
        <v>0.13300000000000001</v>
      </c>
      <c r="S80" s="4">
        <v>22.804000000000002</v>
      </c>
      <c r="T80" s="4">
        <v>0.27900000000000003</v>
      </c>
      <c r="U80" s="16"/>
      <c r="V80" s="16"/>
      <c r="W80" s="16"/>
      <c r="X80" s="16"/>
      <c r="Y80" s="16"/>
      <c r="Z80" s="16"/>
      <c r="AA80" s="16"/>
      <c r="AB80" s="28" t="str">
        <f>[1]CZ!B$525</f>
        <v>1.(c)</v>
      </c>
      <c r="AC80" s="31" t="str">
        <f>[1]CZ!C$525</f>
        <v>Pražská teplárenská a.s.</v>
      </c>
      <c r="AD80" s="31" t="str">
        <f>[1]CZ!D$525</f>
        <v>Teplárna Malešice PT a.s.</v>
      </c>
      <c r="AE80" s="31">
        <f>[1]CZ!E$525</f>
        <v>10469</v>
      </c>
      <c r="AF80" s="31" t="str">
        <f>[1]CZ!F$525</f>
        <v>Teplárenská</v>
      </c>
      <c r="AG80" s="31" t="str">
        <f>[1]CZ!G$525</f>
        <v>611/1</v>
      </c>
      <c r="AH80" s="31" t="str">
        <f>[1]CZ!H$525</f>
        <v>Praha 10</v>
      </c>
      <c r="AI80" s="31" t="str">
        <f>[1]CZ!I$525</f>
        <v>10800</v>
      </c>
      <c r="AJ80" s="31">
        <f>[1]CZ!J$525</f>
        <v>159</v>
      </c>
      <c r="AK80" s="31">
        <f>[1]CZ!K$525</f>
        <v>159</v>
      </c>
      <c r="AL80" s="31">
        <f>[1]CZ!L$525</f>
        <v>0</v>
      </c>
      <c r="AM80" s="31">
        <f>[1]CZ!M$525</f>
        <v>0</v>
      </c>
      <c r="AN80" s="42" t="s">
        <v>810</v>
      </c>
    </row>
    <row r="81" spans="1:40" s="5" customFormat="1">
      <c r="A81" s="4" t="s">
        <v>1020</v>
      </c>
      <c r="B81" s="4">
        <v>2012</v>
      </c>
      <c r="C81" s="4" t="s">
        <v>1304</v>
      </c>
      <c r="D81" s="4" t="s">
        <v>1305</v>
      </c>
      <c r="E81" s="4" t="s">
        <v>326</v>
      </c>
      <c r="F81" s="4">
        <v>70</v>
      </c>
      <c r="G81" s="4" t="s">
        <v>1306</v>
      </c>
      <c r="H81" s="4" t="s">
        <v>1307</v>
      </c>
      <c r="I81" s="4" t="s">
        <v>6</v>
      </c>
      <c r="J81" s="4" t="s">
        <v>15</v>
      </c>
      <c r="K81" s="4">
        <v>227.2</v>
      </c>
      <c r="L81" s="4" t="s">
        <v>8</v>
      </c>
      <c r="M81" s="4">
        <v>0</v>
      </c>
      <c r="N81" s="4">
        <v>0</v>
      </c>
      <c r="O81" s="4">
        <v>0</v>
      </c>
      <c r="P81" s="4">
        <v>886.02018926999995</v>
      </c>
      <c r="Q81" s="4">
        <v>0</v>
      </c>
      <c r="R81" s="4">
        <v>0.23799999999999999</v>
      </c>
      <c r="S81" s="4">
        <v>31.187999999999999</v>
      </c>
      <c r="T81" s="4">
        <v>0.505</v>
      </c>
      <c r="U81" s="16" t="s">
        <v>1308</v>
      </c>
      <c r="V81" s="16"/>
      <c r="W81" s="16"/>
      <c r="X81" s="16"/>
      <c r="Y81" s="16"/>
      <c r="Z81" s="16"/>
      <c r="AA81" s="16"/>
      <c r="AB81" s="28" t="str">
        <f>[1]CZ!B$525</f>
        <v>1.(c)</v>
      </c>
      <c r="AC81" s="31" t="str">
        <f>[1]CZ!C$525</f>
        <v>Pražská teplárenská a.s.</v>
      </c>
      <c r="AD81" s="31" t="str">
        <f>[1]CZ!D$525</f>
        <v>Teplárna Malešice PT a.s.</v>
      </c>
      <c r="AE81" s="31">
        <f>[1]CZ!E$525</f>
        <v>10469</v>
      </c>
      <c r="AF81" s="31" t="str">
        <f>[1]CZ!F$525</f>
        <v>Teplárenská</v>
      </c>
      <c r="AG81" s="31" t="str">
        <f>[1]CZ!G$525</f>
        <v>611/1</v>
      </c>
      <c r="AH81" s="31" t="str">
        <f>[1]CZ!H$525</f>
        <v>Praha 10</v>
      </c>
      <c r="AI81" s="31" t="str">
        <f>[1]CZ!I$525</f>
        <v>10800</v>
      </c>
      <c r="AJ81" s="31">
        <f>[1]CZ!J$525</f>
        <v>159</v>
      </c>
      <c r="AK81" s="31">
        <f>[1]CZ!K$525</f>
        <v>159</v>
      </c>
      <c r="AL81" s="31">
        <f>[1]CZ!L$525</f>
        <v>0</v>
      </c>
      <c r="AM81" s="31">
        <f>[1]CZ!M$525</f>
        <v>0</v>
      </c>
      <c r="AN81" s="42" t="s">
        <v>810</v>
      </c>
    </row>
    <row r="82" spans="1:40" s="5" customFormat="1">
      <c r="A82" s="4" t="s">
        <v>1020</v>
      </c>
      <c r="B82" s="4">
        <v>2012</v>
      </c>
      <c r="C82" s="4" t="s">
        <v>1335</v>
      </c>
      <c r="D82" s="4" t="s">
        <v>1336</v>
      </c>
      <c r="E82" s="4" t="s">
        <v>363</v>
      </c>
      <c r="F82" s="4">
        <v>78</v>
      </c>
      <c r="G82" s="4" t="s">
        <v>1337</v>
      </c>
      <c r="H82" s="4" t="s">
        <v>1338</v>
      </c>
      <c r="I82" s="4" t="s">
        <v>6</v>
      </c>
      <c r="J82" s="4" t="s">
        <v>202</v>
      </c>
      <c r="K82" s="4">
        <v>127.8</v>
      </c>
      <c r="L82" s="4" t="s">
        <v>8</v>
      </c>
      <c r="M82" s="4">
        <v>0</v>
      </c>
      <c r="N82" s="4">
        <v>0</v>
      </c>
      <c r="O82" s="4">
        <v>0</v>
      </c>
      <c r="P82" s="4">
        <v>2.4648939999999998E-2</v>
      </c>
      <c r="Q82" s="4">
        <v>0</v>
      </c>
      <c r="R82" s="4">
        <v>0</v>
      </c>
      <c r="S82" s="4">
        <v>3.0000000000000001E-3</v>
      </c>
      <c r="T82" s="4">
        <v>0</v>
      </c>
      <c r="U82" s="16"/>
      <c r="V82" s="16"/>
      <c r="W82" s="16"/>
      <c r="X82" s="16"/>
      <c r="Y82" s="16"/>
      <c r="Z82" s="16"/>
      <c r="AA82" s="16"/>
      <c r="AB82" s="28" t="str">
        <f>[1]CZ!B$525</f>
        <v>1.(c)</v>
      </c>
      <c r="AC82" s="31" t="str">
        <f>[1]CZ!C$525</f>
        <v>Pražská teplárenská a.s.</v>
      </c>
      <c r="AD82" s="31" t="str">
        <f>[1]CZ!D$525</f>
        <v>Teplárna Malešice PT a.s.</v>
      </c>
      <c r="AE82" s="31">
        <f>[1]CZ!E$525</f>
        <v>10469</v>
      </c>
      <c r="AF82" s="31" t="str">
        <f>[1]CZ!F$525</f>
        <v>Teplárenská</v>
      </c>
      <c r="AG82" s="31" t="str">
        <f>[1]CZ!G$525</f>
        <v>611/1</v>
      </c>
      <c r="AH82" s="31" t="str">
        <f>[1]CZ!H$525</f>
        <v>Praha 10</v>
      </c>
      <c r="AI82" s="31" t="str">
        <f>[1]CZ!I$525</f>
        <v>10800</v>
      </c>
      <c r="AJ82" s="31">
        <f>[1]CZ!J$525</f>
        <v>159</v>
      </c>
      <c r="AK82" s="31">
        <f>[1]CZ!K$525</f>
        <v>159</v>
      </c>
      <c r="AL82" s="31">
        <f>[1]CZ!L$525</f>
        <v>0</v>
      </c>
      <c r="AM82" s="31">
        <f>[1]CZ!M$525</f>
        <v>0</v>
      </c>
      <c r="AN82" s="42" t="s">
        <v>810</v>
      </c>
    </row>
    <row r="83" spans="1:40" s="5" customFormat="1">
      <c r="A83" s="4" t="s">
        <v>1020</v>
      </c>
      <c r="B83" s="4">
        <v>2012</v>
      </c>
      <c r="C83" s="4" t="s">
        <v>1158</v>
      </c>
      <c r="D83" s="4" t="s">
        <v>1159</v>
      </c>
      <c r="E83" s="4" t="s">
        <v>172</v>
      </c>
      <c r="F83" s="4">
        <v>35</v>
      </c>
      <c r="G83" s="4" t="s">
        <v>1160</v>
      </c>
      <c r="H83" s="4" t="s">
        <v>1161</v>
      </c>
      <c r="I83" s="4" t="s">
        <v>6</v>
      </c>
      <c r="J83" s="4" t="s">
        <v>15</v>
      </c>
      <c r="K83" s="4">
        <v>282.3</v>
      </c>
      <c r="L83" s="4" t="s">
        <v>8</v>
      </c>
      <c r="M83" s="4">
        <v>143.20505706500001</v>
      </c>
      <c r="N83" s="4">
        <v>4104.7640862110002</v>
      </c>
      <c r="O83" s="4">
        <v>7.5085419999999994</v>
      </c>
      <c r="P83" s="4">
        <v>0</v>
      </c>
      <c r="Q83" s="4">
        <v>0</v>
      </c>
      <c r="R83" s="4">
        <v>1138.8580000000002</v>
      </c>
      <c r="S83" s="4">
        <v>759.42099999999994</v>
      </c>
      <c r="T83" s="4">
        <v>4.3380000000000001</v>
      </c>
      <c r="U83" s="16"/>
      <c r="V83" s="16"/>
      <c r="W83" s="16"/>
      <c r="X83" s="16"/>
      <c r="Y83" s="16"/>
      <c r="Z83" s="16"/>
      <c r="AA83" s="16"/>
      <c r="AB83" s="28" t="str">
        <f>[1]CZ!B$550</f>
        <v>1.(c)</v>
      </c>
      <c r="AC83" s="31" t="str">
        <f>[1]CZ!C$550</f>
        <v>Dalkia Česká republika, a.s.</v>
      </c>
      <c r="AD83" s="31" t="str">
        <f>[1]CZ!D$550</f>
        <v>Teplárna Přerov</v>
      </c>
      <c r="AE83" s="31">
        <f>[1]CZ!E$550</f>
        <v>11400</v>
      </c>
      <c r="AF83" s="31" t="str">
        <f>[1]CZ!F$550</f>
        <v>Tovačovská</v>
      </c>
      <c r="AG83" s="31" t="str">
        <f>[1]CZ!G$550</f>
        <v>2924/18</v>
      </c>
      <c r="AH83" s="31" t="str">
        <f>[1]CZ!H$550</f>
        <v>Přerov</v>
      </c>
      <c r="AI83" s="31" t="str">
        <f>[1]CZ!I$550</f>
        <v>75002</v>
      </c>
      <c r="AJ83" s="31">
        <f>[1]CZ!J$550</f>
        <v>785</v>
      </c>
      <c r="AK83" s="31">
        <f>[1]CZ!K$550</f>
        <v>1180</v>
      </c>
      <c r="AL83" s="31">
        <f>[1]CZ!L$550</f>
        <v>0</v>
      </c>
      <c r="AM83" s="31">
        <f>[1]CZ!M$550</f>
        <v>411</v>
      </c>
      <c r="AN83" s="42" t="s">
        <v>810</v>
      </c>
    </row>
    <row r="84" spans="1:40" s="5" customFormat="1">
      <c r="A84" s="4" t="s">
        <v>1020</v>
      </c>
      <c r="B84" s="4">
        <v>2012</v>
      </c>
      <c r="C84" s="4" t="s">
        <v>1162</v>
      </c>
      <c r="D84" s="4" t="s">
        <v>1163</v>
      </c>
      <c r="E84" s="4" t="s">
        <v>177</v>
      </c>
      <c r="F84" s="4">
        <v>36</v>
      </c>
      <c r="G84" s="4" t="s">
        <v>1164</v>
      </c>
      <c r="H84" s="4" t="s">
        <v>1161</v>
      </c>
      <c r="I84" s="4" t="s">
        <v>14</v>
      </c>
      <c r="J84" s="4" t="s">
        <v>15</v>
      </c>
      <c r="K84" s="4">
        <v>84</v>
      </c>
      <c r="L84" s="4" t="s">
        <v>8</v>
      </c>
      <c r="M84" s="4">
        <v>0</v>
      </c>
      <c r="N84" s="4">
        <v>173.653288</v>
      </c>
      <c r="O84" s="4">
        <v>2.1583999999999999</v>
      </c>
      <c r="P84" s="4">
        <v>0</v>
      </c>
      <c r="Q84" s="4">
        <v>0</v>
      </c>
      <c r="R84" s="4">
        <v>37.186999999999998</v>
      </c>
      <c r="S84" s="4">
        <v>25.253</v>
      </c>
      <c r="T84" s="4">
        <v>0.184</v>
      </c>
      <c r="U84" s="16"/>
      <c r="V84" s="16"/>
      <c r="W84" s="16"/>
      <c r="X84" s="16"/>
      <c r="Y84" s="16"/>
      <c r="Z84" s="16"/>
      <c r="AA84" s="16"/>
      <c r="AB84" s="28" t="str">
        <f>[1]CZ!B$550</f>
        <v>1.(c)</v>
      </c>
      <c r="AC84" s="31" t="str">
        <f>[1]CZ!C$550</f>
        <v>Dalkia Česká republika, a.s.</v>
      </c>
      <c r="AD84" s="31" t="str">
        <f>[1]CZ!D$550</f>
        <v>Teplárna Přerov</v>
      </c>
      <c r="AE84" s="31">
        <f>[1]CZ!E$550</f>
        <v>11400</v>
      </c>
      <c r="AF84" s="31" t="str">
        <f>[1]CZ!F$550</f>
        <v>Tovačovská</v>
      </c>
      <c r="AG84" s="31" t="str">
        <f>[1]CZ!G$550</f>
        <v>2924/18</v>
      </c>
      <c r="AH84" s="31" t="str">
        <f>[1]CZ!H$550</f>
        <v>Přerov</v>
      </c>
      <c r="AI84" s="31" t="str">
        <f>[1]CZ!I$550</f>
        <v>75002</v>
      </c>
      <c r="AJ84" s="31">
        <f>[1]CZ!J$550</f>
        <v>785</v>
      </c>
      <c r="AK84" s="31">
        <f>[1]CZ!K$550</f>
        <v>1180</v>
      </c>
      <c r="AL84" s="31">
        <f>[1]CZ!L$550</f>
        <v>0</v>
      </c>
      <c r="AM84" s="31">
        <f>[1]CZ!M$550</f>
        <v>411</v>
      </c>
      <c r="AN84" s="42" t="s">
        <v>810</v>
      </c>
    </row>
    <row r="85" spans="1:40" s="5" customFormat="1">
      <c r="A85" s="4" t="s">
        <v>1020</v>
      </c>
      <c r="B85" s="4">
        <v>2012</v>
      </c>
      <c r="C85" s="4" t="s">
        <v>1454</v>
      </c>
      <c r="D85" s="4" t="s">
        <v>1455</v>
      </c>
      <c r="E85" s="4" t="s">
        <v>1456</v>
      </c>
      <c r="F85" s="4">
        <v>106</v>
      </c>
      <c r="G85" s="4" t="s">
        <v>1457</v>
      </c>
      <c r="H85" s="4" t="s">
        <v>1458</v>
      </c>
      <c r="I85" s="4" t="s">
        <v>14</v>
      </c>
      <c r="J85" s="4" t="s">
        <v>15</v>
      </c>
      <c r="K85" s="4">
        <v>174</v>
      </c>
      <c r="L85" s="4" t="s">
        <v>8</v>
      </c>
      <c r="M85" s="4">
        <v>0</v>
      </c>
      <c r="N85" s="4">
        <v>2154.99494624</v>
      </c>
      <c r="O85" s="4">
        <v>0</v>
      </c>
      <c r="P85" s="4">
        <v>4.0618925999999993</v>
      </c>
      <c r="Q85" s="4">
        <v>0</v>
      </c>
      <c r="R85" s="4">
        <v>1141.9879999999998</v>
      </c>
      <c r="S85" s="4">
        <v>417.887</v>
      </c>
      <c r="T85" s="4">
        <v>12.832000000000001</v>
      </c>
      <c r="U85" s="16"/>
      <c r="V85" s="16"/>
      <c r="W85" s="16"/>
      <c r="X85" s="16"/>
      <c r="Y85" s="16"/>
      <c r="Z85" s="16"/>
      <c r="AA85" s="16"/>
      <c r="AB85" s="28" t="str">
        <f>[1]CZ!B$559</f>
        <v>1.(c)</v>
      </c>
      <c r="AC85" s="31" t="str">
        <f>[1]CZ!C$559</f>
        <v>Výroba a prodej tepla Příbram a.s.</v>
      </c>
      <c r="AD85" s="31" t="str">
        <f>[1]CZ!D$559</f>
        <v>Výroba a prodej tepla a.s. - CZT</v>
      </c>
      <c r="AE85" s="31">
        <f>[1]CZ!E$559</f>
        <v>11175</v>
      </c>
      <c r="AF85" s="31" t="str">
        <f>[1]CZ!F$559</f>
        <v>Obecnická</v>
      </c>
      <c r="AG85" s="31" t="str">
        <f>[1]CZ!G$559</f>
        <v>269</v>
      </c>
      <c r="AH85" s="31" t="str">
        <f>[1]CZ!H$559</f>
        <v>Příbram</v>
      </c>
      <c r="AI85" s="31" t="str">
        <f>[1]CZ!I$559</f>
        <v>26101</v>
      </c>
      <c r="AJ85" s="31">
        <f>[1]CZ!J$559</f>
        <v>418</v>
      </c>
      <c r="AK85" s="31">
        <f>[1]CZ!K$559</f>
        <v>1140</v>
      </c>
      <c r="AL85" s="31">
        <f>[1]CZ!L$559</f>
        <v>0</v>
      </c>
      <c r="AM85" s="31">
        <f>[1]CZ!M$559</f>
        <v>219</v>
      </c>
      <c r="AN85" s="42" t="s">
        <v>810</v>
      </c>
    </row>
    <row r="86" spans="1:40" s="5" customFormat="1">
      <c r="A86" s="4" t="s">
        <v>1020</v>
      </c>
      <c r="B86" s="4">
        <v>2012</v>
      </c>
      <c r="C86" s="4" t="s">
        <v>1339</v>
      </c>
      <c r="D86" s="4" t="s">
        <v>1340</v>
      </c>
      <c r="E86" s="4" t="s">
        <v>367</v>
      </c>
      <c r="F86" s="4">
        <v>79</v>
      </c>
      <c r="G86" s="4" t="s">
        <v>1341</v>
      </c>
      <c r="H86" s="4" t="s">
        <v>1342</v>
      </c>
      <c r="I86" s="4" t="s">
        <v>14</v>
      </c>
      <c r="J86" s="4" t="s">
        <v>202</v>
      </c>
      <c r="K86" s="4">
        <v>59</v>
      </c>
      <c r="L86" s="4" t="s">
        <v>8</v>
      </c>
      <c r="M86" s="4">
        <v>0</v>
      </c>
      <c r="N86" s="4">
        <v>0</v>
      </c>
      <c r="O86" s="4">
        <v>0</v>
      </c>
      <c r="P86" s="4">
        <v>0</v>
      </c>
      <c r="Q86" s="4">
        <v>0</v>
      </c>
      <c r="R86" s="4">
        <v>0</v>
      </c>
      <c r="S86" s="4">
        <v>0</v>
      </c>
      <c r="T86" s="4">
        <v>0</v>
      </c>
      <c r="U86" s="16" t="s">
        <v>1278</v>
      </c>
      <c r="V86" s="16"/>
      <c r="W86" s="16"/>
      <c r="X86" s="16"/>
      <c r="Y86" s="16"/>
      <c r="Z86" s="16"/>
      <c r="AA86" s="16"/>
      <c r="AB86" s="28" t="str">
        <f>[1]CZ!B$555</f>
        <v>1.(c)</v>
      </c>
      <c r="AC86" s="31" t="str">
        <f>[1]CZ!C$555</f>
        <v>Příbramská teplárenská a.s.</v>
      </c>
      <c r="AD86" s="31" t="str">
        <f>[1]CZ!D$555</f>
        <v>Příbramská teplárenská a.s. - CZT</v>
      </c>
      <c r="AE86" s="31">
        <f>[1]CZ!E$555</f>
        <v>102062</v>
      </c>
      <c r="AF86" s="31" t="str">
        <f>[1]CZ!F$555</f>
        <v>Obecnická</v>
      </c>
      <c r="AG86" s="31" t="str">
        <f>[1]CZ!G$555</f>
        <v>269</v>
      </c>
      <c r="AH86" s="31" t="str">
        <f>[1]CZ!H$555</f>
        <v>Příbram</v>
      </c>
      <c r="AI86" s="31" t="str">
        <f>[1]CZ!I$555</f>
        <v>26101</v>
      </c>
      <c r="AJ86" s="31">
        <f>[1]CZ!J$555</f>
        <v>0</v>
      </c>
      <c r="AK86" s="31">
        <f>[1]CZ!K$555</f>
        <v>0</v>
      </c>
      <c r="AL86" s="31">
        <f>[1]CZ!L$555</f>
        <v>0</v>
      </c>
      <c r="AM86" s="31">
        <f>[1]CZ!M$555</f>
        <v>0</v>
      </c>
      <c r="AN86" s="42" t="s">
        <v>810</v>
      </c>
    </row>
    <row r="87" spans="1:40" s="5" customFormat="1">
      <c r="A87" s="4" t="s">
        <v>1020</v>
      </c>
      <c r="B87" s="4">
        <v>2012</v>
      </c>
      <c r="C87" s="4" t="s">
        <v>1214</v>
      </c>
      <c r="D87" s="4" t="s">
        <v>1215</v>
      </c>
      <c r="E87" s="4" t="s">
        <v>235</v>
      </c>
      <c r="F87" s="4">
        <v>49</v>
      </c>
      <c r="G87" s="4" t="s">
        <v>1216</v>
      </c>
      <c r="H87" s="4" t="s">
        <v>1217</v>
      </c>
      <c r="I87" s="4" t="s">
        <v>6</v>
      </c>
      <c r="J87" s="4" t="s">
        <v>202</v>
      </c>
      <c r="K87" s="4">
        <v>67.099999999999994</v>
      </c>
      <c r="L87" s="4" t="s">
        <v>8</v>
      </c>
      <c r="M87" s="4">
        <v>0</v>
      </c>
      <c r="N87" s="4">
        <v>0</v>
      </c>
      <c r="O87" s="4">
        <v>30.987839999999998</v>
      </c>
      <c r="P87" s="4">
        <v>36.910199999999996</v>
      </c>
      <c r="Q87" s="4">
        <v>0</v>
      </c>
      <c r="R87" s="4">
        <v>4.899</v>
      </c>
      <c r="S87" s="4">
        <v>2.5019999999999998</v>
      </c>
      <c r="T87" s="4">
        <v>0.20200000000000001</v>
      </c>
      <c r="U87" s="16" t="s">
        <v>1218</v>
      </c>
      <c r="V87" s="16"/>
      <c r="W87" s="16"/>
      <c r="X87" s="16"/>
      <c r="Y87" s="16"/>
      <c r="Z87" s="16"/>
      <c r="AA87" s="16"/>
      <c r="AB87" s="28" t="str">
        <f>[1]CZ!B$588</f>
        <v>1.(c)</v>
      </c>
      <c r="AC87" s="31" t="str">
        <f>[1]CZ!C$588</f>
        <v>ENERGOAQUA, a.s.</v>
      </c>
      <c r="AD87" s="31" t="str">
        <f>[1]CZ!D$588</f>
        <v>Rožnov pod Radhoštěm</v>
      </c>
      <c r="AE87" s="31">
        <f>[1]CZ!E$588</f>
        <v>11385</v>
      </c>
      <c r="AF87" s="31" t="str">
        <f>[1]CZ!F$588</f>
        <v>1. máje</v>
      </c>
      <c r="AG87" s="31" t="str">
        <f>[1]CZ!G$588</f>
        <v>823</v>
      </c>
      <c r="AH87" s="31" t="str">
        <f>[1]CZ!H$588</f>
        <v>Rožnov pod Radhoštěm</v>
      </c>
      <c r="AI87" s="31" t="str">
        <f>[1]CZ!I$588</f>
        <v>75661</v>
      </c>
      <c r="AJ87" s="31">
        <f>[1]CZ!J$588</f>
        <v>0</v>
      </c>
      <c r="AK87" s="31">
        <f>[1]CZ!K$588</f>
        <v>0</v>
      </c>
      <c r="AL87" s="31">
        <f>[1]CZ!L$588</f>
        <v>0</v>
      </c>
      <c r="AM87" s="31">
        <f>[1]CZ!M$588</f>
        <v>0</v>
      </c>
      <c r="AN87" s="42" t="s">
        <v>810</v>
      </c>
    </row>
    <row r="88" spans="1:40" s="5" customFormat="1">
      <c r="A88" s="4" t="s">
        <v>1020</v>
      </c>
      <c r="B88" s="4">
        <v>2012</v>
      </c>
      <c r="C88" s="4" t="s">
        <v>1258</v>
      </c>
      <c r="D88" s="4" t="s">
        <v>1259</v>
      </c>
      <c r="E88" s="4" t="s">
        <v>278</v>
      </c>
      <c r="F88" s="4">
        <v>59</v>
      </c>
      <c r="G88" s="4" t="s">
        <v>1260</v>
      </c>
      <c r="H88" s="4" t="s">
        <v>1261</v>
      </c>
      <c r="I88" s="4" t="s">
        <v>6</v>
      </c>
      <c r="J88" s="4" t="s">
        <v>470</v>
      </c>
      <c r="K88" s="4">
        <v>96</v>
      </c>
      <c r="L88" s="4" t="s">
        <v>8</v>
      </c>
      <c r="M88" s="4">
        <v>0</v>
      </c>
      <c r="N88" s="4">
        <v>603.68426799999997</v>
      </c>
      <c r="O88" s="4">
        <v>0</v>
      </c>
      <c r="P88" s="4">
        <v>0</v>
      </c>
      <c r="Q88" s="4">
        <v>0</v>
      </c>
      <c r="R88" s="4">
        <v>230.66</v>
      </c>
      <c r="S88" s="4">
        <v>59.91</v>
      </c>
      <c r="T88" s="4">
        <v>0.6</v>
      </c>
      <c r="U88" s="16"/>
      <c r="V88" s="16"/>
      <c r="W88" s="16"/>
      <c r="X88" s="16"/>
      <c r="Y88" s="16"/>
      <c r="Z88" s="16"/>
      <c r="AA88" s="16"/>
      <c r="AB88" s="28" t="str">
        <f>[1]CZ!B$624</f>
        <v>4.(a).(ii)</v>
      </c>
      <c r="AC88" s="31" t="str">
        <f>[1]CZ!C$624</f>
        <v>Momentive Specialty Chemicals, a.s.</v>
      </c>
      <c r="AD88" s="31" t="str">
        <f>[1]CZ!D$624</f>
        <v>Momentive Specialty Chemicals, a.s.</v>
      </c>
      <c r="AE88" s="31">
        <f>[1]CZ!E$624</f>
        <v>101926</v>
      </c>
      <c r="AF88" s="31" t="str">
        <f>[1]CZ!F$624</f>
        <v>Tovární</v>
      </c>
      <c r="AG88" s="31" t="str">
        <f>[1]CZ!G$624</f>
        <v>2093</v>
      </c>
      <c r="AH88" s="31" t="str">
        <f>[1]CZ!H$624</f>
        <v>Sokolov</v>
      </c>
      <c r="AI88" s="31" t="str">
        <f>[1]CZ!I$624</f>
        <v>35601</v>
      </c>
      <c r="AJ88" s="31">
        <f>[1]CZ!J$624</f>
        <v>0</v>
      </c>
      <c r="AK88" s="31">
        <f>[1]CZ!K$624</f>
        <v>246</v>
      </c>
      <c r="AL88" s="31">
        <f>[1]CZ!L$624</f>
        <v>0</v>
      </c>
      <c r="AM88" s="31">
        <f>[1]CZ!M$624</f>
        <v>0</v>
      </c>
      <c r="AN88" s="42" t="s">
        <v>810</v>
      </c>
    </row>
    <row r="89" spans="1:40" s="5" customFormat="1">
      <c r="A89" s="4" t="s">
        <v>1020</v>
      </c>
      <c r="B89" s="4">
        <v>2012</v>
      </c>
      <c r="C89" s="4" t="s">
        <v>1262</v>
      </c>
      <c r="D89" s="4" t="s">
        <v>1263</v>
      </c>
      <c r="E89" s="4" t="s">
        <v>282</v>
      </c>
      <c r="F89" s="4">
        <v>60</v>
      </c>
      <c r="G89" s="4" t="s">
        <v>1264</v>
      </c>
      <c r="H89" s="4" t="s">
        <v>1265</v>
      </c>
      <c r="I89" s="4" t="s">
        <v>6</v>
      </c>
      <c r="J89" s="4" t="s">
        <v>470</v>
      </c>
      <c r="K89" s="4">
        <v>347</v>
      </c>
      <c r="L89" s="4" t="s">
        <v>8</v>
      </c>
      <c r="M89" s="4">
        <v>2078.7186550000001</v>
      </c>
      <c r="N89" s="4">
        <v>3034.0129500000003</v>
      </c>
      <c r="O89" s="4">
        <v>186.65913699999999</v>
      </c>
      <c r="P89" s="4">
        <v>0</v>
      </c>
      <c r="Q89" s="4">
        <v>0</v>
      </c>
      <c r="R89" s="4">
        <v>740.625</v>
      </c>
      <c r="S89" s="4">
        <v>415.29899999999998</v>
      </c>
      <c r="T89" s="4">
        <v>10.270999999999999</v>
      </c>
      <c r="U89" s="16"/>
      <c r="V89" s="16"/>
      <c r="W89" s="16"/>
      <c r="X89" s="16"/>
      <c r="Y89" s="16"/>
      <c r="Z89" s="16"/>
      <c r="AA89" s="16"/>
      <c r="AB89" s="28" t="str">
        <f>[1]CZ!B$631</f>
        <v>6.(a)</v>
      </c>
      <c r="AC89" s="31" t="str">
        <f>[1]CZ!C$631</f>
        <v>Mondi Štětí a.s.</v>
      </c>
      <c r="AD89" s="31" t="str">
        <f>[1]CZ!D$631</f>
        <v>celulozka</v>
      </c>
      <c r="AE89" s="31">
        <f>[1]CZ!E$631</f>
        <v>9281</v>
      </c>
      <c r="AF89" s="31" t="str">
        <f>[1]CZ!F$631</f>
        <v>Litoměřická</v>
      </c>
      <c r="AG89" s="31" t="str">
        <f>[1]CZ!G$631</f>
        <v>272</v>
      </c>
      <c r="AH89" s="31" t="str">
        <f>[1]CZ!H$631</f>
        <v>Štětí</v>
      </c>
      <c r="AI89" s="31" t="str">
        <f>[1]CZ!I$631</f>
        <v>41108</v>
      </c>
      <c r="AJ89" s="31">
        <f>[1]CZ!J$631</f>
        <v>986</v>
      </c>
      <c r="AK89" s="31">
        <f>[1]CZ!K$631</f>
        <v>0</v>
      </c>
      <c r="AL89" s="31">
        <f>[1]CZ!L$631</f>
        <v>76.8</v>
      </c>
      <c r="AM89" s="31">
        <f>[1]CZ!M$631</f>
        <v>1030</v>
      </c>
      <c r="AN89" s="42" t="s">
        <v>809</v>
      </c>
    </row>
    <row r="90" spans="1:40" s="5" customFormat="1">
      <c r="A90" s="4" t="s">
        <v>1020</v>
      </c>
      <c r="B90" s="4">
        <v>2012</v>
      </c>
      <c r="C90" s="4" t="s">
        <v>1168</v>
      </c>
      <c r="D90" s="4" t="s">
        <v>1169</v>
      </c>
      <c r="E90" s="4" t="s">
        <v>185</v>
      </c>
      <c r="F90" s="4">
        <v>38</v>
      </c>
      <c r="G90" s="4" t="s">
        <v>1170</v>
      </c>
      <c r="H90" s="4" t="s">
        <v>1171</v>
      </c>
      <c r="I90" s="4" t="s">
        <v>6</v>
      </c>
      <c r="J90" s="4" t="s">
        <v>470</v>
      </c>
      <c r="K90" s="4">
        <v>134.4</v>
      </c>
      <c r="L90" s="4" t="s">
        <v>8</v>
      </c>
      <c r="M90" s="4">
        <v>0</v>
      </c>
      <c r="N90" s="4">
        <v>638.33572284499996</v>
      </c>
      <c r="O90" s="4">
        <v>0</v>
      </c>
      <c r="P90" s="4">
        <v>0</v>
      </c>
      <c r="Q90" s="4">
        <v>287.35858148400001</v>
      </c>
      <c r="R90" s="4">
        <v>155.34</v>
      </c>
      <c r="S90" s="4">
        <v>133.714</v>
      </c>
      <c r="T90" s="4">
        <v>2.5739999999999998</v>
      </c>
      <c r="U90" s="16"/>
      <c r="V90" s="16"/>
      <c r="W90" s="16"/>
      <c r="X90" s="16"/>
      <c r="Y90" s="16"/>
      <c r="Z90" s="16"/>
      <c r="AA90" s="16"/>
      <c r="AB90" s="28" t="str">
        <f>[1]CZ!B$634</f>
        <v>1.(c)</v>
      </c>
      <c r="AC90" s="31" t="str">
        <f>[1]CZ!C$634</f>
        <v>Dalkia Industry CZ, a.s.</v>
      </c>
      <c r="AD90" s="31" t="str">
        <f>[1]CZ!D$634</f>
        <v>Dalkia Industry - Teplárna Dolu ČSM</v>
      </c>
      <c r="AE90" s="31">
        <f>[1]CZ!E$634</f>
        <v>66448</v>
      </c>
      <c r="AF90" s="31" t="str">
        <f>[1]CZ!F$634</f>
        <v>N/A</v>
      </c>
      <c r="AG90" s="31" t="str">
        <f>[1]CZ!G$634</f>
        <v>1077</v>
      </c>
      <c r="AH90" s="31" t="str">
        <f>[1]CZ!H$634</f>
        <v>Stonava</v>
      </c>
      <c r="AI90" s="31" t="str">
        <f>[1]CZ!I$634</f>
        <v>73534</v>
      </c>
      <c r="AJ90" s="31">
        <f>[1]CZ!J$634</f>
        <v>134</v>
      </c>
      <c r="AK90" s="31">
        <f>[1]CZ!K$634</f>
        <v>155</v>
      </c>
      <c r="AL90" s="31">
        <f>[1]CZ!L$634</f>
        <v>0</v>
      </c>
      <c r="AM90" s="31">
        <f>[1]CZ!M$634</f>
        <v>0</v>
      </c>
      <c r="AN90" s="42" t="s">
        <v>810</v>
      </c>
    </row>
    <row r="91" spans="1:40" s="5" customFormat="1">
      <c r="A91" s="4" t="s">
        <v>1020</v>
      </c>
      <c r="B91" s="4">
        <v>2012</v>
      </c>
      <c r="C91" s="4" t="s">
        <v>1390</v>
      </c>
      <c r="D91" s="4" t="s">
        <v>1391</v>
      </c>
      <c r="E91" s="4" t="s">
        <v>423</v>
      </c>
      <c r="F91" s="4">
        <v>92</v>
      </c>
      <c r="G91" s="4" t="s">
        <v>1392</v>
      </c>
      <c r="H91" s="4" t="s">
        <v>1393</v>
      </c>
      <c r="I91" s="4" t="s">
        <v>6</v>
      </c>
      <c r="J91" s="4" t="s">
        <v>15</v>
      </c>
      <c r="K91" s="4">
        <v>253</v>
      </c>
      <c r="L91" s="4" t="s">
        <v>8</v>
      </c>
      <c r="M91" s="4">
        <v>0</v>
      </c>
      <c r="N91" s="4">
        <v>2047.5753500000001</v>
      </c>
      <c r="O91" s="4">
        <v>42.959220000000002</v>
      </c>
      <c r="P91" s="4">
        <v>0</v>
      </c>
      <c r="Q91" s="4">
        <v>0</v>
      </c>
      <c r="R91" s="4">
        <v>1107.453</v>
      </c>
      <c r="S91" s="4">
        <v>331.87600000000003</v>
      </c>
      <c r="T91" s="4">
        <v>14.37</v>
      </c>
      <c r="U91" s="16" t="s">
        <v>1394</v>
      </c>
      <c r="V91" s="16"/>
      <c r="W91" s="16"/>
      <c r="X91" s="16"/>
      <c r="Y91" s="16"/>
      <c r="Z91" s="16"/>
      <c r="AA91" s="16"/>
      <c r="AB91" s="28" t="str">
        <f>[1]CZ!B$638</f>
        <v>1.(c)</v>
      </c>
      <c r="AC91" s="31" t="str">
        <f>[1]CZ!C$638</f>
        <v>Teplárna Strakonice, a.s.</v>
      </c>
      <c r="AD91" s="31" t="str">
        <f>[1]CZ!D$638</f>
        <v>Teplárna Strakonice, a.s.</v>
      </c>
      <c r="AE91" s="31">
        <f>[1]CZ!E$638</f>
        <v>14301</v>
      </c>
      <c r="AF91" s="31" t="str">
        <f>[1]CZ!F$638</f>
        <v>Komenského</v>
      </c>
      <c r="AG91" s="31" t="str">
        <f>[1]CZ!G$638</f>
        <v>59</v>
      </c>
      <c r="AH91" s="31" t="str">
        <f>[1]CZ!H$638</f>
        <v>Strakonice</v>
      </c>
      <c r="AI91" s="31" t="str">
        <f>[1]CZ!I$638</f>
        <v>38601</v>
      </c>
      <c r="AJ91" s="31">
        <f>[1]CZ!J$638</f>
        <v>332</v>
      </c>
      <c r="AK91" s="31">
        <f>[1]CZ!K$638</f>
        <v>1110</v>
      </c>
      <c r="AL91" s="31">
        <f>[1]CZ!L$638</f>
        <v>0</v>
      </c>
      <c r="AM91" s="31">
        <f>[1]CZ!M$638</f>
        <v>190</v>
      </c>
      <c r="AN91" s="42" t="s">
        <v>810</v>
      </c>
    </row>
    <row r="92" spans="1:40" s="5" customFormat="1">
      <c r="A92" s="4" t="s">
        <v>1020</v>
      </c>
      <c r="B92" s="4">
        <v>2012</v>
      </c>
      <c r="C92" s="4" t="s">
        <v>1140</v>
      </c>
      <c r="D92" s="4" t="s">
        <v>1141</v>
      </c>
      <c r="E92" s="4" t="s">
        <v>148</v>
      </c>
      <c r="F92" s="4">
        <v>30</v>
      </c>
      <c r="G92" s="4" t="s">
        <v>1142</v>
      </c>
      <c r="H92" s="4" t="s">
        <v>1143</v>
      </c>
      <c r="I92" s="4" t="s">
        <v>6</v>
      </c>
      <c r="J92" s="4" t="s">
        <v>15</v>
      </c>
      <c r="K92" s="4">
        <v>184.9</v>
      </c>
      <c r="L92" s="4" t="s">
        <v>8</v>
      </c>
      <c r="M92" s="4">
        <v>44.418955159999996</v>
      </c>
      <c r="N92" s="4">
        <v>1137.7505859999999</v>
      </c>
      <c r="O92" s="4">
        <v>0</v>
      </c>
      <c r="P92" s="4">
        <v>0</v>
      </c>
      <c r="Q92" s="4">
        <v>0</v>
      </c>
      <c r="R92" s="4">
        <v>327.87</v>
      </c>
      <c r="S92" s="4">
        <v>160.26499999999999</v>
      </c>
      <c r="T92" s="4">
        <v>0.89500000000000002</v>
      </c>
      <c r="U92" s="16"/>
      <c r="V92" s="16"/>
      <c r="W92" s="16"/>
      <c r="X92" s="16"/>
      <c r="Y92" s="16"/>
      <c r="Z92" s="16"/>
      <c r="AA92" s="16"/>
      <c r="AB92" s="41" t="str">
        <f>[1]CZ!B$652</f>
        <v>1.(c)</v>
      </c>
      <c r="AC92" s="24" t="str">
        <f>[1]CZ!C$652</f>
        <v>Dalkia Česká republika, a.s.</v>
      </c>
      <c r="AD92" s="24" t="str">
        <f>[1]CZ!D$652</f>
        <v>Teplárna Frýdek-Místek</v>
      </c>
      <c r="AE92" s="24">
        <f>[1]CZ!E$652</f>
        <v>11404</v>
      </c>
      <c r="AF92" s="24" t="str">
        <f>[1]CZ!F$652</f>
        <v>Nádražní</v>
      </c>
      <c r="AG92" s="24" t="str">
        <f>[1]CZ!G$652</f>
        <v>391</v>
      </c>
      <c r="AH92" s="24" t="str">
        <f>[1]CZ!H$652</f>
        <v>Sviadnov</v>
      </c>
      <c r="AI92" s="24" t="str">
        <f>[1]CZ!I$652</f>
        <v>73925</v>
      </c>
      <c r="AJ92" s="24">
        <f>[1]CZ!J$652</f>
        <v>160</v>
      </c>
      <c r="AK92" s="24">
        <f>[1]CZ!K$652</f>
        <v>328</v>
      </c>
      <c r="AL92" s="24">
        <f>[1]CZ!L$652</f>
        <v>0</v>
      </c>
      <c r="AM92" s="24">
        <f>[1]CZ!M$652</f>
        <v>103</v>
      </c>
      <c r="AN92" s="23" t="s">
        <v>810</v>
      </c>
    </row>
    <row r="93" spans="1:40" s="5" customFormat="1">
      <c r="A93" s="4" t="s">
        <v>1020</v>
      </c>
      <c r="B93" s="4">
        <v>2012</v>
      </c>
      <c r="C93" s="4" t="s">
        <v>1395</v>
      </c>
      <c r="D93" s="4" t="s">
        <v>1396</v>
      </c>
      <c r="E93" s="4" t="s">
        <v>427</v>
      </c>
      <c r="F93" s="4">
        <v>93</v>
      </c>
      <c r="G93" s="4" t="s">
        <v>1397</v>
      </c>
      <c r="H93" s="4" t="s">
        <v>1398</v>
      </c>
      <c r="I93" s="4" t="s">
        <v>6</v>
      </c>
      <c r="J93" s="4" t="s">
        <v>15</v>
      </c>
      <c r="K93" s="4">
        <v>199.1</v>
      </c>
      <c r="L93" s="4" t="s">
        <v>8</v>
      </c>
      <c r="M93" s="4">
        <v>0</v>
      </c>
      <c r="N93" s="4">
        <v>1774.8298165879999</v>
      </c>
      <c r="O93" s="4">
        <v>103.24021502700002</v>
      </c>
      <c r="P93" s="4">
        <v>0</v>
      </c>
      <c r="Q93" s="4">
        <v>0</v>
      </c>
      <c r="R93" s="4">
        <v>328.23399999999998</v>
      </c>
      <c r="S93" s="4">
        <v>160.11399999999998</v>
      </c>
      <c r="T93" s="4">
        <v>9.4429999999999996</v>
      </c>
      <c r="U93" s="16" t="s">
        <v>1399</v>
      </c>
      <c r="V93" s="16"/>
      <c r="W93" s="16"/>
      <c r="X93" s="16"/>
      <c r="Y93" s="16"/>
      <c r="Z93" s="16"/>
      <c r="AA93" s="16"/>
      <c r="AB93" s="28" t="str">
        <f>[1]CZ!B$658</f>
        <v>1.(c)</v>
      </c>
      <c r="AC93" s="31" t="str">
        <f>[1]CZ!C$658</f>
        <v>Teplárna Tábor, a.s.</v>
      </c>
      <c r="AD93" s="31" t="str">
        <f>[1]CZ!D$658</f>
        <v>Teplárna Tábor, a.s.</v>
      </c>
      <c r="AE93" s="31">
        <f>[1]CZ!E$658</f>
        <v>16233</v>
      </c>
      <c r="AF93" s="31" t="str">
        <f>[1]CZ!F$658</f>
        <v>U Cihelny</v>
      </c>
      <c r="AG93" s="31" t="str">
        <f>[1]CZ!G$658</f>
        <v>2128</v>
      </c>
      <c r="AH93" s="31" t="str">
        <f>[1]CZ!H$658</f>
        <v>Tábor</v>
      </c>
      <c r="AI93" s="31" t="str">
        <f>[1]CZ!I$658</f>
        <v>39002</v>
      </c>
      <c r="AJ93" s="31">
        <f>[1]CZ!J$658</f>
        <v>160</v>
      </c>
      <c r="AK93" s="31">
        <f>[1]CZ!K$658</f>
        <v>328</v>
      </c>
      <c r="AL93" s="31">
        <f>[1]CZ!L$658</f>
        <v>0</v>
      </c>
      <c r="AM93" s="31">
        <f>[1]CZ!M$658</f>
        <v>0</v>
      </c>
      <c r="AN93" s="42" t="s">
        <v>810</v>
      </c>
    </row>
    <row r="94" spans="1:40" s="5" customFormat="1">
      <c r="A94" s="4" t="s">
        <v>1020</v>
      </c>
      <c r="B94" s="4">
        <v>2012</v>
      </c>
      <c r="C94" s="4" t="s">
        <v>1083</v>
      </c>
      <c r="D94" s="4" t="s">
        <v>1084</v>
      </c>
      <c r="E94" s="4" t="s">
        <v>88</v>
      </c>
      <c r="F94" s="4">
        <v>17</v>
      </c>
      <c r="G94" s="4" t="s">
        <v>1085</v>
      </c>
      <c r="H94" s="4" t="s">
        <v>1086</v>
      </c>
      <c r="I94" s="4" t="s">
        <v>14</v>
      </c>
      <c r="J94" s="4" t="s">
        <v>476</v>
      </c>
      <c r="K94" s="4">
        <v>108.1</v>
      </c>
      <c r="L94" s="4" t="s">
        <v>8</v>
      </c>
      <c r="M94" s="4">
        <v>0</v>
      </c>
      <c r="N94" s="4">
        <v>0</v>
      </c>
      <c r="O94" s="4">
        <v>0</v>
      </c>
      <c r="P94" s="4">
        <v>10.874130490000001</v>
      </c>
      <c r="Q94" s="4">
        <v>0</v>
      </c>
      <c r="R94" s="4">
        <v>3.0000000000000001E-3</v>
      </c>
      <c r="S94" s="4">
        <v>0.30399999999999999</v>
      </c>
      <c r="T94" s="4">
        <v>6.0000000000000001E-3</v>
      </c>
      <c r="U94" s="16"/>
      <c r="V94" s="16"/>
      <c r="W94" s="16"/>
      <c r="X94" s="16"/>
      <c r="Y94" s="16"/>
      <c r="Z94" s="16"/>
      <c r="AA94" s="16"/>
      <c r="AB94" s="41" t="str">
        <f>[1]CZ!B$661</f>
        <v>1.(c)</v>
      </c>
      <c r="AC94" s="24" t="str">
        <f>[1]CZ!C$661</f>
        <v>ČEZ, a. s.</v>
      </c>
      <c r="AD94" s="24" t="str">
        <f>[1]CZ!D$661</f>
        <v>Jaderná  elektrárna Temelín</v>
      </c>
      <c r="AE94" s="24">
        <f>[1]CZ!E$661</f>
        <v>16070</v>
      </c>
      <c r="AF94" s="24" t="str">
        <f>[1]CZ!F$661</f>
        <v>N/A</v>
      </c>
      <c r="AG94" s="24" t="str">
        <f>[1]CZ!G$661</f>
        <v/>
      </c>
      <c r="AH94" s="24" t="str">
        <f>[1]CZ!H$661</f>
        <v>Temelín</v>
      </c>
      <c r="AI94" s="24" t="str">
        <f>[1]CZ!I$661</f>
        <v>37305</v>
      </c>
      <c r="AJ94" s="24">
        <f>[1]CZ!J$661</f>
        <v>0</v>
      </c>
      <c r="AK94" s="24">
        <f>[1]CZ!K$661</f>
        <v>0</v>
      </c>
      <c r="AL94" s="24">
        <f>[1]CZ!L$661</f>
        <v>0</v>
      </c>
      <c r="AM94" s="24">
        <f>[1]CZ!M$661</f>
        <v>0</v>
      </c>
      <c r="AN94" s="23" t="s">
        <v>810</v>
      </c>
    </row>
    <row r="95" spans="1:40" s="5" customFormat="1">
      <c r="A95" s="4" t="s">
        <v>1020</v>
      </c>
      <c r="B95" s="4">
        <v>2012</v>
      </c>
      <c r="C95" s="4" t="s">
        <v>1207</v>
      </c>
      <c r="D95" s="4" t="s">
        <v>1208</v>
      </c>
      <c r="E95" s="4" t="s">
        <v>225</v>
      </c>
      <c r="F95" s="4">
        <v>47</v>
      </c>
      <c r="G95" s="4" t="s">
        <v>1209</v>
      </c>
      <c r="H95" s="4" t="s">
        <v>1210</v>
      </c>
      <c r="I95" s="4" t="s">
        <v>6</v>
      </c>
      <c r="J95" s="4" t="s">
        <v>628</v>
      </c>
      <c r="K95" s="4">
        <v>264.89999999999998</v>
      </c>
      <c r="L95" s="4" t="s">
        <v>8</v>
      </c>
      <c r="M95" s="4">
        <v>0</v>
      </c>
      <c r="N95" s="4">
        <v>0</v>
      </c>
      <c r="O95" s="4">
        <v>0</v>
      </c>
      <c r="P95" s="4">
        <v>317.71899710999998</v>
      </c>
      <c r="Q95" s="4">
        <v>4329.1177518569993</v>
      </c>
      <c r="R95" s="4">
        <v>126.985</v>
      </c>
      <c r="S95" s="4">
        <v>121.375</v>
      </c>
      <c r="T95" s="4">
        <v>8.4529999999999994</v>
      </c>
      <c r="U95" s="16"/>
      <c r="V95" s="16"/>
      <c r="W95" s="16"/>
      <c r="X95" s="16"/>
      <c r="Y95" s="16"/>
      <c r="Z95" s="16"/>
      <c r="AA95" s="16"/>
      <c r="AB95" s="28" t="str">
        <f>[1]CZ!B$673</f>
        <v>1.(c)</v>
      </c>
      <c r="AC95" s="31" t="str">
        <f>[1]CZ!C$673</f>
        <v>ENERGETIKA TŘINEC, a.s.</v>
      </c>
      <c r="AD95" s="31" t="str">
        <f>[1]CZ!D$673</f>
        <v>Provozy  Teplárny  a  Tepelná  energetika</v>
      </c>
      <c r="AE95" s="31">
        <f>[1]CZ!E$673</f>
        <v>14305</v>
      </c>
      <c r="AF95" s="31" t="str">
        <f>[1]CZ!F$673</f>
        <v>Průmyslová</v>
      </c>
      <c r="AG95" s="31" t="str">
        <f>[1]CZ!G$673</f>
        <v>1024</v>
      </c>
      <c r="AH95" s="31" t="str">
        <f>[1]CZ!H$673</f>
        <v>Třinec</v>
      </c>
      <c r="AI95" s="31" t="str">
        <f>[1]CZ!I$673</f>
        <v>73961</v>
      </c>
      <c r="AJ95" s="31">
        <f>[1]CZ!J$673</f>
        <v>711</v>
      </c>
      <c r="AK95" s="31">
        <f>[1]CZ!K$673</f>
        <v>1320</v>
      </c>
      <c r="AL95" s="31">
        <f>[1]CZ!L$673</f>
        <v>0</v>
      </c>
      <c r="AM95" s="31">
        <f>[1]CZ!M$673</f>
        <v>1710</v>
      </c>
      <c r="AN95" s="42" t="s">
        <v>810</v>
      </c>
    </row>
    <row r="96" spans="1:40" s="5" customFormat="1">
      <c r="A96" s="4" t="s">
        <v>1020</v>
      </c>
      <c r="B96" s="4">
        <v>2012</v>
      </c>
      <c r="C96" s="4" t="s">
        <v>1211</v>
      </c>
      <c r="D96" s="4" t="s">
        <v>1212</v>
      </c>
      <c r="E96" s="4" t="s">
        <v>230</v>
      </c>
      <c r="F96" s="4">
        <v>48</v>
      </c>
      <c r="G96" s="4" t="s">
        <v>1213</v>
      </c>
      <c r="H96" s="4" t="s">
        <v>1210</v>
      </c>
      <c r="I96" s="4" t="s">
        <v>6</v>
      </c>
      <c r="J96" s="4" t="s">
        <v>628</v>
      </c>
      <c r="K96" s="4">
        <v>379</v>
      </c>
      <c r="L96" s="4" t="s">
        <v>8</v>
      </c>
      <c r="M96" s="4">
        <v>0</v>
      </c>
      <c r="N96" s="4">
        <v>6251.2630992800005</v>
      </c>
      <c r="O96" s="4">
        <v>0</v>
      </c>
      <c r="P96" s="4">
        <v>16.985911139999999</v>
      </c>
      <c r="Q96" s="4">
        <v>1682.6273288109999</v>
      </c>
      <c r="R96" s="4">
        <v>1190.0059999999999</v>
      </c>
      <c r="S96" s="4">
        <v>589.44600000000003</v>
      </c>
      <c r="T96" s="4">
        <v>31.638999999999999</v>
      </c>
      <c r="U96" s="16"/>
      <c r="V96" s="16"/>
      <c r="W96" s="16"/>
      <c r="X96" s="16"/>
      <c r="Y96" s="16"/>
      <c r="Z96" s="16"/>
      <c r="AA96" s="16"/>
      <c r="AB96" s="28" t="str">
        <f>[1]CZ!B$673</f>
        <v>1.(c)</v>
      </c>
      <c r="AC96" s="31" t="str">
        <f>[1]CZ!C$673</f>
        <v>ENERGETIKA TŘINEC, a.s.</v>
      </c>
      <c r="AD96" s="31" t="str">
        <f>[1]CZ!D$673</f>
        <v>Provozy  Teplárny  a  Tepelná  energetika</v>
      </c>
      <c r="AE96" s="31">
        <f>[1]CZ!E$673</f>
        <v>14305</v>
      </c>
      <c r="AF96" s="31" t="str">
        <f>[1]CZ!F$673</f>
        <v>Průmyslová</v>
      </c>
      <c r="AG96" s="31" t="str">
        <f>[1]CZ!G$673</f>
        <v>1024</v>
      </c>
      <c r="AH96" s="31" t="str">
        <f>[1]CZ!H$673</f>
        <v>Třinec</v>
      </c>
      <c r="AI96" s="31" t="str">
        <f>[1]CZ!I$673</f>
        <v>73961</v>
      </c>
      <c r="AJ96" s="31">
        <f>[1]CZ!J$673</f>
        <v>711</v>
      </c>
      <c r="AK96" s="31">
        <f>[1]CZ!K$673</f>
        <v>1320</v>
      </c>
      <c r="AL96" s="31">
        <f>[1]CZ!L$673</f>
        <v>0</v>
      </c>
      <c r="AM96" s="31">
        <f>[1]CZ!M$673</f>
        <v>1710</v>
      </c>
      <c r="AN96" s="42" t="s">
        <v>810</v>
      </c>
    </row>
    <row r="97" spans="1:41" s="5" customFormat="1">
      <c r="A97" s="4" t="s">
        <v>1020</v>
      </c>
      <c r="B97" s="4">
        <v>2012</v>
      </c>
      <c r="C97" s="4" t="s">
        <v>1400</v>
      </c>
      <c r="D97" s="4" t="s">
        <v>1401</v>
      </c>
      <c r="E97" s="4" t="s">
        <v>793</v>
      </c>
      <c r="F97" s="4">
        <v>94</v>
      </c>
      <c r="G97" s="4" t="s">
        <v>1402</v>
      </c>
      <c r="H97" s="4" t="s">
        <v>1403</v>
      </c>
      <c r="I97" s="4" t="s">
        <v>6</v>
      </c>
      <c r="J97" s="4" t="s">
        <v>15</v>
      </c>
      <c r="K97" s="4">
        <v>562</v>
      </c>
      <c r="L97" s="4" t="s">
        <v>8</v>
      </c>
      <c r="M97" s="4">
        <v>82.449422920000018</v>
      </c>
      <c r="N97" s="4">
        <v>7394.5538339999985</v>
      </c>
      <c r="O97" s="4">
        <v>33.900543540000001</v>
      </c>
      <c r="P97" s="4">
        <v>0</v>
      </c>
      <c r="Q97" s="4">
        <v>0</v>
      </c>
      <c r="R97" s="4">
        <v>2200.471</v>
      </c>
      <c r="S97" s="4">
        <v>1153.9360000000001</v>
      </c>
      <c r="T97" s="4">
        <v>11.765000000000001</v>
      </c>
      <c r="U97" s="16"/>
      <c r="V97" s="16"/>
      <c r="W97" s="16"/>
      <c r="X97" s="16"/>
      <c r="Y97" s="16"/>
      <c r="Z97" s="16"/>
      <c r="AA97" s="16"/>
      <c r="AB97" s="28" t="str">
        <f>[1]CZ!B$678</f>
        <v>1.(c)</v>
      </c>
      <c r="AC97" s="31" t="str">
        <f>[1]CZ!C$678</f>
        <v>Teplárna Trmice, a.s.</v>
      </c>
      <c r="AD97" s="31" t="str">
        <f>[1]CZ!D$678</f>
        <v>Teplárna Trmice</v>
      </c>
      <c r="AE97" s="31">
        <f>[1]CZ!E$678</f>
        <v>12973</v>
      </c>
      <c r="AF97" s="31" t="str">
        <f>[1]CZ!F$678</f>
        <v>Edisonova</v>
      </c>
      <c r="AG97" s="31" t="str">
        <f>[1]CZ!G$678</f>
        <v>453</v>
      </c>
      <c r="AH97" s="31" t="str">
        <f>[1]CZ!H$678</f>
        <v>Trmice</v>
      </c>
      <c r="AI97" s="31" t="str">
        <f>[1]CZ!I$678</f>
        <v>40004</v>
      </c>
      <c r="AJ97" s="31">
        <f>[1]CZ!J$678</f>
        <v>1150</v>
      </c>
      <c r="AK97" s="31">
        <f>[1]CZ!K$678</f>
        <v>2200</v>
      </c>
      <c r="AL97" s="31">
        <f>[1]CZ!L$678</f>
        <v>0</v>
      </c>
      <c r="AM97" s="31">
        <f>[1]CZ!M$678</f>
        <v>747</v>
      </c>
      <c r="AN97" s="42" t="s">
        <v>810</v>
      </c>
    </row>
    <row r="98" spans="1:41" s="5" customFormat="1">
      <c r="A98" s="4" t="s">
        <v>1020</v>
      </c>
      <c r="B98" s="4">
        <v>2012</v>
      </c>
      <c r="C98" s="4" t="s">
        <v>1404</v>
      </c>
      <c r="D98" s="4" t="s">
        <v>1405</v>
      </c>
      <c r="E98" s="4" t="s">
        <v>497</v>
      </c>
      <c r="F98" s="4">
        <v>95</v>
      </c>
      <c r="G98" s="4" t="s">
        <v>1406</v>
      </c>
      <c r="H98" s="4" t="s">
        <v>1403</v>
      </c>
      <c r="I98" s="4" t="s">
        <v>14</v>
      </c>
      <c r="J98" s="4" t="s">
        <v>15</v>
      </c>
      <c r="K98" s="4">
        <v>205.167</v>
      </c>
      <c r="L98" s="4" t="s">
        <v>27</v>
      </c>
      <c r="M98" s="4">
        <v>0</v>
      </c>
      <c r="N98" s="4">
        <v>0</v>
      </c>
      <c r="O98" s="4">
        <v>0</v>
      </c>
      <c r="P98" s="4">
        <v>0</v>
      </c>
      <c r="Q98" s="4">
        <v>0</v>
      </c>
      <c r="R98" s="4">
        <v>0</v>
      </c>
      <c r="S98" s="4">
        <v>0</v>
      </c>
      <c r="T98" s="4">
        <v>0</v>
      </c>
      <c r="U98" s="16" t="s">
        <v>1407</v>
      </c>
      <c r="V98" s="16"/>
      <c r="W98" s="16"/>
      <c r="X98" s="16"/>
      <c r="Y98" s="16"/>
      <c r="Z98" s="16"/>
      <c r="AA98" s="16"/>
      <c r="AB98" s="28" t="str">
        <f>[1]CZ!B$678</f>
        <v>1.(c)</v>
      </c>
      <c r="AC98" s="31" t="str">
        <f>[1]CZ!C$678</f>
        <v>Teplárna Trmice, a.s.</v>
      </c>
      <c r="AD98" s="31" t="str">
        <f>[1]CZ!D$678</f>
        <v>Teplárna Trmice</v>
      </c>
      <c r="AE98" s="31">
        <f>[1]CZ!E$678</f>
        <v>12973</v>
      </c>
      <c r="AF98" s="31" t="str">
        <f>[1]CZ!F$678</f>
        <v>Edisonova</v>
      </c>
      <c r="AG98" s="31" t="str">
        <f>[1]CZ!G$678</f>
        <v>453</v>
      </c>
      <c r="AH98" s="31" t="str">
        <f>[1]CZ!H$678</f>
        <v>Trmice</v>
      </c>
      <c r="AI98" s="31" t="str">
        <f>[1]CZ!I$678</f>
        <v>40004</v>
      </c>
      <c r="AJ98" s="31">
        <f>[1]CZ!J$678</f>
        <v>1150</v>
      </c>
      <c r="AK98" s="31">
        <f>[1]CZ!K$678</f>
        <v>2200</v>
      </c>
      <c r="AL98" s="31">
        <f>[1]CZ!L$678</f>
        <v>0</v>
      </c>
      <c r="AM98" s="31">
        <f>[1]CZ!M$678</f>
        <v>747</v>
      </c>
      <c r="AN98" s="42" t="s">
        <v>810</v>
      </c>
    </row>
    <row r="99" spans="1:41" s="5" customFormat="1">
      <c r="A99" s="4" t="s">
        <v>1020</v>
      </c>
      <c r="B99" s="4">
        <v>2012</v>
      </c>
      <c r="C99" s="4" t="s">
        <v>1102</v>
      </c>
      <c r="D99" s="4" t="s">
        <v>1103</v>
      </c>
      <c r="E99" s="4" t="s">
        <v>109</v>
      </c>
      <c r="F99" s="4">
        <v>21</v>
      </c>
      <c r="G99" s="4" t="s">
        <v>1104</v>
      </c>
      <c r="H99" s="4" t="s">
        <v>1105</v>
      </c>
      <c r="I99" s="4" t="s">
        <v>6</v>
      </c>
      <c r="J99" s="4" t="s">
        <v>15</v>
      </c>
      <c r="K99" s="4">
        <v>216</v>
      </c>
      <c r="L99" s="4" t="s">
        <v>8</v>
      </c>
      <c r="M99" s="4">
        <v>0</v>
      </c>
      <c r="N99" s="4">
        <v>178.56528700000001</v>
      </c>
      <c r="O99" s="4">
        <v>1.7404999999999999</v>
      </c>
      <c r="P99" s="4">
        <v>0</v>
      </c>
      <c r="Q99" s="4">
        <v>0</v>
      </c>
      <c r="R99" s="4">
        <v>51.414000000000001</v>
      </c>
      <c r="S99" s="4">
        <v>17.457999999999998</v>
      </c>
      <c r="T99" s="4">
        <v>2.8289999999999997</v>
      </c>
      <c r="U99" s="16" t="s">
        <v>1106</v>
      </c>
      <c r="V99" s="16"/>
      <c r="W99" s="16"/>
      <c r="X99" s="16"/>
      <c r="Y99" s="16"/>
      <c r="Z99" s="16"/>
      <c r="AA99" s="16"/>
      <c r="AB99" s="41" t="str">
        <f>[1]CZ!B$680</f>
        <v>1.(c)</v>
      </c>
      <c r="AC99" s="24" t="str">
        <f>[1]CZ!C$680</f>
        <v>ČEZ, a. s.</v>
      </c>
      <c r="AD99" s="24" t="str">
        <f>[1]CZ!D$680</f>
        <v>Teplárny Hodonín, Poříčí, Tisová - lokalita Poříčí, provoz Poříčí</v>
      </c>
      <c r="AE99" s="24">
        <f>[1]CZ!E$680</f>
        <v>11073</v>
      </c>
      <c r="AF99" s="24" t="str">
        <f>[1]CZ!F$680</f>
        <v>Kladská</v>
      </c>
      <c r="AG99" s="24" t="str">
        <f>[1]CZ!G$680</f>
        <v>466</v>
      </c>
      <c r="AH99" s="24" t="str">
        <f>[1]CZ!H$680</f>
        <v>Trutnov</v>
      </c>
      <c r="AI99" s="24" t="str">
        <f>[1]CZ!I$680</f>
        <v>54103</v>
      </c>
      <c r="AJ99" s="24">
        <f>[1]CZ!J$680</f>
        <v>404</v>
      </c>
      <c r="AK99" s="24">
        <f>[1]CZ!K$680</f>
        <v>1180</v>
      </c>
      <c r="AL99" s="24">
        <f>[1]CZ!L$680</f>
        <v>56.6</v>
      </c>
      <c r="AM99" s="24">
        <f>[1]CZ!M$680</f>
        <v>643</v>
      </c>
      <c r="AN99" s="23" t="s">
        <v>810</v>
      </c>
    </row>
    <row r="100" spans="1:41" s="5" customFormat="1">
      <c r="A100" s="4" t="s">
        <v>1020</v>
      </c>
      <c r="B100" s="4">
        <v>2012</v>
      </c>
      <c r="C100" s="4" t="s">
        <v>1107</v>
      </c>
      <c r="D100" s="4" t="s">
        <v>1108</v>
      </c>
      <c r="E100" s="4" t="s">
        <v>113</v>
      </c>
      <c r="F100" s="4">
        <v>22</v>
      </c>
      <c r="G100" s="4" t="s">
        <v>1109</v>
      </c>
      <c r="H100" s="4" t="s">
        <v>1105</v>
      </c>
      <c r="I100" s="4" t="s">
        <v>14</v>
      </c>
      <c r="J100" s="4" t="s">
        <v>15</v>
      </c>
      <c r="K100" s="4">
        <v>392</v>
      </c>
      <c r="L100" s="4" t="s">
        <v>8</v>
      </c>
      <c r="M100" s="4">
        <v>1214.3095230000001</v>
      </c>
      <c r="N100" s="4">
        <v>5715.5061049999995</v>
      </c>
      <c r="O100" s="4">
        <v>14.621452999999999</v>
      </c>
      <c r="P100" s="4">
        <v>0</v>
      </c>
      <c r="Q100" s="4">
        <v>0</v>
      </c>
      <c r="R100" s="4">
        <v>1133.4679999999998</v>
      </c>
      <c r="S100" s="4">
        <v>386.88199999999995</v>
      </c>
      <c r="T100" s="4">
        <v>61.445</v>
      </c>
      <c r="U100" s="16" t="s">
        <v>1110</v>
      </c>
      <c r="V100" s="16"/>
      <c r="W100" s="16"/>
      <c r="X100" s="16"/>
      <c r="Y100" s="16"/>
      <c r="Z100" s="16"/>
      <c r="AA100" s="16"/>
      <c r="AB100" s="41" t="str">
        <f>[1]CZ!B$680</f>
        <v>1.(c)</v>
      </c>
      <c r="AC100" s="24" t="str">
        <f>[1]CZ!C$680</f>
        <v>ČEZ, a. s.</v>
      </c>
      <c r="AD100" s="24" t="str">
        <f>[1]CZ!D$680</f>
        <v>Teplárny Hodonín, Poříčí, Tisová - lokalita Poříčí, provoz Poříčí</v>
      </c>
      <c r="AE100" s="24">
        <f>[1]CZ!E$680</f>
        <v>11073</v>
      </c>
      <c r="AF100" s="24" t="str">
        <f>[1]CZ!F$680</f>
        <v>Kladská</v>
      </c>
      <c r="AG100" s="24" t="str">
        <f>[1]CZ!G$680</f>
        <v>466</v>
      </c>
      <c r="AH100" s="24" t="str">
        <f>[1]CZ!H$680</f>
        <v>Trutnov</v>
      </c>
      <c r="AI100" s="24" t="str">
        <f>[1]CZ!I$680</f>
        <v>54103</v>
      </c>
      <c r="AJ100" s="24">
        <f>[1]CZ!J$680</f>
        <v>404</v>
      </c>
      <c r="AK100" s="24">
        <f>[1]CZ!K$680</f>
        <v>1180</v>
      </c>
      <c r="AL100" s="24">
        <f>[1]CZ!L$680</f>
        <v>56.6</v>
      </c>
      <c r="AM100" s="24">
        <f>[1]CZ!M$680</f>
        <v>643</v>
      </c>
      <c r="AN100" s="23" t="s">
        <v>810</v>
      </c>
    </row>
    <row r="101" spans="1:41" s="5" customFormat="1">
      <c r="A101" s="4" t="s">
        <v>1020</v>
      </c>
      <c r="B101" s="4">
        <v>2012</v>
      </c>
      <c r="C101" s="4" t="s">
        <v>1222</v>
      </c>
      <c r="D101" s="4" t="s">
        <v>1223</v>
      </c>
      <c r="E101" s="4" t="s">
        <v>243</v>
      </c>
      <c r="F101" s="4">
        <v>51</v>
      </c>
      <c r="G101" s="4" t="s">
        <v>1224</v>
      </c>
      <c r="H101" s="4" t="s">
        <v>1225</v>
      </c>
      <c r="I101" s="4" t="s">
        <v>6</v>
      </c>
      <c r="J101" s="4" t="s">
        <v>202</v>
      </c>
      <c r="K101" s="4">
        <v>289.202</v>
      </c>
      <c r="L101" s="4" t="s">
        <v>8</v>
      </c>
      <c r="M101" s="4">
        <v>0</v>
      </c>
      <c r="N101" s="4">
        <v>1322.16885</v>
      </c>
      <c r="O101" s="4">
        <v>0</v>
      </c>
      <c r="P101" s="4">
        <v>3.4253782200000003</v>
      </c>
      <c r="Q101" s="4">
        <v>0</v>
      </c>
      <c r="R101" s="4">
        <v>426.17700000000002</v>
      </c>
      <c r="S101" s="4">
        <v>237.70800000000003</v>
      </c>
      <c r="T101" s="4">
        <v>7.6920000000000002</v>
      </c>
      <c r="U101" s="16" t="s">
        <v>1226</v>
      </c>
      <c r="V101" s="16"/>
      <c r="W101" s="16"/>
      <c r="X101" s="16"/>
      <c r="Y101" s="16"/>
      <c r="Z101" s="16"/>
      <c r="AA101" s="16"/>
      <c r="AB101" s="28" t="str">
        <f>[1]CZ!B$695</f>
        <v>1.(c)</v>
      </c>
      <c r="AC101" s="31" t="str">
        <f>[1]CZ!C$695</f>
        <v>ENERGY Ústí nad Labem, a.s.</v>
      </c>
      <c r="AD101" s="31" t="str">
        <f>[1]CZ!D$695</f>
        <v>ENERGY Ústí nad Labem, a.s.</v>
      </c>
      <c r="AE101" s="31">
        <f>[1]CZ!E$695</f>
        <v>10243</v>
      </c>
      <c r="AF101" s="31" t="str">
        <f>[1]CZ!F$695</f>
        <v>Žukovova</v>
      </c>
      <c r="AG101" s="31" t="str">
        <f>[1]CZ!G$695</f>
        <v>100/27</v>
      </c>
      <c r="AH101" s="31" t="str">
        <f>[1]CZ!H$695</f>
        <v>Ústí nad Labem-Střekov</v>
      </c>
      <c r="AI101" s="31" t="str">
        <f>[1]CZ!I$695</f>
        <v>40003</v>
      </c>
      <c r="AJ101" s="31">
        <f>[1]CZ!J$695</f>
        <v>238</v>
      </c>
      <c r="AK101" s="31">
        <f>[1]CZ!K$695</f>
        <v>426</v>
      </c>
      <c r="AL101" s="31">
        <f>[1]CZ!L$695</f>
        <v>0</v>
      </c>
      <c r="AM101" s="31">
        <f>[1]CZ!M$695</f>
        <v>0</v>
      </c>
      <c r="AN101" s="42" t="s">
        <v>810</v>
      </c>
    </row>
    <row r="102" spans="1:41" s="5" customFormat="1">
      <c r="A102" s="4" t="s">
        <v>1020</v>
      </c>
      <c r="B102" s="4">
        <v>2012</v>
      </c>
      <c r="C102" s="4" t="s">
        <v>1180</v>
      </c>
      <c r="D102" s="4" t="s">
        <v>1181</v>
      </c>
      <c r="E102" s="4" t="s">
        <v>199</v>
      </c>
      <c r="F102" s="4">
        <v>41</v>
      </c>
      <c r="G102" s="4" t="s">
        <v>1182</v>
      </c>
      <c r="H102" s="4" t="s">
        <v>1183</v>
      </c>
      <c r="I102" s="4" t="s">
        <v>6</v>
      </c>
      <c r="J102" s="4" t="s">
        <v>470</v>
      </c>
      <c r="K102" s="4">
        <v>235</v>
      </c>
      <c r="L102" s="4" t="s">
        <v>8</v>
      </c>
      <c r="M102" s="4">
        <v>0</v>
      </c>
      <c r="N102" s="4">
        <v>0</v>
      </c>
      <c r="O102" s="4">
        <v>262.32150999999999</v>
      </c>
      <c r="P102" s="4">
        <v>1282.7061200000001</v>
      </c>
      <c r="Q102" s="4">
        <v>0</v>
      </c>
      <c r="R102" s="4">
        <v>105.87199999999999</v>
      </c>
      <c r="S102" s="4">
        <v>101.575</v>
      </c>
      <c r="T102" s="4">
        <v>10.260999999999999</v>
      </c>
      <c r="U102" s="16"/>
      <c r="V102" s="16"/>
      <c r="W102" s="16"/>
      <c r="X102" s="16"/>
      <c r="Y102" s="16"/>
      <c r="Z102" s="16"/>
      <c r="AA102" s="16"/>
      <c r="AB102" s="28" t="str">
        <f>[1]CZ!B$700</f>
        <v>4.(a).(i)</v>
      </c>
      <c r="AC102" s="31" t="str">
        <f>[1]CZ!C$700</f>
        <v>DEZA, a.s.</v>
      </c>
      <c r="AD102" s="31" t="str">
        <f>[1]CZ!D$700</f>
        <v>DEZA, a.s., Valašské Meziříčí</v>
      </c>
      <c r="AE102" s="31">
        <f>[1]CZ!E$700</f>
        <v>14158</v>
      </c>
      <c r="AF102" s="31" t="str">
        <f>[1]CZ!F$700</f>
        <v>Masarykova</v>
      </c>
      <c r="AG102" s="31" t="str">
        <f>[1]CZ!G$700</f>
        <v>753</v>
      </c>
      <c r="AH102" s="31" t="str">
        <f>[1]CZ!H$700</f>
        <v>Valašské Meziříčí</v>
      </c>
      <c r="AI102" s="31" t="str">
        <f>[1]CZ!I$700</f>
        <v>75701</v>
      </c>
      <c r="AJ102" s="31">
        <f>[1]CZ!J$700</f>
        <v>606</v>
      </c>
      <c r="AK102" s="31">
        <f>[1]CZ!K$700</f>
        <v>829</v>
      </c>
      <c r="AL102" s="31">
        <f>[1]CZ!L$700</f>
        <v>0</v>
      </c>
      <c r="AM102" s="31">
        <f>[1]CZ!M$700</f>
        <v>330</v>
      </c>
      <c r="AN102" s="42" t="s">
        <v>810</v>
      </c>
    </row>
    <row r="103" spans="1:41" s="5" customFormat="1">
      <c r="A103" s="4" t="s">
        <v>1020</v>
      </c>
      <c r="B103" s="4">
        <v>2012</v>
      </c>
      <c r="C103" s="4" t="s">
        <v>1408</v>
      </c>
      <c r="D103" s="4" t="s">
        <v>1409</v>
      </c>
      <c r="E103" s="4" t="s">
        <v>568</v>
      </c>
      <c r="F103" s="4">
        <v>96</v>
      </c>
      <c r="G103" s="4" t="s">
        <v>1410</v>
      </c>
      <c r="H103" s="4" t="s">
        <v>1411</v>
      </c>
      <c r="I103" s="4" t="s">
        <v>6</v>
      </c>
      <c r="J103" s="4" t="s">
        <v>15</v>
      </c>
      <c r="K103" s="4">
        <v>89</v>
      </c>
      <c r="L103" s="4" t="s">
        <v>8</v>
      </c>
      <c r="M103" s="4">
        <v>0</v>
      </c>
      <c r="N103" s="4">
        <v>327.05680800000005</v>
      </c>
      <c r="O103" s="4">
        <v>0</v>
      </c>
      <c r="P103" s="4">
        <v>69.972750000000005</v>
      </c>
      <c r="Q103" s="4">
        <v>0</v>
      </c>
      <c r="R103" s="4">
        <v>240.01700000000002</v>
      </c>
      <c r="S103" s="4">
        <v>79.528999999999996</v>
      </c>
      <c r="T103" s="4">
        <v>1.696</v>
      </c>
      <c r="U103" s="16" t="s">
        <v>1412</v>
      </c>
      <c r="V103" s="16"/>
      <c r="W103" s="16"/>
      <c r="X103" s="16"/>
      <c r="Y103" s="16"/>
      <c r="Z103" s="16"/>
      <c r="AA103" s="16"/>
      <c r="AB103" s="28" t="str">
        <f>[1]CZ!B$705</f>
        <v>1.(c)</v>
      </c>
      <c r="AC103" s="31" t="str">
        <f>[1]CZ!C$705</f>
        <v>Teplárna Varnsdorf a.s.</v>
      </c>
      <c r="AD103" s="31" t="str">
        <f>[1]CZ!D$705</f>
        <v>Teplárna Varnsdorf a.s. - závodní teplárna</v>
      </c>
      <c r="AE103" s="31">
        <f>[1]CZ!E$705</f>
        <v>66310</v>
      </c>
      <c r="AF103" s="31" t="str">
        <f>[1]CZ!F$705</f>
        <v>Palackého</v>
      </c>
      <c r="AG103" s="31" t="str">
        <f>[1]CZ!G$705</f>
        <v>2760</v>
      </c>
      <c r="AH103" s="31" t="str">
        <f>[1]CZ!H$705</f>
        <v>Varnsdorf</v>
      </c>
      <c r="AI103" s="31" t="str">
        <f>[1]CZ!I$705</f>
        <v>40747</v>
      </c>
      <c r="AJ103" s="31">
        <f>[1]CZ!J$705</f>
        <v>0</v>
      </c>
      <c r="AK103" s="31">
        <f>[1]CZ!K$705</f>
        <v>240</v>
      </c>
      <c r="AL103" s="31">
        <f>[1]CZ!L$705</f>
        <v>0</v>
      </c>
      <c r="AM103" s="31">
        <f>[1]CZ!M$705</f>
        <v>0</v>
      </c>
      <c r="AN103" s="42" t="s">
        <v>810</v>
      </c>
    </row>
    <row r="104" spans="1:41" s="5" customFormat="1">
      <c r="A104" s="4" t="s">
        <v>1020</v>
      </c>
      <c r="B104" s="4">
        <v>2012</v>
      </c>
      <c r="C104" s="4" t="s">
        <v>1235</v>
      </c>
      <c r="D104" s="4" t="s">
        <v>1236</v>
      </c>
      <c r="E104" s="4" t="s">
        <v>256</v>
      </c>
      <c r="F104" s="4">
        <v>54</v>
      </c>
      <c r="G104" s="4" t="s">
        <v>1237</v>
      </c>
      <c r="H104" s="4" t="s">
        <v>1238</v>
      </c>
      <c r="I104" s="4" t="s">
        <v>6</v>
      </c>
      <c r="J104" s="4" t="s">
        <v>470</v>
      </c>
      <c r="K104" s="4">
        <v>76</v>
      </c>
      <c r="L104" s="4" t="s">
        <v>8</v>
      </c>
      <c r="M104" s="4">
        <v>0</v>
      </c>
      <c r="N104" s="4">
        <v>0</v>
      </c>
      <c r="O104" s="4">
        <v>0</v>
      </c>
      <c r="P104" s="4">
        <v>239.74746861999998</v>
      </c>
      <c r="Q104" s="4">
        <v>0</v>
      </c>
      <c r="R104" s="4">
        <v>4.0000000000000001E-3</v>
      </c>
      <c r="S104" s="4">
        <v>3.9</v>
      </c>
      <c r="T104" s="4">
        <v>0.14000000000000001</v>
      </c>
      <c r="U104" s="16" t="s">
        <v>1239</v>
      </c>
      <c r="V104" s="16"/>
      <c r="W104" s="16"/>
      <c r="X104" s="16"/>
      <c r="Y104" s="16"/>
      <c r="Z104" s="16"/>
      <c r="AA104" s="16"/>
      <c r="AB104" s="28" t="str">
        <f>[1]CZ!B$730</f>
        <v>6.(b)</v>
      </c>
      <c r="AC104" s="31" t="str">
        <f>[1]CZ!C$730</f>
        <v>JIP - Papírny Větřní, a. s.</v>
      </c>
      <c r="AD104" s="31" t="str">
        <f>[1]CZ!D$730</f>
        <v>JIP-Papírny Větřní, a.s.</v>
      </c>
      <c r="AE104" s="31">
        <f>[1]CZ!E$730</f>
        <v>11387</v>
      </c>
      <c r="AF104" s="31" t="str">
        <f>[1]CZ!F$730</f>
        <v>Papírenská</v>
      </c>
      <c r="AG104" s="31" t="str">
        <f>[1]CZ!G$730</f>
        <v>2</v>
      </c>
      <c r="AH104" s="31" t="str">
        <f>[1]CZ!H$730</f>
        <v>Větřní</v>
      </c>
      <c r="AI104" s="31" t="str">
        <f>[1]CZ!I$730</f>
        <v>38211</v>
      </c>
      <c r="AJ104" s="31">
        <f>[1]CZ!J$730</f>
        <v>0</v>
      </c>
      <c r="AK104" s="31">
        <f>[1]CZ!K$730</f>
        <v>0</v>
      </c>
      <c r="AL104" s="31">
        <f>[1]CZ!L$730</f>
        <v>0</v>
      </c>
      <c r="AM104" s="31">
        <f>[1]CZ!M$730</f>
        <v>0</v>
      </c>
      <c r="AN104" s="42" t="s">
        <v>810</v>
      </c>
    </row>
    <row r="105" spans="1:41" s="5" customFormat="1">
      <c r="A105" s="4" t="s">
        <v>1020</v>
      </c>
      <c r="B105" s="4">
        <v>2012</v>
      </c>
      <c r="C105" s="4" t="s">
        <v>1087</v>
      </c>
      <c r="D105" s="4" t="s">
        <v>1088</v>
      </c>
      <c r="E105" s="4" t="s">
        <v>94</v>
      </c>
      <c r="F105" s="4">
        <v>18</v>
      </c>
      <c r="G105" s="4" t="s">
        <v>1089</v>
      </c>
      <c r="H105" s="4" t="s">
        <v>1090</v>
      </c>
      <c r="I105" s="4" t="s">
        <v>6</v>
      </c>
      <c r="J105" s="4" t="s">
        <v>15</v>
      </c>
      <c r="K105" s="4">
        <v>396.8</v>
      </c>
      <c r="L105" s="4" t="s">
        <v>8</v>
      </c>
      <c r="M105" s="4">
        <v>0</v>
      </c>
      <c r="N105" s="4">
        <v>3135.9483529999998</v>
      </c>
      <c r="O105" s="4">
        <v>0</v>
      </c>
      <c r="P105" s="4">
        <v>115.88954013599999</v>
      </c>
      <c r="Q105" s="4">
        <v>0</v>
      </c>
      <c r="R105" s="4">
        <v>818.10699999999997</v>
      </c>
      <c r="S105" s="4">
        <v>577.08600000000001</v>
      </c>
      <c r="T105" s="4">
        <v>27.202999999999999</v>
      </c>
      <c r="U105" s="16" t="s">
        <v>1091</v>
      </c>
      <c r="V105" s="16"/>
      <c r="W105" s="16"/>
      <c r="X105" s="16"/>
      <c r="Y105" s="16"/>
      <c r="Z105" s="16"/>
      <c r="AA105" s="16"/>
      <c r="AB105" s="41" t="str">
        <f>[1]CZ!B$738</f>
        <v>1.(c)</v>
      </c>
      <c r="AC105" s="24" t="str">
        <f>[1]CZ!C$738</f>
        <v>ČEZ, a. s.</v>
      </c>
      <c r="AD105" s="24" t="str">
        <f>[1]CZ!D$738</f>
        <v>Teplárna Vítkovice</v>
      </c>
      <c r="AE105" s="24">
        <f>[1]CZ!E$738</f>
        <v>11283</v>
      </c>
      <c r="AF105" s="24" t="str">
        <f>[1]CZ!F$738</f>
        <v>Výstavní</v>
      </c>
      <c r="AG105" s="24" t="str">
        <f>[1]CZ!G$738</f>
        <v>1144/103</v>
      </c>
      <c r="AH105" s="24" t="str">
        <f>[1]CZ!H$738</f>
        <v>Vítkovice</v>
      </c>
      <c r="AI105" s="24" t="str">
        <f>[1]CZ!I$738</f>
        <v>70300</v>
      </c>
      <c r="AJ105" s="24">
        <f>[1]CZ!J$738</f>
        <v>579</v>
      </c>
      <c r="AK105" s="24">
        <f>[1]CZ!K$738</f>
        <v>818</v>
      </c>
      <c r="AL105" s="24">
        <f>[1]CZ!L$738</f>
        <v>0</v>
      </c>
      <c r="AM105" s="24">
        <f>[1]CZ!M$738</f>
        <v>275</v>
      </c>
      <c r="AN105" s="23" t="s">
        <v>810</v>
      </c>
    </row>
    <row r="106" spans="1:41" s="5" customFormat="1">
      <c r="A106" s="4" t="s">
        <v>1020</v>
      </c>
      <c r="B106" s="4">
        <v>2012</v>
      </c>
      <c r="C106" s="4" t="s">
        <v>1347</v>
      </c>
      <c r="D106" s="4" t="s">
        <v>1348</v>
      </c>
      <c r="E106" s="4" t="s">
        <v>376</v>
      </c>
      <c r="F106" s="4">
        <v>81</v>
      </c>
      <c r="G106" s="4" t="s">
        <v>1349</v>
      </c>
      <c r="H106" s="4" t="s">
        <v>1350</v>
      </c>
      <c r="I106" s="4" t="s">
        <v>6</v>
      </c>
      <c r="J106" s="4" t="s">
        <v>470</v>
      </c>
      <c r="K106" s="4">
        <v>1250</v>
      </c>
      <c r="L106" s="4" t="s">
        <v>8</v>
      </c>
      <c r="M106" s="4">
        <v>0</v>
      </c>
      <c r="N106" s="4">
        <v>27223.253334000001</v>
      </c>
      <c r="O106" s="4">
        <v>25.622400000000003</v>
      </c>
      <c r="P106" s="4">
        <v>0.44447480700000008</v>
      </c>
      <c r="Q106" s="4">
        <v>1099.8793400000002</v>
      </c>
      <c r="R106" s="4">
        <v>3202.299</v>
      </c>
      <c r="S106" s="4">
        <v>2971.3009999999999</v>
      </c>
      <c r="T106" s="4">
        <v>46.72</v>
      </c>
      <c r="U106" s="16"/>
      <c r="V106" s="16"/>
      <c r="W106" s="16"/>
      <c r="X106" s="16"/>
      <c r="Y106" s="16"/>
      <c r="Z106" s="16"/>
      <c r="AA106" s="16"/>
      <c r="AB106" s="28" t="str">
        <f>[1]CZ!B$753</f>
        <v>1.(c)</v>
      </c>
      <c r="AC106" s="31" t="str">
        <f>[1]CZ!C$753</f>
        <v>Sokolovská uhelná, právní nástupce, a.s.</v>
      </c>
      <c r="AD106" s="31" t="str">
        <f>[1]CZ!D$753</f>
        <v>Sokolovská uhelná,právní nástupce,a.s.-zpracovatelská část</v>
      </c>
      <c r="AE106" s="31">
        <f>[1]CZ!E$753</f>
        <v>12857</v>
      </c>
      <c r="AF106" s="31" t="str">
        <f>[1]CZ!F$753</f>
        <v>N/A</v>
      </c>
      <c r="AG106" s="31" t="str">
        <f>[1]CZ!G$753</f>
        <v/>
      </c>
      <c r="AH106" s="31" t="str">
        <f>[1]CZ!H$753</f>
        <v>Vřesová</v>
      </c>
      <c r="AI106" s="31" t="str">
        <f>[1]CZ!I$753</f>
        <v>35735</v>
      </c>
      <c r="AJ106" s="31">
        <f>[1]CZ!J$753</f>
        <v>3870</v>
      </c>
      <c r="AK106" s="31">
        <f>[1]CZ!K$753</f>
        <v>3590</v>
      </c>
      <c r="AL106" s="31">
        <f>[1]CZ!L$753</f>
        <v>0</v>
      </c>
      <c r="AM106" s="31">
        <f>[1]CZ!M$753</f>
        <v>4400</v>
      </c>
      <c r="AN106" s="42" t="s">
        <v>810</v>
      </c>
    </row>
    <row r="107" spans="1:41" s="5" customFormat="1">
      <c r="A107" s="4" t="s">
        <v>1020</v>
      </c>
      <c r="B107" s="4">
        <v>2012</v>
      </c>
      <c r="C107" s="4" t="s">
        <v>1351</v>
      </c>
      <c r="D107" s="4" t="s">
        <v>1352</v>
      </c>
      <c r="E107" s="4" t="s">
        <v>380</v>
      </c>
      <c r="F107" s="4">
        <v>82</v>
      </c>
      <c r="G107" s="4" t="s">
        <v>1353</v>
      </c>
      <c r="H107" s="4" t="s">
        <v>1350</v>
      </c>
      <c r="I107" s="4" t="s">
        <v>14</v>
      </c>
      <c r="J107" s="4" t="s">
        <v>470</v>
      </c>
      <c r="K107" s="4">
        <v>840</v>
      </c>
      <c r="L107" s="4" t="s">
        <v>27</v>
      </c>
      <c r="M107" s="4">
        <v>0</v>
      </c>
      <c r="N107" s="4">
        <v>0</v>
      </c>
      <c r="O107" s="4">
        <v>0</v>
      </c>
      <c r="P107" s="4">
        <v>404.16126000000003</v>
      </c>
      <c r="Q107" s="4">
        <v>15249.398479999998</v>
      </c>
      <c r="R107" s="4">
        <v>0.11399999999999999</v>
      </c>
      <c r="S107" s="4">
        <v>843.06200000000001</v>
      </c>
      <c r="T107" s="4">
        <v>0.23599999999999999</v>
      </c>
      <c r="U107" s="16"/>
      <c r="V107" s="16"/>
      <c r="W107" s="16"/>
      <c r="X107" s="16"/>
      <c r="Y107" s="16"/>
      <c r="Z107" s="16"/>
      <c r="AA107" s="16"/>
      <c r="AB107" s="28" t="str">
        <f>[1]CZ!B$753</f>
        <v>1.(c)</v>
      </c>
      <c r="AC107" s="31" t="str">
        <f>[1]CZ!C$753</f>
        <v>Sokolovská uhelná, právní nástupce, a.s.</v>
      </c>
      <c r="AD107" s="31" t="str">
        <f>[1]CZ!D$753</f>
        <v>Sokolovská uhelná,právní nástupce,a.s.-zpracovatelská část</v>
      </c>
      <c r="AE107" s="31">
        <f>[1]CZ!E$753</f>
        <v>12857</v>
      </c>
      <c r="AF107" s="31" t="str">
        <f>[1]CZ!F$753</f>
        <v>N/A</v>
      </c>
      <c r="AG107" s="31" t="str">
        <f>[1]CZ!G$753</f>
        <v/>
      </c>
      <c r="AH107" s="31" t="str">
        <f>[1]CZ!H$753</f>
        <v>Vřesová</v>
      </c>
      <c r="AI107" s="31" t="str">
        <f>[1]CZ!I$753</f>
        <v>35735</v>
      </c>
      <c r="AJ107" s="31">
        <f>[1]CZ!J$753</f>
        <v>3870</v>
      </c>
      <c r="AK107" s="31">
        <f>[1]CZ!K$753</f>
        <v>3590</v>
      </c>
      <c r="AL107" s="31">
        <f>[1]CZ!L$753</f>
        <v>0</v>
      </c>
      <c r="AM107" s="31">
        <f>[1]CZ!M$753</f>
        <v>4400</v>
      </c>
      <c r="AN107" s="42" t="s">
        <v>810</v>
      </c>
    </row>
    <row r="108" spans="1:41" s="5" customFormat="1">
      <c r="A108" s="4" t="s">
        <v>1020</v>
      </c>
      <c r="B108" s="4">
        <v>2012</v>
      </c>
      <c r="C108" s="4" t="s">
        <v>1459</v>
      </c>
      <c r="D108" s="4" t="s">
        <v>1460</v>
      </c>
      <c r="E108" s="4" t="s">
        <v>1461</v>
      </c>
      <c r="F108" s="4">
        <v>107</v>
      </c>
      <c r="G108" s="4" t="s">
        <v>1462</v>
      </c>
      <c r="H108" s="4" t="s">
        <v>1463</v>
      </c>
      <c r="I108" s="4" t="s">
        <v>6</v>
      </c>
      <c r="J108" s="4" t="s">
        <v>15</v>
      </c>
      <c r="K108" s="4">
        <v>104.87</v>
      </c>
      <c r="L108" s="4" t="s">
        <v>8</v>
      </c>
      <c r="M108" s="4">
        <v>0</v>
      </c>
      <c r="N108" s="4">
        <v>0</v>
      </c>
      <c r="O108" s="4">
        <v>0</v>
      </c>
      <c r="P108" s="4">
        <v>344.044961</v>
      </c>
      <c r="Q108" s="4">
        <v>0</v>
      </c>
      <c r="R108" s="4">
        <v>0.02</v>
      </c>
      <c r="S108" s="4">
        <v>57.227999999999994</v>
      </c>
      <c r="T108" s="4">
        <v>0.2</v>
      </c>
      <c r="U108" s="16" t="s">
        <v>1464</v>
      </c>
      <c r="V108" s="16"/>
      <c r="W108" s="16"/>
      <c r="X108" s="16"/>
      <c r="Y108" s="16"/>
      <c r="Z108" s="16"/>
      <c r="AA108" s="16"/>
      <c r="AB108" s="28" t="str">
        <f>[1]CZ!B$762</f>
        <v>1.(c)</v>
      </c>
      <c r="AC108" s="31" t="str">
        <f>[1]CZ!C$762</f>
        <v>Zásobování teplem Vsetín a.s.</v>
      </c>
      <c r="AD108" s="31" t="str">
        <f>[1]CZ!D$762</f>
        <v>Teplárna Jiráskova</v>
      </c>
      <c r="AE108" s="31">
        <f>[1]CZ!E$762</f>
        <v>157754</v>
      </c>
      <c r="AF108" s="31" t="str">
        <f>[1]CZ!F$762</f>
        <v>Jiráskova</v>
      </c>
      <c r="AG108" s="31" t="str">
        <f>[1]CZ!G$762</f>
        <v>1326</v>
      </c>
      <c r="AH108" s="31" t="str">
        <f>[1]CZ!H$762</f>
        <v>Vsetín</v>
      </c>
      <c r="AI108" s="31" t="str">
        <f>[1]CZ!I$762</f>
        <v>75501</v>
      </c>
      <c r="AJ108" s="31">
        <f>[1]CZ!J$762</f>
        <v>0</v>
      </c>
      <c r="AK108" s="31">
        <f>[1]CZ!K$762</f>
        <v>0</v>
      </c>
      <c r="AL108" s="31">
        <f>[1]CZ!L$762</f>
        <v>0</v>
      </c>
      <c r="AM108" s="31">
        <f>[1]CZ!M$762</f>
        <v>0</v>
      </c>
      <c r="AN108" s="42" t="s">
        <v>810</v>
      </c>
    </row>
    <row r="109" spans="1:41" s="5" customFormat="1">
      <c r="A109" s="16" t="s">
        <v>1020</v>
      </c>
      <c r="B109" s="16">
        <v>2012</v>
      </c>
      <c r="C109" s="16" t="s">
        <v>1465</v>
      </c>
      <c r="D109" s="16" t="s">
        <v>1466</v>
      </c>
      <c r="E109" s="16" t="s">
        <v>1467</v>
      </c>
      <c r="F109" s="16">
        <v>108</v>
      </c>
      <c r="G109" s="16" t="s">
        <v>1468</v>
      </c>
      <c r="H109" s="16" t="s">
        <v>1469</v>
      </c>
      <c r="I109" s="16" t="s">
        <v>6</v>
      </c>
      <c r="J109" s="16" t="s">
        <v>628</v>
      </c>
      <c r="K109" s="16">
        <v>98.7</v>
      </c>
      <c r="L109" s="16" t="s">
        <v>8</v>
      </c>
      <c r="M109" s="16">
        <v>42.265440000000005</v>
      </c>
      <c r="N109" s="16">
        <v>806.24235999999996</v>
      </c>
      <c r="O109" s="16">
        <v>0</v>
      </c>
      <c r="P109" s="16">
        <v>30.9731752</v>
      </c>
      <c r="Q109" s="16">
        <v>0</v>
      </c>
      <c r="R109" s="16">
        <v>537.00900000000001</v>
      </c>
      <c r="S109" s="16">
        <v>176.02700000000002</v>
      </c>
      <c r="T109" s="16">
        <v>2.6640000000000001</v>
      </c>
      <c r="U109" s="16"/>
      <c r="V109" s="16"/>
      <c r="W109" s="16"/>
      <c r="X109" s="16"/>
      <c r="Y109" s="16"/>
      <c r="Z109" s="16"/>
      <c r="AA109" s="16"/>
      <c r="AB109" s="28" t="str">
        <f>[1]CZ!B$775</f>
        <v>2.(d)</v>
      </c>
      <c r="AC109" s="31" t="str">
        <f>[1]CZ!C$775</f>
        <v>ŽĎAS, a.s.</v>
      </c>
      <c r="AD109" s="31" t="str">
        <f>[1]CZ!D$775</f>
        <v>ŽĎAS, a.s.</v>
      </c>
      <c r="AE109" s="31">
        <f>[1]CZ!E$775</f>
        <v>8344</v>
      </c>
      <c r="AF109" s="31" t="str">
        <f>[1]CZ!F$775</f>
        <v>Strojírenská</v>
      </c>
      <c r="AG109" s="31" t="str">
        <f>[1]CZ!G$775</f>
        <v>675/6</v>
      </c>
      <c r="AH109" s="31" t="str">
        <f>[1]CZ!H$775</f>
        <v>Žďár nad Sázavou</v>
      </c>
      <c r="AI109" s="31" t="str">
        <f>[1]CZ!I$775</f>
        <v>59101</v>
      </c>
      <c r="AJ109" s="31">
        <f>[1]CZ!J$775</f>
        <v>185</v>
      </c>
      <c r="AK109" s="31">
        <f>[1]CZ!K$775</f>
        <v>545</v>
      </c>
      <c r="AL109" s="31">
        <f>[1]CZ!L$775</f>
        <v>0</v>
      </c>
      <c r="AM109" s="31">
        <f>[1]CZ!M$775</f>
        <v>116</v>
      </c>
      <c r="AN109" s="42" t="s">
        <v>810</v>
      </c>
    </row>
    <row r="110" spans="1:41" s="32" customFormat="1" ht="15" thickBot="1">
      <c r="A110" s="33" t="s">
        <v>1020</v>
      </c>
      <c r="B110" s="33">
        <v>2012</v>
      </c>
      <c r="C110" s="33" t="s">
        <v>1030</v>
      </c>
      <c r="D110" s="33" t="s">
        <v>1031</v>
      </c>
      <c r="E110" s="33" t="s">
        <v>18</v>
      </c>
      <c r="F110" s="33">
        <v>3</v>
      </c>
      <c r="G110" s="33" t="s">
        <v>1032</v>
      </c>
      <c r="H110" s="33" t="s">
        <v>1033</v>
      </c>
      <c r="I110" s="33" t="s">
        <v>14</v>
      </c>
      <c r="J110" s="33" t="s">
        <v>15</v>
      </c>
      <c r="K110" s="33">
        <v>442.6</v>
      </c>
      <c r="L110" s="33" t="s">
        <v>8</v>
      </c>
      <c r="M110" s="33">
        <v>202.332435</v>
      </c>
      <c r="N110" s="33">
        <v>3478.3148500000002</v>
      </c>
      <c r="O110" s="33">
        <v>0</v>
      </c>
      <c r="P110" s="33">
        <v>57.420832000000011</v>
      </c>
      <c r="Q110" s="33">
        <v>15.6615679</v>
      </c>
      <c r="R110" s="33">
        <v>426.98599999999999</v>
      </c>
      <c r="S110" s="33">
        <v>258.21199999999999</v>
      </c>
      <c r="T110" s="33">
        <v>32.145000000000003</v>
      </c>
      <c r="U110" s="33" t="s">
        <v>1034</v>
      </c>
      <c r="V110" s="33"/>
      <c r="W110" s="33"/>
      <c r="X110" s="33"/>
      <c r="Y110" s="33"/>
      <c r="Z110" s="33"/>
      <c r="AA110" s="33"/>
      <c r="AB110" s="93" t="str">
        <f>[1]CZ!B$783</f>
        <v>1.(c)</v>
      </c>
      <c r="AC110" s="45" t="str">
        <f>[1]CZ!C$783</f>
        <v>Alpiq Generation (CZ) s.r.o.</v>
      </c>
      <c r="AD110" s="45" t="str">
        <f>[1]CZ!D$783</f>
        <v>Alpiq Zlín s.r.o. - Teplárna Zlín</v>
      </c>
      <c r="AE110" s="45">
        <f>[1]CZ!E$783</f>
        <v>10989</v>
      </c>
      <c r="AF110" s="45" t="str">
        <f>[1]CZ!F$783</f>
        <v>třída Tomáše Bati</v>
      </c>
      <c r="AG110" s="45" t="str">
        <f>[1]CZ!G$783</f>
        <v>650</v>
      </c>
      <c r="AH110" s="45" t="str">
        <f>[1]CZ!H$783</f>
        <v>Zlín</v>
      </c>
      <c r="AI110" s="45" t="str">
        <f>[1]CZ!I$783</f>
        <v>76001</v>
      </c>
      <c r="AJ110" s="45">
        <f>[1]CZ!J$783</f>
        <v>258</v>
      </c>
      <c r="AK110" s="45">
        <f>[1]CZ!K$783</f>
        <v>427</v>
      </c>
      <c r="AL110" s="45">
        <f>[1]CZ!L$783</f>
        <v>0</v>
      </c>
      <c r="AM110" s="45">
        <f>[1]CZ!M$783</f>
        <v>250</v>
      </c>
      <c r="AN110" s="23" t="s">
        <v>810</v>
      </c>
      <c r="AO110" s="31"/>
    </row>
    <row r="111" spans="1:41">
      <c r="AN111" s="48">
        <f>COUNTA($AN$3:$AN$110)+COUNTBLANK($AN$3:$AN$110)</f>
        <v>108</v>
      </c>
      <c r="AO111" s="49" t="s">
        <v>4171</v>
      </c>
    </row>
    <row r="112" spans="1:41">
      <c r="AN112" s="50">
        <f>COUNTIF($AN$3:$AN$110,"p")</f>
        <v>0</v>
      </c>
      <c r="AO112" s="51" t="s">
        <v>808</v>
      </c>
    </row>
    <row r="113" spans="40:41">
      <c r="AN113" s="50">
        <f>COUNTIF($AN$3:$AN$110,"n")</f>
        <v>95</v>
      </c>
      <c r="AO113" s="51" t="s">
        <v>810</v>
      </c>
    </row>
    <row r="114" spans="40:41">
      <c r="AN114" s="50">
        <f>COUNTIF($AN$3:$AN$110,"m")</f>
        <v>8</v>
      </c>
      <c r="AO114" s="51" t="s">
        <v>809</v>
      </c>
    </row>
    <row r="115" spans="40:41" ht="15" thickBot="1">
      <c r="AN115" s="52">
        <f>COUNTIF($AN$3:$AN$110,"l")</f>
        <v>0</v>
      </c>
      <c r="AO115" s="53" t="s">
        <v>12971</v>
      </c>
    </row>
  </sheetData>
  <autoFilter ref="A2:AN114"/>
  <sortState ref="A3:AJ110">
    <sortCondition ref="H3:H110"/>
  </sortState>
  <mergeCells count="3">
    <mergeCell ref="A1:H1"/>
    <mergeCell ref="AC1:AI1"/>
    <mergeCell ref="AN1:AN2"/>
  </mergeCells>
  <pageMargins left="0.7" right="0.7" top="0.78740157499999996" bottom="0.78740157499999996" header="0.3" footer="0.3"/>
  <legacyDrawing r:id="rId1"/>
</worksheet>
</file>

<file path=xl/worksheets/sheet6.xml><?xml version="1.0" encoding="utf-8"?>
<worksheet xmlns="http://schemas.openxmlformats.org/spreadsheetml/2006/main" xmlns:r="http://schemas.openxmlformats.org/officeDocument/2006/relationships">
  <dimension ref="A1:AO629"/>
  <sheetViews>
    <sheetView zoomScale="85" zoomScaleNormal="85" workbookViewId="0">
      <selection activeCell="A6" sqref="A6"/>
    </sheetView>
  </sheetViews>
  <sheetFormatPr defaultColWidth="11.5546875" defaultRowHeight="14.4"/>
  <cols>
    <col min="1" max="1" width="4" customWidth="1"/>
    <col min="2" max="2" width="5.33203125" customWidth="1"/>
    <col min="3" max="3" width="5.88671875" customWidth="1"/>
    <col min="4" max="4" width="9.88671875" bestFit="1" customWidth="1"/>
    <col min="5" max="5" width="8.109375" customWidth="1"/>
    <col min="6" max="6" width="5.33203125" customWidth="1"/>
    <col min="7" max="7" width="23" customWidth="1"/>
    <col min="8" max="8" width="18.66406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8.44140625" customWidth="1"/>
    <col min="20" max="20" width="11.44140625" customWidth="1"/>
    <col min="21" max="27" width="11.44140625" style="20" customWidth="1"/>
    <col min="28" max="28" width="8.33203125" style="12" customWidth="1"/>
    <col min="29" max="29" width="29.5546875" style="20" customWidth="1"/>
    <col min="30" max="30" width="10.88671875" style="20" customWidth="1"/>
    <col min="31" max="31" width="8.109375" style="20" customWidth="1"/>
    <col min="32" max="32" width="10.88671875" style="20" customWidth="1"/>
    <col min="33" max="33" width="5.44140625" style="20" customWidth="1"/>
    <col min="34" max="34" width="10.88671875" style="20" customWidth="1"/>
    <col min="35" max="35" width="6.109375" style="20" customWidth="1"/>
    <col min="36"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s="35" customFormat="1">
      <c r="A3" s="1" t="s">
        <v>1470</v>
      </c>
      <c r="B3" s="1">
        <v>2012</v>
      </c>
      <c r="C3" s="1" t="s">
        <v>1623</v>
      </c>
      <c r="D3" s="1" t="s">
        <v>1624</v>
      </c>
      <c r="E3" s="1" t="s">
        <v>225</v>
      </c>
      <c r="F3" s="1">
        <v>47</v>
      </c>
      <c r="G3" s="1" t="s">
        <v>1625</v>
      </c>
      <c r="H3" s="1" t="s">
        <v>1626</v>
      </c>
      <c r="I3" s="1"/>
      <c r="J3" s="1" t="s">
        <v>1627</v>
      </c>
      <c r="K3" s="1">
        <v>93</v>
      </c>
      <c r="L3" s="1"/>
      <c r="M3" s="1">
        <v>0</v>
      </c>
      <c r="N3" s="1">
        <v>0</v>
      </c>
      <c r="O3" s="1">
        <v>7.9000000000000001E-2</v>
      </c>
      <c r="P3" s="1">
        <v>706.29399999999998</v>
      </c>
      <c r="Q3" s="1">
        <v>0</v>
      </c>
      <c r="R3" s="1">
        <v>0.28000000000000003</v>
      </c>
      <c r="S3" s="1">
        <v>23.76</v>
      </c>
      <c r="T3" s="1">
        <v>0.02</v>
      </c>
      <c r="U3" s="3"/>
      <c r="V3" s="3"/>
      <c r="W3" s="3"/>
      <c r="X3" s="3"/>
      <c r="Y3" s="3"/>
      <c r="Z3" s="3"/>
      <c r="AA3" s="3"/>
      <c r="AB3" s="12"/>
      <c r="AC3" s="20"/>
      <c r="AD3" s="20"/>
      <c r="AE3" s="20"/>
      <c r="AF3" s="20"/>
      <c r="AG3" s="20"/>
      <c r="AH3" s="20"/>
      <c r="AI3" s="20"/>
      <c r="AJ3" s="20"/>
      <c r="AK3" s="20"/>
      <c r="AL3" s="20"/>
      <c r="AM3" s="20"/>
      <c r="AN3" s="8"/>
    </row>
    <row r="4" spans="1:40" s="35" customFormat="1">
      <c r="A4" s="1" t="s">
        <v>1470</v>
      </c>
      <c r="B4" s="1">
        <v>2012</v>
      </c>
      <c r="C4" s="1" t="s">
        <v>1628</v>
      </c>
      <c r="D4" s="1" t="s">
        <v>1629</v>
      </c>
      <c r="E4" s="1" t="s">
        <v>230</v>
      </c>
      <c r="F4" s="1">
        <v>48</v>
      </c>
      <c r="G4" s="1" t="s">
        <v>1630</v>
      </c>
      <c r="H4" s="1" t="s">
        <v>1631</v>
      </c>
      <c r="I4" s="1"/>
      <c r="J4" s="1" t="s">
        <v>1627</v>
      </c>
      <c r="K4" s="1">
        <v>84</v>
      </c>
      <c r="L4" s="1"/>
      <c r="M4" s="1">
        <v>0</v>
      </c>
      <c r="N4" s="1">
        <v>0</v>
      </c>
      <c r="O4" s="1">
        <v>54.432000000000002</v>
      </c>
      <c r="P4" s="1">
        <v>2264.1680000000001</v>
      </c>
      <c r="Q4" s="1">
        <v>0</v>
      </c>
      <c r="R4" s="1">
        <v>4.59</v>
      </c>
      <c r="S4" s="1">
        <v>89</v>
      </c>
      <c r="T4" s="1">
        <v>0</v>
      </c>
      <c r="U4" s="3"/>
      <c r="V4" s="3"/>
      <c r="W4" s="3"/>
      <c r="X4" s="3"/>
      <c r="Y4" s="3"/>
      <c r="Z4" s="3"/>
      <c r="AA4" s="3"/>
      <c r="AB4" s="12"/>
      <c r="AC4" s="20"/>
      <c r="AD4" s="20"/>
      <c r="AE4" s="20"/>
      <c r="AF4" s="20"/>
      <c r="AG4" s="20"/>
      <c r="AH4" s="20"/>
      <c r="AI4" s="20"/>
      <c r="AJ4" s="20"/>
      <c r="AK4" s="20"/>
      <c r="AL4" s="20"/>
      <c r="AM4" s="20"/>
      <c r="AN4" s="8"/>
    </row>
    <row r="5" spans="1:40" s="35" customFormat="1">
      <c r="A5" s="1" t="s">
        <v>1470</v>
      </c>
      <c r="B5" s="1">
        <v>2012</v>
      </c>
      <c r="C5" s="1" t="s">
        <v>1632</v>
      </c>
      <c r="D5" s="1" t="s">
        <v>1633</v>
      </c>
      <c r="E5" s="1" t="s">
        <v>235</v>
      </c>
      <c r="F5" s="1">
        <v>49</v>
      </c>
      <c r="G5" s="1" t="s">
        <v>1634</v>
      </c>
      <c r="H5" s="1" t="s">
        <v>1635</v>
      </c>
      <c r="I5" s="1"/>
      <c r="J5" s="1" t="s">
        <v>1627</v>
      </c>
      <c r="K5" s="1">
        <v>92</v>
      </c>
      <c r="L5" s="1"/>
      <c r="M5" s="1">
        <v>0</v>
      </c>
      <c r="N5" s="1">
        <v>0</v>
      </c>
      <c r="O5" s="1">
        <v>0</v>
      </c>
      <c r="P5" s="1">
        <v>302.471</v>
      </c>
      <c r="Q5" s="1">
        <v>0</v>
      </c>
      <c r="R5" s="1">
        <v>0</v>
      </c>
      <c r="S5" s="1">
        <v>30.672999999999998</v>
      </c>
      <c r="T5" s="1">
        <v>6.0000000000000001E-3</v>
      </c>
      <c r="U5" s="3"/>
      <c r="V5" s="3"/>
      <c r="W5" s="3"/>
      <c r="X5" s="3"/>
      <c r="Y5" s="3"/>
      <c r="Z5" s="3"/>
      <c r="AA5" s="3"/>
      <c r="AB5" s="12"/>
      <c r="AC5" s="20"/>
      <c r="AD5" s="20"/>
      <c r="AE5" s="20"/>
      <c r="AF5" s="20"/>
      <c r="AG5" s="20"/>
      <c r="AH5" s="20"/>
      <c r="AI5" s="20"/>
      <c r="AJ5" s="20"/>
      <c r="AK5" s="20"/>
      <c r="AL5" s="20"/>
      <c r="AM5" s="20"/>
      <c r="AN5" s="8"/>
    </row>
    <row r="6" spans="1:40" s="24" customFormat="1">
      <c r="A6" s="4" t="s">
        <v>1470</v>
      </c>
      <c r="B6" s="4">
        <v>2012</v>
      </c>
      <c r="C6" s="4" t="s">
        <v>1636</v>
      </c>
      <c r="D6" s="4" t="s">
        <v>1637</v>
      </c>
      <c r="E6" s="4" t="s">
        <v>239</v>
      </c>
      <c r="F6" s="4">
        <v>50</v>
      </c>
      <c r="G6" s="4" t="s">
        <v>1638</v>
      </c>
      <c r="H6" s="4" t="s">
        <v>1639</v>
      </c>
      <c r="I6" s="4"/>
      <c r="J6" s="4" t="s">
        <v>1627</v>
      </c>
      <c r="K6" s="4">
        <v>570</v>
      </c>
      <c r="L6" s="4"/>
      <c r="M6" s="4">
        <v>0</v>
      </c>
      <c r="N6" s="4">
        <v>0</v>
      </c>
      <c r="O6" s="4">
        <v>0</v>
      </c>
      <c r="P6" s="4">
        <v>242.73</v>
      </c>
      <c r="Q6" s="4">
        <v>0</v>
      </c>
      <c r="R6" s="4">
        <v>4.0000000000000001E-3</v>
      </c>
      <c r="S6" s="4">
        <v>65.099999999999994</v>
      </c>
      <c r="T6" s="4">
        <v>0</v>
      </c>
      <c r="U6" s="16"/>
      <c r="V6" s="16"/>
      <c r="W6" s="16"/>
      <c r="X6" s="16"/>
      <c r="Y6" s="16"/>
      <c r="Z6" s="16"/>
      <c r="AA6" s="16"/>
      <c r="AB6" s="28" t="str">
        <f>[1]DE!B$35</f>
        <v>1.(c)</v>
      </c>
      <c r="AC6" s="31" t="str">
        <f>[1]DE!C$35</f>
        <v>VATTENFALL GmbH</v>
      </c>
      <c r="AD6" s="31" t="str">
        <f>[1]DE!D$35</f>
        <v>VATTENFALL Europe Generation AG GTKW Ahrensfelde</v>
      </c>
      <c r="AE6" s="31">
        <f>[1]DE!E$35</f>
        <v>46304</v>
      </c>
      <c r="AF6" s="31" t="str">
        <f>[1]DE!F$35</f>
        <v>Lindenberger Straße</v>
      </c>
      <c r="AG6" s="31" t="str">
        <f>[1]DE!G$35</f>
        <v>32</v>
      </c>
      <c r="AH6" s="31" t="str">
        <f>[1]DE!H$35</f>
        <v>Ahrensfelde</v>
      </c>
      <c r="AI6" s="31" t="str">
        <f>[1]DE!I$35</f>
        <v>16356</v>
      </c>
      <c r="AJ6" s="31">
        <f>[1]DE!J$35</f>
        <v>0</v>
      </c>
      <c r="AK6" s="31">
        <f>[1]DE!K$35</f>
        <v>0</v>
      </c>
      <c r="AL6" s="31">
        <f>[1]DE!L$35</f>
        <v>0</v>
      </c>
      <c r="AM6" s="31">
        <f>[1]DE!M$35</f>
        <v>0</v>
      </c>
      <c r="AN6" s="8" t="s">
        <v>810</v>
      </c>
    </row>
    <row r="7" spans="1:40" s="35" customFormat="1">
      <c r="A7" s="47" t="s">
        <v>1470</v>
      </c>
      <c r="B7" s="47">
        <v>2012</v>
      </c>
      <c r="C7" s="47" t="s">
        <v>1640</v>
      </c>
      <c r="D7" s="47" t="s">
        <v>1641</v>
      </c>
      <c r="E7" s="47" t="s">
        <v>243</v>
      </c>
      <c r="F7" s="47">
        <v>51</v>
      </c>
      <c r="G7" s="47" t="s">
        <v>1642</v>
      </c>
      <c r="H7" s="47" t="s">
        <v>1643</v>
      </c>
      <c r="I7" s="47"/>
      <c r="J7" s="47" t="s">
        <v>1627</v>
      </c>
      <c r="K7" s="47">
        <v>127</v>
      </c>
      <c r="L7" s="47"/>
      <c r="M7" s="47">
        <v>0.8</v>
      </c>
      <c r="N7" s="47">
        <v>26.9</v>
      </c>
      <c r="O7" s="47">
        <v>99.4</v>
      </c>
      <c r="P7" s="47">
        <v>0</v>
      </c>
      <c r="Q7" s="47">
        <v>0</v>
      </c>
      <c r="R7" s="47">
        <v>82.87</v>
      </c>
      <c r="S7" s="47">
        <v>58.606999999999999</v>
      </c>
      <c r="T7" s="47">
        <v>0.20799999999999999</v>
      </c>
      <c r="U7" s="61"/>
      <c r="V7" s="61"/>
      <c r="W7" s="61"/>
      <c r="X7" s="61"/>
      <c r="Y7" s="61"/>
      <c r="Z7" s="61"/>
      <c r="AA7" s="61"/>
      <c r="AB7" s="40"/>
    </row>
    <row r="8" spans="1:40" s="24" customFormat="1">
      <c r="A8" s="4" t="s">
        <v>1470</v>
      </c>
      <c r="B8" s="4">
        <v>2012</v>
      </c>
      <c r="C8" s="4" t="s">
        <v>1644</v>
      </c>
      <c r="D8" s="4" t="s">
        <v>1645</v>
      </c>
      <c r="E8" s="4" t="s">
        <v>247</v>
      </c>
      <c r="F8" s="4">
        <v>52</v>
      </c>
      <c r="G8" s="4" t="s">
        <v>1646</v>
      </c>
      <c r="H8" s="4" t="s">
        <v>1647</v>
      </c>
      <c r="I8" s="4"/>
      <c r="J8" s="4" t="s">
        <v>1627</v>
      </c>
      <c r="K8" s="4">
        <v>222</v>
      </c>
      <c r="L8" s="4"/>
      <c r="M8" s="4">
        <v>2104.9630000000002</v>
      </c>
      <c r="N8" s="4">
        <v>0</v>
      </c>
      <c r="O8" s="4">
        <v>0.03</v>
      </c>
      <c r="P8" s="4">
        <v>1976.4079999999999</v>
      </c>
      <c r="Q8" s="4">
        <v>23.071999999999999</v>
      </c>
      <c r="R8" s="4">
        <v>215.34299999999999</v>
      </c>
      <c r="S8" s="4">
        <v>228.62899999999999</v>
      </c>
      <c r="T8" s="4">
        <v>8.4710000000000001</v>
      </c>
      <c r="U8" s="16"/>
      <c r="V8" s="16"/>
      <c r="W8" s="16"/>
      <c r="X8" s="16"/>
      <c r="Y8" s="16"/>
      <c r="Z8" s="16"/>
      <c r="AA8" s="16"/>
      <c r="AB8" s="28" t="str">
        <f>[1]DE!B$51</f>
        <v>9.(c)</v>
      </c>
      <c r="AC8" s="31" t="str">
        <f>[1]DE!C$51</f>
        <v>cenadruck GmbH</v>
      </c>
      <c r="AD8" s="31" t="str">
        <f>[1]DE!D$51</f>
        <v>cenadruck GmbH</v>
      </c>
      <c r="AE8" s="31">
        <f>[1]DE!E$51</f>
        <v>43485</v>
      </c>
      <c r="AF8" s="31" t="str">
        <f>[1]DE!F$51</f>
        <v>Fritz-Kunke-Str.</v>
      </c>
      <c r="AG8" s="31" t="str">
        <f>[1]DE!G$51</f>
        <v>8</v>
      </c>
      <c r="AH8" s="31" t="str">
        <f>[1]DE!H$51</f>
        <v>Alfeld</v>
      </c>
      <c r="AI8" s="31" t="str">
        <f>[1]DE!I$51</f>
        <v>31061</v>
      </c>
      <c r="AJ8" s="31">
        <f>[1]DE!J$51</f>
        <v>0</v>
      </c>
      <c r="AK8" s="31">
        <f>[1]DE!K$51</f>
        <v>0</v>
      </c>
      <c r="AL8" s="31">
        <f>[1]DE!L$51</f>
        <v>0</v>
      </c>
      <c r="AM8" s="31">
        <f>[1]DE!M$51</f>
        <v>0</v>
      </c>
      <c r="AN8" s="8" t="s">
        <v>809</v>
      </c>
    </row>
    <row r="9" spans="1:40" s="24" customFormat="1">
      <c r="A9" s="4" t="s">
        <v>1470</v>
      </c>
      <c r="B9" s="4">
        <v>2012</v>
      </c>
      <c r="C9" s="4" t="s">
        <v>1648</v>
      </c>
      <c r="D9" s="4" t="s">
        <v>1649</v>
      </c>
      <c r="E9" s="4" t="s">
        <v>251</v>
      </c>
      <c r="F9" s="4">
        <v>53</v>
      </c>
      <c r="G9" s="4" t="s">
        <v>1650</v>
      </c>
      <c r="H9" s="4" t="s">
        <v>1651</v>
      </c>
      <c r="I9" s="4"/>
      <c r="J9" s="4" t="s">
        <v>1627</v>
      </c>
      <c r="K9" s="4">
        <v>3301</v>
      </c>
      <c r="L9" s="4"/>
      <c r="M9" s="4">
        <v>0</v>
      </c>
      <c r="N9" s="4">
        <v>29560</v>
      </c>
      <c r="O9" s="4">
        <v>320</v>
      </c>
      <c r="P9" s="4">
        <v>367</v>
      </c>
      <c r="Q9" s="4">
        <v>0.06</v>
      </c>
      <c r="R9" s="4">
        <v>1445.4</v>
      </c>
      <c r="S9" s="4">
        <v>1469.9</v>
      </c>
      <c r="T9" s="4">
        <v>16.7</v>
      </c>
      <c r="U9" s="16"/>
      <c r="V9" s="16"/>
      <c r="W9" s="16"/>
      <c r="X9" s="16"/>
      <c r="Y9" s="16"/>
      <c r="Z9" s="16"/>
      <c r="AA9" s="16"/>
      <c r="AB9" s="28" t="str">
        <f>[1]DE!B$62</f>
        <v>1.(c)</v>
      </c>
      <c r="AC9" s="31" t="str">
        <f>[1]DE!C$62</f>
        <v>EnBW Energie Baden-Württemberg AG</v>
      </c>
      <c r="AD9" s="31" t="str">
        <f>[1]DE!D$62</f>
        <v>HKW Altbach/Deizisau</v>
      </c>
      <c r="AE9" s="31">
        <f>[1]DE!E$62</f>
        <v>2450</v>
      </c>
      <c r="AF9" s="31" t="str">
        <f>[1]DE!F$62</f>
        <v>Industriestr.</v>
      </c>
      <c r="AG9" s="31" t="str">
        <f>[1]DE!G$62</f>
        <v>11</v>
      </c>
      <c r="AH9" s="31" t="str">
        <f>[1]DE!H$62</f>
        <v>Altbach</v>
      </c>
      <c r="AI9" s="31" t="str">
        <f>[1]DE!I$62</f>
        <v>73776</v>
      </c>
      <c r="AJ9" s="31">
        <f>[1]DE!J$62</f>
        <v>1470</v>
      </c>
      <c r="AK9" s="31">
        <f>[1]DE!K$62</f>
        <v>1450</v>
      </c>
      <c r="AL9" s="31">
        <f>[1]DE!L$62</f>
        <v>0</v>
      </c>
      <c r="AM9" s="31">
        <f>[1]DE!M$62</f>
        <v>2840</v>
      </c>
      <c r="AN9" s="8" t="s">
        <v>810</v>
      </c>
    </row>
    <row r="10" spans="1:40" s="35" customFormat="1">
      <c r="A10" s="1" t="s">
        <v>1470</v>
      </c>
      <c r="B10" s="1">
        <v>2012</v>
      </c>
      <c r="C10" s="1" t="s">
        <v>1652</v>
      </c>
      <c r="D10" s="1" t="s">
        <v>1653</v>
      </c>
      <c r="E10" s="1" t="s">
        <v>256</v>
      </c>
      <c r="F10" s="1">
        <v>54</v>
      </c>
      <c r="G10" s="1" t="s">
        <v>1654</v>
      </c>
      <c r="H10" s="1" t="s">
        <v>1655</v>
      </c>
      <c r="I10" s="1"/>
      <c r="J10" s="1" t="s">
        <v>1627</v>
      </c>
      <c r="K10" s="1">
        <v>188</v>
      </c>
      <c r="L10" s="1"/>
      <c r="M10" s="1">
        <v>0</v>
      </c>
      <c r="N10" s="1">
        <v>5043.8360000000002</v>
      </c>
      <c r="O10" s="1">
        <v>35.216999999999999</v>
      </c>
      <c r="P10" s="1">
        <v>0</v>
      </c>
      <c r="Q10" s="1">
        <v>0.63200000000000001</v>
      </c>
      <c r="R10" s="1">
        <v>1732.597</v>
      </c>
      <c r="S10" s="1">
        <v>501.13799999999998</v>
      </c>
      <c r="T10" s="1">
        <v>12.241</v>
      </c>
      <c r="U10" s="3"/>
      <c r="V10" s="3"/>
      <c r="W10" s="3"/>
      <c r="X10" s="3"/>
      <c r="Y10" s="3"/>
      <c r="Z10" s="3"/>
      <c r="AA10" s="3"/>
      <c r="AB10" s="12"/>
      <c r="AC10" s="20"/>
      <c r="AD10" s="20"/>
      <c r="AE10" s="20"/>
      <c r="AF10" s="20"/>
      <c r="AG10" s="20"/>
      <c r="AH10" s="20"/>
      <c r="AI10" s="20"/>
      <c r="AJ10" s="20"/>
      <c r="AK10" s="20"/>
      <c r="AL10" s="20"/>
      <c r="AM10" s="20"/>
      <c r="AN10" s="8"/>
    </row>
    <row r="11" spans="1:40" s="24" customFormat="1">
      <c r="A11" s="4" t="s">
        <v>1470</v>
      </c>
      <c r="B11" s="4">
        <v>2012</v>
      </c>
      <c r="C11" s="4" t="s">
        <v>1656</v>
      </c>
      <c r="D11" s="4" t="s">
        <v>1657</v>
      </c>
      <c r="E11" s="4" t="s">
        <v>260</v>
      </c>
      <c r="F11" s="4">
        <v>55</v>
      </c>
      <c r="G11" s="4" t="s">
        <v>1658</v>
      </c>
      <c r="H11" s="4" t="s">
        <v>1659</v>
      </c>
      <c r="I11" s="4"/>
      <c r="J11" s="4" t="s">
        <v>1627</v>
      </c>
      <c r="K11" s="4">
        <v>90</v>
      </c>
      <c r="L11" s="4"/>
      <c r="M11" s="4">
        <v>0</v>
      </c>
      <c r="N11" s="4">
        <v>0</v>
      </c>
      <c r="O11" s="4">
        <v>0</v>
      </c>
      <c r="P11" s="4">
        <v>191.1</v>
      </c>
      <c r="Q11" s="4">
        <v>0</v>
      </c>
      <c r="R11" s="4">
        <v>2.9000000000000001E-2</v>
      </c>
      <c r="S11" s="4">
        <v>2.677</v>
      </c>
      <c r="T11" s="4">
        <v>2E-3</v>
      </c>
      <c r="U11" s="16"/>
      <c r="V11" s="16"/>
      <c r="W11" s="16"/>
      <c r="X11" s="16"/>
      <c r="Y11" s="16"/>
      <c r="Z11" s="16"/>
      <c r="AA11" s="16"/>
      <c r="AB11" s="28" t="str">
        <f>[1]DE!B$94</f>
        <v>5.(b)</v>
      </c>
      <c r="AC11" s="31" t="str">
        <f>[1]DE!C$94</f>
        <v>GWE Gesellschaft für wirtschaftliche Energieversogung mbH</v>
      </c>
      <c r="AD11" s="31" t="str">
        <f>[1]DE!D$94</f>
        <v>IHKW Industrieheizkraftwerk</v>
      </c>
      <c r="AE11" s="31">
        <f>[1]DE!E$94</f>
        <v>110284</v>
      </c>
      <c r="AF11" s="31" t="str">
        <f>[1]DE!F$94</f>
        <v>Koblenzer Str.</v>
      </c>
      <c r="AG11" s="31" t="str">
        <f>[1]DE!G$94</f>
        <v>121 - 125</v>
      </c>
      <c r="AH11" s="31" t="str">
        <f>[1]DE!H$94</f>
        <v>Andernach</v>
      </c>
      <c r="AI11" s="31" t="str">
        <f>[1]DE!I$94</f>
        <v>56626</v>
      </c>
      <c r="AJ11" s="31">
        <f>[1]DE!J$94</f>
        <v>147</v>
      </c>
      <c r="AK11" s="31">
        <f>[1]DE!K$94</f>
        <v>0</v>
      </c>
      <c r="AL11" s="31">
        <f>[1]DE!L$94</f>
        <v>0</v>
      </c>
      <c r="AM11" s="31">
        <f>[1]DE!M$94</f>
        <v>177</v>
      </c>
      <c r="AN11" s="8" t="s">
        <v>810</v>
      </c>
    </row>
    <row r="12" spans="1:40" s="24" customFormat="1">
      <c r="A12" s="4" t="s">
        <v>1470</v>
      </c>
      <c r="B12" s="4">
        <v>2012</v>
      </c>
      <c r="C12" s="4" t="s">
        <v>1660</v>
      </c>
      <c r="D12" s="4" t="s">
        <v>1661</v>
      </c>
      <c r="E12" s="4" t="s">
        <v>264</v>
      </c>
      <c r="F12" s="4">
        <v>56</v>
      </c>
      <c r="G12" s="4" t="s">
        <v>1662</v>
      </c>
      <c r="H12" s="4" t="s">
        <v>1663</v>
      </c>
      <c r="I12" s="4"/>
      <c r="J12" s="4" t="s">
        <v>1627</v>
      </c>
      <c r="K12" s="4">
        <v>94</v>
      </c>
      <c r="L12" s="4"/>
      <c r="M12" s="4">
        <v>0</v>
      </c>
      <c r="N12" s="4">
        <v>0</v>
      </c>
      <c r="O12" s="4">
        <v>0</v>
      </c>
      <c r="P12" s="4">
        <v>1397.347</v>
      </c>
      <c r="Q12" s="4">
        <v>0</v>
      </c>
      <c r="R12" s="4">
        <v>0.58599999999999997</v>
      </c>
      <c r="S12" s="4">
        <v>50.005000000000003</v>
      </c>
      <c r="T12" s="4">
        <v>4.7E-2</v>
      </c>
      <c r="U12" s="16"/>
      <c r="V12" s="16"/>
      <c r="W12" s="16"/>
      <c r="X12" s="16"/>
      <c r="Y12" s="16"/>
      <c r="Z12" s="16"/>
      <c r="AA12" s="16"/>
      <c r="AB12" s="28" t="str">
        <f>[1]DE!B$100</f>
        <v>8.(b).(ii)</v>
      </c>
      <c r="AC12" s="31" t="str">
        <f>[1]DE!C$100</f>
        <v>Suiker Unie GmbH Zuckerfabrik Anklam</v>
      </c>
      <c r="AD12" s="31" t="str">
        <f>[1]DE!D$100</f>
        <v>Suiker Unie GmbH Zuckerfabrik Anklam</v>
      </c>
      <c r="AE12" s="31">
        <f>[1]DE!E$100</f>
        <v>46541</v>
      </c>
      <c r="AF12" s="31" t="str">
        <f>[1]DE!F$100</f>
        <v>Bluthsluster Str.</v>
      </c>
      <c r="AG12" s="31" t="str">
        <f>[1]DE!G$100</f>
        <v>24</v>
      </c>
      <c r="AH12" s="31" t="str">
        <f>[1]DE!H$100</f>
        <v>Anklam</v>
      </c>
      <c r="AI12" s="31" t="str">
        <f>[1]DE!I$100</f>
        <v>17389</v>
      </c>
      <c r="AJ12" s="31">
        <f>[1]DE!J$100</f>
        <v>0</v>
      </c>
      <c r="AK12" s="31">
        <f>[1]DE!K$100</f>
        <v>0</v>
      </c>
      <c r="AL12" s="31">
        <f>[1]DE!L$100</f>
        <v>0</v>
      </c>
      <c r="AM12" s="31">
        <f>[1]DE!M$100</f>
        <v>0</v>
      </c>
      <c r="AN12" s="8" t="s">
        <v>810</v>
      </c>
    </row>
    <row r="13" spans="1:40" s="35" customFormat="1">
      <c r="A13" s="1" t="s">
        <v>1470</v>
      </c>
      <c r="B13" s="1">
        <v>2012</v>
      </c>
      <c r="C13" s="1" t="s">
        <v>1664</v>
      </c>
      <c r="D13" s="1" t="s">
        <v>1665</v>
      </c>
      <c r="E13" s="1" t="s">
        <v>269</v>
      </c>
      <c r="F13" s="1">
        <v>57</v>
      </c>
      <c r="G13" s="1" t="s">
        <v>1666</v>
      </c>
      <c r="H13" s="1" t="s">
        <v>1667</v>
      </c>
      <c r="I13" s="1"/>
      <c r="J13" s="1" t="s">
        <v>1627</v>
      </c>
      <c r="K13" s="1">
        <v>660</v>
      </c>
      <c r="L13" s="1"/>
      <c r="M13" s="1">
        <v>11871.18</v>
      </c>
      <c r="N13" s="1">
        <v>0</v>
      </c>
      <c r="O13" s="1">
        <v>28.03</v>
      </c>
      <c r="P13" s="1">
        <v>87.81</v>
      </c>
      <c r="Q13" s="1">
        <v>0</v>
      </c>
      <c r="R13" s="1">
        <v>9.702</v>
      </c>
      <c r="S13" s="1">
        <v>608.41499999999996</v>
      </c>
      <c r="T13" s="1">
        <v>117.31100000000001</v>
      </c>
      <c r="U13" s="3"/>
      <c r="V13" s="3"/>
      <c r="W13" s="3"/>
      <c r="X13" s="3"/>
      <c r="Y13" s="3"/>
      <c r="Z13" s="3"/>
      <c r="AA13" s="3"/>
      <c r="AB13" s="12"/>
      <c r="AC13" s="20"/>
      <c r="AD13" s="20"/>
      <c r="AE13" s="20"/>
      <c r="AF13" s="20"/>
      <c r="AG13" s="20"/>
      <c r="AH13" s="20"/>
      <c r="AI13" s="20"/>
      <c r="AJ13" s="20"/>
      <c r="AK13" s="20"/>
      <c r="AL13" s="20"/>
      <c r="AM13" s="20"/>
      <c r="AN13" s="8"/>
    </row>
    <row r="14" spans="1:40" s="24" customFormat="1">
      <c r="A14" s="4" t="s">
        <v>1470</v>
      </c>
      <c r="B14" s="4">
        <v>2012</v>
      </c>
      <c r="C14" s="4" t="s">
        <v>1668</v>
      </c>
      <c r="D14" s="4" t="s">
        <v>1669</v>
      </c>
      <c r="E14" s="4" t="s">
        <v>274</v>
      </c>
      <c r="F14" s="4">
        <v>58</v>
      </c>
      <c r="G14" s="4" t="s">
        <v>1670</v>
      </c>
      <c r="H14" s="4" t="s">
        <v>1671</v>
      </c>
      <c r="I14" s="4"/>
      <c r="J14" s="4" t="s">
        <v>1627</v>
      </c>
      <c r="K14" s="4">
        <v>97</v>
      </c>
      <c r="L14" s="4"/>
      <c r="M14" s="4">
        <v>0</v>
      </c>
      <c r="N14" s="4">
        <v>2230.81</v>
      </c>
      <c r="O14" s="4">
        <v>0.45</v>
      </c>
      <c r="P14" s="4">
        <v>0</v>
      </c>
      <c r="Q14" s="4">
        <v>0</v>
      </c>
      <c r="R14" s="4">
        <v>505.17500000000001</v>
      </c>
      <c r="S14" s="4">
        <v>320.62400000000002</v>
      </c>
      <c r="T14" s="4">
        <v>3.2309999999999999</v>
      </c>
      <c r="U14" s="16"/>
      <c r="V14" s="16"/>
      <c r="W14" s="16"/>
      <c r="X14" s="16"/>
      <c r="Y14" s="16"/>
      <c r="Z14" s="16"/>
      <c r="AA14" s="16"/>
      <c r="AB14" s="28" t="str">
        <f>[1]DE!B$112</f>
        <v>6.(b)</v>
      </c>
      <c r="AC14" s="31" t="str">
        <f>[1]DE!C$112</f>
        <v>Delipapier GmbH</v>
      </c>
      <c r="AD14" s="31" t="str">
        <f>[1]DE!D$112</f>
        <v>Delipapier GmbH</v>
      </c>
      <c r="AE14" s="31">
        <f>[1]DE!E$112</f>
        <v>175007</v>
      </c>
      <c r="AF14" s="31" t="str">
        <f>[1]DE!F$112</f>
        <v>-</v>
      </c>
      <c r="AG14" s="31" t="str">
        <f>[1]DE!G$112</f>
        <v>-</v>
      </c>
      <c r="AH14" s="31" t="str">
        <f>[1]DE!H$112</f>
        <v>Arneburg</v>
      </c>
      <c r="AI14" s="31" t="str">
        <f>[1]DE!I$112</f>
        <v>39596</v>
      </c>
      <c r="AJ14" s="31">
        <f>[1]DE!J$112</f>
        <v>0</v>
      </c>
      <c r="AK14" s="31">
        <f>[1]DE!K$112</f>
        <v>0</v>
      </c>
      <c r="AL14" s="31">
        <f>[1]DE!L$112</f>
        <v>0</v>
      </c>
      <c r="AM14" s="31">
        <f>[1]DE!M$112</f>
        <v>0</v>
      </c>
      <c r="AN14" s="8" t="s">
        <v>810</v>
      </c>
    </row>
    <row r="15" spans="1:40" s="35" customFormat="1">
      <c r="A15" s="1" t="s">
        <v>1470</v>
      </c>
      <c r="B15" s="1">
        <v>2012</v>
      </c>
      <c r="C15" s="1" t="s">
        <v>1672</v>
      </c>
      <c r="D15" s="1" t="s">
        <v>1673</v>
      </c>
      <c r="E15" s="1" t="s">
        <v>278</v>
      </c>
      <c r="F15" s="1">
        <v>59</v>
      </c>
      <c r="G15" s="1" t="s">
        <v>1674</v>
      </c>
      <c r="H15" s="1" t="s">
        <v>1675</v>
      </c>
      <c r="I15" s="1"/>
      <c r="J15" s="1" t="s">
        <v>1627</v>
      </c>
      <c r="K15" s="1">
        <v>133</v>
      </c>
      <c r="L15" s="1"/>
      <c r="M15" s="1">
        <v>0</v>
      </c>
      <c r="N15" s="1">
        <v>0</v>
      </c>
      <c r="O15" s="1">
        <v>0</v>
      </c>
      <c r="P15" s="1">
        <v>2116.5610000000001</v>
      </c>
      <c r="Q15" s="1">
        <v>0</v>
      </c>
      <c r="R15" s="1">
        <v>0.90400000000000003</v>
      </c>
      <c r="S15" s="1">
        <v>49.59</v>
      </c>
      <c r="T15" s="1">
        <v>0.40699999999999997</v>
      </c>
      <c r="U15" s="3"/>
      <c r="V15" s="3"/>
      <c r="W15" s="3"/>
      <c r="X15" s="3"/>
      <c r="Y15" s="3"/>
      <c r="Z15" s="3"/>
      <c r="AA15" s="3"/>
      <c r="AB15" s="12"/>
      <c r="AC15" s="20"/>
      <c r="AD15" s="20"/>
      <c r="AE15" s="20"/>
      <c r="AF15" s="20"/>
      <c r="AG15" s="20"/>
      <c r="AH15" s="20"/>
      <c r="AI15" s="20"/>
      <c r="AJ15" s="20"/>
      <c r="AK15" s="20"/>
      <c r="AL15" s="20"/>
      <c r="AM15" s="20"/>
      <c r="AN15" s="8"/>
    </row>
    <row r="16" spans="1:40" s="24" customFormat="1">
      <c r="A16" s="4" t="s">
        <v>1470</v>
      </c>
      <c r="B16" s="4">
        <v>2012</v>
      </c>
      <c r="C16" s="4" t="s">
        <v>1676</v>
      </c>
      <c r="D16" s="4" t="s">
        <v>1677</v>
      </c>
      <c r="E16" s="4" t="s">
        <v>282</v>
      </c>
      <c r="F16" s="4">
        <v>60</v>
      </c>
      <c r="G16" s="4" t="s">
        <v>1678</v>
      </c>
      <c r="H16" s="4" t="s">
        <v>1675</v>
      </c>
      <c r="I16" s="4"/>
      <c r="J16" s="4" t="s">
        <v>1627</v>
      </c>
      <c r="K16" s="4">
        <v>127</v>
      </c>
      <c r="L16" s="4"/>
      <c r="M16" s="4">
        <v>0</v>
      </c>
      <c r="N16" s="4">
        <v>0</v>
      </c>
      <c r="O16" s="4">
        <v>0</v>
      </c>
      <c r="P16" s="4">
        <v>691.64199999999994</v>
      </c>
      <c r="Q16" s="4">
        <v>0</v>
      </c>
      <c r="R16" s="4">
        <v>0.29499999999999998</v>
      </c>
      <c r="S16" s="4">
        <v>124.35899999999999</v>
      </c>
      <c r="T16" s="4">
        <v>0.14600000000000002</v>
      </c>
      <c r="U16" s="16"/>
      <c r="V16" s="16"/>
      <c r="W16" s="16"/>
      <c r="X16" s="16"/>
      <c r="Y16" s="16"/>
      <c r="Z16" s="16"/>
      <c r="AA16" s="16"/>
      <c r="AB16" s="28" t="str">
        <f>[1]DE!B$130</f>
        <v>6.(b)</v>
      </c>
      <c r="AC16" s="31" t="str">
        <f>[1]DE!C$130</f>
        <v>DS Smith Paper Deutschland GmbH</v>
      </c>
      <c r="AD16" s="31" t="str">
        <f>[1]DE!D$130</f>
        <v>DS Smith Paper Deutschland GmbH Werk Aschaffenburg</v>
      </c>
      <c r="AE16" s="31">
        <f>[1]DE!E$130</f>
        <v>46010</v>
      </c>
      <c r="AF16" s="31" t="str">
        <f>[1]DE!F$130</f>
        <v>Weichertstraße</v>
      </c>
      <c r="AG16" s="31" t="str">
        <f>[1]DE!G$130</f>
        <v>7</v>
      </c>
      <c r="AH16" s="31" t="str">
        <f>[1]DE!H$130</f>
        <v>Aschaffenburg</v>
      </c>
      <c r="AI16" s="31" t="str">
        <f>[1]DE!I$130</f>
        <v>63741</v>
      </c>
      <c r="AJ16" s="31">
        <f>[1]DE!J$130</f>
        <v>316</v>
      </c>
      <c r="AK16" s="31">
        <f>[1]DE!K$130</f>
        <v>0</v>
      </c>
      <c r="AL16" s="31">
        <f>[1]DE!L$130</f>
        <v>0</v>
      </c>
      <c r="AM16" s="31">
        <f>[1]DE!M$130</f>
        <v>177</v>
      </c>
      <c r="AN16" s="8" t="s">
        <v>810</v>
      </c>
    </row>
    <row r="17" spans="1:40" s="35" customFormat="1">
      <c r="A17" s="1" t="s">
        <v>1470</v>
      </c>
      <c r="B17" s="1">
        <v>2012</v>
      </c>
      <c r="C17" s="1" t="s">
        <v>1679</v>
      </c>
      <c r="D17" s="1" t="s">
        <v>1680</v>
      </c>
      <c r="E17" s="1" t="s">
        <v>286</v>
      </c>
      <c r="F17" s="1">
        <v>61</v>
      </c>
      <c r="G17" s="1" t="s">
        <v>1681</v>
      </c>
      <c r="H17" s="1" t="s">
        <v>1682</v>
      </c>
      <c r="I17" s="1"/>
      <c r="J17" s="1" t="s">
        <v>1627</v>
      </c>
      <c r="K17" s="1">
        <v>215.5</v>
      </c>
      <c r="L17" s="1"/>
      <c r="M17" s="1">
        <v>0</v>
      </c>
      <c r="N17" s="1">
        <v>0</v>
      </c>
      <c r="O17" s="1">
        <v>11.65</v>
      </c>
      <c r="P17" s="1">
        <v>1997.97</v>
      </c>
      <c r="Q17" s="1">
        <v>0</v>
      </c>
      <c r="R17" s="1">
        <v>2.21</v>
      </c>
      <c r="S17" s="1">
        <v>47.26</v>
      </c>
      <c r="T17" s="1">
        <v>0</v>
      </c>
      <c r="U17" s="3"/>
      <c r="V17" s="3"/>
      <c r="W17" s="3"/>
      <c r="X17" s="3"/>
      <c r="Y17" s="3"/>
      <c r="Z17" s="3"/>
      <c r="AA17" s="3"/>
      <c r="AB17" s="12"/>
      <c r="AC17" s="20"/>
      <c r="AD17" s="20"/>
      <c r="AE17" s="20"/>
      <c r="AF17" s="20"/>
      <c r="AG17" s="20"/>
      <c r="AH17" s="20"/>
      <c r="AI17" s="20"/>
      <c r="AJ17" s="20"/>
      <c r="AK17" s="20"/>
      <c r="AL17" s="20"/>
      <c r="AM17" s="20"/>
      <c r="AN17" s="8"/>
    </row>
    <row r="18" spans="1:40" s="24" customFormat="1">
      <c r="A18" s="4" t="s">
        <v>1470</v>
      </c>
      <c r="B18" s="4">
        <v>2012</v>
      </c>
      <c r="C18" s="4" t="s">
        <v>1683</v>
      </c>
      <c r="D18" s="4" t="s">
        <v>1684</v>
      </c>
      <c r="E18" s="4" t="s">
        <v>291</v>
      </c>
      <c r="F18" s="4">
        <v>62</v>
      </c>
      <c r="G18" s="4" t="s">
        <v>1685</v>
      </c>
      <c r="H18" s="4" t="s">
        <v>1682</v>
      </c>
      <c r="I18" s="4"/>
      <c r="J18" s="4" t="s">
        <v>1627</v>
      </c>
      <c r="K18" s="4">
        <v>90</v>
      </c>
      <c r="L18" s="4"/>
      <c r="M18" s="4">
        <v>0</v>
      </c>
      <c r="N18" s="4">
        <v>0</v>
      </c>
      <c r="O18" s="4">
        <v>0</v>
      </c>
      <c r="P18" s="4">
        <v>814.58399999999995</v>
      </c>
      <c r="Q18" s="4">
        <v>0</v>
      </c>
      <c r="R18" s="4">
        <v>4.4999999999999998E-2</v>
      </c>
      <c r="S18" s="4">
        <v>37.957999999999998</v>
      </c>
      <c r="T18" s="4">
        <v>0.15</v>
      </c>
      <c r="U18" s="16"/>
      <c r="V18" s="16"/>
      <c r="W18" s="16"/>
      <c r="X18" s="16"/>
      <c r="Y18" s="16"/>
      <c r="Z18" s="16"/>
      <c r="AA18" s="16"/>
      <c r="AB18" s="28" t="str">
        <f>[1]DE!B$153</f>
        <v>1.(c)</v>
      </c>
      <c r="AC18" s="31" t="str">
        <f>[1]DE!C$153</f>
        <v>Stadtwerke Augsburg Energie GmbH</v>
      </c>
      <c r="AD18" s="31" t="str">
        <f>[1]DE!D$153</f>
        <v>Blockheizkraftwerk GT-Ost</v>
      </c>
      <c r="AE18" s="31">
        <f>[1]DE!E$153</f>
        <v>74318</v>
      </c>
      <c r="AF18" s="31" t="str">
        <f>[1]DE!F$153</f>
        <v>Beim Grenzgraben</v>
      </c>
      <c r="AG18" s="31" t="str">
        <f>[1]DE!G$153</f>
        <v>10</v>
      </c>
      <c r="AH18" s="31" t="str">
        <f>[1]DE!H$153</f>
        <v>Augsburg</v>
      </c>
      <c r="AI18" s="31" t="str">
        <f>[1]DE!I$153</f>
        <v>86167</v>
      </c>
      <c r="AJ18" s="31">
        <f>[1]DE!J$153</f>
        <v>0</v>
      </c>
      <c r="AK18" s="31">
        <f>[1]DE!K$153</f>
        <v>0</v>
      </c>
      <c r="AL18" s="31">
        <f>[1]DE!L$153</f>
        <v>0</v>
      </c>
      <c r="AM18" s="31">
        <f>[1]DE!M$153</f>
        <v>0</v>
      </c>
      <c r="AN18" s="8" t="s">
        <v>810</v>
      </c>
    </row>
    <row r="19" spans="1:40" s="24" customFormat="1">
      <c r="A19" s="4" t="s">
        <v>1470</v>
      </c>
      <c r="B19" s="4">
        <v>2012</v>
      </c>
      <c r="C19" s="4" t="s">
        <v>1686</v>
      </c>
      <c r="D19" s="4" t="s">
        <v>1687</v>
      </c>
      <c r="E19" s="4" t="s">
        <v>296</v>
      </c>
      <c r="F19" s="4">
        <v>63</v>
      </c>
      <c r="G19" s="4" t="s">
        <v>1688</v>
      </c>
      <c r="H19" s="4" t="s">
        <v>1682</v>
      </c>
      <c r="I19" s="4"/>
      <c r="J19" s="4" t="s">
        <v>1627</v>
      </c>
      <c r="K19" s="4">
        <v>216</v>
      </c>
      <c r="L19" s="4"/>
      <c r="M19" s="4">
        <v>0</v>
      </c>
      <c r="N19" s="4">
        <v>0</v>
      </c>
      <c r="O19" s="4">
        <v>29.667000000000002</v>
      </c>
      <c r="P19" s="4">
        <v>696.19799999999998</v>
      </c>
      <c r="Q19" s="4">
        <v>0</v>
      </c>
      <c r="R19" s="4">
        <v>1.7709999999999999</v>
      </c>
      <c r="S19" s="4">
        <v>19.651</v>
      </c>
      <c r="T19" s="4">
        <v>0.11600000000000001</v>
      </c>
      <c r="U19" s="16"/>
      <c r="V19" s="16"/>
      <c r="W19" s="16"/>
      <c r="X19" s="16"/>
      <c r="Y19" s="16"/>
      <c r="Z19" s="16"/>
      <c r="AA19" s="16"/>
      <c r="AB19" s="28" t="str">
        <f>[1]DE!B$156</f>
        <v>1.(c)</v>
      </c>
      <c r="AC19" s="31" t="str">
        <f>[1]DE!C$156</f>
        <v>Stadtwerke Augsburg Energie GmbH</v>
      </c>
      <c r="AD19" s="31" t="str">
        <f>[1]DE!D$156</f>
        <v>Heizkraftwerk Franziskanergasse</v>
      </c>
      <c r="AE19" s="31">
        <f>[1]DE!E$156</f>
        <v>46064</v>
      </c>
      <c r="AF19" s="31" t="str">
        <f>[1]DE!F$156</f>
        <v>Franziskanergasse</v>
      </c>
      <c r="AG19" s="31" t="str">
        <f>[1]DE!G$156</f>
        <v>9</v>
      </c>
      <c r="AH19" s="31" t="str">
        <f>[1]DE!H$156</f>
        <v>Augsburg</v>
      </c>
      <c r="AI19" s="31" t="str">
        <f>[1]DE!I$156</f>
        <v>86152</v>
      </c>
      <c r="AJ19" s="31">
        <f>[1]DE!J$156</f>
        <v>0</v>
      </c>
      <c r="AK19" s="31">
        <f>[1]DE!K$156</f>
        <v>0</v>
      </c>
      <c r="AL19" s="31">
        <f>[1]DE!L$156</f>
        <v>0</v>
      </c>
      <c r="AM19" s="31">
        <f>[1]DE!M$156</f>
        <v>0</v>
      </c>
      <c r="AN19" s="8" t="s">
        <v>810</v>
      </c>
    </row>
    <row r="20" spans="1:40" s="35" customFormat="1">
      <c r="A20" s="1" t="s">
        <v>1470</v>
      </c>
      <c r="B20" s="1">
        <v>2012</v>
      </c>
      <c r="C20" s="1" t="s">
        <v>1689</v>
      </c>
      <c r="D20" s="1" t="s">
        <v>1690</v>
      </c>
      <c r="E20" s="1" t="s">
        <v>300</v>
      </c>
      <c r="F20" s="1">
        <v>64</v>
      </c>
      <c r="G20" s="1" t="s">
        <v>1691</v>
      </c>
      <c r="H20" s="1" t="s">
        <v>1692</v>
      </c>
      <c r="I20" s="1"/>
      <c r="J20" s="1" t="s">
        <v>1627</v>
      </c>
      <c r="K20" s="1">
        <v>87</v>
      </c>
      <c r="L20" s="1"/>
      <c r="M20" s="1">
        <v>0</v>
      </c>
      <c r="N20" s="1">
        <v>0</v>
      </c>
      <c r="O20" s="1">
        <v>0.17299999999999999</v>
      </c>
      <c r="P20" s="1">
        <v>861.60900000000004</v>
      </c>
      <c r="Q20" s="1">
        <v>0</v>
      </c>
      <c r="R20" s="1">
        <v>0.44</v>
      </c>
      <c r="S20" s="1">
        <v>22.48</v>
      </c>
      <c r="T20" s="1">
        <v>0.154</v>
      </c>
      <c r="U20" s="3"/>
      <c r="V20" s="3"/>
      <c r="W20" s="3"/>
      <c r="X20" s="3"/>
      <c r="Y20" s="3"/>
      <c r="Z20" s="3"/>
      <c r="AA20" s="3"/>
      <c r="AB20" s="12"/>
      <c r="AC20" s="20"/>
      <c r="AD20" s="20"/>
      <c r="AE20" s="20"/>
      <c r="AF20" s="20"/>
      <c r="AG20" s="20"/>
      <c r="AH20" s="20"/>
      <c r="AI20" s="20"/>
      <c r="AJ20" s="20"/>
      <c r="AK20" s="20"/>
      <c r="AL20" s="20"/>
      <c r="AM20" s="20"/>
      <c r="AN20" s="8"/>
    </row>
    <row r="21" spans="1:40" s="35" customFormat="1">
      <c r="A21" s="1" t="s">
        <v>1470</v>
      </c>
      <c r="B21" s="1">
        <v>2012</v>
      </c>
      <c r="C21" s="1" t="s">
        <v>1693</v>
      </c>
      <c r="D21" s="1" t="s">
        <v>1694</v>
      </c>
      <c r="E21" s="1" t="s">
        <v>305</v>
      </c>
      <c r="F21" s="1">
        <v>65</v>
      </c>
      <c r="G21" s="1" t="s">
        <v>1695</v>
      </c>
      <c r="H21" s="1" t="s">
        <v>1696</v>
      </c>
      <c r="I21" s="1"/>
      <c r="J21" s="1" t="s">
        <v>1627</v>
      </c>
      <c r="K21" s="1">
        <v>86</v>
      </c>
      <c r="L21" s="1"/>
      <c r="M21" s="1">
        <v>0</v>
      </c>
      <c r="N21" s="1">
        <v>0</v>
      </c>
      <c r="O21" s="1">
        <v>0</v>
      </c>
      <c r="P21" s="1">
        <v>236.21</v>
      </c>
      <c r="Q21" s="1">
        <v>0</v>
      </c>
      <c r="R21" s="1">
        <v>0.13</v>
      </c>
      <c r="S21" s="1">
        <v>9.1999999999999993</v>
      </c>
      <c r="T21" s="1">
        <v>0.02</v>
      </c>
      <c r="U21" s="3"/>
      <c r="V21" s="3"/>
      <c r="W21" s="3"/>
      <c r="X21" s="3"/>
      <c r="Y21" s="3"/>
      <c r="Z21" s="3"/>
      <c r="AA21" s="3"/>
      <c r="AB21" s="12"/>
      <c r="AC21" s="20"/>
      <c r="AD21" s="20"/>
      <c r="AE21" s="20"/>
      <c r="AF21" s="20"/>
      <c r="AG21" s="20"/>
      <c r="AH21" s="20"/>
      <c r="AI21" s="20"/>
      <c r="AJ21" s="20"/>
      <c r="AK21" s="20"/>
      <c r="AL21" s="20"/>
      <c r="AM21" s="20"/>
      <c r="AN21" s="8"/>
    </row>
    <row r="22" spans="1:40" s="24" customFormat="1">
      <c r="A22" s="4" t="s">
        <v>1470</v>
      </c>
      <c r="B22" s="4">
        <v>2012</v>
      </c>
      <c r="C22" s="4" t="s">
        <v>1697</v>
      </c>
      <c r="D22" s="4" t="s">
        <v>1698</v>
      </c>
      <c r="E22" s="4" t="s">
        <v>309</v>
      </c>
      <c r="F22" s="4">
        <v>66</v>
      </c>
      <c r="G22" s="4" t="s">
        <v>1699</v>
      </c>
      <c r="H22" s="4" t="s">
        <v>1700</v>
      </c>
      <c r="I22" s="4"/>
      <c r="J22" s="4" t="s">
        <v>1627</v>
      </c>
      <c r="K22" s="4">
        <v>75</v>
      </c>
      <c r="L22" s="4"/>
      <c r="M22" s="4">
        <v>0</v>
      </c>
      <c r="N22" s="4">
        <v>0</v>
      </c>
      <c r="O22" s="4">
        <v>7.718</v>
      </c>
      <c r="P22" s="4">
        <v>318.45400000000001</v>
      </c>
      <c r="Q22" s="4">
        <v>0</v>
      </c>
      <c r="R22" s="4">
        <v>0.68</v>
      </c>
      <c r="S22" s="4">
        <v>24.99</v>
      </c>
      <c r="T22" s="4">
        <v>0.04</v>
      </c>
      <c r="U22" s="16"/>
      <c r="V22" s="16"/>
      <c r="W22" s="16"/>
      <c r="X22" s="16"/>
      <c r="Y22" s="16"/>
      <c r="Z22" s="16"/>
      <c r="AA22" s="16"/>
      <c r="AB22" s="28" t="str">
        <f>[1]DE!B$227</f>
        <v>1.(c)</v>
      </c>
      <c r="AC22" s="31" t="str">
        <f>[1]DE!C$227</f>
        <v>E.ON Thüringer Energie AG</v>
      </c>
      <c r="AD22" s="31" t="str">
        <f>[1]DE!D$227</f>
        <v>HKW Bad Salzungen</v>
      </c>
      <c r="AE22" s="31">
        <f>[1]DE!E$227</f>
        <v>47166</v>
      </c>
      <c r="AF22" s="31" t="str">
        <f>[1]DE!F$227</f>
        <v>Langenfelder Straße</v>
      </c>
      <c r="AG22" s="31" t="str">
        <f>[1]DE!G$227</f>
        <v>82</v>
      </c>
      <c r="AH22" s="31" t="str">
        <f>[1]DE!H$227</f>
        <v>Bad Salzungen</v>
      </c>
      <c r="AI22" s="31" t="str">
        <f>[1]DE!I$227</f>
        <v>36433</v>
      </c>
      <c r="AJ22" s="31">
        <f>[1]DE!J$227</f>
        <v>0</v>
      </c>
      <c r="AK22" s="31">
        <f>[1]DE!K$227</f>
        <v>0</v>
      </c>
      <c r="AL22" s="31">
        <f>[1]DE!L$227</f>
        <v>0</v>
      </c>
      <c r="AM22" s="31">
        <f>[1]DE!M$227</f>
        <v>0</v>
      </c>
      <c r="AN22" s="8" t="s">
        <v>810</v>
      </c>
    </row>
    <row r="23" spans="1:40" s="24" customFormat="1">
      <c r="A23" s="4" t="s">
        <v>1470</v>
      </c>
      <c r="B23" s="4">
        <v>2012</v>
      </c>
      <c r="C23" s="4" t="s">
        <v>1701</v>
      </c>
      <c r="D23" s="4" t="s">
        <v>1702</v>
      </c>
      <c r="E23" s="4" t="s">
        <v>314</v>
      </c>
      <c r="F23" s="4">
        <v>67</v>
      </c>
      <c r="G23" s="4" t="s">
        <v>1703</v>
      </c>
      <c r="H23" s="4" t="s">
        <v>1704</v>
      </c>
      <c r="I23" s="4"/>
      <c r="J23" s="4" t="s">
        <v>1627</v>
      </c>
      <c r="K23" s="4">
        <v>177</v>
      </c>
      <c r="L23" s="4"/>
      <c r="M23" s="4">
        <v>0</v>
      </c>
      <c r="N23" s="4">
        <v>0</v>
      </c>
      <c r="O23" s="4">
        <v>0</v>
      </c>
      <c r="P23" s="4">
        <v>10.983000000000001</v>
      </c>
      <c r="Q23" s="4">
        <v>0</v>
      </c>
      <c r="R23" s="4">
        <v>0</v>
      </c>
      <c r="S23" s="4">
        <v>0.14799999999999999</v>
      </c>
      <c r="T23" s="4">
        <v>0</v>
      </c>
      <c r="U23" s="16"/>
      <c r="V23" s="16"/>
      <c r="W23" s="16"/>
      <c r="X23" s="16"/>
      <c r="Y23" s="16"/>
      <c r="Z23" s="16"/>
      <c r="AA23" s="16"/>
      <c r="AB23" s="28" t="str">
        <f>[1]DE!B$249</f>
        <v>1.(c)</v>
      </c>
      <c r="AC23" s="31" t="str">
        <f>[1]DE!C$249</f>
        <v>StoraEnso Baienfurt GmbH &amp; Co. KG</v>
      </c>
      <c r="AD23" s="31" t="str">
        <f>[1]DE!D$249</f>
        <v>Stora Enso Baienfurt GmbH</v>
      </c>
      <c r="AE23" s="31">
        <f>[1]DE!E$249</f>
        <v>2597</v>
      </c>
      <c r="AF23" s="31" t="str">
        <f>[1]DE!F$249</f>
        <v>Fabrikstr.</v>
      </c>
      <c r="AG23" s="31" t="str">
        <f>[1]DE!G$249</f>
        <v>1</v>
      </c>
      <c r="AH23" s="31" t="str">
        <f>[1]DE!H$249</f>
        <v>Baienfurt</v>
      </c>
      <c r="AI23" s="31" t="str">
        <f>[1]DE!I$249</f>
        <v>88255</v>
      </c>
      <c r="AJ23" s="31">
        <f>[1]DE!J$249</f>
        <v>0</v>
      </c>
      <c r="AK23" s="31">
        <f>[1]DE!K$249</f>
        <v>0</v>
      </c>
      <c r="AL23" s="31">
        <f>[1]DE!L$249</f>
        <v>0</v>
      </c>
      <c r="AM23" s="31">
        <f>[1]DE!M$249</f>
        <v>0</v>
      </c>
      <c r="AN23" s="8" t="s">
        <v>810</v>
      </c>
    </row>
    <row r="24" spans="1:40" s="24" customFormat="1">
      <c r="A24" s="4" t="s">
        <v>1470</v>
      </c>
      <c r="B24" s="4">
        <v>2012</v>
      </c>
      <c r="C24" s="4" t="s">
        <v>1705</v>
      </c>
      <c r="D24" s="4" t="s">
        <v>1706</v>
      </c>
      <c r="E24" s="4" t="s">
        <v>318</v>
      </c>
      <c r="F24" s="4">
        <v>68</v>
      </c>
      <c r="G24" s="4" t="s">
        <v>1707</v>
      </c>
      <c r="H24" s="4" t="s">
        <v>1708</v>
      </c>
      <c r="I24" s="4"/>
      <c r="J24" s="4" t="s">
        <v>1627</v>
      </c>
      <c r="K24" s="4">
        <v>58</v>
      </c>
      <c r="L24" s="4"/>
      <c r="M24" s="4">
        <v>0</v>
      </c>
      <c r="N24" s="4">
        <v>0</v>
      </c>
      <c r="O24" s="4">
        <v>0</v>
      </c>
      <c r="P24" s="4">
        <v>1878</v>
      </c>
      <c r="Q24" s="4">
        <v>0</v>
      </c>
      <c r="R24" s="4">
        <v>0</v>
      </c>
      <c r="S24" s="4">
        <v>111.8</v>
      </c>
      <c r="T24" s="4">
        <v>0</v>
      </c>
      <c r="U24" s="16"/>
      <c r="V24" s="16"/>
      <c r="W24" s="16"/>
      <c r="X24" s="16"/>
      <c r="Y24" s="16"/>
      <c r="Z24" s="16"/>
      <c r="AA24" s="16"/>
      <c r="AB24" s="28" t="str">
        <f>[1]DE!B$265</f>
        <v>8.(b).(ii)</v>
      </c>
      <c r="AC24" s="31" t="str">
        <f>[1]DE!C$265</f>
        <v>Cargill Deutschland GmbH</v>
      </c>
      <c r="AD24" s="31" t="str">
        <f>[1]DE!D$265</f>
        <v>Cargill Deutschland GmbH</v>
      </c>
      <c r="AE24" s="31">
        <f>[1]DE!E$265</f>
        <v>46820</v>
      </c>
      <c r="AF24" s="31" t="str">
        <f>[1]DE!F$265</f>
        <v>Monplaisierstr. 22</v>
      </c>
      <c r="AG24" s="31" t="str">
        <f>[1]DE!G$265</f>
        <v>-</v>
      </c>
      <c r="AH24" s="31" t="str">
        <f>[1]DE!H$265</f>
        <v>Barby</v>
      </c>
      <c r="AI24" s="31" t="str">
        <f>[1]DE!I$265</f>
        <v>39249</v>
      </c>
      <c r="AJ24" s="31">
        <f>[1]DE!J$265</f>
        <v>112</v>
      </c>
      <c r="AK24" s="31">
        <f>[1]DE!K$265</f>
        <v>0</v>
      </c>
      <c r="AL24" s="31">
        <f>[1]DE!L$265</f>
        <v>0</v>
      </c>
      <c r="AM24" s="31">
        <f>[1]DE!M$265</f>
        <v>0</v>
      </c>
      <c r="AN24" s="8" t="s">
        <v>810</v>
      </c>
    </row>
    <row r="25" spans="1:40" s="35" customFormat="1">
      <c r="A25" s="1" t="s">
        <v>1470</v>
      </c>
      <c r="B25" s="1">
        <v>2012</v>
      </c>
      <c r="C25" s="1" t="s">
        <v>1709</v>
      </c>
      <c r="D25" s="1" t="s">
        <v>1710</v>
      </c>
      <c r="E25" s="1" t="s">
        <v>322</v>
      </c>
      <c r="F25" s="1">
        <v>69</v>
      </c>
      <c r="G25" s="1" t="s">
        <v>1711</v>
      </c>
      <c r="H25" s="1" t="s">
        <v>1712</v>
      </c>
      <c r="I25" s="1"/>
      <c r="J25" s="1" t="s">
        <v>1627</v>
      </c>
      <c r="K25" s="1">
        <v>80</v>
      </c>
      <c r="L25" s="1"/>
      <c r="M25" s="1">
        <v>0</v>
      </c>
      <c r="N25" s="1">
        <v>0</v>
      </c>
      <c r="O25" s="1">
        <v>0</v>
      </c>
      <c r="P25" s="1">
        <v>0.03</v>
      </c>
      <c r="Q25" s="1">
        <v>0</v>
      </c>
      <c r="R25" s="1">
        <v>0</v>
      </c>
      <c r="S25" s="1">
        <v>1E-3</v>
      </c>
      <c r="T25" s="1">
        <v>0</v>
      </c>
      <c r="U25" s="3"/>
      <c r="V25" s="3"/>
      <c r="W25" s="3"/>
      <c r="X25" s="3"/>
      <c r="Y25" s="3"/>
      <c r="Z25" s="3"/>
      <c r="AA25" s="3"/>
      <c r="AB25" s="12"/>
      <c r="AC25" s="20"/>
      <c r="AD25" s="20"/>
      <c r="AE25" s="20"/>
      <c r="AF25" s="20"/>
      <c r="AG25" s="20"/>
      <c r="AH25" s="20"/>
      <c r="AI25" s="20"/>
      <c r="AJ25" s="20"/>
      <c r="AK25" s="20"/>
      <c r="AL25" s="20"/>
      <c r="AM25" s="20"/>
      <c r="AN25" s="8"/>
    </row>
    <row r="26" spans="1:40" s="35" customFormat="1">
      <c r="A26" s="1" t="s">
        <v>1470</v>
      </c>
      <c r="B26" s="1">
        <v>2012</v>
      </c>
      <c r="C26" s="1" t="s">
        <v>1713</v>
      </c>
      <c r="D26" s="1" t="s">
        <v>1714</v>
      </c>
      <c r="E26" s="1" t="s">
        <v>326</v>
      </c>
      <c r="F26" s="1">
        <v>70</v>
      </c>
      <c r="G26" s="1" t="s">
        <v>1715</v>
      </c>
      <c r="H26" s="1" t="s">
        <v>1716</v>
      </c>
      <c r="I26" s="1"/>
      <c r="J26" s="1" t="s">
        <v>1627</v>
      </c>
      <c r="K26" s="1">
        <v>52</v>
      </c>
      <c r="L26" s="1"/>
      <c r="M26" s="1">
        <v>0</v>
      </c>
      <c r="N26" s="1">
        <v>0</v>
      </c>
      <c r="O26" s="1">
        <v>0.65</v>
      </c>
      <c r="P26" s="1">
        <v>333.68</v>
      </c>
      <c r="Q26" s="1">
        <v>0</v>
      </c>
      <c r="R26" s="1">
        <v>0.05</v>
      </c>
      <c r="S26" s="1">
        <v>4.7</v>
      </c>
      <c r="T26" s="1">
        <v>0.46600000000000003</v>
      </c>
      <c r="U26" s="3"/>
      <c r="V26" s="3"/>
      <c r="W26" s="3"/>
      <c r="X26" s="3"/>
      <c r="Y26" s="3"/>
      <c r="Z26" s="3"/>
      <c r="AA26" s="3"/>
      <c r="AB26" s="12"/>
      <c r="AC26" s="20"/>
      <c r="AD26" s="20"/>
      <c r="AE26" s="20"/>
      <c r="AF26" s="20"/>
      <c r="AG26" s="20"/>
      <c r="AH26" s="20"/>
      <c r="AI26" s="20"/>
      <c r="AJ26" s="20"/>
      <c r="AK26" s="20"/>
      <c r="AL26" s="20"/>
      <c r="AM26" s="20"/>
      <c r="AN26" s="8"/>
    </row>
    <row r="27" spans="1:40" s="35" customFormat="1">
      <c r="A27" s="1" t="s">
        <v>1470</v>
      </c>
      <c r="B27" s="1">
        <v>2012</v>
      </c>
      <c r="C27" s="1" t="s">
        <v>1717</v>
      </c>
      <c r="D27" s="1" t="s">
        <v>1718</v>
      </c>
      <c r="E27" s="1" t="s">
        <v>331</v>
      </c>
      <c r="F27" s="1">
        <v>71</v>
      </c>
      <c r="G27" s="1" t="s">
        <v>1719</v>
      </c>
      <c r="H27" s="1" t="s">
        <v>1720</v>
      </c>
      <c r="I27" s="1"/>
      <c r="J27" s="1" t="s">
        <v>1627</v>
      </c>
      <c r="K27" s="1">
        <v>552</v>
      </c>
      <c r="L27" s="1"/>
      <c r="M27" s="1">
        <v>0</v>
      </c>
      <c r="N27" s="1">
        <v>0</v>
      </c>
      <c r="O27" s="1">
        <v>74</v>
      </c>
      <c r="P27" s="1">
        <v>3372</v>
      </c>
      <c r="Q27" s="1">
        <v>0</v>
      </c>
      <c r="R27" s="1">
        <v>7.5149999999999997</v>
      </c>
      <c r="S27" s="1">
        <v>58.27</v>
      </c>
      <c r="T27" s="1">
        <v>0.99</v>
      </c>
      <c r="U27" s="3"/>
      <c r="V27" s="3"/>
      <c r="W27" s="3"/>
      <c r="X27" s="3"/>
      <c r="Y27" s="3"/>
      <c r="Z27" s="3"/>
      <c r="AA27" s="3"/>
      <c r="AB27" s="12"/>
      <c r="AC27" s="20"/>
      <c r="AD27" s="20"/>
      <c r="AE27" s="20"/>
      <c r="AF27" s="20"/>
      <c r="AG27" s="20"/>
      <c r="AH27" s="20"/>
      <c r="AI27" s="20"/>
      <c r="AJ27" s="20"/>
      <c r="AK27" s="20"/>
      <c r="AL27" s="20"/>
      <c r="AM27" s="20"/>
      <c r="AN27" s="8"/>
    </row>
    <row r="28" spans="1:40" s="24" customFormat="1">
      <c r="A28" s="4" t="s">
        <v>1470</v>
      </c>
      <c r="B28" s="4">
        <v>2012</v>
      </c>
      <c r="C28" s="4" t="s">
        <v>1721</v>
      </c>
      <c r="D28" s="4" t="s">
        <v>1722</v>
      </c>
      <c r="E28" s="4" t="s">
        <v>336</v>
      </c>
      <c r="F28" s="4">
        <v>72</v>
      </c>
      <c r="G28" s="4" t="s">
        <v>1723</v>
      </c>
      <c r="H28" s="4" t="s">
        <v>1724</v>
      </c>
      <c r="I28" s="4"/>
      <c r="J28" s="4" t="s">
        <v>1627</v>
      </c>
      <c r="K28" s="4">
        <v>87</v>
      </c>
      <c r="L28" s="4"/>
      <c r="M28" s="4">
        <v>0</v>
      </c>
      <c r="N28" s="4">
        <v>381.26</v>
      </c>
      <c r="O28" s="4">
        <v>17.21</v>
      </c>
      <c r="P28" s="4">
        <v>0</v>
      </c>
      <c r="Q28" s="4">
        <v>0</v>
      </c>
      <c r="R28" s="4">
        <v>178.55</v>
      </c>
      <c r="S28" s="4">
        <v>57.36</v>
      </c>
      <c r="T28" s="4">
        <v>8.7999999999999995E-2</v>
      </c>
      <c r="U28" s="16"/>
      <c r="V28" s="16"/>
      <c r="W28" s="16"/>
      <c r="X28" s="16"/>
      <c r="Y28" s="16"/>
      <c r="Z28" s="16"/>
      <c r="AA28" s="16"/>
      <c r="AB28" s="28" t="str">
        <f>[1]DE!B$291</f>
        <v>1.(c)</v>
      </c>
      <c r="AC28" s="31" t="str">
        <f>[1]DE!C$291</f>
        <v>ENSO Energie Sachsen Ost AG, Heizwerk Bautzen</v>
      </c>
      <c r="AD28" s="31" t="str">
        <f>[1]DE!D$291</f>
        <v>Heizkraftwerk Bautzen-Teichnitz</v>
      </c>
      <c r="AE28" s="31">
        <f>[1]DE!E$291</f>
        <v>74664</v>
      </c>
      <c r="AF28" s="31" t="str">
        <f>[1]DE!F$291</f>
        <v>Hoyerswerdaer Str.</v>
      </c>
      <c r="AG28" s="31" t="str">
        <f>[1]DE!G$291</f>
        <v>36</v>
      </c>
      <c r="AH28" s="31" t="str">
        <f>[1]DE!H$291</f>
        <v>Bautzen</v>
      </c>
      <c r="AI28" s="31" t="str">
        <f>[1]DE!I$291</f>
        <v>02625</v>
      </c>
      <c r="AJ28" s="31">
        <f>[1]DE!J$291</f>
        <v>0</v>
      </c>
      <c r="AK28" s="31">
        <f>[1]DE!K$291</f>
        <v>179</v>
      </c>
      <c r="AL28" s="31">
        <f>[1]DE!L$291</f>
        <v>0</v>
      </c>
      <c r="AM28" s="31">
        <f>[1]DE!M$291</f>
        <v>0</v>
      </c>
      <c r="AN28" s="8" t="s">
        <v>810</v>
      </c>
    </row>
    <row r="29" spans="1:40" s="24" customFormat="1">
      <c r="A29" s="4" t="s">
        <v>1470</v>
      </c>
      <c r="B29" s="4">
        <v>2012</v>
      </c>
      <c r="C29" s="4" t="s">
        <v>1725</v>
      </c>
      <c r="D29" s="4" t="s">
        <v>1726</v>
      </c>
      <c r="E29" s="4" t="s">
        <v>341</v>
      </c>
      <c r="F29" s="4">
        <v>73</v>
      </c>
      <c r="G29" s="4" t="s">
        <v>1727</v>
      </c>
      <c r="H29" s="4" t="s">
        <v>1728</v>
      </c>
      <c r="I29" s="4"/>
      <c r="J29" s="4" t="s">
        <v>1627</v>
      </c>
      <c r="K29" s="4">
        <v>2306</v>
      </c>
      <c r="L29" s="4"/>
      <c r="M29" s="4">
        <v>0</v>
      </c>
      <c r="N29" s="4">
        <v>49962.046000000002</v>
      </c>
      <c r="O29" s="4">
        <v>38.615000000000002</v>
      </c>
      <c r="P29" s="4">
        <v>0</v>
      </c>
      <c r="Q29" s="4">
        <v>0</v>
      </c>
      <c r="R29" s="4">
        <v>1521.4</v>
      </c>
      <c r="S29" s="4">
        <v>3533.2</v>
      </c>
      <c r="T29" s="4">
        <v>26.4</v>
      </c>
      <c r="U29" s="16"/>
      <c r="V29" s="16"/>
      <c r="W29" s="16"/>
      <c r="X29" s="16"/>
      <c r="Y29" s="16"/>
      <c r="Z29" s="16"/>
      <c r="AA29" s="16"/>
      <c r="AB29" s="28" t="str">
        <f>[1]DE!B$330</f>
        <v>1.(c)</v>
      </c>
      <c r="AC29" s="31" t="str">
        <f>[1]DE!C$330</f>
        <v>RWE Power AG</v>
      </c>
      <c r="AD29" s="31" t="str">
        <f>[1]DE!D$330</f>
        <v>RWE Power AG Kraftwerk Niederaußem</v>
      </c>
      <c r="AE29" s="31">
        <f>[1]DE!E$330</f>
        <v>44073</v>
      </c>
      <c r="AF29" s="31" t="str">
        <f>[1]DE!F$330</f>
        <v>Werkstr.</v>
      </c>
      <c r="AG29" s="31" t="str">
        <f>[1]DE!G$330</f>
        <v>-</v>
      </c>
      <c r="AH29" s="31" t="str">
        <f>[1]DE!H$330</f>
        <v>Bergheim</v>
      </c>
      <c r="AI29" s="31" t="str">
        <f>[1]DE!I$330</f>
        <v>50129</v>
      </c>
      <c r="AJ29" s="31">
        <f>[1]DE!J$330</f>
        <v>18200</v>
      </c>
      <c r="AK29" s="31">
        <f>[1]DE!K$330</f>
        <v>6110</v>
      </c>
      <c r="AL29" s="31">
        <f>[1]DE!L$330</f>
        <v>484</v>
      </c>
      <c r="AM29" s="31">
        <f>[1]DE!M$330</f>
        <v>27900</v>
      </c>
      <c r="AN29" s="8" t="s">
        <v>810</v>
      </c>
    </row>
    <row r="30" spans="1:40" s="24" customFormat="1">
      <c r="A30" s="4" t="s">
        <v>1470</v>
      </c>
      <c r="B30" s="4">
        <v>2012</v>
      </c>
      <c r="C30" s="4" t="s">
        <v>1729</v>
      </c>
      <c r="D30" s="4" t="s">
        <v>1730</v>
      </c>
      <c r="E30" s="4" t="s">
        <v>345</v>
      </c>
      <c r="F30" s="4">
        <v>74</v>
      </c>
      <c r="G30" s="4" t="s">
        <v>1731</v>
      </c>
      <c r="H30" s="4" t="s">
        <v>1728</v>
      </c>
      <c r="I30" s="4"/>
      <c r="J30" s="4" t="s">
        <v>1627</v>
      </c>
      <c r="K30" s="4">
        <v>1845</v>
      </c>
      <c r="L30" s="4"/>
      <c r="M30" s="4">
        <v>0</v>
      </c>
      <c r="N30" s="4">
        <v>49729.228000000003</v>
      </c>
      <c r="O30" s="4">
        <v>29.178000000000001</v>
      </c>
      <c r="P30" s="4">
        <v>0</v>
      </c>
      <c r="Q30" s="4">
        <v>0</v>
      </c>
      <c r="R30" s="4">
        <v>1361</v>
      </c>
      <c r="S30" s="4">
        <v>3810.9</v>
      </c>
      <c r="T30" s="4">
        <v>117.5</v>
      </c>
      <c r="U30" s="16"/>
      <c r="V30" s="16"/>
      <c r="W30" s="16"/>
      <c r="X30" s="16"/>
      <c r="Y30" s="16"/>
      <c r="Z30" s="16"/>
      <c r="AA30" s="16"/>
      <c r="AB30" s="28" t="str">
        <f>[1]DE!B$330</f>
        <v>1.(c)</v>
      </c>
      <c r="AC30" s="31" t="str">
        <f>[1]DE!C$330</f>
        <v>RWE Power AG</v>
      </c>
      <c r="AD30" s="31" t="str">
        <f>[1]DE!D$330</f>
        <v>RWE Power AG Kraftwerk Niederaußem</v>
      </c>
      <c r="AE30" s="31">
        <f>[1]DE!E$330</f>
        <v>44073</v>
      </c>
      <c r="AF30" s="31" t="str">
        <f>[1]DE!F$330</f>
        <v>Werkstr.</v>
      </c>
      <c r="AG30" s="31" t="str">
        <f>[1]DE!G$330</f>
        <v>-</v>
      </c>
      <c r="AH30" s="31" t="str">
        <f>[1]DE!H$330</f>
        <v>Bergheim</v>
      </c>
      <c r="AI30" s="31" t="str">
        <f>[1]DE!I$330</f>
        <v>50129</v>
      </c>
      <c r="AJ30" s="31">
        <f>[1]DE!J$330</f>
        <v>18200</v>
      </c>
      <c r="AK30" s="31">
        <f>[1]DE!K$330</f>
        <v>6110</v>
      </c>
      <c r="AL30" s="31">
        <f>[1]DE!L$330</f>
        <v>484</v>
      </c>
      <c r="AM30" s="31">
        <f>[1]DE!M$330</f>
        <v>27900</v>
      </c>
      <c r="AN30" s="8" t="s">
        <v>810</v>
      </c>
    </row>
    <row r="31" spans="1:40" s="24" customFormat="1">
      <c r="A31" s="4" t="s">
        <v>1470</v>
      </c>
      <c r="B31" s="4">
        <v>2012</v>
      </c>
      <c r="C31" s="4" t="s">
        <v>1732</v>
      </c>
      <c r="D31" s="4" t="s">
        <v>1733</v>
      </c>
      <c r="E31" s="4" t="s">
        <v>350</v>
      </c>
      <c r="F31" s="4">
        <v>75</v>
      </c>
      <c r="G31" s="4" t="s">
        <v>1734</v>
      </c>
      <c r="H31" s="4" t="s">
        <v>1728</v>
      </c>
      <c r="I31" s="4"/>
      <c r="J31" s="4" t="s">
        <v>1627</v>
      </c>
      <c r="K31" s="4">
        <v>1845</v>
      </c>
      <c r="L31" s="4"/>
      <c r="M31" s="4">
        <v>0</v>
      </c>
      <c r="N31" s="4">
        <v>40451.834000000003</v>
      </c>
      <c r="O31" s="4">
        <v>26.056999999999999</v>
      </c>
      <c r="P31" s="4">
        <v>0</v>
      </c>
      <c r="Q31" s="4">
        <v>0</v>
      </c>
      <c r="R31" s="4">
        <v>1132.2</v>
      </c>
      <c r="S31" s="4">
        <v>3040.5</v>
      </c>
      <c r="T31" s="4">
        <v>30.5</v>
      </c>
      <c r="U31" s="16"/>
      <c r="V31" s="16"/>
      <c r="W31" s="16"/>
      <c r="X31" s="16"/>
      <c r="Y31" s="16"/>
      <c r="Z31" s="16"/>
      <c r="AA31" s="16"/>
      <c r="AB31" s="28" t="str">
        <f>[1]DE!B$330</f>
        <v>1.(c)</v>
      </c>
      <c r="AC31" s="31" t="str">
        <f>[1]DE!C$330</f>
        <v>RWE Power AG</v>
      </c>
      <c r="AD31" s="31" t="str">
        <f>[1]DE!D$330</f>
        <v>RWE Power AG Kraftwerk Niederaußem</v>
      </c>
      <c r="AE31" s="31">
        <f>[1]DE!E$330</f>
        <v>44073</v>
      </c>
      <c r="AF31" s="31" t="str">
        <f>[1]DE!F$330</f>
        <v>Werkstr.</v>
      </c>
      <c r="AG31" s="31" t="str">
        <f>[1]DE!G$330</f>
        <v>-</v>
      </c>
      <c r="AH31" s="31" t="str">
        <f>[1]DE!H$330</f>
        <v>Bergheim</v>
      </c>
      <c r="AI31" s="31" t="str">
        <f>[1]DE!I$330</f>
        <v>50129</v>
      </c>
      <c r="AJ31" s="31">
        <f>[1]DE!J$330</f>
        <v>18200</v>
      </c>
      <c r="AK31" s="31">
        <f>[1]DE!K$330</f>
        <v>6110</v>
      </c>
      <c r="AL31" s="31">
        <f>[1]DE!L$330</f>
        <v>484</v>
      </c>
      <c r="AM31" s="31">
        <f>[1]DE!M$330</f>
        <v>27900</v>
      </c>
      <c r="AN31" s="8" t="s">
        <v>810</v>
      </c>
    </row>
    <row r="32" spans="1:40" s="24" customFormat="1">
      <c r="A32" s="4" t="s">
        <v>1470</v>
      </c>
      <c r="B32" s="4">
        <v>2012</v>
      </c>
      <c r="C32" s="4" t="s">
        <v>1735</v>
      </c>
      <c r="D32" s="4" t="s">
        <v>1736</v>
      </c>
      <c r="E32" s="4" t="s">
        <v>354</v>
      </c>
      <c r="F32" s="4">
        <v>76</v>
      </c>
      <c r="G32" s="4" t="s">
        <v>1737</v>
      </c>
      <c r="H32" s="4" t="s">
        <v>1728</v>
      </c>
      <c r="I32" s="4"/>
      <c r="J32" s="4" t="s">
        <v>1627</v>
      </c>
      <c r="K32" s="4">
        <v>954</v>
      </c>
      <c r="L32" s="4"/>
      <c r="M32" s="4">
        <v>0</v>
      </c>
      <c r="N32" s="4">
        <v>25398.893</v>
      </c>
      <c r="O32" s="4">
        <v>16.733000000000001</v>
      </c>
      <c r="P32" s="4">
        <v>0</v>
      </c>
      <c r="Q32" s="4">
        <v>0</v>
      </c>
      <c r="R32" s="4">
        <v>508.8</v>
      </c>
      <c r="S32" s="4">
        <v>1832.8</v>
      </c>
      <c r="T32" s="4">
        <v>103.3</v>
      </c>
      <c r="U32" s="16"/>
      <c r="V32" s="16"/>
      <c r="W32" s="16"/>
      <c r="X32" s="16"/>
      <c r="Y32" s="16"/>
      <c r="Z32" s="16"/>
      <c r="AA32" s="16"/>
      <c r="AB32" s="28" t="str">
        <f>[1]DE!B$330</f>
        <v>1.(c)</v>
      </c>
      <c r="AC32" s="31" t="str">
        <f>[1]DE!C$330</f>
        <v>RWE Power AG</v>
      </c>
      <c r="AD32" s="31" t="str">
        <f>[1]DE!D$330</f>
        <v>RWE Power AG Kraftwerk Niederaußem</v>
      </c>
      <c r="AE32" s="31">
        <f>[1]DE!E$330</f>
        <v>44073</v>
      </c>
      <c r="AF32" s="31" t="str">
        <f>[1]DE!F$330</f>
        <v>Werkstr.</v>
      </c>
      <c r="AG32" s="31" t="str">
        <f>[1]DE!G$330</f>
        <v>-</v>
      </c>
      <c r="AH32" s="31" t="str">
        <f>[1]DE!H$330</f>
        <v>Bergheim</v>
      </c>
      <c r="AI32" s="31" t="str">
        <f>[1]DE!I$330</f>
        <v>50129</v>
      </c>
      <c r="AJ32" s="31">
        <f>[1]DE!J$330</f>
        <v>18200</v>
      </c>
      <c r="AK32" s="31">
        <f>[1]DE!K$330</f>
        <v>6110</v>
      </c>
      <c r="AL32" s="31">
        <f>[1]DE!L$330</f>
        <v>484</v>
      </c>
      <c r="AM32" s="31">
        <f>[1]DE!M$330</f>
        <v>27900</v>
      </c>
      <c r="AN32" s="8" t="s">
        <v>810</v>
      </c>
    </row>
    <row r="33" spans="1:40" s="24" customFormat="1">
      <c r="A33" s="4" t="s">
        <v>1470</v>
      </c>
      <c r="B33" s="4">
        <v>2012</v>
      </c>
      <c r="C33" s="4" t="s">
        <v>1738</v>
      </c>
      <c r="D33" s="4" t="s">
        <v>1739</v>
      </c>
      <c r="E33" s="4" t="s">
        <v>358</v>
      </c>
      <c r="F33" s="4">
        <v>77</v>
      </c>
      <c r="G33" s="4" t="s">
        <v>1740</v>
      </c>
      <c r="H33" s="4" t="s">
        <v>1728</v>
      </c>
      <c r="I33" s="4"/>
      <c r="J33" s="4" t="s">
        <v>1627</v>
      </c>
      <c r="K33" s="4">
        <v>933</v>
      </c>
      <c r="L33" s="4"/>
      <c r="M33" s="4">
        <v>0</v>
      </c>
      <c r="N33" s="4">
        <v>24936.637999999999</v>
      </c>
      <c r="O33" s="4">
        <v>15.645</v>
      </c>
      <c r="P33" s="4">
        <v>0</v>
      </c>
      <c r="Q33" s="4">
        <v>0</v>
      </c>
      <c r="R33" s="4">
        <v>407.3</v>
      </c>
      <c r="S33" s="4">
        <v>1731.8</v>
      </c>
      <c r="T33" s="4">
        <v>40.299999999999997</v>
      </c>
      <c r="U33" s="16"/>
      <c r="V33" s="16"/>
      <c r="W33" s="16"/>
      <c r="X33" s="16"/>
      <c r="Y33" s="16"/>
      <c r="Z33" s="16"/>
      <c r="AA33" s="16"/>
      <c r="AB33" s="28" t="str">
        <f>[1]DE!B$330</f>
        <v>1.(c)</v>
      </c>
      <c r="AC33" s="31" t="str">
        <f>[1]DE!C$330</f>
        <v>RWE Power AG</v>
      </c>
      <c r="AD33" s="31" t="str">
        <f>[1]DE!D$330</f>
        <v>RWE Power AG Kraftwerk Niederaußem</v>
      </c>
      <c r="AE33" s="31">
        <f>[1]DE!E$330</f>
        <v>44073</v>
      </c>
      <c r="AF33" s="31" t="str">
        <f>[1]DE!F$330</f>
        <v>Werkstr.</v>
      </c>
      <c r="AG33" s="31" t="str">
        <f>[1]DE!G$330</f>
        <v>-</v>
      </c>
      <c r="AH33" s="31" t="str">
        <f>[1]DE!H$330</f>
        <v>Bergheim</v>
      </c>
      <c r="AI33" s="31" t="str">
        <f>[1]DE!I$330</f>
        <v>50129</v>
      </c>
      <c r="AJ33" s="31">
        <f>[1]DE!J$330</f>
        <v>18200</v>
      </c>
      <c r="AK33" s="31">
        <f>[1]DE!K$330</f>
        <v>6110</v>
      </c>
      <c r="AL33" s="31">
        <f>[1]DE!L$330</f>
        <v>484</v>
      </c>
      <c r="AM33" s="31">
        <f>[1]DE!M$330</f>
        <v>27900</v>
      </c>
      <c r="AN33" s="8" t="s">
        <v>810</v>
      </c>
    </row>
    <row r="34" spans="1:40" s="24" customFormat="1">
      <c r="A34" s="4" t="s">
        <v>1470</v>
      </c>
      <c r="B34" s="4">
        <v>2012</v>
      </c>
      <c r="C34" s="4" t="s">
        <v>1741</v>
      </c>
      <c r="D34" s="4" t="s">
        <v>1742</v>
      </c>
      <c r="E34" s="4" t="s">
        <v>363</v>
      </c>
      <c r="F34" s="4">
        <v>78</v>
      </c>
      <c r="G34" s="4" t="s">
        <v>1743</v>
      </c>
      <c r="H34" s="4" t="s">
        <v>1728</v>
      </c>
      <c r="I34" s="4"/>
      <c r="J34" s="4" t="s">
        <v>1627</v>
      </c>
      <c r="K34" s="4">
        <v>910</v>
      </c>
      <c r="L34" s="4"/>
      <c r="M34" s="4">
        <v>0</v>
      </c>
      <c r="N34" s="4">
        <v>23551.031999999999</v>
      </c>
      <c r="O34" s="4">
        <v>15.257</v>
      </c>
      <c r="P34" s="4">
        <v>0</v>
      </c>
      <c r="Q34" s="4">
        <v>0</v>
      </c>
      <c r="R34" s="4">
        <v>403.1</v>
      </c>
      <c r="S34" s="4">
        <v>1779.6</v>
      </c>
      <c r="T34" s="4">
        <v>45.1</v>
      </c>
      <c r="U34" s="16"/>
      <c r="V34" s="16"/>
      <c r="W34" s="16"/>
      <c r="X34" s="16"/>
      <c r="Y34" s="16"/>
      <c r="Z34" s="16"/>
      <c r="AA34" s="16"/>
      <c r="AB34" s="28" t="str">
        <f>[1]DE!B$330</f>
        <v>1.(c)</v>
      </c>
      <c r="AC34" s="31" t="str">
        <f>[1]DE!C$330</f>
        <v>RWE Power AG</v>
      </c>
      <c r="AD34" s="31" t="str">
        <f>[1]DE!D$330</f>
        <v>RWE Power AG Kraftwerk Niederaußem</v>
      </c>
      <c r="AE34" s="31">
        <f>[1]DE!E$330</f>
        <v>44073</v>
      </c>
      <c r="AF34" s="31" t="str">
        <f>[1]DE!F$330</f>
        <v>Werkstr.</v>
      </c>
      <c r="AG34" s="31" t="str">
        <f>[1]DE!G$330</f>
        <v>-</v>
      </c>
      <c r="AH34" s="31" t="str">
        <f>[1]DE!H$330</f>
        <v>Bergheim</v>
      </c>
      <c r="AI34" s="31" t="str">
        <f>[1]DE!I$330</f>
        <v>50129</v>
      </c>
      <c r="AJ34" s="31">
        <f>[1]DE!J$330</f>
        <v>18200</v>
      </c>
      <c r="AK34" s="31">
        <f>[1]DE!K$330</f>
        <v>6110</v>
      </c>
      <c r="AL34" s="31">
        <f>[1]DE!L$330</f>
        <v>484</v>
      </c>
      <c r="AM34" s="31">
        <f>[1]DE!M$330</f>
        <v>27900</v>
      </c>
      <c r="AN34" s="8" t="s">
        <v>810</v>
      </c>
    </row>
    <row r="35" spans="1:40" s="5" customFormat="1">
      <c r="A35" s="4" t="s">
        <v>1470</v>
      </c>
      <c r="B35" s="4">
        <v>2012</v>
      </c>
      <c r="C35" s="4" t="s">
        <v>1744</v>
      </c>
      <c r="D35" s="4" t="s">
        <v>1745</v>
      </c>
      <c r="E35" s="4" t="s">
        <v>367</v>
      </c>
      <c r="F35" s="4">
        <v>79</v>
      </c>
      <c r="G35" s="4" t="s">
        <v>1746</v>
      </c>
      <c r="H35" s="4" t="s">
        <v>1728</v>
      </c>
      <c r="I35" s="4"/>
      <c r="J35" s="4" t="s">
        <v>1627</v>
      </c>
      <c r="K35" s="4">
        <v>930</v>
      </c>
      <c r="L35" s="4"/>
      <c r="M35" s="4">
        <v>0</v>
      </c>
      <c r="N35" s="4">
        <v>21812.321</v>
      </c>
      <c r="O35" s="4">
        <v>14.304</v>
      </c>
      <c r="P35" s="4">
        <v>0</v>
      </c>
      <c r="Q35" s="4">
        <v>0</v>
      </c>
      <c r="R35" s="4">
        <v>564.9</v>
      </c>
      <c r="S35" s="4">
        <v>1580.5</v>
      </c>
      <c r="T35" s="4">
        <v>30.3</v>
      </c>
      <c r="U35" s="16"/>
      <c r="V35" s="16"/>
      <c r="W35" s="16"/>
      <c r="X35" s="16"/>
      <c r="Y35" s="16"/>
      <c r="Z35" s="16"/>
      <c r="AA35" s="16"/>
      <c r="AB35" s="28" t="str">
        <f>[1]DE!B$330</f>
        <v>1.(c)</v>
      </c>
      <c r="AC35" s="31" t="str">
        <f>[1]DE!C$330</f>
        <v>RWE Power AG</v>
      </c>
      <c r="AD35" s="31" t="str">
        <f>[1]DE!D$330</f>
        <v>RWE Power AG Kraftwerk Niederaußem</v>
      </c>
      <c r="AE35" s="31">
        <f>[1]DE!E$330</f>
        <v>44073</v>
      </c>
      <c r="AF35" s="31" t="str">
        <f>[1]DE!F$330</f>
        <v>Werkstr.</v>
      </c>
      <c r="AG35" s="31" t="str">
        <f>[1]DE!G$330</f>
        <v>-</v>
      </c>
      <c r="AH35" s="31" t="str">
        <f>[1]DE!H$330</f>
        <v>Bergheim</v>
      </c>
      <c r="AI35" s="31" t="str">
        <f>[1]DE!I$330</f>
        <v>50129</v>
      </c>
      <c r="AJ35" s="31">
        <f>[1]DE!J$330</f>
        <v>18200</v>
      </c>
      <c r="AK35" s="31">
        <f>[1]DE!K$330</f>
        <v>6110</v>
      </c>
      <c r="AL35" s="31">
        <f>[1]DE!L$330</f>
        <v>484</v>
      </c>
      <c r="AM35" s="31">
        <f>[1]DE!M$330</f>
        <v>27900</v>
      </c>
      <c r="AN35" s="8" t="s">
        <v>810</v>
      </c>
    </row>
    <row r="36" spans="1:40" s="5" customFormat="1">
      <c r="A36" s="4" t="s">
        <v>1470</v>
      </c>
      <c r="B36" s="4">
        <v>2012</v>
      </c>
      <c r="C36" s="4" t="s">
        <v>1747</v>
      </c>
      <c r="D36" s="4" t="s">
        <v>1748</v>
      </c>
      <c r="E36" s="4" t="s">
        <v>372</v>
      </c>
      <c r="F36" s="4">
        <v>80</v>
      </c>
      <c r="G36" s="4" t="s">
        <v>1749</v>
      </c>
      <c r="H36" s="4" t="s">
        <v>1728</v>
      </c>
      <c r="I36" s="4"/>
      <c r="J36" s="4" t="s">
        <v>1627</v>
      </c>
      <c r="K36" s="4">
        <v>890</v>
      </c>
      <c r="L36" s="4"/>
      <c r="M36" s="4">
        <v>0</v>
      </c>
      <c r="N36" s="4">
        <v>10856.771000000001</v>
      </c>
      <c r="O36" s="4">
        <v>6.7329999999999997</v>
      </c>
      <c r="P36" s="4">
        <v>0</v>
      </c>
      <c r="Q36" s="4">
        <v>0</v>
      </c>
      <c r="R36" s="4">
        <v>214.5</v>
      </c>
      <c r="S36" s="4">
        <v>865.9</v>
      </c>
      <c r="T36" s="4">
        <v>162.5</v>
      </c>
      <c r="U36" s="16"/>
      <c r="V36" s="16"/>
      <c r="W36" s="16"/>
      <c r="X36" s="16"/>
      <c r="Y36" s="16"/>
      <c r="Z36" s="16"/>
      <c r="AA36" s="16"/>
      <c r="AB36" s="28" t="str">
        <f>[1]DE!B$330</f>
        <v>1.(c)</v>
      </c>
      <c r="AC36" s="31" t="str">
        <f>[1]DE!C$330</f>
        <v>RWE Power AG</v>
      </c>
      <c r="AD36" s="31" t="str">
        <f>[1]DE!D$330</f>
        <v>RWE Power AG Kraftwerk Niederaußem</v>
      </c>
      <c r="AE36" s="31">
        <f>[1]DE!E$330</f>
        <v>44073</v>
      </c>
      <c r="AF36" s="31" t="str">
        <f>[1]DE!F$330</f>
        <v>Werkstr.</v>
      </c>
      <c r="AG36" s="31" t="str">
        <f>[1]DE!G$330</f>
        <v>-</v>
      </c>
      <c r="AH36" s="31" t="str">
        <f>[1]DE!H$330</f>
        <v>Bergheim</v>
      </c>
      <c r="AI36" s="31" t="str">
        <f>[1]DE!I$330</f>
        <v>50129</v>
      </c>
      <c r="AJ36" s="31">
        <f>[1]DE!J$330</f>
        <v>18200</v>
      </c>
      <c r="AK36" s="31">
        <f>[1]DE!K$330</f>
        <v>6110</v>
      </c>
      <c r="AL36" s="31">
        <f>[1]DE!L$330</f>
        <v>484</v>
      </c>
      <c r="AM36" s="31">
        <f>[1]DE!M$330</f>
        <v>27900</v>
      </c>
      <c r="AN36" s="8" t="s">
        <v>810</v>
      </c>
    </row>
    <row r="37" spans="1:40" s="5" customFormat="1">
      <c r="A37" s="4" t="s">
        <v>1470</v>
      </c>
      <c r="B37" s="4">
        <v>2012</v>
      </c>
      <c r="C37" s="4" t="s">
        <v>1750</v>
      </c>
      <c r="D37" s="4" t="s">
        <v>1751</v>
      </c>
      <c r="E37" s="4" t="s">
        <v>376</v>
      </c>
      <c r="F37" s="4">
        <v>81</v>
      </c>
      <c r="G37" s="4" t="s">
        <v>1752</v>
      </c>
      <c r="H37" s="4" t="s">
        <v>1728</v>
      </c>
      <c r="I37" s="4"/>
      <c r="J37" s="4" t="s">
        <v>1627</v>
      </c>
      <c r="K37" s="4">
        <v>291</v>
      </c>
      <c r="L37" s="4"/>
      <c r="M37" s="4">
        <v>0</v>
      </c>
      <c r="N37" s="4">
        <v>2997.03</v>
      </c>
      <c r="O37" s="4">
        <v>0</v>
      </c>
      <c r="P37" s="4">
        <v>0</v>
      </c>
      <c r="Q37" s="4">
        <v>0.16300000000000001</v>
      </c>
      <c r="R37" s="4">
        <v>246.2</v>
      </c>
      <c r="S37" s="4">
        <v>404.4</v>
      </c>
      <c r="T37" s="4">
        <v>8</v>
      </c>
      <c r="U37" s="16"/>
      <c r="V37" s="16"/>
      <c r="W37" s="16"/>
      <c r="X37" s="16"/>
      <c r="Y37" s="16"/>
      <c r="Z37" s="16"/>
      <c r="AA37" s="16"/>
      <c r="AB37" s="28" t="str">
        <f>[1]DE!B$331</f>
        <v>1.(f)</v>
      </c>
      <c r="AC37" s="31" t="str">
        <f>[1]DE!C$331</f>
        <v>RWE Power AG-Fabrik Fortuna Nord</v>
      </c>
      <c r="AD37" s="31" t="str">
        <f>[1]DE!D$331</f>
        <v>RWE Power AG-Fabrik Fortuna Nord</v>
      </c>
      <c r="AE37" s="31">
        <f>[1]DE!E$331</f>
        <v>44485</v>
      </c>
      <c r="AF37" s="31" t="str">
        <f>[1]DE!F$331</f>
        <v>Auenheimer Str.</v>
      </c>
      <c r="AG37" s="31" t="str">
        <f>[1]DE!G$331</f>
        <v>-</v>
      </c>
      <c r="AH37" s="31" t="str">
        <f>[1]DE!H$331</f>
        <v>Bergheim</v>
      </c>
      <c r="AI37" s="31" t="str">
        <f>[1]DE!I$331</f>
        <v>50129</v>
      </c>
      <c r="AJ37" s="31">
        <f>[1]DE!J$331</f>
        <v>537</v>
      </c>
      <c r="AK37" s="31">
        <f>[1]DE!K$331</f>
        <v>993</v>
      </c>
      <c r="AL37" s="31">
        <f>[1]DE!L$331</f>
        <v>161</v>
      </c>
      <c r="AM37" s="31">
        <f>[1]DE!M$331</f>
        <v>763</v>
      </c>
      <c r="AN37" s="42" t="s">
        <v>810</v>
      </c>
    </row>
    <row r="38" spans="1:40">
      <c r="A38" s="1" t="s">
        <v>1470</v>
      </c>
      <c r="B38" s="1">
        <v>2012</v>
      </c>
      <c r="C38" s="1" t="s">
        <v>1753</v>
      </c>
      <c r="D38" s="1" t="s">
        <v>1754</v>
      </c>
      <c r="E38" s="1" t="s">
        <v>380</v>
      </c>
      <c r="F38" s="1">
        <v>82</v>
      </c>
      <c r="G38" s="1" t="s">
        <v>1755</v>
      </c>
      <c r="H38" s="1" t="s">
        <v>1756</v>
      </c>
      <c r="I38" s="1"/>
      <c r="J38" s="1" t="s">
        <v>1627</v>
      </c>
      <c r="K38" s="1">
        <v>235</v>
      </c>
      <c r="L38" s="1"/>
      <c r="M38" s="1">
        <v>0</v>
      </c>
      <c r="N38" s="1">
        <v>1333.2</v>
      </c>
      <c r="O38" s="1">
        <v>2.5</v>
      </c>
      <c r="P38" s="1">
        <v>0</v>
      </c>
      <c r="Q38" s="1">
        <v>0</v>
      </c>
      <c r="R38" s="1">
        <v>310</v>
      </c>
      <c r="S38" s="1">
        <v>207</v>
      </c>
      <c r="T38" s="1">
        <v>3</v>
      </c>
      <c r="U38" s="3"/>
      <c r="V38" s="3"/>
      <c r="W38" s="3"/>
      <c r="X38" s="3"/>
      <c r="Y38" s="3"/>
      <c r="Z38" s="3"/>
      <c r="AA38" s="3"/>
    </row>
    <row r="39" spans="1:40">
      <c r="A39" s="1" t="s">
        <v>1470</v>
      </c>
      <c r="B39" s="1">
        <v>2012</v>
      </c>
      <c r="C39" s="1" t="s">
        <v>1757</v>
      </c>
      <c r="D39" s="1" t="s">
        <v>1758</v>
      </c>
      <c r="E39" s="1" t="s">
        <v>385</v>
      </c>
      <c r="F39" s="1">
        <v>83</v>
      </c>
      <c r="G39" s="1" t="s">
        <v>1759</v>
      </c>
      <c r="H39" s="1" t="s">
        <v>1760</v>
      </c>
      <c r="I39" s="1"/>
      <c r="J39" s="1" t="s">
        <v>1627</v>
      </c>
      <c r="K39" s="1">
        <v>94</v>
      </c>
      <c r="L39" s="1"/>
      <c r="M39" s="1">
        <v>0</v>
      </c>
      <c r="N39" s="1">
        <v>0</v>
      </c>
      <c r="O39" s="1">
        <v>1.032</v>
      </c>
      <c r="P39" s="1">
        <v>594.55100000000004</v>
      </c>
      <c r="Q39" s="1">
        <v>9.3979999999999997</v>
      </c>
      <c r="R39" s="1">
        <v>0.184</v>
      </c>
      <c r="S39" s="1">
        <v>21.559000000000001</v>
      </c>
      <c r="T39" s="1">
        <v>0.109</v>
      </c>
      <c r="U39" s="3"/>
      <c r="V39" s="3"/>
      <c r="W39" s="3"/>
      <c r="X39" s="3"/>
      <c r="Y39" s="3"/>
      <c r="Z39" s="3"/>
      <c r="AA39" s="3"/>
    </row>
    <row r="40" spans="1:40">
      <c r="A40" s="1" t="s">
        <v>1470</v>
      </c>
      <c r="B40" s="1">
        <v>2012</v>
      </c>
      <c r="C40" s="1" t="s">
        <v>1761</v>
      </c>
      <c r="D40" s="1" t="s">
        <v>1762</v>
      </c>
      <c r="E40" s="1" t="s">
        <v>389</v>
      </c>
      <c r="F40" s="1">
        <v>84</v>
      </c>
      <c r="G40" s="1" t="s">
        <v>1763</v>
      </c>
      <c r="H40" s="1" t="s">
        <v>1760</v>
      </c>
      <c r="I40" s="1"/>
      <c r="J40" s="1" t="s">
        <v>1627</v>
      </c>
      <c r="K40" s="1">
        <v>1828</v>
      </c>
      <c r="L40" s="1"/>
      <c r="M40" s="1">
        <v>0</v>
      </c>
      <c r="N40" s="1">
        <v>33578.692999999999</v>
      </c>
      <c r="O40" s="1">
        <v>274.13499999999999</v>
      </c>
      <c r="P40" s="1">
        <v>0</v>
      </c>
      <c r="Q40" s="1">
        <v>0</v>
      </c>
      <c r="R40" s="1">
        <v>2586.6390000000001</v>
      </c>
      <c r="S40" s="1">
        <v>2226.3760000000002</v>
      </c>
      <c r="T40" s="1">
        <v>45.465000000000003</v>
      </c>
      <c r="U40" s="3"/>
      <c r="V40" s="3"/>
      <c r="W40" s="3"/>
      <c r="X40" s="3"/>
      <c r="Y40" s="3"/>
      <c r="Z40" s="3"/>
      <c r="AA40" s="3"/>
    </row>
    <row r="41" spans="1:40" s="5" customFormat="1">
      <c r="A41" s="4" t="s">
        <v>1470</v>
      </c>
      <c r="B41" s="4">
        <v>2012</v>
      </c>
      <c r="C41" s="4" t="s">
        <v>1764</v>
      </c>
      <c r="D41" s="4" t="s">
        <v>1765</v>
      </c>
      <c r="E41" s="4" t="s">
        <v>393</v>
      </c>
      <c r="F41" s="4">
        <v>85</v>
      </c>
      <c r="G41" s="4" t="s">
        <v>1766</v>
      </c>
      <c r="H41" s="4" t="s">
        <v>1767</v>
      </c>
      <c r="I41" s="4"/>
      <c r="J41" s="4" t="s">
        <v>1627</v>
      </c>
      <c r="K41" s="4">
        <v>832</v>
      </c>
      <c r="L41" s="4"/>
      <c r="M41" s="4">
        <v>0</v>
      </c>
      <c r="N41" s="4">
        <v>0</v>
      </c>
      <c r="O41" s="4">
        <v>12.037000000000001</v>
      </c>
      <c r="P41" s="4">
        <v>2421.2080000000001</v>
      </c>
      <c r="Q41" s="4">
        <v>0</v>
      </c>
      <c r="R41" s="4">
        <v>1.61</v>
      </c>
      <c r="S41" s="4">
        <v>164.8</v>
      </c>
      <c r="T41" s="4">
        <v>1.1299999999999999</v>
      </c>
      <c r="U41" s="16"/>
      <c r="V41" s="16"/>
      <c r="W41" s="16"/>
      <c r="X41" s="16"/>
      <c r="Y41" s="16"/>
      <c r="Z41" s="16"/>
      <c r="AA41" s="16"/>
      <c r="AB41" s="28" t="str">
        <f>[1]DE!B$394</f>
        <v>1.(c)</v>
      </c>
      <c r="AC41" s="31" t="str">
        <f>[1]DE!C$394</f>
        <v>Vattenfall Europe Wärme AG</v>
      </c>
      <c r="AD41" s="31" t="str">
        <f>[1]DE!D$394</f>
        <v>Vattenfall Europe Wärme HKW Charlottenburg</v>
      </c>
      <c r="AE41" s="31">
        <f>[1]DE!E$394</f>
        <v>46247</v>
      </c>
      <c r="AF41" s="31" t="str">
        <f>[1]DE!F$394</f>
        <v>Am Spreebord</v>
      </c>
      <c r="AG41" s="31" t="str">
        <f>[1]DE!G$394</f>
        <v>5</v>
      </c>
      <c r="AH41" s="31" t="str">
        <f>[1]DE!H$394</f>
        <v>Berlin</v>
      </c>
      <c r="AI41" s="31" t="str">
        <f>[1]DE!I$394</f>
        <v>10589</v>
      </c>
      <c r="AJ41" s="31">
        <f>[1]DE!J$394</f>
        <v>165</v>
      </c>
      <c r="AK41" s="31">
        <f>[1]DE!K$394</f>
        <v>0</v>
      </c>
      <c r="AL41" s="31">
        <f>[1]DE!L$394</f>
        <v>0</v>
      </c>
      <c r="AM41" s="31">
        <f>[1]DE!M$394</f>
        <v>135</v>
      </c>
      <c r="AN41" s="8" t="s">
        <v>810</v>
      </c>
    </row>
    <row r="42" spans="1:40">
      <c r="A42" s="1" t="s">
        <v>1470</v>
      </c>
      <c r="B42" s="1">
        <v>2012</v>
      </c>
      <c r="C42" s="1" t="s">
        <v>1768</v>
      </c>
      <c r="D42" s="1" t="s">
        <v>1769</v>
      </c>
      <c r="E42" s="1" t="s">
        <v>397</v>
      </c>
      <c r="F42" s="1">
        <v>86</v>
      </c>
      <c r="G42" s="1" t="s">
        <v>1770</v>
      </c>
      <c r="H42" s="1" t="s">
        <v>1771</v>
      </c>
      <c r="I42" s="1"/>
      <c r="J42" s="1" t="s">
        <v>1627</v>
      </c>
      <c r="K42" s="1">
        <v>71</v>
      </c>
      <c r="L42" s="1"/>
      <c r="M42" s="1">
        <v>0</v>
      </c>
      <c r="N42" s="1">
        <v>0</v>
      </c>
      <c r="O42" s="1">
        <v>0.79600000000000004</v>
      </c>
      <c r="P42" s="1">
        <v>314.18900000000002</v>
      </c>
      <c r="Q42" s="1">
        <v>19.462</v>
      </c>
      <c r="R42" s="1">
        <v>0.2</v>
      </c>
      <c r="S42" s="1">
        <v>28.1</v>
      </c>
      <c r="T42" s="1">
        <v>0.12</v>
      </c>
      <c r="U42" s="3"/>
      <c r="V42" s="3"/>
      <c r="W42" s="3"/>
      <c r="X42" s="3"/>
      <c r="Y42" s="3"/>
      <c r="Z42" s="3"/>
      <c r="AA42" s="3"/>
    </row>
    <row r="43" spans="1:40" s="5" customFormat="1">
      <c r="A43" s="4" t="s">
        <v>1470</v>
      </c>
      <c r="B43" s="4">
        <v>2012</v>
      </c>
      <c r="C43" s="4" t="s">
        <v>1772</v>
      </c>
      <c r="D43" s="4" t="s">
        <v>1773</v>
      </c>
      <c r="E43" s="4" t="s">
        <v>401</v>
      </c>
      <c r="F43" s="4">
        <v>87</v>
      </c>
      <c r="G43" s="4" t="s">
        <v>1774</v>
      </c>
      <c r="H43" s="4" t="s">
        <v>1775</v>
      </c>
      <c r="I43" s="4"/>
      <c r="J43" s="4" t="s">
        <v>1627</v>
      </c>
      <c r="K43" s="4">
        <v>1538</v>
      </c>
      <c r="L43" s="4"/>
      <c r="M43" s="4">
        <v>11.574</v>
      </c>
      <c r="N43" s="4">
        <v>12300.645</v>
      </c>
      <c r="O43" s="4">
        <v>9.0359999999999996</v>
      </c>
      <c r="P43" s="4">
        <v>2675.596</v>
      </c>
      <c r="Q43" s="4">
        <v>0</v>
      </c>
      <c r="R43" s="4">
        <v>923.82</v>
      </c>
      <c r="S43" s="4">
        <v>897.83</v>
      </c>
      <c r="T43" s="4">
        <v>10.77</v>
      </c>
      <c r="U43" s="16"/>
      <c r="V43" s="16"/>
      <c r="W43" s="16"/>
      <c r="X43" s="16"/>
      <c r="Y43" s="16"/>
      <c r="Z43" s="16"/>
      <c r="AA43" s="16"/>
      <c r="AB43" s="28" t="str">
        <f>[1]DE!B$391</f>
        <v>1.(c)</v>
      </c>
      <c r="AC43" s="31" t="str">
        <f>[1]DE!C$391</f>
        <v>Vattenfall Europe Wärme  AG</v>
      </c>
      <c r="AD43" s="31" t="str">
        <f>[1]DE!D$391</f>
        <v>Vattenfall Europe Wärme  HKW Klingenberg</v>
      </c>
      <c r="AE43" s="31">
        <f>[1]DE!E$391</f>
        <v>46241</v>
      </c>
      <c r="AF43" s="31" t="str">
        <f>[1]DE!F$391</f>
        <v>Köpenicker Chaussee</v>
      </c>
      <c r="AG43" s="31" t="str">
        <f>[1]DE!G$391</f>
        <v>42-45</v>
      </c>
      <c r="AH43" s="31" t="str">
        <f>[1]DE!H$391</f>
        <v>Berlin</v>
      </c>
      <c r="AI43" s="31" t="str">
        <f>[1]DE!I$391</f>
        <v>10317</v>
      </c>
      <c r="AJ43" s="31">
        <f>[1]DE!J$391</f>
        <v>898</v>
      </c>
      <c r="AK43" s="31">
        <f>[1]DE!K$391</f>
        <v>924</v>
      </c>
      <c r="AL43" s="31">
        <f>[1]DE!L$391</f>
        <v>0</v>
      </c>
      <c r="AM43" s="31">
        <f>[1]DE!M$391</f>
        <v>1510</v>
      </c>
      <c r="AN43" s="8" t="s">
        <v>810</v>
      </c>
    </row>
    <row r="44" spans="1:40">
      <c r="A44" s="1" t="s">
        <v>1470</v>
      </c>
      <c r="B44" s="1">
        <v>2012</v>
      </c>
      <c r="C44" s="1" t="s">
        <v>1776</v>
      </c>
      <c r="D44" s="1" t="s">
        <v>1777</v>
      </c>
      <c r="E44" s="1" t="s">
        <v>405</v>
      </c>
      <c r="F44" s="1">
        <v>88</v>
      </c>
      <c r="G44" s="1" t="s">
        <v>1778</v>
      </c>
      <c r="H44" s="1" t="s">
        <v>1775</v>
      </c>
      <c r="I44" s="1"/>
      <c r="J44" s="1" t="s">
        <v>1627</v>
      </c>
      <c r="K44" s="1">
        <v>1124</v>
      </c>
      <c r="L44" s="1"/>
      <c r="M44" s="1">
        <v>0</v>
      </c>
      <c r="N44" s="1">
        <v>0</v>
      </c>
      <c r="O44" s="1">
        <v>0</v>
      </c>
      <c r="P44" s="1">
        <v>1333.63</v>
      </c>
      <c r="Q44" s="1">
        <v>0</v>
      </c>
      <c r="R44" s="1">
        <v>0.16</v>
      </c>
      <c r="S44" s="1">
        <v>37.700000000000003</v>
      </c>
      <c r="T44" s="1">
        <v>0.5</v>
      </c>
      <c r="U44" s="3"/>
      <c r="V44" s="3"/>
      <c r="W44" s="3"/>
      <c r="X44" s="3"/>
      <c r="Y44" s="3"/>
      <c r="Z44" s="3"/>
      <c r="AA44" s="3"/>
    </row>
    <row r="45" spans="1:40" s="5" customFormat="1">
      <c r="A45" s="4" t="s">
        <v>1470</v>
      </c>
      <c r="B45" s="4">
        <v>2012</v>
      </c>
      <c r="C45" s="4" t="s">
        <v>1779</v>
      </c>
      <c r="D45" s="4" t="s">
        <v>1780</v>
      </c>
      <c r="E45" s="4" t="s">
        <v>409</v>
      </c>
      <c r="F45" s="4">
        <v>89</v>
      </c>
      <c r="G45" s="4" t="s">
        <v>1781</v>
      </c>
      <c r="H45" s="4" t="s">
        <v>1782</v>
      </c>
      <c r="I45" s="4"/>
      <c r="J45" s="4" t="s">
        <v>1627</v>
      </c>
      <c r="K45" s="4">
        <v>565</v>
      </c>
      <c r="L45" s="4"/>
      <c r="M45" s="4">
        <v>351.78199999999998</v>
      </c>
      <c r="N45" s="4">
        <v>4038.4189999999999</v>
      </c>
      <c r="O45" s="4">
        <v>199.483</v>
      </c>
      <c r="P45" s="4">
        <v>0</v>
      </c>
      <c r="Q45" s="4">
        <v>0</v>
      </c>
      <c r="R45" s="4">
        <v>287.63</v>
      </c>
      <c r="S45" s="4">
        <v>207.25</v>
      </c>
      <c r="T45" s="4">
        <v>21.84</v>
      </c>
      <c r="U45" s="16"/>
      <c r="V45" s="16"/>
      <c r="W45" s="16"/>
      <c r="X45" s="16"/>
      <c r="Y45" s="16"/>
      <c r="Z45" s="16"/>
      <c r="AA45" s="16"/>
      <c r="AB45" s="28" t="str">
        <f>[1]DE!B$398</f>
        <v>1.(c)</v>
      </c>
      <c r="AC45" s="31" t="str">
        <f>[1]DE!C$398</f>
        <v>Vattenfall Europe Wärme AG</v>
      </c>
      <c r="AD45" s="31" t="str">
        <f>[1]DE!D$398</f>
        <v>Vattenfall Europe Wärme HKW Moabit</v>
      </c>
      <c r="AE45" s="31">
        <f>[1]DE!E$398</f>
        <v>46248</v>
      </c>
      <c r="AF45" s="31" t="str">
        <f>[1]DE!F$398</f>
        <v>Friedrich-Krause-Ufer</v>
      </c>
      <c r="AG45" s="31" t="str">
        <f>[1]DE!G$398</f>
        <v>10-15</v>
      </c>
      <c r="AH45" s="31" t="str">
        <f>[1]DE!H$398</f>
        <v>Berlin</v>
      </c>
      <c r="AI45" s="31" t="str">
        <f>[1]DE!I$398</f>
        <v>13353</v>
      </c>
      <c r="AJ45" s="31">
        <f>[1]DE!J$398</f>
        <v>207</v>
      </c>
      <c r="AK45" s="31">
        <f>[1]DE!K$398</f>
        <v>288</v>
      </c>
      <c r="AL45" s="31">
        <f>[1]DE!L$398</f>
        <v>0</v>
      </c>
      <c r="AM45" s="31">
        <f>[1]DE!M$398</f>
        <v>430</v>
      </c>
      <c r="AN45" s="8" t="s">
        <v>810</v>
      </c>
    </row>
    <row r="46" spans="1:40" s="5" customFormat="1">
      <c r="A46" s="4" t="s">
        <v>1470</v>
      </c>
      <c r="B46" s="4">
        <v>2012</v>
      </c>
      <c r="C46" s="4" t="s">
        <v>1783</v>
      </c>
      <c r="D46" s="4" t="s">
        <v>1784</v>
      </c>
      <c r="E46" s="4" t="s">
        <v>413</v>
      </c>
      <c r="F46" s="4">
        <v>90</v>
      </c>
      <c r="G46" s="4" t="s">
        <v>1785</v>
      </c>
      <c r="H46" s="4" t="s">
        <v>1782</v>
      </c>
      <c r="I46" s="4"/>
      <c r="J46" s="4" t="s">
        <v>1627</v>
      </c>
      <c r="K46" s="4">
        <v>1296</v>
      </c>
      <c r="L46" s="4"/>
      <c r="M46" s="4">
        <v>0</v>
      </c>
      <c r="N46" s="4">
        <v>0</v>
      </c>
      <c r="O46" s="4">
        <v>5.9409999999999998</v>
      </c>
      <c r="P46" s="4">
        <v>16197.547</v>
      </c>
      <c r="Q46" s="4">
        <v>0</v>
      </c>
      <c r="R46" s="4">
        <v>8.74</v>
      </c>
      <c r="S46" s="4">
        <v>834.8</v>
      </c>
      <c r="T46" s="4">
        <v>7.04</v>
      </c>
      <c r="U46" s="16"/>
      <c r="V46" s="16"/>
      <c r="W46" s="16"/>
      <c r="X46" s="16"/>
      <c r="Y46" s="16"/>
      <c r="Z46" s="16"/>
      <c r="AA46" s="16"/>
      <c r="AB46" s="28" t="str">
        <f>[1]DE!B$397</f>
        <v>1.(c)</v>
      </c>
      <c r="AC46" s="31" t="str">
        <f>[1]DE!C$397</f>
        <v>Vattenfall Europe Wärme AG</v>
      </c>
      <c r="AD46" s="31" t="str">
        <f>[1]DE!D$397</f>
        <v>Vattenfall Europe Wärme HKW Mitte</v>
      </c>
      <c r="AE46" s="31">
        <f>[1]DE!E$397</f>
        <v>46242</v>
      </c>
      <c r="AF46" s="31" t="str">
        <f>[1]DE!F$397</f>
        <v>Köpenicker Str.</v>
      </c>
      <c r="AG46" s="31" t="str">
        <f>[1]DE!G$397</f>
        <v>60</v>
      </c>
      <c r="AH46" s="31" t="str">
        <f>[1]DE!H$397</f>
        <v>Berlin</v>
      </c>
      <c r="AI46" s="31" t="str">
        <f>[1]DE!I$397</f>
        <v>10179</v>
      </c>
      <c r="AJ46" s="31">
        <f>[1]DE!J$397</f>
        <v>835</v>
      </c>
      <c r="AK46" s="31">
        <f>[1]DE!K$397</f>
        <v>0</v>
      </c>
      <c r="AL46" s="31">
        <f>[1]DE!L$397</f>
        <v>0</v>
      </c>
      <c r="AM46" s="31">
        <f>[1]DE!M$397</f>
        <v>891</v>
      </c>
      <c r="AN46" s="8" t="s">
        <v>810</v>
      </c>
    </row>
    <row r="47" spans="1:40" s="5" customFormat="1">
      <c r="A47" s="4" t="s">
        <v>1470</v>
      </c>
      <c r="B47" s="4">
        <v>2012</v>
      </c>
      <c r="C47" s="4" t="s">
        <v>1786</v>
      </c>
      <c r="D47" s="4" t="s">
        <v>1787</v>
      </c>
      <c r="E47" s="4" t="s">
        <v>418</v>
      </c>
      <c r="F47" s="4">
        <v>91</v>
      </c>
      <c r="G47" s="4" t="s">
        <v>1788</v>
      </c>
      <c r="H47" s="4" t="s">
        <v>1782</v>
      </c>
      <c r="I47" s="4"/>
      <c r="J47" s="4" t="s">
        <v>1627</v>
      </c>
      <c r="K47" s="4">
        <v>165</v>
      </c>
      <c r="L47" s="4"/>
      <c r="M47" s="4">
        <v>0</v>
      </c>
      <c r="N47" s="4">
        <v>0</v>
      </c>
      <c r="O47" s="4">
        <v>9.859</v>
      </c>
      <c r="P47" s="4">
        <v>618.61900000000003</v>
      </c>
      <c r="Q47" s="4">
        <v>0</v>
      </c>
      <c r="R47" s="4">
        <v>1.28</v>
      </c>
      <c r="S47" s="4">
        <v>19.010000000000002</v>
      </c>
      <c r="T47" s="4">
        <v>7.0000000000000007E-2</v>
      </c>
      <c r="U47" s="16"/>
      <c r="V47" s="16"/>
      <c r="W47" s="16"/>
      <c r="X47" s="16"/>
      <c r="Y47" s="16"/>
      <c r="Z47" s="16"/>
      <c r="AA47" s="16"/>
      <c r="AB47" s="28" t="str">
        <f>[1]DE!B$392</f>
        <v>1.(c)</v>
      </c>
      <c r="AC47" s="31" t="str">
        <f>[1]DE!C$392</f>
        <v>Vattenfall Europe Wärme AG</v>
      </c>
      <c r="AD47" s="31" t="str">
        <f>[1]DE!D$392</f>
        <v>Vattenfall Europe Wärme BHKW Scharnhorststr.</v>
      </c>
      <c r="AE47" s="31">
        <f>[1]DE!E$392</f>
        <v>46244</v>
      </c>
      <c r="AF47" s="31" t="str">
        <f>[1]DE!F$392</f>
        <v>Scharnhorststr.</v>
      </c>
      <c r="AG47" s="31" t="str">
        <f>[1]DE!G$392</f>
        <v>3</v>
      </c>
      <c r="AH47" s="31" t="str">
        <f>[1]DE!H$392</f>
        <v>Berlin</v>
      </c>
      <c r="AI47" s="31" t="str">
        <f>[1]DE!I$392</f>
        <v>10115</v>
      </c>
      <c r="AJ47" s="31">
        <f>[1]DE!J$392</f>
        <v>0</v>
      </c>
      <c r="AK47" s="31">
        <f>[1]DE!K$392</f>
        <v>0</v>
      </c>
      <c r="AL47" s="31">
        <f>[1]DE!L$392</f>
        <v>0</v>
      </c>
      <c r="AM47" s="31">
        <f>[1]DE!M$392</f>
        <v>0</v>
      </c>
      <c r="AN47" s="8" t="s">
        <v>810</v>
      </c>
    </row>
    <row r="48" spans="1:40">
      <c r="A48" s="1" t="s">
        <v>1470</v>
      </c>
      <c r="B48" s="1">
        <v>2012</v>
      </c>
      <c r="C48" s="1" t="s">
        <v>1789</v>
      </c>
      <c r="D48" s="1" t="s">
        <v>1790</v>
      </c>
      <c r="E48" s="1" t="s">
        <v>423</v>
      </c>
      <c r="F48" s="1">
        <v>92</v>
      </c>
      <c r="G48" s="1" t="s">
        <v>1791</v>
      </c>
      <c r="H48" s="1" t="s">
        <v>1792</v>
      </c>
      <c r="I48" s="1"/>
      <c r="J48" s="1" t="s">
        <v>1627</v>
      </c>
      <c r="K48" s="1">
        <v>106</v>
      </c>
      <c r="L48" s="1"/>
      <c r="M48" s="1">
        <v>3042.864</v>
      </c>
      <c r="N48" s="1">
        <v>0</v>
      </c>
      <c r="O48" s="1">
        <v>0</v>
      </c>
      <c r="P48" s="1">
        <v>26.035</v>
      </c>
      <c r="Q48" s="1">
        <v>0</v>
      </c>
      <c r="R48" s="1">
        <v>40.107999999999997</v>
      </c>
      <c r="S48" s="1">
        <v>212.285</v>
      </c>
      <c r="T48" s="1">
        <v>0.79800000000000004</v>
      </c>
      <c r="U48" s="3"/>
      <c r="V48" s="3"/>
      <c r="W48" s="3"/>
      <c r="X48" s="3"/>
      <c r="Y48" s="3"/>
      <c r="Z48" s="3"/>
      <c r="AA48" s="3"/>
    </row>
    <row r="49" spans="1:40">
      <c r="A49" s="1" t="s">
        <v>1470</v>
      </c>
      <c r="B49" s="1">
        <v>2012</v>
      </c>
      <c r="C49" s="1" t="s">
        <v>1793</v>
      </c>
      <c r="D49" s="1" t="s">
        <v>1794</v>
      </c>
      <c r="E49" s="1" t="s">
        <v>427</v>
      </c>
      <c r="F49" s="1">
        <v>93</v>
      </c>
      <c r="G49" s="1" t="s">
        <v>1795</v>
      </c>
      <c r="H49" s="1" t="s">
        <v>1792</v>
      </c>
      <c r="I49" s="1"/>
      <c r="J49" s="1" t="s">
        <v>1627</v>
      </c>
      <c r="K49" s="1">
        <v>192</v>
      </c>
      <c r="L49" s="1"/>
      <c r="M49" s="1">
        <v>193.12</v>
      </c>
      <c r="N49" s="1">
        <v>348.69</v>
      </c>
      <c r="O49" s="1">
        <v>14.63</v>
      </c>
      <c r="P49" s="1">
        <v>100.32</v>
      </c>
      <c r="Q49" s="1">
        <v>42.81</v>
      </c>
      <c r="R49" s="1">
        <v>41.7</v>
      </c>
      <c r="S49" s="1">
        <v>63.33</v>
      </c>
      <c r="T49" s="1">
        <v>1.55</v>
      </c>
      <c r="U49" s="3"/>
      <c r="V49" s="3"/>
      <c r="W49" s="3"/>
      <c r="X49" s="3"/>
      <c r="Y49" s="3"/>
      <c r="Z49" s="3"/>
      <c r="AA49" s="3"/>
    </row>
    <row r="50" spans="1:40">
      <c r="A50" s="1" t="s">
        <v>1470</v>
      </c>
      <c r="B50" s="1">
        <v>2012</v>
      </c>
      <c r="C50" s="1" t="s">
        <v>1796</v>
      </c>
      <c r="D50" s="1" t="s">
        <v>1797</v>
      </c>
      <c r="E50" s="1" t="s">
        <v>793</v>
      </c>
      <c r="F50" s="1">
        <v>94</v>
      </c>
      <c r="G50" s="1" t="s">
        <v>1798</v>
      </c>
      <c r="H50" s="1" t="s">
        <v>1792</v>
      </c>
      <c r="I50" s="1"/>
      <c r="J50" s="1" t="s">
        <v>1627</v>
      </c>
      <c r="K50" s="1">
        <v>105</v>
      </c>
      <c r="L50" s="1"/>
      <c r="M50" s="1">
        <v>0</v>
      </c>
      <c r="N50" s="1">
        <v>0</v>
      </c>
      <c r="O50" s="1">
        <v>0</v>
      </c>
      <c r="P50" s="1">
        <v>93.653999999999996</v>
      </c>
      <c r="Q50" s="1">
        <v>0</v>
      </c>
      <c r="R50" s="1">
        <v>3.9E-2</v>
      </c>
      <c r="S50" s="1">
        <v>3.2650000000000001</v>
      </c>
      <c r="T50" s="1">
        <v>5.3999999999999999E-2</v>
      </c>
      <c r="U50" s="3"/>
      <c r="V50" s="3"/>
      <c r="W50" s="3"/>
      <c r="X50" s="3"/>
      <c r="Y50" s="3"/>
      <c r="Z50" s="3"/>
      <c r="AA50" s="3"/>
    </row>
    <row r="51" spans="1:40" s="5" customFormat="1">
      <c r="A51" s="4" t="s">
        <v>1470</v>
      </c>
      <c r="B51" s="4">
        <v>2012</v>
      </c>
      <c r="C51" s="4" t="s">
        <v>1799</v>
      </c>
      <c r="D51" s="4" t="s">
        <v>1800</v>
      </c>
      <c r="E51" s="4" t="s">
        <v>497</v>
      </c>
      <c r="F51" s="4">
        <v>95</v>
      </c>
      <c r="G51" s="4" t="s">
        <v>1801</v>
      </c>
      <c r="H51" s="4" t="s">
        <v>1802</v>
      </c>
      <c r="I51" s="4"/>
      <c r="J51" s="4" t="s">
        <v>1627</v>
      </c>
      <c r="K51" s="4">
        <v>156</v>
      </c>
      <c r="L51" s="4"/>
      <c r="M51" s="4">
        <v>0</v>
      </c>
      <c r="N51" s="4">
        <v>0</v>
      </c>
      <c r="O51" s="4">
        <v>3.7999999999999999E-2</v>
      </c>
      <c r="P51" s="4">
        <v>565.46799999999996</v>
      </c>
      <c r="Q51" s="4">
        <v>0</v>
      </c>
      <c r="R51" s="4">
        <v>0.14000000000000001</v>
      </c>
      <c r="S51" s="4">
        <v>18.2</v>
      </c>
      <c r="T51" s="4">
        <v>0.18</v>
      </c>
      <c r="U51" s="16"/>
      <c r="V51" s="16"/>
      <c r="W51" s="16"/>
      <c r="X51" s="16"/>
      <c r="Y51" s="16"/>
      <c r="Z51" s="16"/>
      <c r="AA51" s="16"/>
      <c r="AB51" s="28" t="str">
        <f>[1]DE!B$393</f>
        <v>1.(c)</v>
      </c>
      <c r="AC51" s="31" t="str">
        <f>[1]DE!C$393</f>
        <v>Vattenfall Europe Wärme AG</v>
      </c>
      <c r="AD51" s="31" t="str">
        <f>[1]DE!D$393</f>
        <v>Vattenfall Europe Wärme HKW Buch</v>
      </c>
      <c r="AE51" s="31">
        <f>[1]DE!E$393</f>
        <v>46243</v>
      </c>
      <c r="AF51" s="31" t="str">
        <f>[1]DE!F$393</f>
        <v>Schwanebecker Chaussee</v>
      </c>
      <c r="AG51" s="31" t="str">
        <f>[1]DE!G$393</f>
        <v>11-15</v>
      </c>
      <c r="AH51" s="31" t="str">
        <f>[1]DE!H$393</f>
        <v>Berlin</v>
      </c>
      <c r="AI51" s="31" t="str">
        <f>[1]DE!I$393</f>
        <v>13125</v>
      </c>
      <c r="AJ51" s="31">
        <f>[1]DE!J$393</f>
        <v>0</v>
      </c>
      <c r="AK51" s="31">
        <f>[1]DE!K$393</f>
        <v>0</v>
      </c>
      <c r="AL51" s="31">
        <f>[1]DE!L$393</f>
        <v>0</v>
      </c>
      <c r="AM51" s="31">
        <f>[1]DE!M$393</f>
        <v>0</v>
      </c>
      <c r="AN51" s="8" t="s">
        <v>810</v>
      </c>
    </row>
    <row r="52" spans="1:40">
      <c r="A52" s="1" t="s">
        <v>1470</v>
      </c>
      <c r="B52" s="1">
        <v>2012</v>
      </c>
      <c r="C52" s="1" t="s">
        <v>1803</v>
      </c>
      <c r="D52" s="1" t="s">
        <v>1804</v>
      </c>
      <c r="E52" s="1" t="s">
        <v>568</v>
      </c>
      <c r="F52" s="1">
        <v>96</v>
      </c>
      <c r="G52" s="1" t="s">
        <v>1805</v>
      </c>
      <c r="H52" s="1" t="s">
        <v>1806</v>
      </c>
      <c r="I52" s="1"/>
      <c r="J52" s="1" t="s">
        <v>1627</v>
      </c>
      <c r="K52" s="1">
        <v>91</v>
      </c>
      <c r="L52" s="1"/>
      <c r="M52" s="1">
        <v>0</v>
      </c>
      <c r="N52" s="1">
        <v>0</v>
      </c>
      <c r="O52" s="1">
        <v>0</v>
      </c>
      <c r="P52" s="1">
        <v>1116.5930000000001</v>
      </c>
      <c r="Q52" s="1">
        <v>0</v>
      </c>
      <c r="R52" s="1">
        <v>0.62</v>
      </c>
      <c r="S52" s="1">
        <v>30.99</v>
      </c>
      <c r="T52" s="1">
        <v>0.03</v>
      </c>
      <c r="U52" s="3"/>
      <c r="V52" s="3"/>
      <c r="W52" s="3"/>
      <c r="X52" s="3"/>
      <c r="Y52" s="3"/>
      <c r="Z52" s="3"/>
      <c r="AA52" s="3"/>
    </row>
    <row r="53" spans="1:40">
      <c r="A53" s="1" t="s">
        <v>1470</v>
      </c>
      <c r="B53" s="1">
        <v>2012</v>
      </c>
      <c r="C53" s="1" t="s">
        <v>1807</v>
      </c>
      <c r="D53" s="1" t="s">
        <v>1808</v>
      </c>
      <c r="E53" s="1" t="s">
        <v>783</v>
      </c>
      <c r="F53" s="1">
        <v>97</v>
      </c>
      <c r="G53" s="1" t="s">
        <v>1809</v>
      </c>
      <c r="H53" s="1" t="s">
        <v>1806</v>
      </c>
      <c r="I53" s="1"/>
      <c r="J53" s="1" t="s">
        <v>1627</v>
      </c>
      <c r="K53" s="1">
        <v>125</v>
      </c>
      <c r="L53" s="1"/>
      <c r="M53" s="1">
        <v>0</v>
      </c>
      <c r="N53" s="1">
        <v>0</v>
      </c>
      <c r="O53" s="1">
        <v>0</v>
      </c>
      <c r="P53" s="1">
        <v>769.80799999999999</v>
      </c>
      <c r="Q53" s="1">
        <v>0</v>
      </c>
      <c r="R53" s="1">
        <v>0.39</v>
      </c>
      <c r="S53" s="1">
        <v>52.52</v>
      </c>
      <c r="T53" s="1">
        <v>0.04</v>
      </c>
      <c r="U53" s="3"/>
      <c r="V53" s="3"/>
      <c r="W53" s="3"/>
      <c r="X53" s="3"/>
      <c r="Y53" s="3"/>
      <c r="Z53" s="3"/>
      <c r="AA53" s="3"/>
    </row>
    <row r="54" spans="1:40" s="5" customFormat="1">
      <c r="A54" s="4" t="s">
        <v>1470</v>
      </c>
      <c r="B54" s="4">
        <v>2012</v>
      </c>
      <c r="C54" s="4" t="s">
        <v>1810</v>
      </c>
      <c r="D54" s="4" t="s">
        <v>1811</v>
      </c>
      <c r="E54" s="4" t="s">
        <v>591</v>
      </c>
      <c r="F54" s="4">
        <v>98</v>
      </c>
      <c r="G54" s="4" t="s">
        <v>1812</v>
      </c>
      <c r="H54" s="4" t="s">
        <v>1813</v>
      </c>
      <c r="I54" s="4"/>
      <c r="J54" s="4" t="s">
        <v>1627</v>
      </c>
      <c r="K54" s="4">
        <v>336</v>
      </c>
      <c r="L54" s="4"/>
      <c r="M54" s="4">
        <v>119.349</v>
      </c>
      <c r="N54" s="4">
        <v>6114.0810000000001</v>
      </c>
      <c r="O54" s="4">
        <v>149.55500000000001</v>
      </c>
      <c r="P54" s="4">
        <v>0</v>
      </c>
      <c r="Q54" s="4">
        <v>0</v>
      </c>
      <c r="R54" s="4">
        <v>63.97</v>
      </c>
      <c r="S54" s="4">
        <v>375</v>
      </c>
      <c r="T54" s="4">
        <v>9.5500000000000007</v>
      </c>
      <c r="U54" s="16"/>
      <c r="V54" s="16"/>
      <c r="W54" s="16"/>
      <c r="X54" s="16"/>
      <c r="Y54" s="16"/>
      <c r="Z54" s="16"/>
      <c r="AA54" s="16"/>
      <c r="AB54" s="28" t="str">
        <f>[1]DE!B$399</f>
        <v>1.(c)</v>
      </c>
      <c r="AC54" s="31" t="str">
        <f>[1]DE!C$399</f>
        <v>Vattenfall Europe Wärme AG</v>
      </c>
      <c r="AD54" s="31" t="str">
        <f>[1]DE!D$399</f>
        <v>Vattenfall Europe Wärme HKW Reuter</v>
      </c>
      <c r="AE54" s="31">
        <f>[1]DE!E$399</f>
        <v>46246</v>
      </c>
      <c r="AF54" s="31" t="str">
        <f>[1]DE!F$399</f>
        <v>Otternbuchtstr.</v>
      </c>
      <c r="AG54" s="31" t="str">
        <f>[1]DE!G$399</f>
        <v>11</v>
      </c>
      <c r="AH54" s="31" t="str">
        <f>[1]DE!H$399</f>
        <v>Berlin</v>
      </c>
      <c r="AI54" s="31" t="str">
        <f>[1]DE!I$399</f>
        <v>13599</v>
      </c>
      <c r="AJ54" s="31">
        <f>[1]DE!J$399</f>
        <v>375</v>
      </c>
      <c r="AK54" s="31">
        <f>[1]DE!K$399</f>
        <v>0</v>
      </c>
      <c r="AL54" s="31">
        <f>[1]DE!L$399</f>
        <v>0</v>
      </c>
      <c r="AM54" s="31">
        <f>[1]DE!M$399</f>
        <v>610</v>
      </c>
      <c r="AN54" s="8" t="s">
        <v>810</v>
      </c>
    </row>
    <row r="55" spans="1:40" s="5" customFormat="1">
      <c r="A55" s="4" t="s">
        <v>1470</v>
      </c>
      <c r="B55" s="4">
        <v>2012</v>
      </c>
      <c r="C55" s="4" t="s">
        <v>1814</v>
      </c>
      <c r="D55" s="4" t="s">
        <v>1815</v>
      </c>
      <c r="E55" s="4" t="s">
        <v>473</v>
      </c>
      <c r="F55" s="4">
        <v>99</v>
      </c>
      <c r="G55" s="4" t="s">
        <v>1816</v>
      </c>
      <c r="H55" s="4" t="s">
        <v>1813</v>
      </c>
      <c r="I55" s="4"/>
      <c r="J55" s="4" t="s">
        <v>1627</v>
      </c>
      <c r="K55" s="4">
        <v>1566</v>
      </c>
      <c r="L55" s="4"/>
      <c r="M55" s="4">
        <v>0</v>
      </c>
      <c r="N55" s="4">
        <v>26612.633999999998</v>
      </c>
      <c r="O55" s="4">
        <v>210.643</v>
      </c>
      <c r="P55" s="4">
        <v>0</v>
      </c>
      <c r="Q55" s="4">
        <v>0</v>
      </c>
      <c r="R55" s="4">
        <v>751.82</v>
      </c>
      <c r="S55" s="4">
        <v>1791.99</v>
      </c>
      <c r="T55" s="4">
        <v>30.4</v>
      </c>
      <c r="U55" s="16"/>
      <c r="V55" s="16"/>
      <c r="W55" s="16"/>
      <c r="X55" s="16"/>
      <c r="Y55" s="16"/>
      <c r="Z55" s="16"/>
      <c r="AA55" s="16"/>
      <c r="AB55" s="28" t="str">
        <f>[1]DE!B$400</f>
        <v>1.(c)</v>
      </c>
      <c r="AC55" s="31" t="str">
        <f>[1]DE!C$400</f>
        <v>Vattenfall Europe Wärme AG</v>
      </c>
      <c r="AD55" s="31" t="str">
        <f>[1]DE!D$400</f>
        <v>Vattenfall Europe Wärme HKW Reuter-West</v>
      </c>
      <c r="AE55" s="31">
        <f>[1]DE!E$400</f>
        <v>46251</v>
      </c>
      <c r="AF55" s="31" t="str">
        <f>[1]DE!F$400</f>
        <v>Großer Spreering</v>
      </c>
      <c r="AG55" s="31" t="str">
        <f>[1]DE!G$400</f>
        <v>5</v>
      </c>
      <c r="AH55" s="31" t="str">
        <f>[1]DE!H$400</f>
        <v>Berlin</v>
      </c>
      <c r="AI55" s="31" t="str">
        <f>[1]DE!I$400</f>
        <v>13599</v>
      </c>
      <c r="AJ55" s="31">
        <f>[1]DE!J$400</f>
        <v>1790</v>
      </c>
      <c r="AK55" s="31">
        <f>[1]DE!K$400</f>
        <v>752</v>
      </c>
      <c r="AL55" s="31">
        <f>[1]DE!L$400</f>
        <v>0</v>
      </c>
      <c r="AM55" s="31">
        <f>[1]DE!M$400</f>
        <v>2560</v>
      </c>
      <c r="AN55" s="8" t="s">
        <v>810</v>
      </c>
    </row>
    <row r="56" spans="1:40" s="5" customFormat="1">
      <c r="A56" s="4" t="s">
        <v>1470</v>
      </c>
      <c r="B56" s="4">
        <v>2012</v>
      </c>
      <c r="C56" s="4" t="s">
        <v>1817</v>
      </c>
      <c r="D56" s="4" t="s">
        <v>1818</v>
      </c>
      <c r="E56" s="4" t="s">
        <v>1427</v>
      </c>
      <c r="F56" s="4">
        <v>100</v>
      </c>
      <c r="G56" s="4" t="s">
        <v>1819</v>
      </c>
      <c r="H56" s="4" t="s">
        <v>1820</v>
      </c>
      <c r="I56" s="4"/>
      <c r="J56" s="4" t="s">
        <v>1627</v>
      </c>
      <c r="K56" s="4">
        <v>1227</v>
      </c>
      <c r="L56" s="4"/>
      <c r="M56" s="4">
        <v>0</v>
      </c>
      <c r="N56" s="4">
        <v>0</v>
      </c>
      <c r="O56" s="4">
        <v>0</v>
      </c>
      <c r="P56" s="4">
        <v>10448.224</v>
      </c>
      <c r="Q56" s="4">
        <v>0</v>
      </c>
      <c r="R56" s="4">
        <v>6.64</v>
      </c>
      <c r="S56" s="4">
        <v>241.27</v>
      </c>
      <c r="T56" s="4">
        <v>1.66</v>
      </c>
      <c r="U56" s="16"/>
      <c r="V56" s="16"/>
      <c r="W56" s="16"/>
      <c r="X56" s="16"/>
      <c r="Y56" s="16"/>
      <c r="Z56" s="16"/>
      <c r="AA56" s="16"/>
      <c r="AB56" s="28" t="str">
        <f>[1]DE!B$395</f>
        <v>1.(c)</v>
      </c>
      <c r="AC56" s="31" t="str">
        <f>[1]DE!C$395</f>
        <v>Vattenfall Europe Wärme AG</v>
      </c>
      <c r="AD56" s="31" t="str">
        <f>[1]DE!D$395</f>
        <v>Vattenfall Europe Wärme HKW Lichterfelde</v>
      </c>
      <c r="AE56" s="31">
        <f>[1]DE!E$395</f>
        <v>46249</v>
      </c>
      <c r="AF56" s="31" t="str">
        <f>[1]DE!F$395</f>
        <v>Ostpreussendamm</v>
      </c>
      <c r="AG56" s="31" t="str">
        <f>[1]DE!G$395</f>
        <v>61</v>
      </c>
      <c r="AH56" s="31" t="str">
        <f>[1]DE!H$395</f>
        <v>Berlin</v>
      </c>
      <c r="AI56" s="31" t="str">
        <f>[1]DE!I$395</f>
        <v>12207</v>
      </c>
      <c r="AJ56" s="31">
        <f>[1]DE!J$395</f>
        <v>241</v>
      </c>
      <c r="AK56" s="31">
        <f>[1]DE!K$395</f>
        <v>0</v>
      </c>
      <c r="AL56" s="31">
        <f>[1]DE!L$395</f>
        <v>0</v>
      </c>
      <c r="AM56" s="31">
        <f>[1]DE!M$395</f>
        <v>575</v>
      </c>
      <c r="AN56" s="8" t="s">
        <v>810</v>
      </c>
    </row>
    <row r="57" spans="1:40">
      <c r="A57" s="1" t="s">
        <v>1470</v>
      </c>
      <c r="B57" s="1">
        <v>2012</v>
      </c>
      <c r="C57" s="1" t="s">
        <v>1821</v>
      </c>
      <c r="D57" s="1" t="s">
        <v>1822</v>
      </c>
      <c r="E57" s="1" t="s">
        <v>1431</v>
      </c>
      <c r="F57" s="1">
        <v>101</v>
      </c>
      <c r="G57" s="1" t="s">
        <v>1823</v>
      </c>
      <c r="H57" s="1" t="s">
        <v>1824</v>
      </c>
      <c r="I57" s="1"/>
      <c r="J57" s="1" t="s">
        <v>1627</v>
      </c>
      <c r="K57" s="1">
        <v>134</v>
      </c>
      <c r="L57" s="1"/>
      <c r="M57" s="1">
        <v>0</v>
      </c>
      <c r="N57" s="1">
        <v>0</v>
      </c>
      <c r="O57" s="1">
        <v>3.6579999999999999</v>
      </c>
      <c r="P57" s="1">
        <v>59.603000000000002</v>
      </c>
      <c r="Q57" s="1">
        <v>0</v>
      </c>
      <c r="R57" s="1">
        <v>0.188</v>
      </c>
      <c r="S57" s="1">
        <v>1.976</v>
      </c>
      <c r="T57" s="1">
        <v>1.0999999999999999E-2</v>
      </c>
      <c r="U57" s="3"/>
      <c r="V57" s="3"/>
      <c r="W57" s="3"/>
      <c r="X57" s="3"/>
      <c r="Y57" s="3"/>
      <c r="Z57" s="3"/>
      <c r="AA57" s="3"/>
    </row>
    <row r="58" spans="1:40">
      <c r="A58" s="1" t="s">
        <v>1470</v>
      </c>
      <c r="B58" s="1">
        <v>2012</v>
      </c>
      <c r="C58" s="1" t="s">
        <v>1825</v>
      </c>
      <c r="D58" s="1" t="s">
        <v>1826</v>
      </c>
      <c r="E58" s="1" t="s">
        <v>1436</v>
      </c>
      <c r="F58" s="1">
        <v>102</v>
      </c>
      <c r="G58" s="1" t="s">
        <v>1827</v>
      </c>
      <c r="H58" s="1" t="s">
        <v>1828</v>
      </c>
      <c r="I58" s="1"/>
      <c r="J58" s="1" t="s">
        <v>1627</v>
      </c>
      <c r="K58" s="1">
        <v>124</v>
      </c>
      <c r="L58" s="1"/>
      <c r="M58" s="1">
        <v>0</v>
      </c>
      <c r="N58" s="1">
        <v>0</v>
      </c>
      <c r="O58" s="1">
        <v>1.54</v>
      </c>
      <c r="P58" s="1">
        <v>729.13</v>
      </c>
      <c r="Q58" s="1">
        <v>0</v>
      </c>
      <c r="R58" s="1">
        <v>0.378</v>
      </c>
      <c r="S58" s="1">
        <v>26.411999999999999</v>
      </c>
      <c r="T58" s="1">
        <v>6.4000000000000001E-2</v>
      </c>
      <c r="U58" s="3"/>
      <c r="V58" s="3"/>
      <c r="W58" s="3"/>
      <c r="X58" s="3"/>
      <c r="Y58" s="3"/>
      <c r="Z58" s="3"/>
      <c r="AA58" s="3"/>
    </row>
    <row r="59" spans="1:40" s="5" customFormat="1">
      <c r="A59" s="4" t="s">
        <v>1470</v>
      </c>
      <c r="B59" s="4">
        <v>2012</v>
      </c>
      <c r="C59" s="4" t="s">
        <v>1829</v>
      </c>
      <c r="D59" s="4" t="s">
        <v>1830</v>
      </c>
      <c r="E59" s="4" t="s">
        <v>1441</v>
      </c>
      <c r="F59" s="4">
        <v>103</v>
      </c>
      <c r="G59" s="4" t="s">
        <v>1831</v>
      </c>
      <c r="H59" s="4" t="s">
        <v>1832</v>
      </c>
      <c r="I59" s="4"/>
      <c r="J59" s="4" t="s">
        <v>1627</v>
      </c>
      <c r="K59" s="4">
        <v>858</v>
      </c>
      <c r="L59" s="4"/>
      <c r="M59" s="4">
        <v>0</v>
      </c>
      <c r="N59" s="4">
        <v>0</v>
      </c>
      <c r="O59" s="4">
        <v>655.26599999999996</v>
      </c>
      <c r="P59" s="4">
        <v>0</v>
      </c>
      <c r="Q59" s="4">
        <v>0</v>
      </c>
      <c r="R59" s="4">
        <v>2.97</v>
      </c>
      <c r="S59" s="4">
        <v>133.63999999999999</v>
      </c>
      <c r="T59" s="4">
        <v>0.6</v>
      </c>
      <c r="U59" s="16"/>
      <c r="V59" s="16"/>
      <c r="W59" s="16"/>
      <c r="X59" s="16"/>
      <c r="Y59" s="16"/>
      <c r="Z59" s="16"/>
      <c r="AA59" s="16"/>
      <c r="AB59" s="28" t="str">
        <f>[1]DE!B$401</f>
        <v>1.(c)</v>
      </c>
      <c r="AC59" s="31" t="str">
        <f>[1]DE!C$401</f>
        <v>Vattenfall Europe Wärme AG</v>
      </c>
      <c r="AD59" s="31" t="str">
        <f>[1]DE!D$401</f>
        <v>Vattenfall Europe Wärme HKW Wilmersdorf</v>
      </c>
      <c r="AE59" s="31">
        <f>[1]DE!E$401</f>
        <v>46250</v>
      </c>
      <c r="AF59" s="31" t="str">
        <f>[1]DE!F$401</f>
        <v>Forckenbeckstr.</v>
      </c>
      <c r="AG59" s="31" t="str">
        <f>[1]DE!G$401</f>
        <v>3-6</v>
      </c>
      <c r="AH59" s="31" t="str">
        <f>[1]DE!H$401</f>
        <v>Berlin</v>
      </c>
      <c r="AI59" s="31" t="str">
        <f>[1]DE!I$401</f>
        <v>14199</v>
      </c>
      <c r="AJ59" s="31">
        <f>[1]DE!J$401</f>
        <v>134</v>
      </c>
      <c r="AK59" s="31">
        <f>[1]DE!K$401</f>
        <v>0</v>
      </c>
      <c r="AL59" s="31">
        <f>[1]DE!L$401</f>
        <v>0</v>
      </c>
      <c r="AM59" s="31">
        <f>[1]DE!M$401</f>
        <v>0</v>
      </c>
      <c r="AN59" s="8" t="s">
        <v>810</v>
      </c>
    </row>
    <row r="60" spans="1:40">
      <c r="A60" s="1" t="s">
        <v>1470</v>
      </c>
      <c r="B60" s="1">
        <v>2012</v>
      </c>
      <c r="C60" s="1" t="s">
        <v>1833</v>
      </c>
      <c r="D60" s="1" t="s">
        <v>1834</v>
      </c>
      <c r="E60" s="1" t="s">
        <v>1446</v>
      </c>
      <c r="F60" s="1">
        <v>104</v>
      </c>
      <c r="G60" s="1" t="s">
        <v>1835</v>
      </c>
      <c r="H60" s="1" t="s">
        <v>1836</v>
      </c>
      <c r="I60" s="1"/>
      <c r="J60" s="1" t="s">
        <v>1627</v>
      </c>
      <c r="K60" s="1">
        <v>600</v>
      </c>
      <c r="L60" s="1"/>
      <c r="M60" s="1">
        <v>0</v>
      </c>
      <c r="N60" s="1">
        <v>0</v>
      </c>
      <c r="O60" s="1">
        <v>0</v>
      </c>
      <c r="P60" s="1">
        <v>5542.2740000000003</v>
      </c>
      <c r="Q60" s="1">
        <v>0</v>
      </c>
      <c r="R60" s="1">
        <v>0.6</v>
      </c>
      <c r="S60" s="1">
        <v>129.9</v>
      </c>
      <c r="T60" s="1">
        <v>0</v>
      </c>
      <c r="U60" s="3"/>
      <c r="V60" s="3"/>
      <c r="W60" s="3"/>
      <c r="X60" s="3"/>
      <c r="Y60" s="3"/>
      <c r="Z60" s="3"/>
      <c r="AA60" s="3"/>
    </row>
    <row r="61" spans="1:40" s="5" customFormat="1">
      <c r="A61" s="4" t="s">
        <v>1470</v>
      </c>
      <c r="B61" s="4">
        <v>2012</v>
      </c>
      <c r="C61" s="4" t="s">
        <v>1837</v>
      </c>
      <c r="D61" s="4" t="s">
        <v>1838</v>
      </c>
      <c r="E61" s="4" t="s">
        <v>1450</v>
      </c>
      <c r="F61" s="4">
        <v>105</v>
      </c>
      <c r="G61" s="4" t="s">
        <v>1839</v>
      </c>
      <c r="H61" s="4" t="s">
        <v>1840</v>
      </c>
      <c r="I61" s="4"/>
      <c r="J61" s="4" t="s">
        <v>1627</v>
      </c>
      <c r="K61" s="4">
        <v>1937</v>
      </c>
      <c r="L61" s="4"/>
      <c r="M61" s="4">
        <v>0</v>
      </c>
      <c r="N61" s="4">
        <v>28678.032999999999</v>
      </c>
      <c r="O61" s="4">
        <v>164.398</v>
      </c>
      <c r="P61" s="4">
        <v>0</v>
      </c>
      <c r="Q61" s="4">
        <v>45.505000000000003</v>
      </c>
      <c r="R61" s="4">
        <v>1626.2360000000001</v>
      </c>
      <c r="S61" s="4">
        <v>1936.3720000000001</v>
      </c>
      <c r="T61" s="4">
        <v>0.47299999999999998</v>
      </c>
      <c r="U61" s="16"/>
      <c r="V61" s="16"/>
      <c r="W61" s="16"/>
      <c r="X61" s="16"/>
      <c r="Y61" s="16"/>
      <c r="Z61" s="16"/>
      <c r="AA61" s="16"/>
      <c r="AB61" s="28" t="str">
        <f>[1]DE!B$433</f>
        <v>1.(c)</v>
      </c>
      <c r="AC61" s="31" t="str">
        <f>[1]DE!C$433</f>
        <v>ENBW Energie Baden-Würtemberg AG</v>
      </c>
      <c r="AD61" s="31" t="str">
        <f>[1]DE!D$433</f>
        <v>Kraftwerk Bexbach</v>
      </c>
      <c r="AE61" s="31">
        <f>[1]DE!E$433</f>
        <v>3123</v>
      </c>
      <c r="AF61" s="31" t="str">
        <f>[1]DE!F$433</f>
        <v>Grubenstraße</v>
      </c>
      <c r="AG61" s="31" t="str">
        <f>[1]DE!G$433</f>
        <v>-</v>
      </c>
      <c r="AH61" s="31" t="str">
        <f>[1]DE!H$433</f>
        <v>Bexbach</v>
      </c>
      <c r="AI61" s="31" t="str">
        <f>[1]DE!I$433</f>
        <v>66450</v>
      </c>
      <c r="AJ61" s="31">
        <f>[1]DE!J$433</f>
        <v>1940</v>
      </c>
      <c r="AK61" s="31">
        <f>[1]DE!K$433</f>
        <v>1630</v>
      </c>
      <c r="AL61" s="31">
        <f>[1]DE!L$433</f>
        <v>0</v>
      </c>
      <c r="AM61" s="31">
        <f>[1]DE!M$433</f>
        <v>2690</v>
      </c>
      <c r="AN61" s="8" t="s">
        <v>810</v>
      </c>
    </row>
    <row r="62" spans="1:40" s="5" customFormat="1">
      <c r="A62" s="4" t="s">
        <v>1470</v>
      </c>
      <c r="B62" s="4">
        <v>2012</v>
      </c>
      <c r="C62" s="4" t="s">
        <v>1841</v>
      </c>
      <c r="D62" s="4" t="s">
        <v>1842</v>
      </c>
      <c r="E62" s="4" t="s">
        <v>1456</v>
      </c>
      <c r="F62" s="4">
        <v>106</v>
      </c>
      <c r="G62" s="4" t="s">
        <v>1843</v>
      </c>
      <c r="H62" s="4" t="s">
        <v>1844</v>
      </c>
      <c r="I62" s="4"/>
      <c r="J62" s="4" t="s">
        <v>1627</v>
      </c>
      <c r="K62" s="4">
        <v>66</v>
      </c>
      <c r="L62" s="4"/>
      <c r="M62" s="4">
        <v>0</v>
      </c>
      <c r="N62" s="4">
        <v>0</v>
      </c>
      <c r="O62" s="4">
        <v>15.08</v>
      </c>
      <c r="P62" s="4">
        <v>510.4</v>
      </c>
      <c r="Q62" s="4">
        <v>0</v>
      </c>
      <c r="R62" s="4">
        <v>0.61499999999999999</v>
      </c>
      <c r="S62" s="4">
        <v>9.7799999999999994</v>
      </c>
      <c r="T62" s="4">
        <v>0</v>
      </c>
      <c r="U62" s="16"/>
      <c r="V62" s="16"/>
      <c r="W62" s="16"/>
      <c r="X62" s="16"/>
      <c r="Y62" s="16"/>
      <c r="Z62" s="16"/>
      <c r="AA62" s="16"/>
      <c r="AB62" s="28" t="str">
        <f>[1]DE!B$436</f>
        <v>4.(e)</v>
      </c>
      <c r="AC62" s="31" t="str">
        <f>[1]DE!C$436</f>
        <v>Boehringer Ingelheim Pharma GmbH &amp; Co.KG</v>
      </c>
      <c r="AD62" s="31" t="str">
        <f>[1]DE!D$436</f>
        <v>Boehringer Ingelheim Pharma GmbH &amp; Co.KG</v>
      </c>
      <c r="AE62" s="31">
        <f>[1]DE!E$436</f>
        <v>45448</v>
      </c>
      <c r="AF62" s="31" t="str">
        <f>[1]DE!F$436</f>
        <v>Birkendorfer Str.</v>
      </c>
      <c r="AG62" s="31" t="str">
        <f>[1]DE!G$436</f>
        <v>65</v>
      </c>
      <c r="AH62" s="31" t="str">
        <f>[1]DE!H$436</f>
        <v>Biberach a.d. Riss</v>
      </c>
      <c r="AI62" s="31" t="str">
        <f>[1]DE!I$436</f>
        <v>88400</v>
      </c>
      <c r="AJ62" s="31">
        <f>[1]DE!J$436</f>
        <v>0</v>
      </c>
      <c r="AK62" s="31">
        <f>[1]DE!K$436</f>
        <v>0</v>
      </c>
      <c r="AL62" s="31">
        <f>[1]DE!L$436</f>
        <v>0</v>
      </c>
      <c r="AM62" s="31">
        <f>[1]DE!M$436</f>
        <v>0</v>
      </c>
      <c r="AN62" s="8" t="s">
        <v>810</v>
      </c>
    </row>
    <row r="63" spans="1:40">
      <c r="A63" s="1" t="s">
        <v>1470</v>
      </c>
      <c r="B63" s="1">
        <v>2012</v>
      </c>
      <c r="C63" s="1" t="s">
        <v>1845</v>
      </c>
      <c r="D63" s="1" t="s">
        <v>1846</v>
      </c>
      <c r="E63" s="1" t="s">
        <v>1461</v>
      </c>
      <c r="F63" s="1">
        <v>107</v>
      </c>
      <c r="G63" s="1" t="s">
        <v>1847</v>
      </c>
      <c r="H63" s="1" t="s">
        <v>1848</v>
      </c>
      <c r="I63" s="1"/>
      <c r="J63" s="1" t="s">
        <v>1627</v>
      </c>
      <c r="K63" s="1">
        <v>574</v>
      </c>
      <c r="L63" s="1"/>
      <c r="M63" s="1">
        <v>248.96299999999999</v>
      </c>
      <c r="N63" s="1">
        <v>1106.164</v>
      </c>
      <c r="O63" s="1">
        <v>1.921</v>
      </c>
      <c r="P63" s="1">
        <v>83.149000000000001</v>
      </c>
      <c r="Q63" s="1">
        <v>0</v>
      </c>
      <c r="R63" s="1">
        <v>132.74600000000001</v>
      </c>
      <c r="S63" s="1">
        <v>208.21899999999999</v>
      </c>
      <c r="T63" s="1">
        <v>8.25</v>
      </c>
      <c r="U63" s="3"/>
      <c r="V63" s="3"/>
      <c r="W63" s="3"/>
      <c r="X63" s="3"/>
      <c r="Y63" s="3"/>
      <c r="Z63" s="3"/>
      <c r="AA63" s="3"/>
    </row>
    <row r="64" spans="1:40">
      <c r="A64" s="1" t="s">
        <v>1470</v>
      </c>
      <c r="B64" s="1">
        <v>2012</v>
      </c>
      <c r="C64" s="1" t="s">
        <v>1849</v>
      </c>
      <c r="D64" s="1" t="s">
        <v>1850</v>
      </c>
      <c r="E64" s="1" t="s">
        <v>1467</v>
      </c>
      <c r="F64" s="1">
        <v>108</v>
      </c>
      <c r="G64" s="1" t="s">
        <v>1851</v>
      </c>
      <c r="H64" s="1" t="s">
        <v>1848</v>
      </c>
      <c r="I64" s="1"/>
      <c r="J64" s="1" t="s">
        <v>1627</v>
      </c>
      <c r="K64" s="1">
        <v>124</v>
      </c>
      <c r="L64" s="1"/>
      <c r="M64" s="1">
        <v>0</v>
      </c>
      <c r="N64" s="1">
        <v>0</v>
      </c>
      <c r="O64" s="1">
        <v>0</v>
      </c>
      <c r="P64" s="1">
        <v>2632.87</v>
      </c>
      <c r="Q64" s="1">
        <v>0</v>
      </c>
      <c r="R64" s="1">
        <v>1.127</v>
      </c>
      <c r="S64" s="1">
        <v>90.477000000000004</v>
      </c>
      <c r="T64" s="1">
        <v>2.0830000000000002</v>
      </c>
      <c r="U64" s="3"/>
      <c r="V64" s="3"/>
      <c r="W64" s="3"/>
      <c r="X64" s="3"/>
      <c r="Y64" s="3"/>
      <c r="Z64" s="3"/>
      <c r="AA64" s="3"/>
    </row>
    <row r="65" spans="1:40">
      <c r="A65" s="1" t="s">
        <v>1470</v>
      </c>
      <c r="B65" s="1">
        <v>2012</v>
      </c>
      <c r="C65" s="1" t="s">
        <v>1852</v>
      </c>
      <c r="D65" s="1" t="s">
        <v>1853</v>
      </c>
      <c r="E65" s="1" t="s">
        <v>1854</v>
      </c>
      <c r="F65" s="1">
        <v>109</v>
      </c>
      <c r="G65" s="1" t="s">
        <v>1855</v>
      </c>
      <c r="H65" s="1" t="s">
        <v>1848</v>
      </c>
      <c r="I65" s="1"/>
      <c r="J65" s="1" t="s">
        <v>1627</v>
      </c>
      <c r="K65" s="1">
        <v>91</v>
      </c>
      <c r="L65" s="1"/>
      <c r="M65" s="1">
        <v>0</v>
      </c>
      <c r="N65" s="1">
        <v>0</v>
      </c>
      <c r="O65" s="1">
        <v>6.4249999999999998</v>
      </c>
      <c r="P65" s="1">
        <v>113.619</v>
      </c>
      <c r="Q65" s="1">
        <v>36.94</v>
      </c>
      <c r="R65" s="1">
        <v>0.51200000000000001</v>
      </c>
      <c r="S65" s="1">
        <v>6.782</v>
      </c>
      <c r="T65" s="1">
        <v>4.0000000000000001E-3</v>
      </c>
      <c r="U65" s="3"/>
      <c r="V65" s="3"/>
      <c r="W65" s="3"/>
      <c r="X65" s="3"/>
      <c r="Y65" s="3"/>
      <c r="Z65" s="3"/>
      <c r="AA65" s="3"/>
    </row>
    <row r="66" spans="1:40" s="5" customFormat="1">
      <c r="A66" s="4" t="s">
        <v>1470</v>
      </c>
      <c r="B66" s="4">
        <v>2012</v>
      </c>
      <c r="C66" s="4" t="s">
        <v>1856</v>
      </c>
      <c r="D66" s="4" t="s">
        <v>1857</v>
      </c>
      <c r="E66" s="4" t="s">
        <v>1858</v>
      </c>
      <c r="F66" s="4">
        <v>110</v>
      </c>
      <c r="G66" s="4" t="s">
        <v>1859</v>
      </c>
      <c r="H66" s="4" t="s">
        <v>1848</v>
      </c>
      <c r="I66" s="4"/>
      <c r="J66" s="4" t="s">
        <v>1627</v>
      </c>
      <c r="K66" s="4">
        <v>74</v>
      </c>
      <c r="L66" s="4"/>
      <c r="M66" s="4">
        <v>0</v>
      </c>
      <c r="N66" s="4">
        <v>0</v>
      </c>
      <c r="O66" s="4">
        <v>0</v>
      </c>
      <c r="P66" s="4">
        <v>80.337999999999994</v>
      </c>
      <c r="Q66" s="4">
        <v>0</v>
      </c>
      <c r="R66" s="4">
        <v>0</v>
      </c>
      <c r="S66" s="4">
        <v>2.0990000000000002</v>
      </c>
      <c r="T66" s="4">
        <v>0</v>
      </c>
      <c r="U66" s="16"/>
      <c r="V66" s="16"/>
      <c r="W66" s="16"/>
      <c r="X66" s="16"/>
      <c r="Y66" s="16"/>
      <c r="Z66" s="16"/>
      <c r="AA66" s="16"/>
      <c r="AB66" s="28" t="str">
        <f>[1]DE!B$452</f>
        <v>6.(b)</v>
      </c>
      <c r="AC66" s="31" t="str">
        <f>[1]DE!C$452</f>
        <v>Mitsubishi HiTec Paper Europe GmbH</v>
      </c>
      <c r="AD66" s="31" t="str">
        <f>[1]DE!D$452</f>
        <v>Mitsubishi HiTec Paper Europe GmbH Werk Bielefeld</v>
      </c>
      <c r="AE66" s="31">
        <f>[1]DE!E$452</f>
        <v>44396</v>
      </c>
      <c r="AF66" s="31" t="str">
        <f>[1]DE!F$452</f>
        <v>Niedernholz</v>
      </c>
      <c r="AG66" s="31" t="str">
        <f>[1]DE!G$452</f>
        <v>23</v>
      </c>
      <c r="AH66" s="31" t="str">
        <f>[1]DE!H$452</f>
        <v>Bielefeld</v>
      </c>
      <c r="AI66" s="31" t="str">
        <f>[1]DE!I$452</f>
        <v>33699</v>
      </c>
      <c r="AJ66" s="31">
        <f>[1]DE!J$452</f>
        <v>0</v>
      </c>
      <c r="AK66" s="31">
        <f>[1]DE!K$452</f>
        <v>0</v>
      </c>
      <c r="AL66" s="31">
        <f>[1]DE!L$452</f>
        <v>0</v>
      </c>
      <c r="AM66" s="31">
        <f>[1]DE!M$452</f>
        <v>0</v>
      </c>
      <c r="AN66" s="8" t="s">
        <v>809</v>
      </c>
    </row>
    <row r="67" spans="1:40">
      <c r="A67" s="1" t="s">
        <v>1470</v>
      </c>
      <c r="B67" s="1">
        <v>2012</v>
      </c>
      <c r="C67" s="1" t="s">
        <v>1860</v>
      </c>
      <c r="D67" s="1" t="s">
        <v>1861</v>
      </c>
      <c r="E67" s="1" t="s">
        <v>1862</v>
      </c>
      <c r="F67" s="1">
        <v>111</v>
      </c>
      <c r="G67" s="1" t="s">
        <v>1863</v>
      </c>
      <c r="H67" s="1" t="s">
        <v>1848</v>
      </c>
      <c r="I67" s="1"/>
      <c r="J67" s="1" t="s">
        <v>1627</v>
      </c>
      <c r="K67" s="1">
        <v>55</v>
      </c>
      <c r="L67" s="1"/>
      <c r="M67" s="1">
        <v>0</v>
      </c>
      <c r="N67" s="1">
        <v>0</v>
      </c>
      <c r="O67" s="1">
        <v>11.6</v>
      </c>
      <c r="P67" s="1">
        <v>40.655999999999999</v>
      </c>
      <c r="Q67" s="1">
        <v>0</v>
      </c>
      <c r="R67" s="1">
        <v>0.54500000000000004</v>
      </c>
      <c r="S67" s="1">
        <v>1.901</v>
      </c>
      <c r="T67" s="1">
        <v>0</v>
      </c>
      <c r="U67" s="3"/>
      <c r="V67" s="3"/>
      <c r="W67" s="3"/>
      <c r="X67" s="3"/>
      <c r="Y67" s="3"/>
      <c r="Z67" s="3"/>
      <c r="AA67" s="3"/>
    </row>
    <row r="68" spans="1:40">
      <c r="A68" s="1" t="s">
        <v>1470</v>
      </c>
      <c r="B68" s="1">
        <v>2012</v>
      </c>
      <c r="C68" s="1" t="s">
        <v>1864</v>
      </c>
      <c r="D68" s="1" t="s">
        <v>1865</v>
      </c>
      <c r="E68" s="1" t="s">
        <v>1866</v>
      </c>
      <c r="F68" s="1">
        <v>112</v>
      </c>
      <c r="G68" s="1" t="s">
        <v>1867</v>
      </c>
      <c r="H68" s="1" t="s">
        <v>1848</v>
      </c>
      <c r="I68" s="1"/>
      <c r="J68" s="1" t="s">
        <v>1627</v>
      </c>
      <c r="K68" s="1">
        <v>270</v>
      </c>
      <c r="L68" s="1"/>
      <c r="M68" s="1">
        <v>0</v>
      </c>
      <c r="N68" s="1">
        <v>0</v>
      </c>
      <c r="O68" s="1">
        <v>0</v>
      </c>
      <c r="P68" s="1">
        <v>18.472000000000001</v>
      </c>
      <c r="Q68" s="1">
        <v>0</v>
      </c>
      <c r="R68" s="1">
        <v>0.01</v>
      </c>
      <c r="S68" s="1">
        <v>3.903</v>
      </c>
      <c r="T68" s="1">
        <v>1E-3</v>
      </c>
      <c r="U68" s="3"/>
      <c r="V68" s="3"/>
      <c r="W68" s="3"/>
      <c r="X68" s="3"/>
      <c r="Y68" s="3"/>
      <c r="Z68" s="3"/>
      <c r="AA68" s="3"/>
    </row>
    <row r="69" spans="1:40" s="5" customFormat="1">
      <c r="A69" s="4" t="s">
        <v>1470</v>
      </c>
      <c r="B69" s="4">
        <v>2012</v>
      </c>
      <c r="C69" s="4" t="s">
        <v>1868</v>
      </c>
      <c r="D69" s="4" t="s">
        <v>1869</v>
      </c>
      <c r="E69" s="4" t="s">
        <v>1870</v>
      </c>
      <c r="F69" s="4">
        <v>113</v>
      </c>
      <c r="G69" s="4" t="s">
        <v>1871</v>
      </c>
      <c r="H69" s="4" t="s">
        <v>1872</v>
      </c>
      <c r="I69" s="4"/>
      <c r="J69" s="4" t="s">
        <v>1627</v>
      </c>
      <c r="K69" s="4">
        <v>218</v>
      </c>
      <c r="L69" s="4"/>
      <c r="M69" s="4">
        <v>0</v>
      </c>
      <c r="N69" s="4">
        <v>0</v>
      </c>
      <c r="O69" s="4">
        <v>0</v>
      </c>
      <c r="P69" s="4">
        <v>4347.8729999999996</v>
      </c>
      <c r="Q69" s="4">
        <v>0</v>
      </c>
      <c r="R69" s="4">
        <v>1.7390000000000001</v>
      </c>
      <c r="S69" s="4">
        <v>128.44900000000001</v>
      </c>
      <c r="T69" s="4">
        <v>0.78200000000000003</v>
      </c>
      <c r="U69" s="16"/>
      <c r="V69" s="16"/>
      <c r="W69" s="16"/>
      <c r="X69" s="16"/>
      <c r="Y69" s="16"/>
      <c r="Z69" s="16"/>
      <c r="AA69" s="16"/>
      <c r="AB69" s="28" t="str">
        <f>[1]DE!B$492</f>
        <v>1.(c)</v>
      </c>
      <c r="AC69" s="31" t="str">
        <f>[1]DE!C$492</f>
        <v>envia THERM GmbH</v>
      </c>
      <c r="AD69" s="31" t="str">
        <f>[1]DE!D$492</f>
        <v>GuD-Kraftwerk Bitterfeld</v>
      </c>
      <c r="AE69" s="31">
        <f>[1]DE!E$492</f>
        <v>46845</v>
      </c>
      <c r="AF69" s="31" t="str">
        <f>[1]DE!F$492</f>
        <v>Parsevalstraße</v>
      </c>
      <c r="AG69" s="31" t="str">
        <f>[1]DE!G$492</f>
        <v>1</v>
      </c>
      <c r="AH69" s="31" t="str">
        <f>[1]DE!H$492</f>
        <v>Bitterfeld</v>
      </c>
      <c r="AI69" s="31" t="str">
        <f>[1]DE!I$492</f>
        <v>06749</v>
      </c>
      <c r="AJ69" s="31">
        <f>[1]DE!J$492</f>
        <v>137</v>
      </c>
      <c r="AK69" s="31">
        <f>[1]DE!K$492</f>
        <v>0</v>
      </c>
      <c r="AL69" s="31">
        <f>[1]DE!L$492</f>
        <v>0</v>
      </c>
      <c r="AM69" s="31">
        <f>[1]DE!M$492</f>
        <v>264</v>
      </c>
      <c r="AN69" s="8" t="s">
        <v>810</v>
      </c>
    </row>
    <row r="70" spans="1:40">
      <c r="A70" s="1" t="s">
        <v>1470</v>
      </c>
      <c r="B70" s="1">
        <v>2012</v>
      </c>
      <c r="C70" s="1" t="s">
        <v>1873</v>
      </c>
      <c r="D70" s="1" t="s">
        <v>1874</v>
      </c>
      <c r="E70" s="1" t="s">
        <v>1875</v>
      </c>
      <c r="F70" s="1">
        <v>114</v>
      </c>
      <c r="G70" s="1" t="s">
        <v>1876</v>
      </c>
      <c r="H70" s="1" t="s">
        <v>1872</v>
      </c>
      <c r="I70" s="1"/>
      <c r="J70" s="1" t="s">
        <v>1627</v>
      </c>
      <c r="K70" s="1">
        <v>132</v>
      </c>
      <c r="L70" s="1"/>
      <c r="M70" s="1">
        <v>0</v>
      </c>
      <c r="N70" s="1">
        <v>0</v>
      </c>
      <c r="O70" s="1">
        <v>0</v>
      </c>
      <c r="P70" s="1">
        <v>321.327</v>
      </c>
      <c r="Q70" s="1">
        <v>0</v>
      </c>
      <c r="R70" s="1">
        <v>0.129</v>
      </c>
      <c r="S70" s="1">
        <v>8.3789999999999996</v>
      </c>
      <c r="T70" s="1">
        <v>2.5999999999999999E-2</v>
      </c>
      <c r="U70" s="3"/>
      <c r="V70" s="3"/>
      <c r="W70" s="3"/>
      <c r="X70" s="3"/>
      <c r="Y70" s="3"/>
      <c r="Z70" s="3"/>
      <c r="AA70" s="3"/>
    </row>
    <row r="71" spans="1:40" s="5" customFormat="1">
      <c r="A71" s="4" t="s">
        <v>1470</v>
      </c>
      <c r="B71" s="4">
        <v>2012</v>
      </c>
      <c r="C71" s="4" t="s">
        <v>1877</v>
      </c>
      <c r="D71" s="4" t="s">
        <v>1878</v>
      </c>
      <c r="E71" s="4" t="s">
        <v>1879</v>
      </c>
      <c r="F71" s="4">
        <v>115</v>
      </c>
      <c r="G71" s="4" t="s">
        <v>1880</v>
      </c>
      <c r="H71" s="4" t="s">
        <v>1881</v>
      </c>
      <c r="I71" s="4"/>
      <c r="J71" s="4" t="s">
        <v>1627</v>
      </c>
      <c r="K71" s="4">
        <v>359</v>
      </c>
      <c r="L71" s="4"/>
      <c r="M71" s="4">
        <v>7928.9430000000002</v>
      </c>
      <c r="N71" s="4">
        <v>0</v>
      </c>
      <c r="O71" s="4">
        <v>7.0350000000000001</v>
      </c>
      <c r="P71" s="4">
        <v>143.35499999999999</v>
      </c>
      <c r="Q71" s="4">
        <v>0</v>
      </c>
      <c r="R71" s="4">
        <v>8.23</v>
      </c>
      <c r="S71" s="4">
        <v>553.17899999999997</v>
      </c>
      <c r="T71" s="4">
        <v>47.225000000000001</v>
      </c>
      <c r="U71" s="16"/>
      <c r="V71" s="16"/>
      <c r="W71" s="16"/>
      <c r="X71" s="16"/>
      <c r="Y71" s="16"/>
      <c r="Z71" s="16"/>
      <c r="AA71" s="16"/>
      <c r="AB71" s="28" t="str">
        <f>[1]DE!B$520</f>
        <v>6.(a)</v>
      </c>
      <c r="AC71" s="31" t="str">
        <f>[1]DE!C$520</f>
        <v>Zellstoff-und Papierfabrik Rosenthal GmbH</v>
      </c>
      <c r="AD71" s="31" t="str">
        <f>[1]DE!D$520</f>
        <v>Zellstoff-und Papierfabrik Rosenthal GmbH</v>
      </c>
      <c r="AE71" s="31">
        <f>[1]DE!E$520</f>
        <v>47117</v>
      </c>
      <c r="AF71" s="31" t="str">
        <f>[1]DE!F$520</f>
        <v>Hauptstraße</v>
      </c>
      <c r="AG71" s="31" t="str">
        <f>[1]DE!G$520</f>
        <v>16</v>
      </c>
      <c r="AH71" s="31" t="str">
        <f>[1]DE!H$520</f>
        <v>Blankenstein</v>
      </c>
      <c r="AI71" s="31" t="str">
        <f>[1]DE!I$520</f>
        <v>07366</v>
      </c>
      <c r="AJ71" s="31">
        <f>[1]DE!J$520</f>
        <v>553</v>
      </c>
      <c r="AK71" s="31">
        <f>[1]DE!K$520</f>
        <v>0</v>
      </c>
      <c r="AL71" s="31">
        <f>[1]DE!L$520</f>
        <v>0</v>
      </c>
      <c r="AM71" s="31">
        <f>[1]DE!M$520</f>
        <v>0</v>
      </c>
      <c r="AN71" s="8" t="s">
        <v>810</v>
      </c>
    </row>
    <row r="72" spans="1:40">
      <c r="A72" s="1" t="s">
        <v>1470</v>
      </c>
      <c r="B72" s="1">
        <v>2012</v>
      </c>
      <c r="C72" s="1" t="s">
        <v>1882</v>
      </c>
      <c r="D72" s="1" t="s">
        <v>1883</v>
      </c>
      <c r="E72" s="1" t="s">
        <v>1884</v>
      </c>
      <c r="F72" s="1">
        <v>116</v>
      </c>
      <c r="G72" s="1" t="s">
        <v>1885</v>
      </c>
      <c r="H72" s="1" t="s">
        <v>1886</v>
      </c>
      <c r="I72" s="1"/>
      <c r="J72" s="1" t="s">
        <v>1627</v>
      </c>
      <c r="K72" s="1">
        <v>324</v>
      </c>
      <c r="L72" s="1"/>
      <c r="M72" s="1">
        <v>0</v>
      </c>
      <c r="N72" s="1">
        <v>0</v>
      </c>
      <c r="O72" s="1">
        <v>0</v>
      </c>
      <c r="P72" s="1">
        <v>2036.57</v>
      </c>
      <c r="Q72" s="1">
        <v>0</v>
      </c>
      <c r="R72" s="1">
        <v>0.108</v>
      </c>
      <c r="S72" s="1">
        <v>85.59</v>
      </c>
      <c r="T72" s="1">
        <v>0.71599999999999997</v>
      </c>
      <c r="U72" s="3"/>
      <c r="V72" s="3"/>
      <c r="W72" s="3"/>
      <c r="X72" s="3"/>
      <c r="Y72" s="3"/>
      <c r="Z72" s="3"/>
      <c r="AA72" s="3"/>
    </row>
    <row r="73" spans="1:40">
      <c r="A73" s="1" t="s">
        <v>1470</v>
      </c>
      <c r="B73" s="1">
        <v>2012</v>
      </c>
      <c r="C73" s="1" t="s">
        <v>1887</v>
      </c>
      <c r="D73" s="1" t="s">
        <v>1888</v>
      </c>
      <c r="E73" s="1" t="s">
        <v>1889</v>
      </c>
      <c r="F73" s="1">
        <v>117</v>
      </c>
      <c r="G73" s="1" t="s">
        <v>1890</v>
      </c>
      <c r="H73" s="1" t="s">
        <v>1886</v>
      </c>
      <c r="I73" s="1"/>
      <c r="J73" s="1" t="s">
        <v>1627</v>
      </c>
      <c r="K73" s="1">
        <v>264</v>
      </c>
      <c r="L73" s="1"/>
      <c r="M73" s="1">
        <v>0</v>
      </c>
      <c r="N73" s="1">
        <v>0</v>
      </c>
      <c r="O73" s="1">
        <v>0</v>
      </c>
      <c r="P73" s="1">
        <v>923.06500000000005</v>
      </c>
      <c r="Q73" s="1">
        <v>0</v>
      </c>
      <c r="R73" s="1">
        <v>0.38900000000000001</v>
      </c>
      <c r="S73" s="1">
        <v>33</v>
      </c>
      <c r="T73" s="1">
        <v>2.7E-2</v>
      </c>
      <c r="U73" s="3"/>
      <c r="V73" s="3"/>
      <c r="W73" s="3"/>
      <c r="X73" s="3"/>
      <c r="Y73" s="3"/>
      <c r="Z73" s="3"/>
      <c r="AA73" s="3"/>
    </row>
    <row r="74" spans="1:40">
      <c r="A74" s="1" t="s">
        <v>1470</v>
      </c>
      <c r="B74" s="1">
        <v>2012</v>
      </c>
      <c r="C74" s="1" t="s">
        <v>1891</v>
      </c>
      <c r="D74" s="1" t="s">
        <v>1892</v>
      </c>
      <c r="E74" s="1" t="s">
        <v>1893</v>
      </c>
      <c r="F74" s="1">
        <v>118</v>
      </c>
      <c r="G74" s="1" t="s">
        <v>1894</v>
      </c>
      <c r="H74" s="1" t="s">
        <v>1886</v>
      </c>
      <c r="I74" s="1"/>
      <c r="J74" s="1" t="s">
        <v>1627</v>
      </c>
      <c r="K74" s="1">
        <v>72</v>
      </c>
      <c r="L74" s="1"/>
      <c r="M74" s="1">
        <v>0</v>
      </c>
      <c r="N74" s="1">
        <v>0</v>
      </c>
      <c r="O74" s="1">
        <v>0</v>
      </c>
      <c r="P74" s="1">
        <v>269.85000000000002</v>
      </c>
      <c r="Q74" s="1">
        <v>0</v>
      </c>
      <c r="R74" s="1">
        <v>0.10199999999999999</v>
      </c>
      <c r="S74" s="1">
        <v>8.6999999999999993</v>
      </c>
      <c r="T74" s="1">
        <v>0.02</v>
      </c>
      <c r="U74" s="3"/>
      <c r="V74" s="3"/>
      <c r="W74" s="3"/>
      <c r="X74" s="3"/>
      <c r="Y74" s="3"/>
      <c r="Z74" s="3"/>
      <c r="AA74" s="3"/>
    </row>
    <row r="75" spans="1:40" s="5" customFormat="1">
      <c r="A75" s="4" t="s">
        <v>1470</v>
      </c>
      <c r="B75" s="4">
        <v>2012</v>
      </c>
      <c r="C75" s="4" t="s">
        <v>1895</v>
      </c>
      <c r="D75" s="4" t="s">
        <v>1896</v>
      </c>
      <c r="E75" s="4" t="s">
        <v>1897</v>
      </c>
      <c r="F75" s="4">
        <v>119</v>
      </c>
      <c r="G75" s="4" t="s">
        <v>1898</v>
      </c>
      <c r="H75" s="4" t="s">
        <v>1899</v>
      </c>
      <c r="I75" s="4"/>
      <c r="J75" s="4" t="s">
        <v>1627</v>
      </c>
      <c r="K75" s="4">
        <v>4800</v>
      </c>
      <c r="L75" s="4"/>
      <c r="M75" s="4">
        <v>413</v>
      </c>
      <c r="N75" s="4">
        <v>105075</v>
      </c>
      <c r="O75" s="4">
        <v>137</v>
      </c>
      <c r="P75" s="4">
        <v>0</v>
      </c>
      <c r="Q75" s="4">
        <v>0</v>
      </c>
      <c r="R75" s="4">
        <v>11267</v>
      </c>
      <c r="S75" s="4">
        <v>7143</v>
      </c>
      <c r="T75" s="4">
        <v>204</v>
      </c>
      <c r="U75" s="16"/>
      <c r="V75" s="16"/>
      <c r="W75" s="16"/>
      <c r="X75" s="16"/>
      <c r="Y75" s="16"/>
      <c r="Z75" s="16"/>
      <c r="AA75" s="16"/>
      <c r="AB75" s="28" t="str">
        <f>[1]DE!B$566</f>
        <v>1.(c)</v>
      </c>
      <c r="AC75" s="31" t="str">
        <f>[1]DE!C$566</f>
        <v>Vattenfall GmbH</v>
      </c>
      <c r="AD75" s="31" t="str">
        <f>[1]DE!D$566</f>
        <v>Vattenfall Europe Generation AG  Kraftwerk Lippendorf</v>
      </c>
      <c r="AE75" s="31">
        <f>[1]DE!E$566</f>
        <v>74740</v>
      </c>
      <c r="AF75" s="31" t="str">
        <f>[1]DE!F$566</f>
        <v>Werkstraße</v>
      </c>
      <c r="AG75" s="31" t="str">
        <f>[1]DE!G$566</f>
        <v>-</v>
      </c>
      <c r="AH75" s="31" t="str">
        <f>[1]DE!H$566</f>
        <v>Böhlen</v>
      </c>
      <c r="AI75" s="31" t="str">
        <f>[1]DE!I$566</f>
        <v>04564</v>
      </c>
      <c r="AJ75" s="31">
        <f>[1]DE!J$566</f>
        <v>7140</v>
      </c>
      <c r="AK75" s="31">
        <f>[1]DE!K$566</f>
        <v>11300</v>
      </c>
      <c r="AL75" s="31">
        <f>[1]DE!L$566</f>
        <v>177</v>
      </c>
      <c r="AM75" s="31">
        <f>[1]DE!M$566</f>
        <v>10800</v>
      </c>
      <c r="AN75" s="8" t="s">
        <v>810</v>
      </c>
    </row>
    <row r="76" spans="1:40">
      <c r="A76" s="1" t="s">
        <v>1470</v>
      </c>
      <c r="B76" s="1">
        <v>2012</v>
      </c>
      <c r="C76" s="1" t="s">
        <v>1900</v>
      </c>
      <c r="D76" s="1" t="s">
        <v>1901</v>
      </c>
      <c r="E76" s="1" t="s">
        <v>1902</v>
      </c>
      <c r="F76" s="1">
        <v>120</v>
      </c>
      <c r="G76" s="1" t="s">
        <v>1903</v>
      </c>
      <c r="H76" s="1" t="s">
        <v>1899</v>
      </c>
      <c r="I76" s="1"/>
      <c r="J76" s="1" t="s">
        <v>1627</v>
      </c>
      <c r="K76" s="1">
        <v>684</v>
      </c>
      <c r="L76" s="1"/>
      <c r="M76" s="1">
        <v>0</v>
      </c>
      <c r="N76" s="1">
        <v>0</v>
      </c>
      <c r="O76" s="1">
        <v>1090.49</v>
      </c>
      <c r="P76" s="1">
        <v>2141.8000000000002</v>
      </c>
      <c r="Q76" s="1">
        <v>12033.55</v>
      </c>
      <c r="R76" s="1">
        <v>42.414999999999999</v>
      </c>
      <c r="S76" s="1">
        <v>360.85</v>
      </c>
      <c r="T76" s="1">
        <v>1.853</v>
      </c>
      <c r="U76" s="3"/>
      <c r="V76" s="3"/>
      <c r="W76" s="3"/>
      <c r="X76" s="3"/>
      <c r="Y76" s="3"/>
      <c r="Z76" s="3"/>
      <c r="AA76" s="3"/>
    </row>
    <row r="77" spans="1:40">
      <c r="A77" s="1" t="s">
        <v>1470</v>
      </c>
      <c r="B77" s="1">
        <v>2012</v>
      </c>
      <c r="C77" s="1" t="s">
        <v>1904</v>
      </c>
      <c r="D77" s="1" t="s">
        <v>1905</v>
      </c>
      <c r="E77" s="1" t="s">
        <v>1906</v>
      </c>
      <c r="F77" s="1">
        <v>121</v>
      </c>
      <c r="G77" s="1" t="s">
        <v>1907</v>
      </c>
      <c r="H77" s="1" t="s">
        <v>1899</v>
      </c>
      <c r="I77" s="1"/>
      <c r="J77" s="1" t="s">
        <v>1627</v>
      </c>
      <c r="K77" s="1">
        <v>169</v>
      </c>
      <c r="L77" s="1"/>
      <c r="M77" s="1">
        <v>0</v>
      </c>
      <c r="N77" s="1">
        <v>0</v>
      </c>
      <c r="O77" s="1">
        <v>849.89</v>
      </c>
      <c r="P77" s="1">
        <v>489.04</v>
      </c>
      <c r="Q77" s="1">
        <v>1215.72</v>
      </c>
      <c r="R77" s="1">
        <v>31.081</v>
      </c>
      <c r="S77" s="1">
        <v>131.91800000000001</v>
      </c>
      <c r="T77" s="1">
        <v>3.13</v>
      </c>
      <c r="U77" s="3"/>
      <c r="V77" s="3"/>
      <c r="W77" s="3"/>
      <c r="X77" s="3"/>
      <c r="Y77" s="3"/>
      <c r="Z77" s="3"/>
      <c r="AA77" s="3"/>
    </row>
    <row r="78" spans="1:40">
      <c r="A78" s="1" t="s">
        <v>1470</v>
      </c>
      <c r="B78" s="1">
        <v>2012</v>
      </c>
      <c r="C78" s="1" t="s">
        <v>1908</v>
      </c>
      <c r="D78" s="1" t="s">
        <v>1909</v>
      </c>
      <c r="E78" s="1" t="s">
        <v>1910</v>
      </c>
      <c r="F78" s="1">
        <v>122</v>
      </c>
      <c r="G78" s="1" t="s">
        <v>1911</v>
      </c>
      <c r="H78" s="1" t="s">
        <v>1912</v>
      </c>
      <c r="I78" s="1"/>
      <c r="J78" s="1" t="s">
        <v>1627</v>
      </c>
      <c r="K78" s="1">
        <v>118</v>
      </c>
      <c r="L78" s="1"/>
      <c r="M78" s="1">
        <v>0</v>
      </c>
      <c r="N78" s="1">
        <v>0</v>
      </c>
      <c r="O78" s="1">
        <v>0</v>
      </c>
      <c r="P78" s="1">
        <v>1789</v>
      </c>
      <c r="Q78" s="1">
        <v>0</v>
      </c>
      <c r="R78" s="1">
        <v>0</v>
      </c>
      <c r="S78" s="1">
        <v>119.5</v>
      </c>
      <c r="T78" s="1">
        <v>0</v>
      </c>
      <c r="U78" s="3"/>
      <c r="V78" s="3"/>
      <c r="W78" s="3"/>
      <c r="X78" s="3"/>
      <c r="Y78" s="3"/>
      <c r="Z78" s="3"/>
      <c r="AA78" s="3"/>
    </row>
    <row r="79" spans="1:40">
      <c r="A79" s="1" t="s">
        <v>1470</v>
      </c>
      <c r="B79" s="1">
        <v>2012</v>
      </c>
      <c r="C79" s="1" t="s">
        <v>1913</v>
      </c>
      <c r="D79" s="1" t="s">
        <v>1914</v>
      </c>
      <c r="E79" s="1" t="s">
        <v>1915</v>
      </c>
      <c r="F79" s="1">
        <v>123</v>
      </c>
      <c r="G79" s="1" t="s">
        <v>1916</v>
      </c>
      <c r="H79" s="1" t="s">
        <v>1917</v>
      </c>
      <c r="I79" s="1"/>
      <c r="J79" s="1" t="s">
        <v>1627</v>
      </c>
      <c r="K79" s="1">
        <v>162</v>
      </c>
      <c r="L79" s="1"/>
      <c r="M79" s="1">
        <v>0</v>
      </c>
      <c r="N79" s="1">
        <v>0</v>
      </c>
      <c r="O79" s="1">
        <v>0.4</v>
      </c>
      <c r="P79" s="1">
        <v>1042.2</v>
      </c>
      <c r="Q79" s="1">
        <v>0</v>
      </c>
      <c r="R79" s="1">
        <v>0.59</v>
      </c>
      <c r="S79" s="1">
        <v>41.56</v>
      </c>
      <c r="T79" s="1">
        <v>0.1</v>
      </c>
      <c r="U79" s="3"/>
      <c r="V79" s="3"/>
      <c r="W79" s="3"/>
      <c r="X79" s="3"/>
      <c r="Y79" s="3"/>
      <c r="Z79" s="3"/>
      <c r="AA79" s="3"/>
    </row>
    <row r="80" spans="1:40">
      <c r="A80" s="1" t="s">
        <v>1470</v>
      </c>
      <c r="B80" s="1">
        <v>2012</v>
      </c>
      <c r="C80" s="1" t="s">
        <v>1918</v>
      </c>
      <c r="D80" s="1" t="s">
        <v>1919</v>
      </c>
      <c r="E80" s="1" t="s">
        <v>1920</v>
      </c>
      <c r="F80" s="1">
        <v>124</v>
      </c>
      <c r="G80" s="1" t="s">
        <v>1921</v>
      </c>
      <c r="H80" s="1" t="s">
        <v>1917</v>
      </c>
      <c r="I80" s="1"/>
      <c r="J80" s="1" t="s">
        <v>1627</v>
      </c>
      <c r="K80" s="1">
        <v>214</v>
      </c>
      <c r="L80" s="1"/>
      <c r="M80" s="1">
        <v>0</v>
      </c>
      <c r="N80" s="1">
        <v>0</v>
      </c>
      <c r="O80" s="1">
        <v>0.6</v>
      </c>
      <c r="P80" s="1">
        <v>221.4</v>
      </c>
      <c r="Q80" s="1">
        <v>0</v>
      </c>
      <c r="R80" s="1">
        <v>0.09</v>
      </c>
      <c r="S80" s="1">
        <v>8.0500000000000007</v>
      </c>
      <c r="T80" s="1">
        <v>0.02</v>
      </c>
      <c r="U80" s="3"/>
      <c r="V80" s="3"/>
      <c r="W80" s="3"/>
      <c r="X80" s="3"/>
      <c r="Y80" s="3"/>
      <c r="Z80" s="3"/>
      <c r="AA80" s="3"/>
    </row>
    <row r="81" spans="1:40">
      <c r="A81" s="1" t="s">
        <v>1470</v>
      </c>
      <c r="B81" s="1">
        <v>2012</v>
      </c>
      <c r="C81" s="1" t="s">
        <v>1922</v>
      </c>
      <c r="D81" s="1" t="s">
        <v>1923</v>
      </c>
      <c r="E81" s="1" t="s">
        <v>1924</v>
      </c>
      <c r="F81" s="1">
        <v>125</v>
      </c>
      <c r="G81" s="1" t="s">
        <v>1925</v>
      </c>
      <c r="H81" s="1" t="s">
        <v>1926</v>
      </c>
      <c r="I81" s="1"/>
      <c r="J81" s="1" t="s">
        <v>1627</v>
      </c>
      <c r="K81" s="1">
        <v>61</v>
      </c>
      <c r="L81" s="1"/>
      <c r="M81" s="1">
        <v>0</v>
      </c>
      <c r="N81" s="1">
        <v>0</v>
      </c>
      <c r="O81" s="1">
        <v>10.054</v>
      </c>
      <c r="P81" s="1">
        <v>0</v>
      </c>
      <c r="Q81" s="1">
        <v>0</v>
      </c>
      <c r="R81" s="1">
        <v>0.94399999999999995</v>
      </c>
      <c r="S81" s="1">
        <v>0.745</v>
      </c>
      <c r="T81" s="1">
        <v>1E-3</v>
      </c>
      <c r="U81" s="3"/>
      <c r="V81" s="3"/>
      <c r="W81" s="3"/>
      <c r="X81" s="3"/>
      <c r="Y81" s="3"/>
      <c r="Z81" s="3"/>
      <c r="AA81" s="3"/>
    </row>
    <row r="82" spans="1:40">
      <c r="A82" s="1" t="s">
        <v>1470</v>
      </c>
      <c r="B82" s="1">
        <v>2012</v>
      </c>
      <c r="C82" s="1" t="s">
        <v>1927</v>
      </c>
      <c r="D82" s="1" t="s">
        <v>1928</v>
      </c>
      <c r="E82" s="1" t="s">
        <v>1929</v>
      </c>
      <c r="F82" s="1">
        <v>126</v>
      </c>
      <c r="G82" s="1" t="s">
        <v>1930</v>
      </c>
      <c r="H82" s="1" t="s">
        <v>1926</v>
      </c>
      <c r="I82" s="1"/>
      <c r="J82" s="1" t="s">
        <v>1627</v>
      </c>
      <c r="K82" s="1">
        <v>52</v>
      </c>
      <c r="L82" s="1"/>
      <c r="M82" s="1">
        <v>0</v>
      </c>
      <c r="N82" s="1">
        <v>0</v>
      </c>
      <c r="O82" s="1">
        <v>0</v>
      </c>
      <c r="P82" s="1">
        <v>0</v>
      </c>
      <c r="Q82" s="1">
        <v>841</v>
      </c>
      <c r="R82" s="1">
        <v>74.596999999999994</v>
      </c>
      <c r="S82" s="1">
        <v>49.081000000000003</v>
      </c>
      <c r="T82" s="1">
        <v>0.42799999999999999</v>
      </c>
      <c r="U82" s="3"/>
      <c r="V82" s="3"/>
      <c r="W82" s="3"/>
      <c r="X82" s="3"/>
      <c r="Y82" s="3"/>
      <c r="Z82" s="3"/>
      <c r="AA82" s="3"/>
    </row>
    <row r="83" spans="1:40">
      <c r="A83" s="1" t="s">
        <v>1470</v>
      </c>
      <c r="B83" s="1">
        <v>2012</v>
      </c>
      <c r="C83" s="1" t="s">
        <v>1931</v>
      </c>
      <c r="D83" s="1" t="s">
        <v>1932</v>
      </c>
      <c r="E83" s="1" t="s">
        <v>1933</v>
      </c>
      <c r="F83" s="1">
        <v>127</v>
      </c>
      <c r="G83" s="1" t="s">
        <v>1934</v>
      </c>
      <c r="H83" s="1" t="s">
        <v>1935</v>
      </c>
      <c r="I83" s="1"/>
      <c r="J83" s="1" t="s">
        <v>1627</v>
      </c>
      <c r="K83" s="1">
        <v>3048</v>
      </c>
      <c r="L83" s="1"/>
      <c r="M83" s="1">
        <v>207.9</v>
      </c>
      <c r="N83" s="1">
        <v>78942.399999999994</v>
      </c>
      <c r="O83" s="1">
        <v>127.5</v>
      </c>
      <c r="P83" s="1">
        <v>0</v>
      </c>
      <c r="Q83" s="1">
        <v>0</v>
      </c>
      <c r="R83" s="1">
        <v>6004</v>
      </c>
      <c r="S83" s="1">
        <v>6183.3</v>
      </c>
      <c r="T83" s="1">
        <v>304.10000000000002</v>
      </c>
      <c r="U83" s="3"/>
      <c r="V83" s="3"/>
      <c r="W83" s="3"/>
      <c r="X83" s="3"/>
      <c r="Y83" s="3"/>
      <c r="Z83" s="3"/>
      <c r="AA83" s="3"/>
    </row>
    <row r="84" spans="1:40">
      <c r="A84" s="1" t="s">
        <v>1470</v>
      </c>
      <c r="B84" s="1">
        <v>2012</v>
      </c>
      <c r="C84" s="1" t="s">
        <v>1936</v>
      </c>
      <c r="D84" s="1" t="s">
        <v>1937</v>
      </c>
      <c r="E84" s="1" t="s">
        <v>1938</v>
      </c>
      <c r="F84" s="1">
        <v>128</v>
      </c>
      <c r="G84" s="1" t="s">
        <v>1939</v>
      </c>
      <c r="H84" s="1" t="s">
        <v>1935</v>
      </c>
      <c r="I84" s="1"/>
      <c r="J84" s="1" t="s">
        <v>1627</v>
      </c>
      <c r="K84" s="1">
        <v>3703</v>
      </c>
      <c r="L84" s="1"/>
      <c r="M84" s="1">
        <v>0</v>
      </c>
      <c r="N84" s="1">
        <v>62399.5</v>
      </c>
      <c r="O84" s="1">
        <v>89.2</v>
      </c>
      <c r="P84" s="1">
        <v>0</v>
      </c>
      <c r="Q84" s="1">
        <v>0</v>
      </c>
      <c r="R84" s="1">
        <v>5775</v>
      </c>
      <c r="S84" s="1">
        <v>5190.1000000000004</v>
      </c>
      <c r="T84" s="1">
        <v>122.7</v>
      </c>
      <c r="U84" s="3"/>
      <c r="V84" s="3"/>
      <c r="W84" s="3"/>
      <c r="X84" s="3"/>
      <c r="Y84" s="3"/>
      <c r="Z84" s="3"/>
      <c r="AA84" s="3"/>
    </row>
    <row r="85" spans="1:40">
      <c r="A85" s="1" t="s">
        <v>1470</v>
      </c>
      <c r="B85" s="1">
        <v>2012</v>
      </c>
      <c r="C85" s="1" t="s">
        <v>1940</v>
      </c>
      <c r="D85" s="1" t="s">
        <v>1941</v>
      </c>
      <c r="E85" s="1" t="s">
        <v>1942</v>
      </c>
      <c r="F85" s="1">
        <v>129</v>
      </c>
      <c r="G85" s="1" t="s">
        <v>1943</v>
      </c>
      <c r="H85" s="1" t="s">
        <v>1944</v>
      </c>
      <c r="I85" s="1"/>
      <c r="J85" s="1" t="s">
        <v>1627</v>
      </c>
      <c r="K85" s="1">
        <v>360</v>
      </c>
      <c r="L85" s="1"/>
      <c r="M85" s="1">
        <v>0</v>
      </c>
      <c r="N85" s="1">
        <v>0</v>
      </c>
      <c r="O85" s="1">
        <v>0</v>
      </c>
      <c r="P85" s="1">
        <v>3938.71</v>
      </c>
      <c r="Q85" s="1">
        <v>0</v>
      </c>
      <c r="R85" s="1">
        <v>0</v>
      </c>
      <c r="S85" s="1">
        <v>113.79</v>
      </c>
      <c r="T85" s="1">
        <v>0</v>
      </c>
      <c r="U85" s="3"/>
      <c r="V85" s="3"/>
      <c r="W85" s="3"/>
      <c r="X85" s="3"/>
      <c r="Y85" s="3"/>
      <c r="Z85" s="3"/>
      <c r="AA85" s="3"/>
    </row>
    <row r="86" spans="1:40">
      <c r="A86" s="1" t="s">
        <v>1470</v>
      </c>
      <c r="B86" s="1">
        <v>2012</v>
      </c>
      <c r="C86" s="1" t="s">
        <v>1945</v>
      </c>
      <c r="D86" s="1" t="s">
        <v>1946</v>
      </c>
      <c r="E86" s="1" t="s">
        <v>1947</v>
      </c>
      <c r="F86" s="1">
        <v>130</v>
      </c>
      <c r="G86" s="1" t="s">
        <v>1948</v>
      </c>
      <c r="H86" s="1" t="s">
        <v>1944</v>
      </c>
      <c r="I86" s="1"/>
      <c r="J86" s="1" t="s">
        <v>1627</v>
      </c>
      <c r="K86" s="1">
        <v>192</v>
      </c>
      <c r="L86" s="1"/>
      <c r="M86" s="1">
        <v>0</v>
      </c>
      <c r="N86" s="1">
        <v>0</v>
      </c>
      <c r="O86" s="1">
        <v>2.1720000000000002</v>
      </c>
      <c r="P86" s="1">
        <v>759.755</v>
      </c>
      <c r="Q86" s="1">
        <v>0</v>
      </c>
      <c r="R86" s="1">
        <v>0.41000000000000003</v>
      </c>
      <c r="S86" s="1">
        <v>27.16</v>
      </c>
      <c r="T86" s="1">
        <v>7.0000000000000007E-2</v>
      </c>
      <c r="U86" s="3"/>
      <c r="V86" s="3"/>
      <c r="W86" s="3"/>
      <c r="X86" s="3"/>
      <c r="Y86" s="3"/>
      <c r="Z86" s="3"/>
      <c r="AA86" s="3"/>
    </row>
    <row r="87" spans="1:40">
      <c r="A87" s="1" t="s">
        <v>1470</v>
      </c>
      <c r="B87" s="1">
        <v>2012</v>
      </c>
      <c r="C87" s="1" t="s">
        <v>1949</v>
      </c>
      <c r="D87" s="1" t="s">
        <v>1950</v>
      </c>
      <c r="E87" s="1" t="s">
        <v>1951</v>
      </c>
      <c r="F87" s="1">
        <v>131</v>
      </c>
      <c r="G87" s="1" t="s">
        <v>1952</v>
      </c>
      <c r="H87" s="1" t="s">
        <v>1953</v>
      </c>
      <c r="I87" s="1"/>
      <c r="J87" s="1" t="s">
        <v>1627</v>
      </c>
      <c r="K87" s="1">
        <v>150</v>
      </c>
      <c r="L87" s="1"/>
      <c r="M87" s="1">
        <v>0</v>
      </c>
      <c r="N87" s="1">
        <v>0</v>
      </c>
      <c r="O87" s="1">
        <v>0.9</v>
      </c>
      <c r="P87" s="1">
        <v>2571.5</v>
      </c>
      <c r="Q87" s="1">
        <v>0</v>
      </c>
      <c r="R87" s="1">
        <v>0.5</v>
      </c>
      <c r="S87" s="1">
        <v>69.7</v>
      </c>
      <c r="T87" s="1">
        <v>0</v>
      </c>
      <c r="U87" s="3"/>
      <c r="V87" s="3"/>
      <c r="W87" s="3"/>
      <c r="X87" s="3"/>
      <c r="Y87" s="3"/>
      <c r="Z87" s="3"/>
      <c r="AA87" s="3"/>
    </row>
    <row r="88" spans="1:40">
      <c r="A88" s="1" t="s">
        <v>1470</v>
      </c>
      <c r="B88" s="1">
        <v>2012</v>
      </c>
      <c r="C88" s="1" t="s">
        <v>1954</v>
      </c>
      <c r="D88" s="1" t="s">
        <v>1955</v>
      </c>
      <c r="E88" s="1" t="s">
        <v>1956</v>
      </c>
      <c r="F88" s="1">
        <v>132</v>
      </c>
      <c r="G88" s="1" t="s">
        <v>1957</v>
      </c>
      <c r="H88" s="1" t="s">
        <v>1953</v>
      </c>
      <c r="I88" s="1"/>
      <c r="J88" s="1" t="s">
        <v>1627</v>
      </c>
      <c r="K88" s="1">
        <v>190</v>
      </c>
      <c r="L88" s="1"/>
      <c r="M88" s="1">
        <v>0</v>
      </c>
      <c r="N88" s="1">
        <v>0</v>
      </c>
      <c r="O88" s="1">
        <v>1.6</v>
      </c>
      <c r="P88" s="1">
        <v>296.10000000000002</v>
      </c>
      <c r="Q88" s="1">
        <v>0</v>
      </c>
      <c r="R88" s="1">
        <v>0.2</v>
      </c>
      <c r="S88" s="1">
        <v>30.6</v>
      </c>
      <c r="T88" s="1">
        <v>0</v>
      </c>
      <c r="U88" s="3"/>
      <c r="V88" s="3"/>
      <c r="W88" s="3"/>
      <c r="X88" s="3"/>
      <c r="Y88" s="3"/>
      <c r="Z88" s="3"/>
      <c r="AA88" s="3"/>
    </row>
    <row r="89" spans="1:40">
      <c r="A89" s="1" t="s">
        <v>1470</v>
      </c>
      <c r="B89" s="1">
        <v>2012</v>
      </c>
      <c r="C89" s="1" t="s">
        <v>1958</v>
      </c>
      <c r="D89" s="1" t="s">
        <v>1959</v>
      </c>
      <c r="E89" s="1" t="s">
        <v>1960</v>
      </c>
      <c r="F89" s="1">
        <v>133</v>
      </c>
      <c r="G89" s="1" t="s">
        <v>1961</v>
      </c>
      <c r="H89" s="1" t="s">
        <v>1953</v>
      </c>
      <c r="I89" s="1"/>
      <c r="J89" s="1" t="s">
        <v>1627</v>
      </c>
      <c r="K89" s="1">
        <v>345</v>
      </c>
      <c r="L89" s="1"/>
      <c r="M89" s="1">
        <v>0</v>
      </c>
      <c r="N89" s="1">
        <v>3157.5</v>
      </c>
      <c r="O89" s="1">
        <v>71.400000000000006</v>
      </c>
      <c r="P89" s="1">
        <v>230.9</v>
      </c>
      <c r="Q89" s="1">
        <v>0</v>
      </c>
      <c r="R89" s="1">
        <v>301.60000000000002</v>
      </c>
      <c r="S89" s="1">
        <v>491</v>
      </c>
      <c r="T89" s="1">
        <v>4.0999999999999996</v>
      </c>
      <c r="U89" s="3"/>
      <c r="V89" s="3"/>
      <c r="W89" s="3"/>
      <c r="X89" s="3"/>
      <c r="Y89" s="3"/>
      <c r="Z89" s="3"/>
      <c r="AA89" s="3"/>
    </row>
    <row r="90" spans="1:40">
      <c r="A90" s="1" t="s">
        <v>1470</v>
      </c>
      <c r="B90" s="1">
        <v>2012</v>
      </c>
      <c r="C90" s="1" t="s">
        <v>1962</v>
      </c>
      <c r="D90" s="1" t="s">
        <v>1963</v>
      </c>
      <c r="E90" s="1" t="s">
        <v>1964</v>
      </c>
      <c r="F90" s="1">
        <v>134</v>
      </c>
      <c r="G90" s="1" t="s">
        <v>1965</v>
      </c>
      <c r="H90" s="1" t="s">
        <v>1953</v>
      </c>
      <c r="I90" s="1"/>
      <c r="J90" s="1" t="s">
        <v>1627</v>
      </c>
      <c r="K90" s="1">
        <v>87</v>
      </c>
      <c r="L90" s="1"/>
      <c r="M90" s="1">
        <v>0</v>
      </c>
      <c r="N90" s="1">
        <v>0</v>
      </c>
      <c r="O90" s="1">
        <v>19.100000000000001</v>
      </c>
      <c r="P90" s="1">
        <v>0</v>
      </c>
      <c r="Q90" s="1">
        <v>0</v>
      </c>
      <c r="R90" s="1">
        <v>3.7</v>
      </c>
      <c r="S90" s="1">
        <v>4.7</v>
      </c>
      <c r="T90" s="1">
        <v>0.3</v>
      </c>
      <c r="U90" s="3"/>
      <c r="V90" s="3"/>
      <c r="W90" s="3"/>
      <c r="X90" s="3"/>
      <c r="Y90" s="3"/>
      <c r="Z90" s="3"/>
      <c r="AA90" s="3"/>
    </row>
    <row r="91" spans="1:40">
      <c r="A91" s="1" t="s">
        <v>1470</v>
      </c>
      <c r="B91" s="1">
        <v>2012</v>
      </c>
      <c r="C91" s="1" t="s">
        <v>1966</v>
      </c>
      <c r="D91" s="1" t="s">
        <v>1967</v>
      </c>
      <c r="E91" s="1" t="s">
        <v>1968</v>
      </c>
      <c r="F91" s="1">
        <v>135</v>
      </c>
      <c r="G91" s="1" t="s">
        <v>1969</v>
      </c>
      <c r="H91" s="1" t="s">
        <v>1953</v>
      </c>
      <c r="I91" s="1"/>
      <c r="J91" s="1" t="s">
        <v>1627</v>
      </c>
      <c r="K91" s="1">
        <v>77</v>
      </c>
      <c r="L91" s="1"/>
      <c r="M91" s="1">
        <v>0</v>
      </c>
      <c r="N91" s="1">
        <v>0</v>
      </c>
      <c r="O91" s="1">
        <v>18.8</v>
      </c>
      <c r="P91" s="1">
        <v>0</v>
      </c>
      <c r="Q91" s="1">
        <v>0</v>
      </c>
      <c r="R91" s="1">
        <v>2.2999999999999998</v>
      </c>
      <c r="S91" s="1">
        <v>2.4</v>
      </c>
      <c r="T91" s="1">
        <v>0.28000000000000003</v>
      </c>
      <c r="U91" s="3"/>
      <c r="V91" s="3"/>
      <c r="W91" s="3"/>
      <c r="X91" s="3"/>
      <c r="Y91" s="3"/>
      <c r="Z91" s="3"/>
      <c r="AA91" s="3"/>
    </row>
    <row r="92" spans="1:40">
      <c r="A92" s="1" t="s">
        <v>1470</v>
      </c>
      <c r="B92" s="1">
        <v>2012</v>
      </c>
      <c r="C92" s="1" t="s">
        <v>1970</v>
      </c>
      <c r="D92" s="1" t="s">
        <v>1971</v>
      </c>
      <c r="E92" s="1" t="s">
        <v>1972</v>
      </c>
      <c r="F92" s="1">
        <v>136</v>
      </c>
      <c r="G92" s="1" t="s">
        <v>1973</v>
      </c>
      <c r="H92" s="1" t="s">
        <v>1974</v>
      </c>
      <c r="I92" s="1"/>
      <c r="J92" s="1" t="s">
        <v>1627</v>
      </c>
      <c r="K92" s="1">
        <v>362</v>
      </c>
      <c r="L92" s="1"/>
      <c r="M92" s="1">
        <v>65.56</v>
      </c>
      <c r="N92" s="1">
        <v>6183</v>
      </c>
      <c r="O92" s="1">
        <v>22.08</v>
      </c>
      <c r="P92" s="1">
        <v>0</v>
      </c>
      <c r="Q92" s="1">
        <v>0</v>
      </c>
      <c r="R92" s="1">
        <v>178</v>
      </c>
      <c r="S92" s="1">
        <v>406</v>
      </c>
      <c r="T92" s="1">
        <v>0.22</v>
      </c>
      <c r="U92" s="3"/>
      <c r="V92" s="3"/>
      <c r="W92" s="3"/>
      <c r="X92" s="3"/>
      <c r="Y92" s="3"/>
      <c r="Z92" s="3"/>
      <c r="AA92" s="3"/>
    </row>
    <row r="93" spans="1:40">
      <c r="A93" s="1" t="s">
        <v>1470</v>
      </c>
      <c r="B93" s="1">
        <v>2012</v>
      </c>
      <c r="C93" s="1" t="s">
        <v>1975</v>
      </c>
      <c r="D93" s="1" t="s">
        <v>1976</v>
      </c>
      <c r="E93" s="1" t="s">
        <v>1977</v>
      </c>
      <c r="F93" s="1">
        <v>137</v>
      </c>
      <c r="G93" s="1" t="s">
        <v>1978</v>
      </c>
      <c r="H93" s="1" t="s">
        <v>1974</v>
      </c>
      <c r="I93" s="1"/>
      <c r="J93" s="1" t="s">
        <v>1627</v>
      </c>
      <c r="K93" s="1">
        <v>761</v>
      </c>
      <c r="L93" s="1"/>
      <c r="M93" s="1">
        <v>43.88</v>
      </c>
      <c r="N93" s="1">
        <v>17508</v>
      </c>
      <c r="O93" s="1">
        <v>47.64</v>
      </c>
      <c r="P93" s="1">
        <v>0</v>
      </c>
      <c r="Q93" s="1">
        <v>0</v>
      </c>
      <c r="R93" s="1">
        <v>1066</v>
      </c>
      <c r="S93" s="1">
        <v>1266</v>
      </c>
      <c r="T93" s="1">
        <v>0</v>
      </c>
      <c r="U93" s="3"/>
      <c r="V93" s="3"/>
      <c r="W93" s="3"/>
      <c r="X93" s="3"/>
      <c r="Y93" s="3"/>
      <c r="Z93" s="3"/>
      <c r="AA93" s="3"/>
    </row>
    <row r="94" spans="1:40" s="5" customFormat="1">
      <c r="A94" s="4" t="s">
        <v>1470</v>
      </c>
      <c r="B94" s="4">
        <v>2012</v>
      </c>
      <c r="C94" s="4" t="s">
        <v>1979</v>
      </c>
      <c r="D94" s="4" t="s">
        <v>1980</v>
      </c>
      <c r="E94" s="4" t="s">
        <v>1981</v>
      </c>
      <c r="F94" s="4">
        <v>138</v>
      </c>
      <c r="G94" s="4" t="s">
        <v>1982</v>
      </c>
      <c r="H94" s="4" t="s">
        <v>1974</v>
      </c>
      <c r="I94" s="4"/>
      <c r="J94" s="4" t="s">
        <v>1627</v>
      </c>
      <c r="K94" s="4">
        <v>875</v>
      </c>
      <c r="L94" s="4"/>
      <c r="M94" s="4">
        <v>27.707000000000001</v>
      </c>
      <c r="N94" s="4">
        <v>17271.927</v>
      </c>
      <c r="O94" s="4">
        <v>125.05800000000001</v>
      </c>
      <c r="P94" s="4">
        <v>0</v>
      </c>
      <c r="Q94" s="4">
        <v>0</v>
      </c>
      <c r="R94" s="4">
        <v>430.57400000000001</v>
      </c>
      <c r="S94" s="4">
        <v>1012.73</v>
      </c>
      <c r="T94" s="4">
        <v>47.773000000000003</v>
      </c>
      <c r="U94" s="16"/>
      <c r="V94" s="16"/>
      <c r="W94" s="16"/>
      <c r="X94" s="16"/>
      <c r="Y94" s="16"/>
      <c r="Z94" s="16"/>
      <c r="AA94" s="16"/>
      <c r="AB94" s="28" t="str">
        <f>[1]DE!B$684</f>
        <v>5.(f)</v>
      </c>
      <c r="AC94" s="31" t="str">
        <f>[1]DE!C$684</f>
        <v>hanseWasser Bremen GmbH / Kläranlage Farge</v>
      </c>
      <c r="AD94" s="31" t="str">
        <f>[1]DE!D$684</f>
        <v>hanseWasser Bremen GmbH / Kläranlage Farge</v>
      </c>
      <c r="AE94" s="31">
        <f>[1]DE!E$684</f>
        <v>43708</v>
      </c>
      <c r="AF94" s="31" t="str">
        <f>[1]DE!F$684</f>
        <v>Alte Straße</v>
      </c>
      <c r="AG94" s="31" t="str">
        <f>[1]DE!G$684</f>
        <v>24-26</v>
      </c>
      <c r="AH94" s="31" t="str">
        <f>[1]DE!H$684</f>
        <v>Bremen</v>
      </c>
      <c r="AI94" s="31" t="str">
        <f>[1]DE!I$684</f>
        <v>27777</v>
      </c>
      <c r="AJ94" s="31">
        <f>[1]DE!J$684</f>
        <v>0</v>
      </c>
      <c r="AK94" s="31">
        <f>[1]DE!K$684</f>
        <v>0</v>
      </c>
      <c r="AL94" s="31">
        <f>[1]DE!L$684</f>
        <v>0</v>
      </c>
      <c r="AM94" s="31">
        <f>[1]DE!M$684</f>
        <v>0</v>
      </c>
      <c r="AN94" s="8" t="s">
        <v>810</v>
      </c>
    </row>
    <row r="95" spans="1:40" s="5" customFormat="1">
      <c r="A95" s="4" t="s">
        <v>1470</v>
      </c>
      <c r="B95" s="4">
        <v>2012</v>
      </c>
      <c r="C95" s="4" t="s">
        <v>1983</v>
      </c>
      <c r="D95" s="4" t="s">
        <v>1984</v>
      </c>
      <c r="E95" s="4" t="s">
        <v>1985</v>
      </c>
      <c r="F95" s="4">
        <v>139</v>
      </c>
      <c r="G95" s="4" t="s">
        <v>1986</v>
      </c>
      <c r="H95" s="4" t="s">
        <v>1974</v>
      </c>
      <c r="I95" s="4"/>
      <c r="J95" s="4" t="s">
        <v>1627</v>
      </c>
      <c r="K95" s="4">
        <v>330</v>
      </c>
      <c r="L95" s="4"/>
      <c r="M95" s="4">
        <v>0</v>
      </c>
      <c r="N95" s="4">
        <v>0</v>
      </c>
      <c r="O95" s="4">
        <v>0</v>
      </c>
      <c r="P95" s="4">
        <v>621.79999999999995</v>
      </c>
      <c r="Q95" s="4">
        <v>6849</v>
      </c>
      <c r="R95" s="4">
        <v>242</v>
      </c>
      <c r="S95" s="4">
        <v>61.5</v>
      </c>
      <c r="T95" s="4">
        <v>3.23</v>
      </c>
      <c r="U95" s="16"/>
      <c r="V95" s="16"/>
      <c r="W95" s="16"/>
      <c r="X95" s="16"/>
      <c r="Y95" s="16"/>
      <c r="Z95" s="16"/>
      <c r="AA95" s="16"/>
      <c r="AB95" s="28" t="str">
        <f>[1]DE!B$701</f>
        <v>1.(c)</v>
      </c>
      <c r="AC95" s="31" t="str">
        <f>[1]DE!C$701</f>
        <v>swb Erzeugung GmbH &amp; Co KG / Kraftwerk Mittelsbüren</v>
      </c>
      <c r="AD95" s="31" t="str">
        <f>[1]DE!D$701</f>
        <v>swb Erzeugung GmbH &amp; Co KG / Kraftwerk Mittelsbüren</v>
      </c>
      <c r="AE95" s="31">
        <f>[1]DE!E$701</f>
        <v>43719</v>
      </c>
      <c r="AF95" s="31" t="str">
        <f>[1]DE!F$701</f>
        <v>Auf den Delben</v>
      </c>
      <c r="AG95" s="31" t="str">
        <f>[1]DE!G$701</f>
        <v>35</v>
      </c>
      <c r="AH95" s="31" t="str">
        <f>[1]DE!H$701</f>
        <v>Bremen</v>
      </c>
      <c r="AI95" s="31" t="str">
        <f>[1]DE!I$701</f>
        <v>28237</v>
      </c>
      <c r="AJ95" s="31">
        <f>[1]DE!J$701</f>
        <v>0</v>
      </c>
      <c r="AK95" s="31">
        <f>[1]DE!K$701</f>
        <v>243</v>
      </c>
      <c r="AL95" s="31">
        <f>[1]DE!L$701</f>
        <v>0</v>
      </c>
      <c r="AM95" s="31">
        <f>[1]DE!M$701</f>
        <v>0</v>
      </c>
      <c r="AN95" s="8" t="s">
        <v>810</v>
      </c>
    </row>
    <row r="96" spans="1:40" s="5" customFormat="1">
      <c r="A96" s="4" t="s">
        <v>1470</v>
      </c>
      <c r="B96" s="4">
        <v>2012</v>
      </c>
      <c r="C96" s="4" t="s">
        <v>1987</v>
      </c>
      <c r="D96" s="4" t="s">
        <v>1988</v>
      </c>
      <c r="E96" s="4" t="s">
        <v>1989</v>
      </c>
      <c r="F96" s="4">
        <v>140</v>
      </c>
      <c r="G96" s="4" t="s">
        <v>1990</v>
      </c>
      <c r="H96" s="4" t="s">
        <v>1974</v>
      </c>
      <c r="I96" s="4"/>
      <c r="J96" s="4" t="s">
        <v>1627</v>
      </c>
      <c r="K96" s="4">
        <v>83</v>
      </c>
      <c r="L96" s="4"/>
      <c r="M96" s="4">
        <v>0</v>
      </c>
      <c r="N96" s="4">
        <v>0</v>
      </c>
      <c r="O96" s="4">
        <v>0</v>
      </c>
      <c r="P96" s="4">
        <v>586.85900000000004</v>
      </c>
      <c r="Q96" s="4">
        <v>0</v>
      </c>
      <c r="R96" s="4">
        <v>0</v>
      </c>
      <c r="S96" s="4">
        <v>16.265000000000001</v>
      </c>
      <c r="T96" s="4">
        <v>0</v>
      </c>
      <c r="U96" s="16"/>
      <c r="V96" s="16"/>
      <c r="W96" s="16"/>
      <c r="X96" s="16"/>
      <c r="Y96" s="16"/>
      <c r="Z96" s="16"/>
      <c r="AA96" s="16"/>
      <c r="AB96" s="28" t="str">
        <f>[1]DE!B$689</f>
        <v>1.(c)</v>
      </c>
      <c r="AC96" s="31" t="str">
        <f>[1]DE!C$689</f>
        <v>Inbev Deutschland / Brauerei Beck &amp; CO. GmbH</v>
      </c>
      <c r="AD96" s="31" t="str">
        <f>[1]DE!D$689</f>
        <v>Inbev Deutschland / Brauerei Beck &amp; CO. GmbH</v>
      </c>
      <c r="AE96" s="31">
        <f>[1]DE!E$689</f>
        <v>73962</v>
      </c>
      <c r="AF96" s="31" t="str">
        <f>[1]DE!F$689</f>
        <v>Am Deich</v>
      </c>
      <c r="AG96" s="31" t="str">
        <f>[1]DE!G$689</f>
        <v>18/19</v>
      </c>
      <c r="AH96" s="31" t="str">
        <f>[1]DE!H$689</f>
        <v>Bremen</v>
      </c>
      <c r="AI96" s="31" t="str">
        <f>[1]DE!I$689</f>
        <v>28199</v>
      </c>
      <c r="AJ96" s="31">
        <f>[1]DE!J$689</f>
        <v>0</v>
      </c>
      <c r="AK96" s="31">
        <f>[1]DE!K$689</f>
        <v>0</v>
      </c>
      <c r="AL96" s="31">
        <f>[1]DE!L$689</f>
        <v>0</v>
      </c>
      <c r="AM96" s="31">
        <f>[1]DE!M$689</f>
        <v>0</v>
      </c>
      <c r="AN96" s="8" t="s">
        <v>810</v>
      </c>
    </row>
    <row r="97" spans="1:40" s="5" customFormat="1">
      <c r="A97" s="4" t="s">
        <v>1470</v>
      </c>
      <c r="B97" s="4">
        <v>2012</v>
      </c>
      <c r="C97" s="4" t="s">
        <v>1991</v>
      </c>
      <c r="D97" s="4" t="s">
        <v>1992</v>
      </c>
      <c r="E97" s="4" t="s">
        <v>1993</v>
      </c>
      <c r="F97" s="4">
        <v>141</v>
      </c>
      <c r="G97" s="4" t="s">
        <v>1994</v>
      </c>
      <c r="H97" s="4" t="s">
        <v>1974</v>
      </c>
      <c r="I97" s="4"/>
      <c r="J97" s="4" t="s">
        <v>1627</v>
      </c>
      <c r="K97" s="4">
        <v>477</v>
      </c>
      <c r="L97" s="4"/>
      <c r="M97" s="4">
        <v>0</v>
      </c>
      <c r="N97" s="4">
        <v>0</v>
      </c>
      <c r="O97" s="4">
        <v>0</v>
      </c>
      <c r="P97" s="4">
        <v>376</v>
      </c>
      <c r="Q97" s="4">
        <v>0</v>
      </c>
      <c r="R97" s="4">
        <v>3.06</v>
      </c>
      <c r="S97" s="4">
        <v>6.23</v>
      </c>
      <c r="T97" s="4">
        <v>0.1</v>
      </c>
      <c r="U97" s="16"/>
      <c r="V97" s="16"/>
      <c r="W97" s="16"/>
      <c r="X97" s="16"/>
      <c r="Y97" s="16"/>
      <c r="Z97" s="16"/>
      <c r="AA97" s="16"/>
      <c r="AB97" s="28" t="str">
        <f>[1]DE!B$700</f>
        <v>1.(c)</v>
      </c>
      <c r="AC97" s="31" t="str">
        <f>[1]DE!C$700</f>
        <v>swb Erzeugung GmbH &amp; Co KG / Heizkraftwerk Hastedt</v>
      </c>
      <c r="AD97" s="31" t="str">
        <f>[1]DE!D$700</f>
        <v>swb Erzeugung GmbH &amp; Co KG / Heizkraftwerk Hastedt</v>
      </c>
      <c r="AE97" s="31">
        <f>[1]DE!E$700</f>
        <v>43717</v>
      </c>
      <c r="AF97" s="31" t="str">
        <f>[1]DE!F$700</f>
        <v>Hastedter Osterdeich</v>
      </c>
      <c r="AG97" s="31" t="str">
        <f>[1]DE!G$700</f>
        <v>255</v>
      </c>
      <c r="AH97" s="31" t="str">
        <f>[1]DE!H$700</f>
        <v>Bremen</v>
      </c>
      <c r="AI97" s="31" t="str">
        <f>[1]DE!I$700</f>
        <v>28207</v>
      </c>
      <c r="AJ97" s="31">
        <f>[1]DE!J$700</f>
        <v>601</v>
      </c>
      <c r="AK97" s="31">
        <f>[1]DE!K$700</f>
        <v>365</v>
      </c>
      <c r="AL97" s="31">
        <f>[1]DE!L$700</f>
        <v>0</v>
      </c>
      <c r="AM97" s="31">
        <f>[1]DE!M$700</f>
        <v>871</v>
      </c>
      <c r="AN97" s="8" t="s">
        <v>810</v>
      </c>
    </row>
    <row r="98" spans="1:40" s="5" customFormat="1">
      <c r="A98" s="4" t="s">
        <v>1470</v>
      </c>
      <c r="B98" s="4">
        <v>2012</v>
      </c>
      <c r="C98" s="4" t="s">
        <v>1995</v>
      </c>
      <c r="D98" s="4" t="s">
        <v>1996</v>
      </c>
      <c r="E98" s="4" t="s">
        <v>1997</v>
      </c>
      <c r="F98" s="4">
        <v>142</v>
      </c>
      <c r="G98" s="4" t="s">
        <v>1998</v>
      </c>
      <c r="H98" s="4" t="s">
        <v>1974</v>
      </c>
      <c r="I98" s="4"/>
      <c r="J98" s="4" t="s">
        <v>1627</v>
      </c>
      <c r="K98" s="4">
        <v>440</v>
      </c>
      <c r="L98" s="4"/>
      <c r="M98" s="4">
        <v>0</v>
      </c>
      <c r="N98" s="4">
        <v>0</v>
      </c>
      <c r="O98" s="4">
        <v>0</v>
      </c>
      <c r="P98" s="4">
        <v>155.85</v>
      </c>
      <c r="Q98" s="4">
        <v>849.4</v>
      </c>
      <c r="R98" s="4">
        <v>0.31</v>
      </c>
      <c r="S98" s="4">
        <v>3.85</v>
      </c>
      <c r="T98" s="4">
        <v>0.42399999999999999</v>
      </c>
      <c r="U98" s="16"/>
      <c r="V98" s="16"/>
      <c r="W98" s="16"/>
      <c r="X98" s="16"/>
      <c r="Y98" s="16"/>
      <c r="Z98" s="16"/>
      <c r="AA98" s="16"/>
      <c r="AB98" s="28" t="str">
        <f>[1]DE!B$701</f>
        <v>1.(c)</v>
      </c>
      <c r="AC98" s="31" t="str">
        <f>[1]DE!C$701</f>
        <v>swb Erzeugung GmbH &amp; Co KG / Kraftwerk Mittelsbüren</v>
      </c>
      <c r="AD98" s="31" t="str">
        <f>[1]DE!D$701</f>
        <v>swb Erzeugung GmbH &amp; Co KG / Kraftwerk Mittelsbüren</v>
      </c>
      <c r="AE98" s="31">
        <f>[1]DE!E$701</f>
        <v>43719</v>
      </c>
      <c r="AF98" s="31" t="str">
        <f>[1]DE!F$701</f>
        <v>Auf den Delben</v>
      </c>
      <c r="AG98" s="31" t="str">
        <f>[1]DE!G$701</f>
        <v>35</v>
      </c>
      <c r="AH98" s="31" t="str">
        <f>[1]DE!H$701</f>
        <v>Bremen</v>
      </c>
      <c r="AI98" s="31" t="str">
        <f>[1]DE!I$701</f>
        <v>28237</v>
      </c>
      <c r="AJ98" s="31">
        <f>[1]DE!J$701</f>
        <v>0</v>
      </c>
      <c r="AK98" s="31">
        <f>[1]DE!K$701</f>
        <v>243</v>
      </c>
      <c r="AL98" s="31">
        <f>[1]DE!L$701</f>
        <v>0</v>
      </c>
      <c r="AM98" s="31">
        <f>[1]DE!M$701</f>
        <v>0</v>
      </c>
      <c r="AN98" s="8" t="s">
        <v>810</v>
      </c>
    </row>
    <row r="99" spans="1:40" s="5" customFormat="1">
      <c r="A99" s="4" t="s">
        <v>1470</v>
      </c>
      <c r="B99" s="4">
        <v>2012</v>
      </c>
      <c r="C99" s="4" t="s">
        <v>1999</v>
      </c>
      <c r="D99" s="4" t="s">
        <v>2000</v>
      </c>
      <c r="E99" s="4" t="s">
        <v>2001</v>
      </c>
      <c r="F99" s="4">
        <v>143</v>
      </c>
      <c r="G99" s="4" t="s">
        <v>2002</v>
      </c>
      <c r="H99" s="4" t="s">
        <v>1974</v>
      </c>
      <c r="I99" s="4"/>
      <c r="J99" s="4" t="s">
        <v>1627</v>
      </c>
      <c r="K99" s="4">
        <v>143</v>
      </c>
      <c r="L99" s="4"/>
      <c r="M99" s="4">
        <v>0</v>
      </c>
      <c r="N99" s="4">
        <v>0</v>
      </c>
      <c r="O99" s="4">
        <v>0</v>
      </c>
      <c r="P99" s="4">
        <v>119</v>
      </c>
      <c r="Q99" s="4">
        <v>0</v>
      </c>
      <c r="R99" s="4">
        <v>0.97</v>
      </c>
      <c r="S99" s="4">
        <v>5.22</v>
      </c>
      <c r="T99" s="4">
        <v>0.03</v>
      </c>
      <c r="U99" s="16"/>
      <c r="V99" s="16"/>
      <c r="W99" s="16"/>
      <c r="X99" s="16"/>
      <c r="Y99" s="16"/>
      <c r="Z99" s="16"/>
      <c r="AA99" s="16"/>
      <c r="AB99" s="28" t="str">
        <f>[1]DE!B$700</f>
        <v>1.(c)</v>
      </c>
      <c r="AC99" s="31" t="str">
        <f>[1]DE!C$700</f>
        <v>swb Erzeugung GmbH &amp; Co KG / Heizkraftwerk Hastedt</v>
      </c>
      <c r="AD99" s="31" t="str">
        <f>[1]DE!D$700</f>
        <v>swb Erzeugung GmbH &amp; Co KG / Heizkraftwerk Hastedt</v>
      </c>
      <c r="AE99" s="31">
        <f>[1]DE!E$700</f>
        <v>43717</v>
      </c>
      <c r="AF99" s="31" t="str">
        <f>[1]DE!F$700</f>
        <v>Hastedter Osterdeich</v>
      </c>
      <c r="AG99" s="31" t="str">
        <f>[1]DE!G$700</f>
        <v>255</v>
      </c>
      <c r="AH99" s="31" t="str">
        <f>[1]DE!H$700</f>
        <v>Bremen</v>
      </c>
      <c r="AI99" s="31" t="str">
        <f>[1]DE!I$700</f>
        <v>28207</v>
      </c>
      <c r="AJ99" s="31">
        <f>[1]DE!J$700</f>
        <v>601</v>
      </c>
      <c r="AK99" s="31">
        <f>[1]DE!K$700</f>
        <v>365</v>
      </c>
      <c r="AL99" s="31">
        <f>[1]DE!L$700</f>
        <v>0</v>
      </c>
      <c r="AM99" s="31">
        <f>[1]DE!M$700</f>
        <v>871</v>
      </c>
      <c r="AN99" s="8" t="s">
        <v>810</v>
      </c>
    </row>
    <row r="100" spans="1:40">
      <c r="A100" s="1" t="s">
        <v>1470</v>
      </c>
      <c r="B100" s="1">
        <v>2012</v>
      </c>
      <c r="C100" s="1" t="s">
        <v>2003</v>
      </c>
      <c r="D100" s="1" t="s">
        <v>2004</v>
      </c>
      <c r="E100" s="1" t="s">
        <v>2005</v>
      </c>
      <c r="F100" s="1">
        <v>144</v>
      </c>
      <c r="G100" s="1" t="s">
        <v>2006</v>
      </c>
      <c r="H100" s="1" t="s">
        <v>1974</v>
      </c>
      <c r="I100" s="1"/>
      <c r="J100" s="1" t="s">
        <v>1627</v>
      </c>
      <c r="K100" s="1">
        <v>120</v>
      </c>
      <c r="L100" s="1"/>
      <c r="M100" s="1">
        <v>0</v>
      </c>
      <c r="N100" s="1">
        <v>0</v>
      </c>
      <c r="O100" s="1">
        <v>0</v>
      </c>
      <c r="P100" s="1">
        <v>91.83</v>
      </c>
      <c r="Q100" s="1">
        <v>451.35399999999998</v>
      </c>
      <c r="R100" s="1">
        <v>30.37</v>
      </c>
      <c r="S100" s="1">
        <v>11.787000000000001</v>
      </c>
      <c r="T100" s="1">
        <v>8.6999999999999994E-2</v>
      </c>
      <c r="U100" s="3"/>
      <c r="V100" s="3"/>
      <c r="W100" s="3"/>
      <c r="X100" s="3"/>
      <c r="Y100" s="3"/>
      <c r="Z100" s="3"/>
      <c r="AA100" s="3"/>
    </row>
    <row r="101" spans="1:40" s="5" customFormat="1">
      <c r="A101" s="4" t="s">
        <v>1470</v>
      </c>
      <c r="B101" s="4">
        <v>2012</v>
      </c>
      <c r="C101" s="4" t="s">
        <v>2007</v>
      </c>
      <c r="D101" s="4" t="s">
        <v>2008</v>
      </c>
      <c r="E101" s="4" t="s">
        <v>2009</v>
      </c>
      <c r="F101" s="4">
        <v>145</v>
      </c>
      <c r="G101" s="4" t="s">
        <v>2010</v>
      </c>
      <c r="H101" s="4" t="s">
        <v>1974</v>
      </c>
      <c r="I101" s="4"/>
      <c r="J101" s="4" t="s">
        <v>1627</v>
      </c>
      <c r="K101" s="4">
        <v>313</v>
      </c>
      <c r="L101" s="4"/>
      <c r="M101" s="4">
        <v>0</v>
      </c>
      <c r="N101" s="4">
        <v>8546</v>
      </c>
      <c r="O101" s="4">
        <v>0</v>
      </c>
      <c r="P101" s="4">
        <v>68</v>
      </c>
      <c r="Q101" s="4">
        <v>0</v>
      </c>
      <c r="R101" s="4">
        <v>360.8</v>
      </c>
      <c r="S101" s="4">
        <v>589.4</v>
      </c>
      <c r="T101" s="4">
        <v>0.87</v>
      </c>
      <c r="U101" s="16"/>
      <c r="V101" s="16"/>
      <c r="W101" s="16"/>
      <c r="X101" s="16"/>
      <c r="Y101" s="16"/>
      <c r="Z101" s="16"/>
      <c r="AA101" s="16"/>
      <c r="AB101" s="28" t="str">
        <f>[1]DE!B$700</f>
        <v>1.(c)</v>
      </c>
      <c r="AC101" s="31" t="str">
        <f>[1]DE!C$700</f>
        <v>swb Erzeugung GmbH &amp; Co KG / Heizkraftwerk Hastedt</v>
      </c>
      <c r="AD101" s="31" t="str">
        <f>[1]DE!D$700</f>
        <v>swb Erzeugung GmbH &amp; Co KG / Heizkraftwerk Hastedt</v>
      </c>
      <c r="AE101" s="31">
        <f>[1]DE!E$700</f>
        <v>43717</v>
      </c>
      <c r="AF101" s="31" t="str">
        <f>[1]DE!F$700</f>
        <v>Hastedter Osterdeich</v>
      </c>
      <c r="AG101" s="31" t="str">
        <f>[1]DE!G$700</f>
        <v>255</v>
      </c>
      <c r="AH101" s="31" t="str">
        <f>[1]DE!H$700</f>
        <v>Bremen</v>
      </c>
      <c r="AI101" s="31" t="str">
        <f>[1]DE!I$700</f>
        <v>28207</v>
      </c>
      <c r="AJ101" s="31">
        <f>[1]DE!J$700</f>
        <v>601</v>
      </c>
      <c r="AK101" s="31">
        <f>[1]DE!K$700</f>
        <v>365</v>
      </c>
      <c r="AL101" s="31">
        <f>[1]DE!L$700</f>
        <v>0</v>
      </c>
      <c r="AM101" s="31">
        <f>[1]DE!M$700</f>
        <v>871</v>
      </c>
      <c r="AN101" s="8" t="s">
        <v>810</v>
      </c>
    </row>
    <row r="102" spans="1:40">
      <c r="A102" s="1" t="s">
        <v>1470</v>
      </c>
      <c r="B102" s="1">
        <v>2012</v>
      </c>
      <c r="C102" s="1" t="s">
        <v>2011</v>
      </c>
      <c r="D102" s="1" t="s">
        <v>2012</v>
      </c>
      <c r="E102" s="1" t="s">
        <v>2013</v>
      </c>
      <c r="F102" s="1">
        <v>146</v>
      </c>
      <c r="G102" s="1" t="s">
        <v>2014</v>
      </c>
      <c r="H102" s="1" t="s">
        <v>1974</v>
      </c>
      <c r="I102" s="1"/>
      <c r="J102" s="1" t="s">
        <v>1627</v>
      </c>
      <c r="K102" s="1">
        <v>52</v>
      </c>
      <c r="L102" s="1"/>
      <c r="M102" s="1">
        <v>0</v>
      </c>
      <c r="N102" s="1">
        <v>0</v>
      </c>
      <c r="O102" s="1">
        <v>0</v>
      </c>
      <c r="P102" s="1">
        <v>12.1</v>
      </c>
      <c r="Q102" s="1">
        <v>0</v>
      </c>
      <c r="R102" s="1">
        <v>0.05</v>
      </c>
      <c r="S102" s="1">
        <v>4.17</v>
      </c>
      <c r="T102" s="1">
        <v>3.0000000000000001E-3</v>
      </c>
      <c r="U102" s="3"/>
      <c r="V102" s="3"/>
      <c r="W102" s="3"/>
      <c r="X102" s="3"/>
      <c r="Y102" s="3"/>
      <c r="Z102" s="3"/>
      <c r="AA102" s="3"/>
    </row>
    <row r="103" spans="1:40">
      <c r="A103" s="1" t="s">
        <v>1470</v>
      </c>
      <c r="B103" s="1">
        <v>2012</v>
      </c>
      <c r="C103" s="1" t="s">
        <v>2015</v>
      </c>
      <c r="D103" s="1" t="s">
        <v>2016</v>
      </c>
      <c r="E103" s="1" t="s">
        <v>2017</v>
      </c>
      <c r="F103" s="1">
        <v>147</v>
      </c>
      <c r="G103" s="1" t="s">
        <v>2018</v>
      </c>
      <c r="H103" s="1" t="s">
        <v>1974</v>
      </c>
      <c r="I103" s="1"/>
      <c r="J103" s="1" t="s">
        <v>1627</v>
      </c>
      <c r="K103" s="1">
        <v>69</v>
      </c>
      <c r="L103" s="1"/>
      <c r="M103" s="1">
        <v>0</v>
      </c>
      <c r="N103" s="1">
        <v>0</v>
      </c>
      <c r="O103" s="1">
        <v>7.702</v>
      </c>
      <c r="P103" s="1">
        <v>0</v>
      </c>
      <c r="Q103" s="1">
        <v>0</v>
      </c>
      <c r="R103" s="1">
        <v>0.54300000000000004</v>
      </c>
      <c r="S103" s="1">
        <v>0.46300000000000002</v>
      </c>
      <c r="T103" s="1">
        <v>1.2999999999999999E-2</v>
      </c>
      <c r="U103" s="3"/>
      <c r="V103" s="3"/>
      <c r="W103" s="3"/>
      <c r="X103" s="3"/>
      <c r="Y103" s="3"/>
      <c r="Z103" s="3"/>
      <c r="AA103" s="3"/>
    </row>
    <row r="104" spans="1:40" s="5" customFormat="1">
      <c r="A104" s="4" t="s">
        <v>1470</v>
      </c>
      <c r="B104" s="4">
        <v>2012</v>
      </c>
      <c r="C104" s="4" t="s">
        <v>2019</v>
      </c>
      <c r="D104" s="4" t="s">
        <v>2020</v>
      </c>
      <c r="E104" s="4" t="s">
        <v>2021</v>
      </c>
      <c r="F104" s="4">
        <v>148</v>
      </c>
      <c r="G104" s="4" t="s">
        <v>2022</v>
      </c>
      <c r="H104" s="4" t="s">
        <v>2023</v>
      </c>
      <c r="I104" s="4"/>
      <c r="J104" s="4" t="s">
        <v>1627</v>
      </c>
      <c r="K104" s="4">
        <v>51</v>
      </c>
      <c r="L104" s="4"/>
      <c r="M104" s="4">
        <v>0</v>
      </c>
      <c r="N104" s="4">
        <v>0</v>
      </c>
      <c r="O104" s="4">
        <v>72.56</v>
      </c>
      <c r="P104" s="4">
        <v>0</v>
      </c>
      <c r="Q104" s="4">
        <v>0</v>
      </c>
      <c r="R104" s="4">
        <v>5.12</v>
      </c>
      <c r="S104" s="4">
        <v>4.93</v>
      </c>
      <c r="T104" s="4">
        <v>0.13</v>
      </c>
      <c r="U104" s="16"/>
      <c r="V104" s="16"/>
      <c r="W104" s="16"/>
      <c r="X104" s="16"/>
      <c r="Y104" s="16"/>
      <c r="Z104" s="16"/>
      <c r="AA104" s="16"/>
      <c r="AB104" s="28" t="str">
        <f>[1]DE!B$708</f>
        <v>5.(b)</v>
      </c>
      <c r="AC104" s="31" t="str">
        <f>[1]DE!C$708</f>
        <v>Bremerhavener Entsorgungsgesellschaft mbH</v>
      </c>
      <c r="AD104" s="31" t="str">
        <f>[1]DE!D$708</f>
        <v>Müllheizkraftwerk Bremerhaven</v>
      </c>
      <c r="AE104" s="31">
        <f>[1]DE!E$708</f>
        <v>43735</v>
      </c>
      <c r="AF104" s="31" t="str">
        <f>[1]DE!F$708</f>
        <v>Zur Hexenbrücke</v>
      </c>
      <c r="AG104" s="31" t="str">
        <f>[1]DE!G$708</f>
        <v>16</v>
      </c>
      <c r="AH104" s="31" t="str">
        <f>[1]DE!H$708</f>
        <v>Bremerhaven</v>
      </c>
      <c r="AI104" s="31" t="str">
        <f>[1]DE!I$708</f>
        <v>27570</v>
      </c>
      <c r="AJ104" s="31">
        <f>[1]DE!J$708</f>
        <v>335</v>
      </c>
      <c r="AK104" s="31">
        <f>[1]DE!K$708</f>
        <v>0</v>
      </c>
      <c r="AL104" s="31">
        <f>[1]DE!L$708</f>
        <v>0</v>
      </c>
      <c r="AM104" s="31">
        <f>[1]DE!M$708</f>
        <v>290</v>
      </c>
      <c r="AN104" s="8" t="s">
        <v>810</v>
      </c>
    </row>
    <row r="105" spans="1:40">
      <c r="A105" s="1" t="s">
        <v>1470</v>
      </c>
      <c r="B105" s="1">
        <v>2012</v>
      </c>
      <c r="C105" s="1" t="s">
        <v>2024</v>
      </c>
      <c r="D105" s="1" t="s">
        <v>2025</v>
      </c>
      <c r="E105" s="1" t="s">
        <v>2026</v>
      </c>
      <c r="F105" s="1">
        <v>149</v>
      </c>
      <c r="G105" s="1" t="s">
        <v>2027</v>
      </c>
      <c r="H105" s="1" t="s">
        <v>2028</v>
      </c>
      <c r="I105" s="1"/>
      <c r="J105" s="1" t="s">
        <v>1627</v>
      </c>
      <c r="K105" s="1">
        <v>86</v>
      </c>
      <c r="L105" s="1"/>
      <c r="M105" s="1">
        <v>0</v>
      </c>
      <c r="N105" s="1">
        <v>0</v>
      </c>
      <c r="O105" s="1">
        <v>0.2</v>
      </c>
      <c r="P105" s="1">
        <v>1134.3</v>
      </c>
      <c r="Q105" s="1">
        <v>0</v>
      </c>
      <c r="R105" s="1">
        <v>0</v>
      </c>
      <c r="S105" s="1">
        <v>22.1</v>
      </c>
      <c r="T105" s="1">
        <v>0</v>
      </c>
      <c r="U105" s="3"/>
      <c r="V105" s="3"/>
      <c r="W105" s="3"/>
      <c r="X105" s="3"/>
      <c r="Y105" s="3"/>
      <c r="Z105" s="3"/>
      <c r="AA105" s="3"/>
    </row>
    <row r="106" spans="1:40">
      <c r="A106" s="1" t="s">
        <v>1470</v>
      </c>
      <c r="B106" s="1">
        <v>2012</v>
      </c>
      <c r="C106" s="1" t="s">
        <v>2029</v>
      </c>
      <c r="D106" s="1" t="s">
        <v>2030</v>
      </c>
      <c r="E106" s="1" t="s">
        <v>2031</v>
      </c>
      <c r="F106" s="1">
        <v>150</v>
      </c>
      <c r="G106" s="1" t="s">
        <v>2032</v>
      </c>
      <c r="H106" s="1" t="s">
        <v>2033</v>
      </c>
      <c r="I106" s="1"/>
      <c r="J106" s="1" t="s">
        <v>1627</v>
      </c>
      <c r="K106" s="1">
        <v>192</v>
      </c>
      <c r="L106" s="1"/>
      <c r="M106" s="1">
        <v>0</v>
      </c>
      <c r="N106" s="1">
        <v>0</v>
      </c>
      <c r="O106" s="1">
        <v>69</v>
      </c>
      <c r="P106" s="1">
        <v>1397</v>
      </c>
      <c r="Q106" s="1">
        <v>0</v>
      </c>
      <c r="R106" s="1">
        <v>14.62</v>
      </c>
      <c r="S106" s="1">
        <v>53.37</v>
      </c>
      <c r="T106" s="1">
        <v>0.05</v>
      </c>
      <c r="U106" s="3"/>
      <c r="V106" s="3"/>
      <c r="W106" s="3"/>
      <c r="X106" s="3"/>
      <c r="Y106" s="3"/>
      <c r="Z106" s="3"/>
      <c r="AA106" s="3"/>
    </row>
    <row r="107" spans="1:40">
      <c r="A107" s="1" t="s">
        <v>1470</v>
      </c>
      <c r="B107" s="1">
        <v>2012</v>
      </c>
      <c r="C107" s="1" t="s">
        <v>2034</v>
      </c>
      <c r="D107" s="1" t="s">
        <v>2035</v>
      </c>
      <c r="E107" s="1" t="s">
        <v>2036</v>
      </c>
      <c r="F107" s="1">
        <v>151</v>
      </c>
      <c r="G107" s="1" t="s">
        <v>2037</v>
      </c>
      <c r="H107" s="1" t="s">
        <v>2033</v>
      </c>
      <c r="I107" s="1"/>
      <c r="J107" s="1" t="s">
        <v>1627</v>
      </c>
      <c r="K107" s="1">
        <v>880</v>
      </c>
      <c r="L107" s="1"/>
      <c r="M107" s="1">
        <v>0</v>
      </c>
      <c r="N107" s="1">
        <v>0</v>
      </c>
      <c r="O107" s="1">
        <v>17</v>
      </c>
      <c r="P107" s="1">
        <v>0</v>
      </c>
      <c r="Q107" s="1">
        <v>0</v>
      </c>
      <c r="R107" s="1">
        <v>1.5</v>
      </c>
      <c r="S107" s="1">
        <v>1.3</v>
      </c>
      <c r="T107" s="1">
        <v>0</v>
      </c>
      <c r="U107" s="3"/>
      <c r="V107" s="3"/>
      <c r="W107" s="3"/>
      <c r="X107" s="3"/>
      <c r="Y107" s="3"/>
      <c r="Z107" s="3"/>
      <c r="AA107" s="3"/>
    </row>
    <row r="108" spans="1:40">
      <c r="A108" s="1" t="s">
        <v>1470</v>
      </c>
      <c r="B108" s="1">
        <v>2012</v>
      </c>
      <c r="C108" s="1" t="s">
        <v>2038</v>
      </c>
      <c r="D108" s="1" t="s">
        <v>2039</v>
      </c>
      <c r="E108" s="1" t="s">
        <v>2040</v>
      </c>
      <c r="F108" s="1">
        <v>152</v>
      </c>
      <c r="G108" s="1" t="s">
        <v>2041</v>
      </c>
      <c r="H108" s="1" t="s">
        <v>2042</v>
      </c>
      <c r="I108" s="1"/>
      <c r="J108" s="1" t="s">
        <v>1627</v>
      </c>
      <c r="K108" s="1">
        <v>67</v>
      </c>
      <c r="L108" s="1"/>
      <c r="M108" s="1">
        <v>0</v>
      </c>
      <c r="N108" s="1">
        <v>0</v>
      </c>
      <c r="O108" s="1">
        <v>0</v>
      </c>
      <c r="P108" s="1">
        <v>1501.126</v>
      </c>
      <c r="Q108" s="1">
        <v>0</v>
      </c>
      <c r="R108" s="1">
        <v>0</v>
      </c>
      <c r="S108" s="1">
        <v>23.382000000000001</v>
      </c>
      <c r="T108" s="1">
        <v>0</v>
      </c>
      <c r="U108" s="3"/>
      <c r="V108" s="3"/>
      <c r="W108" s="3"/>
      <c r="X108" s="3"/>
      <c r="Y108" s="3"/>
      <c r="Z108" s="3"/>
      <c r="AA108" s="3"/>
    </row>
    <row r="109" spans="1:40">
      <c r="A109" s="1" t="s">
        <v>1470</v>
      </c>
      <c r="B109" s="1">
        <v>2012</v>
      </c>
      <c r="C109" s="1" t="s">
        <v>1471</v>
      </c>
      <c r="D109" s="1" t="s">
        <v>1472</v>
      </c>
      <c r="E109" s="1" t="s">
        <v>3</v>
      </c>
      <c r="F109" s="1">
        <v>1</v>
      </c>
      <c r="G109" s="1" t="s">
        <v>1473</v>
      </c>
      <c r="H109" s="1" t="s">
        <v>1474</v>
      </c>
      <c r="I109" s="1"/>
      <c r="J109" s="1" t="s">
        <v>633</v>
      </c>
      <c r="K109" s="1">
        <v>643</v>
      </c>
      <c r="L109" s="1"/>
      <c r="M109" s="1">
        <v>0</v>
      </c>
      <c r="N109" s="1">
        <v>0</v>
      </c>
      <c r="O109" s="1">
        <v>841.07100000000003</v>
      </c>
      <c r="P109" s="1">
        <v>0</v>
      </c>
      <c r="Q109" s="1">
        <v>13319.968999999999</v>
      </c>
      <c r="R109" s="1">
        <v>239.97200000000001</v>
      </c>
      <c r="S109" s="1">
        <v>509.38900000000001</v>
      </c>
      <c r="T109" s="1">
        <v>3.0179999999999998</v>
      </c>
      <c r="U109" s="3"/>
      <c r="V109" s="3"/>
      <c r="W109" s="3"/>
      <c r="X109" s="3"/>
      <c r="Y109" s="3"/>
      <c r="Z109" s="3"/>
      <c r="AA109" s="3"/>
      <c r="AB109" s="40"/>
      <c r="AC109" s="35"/>
      <c r="AD109" s="35"/>
      <c r="AE109" s="35"/>
      <c r="AF109" s="35"/>
      <c r="AG109" s="35"/>
      <c r="AH109" s="35"/>
      <c r="AI109" s="35"/>
      <c r="AJ109" s="35"/>
      <c r="AK109" s="35"/>
      <c r="AL109" s="35"/>
      <c r="AM109" s="35"/>
      <c r="AN109" s="37"/>
    </row>
    <row r="110" spans="1:40">
      <c r="A110" s="1" t="s">
        <v>1470</v>
      </c>
      <c r="B110" s="1">
        <v>2012</v>
      </c>
      <c r="C110" s="1" t="s">
        <v>1475</v>
      </c>
      <c r="D110" s="1" t="s">
        <v>1476</v>
      </c>
      <c r="E110" s="1" t="s">
        <v>11</v>
      </c>
      <c r="F110" s="1">
        <v>2</v>
      </c>
      <c r="G110" s="1" t="s">
        <v>1477</v>
      </c>
      <c r="H110" s="1" t="s">
        <v>1474</v>
      </c>
      <c r="I110" s="1"/>
      <c r="J110" s="1" t="s">
        <v>633</v>
      </c>
      <c r="K110" s="1">
        <v>195</v>
      </c>
      <c r="L110" s="1"/>
      <c r="M110" s="1">
        <v>0</v>
      </c>
      <c r="N110" s="1">
        <v>0</v>
      </c>
      <c r="O110" s="1">
        <v>775.05</v>
      </c>
      <c r="P110" s="1">
        <v>0</v>
      </c>
      <c r="Q110" s="1">
        <v>2154.79</v>
      </c>
      <c r="R110" s="1">
        <v>1.5980000000000001</v>
      </c>
      <c r="S110" s="1">
        <v>178.05099999999999</v>
      </c>
      <c r="T110" s="1">
        <v>0.54600000000000004</v>
      </c>
      <c r="U110" s="3"/>
      <c r="V110" s="3"/>
      <c r="W110" s="3"/>
      <c r="X110" s="3"/>
      <c r="Y110" s="3"/>
      <c r="Z110" s="3"/>
      <c r="AA110" s="3"/>
      <c r="AB110" s="40"/>
      <c r="AC110" s="35"/>
      <c r="AD110" s="35"/>
      <c r="AE110" s="35"/>
      <c r="AF110" s="35"/>
      <c r="AG110" s="35"/>
      <c r="AH110" s="35"/>
      <c r="AI110" s="35"/>
      <c r="AJ110" s="35"/>
      <c r="AK110" s="35"/>
      <c r="AL110" s="35"/>
      <c r="AM110" s="35"/>
      <c r="AN110" s="37"/>
    </row>
    <row r="111" spans="1:40">
      <c r="A111" s="1" t="s">
        <v>1470</v>
      </c>
      <c r="B111" s="1">
        <v>2012</v>
      </c>
      <c r="C111" s="1" t="s">
        <v>2043</v>
      </c>
      <c r="D111" s="1" t="s">
        <v>2044</v>
      </c>
      <c r="E111" s="1" t="s">
        <v>2045</v>
      </c>
      <c r="F111" s="1">
        <v>153</v>
      </c>
      <c r="G111" s="1" t="s">
        <v>2046</v>
      </c>
      <c r="H111" s="1" t="s">
        <v>1474</v>
      </c>
      <c r="I111" s="1"/>
      <c r="J111" s="1" t="s">
        <v>1627</v>
      </c>
      <c r="K111" s="1">
        <v>1020</v>
      </c>
      <c r="L111" s="1"/>
      <c r="M111" s="1">
        <v>0</v>
      </c>
      <c r="N111" s="1">
        <v>0</v>
      </c>
      <c r="O111" s="1">
        <v>0.14899999999999999</v>
      </c>
      <c r="P111" s="1">
        <v>13585</v>
      </c>
      <c r="Q111" s="1">
        <v>0</v>
      </c>
      <c r="R111" s="1">
        <v>0.75299999999999989</v>
      </c>
      <c r="S111" s="1">
        <v>750.69399999999996</v>
      </c>
      <c r="T111" s="1">
        <v>2.3860000000000001</v>
      </c>
      <c r="U111" s="3"/>
      <c r="V111" s="3"/>
      <c r="W111" s="3"/>
      <c r="X111" s="3"/>
      <c r="Y111" s="3"/>
      <c r="Z111" s="3"/>
      <c r="AA111" s="3"/>
    </row>
    <row r="112" spans="1:40">
      <c r="A112" s="1" t="s">
        <v>1470</v>
      </c>
      <c r="B112" s="1">
        <v>2012</v>
      </c>
      <c r="C112" s="1" t="s">
        <v>2047</v>
      </c>
      <c r="D112" s="1" t="s">
        <v>2048</v>
      </c>
      <c r="E112" s="1" t="s">
        <v>2049</v>
      </c>
      <c r="F112" s="1">
        <v>154</v>
      </c>
      <c r="G112" s="1" t="s">
        <v>2050</v>
      </c>
      <c r="H112" s="1" t="s">
        <v>2051</v>
      </c>
      <c r="I112" s="1"/>
      <c r="J112" s="1" t="s">
        <v>1627</v>
      </c>
      <c r="K112" s="1">
        <v>343</v>
      </c>
      <c r="L112" s="1"/>
      <c r="M112" s="1">
        <v>0</v>
      </c>
      <c r="N112" s="1">
        <v>0</v>
      </c>
      <c r="O112" s="1">
        <v>2.2349999999999999</v>
      </c>
      <c r="P112" s="1">
        <v>4253.53</v>
      </c>
      <c r="Q112" s="1">
        <v>6</v>
      </c>
      <c r="R112" s="1">
        <v>1.7509999999999999</v>
      </c>
      <c r="S112" s="1">
        <v>90.42</v>
      </c>
      <c r="T112" s="1">
        <v>0.72499999999999998</v>
      </c>
      <c r="U112" s="3"/>
      <c r="V112" s="3"/>
      <c r="W112" s="3"/>
      <c r="X112" s="3"/>
      <c r="Y112" s="3"/>
      <c r="Z112" s="3"/>
      <c r="AA112" s="3"/>
    </row>
    <row r="113" spans="1:40" s="5" customFormat="1">
      <c r="A113" s="4" t="s">
        <v>1470</v>
      </c>
      <c r="B113" s="4">
        <v>2012</v>
      </c>
      <c r="C113" s="4" t="s">
        <v>2052</v>
      </c>
      <c r="D113" s="4" t="s">
        <v>2053</v>
      </c>
      <c r="E113" s="4" t="s">
        <v>2054</v>
      </c>
      <c r="F113" s="4">
        <v>155</v>
      </c>
      <c r="G113" s="4" t="s">
        <v>2055</v>
      </c>
      <c r="H113" s="4" t="s">
        <v>2056</v>
      </c>
      <c r="I113" s="4"/>
      <c r="J113" s="4" t="s">
        <v>1627</v>
      </c>
      <c r="K113" s="4">
        <v>194</v>
      </c>
      <c r="L113" s="4"/>
      <c r="M113" s="4">
        <v>0</v>
      </c>
      <c r="N113" s="4">
        <v>0</v>
      </c>
      <c r="O113" s="4">
        <v>1468.5</v>
      </c>
      <c r="P113" s="4">
        <v>2472.5</v>
      </c>
      <c r="Q113" s="4">
        <v>0</v>
      </c>
      <c r="R113" s="4">
        <v>670.9</v>
      </c>
      <c r="S113" s="4">
        <v>214.5</v>
      </c>
      <c r="T113" s="4">
        <v>3.4</v>
      </c>
      <c r="U113" s="16"/>
      <c r="V113" s="16"/>
      <c r="W113" s="16"/>
      <c r="X113" s="16"/>
      <c r="Y113" s="16"/>
      <c r="Z113" s="16"/>
      <c r="AA113" s="16"/>
      <c r="AB113" s="28" t="str">
        <f>[1]DE!B$801</f>
        <v>4.(b).(i)</v>
      </c>
      <c r="AC113" s="31" t="str">
        <f>[1]DE!C$801</f>
        <v>YARA Brunsbüttel GmbH</v>
      </c>
      <c r="AD113" s="31" t="str">
        <f>[1]DE!D$801</f>
        <v>YARA Brunsbüttel GmbH</v>
      </c>
      <c r="AE113" s="31">
        <f>[1]DE!E$801</f>
        <v>43123</v>
      </c>
      <c r="AF113" s="31" t="str">
        <f>[1]DE!F$801</f>
        <v>Holstendamm</v>
      </c>
      <c r="AG113" s="31" t="str">
        <f>[1]DE!G$801</f>
        <v>2</v>
      </c>
      <c r="AH113" s="31" t="str">
        <f>[1]DE!H$801</f>
        <v>Büttel</v>
      </c>
      <c r="AI113" s="31" t="str">
        <f>[1]DE!I$801</f>
        <v>25572</v>
      </c>
      <c r="AJ113" s="31">
        <f>[1]DE!J$801</f>
        <v>290</v>
      </c>
      <c r="AK113" s="31">
        <f>[1]DE!K$801</f>
        <v>1930</v>
      </c>
      <c r="AL113" s="31">
        <f>[1]DE!L$801</f>
        <v>0</v>
      </c>
      <c r="AM113" s="31">
        <f>[1]DE!M$801</f>
        <v>1780</v>
      </c>
      <c r="AN113" s="8" t="s">
        <v>810</v>
      </c>
    </row>
    <row r="114" spans="1:40">
      <c r="A114" s="1" t="s">
        <v>1470</v>
      </c>
      <c r="B114" s="1">
        <v>2012</v>
      </c>
      <c r="C114" s="1" t="s">
        <v>2057</v>
      </c>
      <c r="D114" s="1" t="s">
        <v>2058</v>
      </c>
      <c r="E114" s="1" t="s">
        <v>2059</v>
      </c>
      <c r="F114" s="1">
        <v>156</v>
      </c>
      <c r="G114" s="1" t="s">
        <v>2060</v>
      </c>
      <c r="H114" s="1" t="s">
        <v>2061</v>
      </c>
      <c r="I114" s="1"/>
      <c r="J114" s="1" t="s">
        <v>1627</v>
      </c>
      <c r="K114" s="1">
        <v>118</v>
      </c>
      <c r="L114" s="1"/>
      <c r="M114" s="1">
        <v>0</v>
      </c>
      <c r="N114" s="1">
        <v>0</v>
      </c>
      <c r="O114" s="1">
        <v>1.8149999999999999</v>
      </c>
      <c r="P114" s="1">
        <v>1725</v>
      </c>
      <c r="Q114" s="1">
        <v>0</v>
      </c>
      <c r="R114" s="1">
        <v>0.86299999999999999</v>
      </c>
      <c r="S114" s="1">
        <v>87.3</v>
      </c>
      <c r="T114" s="1">
        <v>0.17299999999999999</v>
      </c>
      <c r="U114" s="3"/>
      <c r="V114" s="3"/>
      <c r="W114" s="3"/>
      <c r="X114" s="3"/>
      <c r="Y114" s="3"/>
      <c r="Z114" s="3"/>
      <c r="AA114" s="3"/>
    </row>
    <row r="115" spans="1:40" s="5" customFormat="1">
      <c r="A115" s="4" t="s">
        <v>1470</v>
      </c>
      <c r="B115" s="4">
        <v>2012</v>
      </c>
      <c r="C115" s="4" t="s">
        <v>2062</v>
      </c>
      <c r="D115" s="4" t="s">
        <v>2063</v>
      </c>
      <c r="E115" s="4" t="s">
        <v>2064</v>
      </c>
      <c r="F115" s="4">
        <v>157</v>
      </c>
      <c r="G115" s="4" t="s">
        <v>2065</v>
      </c>
      <c r="H115" s="4" t="s">
        <v>2066</v>
      </c>
      <c r="I115" s="4"/>
      <c r="J115" s="4" t="s">
        <v>1627</v>
      </c>
      <c r="K115" s="4">
        <v>808</v>
      </c>
      <c r="L115" s="4"/>
      <c r="M115" s="4">
        <v>0</v>
      </c>
      <c r="N115" s="4">
        <v>10955.306</v>
      </c>
      <c r="O115" s="4">
        <v>0</v>
      </c>
      <c r="P115" s="4">
        <v>364.363</v>
      </c>
      <c r="Q115" s="4">
        <v>0</v>
      </c>
      <c r="R115" s="4">
        <v>1108.2449999999999</v>
      </c>
      <c r="S115" s="4">
        <v>878.35500000000002</v>
      </c>
      <c r="T115" s="4">
        <v>55.509</v>
      </c>
      <c r="U115" s="16"/>
      <c r="V115" s="16"/>
      <c r="W115" s="16"/>
      <c r="X115" s="16"/>
      <c r="Y115" s="16"/>
      <c r="Z115" s="16"/>
      <c r="AA115" s="16"/>
      <c r="AB115" s="28" t="str">
        <f>[1]DE!B$818</f>
        <v>1.(c)</v>
      </c>
      <c r="AC115" s="31" t="str">
        <f>[1]DE!C$818</f>
        <v>eins energie in sachsen GmbH &amp; Co. KG</v>
      </c>
      <c r="AD115" s="31" t="str">
        <f>[1]DE!D$818</f>
        <v>Heizkraftwerk Nord II</v>
      </c>
      <c r="AE115" s="31">
        <f>[1]DE!E$818</f>
        <v>74579</v>
      </c>
      <c r="AF115" s="31" t="str">
        <f>[1]DE!F$818</f>
        <v>Dammweg</v>
      </c>
      <c r="AG115" s="31" t="str">
        <f>[1]DE!G$818</f>
        <v>10</v>
      </c>
      <c r="AH115" s="31" t="str">
        <f>[1]DE!H$818</f>
        <v>Chemnitz</v>
      </c>
      <c r="AI115" s="31" t="str">
        <f>[1]DE!I$818</f>
        <v>09114</v>
      </c>
      <c r="AJ115" s="31">
        <f>[1]DE!J$818</f>
        <v>879</v>
      </c>
      <c r="AK115" s="31">
        <f>[1]DE!K$818</f>
        <v>1110</v>
      </c>
      <c r="AL115" s="31">
        <f>[1]DE!L$818</f>
        <v>61.5</v>
      </c>
      <c r="AM115" s="31">
        <f>[1]DE!M$818</f>
        <v>1170</v>
      </c>
      <c r="AN115" s="8" t="s">
        <v>810</v>
      </c>
    </row>
    <row r="116" spans="1:40">
      <c r="A116" s="1" t="s">
        <v>1470</v>
      </c>
      <c r="B116" s="1">
        <v>2012</v>
      </c>
      <c r="C116" s="1" t="s">
        <v>2067</v>
      </c>
      <c r="D116" s="1" t="s">
        <v>2068</v>
      </c>
      <c r="E116" s="1" t="s">
        <v>2069</v>
      </c>
      <c r="F116" s="1">
        <v>158</v>
      </c>
      <c r="G116" s="1" t="s">
        <v>2070</v>
      </c>
      <c r="H116" s="1" t="s">
        <v>2066</v>
      </c>
      <c r="I116" s="1"/>
      <c r="J116" s="1" t="s">
        <v>1627</v>
      </c>
      <c r="K116" s="1">
        <v>264</v>
      </c>
      <c r="L116" s="1"/>
      <c r="M116" s="1">
        <v>0</v>
      </c>
      <c r="N116" s="1">
        <v>0</v>
      </c>
      <c r="O116" s="1">
        <v>0</v>
      </c>
      <c r="P116" s="1">
        <v>0.44500000000000001</v>
      </c>
      <c r="Q116" s="1">
        <v>0</v>
      </c>
      <c r="R116" s="1">
        <v>0</v>
      </c>
      <c r="S116" s="1">
        <v>1.6E-2</v>
      </c>
      <c r="T116" s="1">
        <v>0</v>
      </c>
      <c r="U116" s="3"/>
      <c r="V116" s="3"/>
      <c r="W116" s="3"/>
      <c r="X116" s="3"/>
      <c r="Y116" s="3"/>
      <c r="Z116" s="3"/>
      <c r="AA116" s="3"/>
    </row>
    <row r="117" spans="1:40" s="5" customFormat="1">
      <c r="A117" s="4" t="s">
        <v>1470</v>
      </c>
      <c r="B117" s="4">
        <v>2012</v>
      </c>
      <c r="C117" s="4" t="s">
        <v>2071</v>
      </c>
      <c r="D117" s="4" t="s">
        <v>2072</v>
      </c>
      <c r="E117" s="4" t="s">
        <v>2073</v>
      </c>
      <c r="F117" s="4">
        <v>159</v>
      </c>
      <c r="G117" s="4" t="s">
        <v>2074</v>
      </c>
      <c r="H117" s="4" t="s">
        <v>2075</v>
      </c>
      <c r="I117" s="4"/>
      <c r="J117" s="4" t="s">
        <v>1627</v>
      </c>
      <c r="K117" s="4">
        <v>446</v>
      </c>
      <c r="L117" s="4"/>
      <c r="M117" s="4">
        <v>0</v>
      </c>
      <c r="N117" s="4">
        <v>3279.05</v>
      </c>
      <c r="O117" s="4">
        <v>2.97</v>
      </c>
      <c r="P117" s="4">
        <v>91.6</v>
      </c>
      <c r="Q117" s="4">
        <v>0</v>
      </c>
      <c r="R117" s="4">
        <v>111.77200000000001</v>
      </c>
      <c r="S117" s="4">
        <v>176.017</v>
      </c>
      <c r="T117" s="4">
        <v>2.3199999999999998</v>
      </c>
      <c r="U117" s="16"/>
      <c r="V117" s="16"/>
      <c r="W117" s="16"/>
      <c r="X117" s="16"/>
      <c r="Y117" s="16"/>
      <c r="Z117" s="16"/>
      <c r="AA117" s="16"/>
      <c r="AB117" s="28" t="str">
        <f>[1]DE!B$841</f>
        <v>1.(c)</v>
      </c>
      <c r="AC117" s="31" t="str">
        <f>[1]DE!C$841</f>
        <v>Stadtwerke Cottbus GmbH</v>
      </c>
      <c r="AD117" s="31" t="str">
        <f>[1]DE!D$841</f>
        <v>Heizkraftwerk Cottbus</v>
      </c>
      <c r="AE117" s="31">
        <f>[1]DE!E$841</f>
        <v>46338</v>
      </c>
      <c r="AF117" s="31" t="str">
        <f>[1]DE!F$841</f>
        <v>Werner-von-Siemens-Straße</v>
      </c>
      <c r="AG117" s="31" t="str">
        <f>[1]DE!G$841</f>
        <v>16</v>
      </c>
      <c r="AH117" s="31" t="str">
        <f>[1]DE!H$841</f>
        <v>Cottbus</v>
      </c>
      <c r="AI117" s="31" t="str">
        <f>[1]DE!I$841</f>
        <v>03052</v>
      </c>
      <c r="AJ117" s="31">
        <f>[1]DE!J$841</f>
        <v>176</v>
      </c>
      <c r="AK117" s="31">
        <f>[1]DE!K$841</f>
        <v>0</v>
      </c>
      <c r="AL117" s="31">
        <f>[1]DE!L$841</f>
        <v>0</v>
      </c>
      <c r="AM117" s="31">
        <f>[1]DE!M$841</f>
        <v>331</v>
      </c>
      <c r="AN117" s="8" t="s">
        <v>810</v>
      </c>
    </row>
    <row r="118" spans="1:40">
      <c r="A118" s="1" t="s">
        <v>1470</v>
      </c>
      <c r="B118" s="1">
        <v>2012</v>
      </c>
      <c r="C118" s="1" t="s">
        <v>2076</v>
      </c>
      <c r="D118" s="1" t="s">
        <v>2077</v>
      </c>
      <c r="E118" s="1" t="s">
        <v>2078</v>
      </c>
      <c r="F118" s="1">
        <v>160</v>
      </c>
      <c r="G118" s="1" t="s">
        <v>2079</v>
      </c>
      <c r="H118" s="1" t="s">
        <v>2080</v>
      </c>
      <c r="I118" s="1"/>
      <c r="J118" s="1" t="s">
        <v>1627</v>
      </c>
      <c r="K118" s="1">
        <v>133</v>
      </c>
      <c r="L118" s="1"/>
      <c r="M118" s="1">
        <v>0</v>
      </c>
      <c r="N118" s="1">
        <v>0</v>
      </c>
      <c r="O118" s="1">
        <v>9.9</v>
      </c>
      <c r="P118" s="1">
        <v>1258</v>
      </c>
      <c r="Q118" s="1">
        <v>0</v>
      </c>
      <c r="R118" s="1">
        <v>0</v>
      </c>
      <c r="S118" s="1">
        <v>86.3</v>
      </c>
      <c r="T118" s="1">
        <v>0</v>
      </c>
      <c r="U118" s="3"/>
      <c r="V118" s="3"/>
      <c r="W118" s="3"/>
      <c r="X118" s="3"/>
      <c r="Y118" s="3"/>
      <c r="Z118" s="3"/>
      <c r="AA118" s="3"/>
    </row>
    <row r="119" spans="1:40">
      <c r="A119" s="1" t="s">
        <v>1470</v>
      </c>
      <c r="B119" s="1">
        <v>2012</v>
      </c>
      <c r="C119" s="1" t="s">
        <v>2081</v>
      </c>
      <c r="D119" s="1" t="s">
        <v>2082</v>
      </c>
      <c r="E119" s="1" t="s">
        <v>2083</v>
      </c>
      <c r="F119" s="1">
        <v>161</v>
      </c>
      <c r="G119" s="1" t="s">
        <v>2084</v>
      </c>
      <c r="H119" s="1" t="s">
        <v>2080</v>
      </c>
      <c r="I119" s="1"/>
      <c r="J119" s="1" t="s">
        <v>1627</v>
      </c>
      <c r="K119" s="1">
        <v>76</v>
      </c>
      <c r="L119" s="1"/>
      <c r="M119" s="1">
        <v>0</v>
      </c>
      <c r="N119" s="1">
        <v>0</v>
      </c>
      <c r="O119" s="1">
        <v>0.63800000000000001</v>
      </c>
      <c r="P119" s="1">
        <v>189.91900000000001</v>
      </c>
      <c r="Q119" s="1">
        <v>0</v>
      </c>
      <c r="R119" s="1">
        <v>0.13300000000000001</v>
      </c>
      <c r="S119" s="1">
        <v>6.5030000000000001</v>
      </c>
      <c r="T119" s="1">
        <v>1.7000000000000001E-2</v>
      </c>
      <c r="U119" s="3"/>
      <c r="V119" s="3"/>
      <c r="W119" s="3"/>
      <c r="X119" s="3"/>
      <c r="Y119" s="3"/>
      <c r="Z119" s="3"/>
      <c r="AA119" s="3"/>
    </row>
    <row r="120" spans="1:40" s="5" customFormat="1">
      <c r="A120" s="4" t="s">
        <v>1470</v>
      </c>
      <c r="B120" s="4">
        <v>2012</v>
      </c>
      <c r="C120" s="4" t="s">
        <v>2085</v>
      </c>
      <c r="D120" s="4" t="s">
        <v>2086</v>
      </c>
      <c r="E120" s="4" t="s">
        <v>2087</v>
      </c>
      <c r="F120" s="4">
        <v>162</v>
      </c>
      <c r="G120" s="4" t="s">
        <v>2088</v>
      </c>
      <c r="H120" s="4" t="s">
        <v>2089</v>
      </c>
      <c r="I120" s="4"/>
      <c r="J120" s="4" t="s">
        <v>1627</v>
      </c>
      <c r="K120" s="4">
        <v>848</v>
      </c>
      <c r="L120" s="4"/>
      <c r="M120" s="4">
        <v>0</v>
      </c>
      <c r="N120" s="4">
        <v>16999</v>
      </c>
      <c r="O120" s="4">
        <v>87</v>
      </c>
      <c r="P120" s="4">
        <v>0</v>
      </c>
      <c r="Q120" s="4">
        <v>0</v>
      </c>
      <c r="R120" s="4">
        <v>1102</v>
      </c>
      <c r="S120" s="4">
        <v>1045</v>
      </c>
      <c r="T120" s="4">
        <v>59</v>
      </c>
      <c r="U120" s="16"/>
      <c r="V120" s="16"/>
      <c r="W120" s="16"/>
      <c r="X120" s="16"/>
      <c r="Y120" s="16"/>
      <c r="Z120" s="16"/>
      <c r="AA120" s="16"/>
      <c r="AB120" s="28" t="str">
        <f>[1]DE!B$882</f>
        <v>1.(c)</v>
      </c>
      <c r="AC120" s="31" t="str">
        <f>[1]DE!C$882</f>
        <v>E.ON Kraftwerke GmbH )</v>
      </c>
      <c r="AD120" s="31" t="str">
        <f>[1]DE!D$882</f>
        <v>E.ON Kraftwerke GmbH</v>
      </c>
      <c r="AE120" s="31">
        <f>[1]DE!E$882</f>
        <v>44292</v>
      </c>
      <c r="AF120" s="31" t="str">
        <f>[1]DE!F$882</f>
        <v>Zum Kraftwerk</v>
      </c>
      <c r="AG120" s="31" t="str">
        <f>[1]DE!G$882</f>
        <v>5</v>
      </c>
      <c r="AH120" s="31" t="str">
        <f>[1]DE!H$882</f>
        <v>Datteln</v>
      </c>
      <c r="AI120" s="31" t="str">
        <f>[1]DE!I$882</f>
        <v>45711</v>
      </c>
      <c r="AJ120" s="31">
        <f>[1]DE!J$882</f>
        <v>1050</v>
      </c>
      <c r="AK120" s="31">
        <f>[1]DE!K$882</f>
        <v>1100</v>
      </c>
      <c r="AL120" s="31">
        <f>[1]DE!L$882</f>
        <v>53</v>
      </c>
      <c r="AM120" s="31">
        <f>[1]DE!M$882</f>
        <v>15800</v>
      </c>
      <c r="AN120" s="8" t="s">
        <v>810</v>
      </c>
    </row>
    <row r="121" spans="1:40">
      <c r="A121" s="1" t="s">
        <v>1470</v>
      </c>
      <c r="B121" s="1">
        <v>2012</v>
      </c>
      <c r="C121" s="1" t="s">
        <v>2090</v>
      </c>
      <c r="D121" s="1" t="s">
        <v>2091</v>
      </c>
      <c r="E121" s="1" t="s">
        <v>2092</v>
      </c>
      <c r="F121" s="1">
        <v>163</v>
      </c>
      <c r="G121" s="1" t="s">
        <v>2093</v>
      </c>
      <c r="H121" s="1" t="s">
        <v>2094</v>
      </c>
      <c r="I121" s="1"/>
      <c r="J121" s="1" t="s">
        <v>1627</v>
      </c>
      <c r="K121" s="1">
        <v>87</v>
      </c>
      <c r="L121" s="1"/>
      <c r="M121" s="1">
        <v>901.53</v>
      </c>
      <c r="N121" s="1">
        <v>0</v>
      </c>
      <c r="O121" s="1">
        <v>0</v>
      </c>
      <c r="P121" s="1">
        <v>0</v>
      </c>
      <c r="Q121" s="1">
        <v>0</v>
      </c>
      <c r="R121" s="1">
        <v>0</v>
      </c>
      <c r="S121" s="1">
        <v>21.2</v>
      </c>
      <c r="T121" s="1">
        <v>5.8000000000000003E-2</v>
      </c>
      <c r="U121" s="3"/>
      <c r="V121" s="3"/>
      <c r="W121" s="3"/>
      <c r="X121" s="3"/>
      <c r="Y121" s="3"/>
      <c r="Z121" s="3"/>
      <c r="AA121" s="3"/>
    </row>
    <row r="122" spans="1:40" s="5" customFormat="1">
      <c r="A122" s="4" t="s">
        <v>1470</v>
      </c>
      <c r="B122" s="4">
        <v>2012</v>
      </c>
      <c r="C122" s="4" t="s">
        <v>2095</v>
      </c>
      <c r="D122" s="4" t="s">
        <v>2096</v>
      </c>
      <c r="E122" s="4" t="s">
        <v>2097</v>
      </c>
      <c r="F122" s="4">
        <v>164</v>
      </c>
      <c r="G122" s="4" t="s">
        <v>2098</v>
      </c>
      <c r="H122" s="4" t="s">
        <v>2099</v>
      </c>
      <c r="I122" s="4"/>
      <c r="J122" s="4" t="s">
        <v>1627</v>
      </c>
      <c r="K122" s="4">
        <v>298</v>
      </c>
      <c r="L122" s="4"/>
      <c r="M122" s="4">
        <v>0</v>
      </c>
      <c r="N122" s="4">
        <v>985.50699999999995</v>
      </c>
      <c r="O122" s="4">
        <v>11.715</v>
      </c>
      <c r="P122" s="4">
        <v>1882.941</v>
      </c>
      <c r="Q122" s="4">
        <v>0</v>
      </c>
      <c r="R122" s="4">
        <v>672.26800000000003</v>
      </c>
      <c r="S122" s="4">
        <v>348.72399999999999</v>
      </c>
      <c r="T122" s="4">
        <v>11.144</v>
      </c>
      <c r="U122" s="16"/>
      <c r="V122" s="16"/>
      <c r="W122" s="16"/>
      <c r="X122" s="16"/>
      <c r="Y122" s="16"/>
      <c r="Z122" s="16"/>
      <c r="AA122" s="16"/>
      <c r="AB122" s="28" t="str">
        <f>[1]DE!B$911</f>
        <v>1.(c)</v>
      </c>
      <c r="AC122" s="31" t="str">
        <f>[1]DE!C$911</f>
        <v>DVV - Stadtwerke Kraftwerk Dessau GmbH</v>
      </c>
      <c r="AD122" s="31" t="str">
        <f>[1]DE!D$911</f>
        <v>DVV - Stadtwerke Kraftwerk Dessau GmbH</v>
      </c>
      <c r="AE122" s="31">
        <f>[1]DE!E$911</f>
        <v>74829</v>
      </c>
      <c r="AF122" s="31" t="str">
        <f>[1]DE!F$911</f>
        <v>An der Fine 4</v>
      </c>
      <c r="AG122" s="31" t="str">
        <f>[1]DE!G$911</f>
        <v>-</v>
      </c>
      <c r="AH122" s="31" t="str">
        <f>[1]DE!H$911</f>
        <v>Dessau-Roßlau</v>
      </c>
      <c r="AI122" s="31" t="str">
        <f>[1]DE!I$911</f>
        <v>06842</v>
      </c>
      <c r="AJ122" s="31">
        <f>[1]DE!J$911</f>
        <v>349</v>
      </c>
      <c r="AK122" s="31">
        <f>[1]DE!K$911</f>
        <v>672</v>
      </c>
      <c r="AL122" s="31">
        <f>[1]DE!L$911</f>
        <v>0</v>
      </c>
      <c r="AM122" s="31">
        <f>[1]DE!M$911</f>
        <v>192</v>
      </c>
      <c r="AN122" s="8" t="s">
        <v>810</v>
      </c>
    </row>
    <row r="123" spans="1:40">
      <c r="A123" s="1" t="s">
        <v>1470</v>
      </c>
      <c r="B123" s="1">
        <v>2012</v>
      </c>
      <c r="C123" s="1" t="s">
        <v>2100</v>
      </c>
      <c r="D123" s="1" t="s">
        <v>2101</v>
      </c>
      <c r="E123" s="1" t="s">
        <v>2102</v>
      </c>
      <c r="F123" s="1">
        <v>165</v>
      </c>
      <c r="G123" s="1" t="s">
        <v>2103</v>
      </c>
      <c r="H123" s="1" t="s">
        <v>2099</v>
      </c>
      <c r="I123" s="1"/>
      <c r="J123" s="1" t="s">
        <v>1627</v>
      </c>
      <c r="K123" s="1">
        <v>63</v>
      </c>
      <c r="L123" s="1"/>
      <c r="M123" s="1">
        <v>0</v>
      </c>
      <c r="N123" s="1">
        <v>0</v>
      </c>
      <c r="O123" s="1">
        <v>0</v>
      </c>
      <c r="P123" s="1">
        <v>19.931000000000001</v>
      </c>
      <c r="Q123" s="1">
        <v>0</v>
      </c>
      <c r="R123" s="1">
        <v>0</v>
      </c>
      <c r="S123" s="1">
        <v>1.931</v>
      </c>
      <c r="T123" s="1">
        <v>0</v>
      </c>
      <c r="U123" s="3"/>
      <c r="V123" s="3"/>
      <c r="W123" s="3"/>
      <c r="X123" s="3"/>
      <c r="Y123" s="3"/>
      <c r="Z123" s="3"/>
      <c r="AA123" s="3"/>
    </row>
    <row r="124" spans="1:40" s="5" customFormat="1">
      <c r="A124" s="4" t="s">
        <v>1470</v>
      </c>
      <c r="B124" s="4">
        <v>2012</v>
      </c>
      <c r="C124" s="4" t="s">
        <v>2104</v>
      </c>
      <c r="D124" s="4" t="s">
        <v>2105</v>
      </c>
      <c r="E124" s="4" t="s">
        <v>2106</v>
      </c>
      <c r="F124" s="4">
        <v>166</v>
      </c>
      <c r="G124" s="4" t="s">
        <v>2107</v>
      </c>
      <c r="H124" s="4" t="s">
        <v>2108</v>
      </c>
      <c r="I124" s="4"/>
      <c r="J124" s="4" t="s">
        <v>1627</v>
      </c>
      <c r="K124" s="4">
        <v>67</v>
      </c>
      <c r="L124" s="4"/>
      <c r="M124" s="4">
        <v>37.700000000000003</v>
      </c>
      <c r="N124" s="4">
        <v>0</v>
      </c>
      <c r="O124" s="4">
        <v>0</v>
      </c>
      <c r="P124" s="4">
        <v>1731.3</v>
      </c>
      <c r="Q124" s="4">
        <v>0</v>
      </c>
      <c r="R124" s="4">
        <v>0</v>
      </c>
      <c r="S124" s="4">
        <v>49.3</v>
      </c>
      <c r="T124" s="4">
        <v>0</v>
      </c>
      <c r="U124" s="16"/>
      <c r="V124" s="16"/>
      <c r="W124" s="16"/>
      <c r="X124" s="16"/>
      <c r="Y124" s="16"/>
      <c r="Z124" s="16"/>
      <c r="AA124" s="16"/>
      <c r="AB124" s="28" t="str">
        <f>[1]DE!B$928</f>
        <v>6.(b)</v>
      </c>
      <c r="AC124" s="31" t="str">
        <f>[1]DE!C$928</f>
        <v>Smurfit Kappa C. D. Haupt Papier- und Pappenfabrik GmbH</v>
      </c>
      <c r="AD124" s="31" t="str">
        <f>[1]DE!D$928</f>
        <v>Smurfit Kappa C. D. Haupt Papier- und Pappenfabrik GmbH</v>
      </c>
      <c r="AE124" s="31">
        <f>[1]DE!E$928</f>
        <v>44971</v>
      </c>
      <c r="AF124" s="31" t="str">
        <f>[1]DE!F$928</f>
        <v>Orpethaler Str.</v>
      </c>
      <c r="AG124" s="31" t="str">
        <f>[1]DE!G$928</f>
        <v>50</v>
      </c>
      <c r="AH124" s="31" t="str">
        <f>[1]DE!H$928</f>
        <v>Diemelstadt</v>
      </c>
      <c r="AI124" s="31" t="str">
        <f>[1]DE!I$928</f>
        <v>34474</v>
      </c>
      <c r="AJ124" s="31">
        <f>[1]DE!J$928</f>
        <v>0</v>
      </c>
      <c r="AK124" s="31">
        <f>[1]DE!K$928</f>
        <v>0</v>
      </c>
      <c r="AL124" s="31">
        <f>[1]DE!L$928</f>
        <v>0</v>
      </c>
      <c r="AM124" s="31">
        <f>[1]DE!M$928</f>
        <v>0</v>
      </c>
      <c r="AN124" s="8" t="s">
        <v>810</v>
      </c>
    </row>
    <row r="125" spans="1:40">
      <c r="A125" s="1" t="s">
        <v>1470</v>
      </c>
      <c r="B125" s="1">
        <v>2012</v>
      </c>
      <c r="C125" s="1" t="s">
        <v>2109</v>
      </c>
      <c r="D125" s="1" t="s">
        <v>2110</v>
      </c>
      <c r="E125" s="1" t="s">
        <v>2111</v>
      </c>
      <c r="F125" s="1">
        <v>167</v>
      </c>
      <c r="G125" s="1" t="s">
        <v>2112</v>
      </c>
      <c r="H125" s="1" t="s">
        <v>2113</v>
      </c>
      <c r="I125" s="1"/>
      <c r="J125" s="1" t="s">
        <v>1627</v>
      </c>
      <c r="K125" s="1">
        <v>230</v>
      </c>
      <c r="L125" s="1"/>
      <c r="M125" s="1">
        <v>0</v>
      </c>
      <c r="N125" s="1">
        <v>0</v>
      </c>
      <c r="O125" s="1">
        <v>0</v>
      </c>
      <c r="P125" s="1">
        <v>50.47</v>
      </c>
      <c r="Q125" s="1">
        <v>4455.62</v>
      </c>
      <c r="R125" s="1">
        <v>141.04</v>
      </c>
      <c r="S125" s="1">
        <v>107.59</v>
      </c>
      <c r="T125" s="1">
        <v>4.8600000000000003</v>
      </c>
      <c r="U125" s="3"/>
      <c r="V125" s="3"/>
      <c r="W125" s="3"/>
      <c r="X125" s="3"/>
      <c r="Y125" s="3"/>
      <c r="Z125" s="3"/>
      <c r="AA125" s="3"/>
    </row>
    <row r="126" spans="1:40" s="5" customFormat="1">
      <c r="A126" s="4" t="s">
        <v>1470</v>
      </c>
      <c r="B126" s="4">
        <v>2012</v>
      </c>
      <c r="C126" s="4" t="s">
        <v>2114</v>
      </c>
      <c r="D126" s="4" t="s">
        <v>2115</v>
      </c>
      <c r="E126" s="4" t="s">
        <v>2116</v>
      </c>
      <c r="F126" s="4">
        <v>168</v>
      </c>
      <c r="G126" s="4" t="s">
        <v>2117</v>
      </c>
      <c r="H126" s="4" t="s">
        <v>2118</v>
      </c>
      <c r="I126" s="4"/>
      <c r="J126" s="4" t="s">
        <v>1627</v>
      </c>
      <c r="K126" s="4">
        <v>201</v>
      </c>
      <c r="L126" s="4"/>
      <c r="M126" s="4">
        <v>0</v>
      </c>
      <c r="N126" s="4">
        <v>0</v>
      </c>
      <c r="O126" s="4">
        <v>0.72599999999999998</v>
      </c>
      <c r="P126" s="4">
        <v>366.82299999999998</v>
      </c>
      <c r="Q126" s="4">
        <v>0</v>
      </c>
      <c r="R126" s="4">
        <v>0.17100000000000001</v>
      </c>
      <c r="S126" s="4">
        <v>8.2729999999999997</v>
      </c>
      <c r="T126" s="4">
        <v>3.2000000000000001E-2</v>
      </c>
      <c r="U126" s="16"/>
      <c r="V126" s="16"/>
      <c r="W126" s="16"/>
      <c r="X126" s="16"/>
      <c r="Y126" s="16"/>
      <c r="Z126" s="16"/>
      <c r="AA126" s="16"/>
      <c r="AB126" s="28" t="str">
        <f>[1]DE!B$949</f>
        <v>9.(c)</v>
      </c>
      <c r="AC126" s="31" t="str">
        <f>[1]DE!C$949</f>
        <v>Bayerische Motoren Werke AG</v>
      </c>
      <c r="AD126" s="31" t="str">
        <f>[1]DE!D$949</f>
        <v>BMW Werk Dingolfing 02.40</v>
      </c>
      <c r="AE126" s="31">
        <f>[1]DE!E$949</f>
        <v>45848</v>
      </c>
      <c r="AF126" s="31" t="str">
        <f>[1]DE!F$949</f>
        <v>Landshuter Str.</v>
      </c>
      <c r="AG126" s="31" t="str">
        <f>[1]DE!G$949</f>
        <v>56</v>
      </c>
      <c r="AH126" s="31" t="str">
        <f>[1]DE!H$949</f>
        <v>Dingolfing</v>
      </c>
      <c r="AI126" s="31" t="str">
        <f>[1]DE!I$949</f>
        <v>84130</v>
      </c>
      <c r="AJ126" s="31">
        <f>[1]DE!J$949</f>
        <v>0</v>
      </c>
      <c r="AK126" s="31">
        <f>[1]DE!K$949</f>
        <v>0</v>
      </c>
      <c r="AL126" s="31">
        <f>[1]DE!L$949</f>
        <v>0</v>
      </c>
      <c r="AM126" s="31">
        <f>[1]DE!M$949</f>
        <v>0</v>
      </c>
      <c r="AN126" s="8" t="s">
        <v>809</v>
      </c>
    </row>
    <row r="127" spans="1:40">
      <c r="A127" s="1" t="s">
        <v>1470</v>
      </c>
      <c r="B127" s="1">
        <v>2012</v>
      </c>
      <c r="C127" s="1" t="s">
        <v>2119</v>
      </c>
      <c r="D127" s="1" t="s">
        <v>2120</v>
      </c>
      <c r="E127" s="1" t="s">
        <v>2121</v>
      </c>
      <c r="F127" s="1">
        <v>169</v>
      </c>
      <c r="G127" s="1" t="s">
        <v>2122</v>
      </c>
      <c r="H127" s="1" t="s">
        <v>2123</v>
      </c>
      <c r="I127" s="1"/>
      <c r="J127" s="1" t="s">
        <v>1627</v>
      </c>
      <c r="K127" s="1">
        <v>70</v>
      </c>
      <c r="L127" s="1"/>
      <c r="M127" s="1">
        <v>0</v>
      </c>
      <c r="N127" s="1">
        <v>0</v>
      </c>
      <c r="O127" s="1">
        <v>3.327</v>
      </c>
      <c r="P127" s="1">
        <v>0.44800000000000001</v>
      </c>
      <c r="Q127" s="1">
        <v>0</v>
      </c>
      <c r="R127" s="1">
        <v>0.246</v>
      </c>
      <c r="S127" s="1">
        <v>0.221</v>
      </c>
      <c r="T127" s="1">
        <v>2E-3</v>
      </c>
      <c r="U127" s="3"/>
      <c r="V127" s="3"/>
      <c r="W127" s="3"/>
      <c r="X127" s="3"/>
      <c r="Y127" s="3"/>
      <c r="Z127" s="3"/>
      <c r="AA127" s="3"/>
    </row>
    <row r="128" spans="1:40">
      <c r="A128" s="1" t="s">
        <v>1470</v>
      </c>
      <c r="B128" s="1">
        <v>2012</v>
      </c>
      <c r="C128" s="1" t="s">
        <v>2124</v>
      </c>
      <c r="D128" s="1" t="s">
        <v>2125</v>
      </c>
      <c r="E128" s="1" t="s">
        <v>2126</v>
      </c>
      <c r="F128" s="1">
        <v>170</v>
      </c>
      <c r="G128" s="1" t="s">
        <v>2127</v>
      </c>
      <c r="H128" s="1" t="s">
        <v>2128</v>
      </c>
      <c r="I128" s="1"/>
      <c r="J128" s="1" t="s">
        <v>1627</v>
      </c>
      <c r="K128" s="1">
        <v>625</v>
      </c>
      <c r="L128" s="1"/>
      <c r="M128" s="1">
        <v>0</v>
      </c>
      <c r="N128" s="1">
        <v>0</v>
      </c>
      <c r="O128" s="1">
        <v>4.17</v>
      </c>
      <c r="P128" s="1">
        <v>11602.53</v>
      </c>
      <c r="Q128" s="1">
        <v>0</v>
      </c>
      <c r="R128" s="1">
        <v>0</v>
      </c>
      <c r="S128" s="1">
        <v>233.8</v>
      </c>
      <c r="T128" s="1">
        <v>0</v>
      </c>
      <c r="U128" s="3"/>
      <c r="V128" s="3"/>
      <c r="W128" s="3"/>
      <c r="X128" s="3"/>
      <c r="Y128" s="3"/>
      <c r="Z128" s="3"/>
      <c r="AA128" s="3"/>
    </row>
    <row r="129" spans="1:40">
      <c r="A129" s="1" t="s">
        <v>1470</v>
      </c>
      <c r="B129" s="1">
        <v>2012</v>
      </c>
      <c r="C129" s="1" t="s">
        <v>2129</v>
      </c>
      <c r="D129" s="1" t="s">
        <v>2130</v>
      </c>
      <c r="E129" s="1" t="s">
        <v>2131</v>
      </c>
      <c r="F129" s="1">
        <v>171</v>
      </c>
      <c r="G129" s="1" t="s">
        <v>2132</v>
      </c>
      <c r="H129" s="1" t="s">
        <v>2128</v>
      </c>
      <c r="I129" s="1"/>
      <c r="J129" s="1" t="s">
        <v>1627</v>
      </c>
      <c r="K129" s="1">
        <v>625</v>
      </c>
      <c r="L129" s="1"/>
      <c r="M129" s="1">
        <v>0</v>
      </c>
      <c r="N129" s="1">
        <v>0</v>
      </c>
      <c r="O129" s="1">
        <v>3.13</v>
      </c>
      <c r="P129" s="1">
        <v>11433.74</v>
      </c>
      <c r="Q129" s="1">
        <v>0</v>
      </c>
      <c r="R129" s="1">
        <v>0</v>
      </c>
      <c r="S129" s="1">
        <v>197.5</v>
      </c>
      <c r="T129" s="1">
        <v>0</v>
      </c>
      <c r="U129" s="3"/>
      <c r="V129" s="3"/>
      <c r="W129" s="3"/>
      <c r="X129" s="3"/>
      <c r="Y129" s="3"/>
      <c r="Z129" s="3"/>
      <c r="AA129" s="3"/>
    </row>
    <row r="130" spans="1:40" s="5" customFormat="1">
      <c r="A130" s="4" t="s">
        <v>1470</v>
      </c>
      <c r="B130" s="4">
        <v>2012</v>
      </c>
      <c r="C130" s="4" t="s">
        <v>2133</v>
      </c>
      <c r="D130" s="4" t="s">
        <v>2134</v>
      </c>
      <c r="E130" s="4" t="s">
        <v>2135</v>
      </c>
      <c r="F130" s="4">
        <v>172</v>
      </c>
      <c r="G130" s="4" t="s">
        <v>2136</v>
      </c>
      <c r="H130" s="4" t="s">
        <v>2128</v>
      </c>
      <c r="I130" s="4"/>
      <c r="J130" s="4" t="s">
        <v>1627</v>
      </c>
      <c r="K130" s="4">
        <v>300</v>
      </c>
      <c r="L130" s="4"/>
      <c r="M130" s="4">
        <v>0</v>
      </c>
      <c r="N130" s="4">
        <v>0</v>
      </c>
      <c r="O130" s="4">
        <v>0</v>
      </c>
      <c r="P130" s="4">
        <v>3092.48</v>
      </c>
      <c r="Q130" s="4">
        <v>0</v>
      </c>
      <c r="R130" s="4">
        <v>0</v>
      </c>
      <c r="S130" s="4">
        <v>209</v>
      </c>
      <c r="T130" s="4">
        <v>0</v>
      </c>
      <c r="U130" s="16"/>
      <c r="V130" s="16"/>
      <c r="W130" s="16"/>
      <c r="X130" s="16"/>
      <c r="Y130" s="16"/>
      <c r="Z130" s="16"/>
      <c r="AA130" s="16"/>
      <c r="AB130" s="28" t="str">
        <f>[1]DE!B$999</f>
        <v>1.(c)</v>
      </c>
      <c r="AC130" s="31" t="str">
        <f>[1]DE!C$999</f>
        <v>RWE AG</v>
      </c>
      <c r="AD130" s="31" t="str">
        <f>[1]DE!D$999</f>
        <v>RWE Generation SE Kraftwerke Region West; GuD-Anlage</v>
      </c>
      <c r="AE130" s="31">
        <f>[1]DE!E$999</f>
        <v>70917</v>
      </c>
      <c r="AF130" s="31" t="str">
        <f>[1]DE!F$999</f>
        <v>Chempark, Geb. A789</v>
      </c>
      <c r="AG130" s="31" t="str">
        <f>[1]DE!G$999</f>
        <v>Geb. A789</v>
      </c>
      <c r="AH130" s="31" t="str">
        <f>[1]DE!H$999</f>
        <v>Dormagen</v>
      </c>
      <c r="AI130" s="31" t="str">
        <f>[1]DE!I$999</f>
        <v>41538</v>
      </c>
      <c r="AJ130" s="31">
        <f>[1]DE!J$999</f>
        <v>640</v>
      </c>
      <c r="AK130" s="31">
        <f>[1]DE!K$999</f>
        <v>0</v>
      </c>
      <c r="AL130" s="31">
        <f>[1]DE!L$999</f>
        <v>0</v>
      </c>
      <c r="AM130" s="31">
        <f>[1]DE!M$999</f>
        <v>1470</v>
      </c>
      <c r="AN130" s="8" t="s">
        <v>810</v>
      </c>
    </row>
    <row r="131" spans="1:40" s="5" customFormat="1">
      <c r="A131" s="4" t="s">
        <v>1470</v>
      </c>
      <c r="B131" s="4">
        <v>2012</v>
      </c>
      <c r="C131" s="4" t="s">
        <v>2137</v>
      </c>
      <c r="D131" s="4" t="s">
        <v>2138</v>
      </c>
      <c r="E131" s="4" t="s">
        <v>2139</v>
      </c>
      <c r="F131" s="4">
        <v>173</v>
      </c>
      <c r="G131" s="4" t="s">
        <v>2140</v>
      </c>
      <c r="H131" s="4" t="s">
        <v>2141</v>
      </c>
      <c r="I131" s="4"/>
      <c r="J131" s="4" t="s">
        <v>1627</v>
      </c>
      <c r="K131" s="4">
        <v>77</v>
      </c>
      <c r="L131" s="4"/>
      <c r="M131" s="4">
        <v>0</v>
      </c>
      <c r="N131" s="4">
        <v>0</v>
      </c>
      <c r="O131" s="4">
        <v>0</v>
      </c>
      <c r="P131" s="4">
        <v>939.3</v>
      </c>
      <c r="Q131" s="4">
        <v>0</v>
      </c>
      <c r="R131" s="4">
        <v>8.1000000000000003E-2</v>
      </c>
      <c r="S131" s="4">
        <v>17.606000000000002</v>
      </c>
      <c r="T131" s="4">
        <v>8.5999999999999993E-2</v>
      </c>
      <c r="U131" s="16"/>
      <c r="V131" s="16"/>
      <c r="W131" s="16"/>
      <c r="X131" s="16"/>
      <c r="Y131" s="16"/>
      <c r="Z131" s="16"/>
      <c r="AA131" s="16"/>
      <c r="AB131" s="28" t="str">
        <f>[1]DE!B$1003</f>
        <v>1.(c)</v>
      </c>
      <c r="AC131" s="31" t="str">
        <f>[1]DE!C$1003</f>
        <v>GASSCO AS Zweigniederlassung Deutschland</v>
      </c>
      <c r="AD131" s="31" t="str">
        <f>[1]DE!D$1003</f>
        <v>gassco - Erdgasempfangsanlage ERF-Dornum</v>
      </c>
      <c r="AE131" s="31">
        <f>[1]DE!E$1003</f>
        <v>73929</v>
      </c>
      <c r="AF131" s="31" t="str">
        <f>[1]DE!F$1003</f>
        <v>Trollstraße</v>
      </c>
      <c r="AG131" s="31" t="str">
        <f>[1]DE!G$1003</f>
        <v>2a</v>
      </c>
      <c r="AH131" s="31" t="str">
        <f>[1]DE!H$1003</f>
        <v>Dornum</v>
      </c>
      <c r="AI131" s="31" t="str">
        <f>[1]DE!I$1003</f>
        <v>26553</v>
      </c>
      <c r="AJ131" s="31">
        <f>[1]DE!J$1003</f>
        <v>0</v>
      </c>
      <c r="AK131" s="31">
        <f>[1]DE!K$1003</f>
        <v>0</v>
      </c>
      <c r="AL131" s="31">
        <f>[1]DE!L$1003</f>
        <v>0</v>
      </c>
      <c r="AM131" s="31">
        <f>[1]DE!M$1003</f>
        <v>0</v>
      </c>
      <c r="AN131" s="8" t="s">
        <v>810</v>
      </c>
    </row>
    <row r="132" spans="1:40" s="5" customFormat="1">
      <c r="A132" s="4" t="s">
        <v>1470</v>
      </c>
      <c r="B132" s="4">
        <v>2012</v>
      </c>
      <c r="C132" s="4" t="s">
        <v>2142</v>
      </c>
      <c r="D132" s="4" t="s">
        <v>2143</v>
      </c>
      <c r="E132" s="4" t="s">
        <v>2144</v>
      </c>
      <c r="F132" s="4">
        <v>174</v>
      </c>
      <c r="G132" s="4" t="s">
        <v>2145</v>
      </c>
      <c r="H132" s="4" t="s">
        <v>2146</v>
      </c>
      <c r="I132" s="4"/>
      <c r="J132" s="4" t="s">
        <v>1627</v>
      </c>
      <c r="K132" s="4">
        <v>233</v>
      </c>
      <c r="L132" s="4"/>
      <c r="M132" s="4">
        <v>0</v>
      </c>
      <c r="N132" s="4">
        <v>0</v>
      </c>
      <c r="O132" s="4">
        <v>0</v>
      </c>
      <c r="P132" s="4">
        <v>4139</v>
      </c>
      <c r="Q132" s="4">
        <v>0</v>
      </c>
      <c r="R132" s="4">
        <v>0</v>
      </c>
      <c r="S132" s="4">
        <v>98.27</v>
      </c>
      <c r="T132" s="4">
        <v>0.44</v>
      </c>
      <c r="U132" s="16"/>
      <c r="V132" s="16"/>
      <c r="W132" s="16"/>
      <c r="X132" s="16"/>
      <c r="Y132" s="16"/>
      <c r="Z132" s="16"/>
      <c r="AA132" s="16"/>
      <c r="AB132" s="28" t="str">
        <f>[1]DE!B$1004</f>
        <v>6.(b)</v>
      </c>
      <c r="AC132" s="31" t="str">
        <f>[1]DE!C$1004</f>
        <v>Nordland Papier GmbH</v>
      </c>
      <c r="AD132" s="31" t="str">
        <f>[1]DE!D$1004</f>
        <v>Nordland Papier GmbH Papierfabrik</v>
      </c>
      <c r="AE132" s="31">
        <f>[1]DE!E$1004</f>
        <v>43366</v>
      </c>
      <c r="AF132" s="31" t="str">
        <f>[1]DE!F$1004</f>
        <v>Nordlandallee</v>
      </c>
      <c r="AG132" s="31" t="str">
        <f>[1]DE!G$1004</f>
        <v>1</v>
      </c>
      <c r="AH132" s="31" t="str">
        <f>[1]DE!H$1004</f>
        <v>Dörpen</v>
      </c>
      <c r="AI132" s="31" t="str">
        <f>[1]DE!I$1004</f>
        <v>26892</v>
      </c>
      <c r="AJ132" s="31">
        <f>[1]DE!J$1004</f>
        <v>109</v>
      </c>
      <c r="AK132" s="31">
        <f>[1]DE!K$1004</f>
        <v>0</v>
      </c>
      <c r="AL132" s="31">
        <f>[1]DE!L$1004</f>
        <v>0</v>
      </c>
      <c r="AM132" s="31">
        <f>[1]DE!M$1004</f>
        <v>268</v>
      </c>
      <c r="AN132" s="8" t="s">
        <v>810</v>
      </c>
    </row>
    <row r="133" spans="1:40">
      <c r="A133" s="1" t="s">
        <v>1470</v>
      </c>
      <c r="B133" s="1">
        <v>2012</v>
      </c>
      <c r="C133" s="1" t="s">
        <v>2147</v>
      </c>
      <c r="D133" s="1" t="s">
        <v>2148</v>
      </c>
      <c r="E133" s="1" t="s">
        <v>2149</v>
      </c>
      <c r="F133" s="1">
        <v>175</v>
      </c>
      <c r="G133" s="1" t="s">
        <v>2150</v>
      </c>
      <c r="H133" s="1" t="s">
        <v>2151</v>
      </c>
      <c r="I133" s="1"/>
      <c r="J133" s="1" t="s">
        <v>1627</v>
      </c>
      <c r="K133" s="1">
        <v>234</v>
      </c>
      <c r="L133" s="1"/>
      <c r="M133" s="1">
        <v>0</v>
      </c>
      <c r="N133" s="1">
        <v>0</v>
      </c>
      <c r="O133" s="1">
        <v>0</v>
      </c>
      <c r="P133" s="1">
        <v>1408.26</v>
      </c>
      <c r="Q133" s="1">
        <v>0</v>
      </c>
      <c r="R133" s="1">
        <v>7.4999999999999997E-2</v>
      </c>
      <c r="S133" s="1">
        <v>50.27</v>
      </c>
      <c r="T133" s="1">
        <v>0.48899999999999999</v>
      </c>
      <c r="U133" s="3"/>
      <c r="V133" s="3"/>
      <c r="W133" s="3"/>
      <c r="X133" s="3"/>
      <c r="Y133" s="3"/>
      <c r="Z133" s="3"/>
      <c r="AA133" s="3"/>
    </row>
    <row r="134" spans="1:40" s="5" customFormat="1">
      <c r="A134" s="4" t="s">
        <v>1470</v>
      </c>
      <c r="B134" s="4">
        <v>2012</v>
      </c>
      <c r="C134" s="4" t="s">
        <v>2152</v>
      </c>
      <c r="D134" s="4" t="s">
        <v>2153</v>
      </c>
      <c r="E134" s="4" t="s">
        <v>2154</v>
      </c>
      <c r="F134" s="4">
        <v>176</v>
      </c>
      <c r="G134" s="4" t="s">
        <v>2155</v>
      </c>
      <c r="H134" s="4" t="s">
        <v>2151</v>
      </c>
      <c r="I134" s="4"/>
      <c r="J134" s="4" t="s">
        <v>1627</v>
      </c>
      <c r="K134" s="4">
        <v>928</v>
      </c>
      <c r="L134" s="4"/>
      <c r="M134" s="4">
        <v>0</v>
      </c>
      <c r="N134" s="4">
        <v>11042</v>
      </c>
      <c r="O134" s="4">
        <v>204</v>
      </c>
      <c r="P134" s="4">
        <v>0</v>
      </c>
      <c r="Q134" s="4">
        <v>0</v>
      </c>
      <c r="R134" s="4">
        <v>504</v>
      </c>
      <c r="S134" s="4">
        <v>590</v>
      </c>
      <c r="T134" s="4">
        <v>24</v>
      </c>
      <c r="U134" s="16"/>
      <c r="V134" s="16"/>
      <c r="W134" s="16"/>
      <c r="X134" s="16"/>
      <c r="Y134" s="16"/>
      <c r="Z134" s="16"/>
      <c r="AA134" s="16"/>
      <c r="AB134" s="28" t="str">
        <f>[1]DE!B$1012</f>
        <v>1.(c)</v>
      </c>
      <c r="AC134" s="31" t="str">
        <f>[1]DE!C$1012</f>
        <v>E.ON Kraftwerke GmbH</v>
      </c>
      <c r="AD134" s="31" t="str">
        <f>[1]DE!D$1012</f>
        <v>E.ON Kraftwerke GmbH Kraftwerk Knepper</v>
      </c>
      <c r="AE134" s="31">
        <f>[1]DE!E$1012</f>
        <v>44708</v>
      </c>
      <c r="AF134" s="31" t="str">
        <f>[1]DE!F$1012</f>
        <v>Langenacker</v>
      </c>
      <c r="AG134" s="31" t="str">
        <f>[1]DE!G$1012</f>
        <v>-</v>
      </c>
      <c r="AH134" s="31" t="str">
        <f>[1]DE!H$1012</f>
        <v>Dortmund</v>
      </c>
      <c r="AI134" s="31" t="str">
        <f>[1]DE!I$1012</f>
        <v>44357</v>
      </c>
      <c r="AJ134" s="31">
        <f>[1]DE!J$1012</f>
        <v>584</v>
      </c>
      <c r="AK134" s="31">
        <f>[1]DE!K$1012</f>
        <v>504</v>
      </c>
      <c r="AL134" s="31">
        <f>[1]DE!L$1012</f>
        <v>0</v>
      </c>
      <c r="AM134" s="31">
        <f>[1]DE!M$1012</f>
        <v>1030</v>
      </c>
      <c r="AN134" s="8" t="s">
        <v>810</v>
      </c>
    </row>
    <row r="135" spans="1:40" s="5" customFormat="1">
      <c r="A135" s="4" t="s">
        <v>1470</v>
      </c>
      <c r="B135" s="4">
        <v>2012</v>
      </c>
      <c r="C135" s="4" t="s">
        <v>2156</v>
      </c>
      <c r="D135" s="4" t="s">
        <v>2157</v>
      </c>
      <c r="E135" s="4" t="s">
        <v>2158</v>
      </c>
      <c r="F135" s="4">
        <v>177</v>
      </c>
      <c r="G135" s="4" t="s">
        <v>2159</v>
      </c>
      <c r="H135" s="4" t="s">
        <v>2160</v>
      </c>
      <c r="I135" s="4"/>
      <c r="J135" s="4" t="s">
        <v>1627</v>
      </c>
      <c r="K135" s="4">
        <v>353</v>
      </c>
      <c r="L135" s="4"/>
      <c r="M135" s="4">
        <v>0</v>
      </c>
      <c r="N135" s="4">
        <v>0</v>
      </c>
      <c r="O135" s="4">
        <v>0</v>
      </c>
      <c r="P135" s="4">
        <v>36.323999999999998</v>
      </c>
      <c r="Q135" s="4">
        <v>0</v>
      </c>
      <c r="R135" s="4">
        <v>1E-3</v>
      </c>
      <c r="S135" s="4">
        <v>0.22500000000000001</v>
      </c>
      <c r="T135" s="4">
        <v>5.0000000000000001E-3</v>
      </c>
      <c r="U135" s="16"/>
      <c r="V135" s="16"/>
      <c r="W135" s="16"/>
      <c r="X135" s="16"/>
      <c r="Y135" s="16"/>
      <c r="Z135" s="16"/>
      <c r="AA135" s="16"/>
      <c r="AB135" s="28" t="str">
        <f>[1]DE!B$1025</f>
        <v>1.(c)</v>
      </c>
      <c r="AC135" s="31" t="str">
        <f>[1]DE!C$1025</f>
        <v>ExxonMobil Production Deutschland GmbH</v>
      </c>
      <c r="AD135" s="31" t="str">
        <f>[1]DE!D$1025</f>
        <v>EMPG - UGS Dötlingen Untergrundspeicher</v>
      </c>
      <c r="AE135" s="31">
        <f>[1]DE!E$1025</f>
        <v>70346</v>
      </c>
      <c r="AF135" s="31" t="str">
        <f>[1]DE!F$1025</f>
        <v>Zum Poggenpohlsand</v>
      </c>
      <c r="AG135" s="31" t="str">
        <f>[1]DE!G$1025</f>
        <v>7</v>
      </c>
      <c r="AH135" s="31" t="str">
        <f>[1]DE!H$1025</f>
        <v>Dötlingen</v>
      </c>
      <c r="AI135" s="31" t="str">
        <f>[1]DE!I$1025</f>
        <v>27801</v>
      </c>
      <c r="AJ135" s="31">
        <f>[1]DE!J$1025</f>
        <v>0</v>
      </c>
      <c r="AK135" s="31">
        <f>[1]DE!K$1025</f>
        <v>0</v>
      </c>
      <c r="AL135" s="31">
        <f>[1]DE!L$1025</f>
        <v>0</v>
      </c>
      <c r="AM135" s="31">
        <f>[1]DE!M$1025</f>
        <v>0</v>
      </c>
      <c r="AN135" s="8" t="s">
        <v>809</v>
      </c>
    </row>
    <row r="136" spans="1:40" s="5" customFormat="1">
      <c r="A136" s="4" t="s">
        <v>1470</v>
      </c>
      <c r="B136" s="4">
        <v>2012</v>
      </c>
      <c r="C136" s="4" t="s">
        <v>2161</v>
      </c>
      <c r="D136" s="4" t="s">
        <v>2162</v>
      </c>
      <c r="E136" s="4" t="s">
        <v>2163</v>
      </c>
      <c r="F136" s="4">
        <v>178</v>
      </c>
      <c r="G136" s="4" t="s">
        <v>2164</v>
      </c>
      <c r="H136" s="4" t="s">
        <v>2165</v>
      </c>
      <c r="I136" s="4"/>
      <c r="J136" s="4" t="s">
        <v>1627</v>
      </c>
      <c r="K136" s="4">
        <v>1014</v>
      </c>
      <c r="L136" s="4"/>
      <c r="M136" s="4">
        <v>0</v>
      </c>
      <c r="N136" s="4">
        <v>0</v>
      </c>
      <c r="O136" s="4">
        <v>9.7420000000000009</v>
      </c>
      <c r="P136" s="4">
        <v>12860.772999999999</v>
      </c>
      <c r="Q136" s="4">
        <v>0</v>
      </c>
      <c r="R136" s="4">
        <v>5.4139999999999997</v>
      </c>
      <c r="S136" s="4">
        <v>474.57799999999997</v>
      </c>
      <c r="T136" s="4">
        <v>1.083</v>
      </c>
      <c r="U136" s="16"/>
      <c r="V136" s="16"/>
      <c r="W136" s="16"/>
      <c r="X136" s="16"/>
      <c r="Y136" s="16"/>
      <c r="Z136" s="16"/>
      <c r="AA136" s="16"/>
      <c r="AB136" s="28" t="str">
        <f>[1]DE!B$1035</f>
        <v>1.(c)</v>
      </c>
      <c r="AC136" s="31" t="str">
        <f>[1]DE!C$1035</f>
        <v>DREWAG Stadtwerke Dresden GmbH</v>
      </c>
      <c r="AD136" s="31" t="str">
        <f>[1]DE!D$1035</f>
        <v>DREWAG Gasturbinen-Heizkraftwerk Nossener Brücke</v>
      </c>
      <c r="AE136" s="31">
        <f>[1]DE!E$1035</f>
        <v>74673</v>
      </c>
      <c r="AF136" s="31" t="str">
        <f>[1]DE!F$1035</f>
        <v>Oederaner Straße</v>
      </c>
      <c r="AG136" s="31" t="str">
        <f>[1]DE!G$1035</f>
        <v>21 - 25</v>
      </c>
      <c r="AH136" s="31" t="str">
        <f>[1]DE!H$1035</f>
        <v>Dresden</v>
      </c>
      <c r="AI136" s="31" t="str">
        <f>[1]DE!I$1035</f>
        <v>01159</v>
      </c>
      <c r="AJ136" s="31">
        <f>[1]DE!J$1035</f>
        <v>475</v>
      </c>
      <c r="AK136" s="31">
        <f>[1]DE!K$1035</f>
        <v>0</v>
      </c>
      <c r="AL136" s="31">
        <f>[1]DE!L$1035</f>
        <v>0</v>
      </c>
      <c r="AM136" s="31">
        <f>[1]DE!M$1035</f>
        <v>697</v>
      </c>
      <c r="AN136" s="8" t="s">
        <v>810</v>
      </c>
    </row>
    <row r="137" spans="1:40" s="5" customFormat="1">
      <c r="A137" s="4" t="s">
        <v>1470</v>
      </c>
      <c r="B137" s="4">
        <v>2012</v>
      </c>
      <c r="C137" s="4" t="s">
        <v>2166</v>
      </c>
      <c r="D137" s="4" t="s">
        <v>2167</v>
      </c>
      <c r="E137" s="4" t="s">
        <v>2168</v>
      </c>
      <c r="F137" s="4">
        <v>179</v>
      </c>
      <c r="G137" s="4" t="s">
        <v>2169</v>
      </c>
      <c r="H137" s="4" t="s">
        <v>2165</v>
      </c>
      <c r="I137" s="4"/>
      <c r="J137" s="4" t="s">
        <v>1627</v>
      </c>
      <c r="K137" s="4">
        <v>294</v>
      </c>
      <c r="L137" s="4"/>
      <c r="M137" s="4">
        <v>0</v>
      </c>
      <c r="N137" s="4">
        <v>0</v>
      </c>
      <c r="O137" s="4">
        <v>24.113</v>
      </c>
      <c r="P137" s="4">
        <v>331.05099999999999</v>
      </c>
      <c r="Q137" s="4">
        <v>0</v>
      </c>
      <c r="R137" s="4">
        <v>1.19</v>
      </c>
      <c r="S137" s="4">
        <v>9.7270000000000003</v>
      </c>
      <c r="T137" s="4">
        <v>0.17299999999999999</v>
      </c>
      <c r="U137" s="16"/>
      <c r="V137" s="16"/>
      <c r="W137" s="16"/>
      <c r="X137" s="16"/>
      <c r="Y137" s="16"/>
      <c r="Z137" s="16"/>
      <c r="AA137" s="16"/>
      <c r="AB137" s="28" t="str">
        <f>[1]DE!B$1037</f>
        <v>1.(c)</v>
      </c>
      <c r="AC137" s="31" t="str">
        <f>[1]DE!C$1037</f>
        <v>DREWAG Stadtwerke Dresden GmbH</v>
      </c>
      <c r="AD137" s="31" t="str">
        <f>[1]DE!D$1037</f>
        <v>DREWAG HKW Dresden-Reick</v>
      </c>
      <c r="AE137" s="31">
        <f>[1]DE!E$1037</f>
        <v>74672</v>
      </c>
      <c r="AF137" s="31" t="str">
        <f>[1]DE!F$1037</f>
        <v>Liebstädter Str.</v>
      </c>
      <c r="AG137" s="31" t="str">
        <f>[1]DE!G$1037</f>
        <v>1</v>
      </c>
      <c r="AH137" s="31" t="str">
        <f>[1]DE!H$1037</f>
        <v>Dresden</v>
      </c>
      <c r="AI137" s="31" t="str">
        <f>[1]DE!I$1037</f>
        <v>01277</v>
      </c>
      <c r="AJ137" s="31">
        <f>[1]DE!J$1037</f>
        <v>0</v>
      </c>
      <c r="AK137" s="31">
        <f>[1]DE!K$1037</f>
        <v>0</v>
      </c>
      <c r="AL137" s="31">
        <f>[1]DE!L$1037</f>
        <v>0</v>
      </c>
      <c r="AM137" s="31">
        <f>[1]DE!M$1037</f>
        <v>0</v>
      </c>
      <c r="AN137" s="8" t="s">
        <v>810</v>
      </c>
    </row>
    <row r="138" spans="1:40" s="5" customFormat="1">
      <c r="A138" s="4" t="s">
        <v>1470</v>
      </c>
      <c r="B138" s="4">
        <v>2012</v>
      </c>
      <c r="C138" s="4" t="s">
        <v>2170</v>
      </c>
      <c r="D138" s="4" t="s">
        <v>2171</v>
      </c>
      <c r="E138" s="4" t="s">
        <v>2172</v>
      </c>
      <c r="F138" s="4">
        <v>180</v>
      </c>
      <c r="G138" s="4" t="s">
        <v>2173</v>
      </c>
      <c r="H138" s="4" t="s">
        <v>2165</v>
      </c>
      <c r="I138" s="4"/>
      <c r="J138" s="4" t="s">
        <v>1627</v>
      </c>
      <c r="K138" s="4">
        <v>92</v>
      </c>
      <c r="L138" s="4"/>
      <c r="M138" s="4">
        <v>0</v>
      </c>
      <c r="N138" s="4">
        <v>0</v>
      </c>
      <c r="O138" s="4">
        <v>2.7309999999999999</v>
      </c>
      <c r="P138" s="4">
        <v>317.65699999999998</v>
      </c>
      <c r="Q138" s="4">
        <v>0</v>
      </c>
      <c r="R138" s="4">
        <v>0.85699999999999998</v>
      </c>
      <c r="S138" s="4">
        <v>17.405999999999999</v>
      </c>
      <c r="T138" s="4">
        <v>5.8999999999999997E-2</v>
      </c>
      <c r="U138" s="16"/>
      <c r="V138" s="16"/>
      <c r="W138" s="16"/>
      <c r="X138" s="16"/>
      <c r="Y138" s="16"/>
      <c r="Z138" s="16"/>
      <c r="AA138" s="16"/>
      <c r="AB138" s="28" t="str">
        <f>[1]DE!B$1036</f>
        <v>1.(c)</v>
      </c>
      <c r="AC138" s="31" t="str">
        <f>[1]DE!C$1036</f>
        <v>DREWAG Stadtwerke Dresden GmbH</v>
      </c>
      <c r="AD138" s="31" t="str">
        <f>[1]DE!D$1036</f>
        <v>DREWAG HKW Dresden-Nord</v>
      </c>
      <c r="AE138" s="31">
        <f>[1]DE!E$1036</f>
        <v>74671</v>
      </c>
      <c r="AF138" s="31" t="str">
        <f>[1]DE!F$1036</f>
        <v>Hermann-Mende-Straße</v>
      </c>
      <c r="AG138" s="31" t="str">
        <f>[1]DE!G$1036</f>
        <v>2</v>
      </c>
      <c r="AH138" s="31" t="str">
        <f>[1]DE!H$1036</f>
        <v>Dresden</v>
      </c>
      <c r="AI138" s="31" t="str">
        <f>[1]DE!I$1036</f>
        <v>01099</v>
      </c>
      <c r="AJ138" s="31">
        <f>[1]DE!J$1036</f>
        <v>0</v>
      </c>
      <c r="AK138" s="31">
        <f>[1]DE!K$1036</f>
        <v>0</v>
      </c>
      <c r="AL138" s="31">
        <f>[1]DE!L$1036</f>
        <v>0</v>
      </c>
      <c r="AM138" s="31">
        <f>[1]DE!M$1036</f>
        <v>0</v>
      </c>
      <c r="AN138" s="8" t="s">
        <v>810</v>
      </c>
    </row>
    <row r="139" spans="1:40" s="5" customFormat="1">
      <c r="A139" s="4" t="s">
        <v>1470</v>
      </c>
      <c r="B139" s="4">
        <v>2012</v>
      </c>
      <c r="C139" s="4" t="s">
        <v>2174</v>
      </c>
      <c r="D139" s="4" t="s">
        <v>2175</v>
      </c>
      <c r="E139" s="4" t="s">
        <v>2176</v>
      </c>
      <c r="F139" s="4">
        <v>181</v>
      </c>
      <c r="G139" s="4" t="s">
        <v>2177</v>
      </c>
      <c r="H139" s="4" t="s">
        <v>2178</v>
      </c>
      <c r="I139" s="4"/>
      <c r="J139" s="4" t="s">
        <v>1627</v>
      </c>
      <c r="K139" s="4">
        <v>557</v>
      </c>
      <c r="L139" s="4"/>
      <c r="M139" s="4">
        <v>472.06</v>
      </c>
      <c r="N139" s="4">
        <v>3845.55</v>
      </c>
      <c r="O139" s="4">
        <v>62.13</v>
      </c>
      <c r="P139" s="4">
        <v>0</v>
      </c>
      <c r="Q139" s="4">
        <v>0</v>
      </c>
      <c r="R139" s="4">
        <v>169.4</v>
      </c>
      <c r="S139" s="4">
        <v>249.9</v>
      </c>
      <c r="T139" s="4">
        <v>5.08</v>
      </c>
      <c r="U139" s="16"/>
      <c r="V139" s="16"/>
      <c r="W139" s="16"/>
      <c r="X139" s="16"/>
      <c r="Y139" s="16"/>
      <c r="Z139" s="16"/>
      <c r="AA139" s="16"/>
      <c r="AB139" s="28" t="str">
        <f>[1]DE!B$1081</f>
        <v>1.(c)</v>
      </c>
      <c r="AC139" s="31" t="str">
        <f>[1]DE!C$1081</f>
        <v>Stadtwerke Duisburg AG</v>
      </c>
      <c r="AD139" s="31" t="str">
        <f>[1]DE!D$1081</f>
        <v>Stadtwerke Duisburg AG Heizkraftwerk I</v>
      </c>
      <c r="AE139" s="31">
        <f>[1]DE!E$1081</f>
        <v>43759</v>
      </c>
      <c r="AF139" s="31" t="str">
        <f>[1]DE!F$1081</f>
        <v>Charlottenstraße</v>
      </c>
      <c r="AG139" s="31" t="str">
        <f>[1]DE!G$1081</f>
        <v>48</v>
      </c>
      <c r="AH139" s="31" t="str">
        <f>[1]DE!H$1081</f>
        <v>Duisburg</v>
      </c>
      <c r="AI139" s="31" t="str">
        <f>[1]DE!I$1081</f>
        <v>47053</v>
      </c>
      <c r="AJ139" s="31">
        <f>[1]DE!J$1081</f>
        <v>250</v>
      </c>
      <c r="AK139" s="31">
        <f>[1]DE!K$1081</f>
        <v>169</v>
      </c>
      <c r="AL139" s="31">
        <f>[1]DE!L$1081</f>
        <v>0</v>
      </c>
      <c r="AM139" s="31">
        <f>[1]DE!M$1081</f>
        <v>377</v>
      </c>
      <c r="AN139" s="8" t="s">
        <v>810</v>
      </c>
    </row>
    <row r="140" spans="1:40" s="5" customFormat="1">
      <c r="A140" s="4" t="s">
        <v>1470</v>
      </c>
      <c r="B140" s="4">
        <v>2012</v>
      </c>
      <c r="C140" s="4" t="s">
        <v>2179</v>
      </c>
      <c r="D140" s="4" t="s">
        <v>2180</v>
      </c>
      <c r="E140" s="4" t="s">
        <v>2181</v>
      </c>
      <c r="F140" s="4">
        <v>182</v>
      </c>
      <c r="G140" s="4" t="s">
        <v>2182</v>
      </c>
      <c r="H140" s="4" t="s">
        <v>2178</v>
      </c>
      <c r="I140" s="4"/>
      <c r="J140" s="4" t="s">
        <v>1627</v>
      </c>
      <c r="K140" s="4">
        <v>580</v>
      </c>
      <c r="L140" s="4"/>
      <c r="M140" s="4">
        <v>0</v>
      </c>
      <c r="N140" s="4">
        <v>0</v>
      </c>
      <c r="O140" s="4">
        <v>0</v>
      </c>
      <c r="P140" s="4">
        <v>6663</v>
      </c>
      <c r="Q140" s="4">
        <v>0</v>
      </c>
      <c r="R140" s="4">
        <v>2.734</v>
      </c>
      <c r="S140" s="4">
        <v>161.27600000000001</v>
      </c>
      <c r="T140" s="4">
        <v>1.23</v>
      </c>
      <c r="U140" s="16"/>
      <c r="V140" s="16"/>
      <c r="W140" s="16"/>
      <c r="X140" s="16"/>
      <c r="Y140" s="16"/>
      <c r="Z140" s="16"/>
      <c r="AA140" s="16"/>
      <c r="AB140" s="28" t="str">
        <f>[1]DE!B$1083</f>
        <v>1.(c)</v>
      </c>
      <c r="AC140" s="31" t="str">
        <f>[1]DE!C$1083</f>
        <v>Kraftwerk Duisburg-Wanheim GmbH</v>
      </c>
      <c r="AD140" s="31" t="str">
        <f>[1]DE!D$1083</f>
        <v>Stadtwerke Duisburg AG Heizkraftwerk III</v>
      </c>
      <c r="AE140" s="31">
        <f>[1]DE!E$1083</f>
        <v>43833</v>
      </c>
      <c r="AF140" s="31" t="str">
        <f>[1]DE!F$1083</f>
        <v>Wanheimer Str.</v>
      </c>
      <c r="AG140" s="31" t="str">
        <f>[1]DE!G$1083</f>
        <v>445</v>
      </c>
      <c r="AH140" s="31" t="str">
        <f>[1]DE!H$1083</f>
        <v>Duisburg</v>
      </c>
      <c r="AI140" s="31" t="str">
        <f>[1]DE!I$1083</f>
        <v>47249</v>
      </c>
      <c r="AJ140" s="31">
        <f>[1]DE!J$1083</f>
        <v>161</v>
      </c>
      <c r="AK140" s="31">
        <f>[1]DE!K$1083</f>
        <v>0</v>
      </c>
      <c r="AL140" s="31">
        <f>[1]DE!L$1083</f>
        <v>0</v>
      </c>
      <c r="AM140" s="31">
        <f>[1]DE!M$1083</f>
        <v>378</v>
      </c>
      <c r="AN140" s="8" t="s">
        <v>810</v>
      </c>
    </row>
    <row r="141" spans="1:40" s="5" customFormat="1">
      <c r="A141" s="4" t="s">
        <v>1470</v>
      </c>
      <c r="B141" s="4">
        <v>2012</v>
      </c>
      <c r="C141" s="4" t="s">
        <v>2183</v>
      </c>
      <c r="D141" s="4" t="s">
        <v>2184</v>
      </c>
      <c r="E141" s="4" t="s">
        <v>2185</v>
      </c>
      <c r="F141" s="4">
        <v>183</v>
      </c>
      <c r="G141" s="4" t="s">
        <v>2186</v>
      </c>
      <c r="H141" s="4" t="s">
        <v>2178</v>
      </c>
      <c r="I141" s="4"/>
      <c r="J141" s="4" t="s">
        <v>1627</v>
      </c>
      <c r="K141" s="4">
        <v>225</v>
      </c>
      <c r="L141" s="4"/>
      <c r="M141" s="4">
        <v>0</v>
      </c>
      <c r="N141" s="4">
        <v>2146.25</v>
      </c>
      <c r="O141" s="4">
        <v>1.393</v>
      </c>
      <c r="P141" s="4">
        <v>464.87</v>
      </c>
      <c r="Q141" s="4">
        <v>0</v>
      </c>
      <c r="R141" s="4">
        <v>101.08</v>
      </c>
      <c r="S141" s="4">
        <v>149.99</v>
      </c>
      <c r="T141" s="4">
        <v>2.61</v>
      </c>
      <c r="U141" s="16"/>
      <c r="V141" s="16"/>
      <c r="W141" s="16"/>
      <c r="X141" s="16"/>
      <c r="Y141" s="16"/>
      <c r="Z141" s="16"/>
      <c r="AA141" s="16"/>
      <c r="AB141" s="28" t="str">
        <f>[1]DE!B$1080</f>
        <v>4.(a)</v>
      </c>
      <c r="AC141" s="31" t="str">
        <f>[1]DE!C$1080</f>
        <v>Sachtleben GmbH</v>
      </c>
      <c r="AD141" s="31" t="str">
        <f>[1]DE!D$1080</f>
        <v>Sachtleben Chemie GmbH</v>
      </c>
      <c r="AE141" s="31">
        <f>[1]DE!E$1080</f>
        <v>43917</v>
      </c>
      <c r="AF141" s="31" t="str">
        <f>[1]DE!F$1080</f>
        <v>Dr.-Rudolf-Sachtleben-Str.</v>
      </c>
      <c r="AG141" s="31" t="str">
        <f>[1]DE!G$1080</f>
        <v>4</v>
      </c>
      <c r="AH141" s="31" t="str">
        <f>[1]DE!H$1080</f>
        <v>Duisburg</v>
      </c>
      <c r="AI141" s="31" t="str">
        <f>[1]DE!I$1080</f>
        <v>47198</v>
      </c>
      <c r="AJ141" s="31">
        <f>[1]DE!J$1080</f>
        <v>236</v>
      </c>
      <c r="AK141" s="31">
        <f>[1]DE!K$1080</f>
        <v>625</v>
      </c>
      <c r="AL141" s="31">
        <f>[1]DE!L$1080</f>
        <v>0</v>
      </c>
      <c r="AM141" s="31">
        <f>[1]DE!M$1080</f>
        <v>417</v>
      </c>
      <c r="AN141" s="8" t="s">
        <v>810</v>
      </c>
    </row>
    <row r="142" spans="1:40" s="5" customFormat="1">
      <c r="A142" s="4" t="s">
        <v>1470</v>
      </c>
      <c r="B142" s="4">
        <v>2012</v>
      </c>
      <c r="C142" s="4" t="s">
        <v>2187</v>
      </c>
      <c r="D142" s="4" t="s">
        <v>2188</v>
      </c>
      <c r="E142" s="4" t="s">
        <v>2189</v>
      </c>
      <c r="F142" s="4">
        <v>184</v>
      </c>
      <c r="G142" s="4" t="s">
        <v>2190</v>
      </c>
      <c r="H142" s="4" t="s">
        <v>2178</v>
      </c>
      <c r="I142" s="4"/>
      <c r="J142" s="4" t="s">
        <v>1627</v>
      </c>
      <c r="K142" s="4">
        <v>1628</v>
      </c>
      <c r="L142" s="4"/>
      <c r="M142" s="4">
        <v>0</v>
      </c>
      <c r="N142" s="4">
        <v>0</v>
      </c>
      <c r="O142" s="4">
        <v>0</v>
      </c>
      <c r="P142" s="4">
        <v>384.40699999999998</v>
      </c>
      <c r="Q142" s="4">
        <v>19303.714</v>
      </c>
      <c r="R142" s="4">
        <v>819.3</v>
      </c>
      <c r="S142" s="4">
        <v>386.7</v>
      </c>
      <c r="T142" s="4">
        <v>20.329999999999998</v>
      </c>
      <c r="U142" s="16"/>
      <c r="V142" s="16"/>
      <c r="W142" s="16"/>
      <c r="X142" s="16"/>
      <c r="Y142" s="16"/>
      <c r="Z142" s="16"/>
      <c r="AA142" s="16"/>
      <c r="AB142" s="28" t="str">
        <f>[1]DE!B$1079</f>
        <v>1.(c)</v>
      </c>
      <c r="AC142" s="31" t="str">
        <f>[1]DE!C$1079</f>
        <v>RWE AG</v>
      </c>
      <c r="AD142" s="31" t="str">
        <f>[1]DE!D$1079</f>
        <v>RWE Generation SE KW Huckingen</v>
      </c>
      <c r="AE142" s="31">
        <f>[1]DE!E$1079</f>
        <v>43825</v>
      </c>
      <c r="AF142" s="31" t="str">
        <f>[1]DE!F$1079</f>
        <v>Ehinger Str.</v>
      </c>
      <c r="AG142" s="31" t="str">
        <f>[1]DE!G$1079</f>
        <v>200</v>
      </c>
      <c r="AH142" s="31" t="str">
        <f>[1]DE!H$1079</f>
        <v>Duisburg</v>
      </c>
      <c r="AI142" s="31" t="str">
        <f>[1]DE!I$1079</f>
        <v>47259</v>
      </c>
      <c r="AJ142" s="31">
        <f>[1]DE!J$1079</f>
        <v>386</v>
      </c>
      <c r="AK142" s="31">
        <f>[1]DE!K$1079</f>
        <v>819</v>
      </c>
      <c r="AL142" s="31">
        <f>[1]DE!L$1079</f>
        <v>0</v>
      </c>
      <c r="AM142" s="31">
        <f>[1]DE!M$1079</f>
        <v>4200</v>
      </c>
      <c r="AN142" s="8" t="s">
        <v>810</v>
      </c>
    </row>
    <row r="143" spans="1:40" s="5" customFormat="1">
      <c r="A143" s="4" t="s">
        <v>1470</v>
      </c>
      <c r="B143" s="4">
        <v>2012</v>
      </c>
      <c r="C143" s="4" t="s">
        <v>2191</v>
      </c>
      <c r="D143" s="4" t="s">
        <v>2192</v>
      </c>
      <c r="E143" s="4" t="s">
        <v>2193</v>
      </c>
      <c r="F143" s="4">
        <v>185</v>
      </c>
      <c r="G143" s="4" t="s">
        <v>2194</v>
      </c>
      <c r="H143" s="4" t="s">
        <v>2178</v>
      </c>
      <c r="I143" s="4"/>
      <c r="J143" s="4" t="s">
        <v>1627</v>
      </c>
      <c r="K143" s="4">
        <v>550</v>
      </c>
      <c r="L143" s="4"/>
      <c r="M143" s="4">
        <v>0</v>
      </c>
      <c r="N143" s="4">
        <v>0</v>
      </c>
      <c r="O143" s="4">
        <v>0</v>
      </c>
      <c r="P143" s="4">
        <v>230.28</v>
      </c>
      <c r="Q143" s="4">
        <v>11700.039000000001</v>
      </c>
      <c r="R143" s="4">
        <v>530.5</v>
      </c>
      <c r="S143" s="4">
        <v>455.7</v>
      </c>
      <c r="T143" s="4">
        <v>21.34</v>
      </c>
      <c r="U143" s="16"/>
      <c r="V143" s="16"/>
      <c r="W143" s="16"/>
      <c r="X143" s="16"/>
      <c r="Y143" s="16"/>
      <c r="Z143" s="16"/>
      <c r="AA143" s="16"/>
      <c r="AB143" s="28" t="str">
        <f>[1]DE!B$1071</f>
        <v>5.(f)</v>
      </c>
      <c r="AC143" s="31" t="str">
        <f>[1]DE!C$1071</f>
        <v>TKS</v>
      </c>
      <c r="AD143" s="31" t="str">
        <f>[1]DE!D$1071</f>
        <v>LINEG Kläranlage Duisburg-Rheinhausen</v>
      </c>
      <c r="AE143" s="31">
        <f>[1]DE!E$1071</f>
        <v>43742</v>
      </c>
      <c r="AF143" s="31" t="str">
        <f>[1]DE!F$1071</f>
        <v>Deichstraße</v>
      </c>
      <c r="AG143" s="31" t="str">
        <f>[1]DE!G$1071</f>
        <v>148</v>
      </c>
      <c r="AH143" s="31" t="str">
        <f>[1]DE!H$1071</f>
        <v>Duisburg</v>
      </c>
      <c r="AI143" s="31" t="str">
        <f>[1]DE!I$1071</f>
        <v>47228</v>
      </c>
      <c r="AJ143" s="31">
        <f>[1]DE!J$1071</f>
        <v>0</v>
      </c>
      <c r="AK143" s="31">
        <f>[1]DE!K$1071</f>
        <v>0</v>
      </c>
      <c r="AL143" s="31">
        <f>[1]DE!L$1071</f>
        <v>0</v>
      </c>
      <c r="AM143" s="31">
        <f>[1]DE!M$1071</f>
        <v>0</v>
      </c>
      <c r="AN143" s="8" t="s">
        <v>810</v>
      </c>
    </row>
    <row r="144" spans="1:40" s="5" customFormat="1">
      <c r="A144" s="4" t="s">
        <v>1470</v>
      </c>
      <c r="B144" s="4">
        <v>2012</v>
      </c>
      <c r="C144" s="4" t="s">
        <v>2195</v>
      </c>
      <c r="D144" s="4" t="s">
        <v>2196</v>
      </c>
      <c r="E144" s="4" t="s">
        <v>2197</v>
      </c>
      <c r="F144" s="4">
        <v>186</v>
      </c>
      <c r="G144" s="4" t="s">
        <v>2198</v>
      </c>
      <c r="H144" s="4" t="s">
        <v>2178</v>
      </c>
      <c r="I144" s="4"/>
      <c r="J144" s="4" t="s">
        <v>1627</v>
      </c>
      <c r="K144" s="4">
        <v>90</v>
      </c>
      <c r="L144" s="4"/>
      <c r="M144" s="4">
        <v>0</v>
      </c>
      <c r="N144" s="4">
        <v>0</v>
      </c>
      <c r="O144" s="4">
        <v>0</v>
      </c>
      <c r="P144" s="4">
        <v>130.86799999999999</v>
      </c>
      <c r="Q144" s="4">
        <v>1705.8209999999999</v>
      </c>
      <c r="R144" s="4">
        <v>9.0009999999999994</v>
      </c>
      <c r="S144" s="4">
        <v>19.457000000000001</v>
      </c>
      <c r="T144" s="4">
        <v>0.626</v>
      </c>
      <c r="U144" s="16"/>
      <c r="V144" s="16"/>
      <c r="W144" s="16"/>
      <c r="X144" s="16"/>
      <c r="Y144" s="16"/>
      <c r="Z144" s="16"/>
      <c r="AA144" s="16"/>
      <c r="AB144" s="28" t="str">
        <f>[1]DE!B$1060</f>
        <v>2.(b)</v>
      </c>
      <c r="AC144" s="31" t="str">
        <f>[1]DE!C$1060</f>
        <v>DK Recycling und Roheisen GmbH</v>
      </c>
      <c r="AD144" s="31" t="str">
        <f>[1]DE!D$1060</f>
        <v>DK Recycling und Roheisen GmbH</v>
      </c>
      <c r="AE144" s="31">
        <f>[1]DE!E$1060</f>
        <v>43872</v>
      </c>
      <c r="AF144" s="31" t="str">
        <f>[1]DE!F$1060</f>
        <v>Werthauser Str.</v>
      </c>
      <c r="AG144" s="31" t="str">
        <f>[1]DE!G$1060</f>
        <v>182</v>
      </c>
      <c r="AH144" s="31" t="str">
        <f>[1]DE!H$1060</f>
        <v>Duisburg</v>
      </c>
      <c r="AI144" s="31" t="str">
        <f>[1]DE!I$1060</f>
        <v>47053</v>
      </c>
      <c r="AJ144" s="31">
        <f>[1]DE!J$1060</f>
        <v>150</v>
      </c>
      <c r="AK144" s="31">
        <f>[1]DE!K$1060</f>
        <v>857</v>
      </c>
      <c r="AL144" s="31">
        <f>[1]DE!L$1060</f>
        <v>0</v>
      </c>
      <c r="AM144" s="31">
        <f>[1]DE!M$1060</f>
        <v>651</v>
      </c>
      <c r="AN144" s="8" t="s">
        <v>810</v>
      </c>
    </row>
    <row r="145" spans="1:40">
      <c r="A145" s="1" t="s">
        <v>1470</v>
      </c>
      <c r="B145" s="1">
        <v>2012</v>
      </c>
      <c r="C145" s="1" t="s">
        <v>2199</v>
      </c>
      <c r="D145" s="1" t="s">
        <v>2200</v>
      </c>
      <c r="E145" s="1" t="s">
        <v>2201</v>
      </c>
      <c r="F145" s="1">
        <v>187</v>
      </c>
      <c r="G145" s="1" t="s">
        <v>2202</v>
      </c>
      <c r="H145" s="1" t="s">
        <v>2178</v>
      </c>
      <c r="I145" s="1"/>
      <c r="J145" s="1" t="s">
        <v>1627</v>
      </c>
      <c r="K145" s="1">
        <v>749</v>
      </c>
      <c r="L145" s="1"/>
      <c r="M145" s="1">
        <v>0</v>
      </c>
      <c r="N145" s="1">
        <v>0</v>
      </c>
      <c r="O145" s="1">
        <v>0</v>
      </c>
      <c r="P145" s="1">
        <v>37.601999999999997</v>
      </c>
      <c r="Q145" s="1">
        <v>8312.7340000000004</v>
      </c>
      <c r="R145" s="1">
        <v>350.71600000000001</v>
      </c>
      <c r="S145" s="1">
        <v>283.39499999999998</v>
      </c>
      <c r="T145" s="1">
        <v>2.544</v>
      </c>
      <c r="U145" s="3"/>
      <c r="V145" s="3"/>
      <c r="W145" s="3"/>
      <c r="X145" s="3"/>
      <c r="Y145" s="3"/>
      <c r="Z145" s="3"/>
      <c r="AA145" s="3"/>
    </row>
    <row r="146" spans="1:40" s="5" customFormat="1">
      <c r="A146" s="4" t="s">
        <v>1470</v>
      </c>
      <c r="B146" s="4">
        <v>2012</v>
      </c>
      <c r="C146" s="4" t="s">
        <v>2203</v>
      </c>
      <c r="D146" s="4" t="s">
        <v>2204</v>
      </c>
      <c r="E146" s="4" t="s">
        <v>2205</v>
      </c>
      <c r="F146" s="4">
        <v>188</v>
      </c>
      <c r="G146" s="4" t="s">
        <v>2206</v>
      </c>
      <c r="H146" s="4" t="s">
        <v>2178</v>
      </c>
      <c r="I146" s="4"/>
      <c r="J146" s="4" t="s">
        <v>1627</v>
      </c>
      <c r="K146" s="4">
        <v>365</v>
      </c>
      <c r="L146" s="4"/>
      <c r="M146" s="4">
        <v>0</v>
      </c>
      <c r="N146" s="4">
        <v>1041.5999999999999</v>
      </c>
      <c r="O146" s="4">
        <v>2.14</v>
      </c>
      <c r="P146" s="4">
        <v>27.11</v>
      </c>
      <c r="Q146" s="4">
        <v>0</v>
      </c>
      <c r="R146" s="4">
        <v>38.345999999999997</v>
      </c>
      <c r="S146" s="4">
        <v>85.4</v>
      </c>
      <c r="T146" s="4">
        <v>13.496</v>
      </c>
      <c r="U146" s="16"/>
      <c r="V146" s="16"/>
      <c r="W146" s="16"/>
      <c r="X146" s="16"/>
      <c r="Y146" s="16"/>
      <c r="Z146" s="16"/>
      <c r="AA146" s="16"/>
      <c r="AB146" s="28" t="str">
        <f>[1]DE!B$1082</f>
        <v>1.(c)</v>
      </c>
      <c r="AC146" s="31" t="str">
        <f>[1]DE!C$1082</f>
        <v>Stadtwerke Duisburg AG</v>
      </c>
      <c r="AD146" s="31" t="str">
        <f>[1]DE!D$1082</f>
        <v>Stadtwerke Duisburg AG Heizkraftwerk II</v>
      </c>
      <c r="AE146" s="31">
        <f>[1]DE!E$1082</f>
        <v>43889</v>
      </c>
      <c r="AF146" s="31" t="str">
        <f>[1]DE!F$1082</f>
        <v>Bungertstraße</v>
      </c>
      <c r="AG146" s="31" t="str">
        <f>[1]DE!G$1082</f>
        <v>27</v>
      </c>
      <c r="AH146" s="31" t="str">
        <f>[1]DE!H$1082</f>
        <v>Duisburg</v>
      </c>
      <c r="AI146" s="31" t="str">
        <f>[1]DE!I$1082</f>
        <v>47053</v>
      </c>
      <c r="AJ146" s="31">
        <f>[1]DE!J$1082</f>
        <v>0</v>
      </c>
      <c r="AK146" s="31">
        <f>[1]DE!K$1082</f>
        <v>0</v>
      </c>
      <c r="AL146" s="31">
        <f>[1]DE!L$1082</f>
        <v>0</v>
      </c>
      <c r="AM146" s="31">
        <f>[1]DE!M$1082</f>
        <v>101</v>
      </c>
      <c r="AN146" s="8" t="s">
        <v>810</v>
      </c>
    </row>
    <row r="147" spans="1:40">
      <c r="A147" s="1" t="s">
        <v>1470</v>
      </c>
      <c r="B147" s="1">
        <v>2012</v>
      </c>
      <c r="C147" s="1" t="s">
        <v>2207</v>
      </c>
      <c r="D147" s="1" t="s">
        <v>2208</v>
      </c>
      <c r="E147" s="1" t="s">
        <v>2209</v>
      </c>
      <c r="F147" s="1">
        <v>189</v>
      </c>
      <c r="G147" s="1" t="s">
        <v>2210</v>
      </c>
      <c r="H147" s="1" t="s">
        <v>2178</v>
      </c>
      <c r="I147" s="1"/>
      <c r="J147" s="1" t="s">
        <v>1627</v>
      </c>
      <c r="K147" s="1">
        <v>1110</v>
      </c>
      <c r="L147" s="1"/>
      <c r="M147" s="1">
        <v>0</v>
      </c>
      <c r="N147" s="1">
        <v>0</v>
      </c>
      <c r="O147" s="1">
        <v>0</v>
      </c>
      <c r="P147" s="1">
        <v>19.715</v>
      </c>
      <c r="Q147" s="1">
        <v>13827.011</v>
      </c>
      <c r="R147" s="1">
        <v>561.23500000000001</v>
      </c>
      <c r="S147" s="1">
        <v>773.19899999999996</v>
      </c>
      <c r="T147" s="1">
        <v>4.2149999999999999</v>
      </c>
      <c r="U147" s="3"/>
      <c r="V147" s="3"/>
      <c r="W147" s="3"/>
      <c r="X147" s="3"/>
      <c r="Y147" s="3"/>
      <c r="Z147" s="3"/>
      <c r="AA147" s="3"/>
    </row>
    <row r="148" spans="1:40">
      <c r="A148" s="1" t="s">
        <v>1470</v>
      </c>
      <c r="B148" s="1">
        <v>2012</v>
      </c>
      <c r="C148" s="1" t="s">
        <v>2211</v>
      </c>
      <c r="D148" s="1" t="s">
        <v>2212</v>
      </c>
      <c r="E148" s="1" t="s">
        <v>2213</v>
      </c>
      <c r="F148" s="1">
        <v>190</v>
      </c>
      <c r="G148" s="1" t="s">
        <v>2214</v>
      </c>
      <c r="H148" s="1" t="s">
        <v>2178</v>
      </c>
      <c r="I148" s="1"/>
      <c r="J148" s="1" t="s">
        <v>1627</v>
      </c>
      <c r="K148" s="1">
        <v>80</v>
      </c>
      <c r="L148" s="1"/>
      <c r="M148" s="1">
        <v>0</v>
      </c>
      <c r="N148" s="1">
        <v>0</v>
      </c>
      <c r="O148" s="1">
        <v>0.24</v>
      </c>
      <c r="P148" s="1">
        <v>12.52</v>
      </c>
      <c r="Q148" s="1">
        <v>0</v>
      </c>
      <c r="R148" s="1">
        <v>1.6E-2</v>
      </c>
      <c r="S148" s="1">
        <v>0.46700000000000003</v>
      </c>
      <c r="T148" s="1">
        <v>1E-3</v>
      </c>
      <c r="U148" s="3"/>
      <c r="V148" s="3"/>
      <c r="W148" s="3"/>
      <c r="X148" s="3"/>
      <c r="Y148" s="3"/>
      <c r="Z148" s="3"/>
      <c r="AA148" s="3"/>
    </row>
    <row r="149" spans="1:40" s="5" customFormat="1">
      <c r="A149" s="4" t="s">
        <v>1470</v>
      </c>
      <c r="B149" s="4">
        <v>2012</v>
      </c>
      <c r="C149" s="4" t="s">
        <v>2215</v>
      </c>
      <c r="D149" s="4" t="s">
        <v>2216</v>
      </c>
      <c r="E149" s="4" t="s">
        <v>2217</v>
      </c>
      <c r="F149" s="4">
        <v>191</v>
      </c>
      <c r="G149" s="4" t="s">
        <v>2218</v>
      </c>
      <c r="H149" s="4" t="s">
        <v>2178</v>
      </c>
      <c r="I149" s="4"/>
      <c r="J149" s="4" t="s">
        <v>1627</v>
      </c>
      <c r="K149" s="4">
        <v>1618</v>
      </c>
      <c r="L149" s="4"/>
      <c r="M149" s="4">
        <v>0</v>
      </c>
      <c r="N149" s="4">
        <v>19271.241000000002</v>
      </c>
      <c r="O149" s="4">
        <v>505.66699999999997</v>
      </c>
      <c r="P149" s="4">
        <v>0</v>
      </c>
      <c r="Q149" s="4">
        <v>0</v>
      </c>
      <c r="R149" s="4">
        <v>1376.9870000000001</v>
      </c>
      <c r="S149" s="4">
        <v>1353.152</v>
      </c>
      <c r="T149" s="4">
        <v>11.054</v>
      </c>
      <c r="U149" s="16"/>
      <c r="V149" s="16"/>
      <c r="W149" s="16"/>
      <c r="X149" s="16"/>
      <c r="Y149" s="16"/>
      <c r="Z149" s="16"/>
      <c r="AA149" s="16"/>
      <c r="AB149" s="28" t="str">
        <f>[1]DE!B$1084</f>
        <v>1.(c)</v>
      </c>
      <c r="AC149" s="31" t="str">
        <f>[1]DE!C$1084</f>
        <v>STEAG GmbH</v>
      </c>
      <c r="AD149" s="31" t="str">
        <f>[1]DE!D$1084</f>
        <v>STEAG GmbH Heizkraftwerk Walsum</v>
      </c>
      <c r="AE149" s="31">
        <f>[1]DE!E$1084</f>
        <v>43866</v>
      </c>
      <c r="AF149" s="31" t="str">
        <f>[1]DE!F$1084</f>
        <v>Dr.-Wilhelm-Roelen-Str.</v>
      </c>
      <c r="AG149" s="31" t="str">
        <f>[1]DE!G$1084</f>
        <v>129</v>
      </c>
      <c r="AH149" s="31" t="str">
        <f>[1]DE!H$1084</f>
        <v>Duisburg</v>
      </c>
      <c r="AI149" s="31" t="str">
        <f>[1]DE!I$1084</f>
        <v>47179</v>
      </c>
      <c r="AJ149" s="31">
        <f>[1]DE!J$1084</f>
        <v>1350</v>
      </c>
      <c r="AK149" s="31">
        <f>[1]DE!K$1084</f>
        <v>1380</v>
      </c>
      <c r="AL149" s="31">
        <f>[1]DE!L$1084</f>
        <v>0</v>
      </c>
      <c r="AM149" s="31">
        <f>[1]DE!M$1084</f>
        <v>1850</v>
      </c>
      <c r="AN149" s="8" t="s">
        <v>810</v>
      </c>
    </row>
    <row r="150" spans="1:40" s="5" customFormat="1">
      <c r="A150" s="4" t="s">
        <v>1470</v>
      </c>
      <c r="B150" s="4">
        <v>2012</v>
      </c>
      <c r="C150" s="4" t="s">
        <v>2219</v>
      </c>
      <c r="D150" s="4" t="s">
        <v>2220</v>
      </c>
      <c r="E150" s="4" t="s">
        <v>2221</v>
      </c>
      <c r="F150" s="4">
        <v>192</v>
      </c>
      <c r="G150" s="4" t="s">
        <v>2222</v>
      </c>
      <c r="H150" s="4" t="s">
        <v>2223</v>
      </c>
      <c r="I150" s="4"/>
      <c r="J150" s="4" t="s">
        <v>1627</v>
      </c>
      <c r="K150" s="4">
        <v>129</v>
      </c>
      <c r="L150" s="4"/>
      <c r="M150" s="4">
        <v>63.953000000000003</v>
      </c>
      <c r="N150" s="4">
        <v>1579.0219999999999</v>
      </c>
      <c r="O150" s="4">
        <v>0</v>
      </c>
      <c r="P150" s="4">
        <v>56.345999999999997</v>
      </c>
      <c r="Q150" s="4">
        <v>0</v>
      </c>
      <c r="R150" s="4">
        <v>89.12</v>
      </c>
      <c r="S150" s="4">
        <v>152.06</v>
      </c>
      <c r="T150" s="4">
        <v>0.13400000000000001</v>
      </c>
      <c r="U150" s="16"/>
      <c r="V150" s="16"/>
      <c r="W150" s="16"/>
      <c r="X150" s="16"/>
      <c r="Y150" s="16"/>
      <c r="Z150" s="16"/>
      <c r="AA150" s="16"/>
      <c r="AB150" s="28" t="str">
        <f>[1]DE!B$1109</f>
        <v>6.(b)</v>
      </c>
      <c r="AC150" s="31" t="str">
        <f>[1]DE!C$1109</f>
        <v>Heinr. Aug. Schoeller Söhne GmbH &amp; Co. KG Papierfabrik Schoellershammer</v>
      </c>
      <c r="AD150" s="31" t="str">
        <f>[1]DE!D$1109</f>
        <v>Heinr. Aug. Schoeller Söhne GmbH &amp; Co. KG Papierfabrik Schoellershammer</v>
      </c>
      <c r="AE150" s="31">
        <f>[1]DE!E$1109</f>
        <v>44123</v>
      </c>
      <c r="AF150" s="31" t="str">
        <f>[1]DE!F$1109</f>
        <v>Kreuzauer Straße</v>
      </c>
      <c r="AG150" s="31" t="str">
        <f>[1]DE!G$1109</f>
        <v>18</v>
      </c>
      <c r="AH150" s="31" t="str">
        <f>[1]DE!H$1109</f>
        <v>Düren</v>
      </c>
      <c r="AI150" s="31" t="str">
        <f>[1]DE!I$1109</f>
        <v>52355</v>
      </c>
      <c r="AJ150" s="31">
        <f>[1]DE!J$1109</f>
        <v>152</v>
      </c>
      <c r="AK150" s="31">
        <f>[1]DE!K$1109</f>
        <v>0</v>
      </c>
      <c r="AL150" s="31">
        <f>[1]DE!L$1109</f>
        <v>0</v>
      </c>
      <c r="AM150" s="31">
        <f>[1]DE!M$1109</f>
        <v>166</v>
      </c>
      <c r="AN150" s="8" t="s">
        <v>810</v>
      </c>
    </row>
    <row r="151" spans="1:40">
      <c r="A151" s="1" t="s">
        <v>1470</v>
      </c>
      <c r="B151" s="1">
        <v>2012</v>
      </c>
      <c r="C151" s="1" t="s">
        <v>2224</v>
      </c>
      <c r="D151" s="1" t="s">
        <v>2225</v>
      </c>
      <c r="E151" s="1" t="s">
        <v>2226</v>
      </c>
      <c r="F151" s="1">
        <v>193</v>
      </c>
      <c r="G151" s="1" t="s">
        <v>2227</v>
      </c>
      <c r="H151" s="1" t="s">
        <v>2223</v>
      </c>
      <c r="I151" s="1"/>
      <c r="J151" s="1" t="s">
        <v>1627</v>
      </c>
      <c r="K151" s="1">
        <v>87</v>
      </c>
      <c r="L151" s="1"/>
      <c r="M151" s="1">
        <v>0</v>
      </c>
      <c r="N151" s="1">
        <v>0</v>
      </c>
      <c r="O151" s="1">
        <v>0</v>
      </c>
      <c r="P151" s="1">
        <v>651.80999999999995</v>
      </c>
      <c r="Q151" s="1">
        <v>0</v>
      </c>
      <c r="R151" s="1">
        <v>0</v>
      </c>
      <c r="S151" s="1">
        <v>40.334000000000003</v>
      </c>
      <c r="T151" s="1">
        <v>0</v>
      </c>
      <c r="U151" s="3"/>
      <c r="V151" s="3"/>
      <c r="W151" s="3"/>
      <c r="X151" s="3"/>
      <c r="Y151" s="3"/>
      <c r="Z151" s="3"/>
      <c r="AA151" s="3"/>
    </row>
    <row r="152" spans="1:40">
      <c r="A152" s="1" t="s">
        <v>1470</v>
      </c>
      <c r="B152" s="1">
        <v>2012</v>
      </c>
      <c r="C152" s="1" t="s">
        <v>2228</v>
      </c>
      <c r="D152" s="1" t="s">
        <v>2229</v>
      </c>
      <c r="E152" s="1" t="s">
        <v>2230</v>
      </c>
      <c r="F152" s="1">
        <v>194</v>
      </c>
      <c r="G152" s="1" t="s">
        <v>2231</v>
      </c>
      <c r="H152" s="1" t="s">
        <v>2232</v>
      </c>
      <c r="I152" s="1"/>
      <c r="J152" s="1" t="s">
        <v>1627</v>
      </c>
      <c r="K152" s="1">
        <v>118</v>
      </c>
      <c r="L152" s="1"/>
      <c r="M152" s="1">
        <v>457.63299999999998</v>
      </c>
      <c r="N152" s="1">
        <v>0</v>
      </c>
      <c r="O152" s="1">
        <v>1.3</v>
      </c>
      <c r="P152" s="1">
        <v>316.2</v>
      </c>
      <c r="Q152" s="1">
        <v>0</v>
      </c>
      <c r="R152" s="1">
        <v>0.27500000000000002</v>
      </c>
      <c r="S152" s="1">
        <v>55.887999999999998</v>
      </c>
      <c r="T152" s="1">
        <v>2.8000000000000001E-2</v>
      </c>
      <c r="U152" s="3"/>
      <c r="V152" s="3"/>
      <c r="W152" s="3"/>
      <c r="X152" s="3"/>
      <c r="Y152" s="3"/>
      <c r="Z152" s="3"/>
      <c r="AA152" s="3"/>
    </row>
    <row r="153" spans="1:40" s="5" customFormat="1">
      <c r="A153" s="4" t="s">
        <v>1470</v>
      </c>
      <c r="B153" s="4">
        <v>2012</v>
      </c>
      <c r="C153" s="4" t="s">
        <v>2233</v>
      </c>
      <c r="D153" s="4" t="s">
        <v>2234</v>
      </c>
      <c r="E153" s="4" t="s">
        <v>2235</v>
      </c>
      <c r="F153" s="4">
        <v>195</v>
      </c>
      <c r="G153" s="4" t="s">
        <v>2236</v>
      </c>
      <c r="H153" s="4" t="s">
        <v>2232</v>
      </c>
      <c r="I153" s="4"/>
      <c r="J153" s="4" t="s">
        <v>1627</v>
      </c>
      <c r="K153" s="4">
        <v>1595</v>
      </c>
      <c r="L153" s="4"/>
      <c r="M153" s="4">
        <v>0</v>
      </c>
      <c r="N153" s="4">
        <v>0</v>
      </c>
      <c r="O153" s="4">
        <v>12.7</v>
      </c>
      <c r="P153" s="4">
        <v>7623.4</v>
      </c>
      <c r="Q153" s="4">
        <v>0</v>
      </c>
      <c r="R153" s="4">
        <v>2.202</v>
      </c>
      <c r="S153" s="4">
        <v>302.60000000000002</v>
      </c>
      <c r="T153" s="4">
        <v>8.0000000000000002E-3</v>
      </c>
      <c r="U153" s="16"/>
      <c r="V153" s="16"/>
      <c r="W153" s="16"/>
      <c r="X153" s="16"/>
      <c r="Y153" s="16"/>
      <c r="Z153" s="16"/>
      <c r="AA153" s="16"/>
      <c r="AB153" s="28" t="str">
        <f>[1]DE!B$1131</f>
        <v>1.(c)</v>
      </c>
      <c r="AC153" s="31" t="str">
        <f>[1]DE!C$1131</f>
        <v>Stadtwerke Düsseldorf AG</v>
      </c>
      <c r="AD153" s="31" t="str">
        <f>[1]DE!D$1131</f>
        <v>Stadtwerke Düsseldorf AG</v>
      </c>
      <c r="AE153" s="31">
        <f>[1]DE!E$1131</f>
        <v>43802</v>
      </c>
      <c r="AF153" s="31" t="str">
        <f>[1]DE!F$1131</f>
        <v>Auf der Lausward</v>
      </c>
      <c r="AG153" s="31" t="str">
        <f>[1]DE!G$1131</f>
        <v>75</v>
      </c>
      <c r="AH153" s="31" t="str">
        <f>[1]DE!H$1131</f>
        <v>Düsseldorf</v>
      </c>
      <c r="AI153" s="31" t="str">
        <f>[1]DE!I$1131</f>
        <v>40221</v>
      </c>
      <c r="AJ153" s="31">
        <f>[1]DE!J$1131</f>
        <v>303</v>
      </c>
      <c r="AK153" s="31">
        <f>[1]DE!K$1131</f>
        <v>0</v>
      </c>
      <c r="AL153" s="31">
        <f>[1]DE!L$1131</f>
        <v>0</v>
      </c>
      <c r="AM153" s="31">
        <f>[1]DE!M$1131</f>
        <v>431</v>
      </c>
      <c r="AN153" s="8" t="s">
        <v>810</v>
      </c>
    </row>
    <row r="154" spans="1:40" s="5" customFormat="1">
      <c r="A154" s="4" t="s">
        <v>1470</v>
      </c>
      <c r="B154" s="4">
        <v>2012</v>
      </c>
      <c r="C154" s="4" t="s">
        <v>2237</v>
      </c>
      <c r="D154" s="4" t="s">
        <v>2238</v>
      </c>
      <c r="E154" s="4" t="s">
        <v>2239</v>
      </c>
      <c r="F154" s="4">
        <v>196</v>
      </c>
      <c r="G154" s="4" t="s">
        <v>2240</v>
      </c>
      <c r="H154" s="4" t="s">
        <v>2232</v>
      </c>
      <c r="I154" s="4"/>
      <c r="J154" s="4" t="s">
        <v>1627</v>
      </c>
      <c r="K154" s="4">
        <v>467</v>
      </c>
      <c r="L154" s="4"/>
      <c r="M154" s="4">
        <v>0</v>
      </c>
      <c r="N154" s="4">
        <v>0</v>
      </c>
      <c r="O154" s="4">
        <v>28.1</v>
      </c>
      <c r="P154" s="4">
        <v>3768.9</v>
      </c>
      <c r="Q154" s="4">
        <v>0</v>
      </c>
      <c r="R154" s="4">
        <v>0.11899999999999999</v>
      </c>
      <c r="S154" s="4">
        <v>147.851</v>
      </c>
      <c r="T154" s="4">
        <v>0</v>
      </c>
      <c r="U154" s="16"/>
      <c r="V154" s="16"/>
      <c r="W154" s="16"/>
      <c r="X154" s="16"/>
      <c r="Y154" s="16"/>
      <c r="Z154" s="16"/>
      <c r="AA154" s="16"/>
      <c r="AB154" s="28" t="str">
        <f>[1]DE!B$1119</f>
        <v>4.(a)</v>
      </c>
      <c r="AC154" s="31" t="str">
        <f>[1]DE!C$1119</f>
        <v>Emery Oleochemicals GmbH</v>
      </c>
      <c r="AD154" s="31" t="str">
        <f>[1]DE!D$1119</f>
        <v>Emery Oleochemicals GmbH</v>
      </c>
      <c r="AE154" s="31">
        <f>[1]DE!E$1119</f>
        <v>43996</v>
      </c>
      <c r="AF154" s="31" t="str">
        <f>[1]DE!F$1119</f>
        <v>Henkelstr.</v>
      </c>
      <c r="AG154" s="31" t="str">
        <f>[1]DE!G$1119</f>
        <v>67</v>
      </c>
      <c r="AH154" s="31" t="str">
        <f>[1]DE!H$1119</f>
        <v>Düsseldorf</v>
      </c>
      <c r="AI154" s="31" t="str">
        <f>[1]DE!I$1119</f>
        <v>40589</v>
      </c>
      <c r="AJ154" s="31">
        <f>[1]DE!J$1119</f>
        <v>0</v>
      </c>
      <c r="AK154" s="31">
        <f>[1]DE!K$1119</f>
        <v>0</v>
      </c>
      <c r="AL154" s="31">
        <f>[1]DE!L$1119</f>
        <v>0</v>
      </c>
      <c r="AM154" s="31">
        <f>[1]DE!M$1119</f>
        <v>0</v>
      </c>
      <c r="AN154" s="8" t="s">
        <v>809</v>
      </c>
    </row>
    <row r="155" spans="1:40" s="5" customFormat="1">
      <c r="A155" s="4" t="s">
        <v>1470</v>
      </c>
      <c r="B155" s="4">
        <v>2012</v>
      </c>
      <c r="C155" s="4" t="s">
        <v>2241</v>
      </c>
      <c r="D155" s="4" t="s">
        <v>2242</v>
      </c>
      <c r="E155" s="4" t="s">
        <v>2243</v>
      </c>
      <c r="F155" s="4">
        <v>197</v>
      </c>
      <c r="G155" s="4" t="s">
        <v>2244</v>
      </c>
      <c r="H155" s="4" t="s">
        <v>2232</v>
      </c>
      <c r="I155" s="4"/>
      <c r="J155" s="4" t="s">
        <v>1627</v>
      </c>
      <c r="K155" s="4">
        <v>190</v>
      </c>
      <c r="L155" s="4"/>
      <c r="M155" s="4">
        <v>0</v>
      </c>
      <c r="N155" s="4">
        <v>0</v>
      </c>
      <c r="O155" s="4">
        <v>6.0000000000000001E-3</v>
      </c>
      <c r="P155" s="4">
        <v>767.85299999999995</v>
      </c>
      <c r="Q155" s="4">
        <v>0</v>
      </c>
      <c r="R155" s="4">
        <v>1.6160000000000001</v>
      </c>
      <c r="S155" s="4">
        <v>13.173999999999999</v>
      </c>
      <c r="T155" s="4">
        <v>0.19700000000000001</v>
      </c>
      <c r="U155" s="16"/>
      <c r="V155" s="16"/>
      <c r="W155" s="16"/>
      <c r="X155" s="16"/>
      <c r="Y155" s="16"/>
      <c r="Z155" s="16"/>
      <c r="AA155" s="16"/>
      <c r="AB155" s="28" t="str">
        <f>[1]DE!B$1118</f>
        <v>1.(c)</v>
      </c>
      <c r="AC155" s="31" t="str">
        <f>[1]DE!C$1118</f>
        <v>Daimler AG Mercedes-Benz Werk Düsseldorf</v>
      </c>
      <c r="AD155" s="31" t="str">
        <f>[1]DE!D$1118</f>
        <v>Daimler AG Mercedes-Benz Werk Düsseldorf</v>
      </c>
      <c r="AE155" s="31">
        <f>[1]DE!E$1118</f>
        <v>43797</v>
      </c>
      <c r="AF155" s="31" t="str">
        <f>[1]DE!F$1118</f>
        <v>Rather Str.</v>
      </c>
      <c r="AG155" s="31" t="str">
        <f>[1]DE!G$1118</f>
        <v>51</v>
      </c>
      <c r="AH155" s="31" t="str">
        <f>[1]DE!H$1118</f>
        <v>Düsseldorf</v>
      </c>
      <c r="AI155" s="31" t="str">
        <f>[1]DE!I$1118</f>
        <v>40476</v>
      </c>
      <c r="AJ155" s="31">
        <f>[1]DE!J$1118</f>
        <v>0</v>
      </c>
      <c r="AK155" s="31">
        <f>[1]DE!K$1118</f>
        <v>0</v>
      </c>
      <c r="AL155" s="31">
        <f>[1]DE!L$1118</f>
        <v>0</v>
      </c>
      <c r="AM155" s="31">
        <f>[1]DE!M$1118</f>
        <v>0</v>
      </c>
      <c r="AN155" s="8" t="s">
        <v>809</v>
      </c>
    </row>
    <row r="156" spans="1:40" s="5" customFormat="1">
      <c r="A156" s="4" t="s">
        <v>1470</v>
      </c>
      <c r="B156" s="4">
        <v>2012</v>
      </c>
      <c r="C156" s="4" t="s">
        <v>2245</v>
      </c>
      <c r="D156" s="4" t="s">
        <v>2246</v>
      </c>
      <c r="E156" s="4" t="s">
        <v>2247</v>
      </c>
      <c r="F156" s="4">
        <v>198</v>
      </c>
      <c r="G156" s="4" t="s">
        <v>2248</v>
      </c>
      <c r="H156" s="4" t="s">
        <v>2232</v>
      </c>
      <c r="I156" s="4"/>
      <c r="J156" s="4" t="s">
        <v>1627</v>
      </c>
      <c r="K156" s="4">
        <v>435</v>
      </c>
      <c r="L156" s="4"/>
      <c r="M156" s="4">
        <v>0</v>
      </c>
      <c r="N156" s="4">
        <v>0</v>
      </c>
      <c r="O156" s="4">
        <v>15.8</v>
      </c>
      <c r="P156" s="4">
        <v>128.5</v>
      </c>
      <c r="Q156" s="4">
        <v>0</v>
      </c>
      <c r="R156" s="4">
        <v>8.8999999999999996E-2</v>
      </c>
      <c r="S156" s="4">
        <v>5.1859999999999999</v>
      </c>
      <c r="T156" s="4">
        <v>1E-3</v>
      </c>
      <c r="U156" s="16"/>
      <c r="V156" s="16"/>
      <c r="W156" s="16"/>
      <c r="X156" s="16"/>
      <c r="Y156" s="16"/>
      <c r="Z156" s="16"/>
      <c r="AA156" s="16"/>
      <c r="AB156" s="28" t="str">
        <f>[1]DE!B$1132</f>
        <v>5.(b)</v>
      </c>
      <c r="AC156" s="31" t="str">
        <f>[1]DE!C$1132</f>
        <v>Stadtwerke Düsseldorf AG</v>
      </c>
      <c r="AD156" s="31" t="str">
        <f>[1]DE!D$1132</f>
        <v>Stadtwerke Düsseldorf AG</v>
      </c>
      <c r="AE156" s="31">
        <f>[1]DE!E$1132</f>
        <v>43878</v>
      </c>
      <c r="AF156" s="31" t="str">
        <f>[1]DE!F$1132</f>
        <v>Flinger Broich</v>
      </c>
      <c r="AG156" s="31" t="str">
        <f>[1]DE!G$1132</f>
        <v>25</v>
      </c>
      <c r="AH156" s="31" t="str">
        <f>[1]DE!H$1132</f>
        <v>Düsseldorf</v>
      </c>
      <c r="AI156" s="31" t="str">
        <f>[1]DE!I$1132</f>
        <v>40235</v>
      </c>
      <c r="AJ156" s="31">
        <f>[1]DE!J$1132</f>
        <v>439</v>
      </c>
      <c r="AK156" s="31">
        <f>[1]DE!K$1132</f>
        <v>0</v>
      </c>
      <c r="AL156" s="31">
        <f>[1]DE!L$1132</f>
        <v>0</v>
      </c>
      <c r="AM156" s="31">
        <f>[1]DE!M$1132</f>
        <v>352</v>
      </c>
      <c r="AN156" s="8" t="s">
        <v>810</v>
      </c>
    </row>
    <row r="157" spans="1:40" s="5" customFormat="1">
      <c r="A157" s="4" t="s">
        <v>1470</v>
      </c>
      <c r="B157" s="4">
        <v>2012</v>
      </c>
      <c r="C157" s="4" t="s">
        <v>2249</v>
      </c>
      <c r="D157" s="4" t="s">
        <v>2250</v>
      </c>
      <c r="E157" s="4" t="s">
        <v>2251</v>
      </c>
      <c r="F157" s="4">
        <v>199</v>
      </c>
      <c r="G157" s="4" t="s">
        <v>2252</v>
      </c>
      <c r="H157" s="4" t="s">
        <v>2253</v>
      </c>
      <c r="I157" s="4"/>
      <c r="J157" s="4" t="s">
        <v>1627</v>
      </c>
      <c r="K157" s="4">
        <v>68</v>
      </c>
      <c r="L157" s="4"/>
      <c r="M157" s="4">
        <v>1403</v>
      </c>
      <c r="N157" s="4">
        <v>0</v>
      </c>
      <c r="O157" s="4">
        <v>0.82899999999999996</v>
      </c>
      <c r="P157" s="4">
        <v>0</v>
      </c>
      <c r="Q157" s="4">
        <v>0</v>
      </c>
      <c r="R157" s="4">
        <v>4.024</v>
      </c>
      <c r="S157" s="4">
        <v>143.21799999999999</v>
      </c>
      <c r="T157" s="4">
        <v>0.25600000000000001</v>
      </c>
      <c r="U157" s="16"/>
      <c r="V157" s="16"/>
      <c r="W157" s="16"/>
      <c r="X157" s="16"/>
      <c r="Y157" s="16"/>
      <c r="Z157" s="16"/>
      <c r="AA157" s="16"/>
      <c r="AB157" s="28" t="str">
        <f>[1]DE!B$1147</f>
        <v>1.(c)</v>
      </c>
      <c r="AC157" s="31" t="str">
        <f>[1]DE!C$1147</f>
        <v>HOKAWE Holzkraftwerk Eberswalde GmbH</v>
      </c>
      <c r="AD157" s="31" t="str">
        <f>[1]DE!D$1147</f>
        <v>HOKAWE Holzkraftwerk Eberswalde GmbH Binnenhafen Eberswalde</v>
      </c>
      <c r="AE157" s="31">
        <f>[1]DE!E$1147</f>
        <v>143035</v>
      </c>
      <c r="AF157" s="31" t="str">
        <f>[1]DE!F$1147</f>
        <v>Angermünder Straße</v>
      </c>
      <c r="AG157" s="31" t="str">
        <f>[1]DE!G$1147</f>
        <v>68</v>
      </c>
      <c r="AH157" s="31" t="str">
        <f>[1]DE!H$1147</f>
        <v>Eberswalde</v>
      </c>
      <c r="AI157" s="31" t="str">
        <f>[1]DE!I$1147</f>
        <v>16225</v>
      </c>
      <c r="AJ157" s="31">
        <f>[1]DE!J$1147</f>
        <v>143</v>
      </c>
      <c r="AK157" s="31">
        <f>[1]DE!K$1147</f>
        <v>0</v>
      </c>
      <c r="AL157" s="31">
        <f>[1]DE!L$1147</f>
        <v>0</v>
      </c>
      <c r="AM157" s="31">
        <f>[1]DE!M$1147</f>
        <v>156</v>
      </c>
      <c r="AN157" s="8" t="s">
        <v>810</v>
      </c>
    </row>
    <row r="158" spans="1:40">
      <c r="A158" s="1" t="s">
        <v>1470</v>
      </c>
      <c r="B158" s="1">
        <v>2012</v>
      </c>
      <c r="C158" s="1" t="s">
        <v>2254</v>
      </c>
      <c r="D158" s="1" t="s">
        <v>2255</v>
      </c>
      <c r="E158" s="1" t="s">
        <v>2256</v>
      </c>
      <c r="F158" s="1">
        <v>200</v>
      </c>
      <c r="G158" s="1" t="s">
        <v>2257</v>
      </c>
      <c r="H158" s="1" t="s">
        <v>2258</v>
      </c>
      <c r="I158" s="1"/>
      <c r="J158" s="1" t="s">
        <v>1627</v>
      </c>
      <c r="K158" s="1">
        <v>186</v>
      </c>
      <c r="L158" s="1"/>
      <c r="M158" s="1">
        <v>2562.2629999999999</v>
      </c>
      <c r="N158" s="1">
        <v>0</v>
      </c>
      <c r="O158" s="1">
        <v>24.756</v>
      </c>
      <c r="P158" s="1">
        <v>342.70100000000002</v>
      </c>
      <c r="Q158" s="1">
        <v>0</v>
      </c>
      <c r="R158" s="1">
        <v>422.423</v>
      </c>
      <c r="S158" s="1">
        <v>256.89100000000002</v>
      </c>
      <c r="T158" s="1">
        <v>13.395</v>
      </c>
      <c r="U158" s="3"/>
      <c r="V158" s="3"/>
      <c r="W158" s="3"/>
      <c r="X158" s="3"/>
      <c r="Y158" s="3"/>
      <c r="Z158" s="3"/>
      <c r="AA158" s="3"/>
    </row>
    <row r="159" spans="1:40" s="5" customFormat="1">
      <c r="A159" s="4" t="s">
        <v>1470</v>
      </c>
      <c r="B159" s="4">
        <v>2012</v>
      </c>
      <c r="C159" s="4" t="s">
        <v>2259</v>
      </c>
      <c r="D159" s="4" t="s">
        <v>2260</v>
      </c>
      <c r="E159" s="4" t="s">
        <v>2261</v>
      </c>
      <c r="F159" s="4">
        <v>201</v>
      </c>
      <c r="G159" s="4" t="s">
        <v>2262</v>
      </c>
      <c r="H159" s="4" t="s">
        <v>2263</v>
      </c>
      <c r="I159" s="4"/>
      <c r="J159" s="4" t="s">
        <v>1627</v>
      </c>
      <c r="K159" s="4">
        <v>203</v>
      </c>
      <c r="L159" s="4"/>
      <c r="M159" s="4">
        <v>0</v>
      </c>
      <c r="N159" s="4">
        <v>0</v>
      </c>
      <c r="O159" s="4">
        <v>0</v>
      </c>
      <c r="P159" s="4">
        <v>2376.9</v>
      </c>
      <c r="Q159" s="4">
        <v>0</v>
      </c>
      <c r="R159" s="4">
        <v>0.52100000000000002</v>
      </c>
      <c r="S159" s="4">
        <v>71.599999999999994</v>
      </c>
      <c r="T159" s="4">
        <v>0.45</v>
      </c>
      <c r="U159" s="16"/>
      <c r="V159" s="16"/>
      <c r="W159" s="16"/>
      <c r="X159" s="16"/>
      <c r="Y159" s="16"/>
      <c r="Z159" s="16"/>
      <c r="AA159" s="16"/>
      <c r="AB159" s="28" t="str">
        <f>[1]DE!B$1168</f>
        <v>6.(b)</v>
      </c>
      <c r="AC159" s="31" t="str">
        <f>[1]DE!C$1168</f>
        <v>Stora Enso Deutschland GmbH</v>
      </c>
      <c r="AD159" s="31" t="str">
        <f>[1]DE!D$1168</f>
        <v>Stora Enso Sachsen GmbH</v>
      </c>
      <c r="AE159" s="31">
        <f>[1]DE!E$1168</f>
        <v>74758</v>
      </c>
      <c r="AF159" s="31" t="str">
        <f>[1]DE!F$1168</f>
        <v>Am Schanzberg</v>
      </c>
      <c r="AG159" s="31" t="str">
        <f>[1]DE!G$1168</f>
        <v>1</v>
      </c>
      <c r="AH159" s="31" t="str">
        <f>[1]DE!H$1168</f>
        <v>Eilenburg</v>
      </c>
      <c r="AI159" s="31" t="str">
        <f>[1]DE!I$1168</f>
        <v>04838</v>
      </c>
      <c r="AJ159" s="31">
        <f>[1]DE!J$1168</f>
        <v>149</v>
      </c>
      <c r="AK159" s="31">
        <f>[1]DE!K$1168</f>
        <v>0</v>
      </c>
      <c r="AL159" s="31">
        <f>[1]DE!L$1168</f>
        <v>0</v>
      </c>
      <c r="AM159" s="31">
        <f>[1]DE!M$1168</f>
        <v>216</v>
      </c>
      <c r="AN159" s="8" t="s">
        <v>809</v>
      </c>
    </row>
    <row r="160" spans="1:40">
      <c r="A160" s="1" t="s">
        <v>1470</v>
      </c>
      <c r="B160" s="1">
        <v>2012</v>
      </c>
      <c r="C160" s="1" t="s">
        <v>2264</v>
      </c>
      <c r="D160" s="1" t="s">
        <v>2265</v>
      </c>
      <c r="E160" s="1" t="s">
        <v>2266</v>
      </c>
      <c r="F160" s="1">
        <v>202</v>
      </c>
      <c r="G160" s="1" t="s">
        <v>2267</v>
      </c>
      <c r="H160" s="1" t="s">
        <v>2268</v>
      </c>
      <c r="I160" s="1"/>
      <c r="J160" s="1" t="s">
        <v>1627</v>
      </c>
      <c r="K160" s="1">
        <v>115</v>
      </c>
      <c r="L160" s="1"/>
      <c r="M160" s="1">
        <v>0</v>
      </c>
      <c r="N160" s="1">
        <v>0</v>
      </c>
      <c r="O160" s="1">
        <v>0.1</v>
      </c>
      <c r="P160" s="1">
        <v>584.6</v>
      </c>
      <c r="Q160" s="1">
        <v>0</v>
      </c>
      <c r="R160" s="1">
        <v>2E-3</v>
      </c>
      <c r="S160" s="1">
        <v>24.82</v>
      </c>
      <c r="T160" s="1">
        <v>0</v>
      </c>
      <c r="U160" s="3"/>
      <c r="V160" s="3"/>
      <c r="W160" s="3"/>
      <c r="X160" s="3"/>
      <c r="Y160" s="3"/>
      <c r="Z160" s="3"/>
      <c r="AA160" s="3"/>
    </row>
    <row r="161" spans="1:40">
      <c r="A161" s="1" t="s">
        <v>1470</v>
      </c>
      <c r="B161" s="1">
        <v>2012</v>
      </c>
      <c r="C161" s="1" t="s">
        <v>2269</v>
      </c>
      <c r="D161" s="1" t="s">
        <v>2270</v>
      </c>
      <c r="E161" s="1" t="s">
        <v>2271</v>
      </c>
      <c r="F161" s="1">
        <v>203</v>
      </c>
      <c r="G161" s="1" t="s">
        <v>2272</v>
      </c>
      <c r="H161" s="1" t="s">
        <v>2273</v>
      </c>
      <c r="I161" s="1"/>
      <c r="J161" s="1" t="s">
        <v>1627</v>
      </c>
      <c r="K161" s="1">
        <v>467</v>
      </c>
      <c r="L161" s="1"/>
      <c r="M161" s="1">
        <v>0</v>
      </c>
      <c r="N161" s="1">
        <v>0</v>
      </c>
      <c r="O161" s="1">
        <v>0</v>
      </c>
      <c r="P161" s="1">
        <v>2630.23</v>
      </c>
      <c r="Q161" s="1">
        <v>6660.67</v>
      </c>
      <c r="R161" s="1">
        <v>167.2</v>
      </c>
      <c r="S161" s="1">
        <v>82.3</v>
      </c>
      <c r="T161" s="1">
        <v>19.399999999999999</v>
      </c>
      <c r="U161" s="3"/>
      <c r="V161" s="3"/>
      <c r="W161" s="3"/>
      <c r="X161" s="3"/>
      <c r="Y161" s="3"/>
      <c r="Z161" s="3"/>
      <c r="AA161" s="3"/>
    </row>
    <row r="162" spans="1:40">
      <c r="A162" s="1" t="s">
        <v>1470</v>
      </c>
      <c r="B162" s="1">
        <v>2012</v>
      </c>
      <c r="C162" s="1" t="s">
        <v>2274</v>
      </c>
      <c r="D162" s="1" t="s">
        <v>2275</v>
      </c>
      <c r="E162" s="1" t="s">
        <v>2276</v>
      </c>
      <c r="F162" s="1">
        <v>204</v>
      </c>
      <c r="G162" s="1" t="s">
        <v>2277</v>
      </c>
      <c r="H162" s="1" t="s">
        <v>2278</v>
      </c>
      <c r="I162" s="1"/>
      <c r="J162" s="1" t="s">
        <v>1627</v>
      </c>
      <c r="K162" s="1">
        <v>231</v>
      </c>
      <c r="L162" s="1"/>
      <c r="M162" s="1">
        <v>0</v>
      </c>
      <c r="N162" s="1">
        <v>0</v>
      </c>
      <c r="O162" s="1">
        <v>0</v>
      </c>
      <c r="P162" s="1">
        <v>677.26</v>
      </c>
      <c r="Q162" s="1">
        <v>0</v>
      </c>
      <c r="R162" s="1">
        <v>0.37</v>
      </c>
      <c r="S162" s="1">
        <v>54.06</v>
      </c>
      <c r="T162" s="1">
        <v>0.06</v>
      </c>
      <c r="U162" s="3"/>
      <c r="V162" s="3"/>
      <c r="W162" s="3"/>
      <c r="X162" s="3"/>
      <c r="Y162" s="3"/>
      <c r="Z162" s="3"/>
      <c r="AA162" s="3"/>
    </row>
    <row r="163" spans="1:40">
      <c r="A163" s="1" t="s">
        <v>1470</v>
      </c>
      <c r="B163" s="1">
        <v>2012</v>
      </c>
      <c r="C163" s="1" t="s">
        <v>2279</v>
      </c>
      <c r="D163" s="1" t="s">
        <v>2280</v>
      </c>
      <c r="E163" s="1" t="s">
        <v>2281</v>
      </c>
      <c r="F163" s="1">
        <v>205</v>
      </c>
      <c r="G163" s="1" t="s">
        <v>2282</v>
      </c>
      <c r="H163" s="1" t="s">
        <v>2283</v>
      </c>
      <c r="I163" s="1"/>
      <c r="J163" s="1" t="s">
        <v>1627</v>
      </c>
      <c r="K163" s="1">
        <v>550</v>
      </c>
      <c r="L163" s="1"/>
      <c r="M163" s="1">
        <v>0</v>
      </c>
      <c r="N163" s="1">
        <v>0</v>
      </c>
      <c r="O163" s="1">
        <v>0</v>
      </c>
      <c r="P163" s="1">
        <v>76.741</v>
      </c>
      <c r="Q163" s="1">
        <v>0</v>
      </c>
      <c r="R163" s="1">
        <v>0.04</v>
      </c>
      <c r="S163" s="1">
        <v>2.742</v>
      </c>
      <c r="T163" s="1">
        <v>0.08</v>
      </c>
      <c r="U163" s="3"/>
      <c r="V163" s="3"/>
      <c r="W163" s="3"/>
      <c r="X163" s="3"/>
      <c r="Y163" s="3"/>
      <c r="Z163" s="3"/>
      <c r="AA163" s="3"/>
    </row>
    <row r="164" spans="1:40" s="5" customFormat="1">
      <c r="A164" s="4" t="s">
        <v>1470</v>
      </c>
      <c r="B164" s="4">
        <v>2012</v>
      </c>
      <c r="C164" s="4" t="s">
        <v>2284</v>
      </c>
      <c r="D164" s="4" t="s">
        <v>2285</v>
      </c>
      <c r="E164" s="4" t="s">
        <v>2286</v>
      </c>
      <c r="F164" s="4">
        <v>206</v>
      </c>
      <c r="G164" s="4" t="s">
        <v>2287</v>
      </c>
      <c r="H164" s="4" t="s">
        <v>2288</v>
      </c>
      <c r="I164" s="4"/>
      <c r="J164" s="4" t="s">
        <v>1627</v>
      </c>
      <c r="K164" s="4">
        <v>135</v>
      </c>
      <c r="L164" s="4"/>
      <c r="M164" s="4">
        <v>0</v>
      </c>
      <c r="N164" s="4">
        <v>0</v>
      </c>
      <c r="O164" s="4">
        <v>0</v>
      </c>
      <c r="P164" s="4">
        <v>3346.33</v>
      </c>
      <c r="Q164" s="4">
        <v>0</v>
      </c>
      <c r="R164" s="4">
        <v>1.3560000000000001</v>
      </c>
      <c r="S164" s="4">
        <v>127.98</v>
      </c>
      <c r="T164" s="4">
        <v>0.27100000000000002</v>
      </c>
      <c r="U164" s="16"/>
      <c r="V164" s="16"/>
      <c r="W164" s="16"/>
      <c r="X164" s="16"/>
      <c r="Y164" s="16"/>
      <c r="Z164" s="16"/>
      <c r="AA164" s="16"/>
      <c r="AB164" s="28" t="str">
        <f>[1]DE!B$1204</f>
        <v>6.(b)</v>
      </c>
      <c r="AC164" s="31" t="str">
        <f>[1]DE!C$1204</f>
        <v>Papierfabrik Palm GmbH &amp; Co.</v>
      </c>
      <c r="AD164" s="31" t="str">
        <f>[1]DE!D$1204</f>
        <v>Papierfabrik Palm GmbH &amp; Co.</v>
      </c>
      <c r="AE164" s="31">
        <f>[1]DE!E$1204</f>
        <v>46031</v>
      </c>
      <c r="AF164" s="31" t="str">
        <f>[1]DE!F$1204</f>
        <v>Industriestr.</v>
      </c>
      <c r="AG164" s="31" t="str">
        <f>[1]DE!G$1204</f>
        <v>23</v>
      </c>
      <c r="AH164" s="31" t="str">
        <f>[1]DE!H$1204</f>
        <v>Eltmann</v>
      </c>
      <c r="AI164" s="31" t="str">
        <f>[1]DE!I$1204</f>
        <v>97483</v>
      </c>
      <c r="AJ164" s="31">
        <f>[1]DE!J$1204</f>
        <v>0</v>
      </c>
      <c r="AK164" s="31">
        <f>[1]DE!K$1204</f>
        <v>0</v>
      </c>
      <c r="AL164" s="31">
        <f>[1]DE!L$1204</f>
        <v>0</v>
      </c>
      <c r="AM164" s="31">
        <f>[1]DE!M$1204</f>
        <v>0</v>
      </c>
      <c r="AN164" s="8" t="s">
        <v>810</v>
      </c>
    </row>
    <row r="165" spans="1:40" s="5" customFormat="1">
      <c r="A165" s="4" t="s">
        <v>1470</v>
      </c>
      <c r="B165" s="4">
        <v>2012</v>
      </c>
      <c r="C165" s="4" t="s">
        <v>2289</v>
      </c>
      <c r="D165" s="4" t="s">
        <v>2290</v>
      </c>
      <c r="E165" s="4" t="s">
        <v>2291</v>
      </c>
      <c r="F165" s="4">
        <v>207</v>
      </c>
      <c r="G165" s="4" t="s">
        <v>2292</v>
      </c>
      <c r="H165" s="4" t="s">
        <v>2288</v>
      </c>
      <c r="I165" s="4"/>
      <c r="J165" s="4" t="s">
        <v>1627</v>
      </c>
      <c r="K165" s="4">
        <v>51</v>
      </c>
      <c r="L165" s="4"/>
      <c r="M165" s="4">
        <v>0</v>
      </c>
      <c r="N165" s="4">
        <v>0</v>
      </c>
      <c r="O165" s="4">
        <v>0</v>
      </c>
      <c r="P165" s="4">
        <v>105.43</v>
      </c>
      <c r="Q165" s="4">
        <v>0</v>
      </c>
      <c r="R165" s="4">
        <v>4.2999999999999997E-2</v>
      </c>
      <c r="S165" s="4">
        <v>2.65</v>
      </c>
      <c r="T165" s="4">
        <v>8.9999999999999993E-3</v>
      </c>
      <c r="U165" s="16"/>
      <c r="V165" s="16"/>
      <c r="W165" s="16"/>
      <c r="X165" s="16"/>
      <c r="Y165" s="16"/>
      <c r="Z165" s="16"/>
      <c r="AA165" s="16"/>
      <c r="AB165" s="28" t="str">
        <f>[1]DE!B$1204</f>
        <v>6.(b)</v>
      </c>
      <c r="AC165" s="31" t="str">
        <f>[1]DE!C$1204</f>
        <v>Papierfabrik Palm GmbH &amp; Co.</v>
      </c>
      <c r="AD165" s="31" t="str">
        <f>[1]DE!D$1204</f>
        <v>Papierfabrik Palm GmbH &amp; Co.</v>
      </c>
      <c r="AE165" s="31">
        <f>[1]DE!E$1204</f>
        <v>46031</v>
      </c>
      <c r="AF165" s="31" t="str">
        <f>[1]DE!F$1204</f>
        <v>Industriestr.</v>
      </c>
      <c r="AG165" s="31" t="str">
        <f>[1]DE!G$1204</f>
        <v>23</v>
      </c>
      <c r="AH165" s="31" t="str">
        <f>[1]DE!H$1204</f>
        <v>Eltmann</v>
      </c>
      <c r="AI165" s="31" t="str">
        <f>[1]DE!I$1204</f>
        <v>97483</v>
      </c>
      <c r="AJ165" s="31">
        <f>[1]DE!J$1204</f>
        <v>0</v>
      </c>
      <c r="AK165" s="31">
        <f>[1]DE!K$1204</f>
        <v>0</v>
      </c>
      <c r="AL165" s="31">
        <f>[1]DE!L$1204</f>
        <v>0</v>
      </c>
      <c r="AM165" s="31">
        <f>[1]DE!M$1204</f>
        <v>0</v>
      </c>
      <c r="AN165" s="8" t="s">
        <v>810</v>
      </c>
    </row>
    <row r="166" spans="1:40">
      <c r="A166" s="1" t="s">
        <v>1470</v>
      </c>
      <c r="B166" s="1">
        <v>2012</v>
      </c>
      <c r="C166" s="1" t="s">
        <v>2293</v>
      </c>
      <c r="D166" s="1" t="s">
        <v>2294</v>
      </c>
      <c r="E166" s="1" t="s">
        <v>2295</v>
      </c>
      <c r="F166" s="1">
        <v>208</v>
      </c>
      <c r="G166" s="1" t="s">
        <v>2296</v>
      </c>
      <c r="H166" s="1" t="s">
        <v>2297</v>
      </c>
      <c r="I166" s="1"/>
      <c r="J166" s="1" t="s">
        <v>1627</v>
      </c>
      <c r="K166" s="1">
        <v>100</v>
      </c>
      <c r="L166" s="1"/>
      <c r="M166" s="1">
        <v>0</v>
      </c>
      <c r="N166" s="1">
        <v>0</v>
      </c>
      <c r="O166" s="1">
        <v>0</v>
      </c>
      <c r="P166" s="1">
        <v>486.98</v>
      </c>
      <c r="Q166" s="1">
        <v>0</v>
      </c>
      <c r="R166" s="1">
        <v>7.0000000000000007E-2</v>
      </c>
      <c r="S166" s="1">
        <v>32.72</v>
      </c>
      <c r="T166" s="1">
        <v>4.2000000000000003E-2</v>
      </c>
      <c r="U166" s="3"/>
      <c r="V166" s="3"/>
      <c r="W166" s="3"/>
      <c r="X166" s="3"/>
      <c r="Y166" s="3"/>
      <c r="Z166" s="3"/>
      <c r="AA166" s="3"/>
    </row>
    <row r="167" spans="1:40">
      <c r="A167" s="1" t="s">
        <v>1470</v>
      </c>
      <c r="B167" s="1">
        <v>2012</v>
      </c>
      <c r="C167" s="1" t="s">
        <v>2298</v>
      </c>
      <c r="D167" s="1" t="s">
        <v>2299</v>
      </c>
      <c r="E167" s="1" t="s">
        <v>2300</v>
      </c>
      <c r="F167" s="1">
        <v>209</v>
      </c>
      <c r="G167" s="1" t="s">
        <v>2301</v>
      </c>
      <c r="H167" s="1" t="s">
        <v>2297</v>
      </c>
      <c r="I167" s="1"/>
      <c r="J167" s="1" t="s">
        <v>1627</v>
      </c>
      <c r="K167" s="1">
        <v>1044</v>
      </c>
      <c r="L167" s="1"/>
      <c r="M167" s="1">
        <v>0</v>
      </c>
      <c r="N167" s="1">
        <v>0</v>
      </c>
      <c r="O167" s="1">
        <v>6.9589999999999996</v>
      </c>
      <c r="P167" s="1">
        <v>238.93700000000001</v>
      </c>
      <c r="Q167" s="1">
        <v>0</v>
      </c>
      <c r="R167" s="1">
        <v>6.0999999999999999E-2</v>
      </c>
      <c r="S167" s="1">
        <v>4.5709999999999997</v>
      </c>
      <c r="T167" s="1">
        <v>2.9000000000000001E-2</v>
      </c>
      <c r="U167" s="3"/>
      <c r="V167" s="3"/>
      <c r="W167" s="3"/>
      <c r="X167" s="3"/>
      <c r="Y167" s="3"/>
      <c r="Z167" s="3"/>
      <c r="AA167" s="3"/>
    </row>
    <row r="168" spans="1:40">
      <c r="A168" s="1" t="s">
        <v>1470</v>
      </c>
      <c r="B168" s="1">
        <v>2012</v>
      </c>
      <c r="C168" s="1" t="s">
        <v>2302</v>
      </c>
      <c r="D168" s="1" t="s">
        <v>2303</v>
      </c>
      <c r="E168" s="1" t="s">
        <v>2304</v>
      </c>
      <c r="F168" s="1">
        <v>210</v>
      </c>
      <c r="G168" s="1" t="s">
        <v>2305</v>
      </c>
      <c r="H168" s="1" t="s">
        <v>2297</v>
      </c>
      <c r="I168" s="1"/>
      <c r="J168" s="1" t="s">
        <v>1627</v>
      </c>
      <c r="K168" s="1">
        <v>135</v>
      </c>
      <c r="L168" s="1"/>
      <c r="M168" s="1">
        <v>0</v>
      </c>
      <c r="N168" s="1">
        <v>0</v>
      </c>
      <c r="O168" s="1">
        <v>5.23</v>
      </c>
      <c r="P168" s="1">
        <v>226</v>
      </c>
      <c r="Q168" s="1">
        <v>0</v>
      </c>
      <c r="R168" s="1">
        <v>0.23400000000000001</v>
      </c>
      <c r="S168" s="1">
        <v>3.53</v>
      </c>
      <c r="T168" s="1">
        <v>6.6000000000000003E-2</v>
      </c>
      <c r="U168" s="3"/>
      <c r="V168" s="3"/>
      <c r="W168" s="3"/>
      <c r="X168" s="3"/>
      <c r="Y168" s="3"/>
      <c r="Z168" s="3"/>
      <c r="AA168" s="3"/>
    </row>
    <row r="169" spans="1:40" s="5" customFormat="1">
      <c r="A169" s="4" t="s">
        <v>1470</v>
      </c>
      <c r="B169" s="4">
        <v>2012</v>
      </c>
      <c r="C169" s="4" t="s">
        <v>2306</v>
      </c>
      <c r="D169" s="4" t="s">
        <v>2307</v>
      </c>
      <c r="E169" s="4" t="s">
        <v>2308</v>
      </c>
      <c r="F169" s="4">
        <v>211</v>
      </c>
      <c r="G169" s="4" t="s">
        <v>2309</v>
      </c>
      <c r="H169" s="4" t="s">
        <v>2310</v>
      </c>
      <c r="I169" s="4"/>
      <c r="J169" s="4" t="s">
        <v>1627</v>
      </c>
      <c r="K169" s="4">
        <v>60</v>
      </c>
      <c r="L169" s="4"/>
      <c r="M169" s="4">
        <v>0</v>
      </c>
      <c r="N169" s="4">
        <v>0</v>
      </c>
      <c r="O169" s="4">
        <v>0</v>
      </c>
      <c r="P169" s="4">
        <v>746</v>
      </c>
      <c r="Q169" s="4">
        <v>0</v>
      </c>
      <c r="R169" s="4">
        <v>0.31</v>
      </c>
      <c r="S169" s="4">
        <v>51.97</v>
      </c>
      <c r="T169" s="4">
        <v>0.06</v>
      </c>
      <c r="U169" s="16"/>
      <c r="V169" s="16"/>
      <c r="W169" s="16"/>
      <c r="X169" s="16"/>
      <c r="Y169" s="16"/>
      <c r="Z169" s="16"/>
      <c r="AA169" s="16"/>
      <c r="AB169" s="28" t="str">
        <f>[1]DE!B$1213</f>
        <v>8.(b).(ii)</v>
      </c>
      <c r="AC169" s="31" t="str">
        <f>[1]DE!C$1213</f>
        <v>Emsland-Stärke GmbH</v>
      </c>
      <c r="AD169" s="31" t="str">
        <f>[1]DE!D$1213</f>
        <v>Emsland-Stärke GmbH</v>
      </c>
      <c r="AE169" s="31">
        <f>[1]DE!E$1213</f>
        <v>43608</v>
      </c>
      <c r="AF169" s="31" t="str">
        <f>[1]DE!F$1213</f>
        <v>Emslandstraße</v>
      </c>
      <c r="AG169" s="31" t="str">
        <f>[1]DE!G$1213</f>
        <v>58</v>
      </c>
      <c r="AH169" s="31" t="str">
        <f>[1]DE!H$1213</f>
        <v>Emlichheim</v>
      </c>
      <c r="AI169" s="31" t="str">
        <f>[1]DE!I$1213</f>
        <v>49824</v>
      </c>
      <c r="AJ169" s="31">
        <f>[1]DE!J$1213</f>
        <v>0</v>
      </c>
      <c r="AK169" s="31">
        <f>[1]DE!K$1213</f>
        <v>0</v>
      </c>
      <c r="AL169" s="31">
        <f>[1]DE!L$1213</f>
        <v>0</v>
      </c>
      <c r="AM169" s="31">
        <f>[1]DE!M$1213</f>
        <v>0</v>
      </c>
      <c r="AN169" s="8" t="s">
        <v>810</v>
      </c>
    </row>
    <row r="170" spans="1:40">
      <c r="A170" s="1" t="s">
        <v>1470</v>
      </c>
      <c r="B170" s="1">
        <v>2012</v>
      </c>
      <c r="C170" s="1" t="s">
        <v>2311</v>
      </c>
      <c r="D170" s="1" t="s">
        <v>2312</v>
      </c>
      <c r="E170" s="1" t="s">
        <v>2313</v>
      </c>
      <c r="F170" s="1">
        <v>212</v>
      </c>
      <c r="G170" s="1" t="s">
        <v>2314</v>
      </c>
      <c r="H170" s="1" t="s">
        <v>2315</v>
      </c>
      <c r="I170" s="1"/>
      <c r="J170" s="1" t="s">
        <v>1627</v>
      </c>
      <c r="K170" s="1">
        <v>105</v>
      </c>
      <c r="L170" s="1"/>
      <c r="M170" s="1">
        <v>0</v>
      </c>
      <c r="N170" s="1">
        <v>0</v>
      </c>
      <c r="O170" s="1">
        <v>0</v>
      </c>
      <c r="P170" s="1">
        <v>304</v>
      </c>
      <c r="Q170" s="1">
        <v>0</v>
      </c>
      <c r="R170" s="1">
        <v>5.3999999999999999E-2</v>
      </c>
      <c r="S170" s="1">
        <v>54</v>
      </c>
      <c r="T170" s="1">
        <v>0</v>
      </c>
      <c r="U170" s="3"/>
      <c r="V170" s="3"/>
      <c r="W170" s="3"/>
      <c r="X170" s="3"/>
      <c r="Y170" s="3"/>
      <c r="Z170" s="3"/>
      <c r="AA170" s="3"/>
    </row>
    <row r="171" spans="1:40" s="5" customFormat="1">
      <c r="A171" s="4" t="s">
        <v>1470</v>
      </c>
      <c r="B171" s="4">
        <v>2012</v>
      </c>
      <c r="C171" s="4" t="s">
        <v>2316</v>
      </c>
      <c r="D171" s="4" t="s">
        <v>2317</v>
      </c>
      <c r="E171" s="4" t="s">
        <v>2318</v>
      </c>
      <c r="F171" s="4">
        <v>213</v>
      </c>
      <c r="G171" s="4" t="s">
        <v>2319</v>
      </c>
      <c r="H171" s="4" t="s">
        <v>2320</v>
      </c>
      <c r="I171" s="4"/>
      <c r="J171" s="4" t="s">
        <v>1627</v>
      </c>
      <c r="K171" s="4">
        <v>98</v>
      </c>
      <c r="L171" s="4"/>
      <c r="M171" s="4">
        <v>0</v>
      </c>
      <c r="N171" s="4">
        <v>0</v>
      </c>
      <c r="O171" s="4">
        <v>0</v>
      </c>
      <c r="P171" s="4">
        <v>81.5</v>
      </c>
      <c r="Q171" s="4">
        <v>0</v>
      </c>
      <c r="R171" s="4">
        <v>1.4E-2</v>
      </c>
      <c r="S171" s="4">
        <v>25.9</v>
      </c>
      <c r="T171" s="4">
        <v>0</v>
      </c>
      <c r="U171" s="16"/>
      <c r="V171" s="16"/>
      <c r="W171" s="16"/>
      <c r="X171" s="16"/>
      <c r="Y171" s="16"/>
      <c r="Z171" s="16"/>
      <c r="AA171" s="16"/>
      <c r="AB171" s="28" t="str">
        <f>[1]DE!B$1224</f>
        <v>7.(a).(ii)</v>
      </c>
      <c r="AC171" s="31" t="str">
        <f>[1]DE!C$1224</f>
        <v>Hölscher, Werner</v>
      </c>
      <c r="AD171" s="31" t="str">
        <f>[1]DE!D$1224</f>
        <v>Hölscher, Werner</v>
      </c>
      <c r="AE171" s="31">
        <f>[1]DE!E$1224</f>
        <v>109256</v>
      </c>
      <c r="AF171" s="31" t="str">
        <f>[1]DE!F$1224</f>
        <v>Helschen</v>
      </c>
      <c r="AG171" s="31" t="str">
        <f>[1]DE!G$1224</f>
        <v>9</v>
      </c>
      <c r="AH171" s="31" t="str">
        <f>[1]DE!H$1224</f>
        <v>Emsbüren</v>
      </c>
      <c r="AI171" s="31" t="str">
        <f>[1]DE!I$1224</f>
        <v>48488</v>
      </c>
      <c r="AJ171" s="31">
        <f>[1]DE!J$1224</f>
        <v>0</v>
      </c>
      <c r="AK171" s="31">
        <f>[1]DE!K$1224</f>
        <v>0</v>
      </c>
      <c r="AL171" s="31">
        <f>[1]DE!L$1224</f>
        <v>0</v>
      </c>
      <c r="AM171" s="31">
        <f>[1]DE!M$1224</f>
        <v>0</v>
      </c>
      <c r="AN171" s="8" t="s">
        <v>809</v>
      </c>
    </row>
    <row r="172" spans="1:40">
      <c r="A172" s="1" t="s">
        <v>1470</v>
      </c>
      <c r="B172" s="1">
        <v>2012</v>
      </c>
      <c r="C172" s="1" t="s">
        <v>2321</v>
      </c>
      <c r="D172" s="1" t="s">
        <v>2322</v>
      </c>
      <c r="E172" s="1" t="s">
        <v>2323</v>
      </c>
      <c r="F172" s="1">
        <v>214</v>
      </c>
      <c r="G172" s="1" t="s">
        <v>2324</v>
      </c>
      <c r="H172" s="1" t="s">
        <v>2325</v>
      </c>
      <c r="I172" s="1"/>
      <c r="J172" s="1" t="s">
        <v>1627</v>
      </c>
      <c r="K172" s="1">
        <v>57</v>
      </c>
      <c r="L172" s="1"/>
      <c r="M172" s="1">
        <v>0</v>
      </c>
      <c r="N172" s="1">
        <v>0</v>
      </c>
      <c r="O172" s="1">
        <v>0</v>
      </c>
      <c r="P172" s="1">
        <v>1286.6479999999999</v>
      </c>
      <c r="Q172" s="1">
        <v>0</v>
      </c>
      <c r="R172" s="1">
        <v>0.30399999999999999</v>
      </c>
      <c r="S172" s="1">
        <v>30.081</v>
      </c>
      <c r="T172" s="1">
        <v>0.123</v>
      </c>
      <c r="U172" s="3"/>
      <c r="V172" s="3"/>
      <c r="W172" s="3"/>
      <c r="X172" s="3"/>
      <c r="Y172" s="3"/>
      <c r="Z172" s="3"/>
      <c r="AA172" s="3"/>
    </row>
    <row r="173" spans="1:40" s="5" customFormat="1">
      <c r="A173" s="4" t="s">
        <v>1470</v>
      </c>
      <c r="B173" s="4">
        <v>2012</v>
      </c>
      <c r="C173" s="4" t="s">
        <v>2326</v>
      </c>
      <c r="D173" s="4" t="s">
        <v>2327</v>
      </c>
      <c r="E173" s="4" t="s">
        <v>2328</v>
      </c>
      <c r="F173" s="4">
        <v>215</v>
      </c>
      <c r="G173" s="4" t="s">
        <v>2329</v>
      </c>
      <c r="H173" s="4" t="s">
        <v>2330</v>
      </c>
      <c r="I173" s="4"/>
      <c r="J173" s="4" t="s">
        <v>1627</v>
      </c>
      <c r="K173" s="4">
        <v>1141</v>
      </c>
      <c r="L173" s="4"/>
      <c r="M173" s="4">
        <v>29</v>
      </c>
      <c r="N173" s="4">
        <v>18072</v>
      </c>
      <c r="O173" s="4">
        <v>60</v>
      </c>
      <c r="P173" s="4">
        <v>0</v>
      </c>
      <c r="Q173" s="4">
        <v>0</v>
      </c>
      <c r="R173" s="4">
        <v>1247</v>
      </c>
      <c r="S173" s="4">
        <v>1305</v>
      </c>
      <c r="T173" s="4">
        <v>10</v>
      </c>
      <c r="U173" s="16"/>
      <c r="V173" s="16"/>
      <c r="W173" s="16"/>
      <c r="X173" s="16"/>
      <c r="Y173" s="16"/>
      <c r="Z173" s="16"/>
      <c r="AA173" s="16"/>
      <c r="AB173" s="28" t="str">
        <f>[1]DE!B$1257</f>
        <v>1.(c)</v>
      </c>
      <c r="AC173" s="31" t="str">
        <f>[1]DE!C$1257</f>
        <v>VSE AG</v>
      </c>
      <c r="AD173" s="31" t="str">
        <f>[1]DE!D$1257</f>
        <v>VSE Kraftwerk Ensdorf</v>
      </c>
      <c r="AE173" s="31">
        <f>[1]DE!E$1257</f>
        <v>3139</v>
      </c>
      <c r="AF173" s="31" t="str">
        <f>[1]DE!F$1257</f>
        <v>Kurt-Keßler-Straße</v>
      </c>
      <c r="AG173" s="31" t="str">
        <f>[1]DE!G$1257</f>
        <v>1</v>
      </c>
      <c r="AH173" s="31" t="str">
        <f>[1]DE!H$1257</f>
        <v>Ensdorf</v>
      </c>
      <c r="AI173" s="31" t="str">
        <f>[1]DE!I$1257</f>
        <v>66806</v>
      </c>
      <c r="AJ173" s="31">
        <f>[1]DE!J$1257</f>
        <v>1300</v>
      </c>
      <c r="AK173" s="31">
        <f>[1]DE!K$1257</f>
        <v>1250</v>
      </c>
      <c r="AL173" s="31">
        <f>[1]DE!L$1257</f>
        <v>0</v>
      </c>
      <c r="AM173" s="31">
        <f>[1]DE!M$1257</f>
        <v>1710</v>
      </c>
      <c r="AN173" s="8" t="s">
        <v>810</v>
      </c>
    </row>
    <row r="174" spans="1:40" s="5" customFormat="1">
      <c r="A174" s="4" t="s">
        <v>1470</v>
      </c>
      <c r="B174" s="4">
        <v>2012</v>
      </c>
      <c r="C174" s="4" t="s">
        <v>2331</v>
      </c>
      <c r="D174" s="4" t="s">
        <v>2332</v>
      </c>
      <c r="E174" s="4" t="s">
        <v>2333</v>
      </c>
      <c r="F174" s="4">
        <v>216</v>
      </c>
      <c r="G174" s="4" t="s">
        <v>2334</v>
      </c>
      <c r="H174" s="4" t="s">
        <v>2335</v>
      </c>
      <c r="I174" s="4"/>
      <c r="J174" s="4" t="s">
        <v>1627</v>
      </c>
      <c r="K174" s="4">
        <v>367</v>
      </c>
      <c r="L174" s="4"/>
      <c r="M174" s="4">
        <v>0</v>
      </c>
      <c r="N174" s="4">
        <v>0</v>
      </c>
      <c r="O174" s="4">
        <v>1.9</v>
      </c>
      <c r="P174" s="4">
        <v>4483.6000000000004</v>
      </c>
      <c r="Q174" s="4">
        <v>0</v>
      </c>
      <c r="R174" s="4">
        <v>0</v>
      </c>
      <c r="S174" s="4">
        <v>264.29000000000002</v>
      </c>
      <c r="T174" s="4">
        <v>0</v>
      </c>
      <c r="U174" s="16"/>
      <c r="V174" s="16"/>
      <c r="W174" s="16"/>
      <c r="X174" s="16"/>
      <c r="Y174" s="16"/>
      <c r="Z174" s="16"/>
      <c r="AA174" s="16"/>
      <c r="AB174" s="28" t="str">
        <f>[1]DE!B$1275</f>
        <v>1.(c)</v>
      </c>
      <c r="AC174" s="31" t="str">
        <f>[1]DE!C$1275</f>
        <v>SWE Energie GmbH</v>
      </c>
      <c r="AD174" s="31" t="str">
        <f>[1]DE!D$1275</f>
        <v>Stadtwerke Erfurt / HKW Ost</v>
      </c>
      <c r="AE174" s="31">
        <f>[1]DE!E$1275</f>
        <v>197736</v>
      </c>
      <c r="AF174" s="31" t="str">
        <f>[1]DE!F$1275</f>
        <v>Stotternheimer Strasse</v>
      </c>
      <c r="AG174" s="31" t="str">
        <f>[1]DE!G$1275</f>
        <v>40</v>
      </c>
      <c r="AH174" s="31" t="str">
        <f>[1]DE!H$1275</f>
        <v>Erfurt</v>
      </c>
      <c r="AI174" s="31" t="str">
        <f>[1]DE!I$1275</f>
        <v>99087</v>
      </c>
      <c r="AJ174" s="31">
        <f>[1]DE!J$1275</f>
        <v>264</v>
      </c>
      <c r="AK174" s="31">
        <f>[1]DE!K$1275</f>
        <v>0</v>
      </c>
      <c r="AL174" s="31">
        <f>[1]DE!L$1275</f>
        <v>0</v>
      </c>
      <c r="AM174" s="31">
        <f>[1]DE!M$1275</f>
        <v>245</v>
      </c>
      <c r="AN174" s="8" t="s">
        <v>810</v>
      </c>
    </row>
    <row r="175" spans="1:40">
      <c r="A175" s="1" t="s">
        <v>1470</v>
      </c>
      <c r="B175" s="1">
        <v>2012</v>
      </c>
      <c r="C175" s="1" t="s">
        <v>2336</v>
      </c>
      <c r="D175" s="1" t="s">
        <v>2337</v>
      </c>
      <c r="E175" s="1" t="s">
        <v>2338</v>
      </c>
      <c r="F175" s="1">
        <v>217</v>
      </c>
      <c r="G175" s="1" t="s">
        <v>2339</v>
      </c>
      <c r="H175" s="1" t="s">
        <v>2335</v>
      </c>
      <c r="I175" s="1"/>
      <c r="J175" s="1" t="s">
        <v>1627</v>
      </c>
      <c r="K175" s="1">
        <v>95</v>
      </c>
      <c r="L175" s="1"/>
      <c r="M175" s="1">
        <v>0</v>
      </c>
      <c r="N175" s="1">
        <v>0</v>
      </c>
      <c r="O175" s="1">
        <v>0</v>
      </c>
      <c r="P175" s="1">
        <v>321.48</v>
      </c>
      <c r="Q175" s="1">
        <v>0</v>
      </c>
      <c r="R175" s="1">
        <v>0</v>
      </c>
      <c r="S175" s="1">
        <v>8.3699999999999992</v>
      </c>
      <c r="T175" s="1">
        <v>0</v>
      </c>
      <c r="U175" s="3"/>
      <c r="V175" s="3"/>
      <c r="W175" s="3"/>
      <c r="X175" s="3"/>
      <c r="Y175" s="3"/>
      <c r="Z175" s="3"/>
      <c r="AA175" s="3"/>
    </row>
    <row r="176" spans="1:40">
      <c r="A176" s="1" t="s">
        <v>1470</v>
      </c>
      <c r="B176" s="1">
        <v>2012</v>
      </c>
      <c r="C176" s="1" t="s">
        <v>2340</v>
      </c>
      <c r="D176" s="1" t="s">
        <v>2341</v>
      </c>
      <c r="E176" s="1" t="s">
        <v>2342</v>
      </c>
      <c r="F176" s="1">
        <v>218</v>
      </c>
      <c r="G176" s="1" t="s">
        <v>2343</v>
      </c>
      <c r="H176" s="1" t="s">
        <v>2344</v>
      </c>
      <c r="I176" s="1"/>
      <c r="J176" s="1" t="s">
        <v>1627</v>
      </c>
      <c r="K176" s="1">
        <v>93</v>
      </c>
      <c r="L176" s="1"/>
      <c r="M176" s="1">
        <v>0</v>
      </c>
      <c r="N176" s="1">
        <v>0</v>
      </c>
      <c r="O176" s="1">
        <v>0</v>
      </c>
      <c r="P176" s="1">
        <v>395.779</v>
      </c>
      <c r="Q176" s="1">
        <v>0</v>
      </c>
      <c r="R176" s="1">
        <v>0.20200000000000001</v>
      </c>
      <c r="S176" s="1">
        <v>17.16</v>
      </c>
      <c r="T176" s="1">
        <v>0.04</v>
      </c>
      <c r="U176" s="3"/>
      <c r="V176" s="3"/>
      <c r="W176" s="3"/>
      <c r="X176" s="3"/>
      <c r="Y176" s="3"/>
      <c r="Z176" s="3"/>
      <c r="AA176" s="3"/>
    </row>
    <row r="177" spans="1:40" s="5" customFormat="1">
      <c r="A177" s="4" t="s">
        <v>1470</v>
      </c>
      <c r="B177" s="4">
        <v>2012</v>
      </c>
      <c r="C177" s="4" t="s">
        <v>2345</v>
      </c>
      <c r="D177" s="4" t="s">
        <v>2346</v>
      </c>
      <c r="E177" s="4" t="s">
        <v>2347</v>
      </c>
      <c r="F177" s="4">
        <v>219</v>
      </c>
      <c r="G177" s="4" t="s">
        <v>2348</v>
      </c>
      <c r="H177" s="4" t="s">
        <v>2349</v>
      </c>
      <c r="I177" s="4"/>
      <c r="J177" s="4" t="s">
        <v>1627</v>
      </c>
      <c r="K177" s="4">
        <v>258</v>
      </c>
      <c r="L177" s="4"/>
      <c r="M177" s="4">
        <v>0</v>
      </c>
      <c r="N177" s="4">
        <v>1020.98</v>
      </c>
      <c r="O177" s="4">
        <v>16.757000000000001</v>
      </c>
      <c r="P177" s="4">
        <v>1129.5150000000001</v>
      </c>
      <c r="Q177" s="4">
        <v>0</v>
      </c>
      <c r="R177" s="4">
        <v>38.76</v>
      </c>
      <c r="S177" s="4">
        <v>160.92099999999999</v>
      </c>
      <c r="T177" s="4">
        <v>0.96599999999999997</v>
      </c>
      <c r="U177" s="16"/>
      <c r="V177" s="16"/>
      <c r="W177" s="16"/>
      <c r="X177" s="16"/>
      <c r="Y177" s="16"/>
      <c r="Z177" s="16"/>
      <c r="AA177" s="16"/>
      <c r="AB177" s="28" t="str">
        <f>[1]DE!B$1283</f>
        <v>1.(c)</v>
      </c>
      <c r="AC177" s="31" t="str">
        <f>[1]DE!C$1283</f>
        <v>Erlanger Stadtwerke AG</v>
      </c>
      <c r="AD177" s="31" t="str">
        <f>[1]DE!D$1283</f>
        <v>Heizkraftwerk Erlangen</v>
      </c>
      <c r="AE177" s="31">
        <f>[1]DE!E$1283</f>
        <v>45950</v>
      </c>
      <c r="AF177" s="31" t="str">
        <f>[1]DE!F$1283</f>
        <v>Äußere Brucker Str.</v>
      </c>
      <c r="AG177" s="31" t="str">
        <f>[1]DE!G$1283</f>
        <v>33</v>
      </c>
      <c r="AH177" s="31" t="str">
        <f>[1]DE!H$1283</f>
        <v>Erlangen</v>
      </c>
      <c r="AI177" s="31" t="str">
        <f>[1]DE!I$1283</f>
        <v>91052</v>
      </c>
      <c r="AJ177" s="31">
        <f>[1]DE!J$1283</f>
        <v>161</v>
      </c>
      <c r="AK177" s="31">
        <f>[1]DE!K$1283</f>
        <v>0</v>
      </c>
      <c r="AL177" s="31">
        <f>[1]DE!L$1283</f>
        <v>0</v>
      </c>
      <c r="AM177" s="31">
        <f>[1]DE!M$1283</f>
        <v>160</v>
      </c>
      <c r="AN177" s="8" t="s">
        <v>810</v>
      </c>
    </row>
    <row r="178" spans="1:40">
      <c r="A178" s="1" t="s">
        <v>1470</v>
      </c>
      <c r="B178" s="1">
        <v>2012</v>
      </c>
      <c r="C178" s="1" t="s">
        <v>2350</v>
      </c>
      <c r="D178" s="1" t="s">
        <v>2351</v>
      </c>
      <c r="E178" s="1" t="s">
        <v>2352</v>
      </c>
      <c r="F178" s="1">
        <v>220</v>
      </c>
      <c r="G178" s="1" t="s">
        <v>2353</v>
      </c>
      <c r="H178" s="1" t="s">
        <v>2349</v>
      </c>
      <c r="I178" s="1"/>
      <c r="J178" s="1" t="s">
        <v>1627</v>
      </c>
      <c r="K178" s="1">
        <v>50</v>
      </c>
      <c r="L178" s="1"/>
      <c r="M178" s="1">
        <v>0</v>
      </c>
      <c r="N178" s="1">
        <v>0</v>
      </c>
      <c r="O178" s="1">
        <v>2.23</v>
      </c>
      <c r="P178" s="1">
        <v>0</v>
      </c>
      <c r="Q178" s="1">
        <v>0</v>
      </c>
      <c r="R178" s="1">
        <v>9.6000000000000002E-2</v>
      </c>
      <c r="S178" s="1">
        <v>0.108</v>
      </c>
      <c r="T178" s="1">
        <v>3.0000000000000001E-3</v>
      </c>
      <c r="U178" s="3"/>
      <c r="V178" s="3"/>
      <c r="W178" s="3"/>
      <c r="X178" s="3"/>
      <c r="Y178" s="3"/>
      <c r="Z178" s="3"/>
      <c r="AA178" s="3"/>
    </row>
    <row r="179" spans="1:40">
      <c r="A179" s="1" t="s">
        <v>1470</v>
      </c>
      <c r="B179" s="1">
        <v>2012</v>
      </c>
      <c r="C179" s="1" t="s">
        <v>2354</v>
      </c>
      <c r="D179" s="1" t="s">
        <v>2355</v>
      </c>
      <c r="E179" s="1" t="s">
        <v>2356</v>
      </c>
      <c r="F179" s="1">
        <v>221</v>
      </c>
      <c r="G179" s="1" t="s">
        <v>2357</v>
      </c>
      <c r="H179" s="1" t="s">
        <v>2358</v>
      </c>
      <c r="I179" s="1"/>
      <c r="J179" s="1" t="s">
        <v>1627</v>
      </c>
      <c r="K179" s="1"/>
      <c r="L179" s="1"/>
      <c r="M179" s="1">
        <v>0</v>
      </c>
      <c r="N179" s="1">
        <v>0</v>
      </c>
      <c r="O179" s="1">
        <v>1.4910000000000001</v>
      </c>
      <c r="P179" s="1">
        <v>6852.5020000000004</v>
      </c>
      <c r="Q179" s="1">
        <v>0</v>
      </c>
      <c r="R179" s="1">
        <v>0.53</v>
      </c>
      <c r="S179" s="1">
        <v>289.99299999999999</v>
      </c>
      <c r="T179" s="1">
        <v>0</v>
      </c>
      <c r="U179" s="3"/>
      <c r="V179" s="3"/>
      <c r="W179" s="3"/>
      <c r="X179" s="3"/>
      <c r="Y179" s="3"/>
      <c r="Z179" s="3"/>
      <c r="AA179" s="3"/>
    </row>
    <row r="180" spans="1:40" s="5" customFormat="1">
      <c r="A180" s="4" t="s">
        <v>1470</v>
      </c>
      <c r="B180" s="4">
        <v>2012</v>
      </c>
      <c r="C180" s="4" t="s">
        <v>2359</v>
      </c>
      <c r="D180" s="4" t="s">
        <v>2360</v>
      </c>
      <c r="E180" s="4" t="s">
        <v>2361</v>
      </c>
      <c r="F180" s="4">
        <v>222</v>
      </c>
      <c r="G180" s="4" t="s">
        <v>2362</v>
      </c>
      <c r="H180" s="4" t="s">
        <v>2363</v>
      </c>
      <c r="I180" s="4"/>
      <c r="J180" s="4" t="s">
        <v>1627</v>
      </c>
      <c r="K180" s="4">
        <v>594</v>
      </c>
      <c r="L180" s="4"/>
      <c r="M180" s="4">
        <v>0</v>
      </c>
      <c r="N180" s="4">
        <v>0</v>
      </c>
      <c r="O180" s="4">
        <v>0</v>
      </c>
      <c r="P180" s="4">
        <v>476.11</v>
      </c>
      <c r="Q180" s="4">
        <v>0</v>
      </c>
      <c r="R180" s="4">
        <v>0</v>
      </c>
      <c r="S180" s="4">
        <v>5.52</v>
      </c>
      <c r="T180" s="4">
        <v>0</v>
      </c>
      <c r="U180" s="16"/>
      <c r="V180" s="16"/>
      <c r="W180" s="16"/>
      <c r="X180" s="16"/>
      <c r="Y180" s="16"/>
      <c r="Z180" s="16"/>
      <c r="AA180" s="16"/>
      <c r="AB180" s="28" t="str">
        <f>[1]DE!B$1307</f>
        <v>5.(b)</v>
      </c>
      <c r="AC180" s="31" t="str">
        <f>[1]DE!C$1307</f>
        <v>MVA Weisweiler GmbH &amp; Co. KG</v>
      </c>
      <c r="AD180" s="31" t="str">
        <f>[1]DE!D$1307</f>
        <v>MVA Weisweiler GmbH &amp; Co. KG</v>
      </c>
      <c r="AE180" s="31">
        <f>[1]DE!E$1307</f>
        <v>44162</v>
      </c>
      <c r="AF180" s="31" t="str">
        <f>[1]DE!F$1307</f>
        <v>Zum Hagelkreuz</v>
      </c>
      <c r="AG180" s="31" t="str">
        <f>[1]DE!G$1307</f>
        <v>22</v>
      </c>
      <c r="AH180" s="31" t="str">
        <f>[1]DE!H$1307</f>
        <v>Eschweiler</v>
      </c>
      <c r="AI180" s="31" t="str">
        <f>[1]DE!I$1307</f>
        <v>52249</v>
      </c>
      <c r="AJ180" s="31">
        <f>[1]DE!J$1307</f>
        <v>155</v>
      </c>
      <c r="AK180" s="31">
        <f>[1]DE!K$1307</f>
        <v>0</v>
      </c>
      <c r="AL180" s="31">
        <f>[1]DE!L$1307</f>
        <v>0</v>
      </c>
      <c r="AM180" s="31">
        <f>[1]DE!M$1307</f>
        <v>150</v>
      </c>
      <c r="AN180" s="8" t="s">
        <v>809</v>
      </c>
    </row>
    <row r="181" spans="1:40" s="5" customFormat="1">
      <c r="A181" s="4" t="s">
        <v>1470</v>
      </c>
      <c r="B181" s="4">
        <v>2012</v>
      </c>
      <c r="C181" s="4" t="s">
        <v>2364</v>
      </c>
      <c r="D181" s="4" t="s">
        <v>2365</v>
      </c>
      <c r="E181" s="4" t="s">
        <v>2366</v>
      </c>
      <c r="F181" s="4">
        <v>223</v>
      </c>
      <c r="G181" s="4" t="s">
        <v>2367</v>
      </c>
      <c r="H181" s="4" t="s">
        <v>2363</v>
      </c>
      <c r="I181" s="4"/>
      <c r="J181" s="4" t="s">
        <v>1627</v>
      </c>
      <c r="K181" s="4">
        <v>594</v>
      </c>
      <c r="L181" s="4"/>
      <c r="M181" s="4">
        <v>0</v>
      </c>
      <c r="N181" s="4">
        <v>0</v>
      </c>
      <c r="O181" s="4">
        <v>0</v>
      </c>
      <c r="P181" s="4">
        <v>215.79</v>
      </c>
      <c r="Q181" s="4">
        <v>0</v>
      </c>
      <c r="R181" s="4">
        <v>0</v>
      </c>
      <c r="S181" s="4">
        <v>4.2</v>
      </c>
      <c r="T181" s="4">
        <v>0</v>
      </c>
      <c r="U181" s="16"/>
      <c r="V181" s="16"/>
      <c r="W181" s="16"/>
      <c r="X181" s="16"/>
      <c r="Y181" s="16"/>
      <c r="Z181" s="16"/>
      <c r="AA181" s="16"/>
      <c r="AB181" s="28" t="str">
        <f>[1]DE!B$1307</f>
        <v>5.(b)</v>
      </c>
      <c r="AC181" s="31" t="str">
        <f>[1]DE!C$1307</f>
        <v>MVA Weisweiler GmbH &amp; Co. KG</v>
      </c>
      <c r="AD181" s="31" t="str">
        <f>[1]DE!D$1307</f>
        <v>MVA Weisweiler GmbH &amp; Co. KG</v>
      </c>
      <c r="AE181" s="31">
        <f>[1]DE!E$1307</f>
        <v>44162</v>
      </c>
      <c r="AF181" s="31" t="str">
        <f>[1]DE!F$1307</f>
        <v>Zum Hagelkreuz</v>
      </c>
      <c r="AG181" s="31" t="str">
        <f>[1]DE!G$1307</f>
        <v>22</v>
      </c>
      <c r="AH181" s="31" t="str">
        <f>[1]DE!H$1307</f>
        <v>Eschweiler</v>
      </c>
      <c r="AI181" s="31" t="str">
        <f>[1]DE!I$1307</f>
        <v>52249</v>
      </c>
      <c r="AJ181" s="31">
        <f>[1]DE!J$1307</f>
        <v>155</v>
      </c>
      <c r="AK181" s="31">
        <f>[1]DE!K$1307</f>
        <v>0</v>
      </c>
      <c r="AL181" s="31">
        <f>[1]DE!L$1307</f>
        <v>0</v>
      </c>
      <c r="AM181" s="31">
        <f>[1]DE!M$1307</f>
        <v>150</v>
      </c>
      <c r="AN181" s="8" t="s">
        <v>809</v>
      </c>
    </row>
    <row r="182" spans="1:40" s="5" customFormat="1">
      <c r="A182" s="4" t="s">
        <v>1470</v>
      </c>
      <c r="B182" s="4">
        <v>2012</v>
      </c>
      <c r="C182" s="4" t="s">
        <v>2368</v>
      </c>
      <c r="D182" s="4" t="s">
        <v>2369</v>
      </c>
      <c r="E182" s="4" t="s">
        <v>2370</v>
      </c>
      <c r="F182" s="4">
        <v>224</v>
      </c>
      <c r="G182" s="4" t="s">
        <v>2371</v>
      </c>
      <c r="H182" s="4" t="s">
        <v>2363</v>
      </c>
      <c r="I182" s="4"/>
      <c r="J182" s="4" t="s">
        <v>1627</v>
      </c>
      <c r="K182" s="4">
        <v>1960</v>
      </c>
      <c r="L182" s="4"/>
      <c r="M182" s="4">
        <v>0</v>
      </c>
      <c r="N182" s="4">
        <v>46736.08</v>
      </c>
      <c r="O182" s="4">
        <v>43</v>
      </c>
      <c r="P182" s="4">
        <v>0</v>
      </c>
      <c r="Q182" s="4">
        <v>0</v>
      </c>
      <c r="R182" s="4">
        <v>689.64</v>
      </c>
      <c r="S182" s="4">
        <v>1843.28</v>
      </c>
      <c r="T182" s="4">
        <v>10.7</v>
      </c>
      <c r="U182" s="16"/>
      <c r="V182" s="16"/>
      <c r="W182" s="16"/>
      <c r="X182" s="16"/>
      <c r="Y182" s="16"/>
      <c r="Z182" s="16"/>
      <c r="AA182" s="16"/>
      <c r="AB182" s="28" t="str">
        <f>[1]DE!B$1307</f>
        <v>5.(b)</v>
      </c>
      <c r="AC182" s="31" t="str">
        <f>[1]DE!C$1307</f>
        <v>MVA Weisweiler GmbH &amp; Co. KG</v>
      </c>
      <c r="AD182" s="31" t="str">
        <f>[1]DE!D$1307</f>
        <v>MVA Weisweiler GmbH &amp; Co. KG</v>
      </c>
      <c r="AE182" s="31">
        <f>[1]DE!E$1307</f>
        <v>44162</v>
      </c>
      <c r="AF182" s="31" t="str">
        <f>[1]DE!F$1307</f>
        <v>Zum Hagelkreuz</v>
      </c>
      <c r="AG182" s="31" t="str">
        <f>[1]DE!G$1307</f>
        <v>22</v>
      </c>
      <c r="AH182" s="31" t="str">
        <f>[1]DE!H$1307</f>
        <v>Eschweiler</v>
      </c>
      <c r="AI182" s="31" t="str">
        <f>[1]DE!I$1307</f>
        <v>52249</v>
      </c>
      <c r="AJ182" s="31">
        <f>[1]DE!J$1307</f>
        <v>155</v>
      </c>
      <c r="AK182" s="31">
        <f>[1]DE!K$1307</f>
        <v>0</v>
      </c>
      <c r="AL182" s="31">
        <f>[1]DE!L$1307</f>
        <v>0</v>
      </c>
      <c r="AM182" s="31">
        <f>[1]DE!M$1307</f>
        <v>150</v>
      </c>
      <c r="AN182" s="8" t="s">
        <v>809</v>
      </c>
    </row>
    <row r="183" spans="1:40" s="5" customFormat="1">
      <c r="A183" s="4" t="s">
        <v>1470</v>
      </c>
      <c r="B183" s="4">
        <v>2012</v>
      </c>
      <c r="C183" s="4" t="s">
        <v>2372</v>
      </c>
      <c r="D183" s="4" t="s">
        <v>2373</v>
      </c>
      <c r="E183" s="4" t="s">
        <v>2374</v>
      </c>
      <c r="F183" s="4">
        <v>225</v>
      </c>
      <c r="G183" s="4" t="s">
        <v>2375</v>
      </c>
      <c r="H183" s="4" t="s">
        <v>2363</v>
      </c>
      <c r="I183" s="4"/>
      <c r="J183" s="4" t="s">
        <v>1627</v>
      </c>
      <c r="K183" s="4">
        <v>1960</v>
      </c>
      <c r="L183" s="4"/>
      <c r="M183" s="4">
        <v>0</v>
      </c>
      <c r="N183" s="4">
        <v>42740.67</v>
      </c>
      <c r="O183" s="4">
        <v>36.229999999999997</v>
      </c>
      <c r="P183" s="4">
        <v>0</v>
      </c>
      <c r="Q183" s="4">
        <v>0</v>
      </c>
      <c r="R183" s="4">
        <v>1218</v>
      </c>
      <c r="S183" s="4">
        <v>3191</v>
      </c>
      <c r="T183" s="4">
        <v>31.1</v>
      </c>
      <c r="U183" s="16"/>
      <c r="V183" s="16"/>
      <c r="W183" s="16"/>
      <c r="X183" s="16"/>
      <c r="Y183" s="16"/>
      <c r="Z183" s="16"/>
      <c r="AA183" s="16"/>
      <c r="AB183" s="28" t="str">
        <f>[1]DE!B$1307</f>
        <v>5.(b)</v>
      </c>
      <c r="AC183" s="31" t="str">
        <f>[1]DE!C$1307</f>
        <v>MVA Weisweiler GmbH &amp; Co. KG</v>
      </c>
      <c r="AD183" s="31" t="str">
        <f>[1]DE!D$1307</f>
        <v>MVA Weisweiler GmbH &amp; Co. KG</v>
      </c>
      <c r="AE183" s="31">
        <f>[1]DE!E$1307</f>
        <v>44162</v>
      </c>
      <c r="AF183" s="31" t="str">
        <f>[1]DE!F$1307</f>
        <v>Zum Hagelkreuz</v>
      </c>
      <c r="AG183" s="31" t="str">
        <f>[1]DE!G$1307</f>
        <v>22</v>
      </c>
      <c r="AH183" s="31" t="str">
        <f>[1]DE!H$1307</f>
        <v>Eschweiler</v>
      </c>
      <c r="AI183" s="31" t="str">
        <f>[1]DE!I$1307</f>
        <v>52249</v>
      </c>
      <c r="AJ183" s="31">
        <f>[1]DE!J$1307</f>
        <v>155</v>
      </c>
      <c r="AK183" s="31">
        <f>[1]DE!K$1307</f>
        <v>0</v>
      </c>
      <c r="AL183" s="31">
        <f>[1]DE!L$1307</f>
        <v>0</v>
      </c>
      <c r="AM183" s="31">
        <f>[1]DE!M$1307</f>
        <v>150</v>
      </c>
      <c r="AN183" s="8" t="s">
        <v>809</v>
      </c>
    </row>
    <row r="184" spans="1:40" s="5" customFormat="1">
      <c r="A184" s="4" t="s">
        <v>1470</v>
      </c>
      <c r="B184" s="4">
        <v>2012</v>
      </c>
      <c r="C184" s="4" t="s">
        <v>2376</v>
      </c>
      <c r="D184" s="4" t="s">
        <v>2377</v>
      </c>
      <c r="E184" s="4" t="s">
        <v>2378</v>
      </c>
      <c r="F184" s="4">
        <v>226</v>
      </c>
      <c r="G184" s="4" t="s">
        <v>2379</v>
      </c>
      <c r="H184" s="4" t="s">
        <v>2363</v>
      </c>
      <c r="I184" s="4"/>
      <c r="J184" s="4" t="s">
        <v>1627</v>
      </c>
      <c r="K184" s="4">
        <v>1180</v>
      </c>
      <c r="L184" s="4"/>
      <c r="M184" s="4">
        <v>0</v>
      </c>
      <c r="N184" s="4">
        <v>29408.19</v>
      </c>
      <c r="O184" s="4">
        <v>27.05</v>
      </c>
      <c r="P184" s="4">
        <v>0</v>
      </c>
      <c r="Q184" s="4">
        <v>0</v>
      </c>
      <c r="R184" s="4">
        <v>636</v>
      </c>
      <c r="S184" s="4">
        <v>2357</v>
      </c>
      <c r="T184" s="4">
        <v>97.2</v>
      </c>
      <c r="U184" s="16"/>
      <c r="V184" s="16"/>
      <c r="W184" s="16"/>
      <c r="X184" s="16"/>
      <c r="Y184" s="16"/>
      <c r="Z184" s="16"/>
      <c r="AA184" s="16"/>
      <c r="AB184" s="28" t="str">
        <f>[1]DE!B$1307</f>
        <v>5.(b)</v>
      </c>
      <c r="AC184" s="31" t="str">
        <f>[1]DE!C$1307</f>
        <v>MVA Weisweiler GmbH &amp; Co. KG</v>
      </c>
      <c r="AD184" s="31" t="str">
        <f>[1]DE!D$1307</f>
        <v>MVA Weisweiler GmbH &amp; Co. KG</v>
      </c>
      <c r="AE184" s="31">
        <f>[1]DE!E$1307</f>
        <v>44162</v>
      </c>
      <c r="AF184" s="31" t="str">
        <f>[1]DE!F$1307</f>
        <v>Zum Hagelkreuz</v>
      </c>
      <c r="AG184" s="31" t="str">
        <f>[1]DE!G$1307</f>
        <v>22</v>
      </c>
      <c r="AH184" s="31" t="str">
        <f>[1]DE!H$1307</f>
        <v>Eschweiler</v>
      </c>
      <c r="AI184" s="31" t="str">
        <f>[1]DE!I$1307</f>
        <v>52249</v>
      </c>
      <c r="AJ184" s="31">
        <f>[1]DE!J$1307</f>
        <v>155</v>
      </c>
      <c r="AK184" s="31">
        <f>[1]DE!K$1307</f>
        <v>0</v>
      </c>
      <c r="AL184" s="31">
        <f>[1]DE!L$1307</f>
        <v>0</v>
      </c>
      <c r="AM184" s="31">
        <f>[1]DE!M$1307</f>
        <v>150</v>
      </c>
      <c r="AN184" s="8" t="s">
        <v>809</v>
      </c>
    </row>
    <row r="185" spans="1:40" s="5" customFormat="1">
      <c r="A185" s="4" t="s">
        <v>1470</v>
      </c>
      <c r="B185" s="4">
        <v>2012</v>
      </c>
      <c r="C185" s="4" t="s">
        <v>2380</v>
      </c>
      <c r="D185" s="4" t="s">
        <v>2381</v>
      </c>
      <c r="E185" s="4" t="s">
        <v>2382</v>
      </c>
      <c r="F185" s="4">
        <v>227</v>
      </c>
      <c r="G185" s="4" t="s">
        <v>2383</v>
      </c>
      <c r="H185" s="4" t="s">
        <v>2363</v>
      </c>
      <c r="I185" s="4"/>
      <c r="J185" s="4" t="s">
        <v>1627</v>
      </c>
      <c r="K185" s="4">
        <v>1068</v>
      </c>
      <c r="L185" s="4"/>
      <c r="M185" s="4">
        <v>0</v>
      </c>
      <c r="N185" s="4">
        <v>26987.81</v>
      </c>
      <c r="O185" s="4">
        <v>23.4</v>
      </c>
      <c r="P185" s="4">
        <v>0</v>
      </c>
      <c r="Q185" s="4">
        <v>0</v>
      </c>
      <c r="R185" s="4">
        <v>692</v>
      </c>
      <c r="S185" s="4">
        <v>2140</v>
      </c>
      <c r="T185" s="4">
        <v>18.899999999999999</v>
      </c>
      <c r="U185" s="16"/>
      <c r="V185" s="16"/>
      <c r="W185" s="16"/>
      <c r="X185" s="16"/>
      <c r="Y185" s="16"/>
      <c r="Z185" s="16"/>
      <c r="AA185" s="16"/>
      <c r="AB185" s="28" t="str">
        <f>[1]DE!B$1307</f>
        <v>5.(b)</v>
      </c>
      <c r="AC185" s="31" t="str">
        <f>[1]DE!C$1307</f>
        <v>MVA Weisweiler GmbH &amp; Co. KG</v>
      </c>
      <c r="AD185" s="31" t="str">
        <f>[1]DE!D$1307</f>
        <v>MVA Weisweiler GmbH &amp; Co. KG</v>
      </c>
      <c r="AE185" s="31">
        <f>[1]DE!E$1307</f>
        <v>44162</v>
      </c>
      <c r="AF185" s="31" t="str">
        <f>[1]DE!F$1307</f>
        <v>Zum Hagelkreuz</v>
      </c>
      <c r="AG185" s="31" t="str">
        <f>[1]DE!G$1307</f>
        <v>22</v>
      </c>
      <c r="AH185" s="31" t="str">
        <f>[1]DE!H$1307</f>
        <v>Eschweiler</v>
      </c>
      <c r="AI185" s="31" t="str">
        <f>[1]DE!I$1307</f>
        <v>52249</v>
      </c>
      <c r="AJ185" s="31">
        <f>[1]DE!J$1307</f>
        <v>155</v>
      </c>
      <c r="AK185" s="31">
        <f>[1]DE!K$1307</f>
        <v>0</v>
      </c>
      <c r="AL185" s="31">
        <f>[1]DE!L$1307</f>
        <v>0</v>
      </c>
      <c r="AM185" s="31">
        <f>[1]DE!M$1307</f>
        <v>150</v>
      </c>
      <c r="AN185" s="8" t="s">
        <v>809</v>
      </c>
    </row>
    <row r="186" spans="1:40" s="5" customFormat="1">
      <c r="A186" s="4" t="s">
        <v>1470</v>
      </c>
      <c r="B186" s="4">
        <v>2012</v>
      </c>
      <c r="C186" s="4" t="s">
        <v>2384</v>
      </c>
      <c r="D186" s="4" t="s">
        <v>2385</v>
      </c>
      <c r="E186" s="4" t="s">
        <v>2386</v>
      </c>
      <c r="F186" s="4">
        <v>228</v>
      </c>
      <c r="G186" s="4" t="s">
        <v>2387</v>
      </c>
      <c r="H186" s="4" t="s">
        <v>2363</v>
      </c>
      <c r="I186" s="4"/>
      <c r="J186" s="4" t="s">
        <v>1627</v>
      </c>
      <c r="K186" s="4">
        <v>1084</v>
      </c>
      <c r="L186" s="4"/>
      <c r="M186" s="4">
        <v>0</v>
      </c>
      <c r="N186" s="4">
        <v>26325.53</v>
      </c>
      <c r="O186" s="4">
        <v>0</v>
      </c>
      <c r="P186" s="4">
        <v>0</v>
      </c>
      <c r="Q186" s="4">
        <v>0</v>
      </c>
      <c r="R186" s="4">
        <v>645.5</v>
      </c>
      <c r="S186" s="4">
        <v>2119.3000000000002</v>
      </c>
      <c r="T186" s="4">
        <v>221.8</v>
      </c>
      <c r="U186" s="16"/>
      <c r="V186" s="16"/>
      <c r="W186" s="16"/>
      <c r="X186" s="16"/>
      <c r="Y186" s="16"/>
      <c r="Z186" s="16"/>
      <c r="AA186" s="16"/>
      <c r="AB186" s="28" t="str">
        <f>[1]DE!B$1307</f>
        <v>5.(b)</v>
      </c>
      <c r="AC186" s="31" t="str">
        <f>[1]DE!C$1307</f>
        <v>MVA Weisweiler GmbH &amp; Co. KG</v>
      </c>
      <c r="AD186" s="31" t="str">
        <f>[1]DE!D$1307</f>
        <v>MVA Weisweiler GmbH &amp; Co. KG</v>
      </c>
      <c r="AE186" s="31">
        <f>[1]DE!E$1307</f>
        <v>44162</v>
      </c>
      <c r="AF186" s="31" t="str">
        <f>[1]DE!F$1307</f>
        <v>Zum Hagelkreuz</v>
      </c>
      <c r="AG186" s="31" t="str">
        <f>[1]DE!G$1307</f>
        <v>22</v>
      </c>
      <c r="AH186" s="31" t="str">
        <f>[1]DE!H$1307</f>
        <v>Eschweiler</v>
      </c>
      <c r="AI186" s="31" t="str">
        <f>[1]DE!I$1307</f>
        <v>52249</v>
      </c>
      <c r="AJ186" s="31">
        <f>[1]DE!J$1307</f>
        <v>155</v>
      </c>
      <c r="AK186" s="31">
        <f>[1]DE!K$1307</f>
        <v>0</v>
      </c>
      <c r="AL186" s="31">
        <f>[1]DE!L$1307</f>
        <v>0</v>
      </c>
      <c r="AM186" s="31">
        <f>[1]DE!M$1307</f>
        <v>150</v>
      </c>
      <c r="AN186" s="8" t="s">
        <v>809</v>
      </c>
    </row>
    <row r="187" spans="1:40">
      <c r="A187" s="1" t="s">
        <v>1470</v>
      </c>
      <c r="B187" s="1">
        <v>2012</v>
      </c>
      <c r="C187" s="1" t="s">
        <v>2388</v>
      </c>
      <c r="D187" s="1" t="s">
        <v>2389</v>
      </c>
      <c r="E187" s="1" t="s">
        <v>2390</v>
      </c>
      <c r="F187" s="1">
        <v>229</v>
      </c>
      <c r="G187" s="1" t="s">
        <v>2391</v>
      </c>
      <c r="H187" s="1" t="s">
        <v>2392</v>
      </c>
      <c r="I187" s="1"/>
      <c r="J187" s="1" t="s">
        <v>1627</v>
      </c>
      <c r="K187" s="1">
        <v>130</v>
      </c>
      <c r="L187" s="1"/>
      <c r="M187" s="1">
        <v>0</v>
      </c>
      <c r="N187" s="1">
        <v>397.82299999999998</v>
      </c>
      <c r="O187" s="1">
        <v>0</v>
      </c>
      <c r="P187" s="1">
        <v>50.417000000000002</v>
      </c>
      <c r="Q187" s="1">
        <v>0</v>
      </c>
      <c r="R187" s="1">
        <v>97.186999999999998</v>
      </c>
      <c r="S187" s="1">
        <v>55.49</v>
      </c>
      <c r="T187" s="1">
        <v>0.20300000000000001</v>
      </c>
      <c r="U187" s="3"/>
      <c r="V187" s="3"/>
      <c r="W187" s="3"/>
      <c r="X187" s="3"/>
      <c r="Y187" s="3"/>
      <c r="Z187" s="3"/>
      <c r="AA187" s="3"/>
    </row>
    <row r="188" spans="1:40">
      <c r="A188" s="1" t="s">
        <v>1470</v>
      </c>
      <c r="B188" s="1">
        <v>2012</v>
      </c>
      <c r="C188" s="1" t="s">
        <v>2393</v>
      </c>
      <c r="D188" s="1" t="s">
        <v>2394</v>
      </c>
      <c r="E188" s="1" t="s">
        <v>2395</v>
      </c>
      <c r="F188" s="1">
        <v>230</v>
      </c>
      <c r="G188" s="1" t="s">
        <v>2396</v>
      </c>
      <c r="H188" s="1" t="s">
        <v>2392</v>
      </c>
      <c r="I188" s="1"/>
      <c r="J188" s="1" t="s">
        <v>1627</v>
      </c>
      <c r="K188" s="1">
        <v>259</v>
      </c>
      <c r="L188" s="1"/>
      <c r="M188" s="1">
        <v>0</v>
      </c>
      <c r="N188" s="1">
        <v>0</v>
      </c>
      <c r="O188" s="1">
        <v>222.28700000000001</v>
      </c>
      <c r="P188" s="1">
        <v>0</v>
      </c>
      <c r="Q188" s="1">
        <v>0</v>
      </c>
      <c r="R188" s="1">
        <v>20.872</v>
      </c>
      <c r="S188" s="1">
        <v>6.74</v>
      </c>
      <c r="T188" s="1">
        <v>7.5999999999999998E-2</v>
      </c>
      <c r="U188" s="3"/>
      <c r="V188" s="3"/>
      <c r="W188" s="3"/>
      <c r="X188" s="3"/>
      <c r="Y188" s="3"/>
      <c r="Z188" s="3"/>
      <c r="AA188" s="3"/>
    </row>
    <row r="189" spans="1:40">
      <c r="A189" s="1" t="s">
        <v>1470</v>
      </c>
      <c r="B189" s="1">
        <v>2012</v>
      </c>
      <c r="C189" s="1" t="s">
        <v>2397</v>
      </c>
      <c r="D189" s="1" t="s">
        <v>2398</v>
      </c>
      <c r="E189" s="1" t="s">
        <v>2399</v>
      </c>
      <c r="F189" s="1">
        <v>231</v>
      </c>
      <c r="G189" s="1" t="s">
        <v>2400</v>
      </c>
      <c r="H189" s="1" t="s">
        <v>2392</v>
      </c>
      <c r="I189" s="1"/>
      <c r="J189" s="1" t="s">
        <v>1627</v>
      </c>
      <c r="K189" s="1">
        <v>110</v>
      </c>
      <c r="L189" s="1"/>
      <c r="M189" s="1">
        <v>0</v>
      </c>
      <c r="N189" s="1">
        <v>0</v>
      </c>
      <c r="O189" s="1">
        <v>15.506</v>
      </c>
      <c r="P189" s="1">
        <v>0</v>
      </c>
      <c r="Q189" s="1">
        <v>0</v>
      </c>
      <c r="R189" s="1">
        <v>1.456</v>
      </c>
      <c r="S189" s="1">
        <v>0.96199999999999997</v>
      </c>
      <c r="T189" s="1">
        <v>3.9E-2</v>
      </c>
      <c r="U189" s="3"/>
      <c r="V189" s="3"/>
      <c r="W189" s="3"/>
      <c r="X189" s="3"/>
      <c r="Y189" s="3"/>
      <c r="Z189" s="3"/>
      <c r="AA189" s="3"/>
    </row>
    <row r="190" spans="1:40" s="5" customFormat="1">
      <c r="A190" s="4" t="s">
        <v>1470</v>
      </c>
      <c r="B190" s="4">
        <v>2012</v>
      </c>
      <c r="C190" s="4" t="s">
        <v>2401</v>
      </c>
      <c r="D190" s="4" t="s">
        <v>2402</v>
      </c>
      <c r="E190" s="4" t="s">
        <v>2403</v>
      </c>
      <c r="F190" s="4">
        <v>232</v>
      </c>
      <c r="G190" s="4" t="s">
        <v>2404</v>
      </c>
      <c r="H190" s="4" t="s">
        <v>2405</v>
      </c>
      <c r="I190" s="4"/>
      <c r="J190" s="4" t="s">
        <v>1627</v>
      </c>
      <c r="K190" s="4">
        <v>177.28</v>
      </c>
      <c r="L190" s="4"/>
      <c r="M190" s="4">
        <v>0</v>
      </c>
      <c r="N190" s="4">
        <v>0</v>
      </c>
      <c r="O190" s="4">
        <v>1.6</v>
      </c>
      <c r="P190" s="4">
        <v>1542.3</v>
      </c>
      <c r="Q190" s="4">
        <v>0</v>
      </c>
      <c r="R190" s="4">
        <v>0.66300000000000003</v>
      </c>
      <c r="S190" s="4">
        <v>47.45</v>
      </c>
      <c r="T190" s="4">
        <v>1.2689999999999999</v>
      </c>
      <c r="U190" s="16"/>
      <c r="V190" s="16"/>
      <c r="W190" s="16"/>
      <c r="X190" s="16"/>
      <c r="Y190" s="16"/>
      <c r="Z190" s="16"/>
      <c r="AA190" s="16"/>
      <c r="AB190" s="28" t="str">
        <f>[1]DE!B$1358</f>
        <v>6.(b)</v>
      </c>
      <c r="AC190" s="31" t="str">
        <f>[1]DE!C$1358</f>
        <v>Gebr.Lang GmbH, Papierfabrik</v>
      </c>
      <c r="AD190" s="31" t="str">
        <f>[1]DE!D$1358</f>
        <v>Gebr.Lang GmbH, Papierfabrik</v>
      </c>
      <c r="AE190" s="31">
        <f>[1]DE!E$1358</f>
        <v>46150</v>
      </c>
      <c r="AF190" s="31" t="str">
        <f>[1]DE!F$1358</f>
        <v>Fabrikstr.</v>
      </c>
      <c r="AG190" s="31" t="str">
        <f>[1]DE!G$1358</f>
        <v>4</v>
      </c>
      <c r="AH190" s="31" t="str">
        <f>[1]DE!H$1358</f>
        <v>Ettringen i.Lkr. Unterallgäu</v>
      </c>
      <c r="AI190" s="31" t="str">
        <f>[1]DE!I$1358</f>
        <v>86833</v>
      </c>
      <c r="AJ190" s="31">
        <f>[1]DE!J$1358</f>
        <v>0</v>
      </c>
      <c r="AK190" s="31">
        <f>[1]DE!K$1358</f>
        <v>0</v>
      </c>
      <c r="AL190" s="31">
        <f>[1]DE!L$1358</f>
        <v>0</v>
      </c>
      <c r="AM190" s="31">
        <f>[1]DE!M$1358</f>
        <v>0</v>
      </c>
      <c r="AN190" s="8" t="s">
        <v>809</v>
      </c>
    </row>
    <row r="191" spans="1:40">
      <c r="A191" s="1" t="s">
        <v>1470</v>
      </c>
      <c r="B191" s="1">
        <v>2012</v>
      </c>
      <c r="C191" s="1" t="s">
        <v>2406</v>
      </c>
      <c r="D191" s="1" t="s">
        <v>2407</v>
      </c>
      <c r="E191" s="1" t="s">
        <v>2408</v>
      </c>
      <c r="F191" s="1">
        <v>233</v>
      </c>
      <c r="G191" s="1" t="s">
        <v>2409</v>
      </c>
      <c r="H191" s="1" t="s">
        <v>2410</v>
      </c>
      <c r="I191" s="1"/>
      <c r="J191" s="1" t="s">
        <v>1627</v>
      </c>
      <c r="K191" s="1">
        <v>700</v>
      </c>
      <c r="L191" s="1"/>
      <c r="M191" s="1">
        <v>0.06</v>
      </c>
      <c r="N191" s="1">
        <v>6510</v>
      </c>
      <c r="O191" s="1">
        <v>77</v>
      </c>
      <c r="P191" s="1">
        <v>0</v>
      </c>
      <c r="Q191" s="1">
        <v>0</v>
      </c>
      <c r="R191" s="1">
        <v>274</v>
      </c>
      <c r="S191" s="1">
        <v>272</v>
      </c>
      <c r="T191" s="1">
        <v>1.23</v>
      </c>
      <c r="U191" s="3"/>
      <c r="V191" s="3"/>
      <c r="W191" s="3"/>
      <c r="X191" s="3"/>
      <c r="Y191" s="3"/>
      <c r="Z191" s="3"/>
      <c r="AA191" s="3"/>
    </row>
    <row r="192" spans="1:40">
      <c r="A192" s="1" t="s">
        <v>1470</v>
      </c>
      <c r="B192" s="1">
        <v>2012</v>
      </c>
      <c r="C192" s="1" t="s">
        <v>2411</v>
      </c>
      <c r="D192" s="1" t="s">
        <v>2412</v>
      </c>
      <c r="E192" s="1" t="s">
        <v>2413</v>
      </c>
      <c r="F192" s="1">
        <v>234</v>
      </c>
      <c r="G192" s="1" t="s">
        <v>2414</v>
      </c>
      <c r="H192" s="1" t="s">
        <v>2410</v>
      </c>
      <c r="I192" s="1"/>
      <c r="J192" s="1" t="s">
        <v>1627</v>
      </c>
      <c r="K192" s="1">
        <v>118</v>
      </c>
      <c r="L192" s="1"/>
      <c r="M192" s="1">
        <v>0</v>
      </c>
      <c r="N192" s="1">
        <v>0</v>
      </c>
      <c r="O192" s="1">
        <v>4.3499999999999996</v>
      </c>
      <c r="P192" s="1">
        <v>0</v>
      </c>
      <c r="Q192" s="1">
        <v>0</v>
      </c>
      <c r="R192" s="1">
        <v>0</v>
      </c>
      <c r="S192" s="1">
        <v>0</v>
      </c>
      <c r="T192" s="1">
        <v>0</v>
      </c>
      <c r="U192" s="3"/>
      <c r="V192" s="3"/>
      <c r="W192" s="3"/>
      <c r="X192" s="3"/>
      <c r="Y192" s="3"/>
      <c r="Z192" s="3"/>
      <c r="AA192" s="3"/>
    </row>
    <row r="193" spans="1:40">
      <c r="A193" s="1" t="s">
        <v>1470</v>
      </c>
      <c r="B193" s="1">
        <v>2012</v>
      </c>
      <c r="C193" s="1" t="s">
        <v>2415</v>
      </c>
      <c r="D193" s="1" t="s">
        <v>2416</v>
      </c>
      <c r="E193" s="1" t="s">
        <v>2417</v>
      </c>
      <c r="F193" s="1">
        <v>235</v>
      </c>
      <c r="G193" s="1" t="s">
        <v>2418</v>
      </c>
      <c r="H193" s="1" t="s">
        <v>2410</v>
      </c>
      <c r="I193" s="1"/>
      <c r="J193" s="1" t="s">
        <v>1627</v>
      </c>
      <c r="K193" s="1">
        <v>118</v>
      </c>
      <c r="L193" s="1"/>
      <c r="M193" s="1">
        <v>0</v>
      </c>
      <c r="N193" s="1">
        <v>0</v>
      </c>
      <c r="O193" s="1">
        <v>0.23</v>
      </c>
      <c r="P193" s="1">
        <v>0</v>
      </c>
      <c r="Q193" s="1">
        <v>0</v>
      </c>
      <c r="R193" s="1">
        <v>0</v>
      </c>
      <c r="S193" s="1">
        <v>0</v>
      </c>
      <c r="T193" s="1">
        <v>0</v>
      </c>
      <c r="U193" s="3"/>
      <c r="V193" s="3"/>
      <c r="W193" s="3"/>
      <c r="X193" s="3"/>
      <c r="Y193" s="3"/>
      <c r="Z193" s="3"/>
      <c r="AA193" s="3"/>
    </row>
    <row r="194" spans="1:40">
      <c r="A194" s="1" t="s">
        <v>1470</v>
      </c>
      <c r="B194" s="1">
        <v>2012</v>
      </c>
      <c r="C194" s="1" t="s">
        <v>2419</v>
      </c>
      <c r="D194" s="1" t="s">
        <v>2420</v>
      </c>
      <c r="E194" s="1" t="s">
        <v>2421</v>
      </c>
      <c r="F194" s="1">
        <v>236</v>
      </c>
      <c r="G194" s="1" t="s">
        <v>2422</v>
      </c>
      <c r="H194" s="1" t="s">
        <v>2410</v>
      </c>
      <c r="I194" s="1"/>
      <c r="J194" s="1" t="s">
        <v>1627</v>
      </c>
      <c r="K194" s="1">
        <v>126</v>
      </c>
      <c r="L194" s="1"/>
      <c r="M194" s="1">
        <v>0</v>
      </c>
      <c r="N194" s="1">
        <v>0</v>
      </c>
      <c r="O194" s="1">
        <v>7.0000000000000007E-2</v>
      </c>
      <c r="P194" s="1">
        <v>0</v>
      </c>
      <c r="Q194" s="1">
        <v>0</v>
      </c>
      <c r="R194" s="1">
        <v>0</v>
      </c>
      <c r="S194" s="1">
        <v>0</v>
      </c>
      <c r="T194" s="1">
        <v>0</v>
      </c>
      <c r="U194" s="3"/>
      <c r="V194" s="3"/>
      <c r="W194" s="3"/>
      <c r="X194" s="3"/>
      <c r="Y194" s="3"/>
      <c r="Z194" s="3"/>
      <c r="AA194" s="3"/>
    </row>
    <row r="195" spans="1:40">
      <c r="A195" s="1" t="s">
        <v>1470</v>
      </c>
      <c r="B195" s="1">
        <v>2012</v>
      </c>
      <c r="C195" s="1" t="s">
        <v>2423</v>
      </c>
      <c r="D195" s="1" t="s">
        <v>2424</v>
      </c>
      <c r="E195" s="1" t="s">
        <v>2425</v>
      </c>
      <c r="F195" s="1">
        <v>237</v>
      </c>
      <c r="G195" s="1" t="s">
        <v>2426</v>
      </c>
      <c r="H195" s="1" t="s">
        <v>2427</v>
      </c>
      <c r="I195" s="1"/>
      <c r="J195" s="1" t="s">
        <v>1627</v>
      </c>
      <c r="K195" s="1">
        <v>1044</v>
      </c>
      <c r="L195" s="1"/>
      <c r="M195" s="1">
        <v>0</v>
      </c>
      <c r="N195" s="1">
        <v>4757</v>
      </c>
      <c r="O195" s="1">
        <v>0</v>
      </c>
      <c r="P195" s="1">
        <v>12778</v>
      </c>
      <c r="Q195" s="1">
        <v>844</v>
      </c>
      <c r="R195" s="1">
        <v>41.847000000000008</v>
      </c>
      <c r="S195" s="1">
        <v>700.10699999999997</v>
      </c>
      <c r="T195" s="1">
        <v>8.8520000000000003</v>
      </c>
      <c r="U195" s="3"/>
      <c r="V195" s="3"/>
      <c r="W195" s="3"/>
      <c r="X195" s="3"/>
      <c r="Y195" s="3"/>
      <c r="Z195" s="3"/>
      <c r="AA195" s="3"/>
    </row>
    <row r="196" spans="1:40" s="5" customFormat="1">
      <c r="A196" s="4" t="s">
        <v>1470</v>
      </c>
      <c r="B196" s="4">
        <v>2012</v>
      </c>
      <c r="C196" s="4" t="s">
        <v>2428</v>
      </c>
      <c r="D196" s="4" t="s">
        <v>2429</v>
      </c>
      <c r="E196" s="4" t="s">
        <v>2430</v>
      </c>
      <c r="F196" s="4">
        <v>238</v>
      </c>
      <c r="G196" s="4" t="s">
        <v>2431</v>
      </c>
      <c r="H196" s="4" t="s">
        <v>2427</v>
      </c>
      <c r="I196" s="4"/>
      <c r="J196" s="4" t="s">
        <v>1627</v>
      </c>
      <c r="K196" s="4">
        <v>440</v>
      </c>
      <c r="L196" s="4"/>
      <c r="M196" s="4">
        <v>0</v>
      </c>
      <c r="N196" s="4">
        <v>0</v>
      </c>
      <c r="O196" s="4">
        <v>36.419999999999995</v>
      </c>
      <c r="P196" s="4">
        <v>5315.5</v>
      </c>
      <c r="Q196" s="4">
        <v>0</v>
      </c>
      <c r="R196" s="4">
        <v>7.577</v>
      </c>
      <c r="S196" s="4">
        <v>103.735</v>
      </c>
      <c r="T196" s="4">
        <v>1.413</v>
      </c>
      <c r="U196" s="16"/>
      <c r="V196" s="16"/>
      <c r="W196" s="16"/>
      <c r="X196" s="16"/>
      <c r="Y196" s="16"/>
      <c r="Z196" s="16"/>
      <c r="AA196" s="16"/>
      <c r="AB196" s="28" t="str">
        <f>[1]DE!B$1447</f>
        <v>1.(c)</v>
      </c>
      <c r="AC196" s="31" t="str">
        <f>[1]DE!C$1447</f>
        <v>Mainova AG, M1-K, Betrieb und Instandhaltung Kraftwerke</v>
      </c>
      <c r="AD196" s="31" t="str">
        <f>[1]DE!D$1447</f>
        <v>Mainova, HKW Niederrad</v>
      </c>
      <c r="AE196" s="31">
        <f>[1]DE!E$1447</f>
        <v>44926</v>
      </c>
      <c r="AF196" s="31" t="str">
        <f>[1]DE!F$1447</f>
        <v>Lyoner Str.</v>
      </c>
      <c r="AG196" s="31" t="str">
        <f>[1]DE!G$1447</f>
        <v>8</v>
      </c>
      <c r="AH196" s="31" t="str">
        <f>[1]DE!H$1447</f>
        <v>Frankfurt am Main, St.</v>
      </c>
      <c r="AI196" s="31" t="str">
        <f>[1]DE!I$1447</f>
        <v>60528</v>
      </c>
      <c r="AJ196" s="31">
        <f>[1]DE!J$1447</f>
        <v>104</v>
      </c>
      <c r="AK196" s="31">
        <f>[1]DE!K$1447</f>
        <v>0</v>
      </c>
      <c r="AL196" s="31">
        <f>[1]DE!L$1447</f>
        <v>0</v>
      </c>
      <c r="AM196" s="31">
        <f>[1]DE!M$1447</f>
        <v>302</v>
      </c>
      <c r="AN196" s="8" t="s">
        <v>810</v>
      </c>
    </row>
    <row r="197" spans="1:40" s="5" customFormat="1">
      <c r="A197" s="4" t="s">
        <v>1470</v>
      </c>
      <c r="B197" s="4">
        <v>2012</v>
      </c>
      <c r="C197" s="4" t="s">
        <v>2432</v>
      </c>
      <c r="D197" s="4" t="s">
        <v>2433</v>
      </c>
      <c r="E197" s="4" t="s">
        <v>2434</v>
      </c>
      <c r="F197" s="4">
        <v>239</v>
      </c>
      <c r="G197" s="4" t="s">
        <v>2435</v>
      </c>
      <c r="H197" s="4" t="s">
        <v>2427</v>
      </c>
      <c r="I197" s="4"/>
      <c r="J197" s="4" t="s">
        <v>1627</v>
      </c>
      <c r="K197" s="4">
        <v>793</v>
      </c>
      <c r="L197" s="4"/>
      <c r="M197" s="4">
        <v>0</v>
      </c>
      <c r="N197" s="4">
        <v>9965.9000000000015</v>
      </c>
      <c r="O197" s="4">
        <v>21.54</v>
      </c>
      <c r="P197" s="4">
        <v>442.37</v>
      </c>
      <c r="Q197" s="4">
        <v>0</v>
      </c>
      <c r="R197" s="4">
        <v>414.17999999999995</v>
      </c>
      <c r="S197" s="4">
        <v>794.8</v>
      </c>
      <c r="T197" s="4">
        <v>2.8639999999999999</v>
      </c>
      <c r="U197" s="16"/>
      <c r="V197" s="16"/>
      <c r="W197" s="16"/>
      <c r="X197" s="16"/>
      <c r="Y197" s="16"/>
      <c r="Z197" s="16"/>
      <c r="AA197" s="16"/>
      <c r="AB197" s="28" t="str">
        <f>[1]DE!B$1448</f>
        <v>1.(c)</v>
      </c>
      <c r="AC197" s="31" t="str">
        <f>[1]DE!C$1448</f>
        <v>Mainova AG, M1-K, Betrieb und Instandhaltung Kraftwerke</v>
      </c>
      <c r="AD197" s="31" t="str">
        <f>[1]DE!D$1448</f>
        <v>Mainova, HKW West</v>
      </c>
      <c r="AE197" s="31">
        <f>[1]DE!E$1448</f>
        <v>44925</v>
      </c>
      <c r="AF197" s="31" t="str">
        <f>[1]DE!F$1448</f>
        <v>Gutleutstr.</v>
      </c>
      <c r="AG197" s="31" t="str">
        <f>[1]DE!G$1448</f>
        <v>231</v>
      </c>
      <c r="AH197" s="31" t="str">
        <f>[1]DE!H$1448</f>
        <v>Frankfurt am Main, St.</v>
      </c>
      <c r="AI197" s="31" t="str">
        <f>[1]DE!I$1448</f>
        <v>60327</v>
      </c>
      <c r="AJ197" s="31">
        <f>[1]DE!J$1448</f>
        <v>795</v>
      </c>
      <c r="AK197" s="31">
        <f>[1]DE!K$1448</f>
        <v>414</v>
      </c>
      <c r="AL197" s="31">
        <f>[1]DE!L$1448</f>
        <v>0</v>
      </c>
      <c r="AM197" s="31">
        <f>[1]DE!M$1448</f>
        <v>965</v>
      </c>
      <c r="AN197" s="8" t="s">
        <v>810</v>
      </c>
    </row>
    <row r="198" spans="1:40">
      <c r="A198" s="1" t="s">
        <v>1470</v>
      </c>
      <c r="B198" s="1">
        <v>2012</v>
      </c>
      <c r="C198" s="1" t="s">
        <v>2436</v>
      </c>
      <c r="D198" s="1" t="s">
        <v>2437</v>
      </c>
      <c r="E198" s="1" t="s">
        <v>2438</v>
      </c>
      <c r="F198" s="1">
        <v>240</v>
      </c>
      <c r="G198" s="1" t="s">
        <v>2439</v>
      </c>
      <c r="H198" s="1" t="s">
        <v>2427</v>
      </c>
      <c r="I198" s="1"/>
      <c r="J198" s="1" t="s">
        <v>1627</v>
      </c>
      <c r="K198" s="1">
        <v>132</v>
      </c>
      <c r="L198" s="1"/>
      <c r="M198" s="1">
        <v>0</v>
      </c>
      <c r="N198" s="1">
        <v>0</v>
      </c>
      <c r="O198" s="1">
        <v>0</v>
      </c>
      <c r="P198" s="1">
        <v>269.62</v>
      </c>
      <c r="Q198" s="1">
        <v>0</v>
      </c>
      <c r="R198" s="1">
        <v>0.36699999999999999</v>
      </c>
      <c r="S198" s="1">
        <v>5.2549999999999999</v>
      </c>
      <c r="T198" s="1">
        <v>6.6000000000000003E-2</v>
      </c>
      <c r="U198" s="3"/>
      <c r="V198" s="3"/>
      <c r="W198" s="3"/>
      <c r="X198" s="3"/>
      <c r="Y198" s="3"/>
      <c r="Z198" s="3"/>
      <c r="AA198" s="3"/>
    </row>
    <row r="199" spans="1:40" s="5" customFormat="1">
      <c r="A199" s="4" t="s">
        <v>1470</v>
      </c>
      <c r="B199" s="4">
        <v>2012</v>
      </c>
      <c r="C199" s="4" t="s">
        <v>2440</v>
      </c>
      <c r="D199" s="4" t="s">
        <v>2441</v>
      </c>
      <c r="E199" s="4" t="s">
        <v>2442</v>
      </c>
      <c r="F199" s="4">
        <v>241</v>
      </c>
      <c r="G199" s="4" t="s">
        <v>2443</v>
      </c>
      <c r="H199" s="4" t="s">
        <v>2427</v>
      </c>
      <c r="I199" s="4"/>
      <c r="J199" s="4" t="s">
        <v>1627</v>
      </c>
      <c r="K199" s="4">
        <v>115</v>
      </c>
      <c r="L199" s="4"/>
      <c r="M199" s="4">
        <v>0</v>
      </c>
      <c r="N199" s="4">
        <v>0</v>
      </c>
      <c r="O199" s="4">
        <v>0.13500000000000001</v>
      </c>
      <c r="P199" s="4">
        <v>102.858</v>
      </c>
      <c r="Q199" s="4">
        <v>1.619</v>
      </c>
      <c r="R199" s="4">
        <v>6.7000000000000004E-2</v>
      </c>
      <c r="S199" s="4">
        <v>2.5880000000000001</v>
      </c>
      <c r="T199" s="4">
        <v>2.5000000000000001E-2</v>
      </c>
      <c r="U199" s="16"/>
      <c r="V199" s="16"/>
      <c r="W199" s="16"/>
      <c r="X199" s="16"/>
      <c r="Y199" s="16"/>
      <c r="Z199" s="16"/>
      <c r="AA199" s="16"/>
      <c r="AB199" s="28" t="str">
        <f>[1]DE!B$1434</f>
        <v>5.(a)</v>
      </c>
      <c r="AC199" s="31" t="str">
        <f>[1]DE!C$1434</f>
        <v>Donau Chemie</v>
      </c>
      <c r="AD199" s="31" t="str">
        <f>[1]DE!D$1434</f>
        <v>Donau Carbon GmbH &amp; Co. KG</v>
      </c>
      <c r="AE199" s="31">
        <f>[1]DE!E$1434</f>
        <v>74141</v>
      </c>
      <c r="AF199" s="31" t="str">
        <f>[1]DE!F$1434</f>
        <v>Gwinnerstraße</v>
      </c>
      <c r="AG199" s="31" t="str">
        <f>[1]DE!G$1434</f>
        <v>27-33</v>
      </c>
      <c r="AH199" s="31" t="str">
        <f>[1]DE!H$1434</f>
        <v>Frankfurt am Main, St.</v>
      </c>
      <c r="AI199" s="31" t="str">
        <f>[1]DE!I$1434</f>
        <v>60388</v>
      </c>
      <c r="AJ199" s="31">
        <f>[1]DE!J$1434</f>
        <v>0</v>
      </c>
      <c r="AK199" s="31">
        <f>[1]DE!K$1434</f>
        <v>0</v>
      </c>
      <c r="AL199" s="31">
        <f>[1]DE!L$1434</f>
        <v>0</v>
      </c>
      <c r="AM199" s="31">
        <f>[1]DE!M$1434</f>
        <v>0</v>
      </c>
      <c r="AN199" s="8" t="s">
        <v>809</v>
      </c>
    </row>
    <row r="200" spans="1:40">
      <c r="A200" s="1" t="s">
        <v>1470</v>
      </c>
      <c r="B200" s="1">
        <v>2012</v>
      </c>
      <c r="C200" s="1" t="s">
        <v>2444</v>
      </c>
      <c r="D200" s="1" t="s">
        <v>2445</v>
      </c>
      <c r="E200" s="1" t="s">
        <v>2446</v>
      </c>
      <c r="F200" s="1">
        <v>242</v>
      </c>
      <c r="G200" s="1" t="s">
        <v>2447</v>
      </c>
      <c r="H200" s="1" t="s">
        <v>2427</v>
      </c>
      <c r="I200" s="1"/>
      <c r="J200" s="1" t="s">
        <v>1627</v>
      </c>
      <c r="K200" s="1">
        <v>75</v>
      </c>
      <c r="L200" s="1"/>
      <c r="M200" s="1">
        <v>0</v>
      </c>
      <c r="N200" s="1">
        <v>0</v>
      </c>
      <c r="O200" s="1">
        <v>0</v>
      </c>
      <c r="P200" s="1">
        <v>45.2</v>
      </c>
      <c r="Q200" s="1">
        <v>0</v>
      </c>
      <c r="R200" s="1">
        <v>6.5000000000000002E-2</v>
      </c>
      <c r="S200" s="1">
        <v>1.1400000000000001</v>
      </c>
      <c r="T200" s="1">
        <v>1.0999999999999999E-2</v>
      </c>
      <c r="U200" s="3"/>
      <c r="V200" s="3"/>
      <c r="W200" s="3"/>
      <c r="X200" s="3"/>
      <c r="Y200" s="3"/>
      <c r="Z200" s="3"/>
      <c r="AA200" s="3"/>
    </row>
    <row r="201" spans="1:40">
      <c r="A201" s="1" t="s">
        <v>1470</v>
      </c>
      <c r="B201" s="1">
        <v>2012</v>
      </c>
      <c r="C201" s="1" t="s">
        <v>2448</v>
      </c>
      <c r="D201" s="1" t="s">
        <v>2449</v>
      </c>
      <c r="E201" s="1" t="s">
        <v>2450</v>
      </c>
      <c r="F201" s="1">
        <v>243</v>
      </c>
      <c r="G201" s="1" t="s">
        <v>2451</v>
      </c>
      <c r="H201" s="1" t="s">
        <v>2427</v>
      </c>
      <c r="I201" s="1"/>
      <c r="J201" s="1" t="s">
        <v>1627</v>
      </c>
      <c r="K201" s="1">
        <v>170</v>
      </c>
      <c r="L201" s="1"/>
      <c r="M201" s="1">
        <v>0</v>
      </c>
      <c r="N201" s="1">
        <v>0</v>
      </c>
      <c r="O201" s="1">
        <v>0</v>
      </c>
      <c r="P201" s="1">
        <v>11.99</v>
      </c>
      <c r="Q201" s="1">
        <v>0</v>
      </c>
      <c r="R201" s="1">
        <v>3.0000000000000001E-3</v>
      </c>
      <c r="S201" s="1">
        <v>0.33200000000000002</v>
      </c>
      <c r="T201" s="1">
        <v>1E-3</v>
      </c>
      <c r="U201" s="3"/>
      <c r="V201" s="3"/>
      <c r="W201" s="3"/>
      <c r="X201" s="3"/>
      <c r="Y201" s="3"/>
      <c r="Z201" s="3"/>
      <c r="AA201" s="3"/>
    </row>
    <row r="202" spans="1:40" s="5" customFormat="1">
      <c r="A202" s="4" t="s">
        <v>1470</v>
      </c>
      <c r="B202" s="4">
        <v>2012</v>
      </c>
      <c r="C202" s="4" t="s">
        <v>2452</v>
      </c>
      <c r="D202" s="4" t="s">
        <v>2453</v>
      </c>
      <c r="E202" s="4" t="s">
        <v>2454</v>
      </c>
      <c r="F202" s="4">
        <v>244</v>
      </c>
      <c r="G202" s="4" t="s">
        <v>2455</v>
      </c>
      <c r="H202" s="4" t="s">
        <v>2427</v>
      </c>
      <c r="I202" s="4"/>
      <c r="J202" s="4" t="s">
        <v>1627</v>
      </c>
      <c r="K202" s="4">
        <v>143</v>
      </c>
      <c r="L202" s="4"/>
      <c r="M202" s="4">
        <v>0</v>
      </c>
      <c r="N202" s="4">
        <v>0</v>
      </c>
      <c r="O202" s="4">
        <v>69.38000000000001</v>
      </c>
      <c r="P202" s="4">
        <v>0</v>
      </c>
      <c r="Q202" s="4">
        <v>0</v>
      </c>
      <c r="R202" s="4">
        <v>3.0999999999999996</v>
      </c>
      <c r="S202" s="4">
        <v>3.5769999999999995</v>
      </c>
      <c r="T202" s="4">
        <v>0.10400000000000001</v>
      </c>
      <c r="U202" s="16"/>
      <c r="V202" s="16"/>
      <c r="W202" s="16"/>
      <c r="X202" s="16"/>
      <c r="Y202" s="16"/>
      <c r="Z202" s="16"/>
      <c r="AA202" s="16"/>
      <c r="AB202" s="28" t="str">
        <f>[1]DE!B$1449</f>
        <v>5.(b)</v>
      </c>
      <c r="AC202" s="31" t="str">
        <f>[1]DE!C$1449</f>
        <v>MHKW Müllheizkraftwerk Frankfurt am Main GmbH</v>
      </c>
      <c r="AD202" s="31" t="str">
        <f>[1]DE!D$1449</f>
        <v>MHKW GmbH Nordweststadt</v>
      </c>
      <c r="AE202" s="31">
        <f>[1]DE!E$1449</f>
        <v>44853</v>
      </c>
      <c r="AF202" s="31" t="str">
        <f>[1]DE!F$1449</f>
        <v>Heddernheimer Landstrasse</v>
      </c>
      <c r="AG202" s="31" t="str">
        <f>[1]DE!G$1449</f>
        <v>157</v>
      </c>
      <c r="AH202" s="31" t="str">
        <f>[1]DE!H$1449</f>
        <v>Frankfurt am Main, St.</v>
      </c>
      <c r="AI202" s="31" t="str">
        <f>[1]DE!I$1449</f>
        <v>60439</v>
      </c>
      <c r="AJ202" s="31">
        <f>[1]DE!J$1449</f>
        <v>447</v>
      </c>
      <c r="AK202" s="31">
        <f>[1]DE!K$1449</f>
        <v>0</v>
      </c>
      <c r="AL202" s="31">
        <f>[1]DE!L$1449</f>
        <v>0</v>
      </c>
      <c r="AM202" s="31">
        <f>[1]DE!M$1449</f>
        <v>0</v>
      </c>
      <c r="AN202" s="8" t="s">
        <v>810</v>
      </c>
    </row>
    <row r="203" spans="1:40" s="5" customFormat="1">
      <c r="A203" s="4" t="s">
        <v>1470</v>
      </c>
      <c r="B203" s="4">
        <v>2012</v>
      </c>
      <c r="C203" s="4" t="s">
        <v>2456</v>
      </c>
      <c r="D203" s="4" t="s">
        <v>2457</v>
      </c>
      <c r="E203" s="4" t="s">
        <v>2458</v>
      </c>
      <c r="F203" s="4">
        <v>245</v>
      </c>
      <c r="G203" s="4" t="s">
        <v>2459</v>
      </c>
      <c r="H203" s="4" t="s">
        <v>2460</v>
      </c>
      <c r="I203" s="4"/>
      <c r="J203" s="4" t="s">
        <v>1627</v>
      </c>
      <c r="K203" s="4">
        <v>191</v>
      </c>
      <c r="L203" s="4"/>
      <c r="M203" s="4">
        <v>0</v>
      </c>
      <c r="N203" s="4">
        <v>1253.8</v>
      </c>
      <c r="O203" s="4">
        <v>0</v>
      </c>
      <c r="P203" s="4">
        <v>1012.6</v>
      </c>
      <c r="Q203" s="4">
        <v>0</v>
      </c>
      <c r="R203" s="4">
        <v>161.55000000000001</v>
      </c>
      <c r="S203" s="4">
        <v>139.30000000000001</v>
      </c>
      <c r="T203" s="4">
        <v>0.38100000000000001</v>
      </c>
      <c r="U203" s="16"/>
      <c r="V203" s="16"/>
      <c r="W203" s="16"/>
      <c r="X203" s="16"/>
      <c r="Y203" s="16"/>
      <c r="Z203" s="16"/>
      <c r="AA203" s="16"/>
      <c r="AB203" s="28" t="str">
        <f>[1]DE!B$1418</f>
        <v>1.(c)</v>
      </c>
      <c r="AC203" s="31" t="str">
        <f>[1]DE!C$1418</f>
        <v>Stadtwerke Frankfurt (Oder) GmbH</v>
      </c>
      <c r="AD203" s="31" t="str">
        <f>[1]DE!D$1418</f>
        <v>Stadtwerke Frankfurt (Oder) GmbH</v>
      </c>
      <c r="AE203" s="31">
        <f>[1]DE!E$1418</f>
        <v>46316</v>
      </c>
      <c r="AF203" s="31" t="str">
        <f>[1]DE!F$1418</f>
        <v>Am Hohem Feld Nr.</v>
      </c>
      <c r="AG203" s="31" t="str">
        <f>[1]DE!G$1418</f>
        <v>4</v>
      </c>
      <c r="AH203" s="31" t="str">
        <f>[1]DE!H$1418</f>
        <v>Frankfurt (Oder)</v>
      </c>
      <c r="AI203" s="31" t="str">
        <f>[1]DE!I$1418</f>
        <v>15232</v>
      </c>
      <c r="AJ203" s="31">
        <f>[1]DE!J$1418</f>
        <v>141</v>
      </c>
      <c r="AK203" s="31">
        <f>[1]DE!K$1418</f>
        <v>0</v>
      </c>
      <c r="AL203" s="31">
        <f>[1]DE!L$1418</f>
        <v>0</v>
      </c>
      <c r="AM203" s="31">
        <f>[1]DE!M$1418</f>
        <v>180</v>
      </c>
      <c r="AN203" s="8" t="s">
        <v>809</v>
      </c>
    </row>
    <row r="204" spans="1:40">
      <c r="A204" s="1" t="s">
        <v>1470</v>
      </c>
      <c r="B204" s="1">
        <v>2012</v>
      </c>
      <c r="C204" s="1" t="s">
        <v>2461</v>
      </c>
      <c r="D204" s="1" t="s">
        <v>2462</v>
      </c>
      <c r="E204" s="1" t="s">
        <v>2463</v>
      </c>
      <c r="F204" s="1">
        <v>246</v>
      </c>
      <c r="G204" s="1" t="s">
        <v>2464</v>
      </c>
      <c r="H204" s="1" t="s">
        <v>2460</v>
      </c>
      <c r="I204" s="1"/>
      <c r="J204" s="1" t="s">
        <v>1627</v>
      </c>
      <c r="K204" s="1">
        <v>135</v>
      </c>
      <c r="L204" s="1"/>
      <c r="M204" s="1">
        <v>0</v>
      </c>
      <c r="N204" s="1">
        <v>0</v>
      </c>
      <c r="O204" s="1">
        <v>9.7799999999999994</v>
      </c>
      <c r="P204" s="1">
        <v>124.5</v>
      </c>
      <c r="Q204" s="1">
        <v>0</v>
      </c>
      <c r="R204" s="1">
        <v>0.18</v>
      </c>
      <c r="S204" s="1">
        <v>1.5980000000000001</v>
      </c>
      <c r="T204" s="1">
        <v>5.0000000000000001E-3</v>
      </c>
      <c r="U204" s="3"/>
      <c r="V204" s="3"/>
      <c r="W204" s="3"/>
      <c r="X204" s="3"/>
      <c r="Y204" s="3"/>
      <c r="Z204" s="3"/>
      <c r="AA204" s="3"/>
    </row>
    <row r="205" spans="1:40">
      <c r="A205" s="1" t="s">
        <v>1470</v>
      </c>
      <c r="B205" s="1">
        <v>2012</v>
      </c>
      <c r="C205" s="1" t="s">
        <v>2465</v>
      </c>
      <c r="D205" s="1" t="s">
        <v>2466</v>
      </c>
      <c r="E205" s="1" t="s">
        <v>2467</v>
      </c>
      <c r="F205" s="1">
        <v>247</v>
      </c>
      <c r="G205" s="1" t="s">
        <v>2468</v>
      </c>
      <c r="H205" s="1" t="s">
        <v>2469</v>
      </c>
      <c r="I205" s="1"/>
      <c r="J205" s="1" t="s">
        <v>1627</v>
      </c>
      <c r="K205" s="1">
        <v>399</v>
      </c>
      <c r="L205" s="1"/>
      <c r="M205" s="1">
        <v>0</v>
      </c>
      <c r="N205" s="1">
        <v>7771.6</v>
      </c>
      <c r="O205" s="1">
        <v>7.617</v>
      </c>
      <c r="P205" s="1">
        <v>0</v>
      </c>
      <c r="Q205" s="1">
        <v>0</v>
      </c>
      <c r="R205" s="1">
        <v>386.2</v>
      </c>
      <c r="S205" s="1">
        <v>478.8</v>
      </c>
      <c r="T205" s="1">
        <v>12.8</v>
      </c>
      <c r="U205" s="3"/>
      <c r="V205" s="3"/>
      <c r="W205" s="3"/>
      <c r="X205" s="3"/>
      <c r="Y205" s="3"/>
      <c r="Z205" s="3"/>
      <c r="AA205" s="3"/>
    </row>
    <row r="206" spans="1:40">
      <c r="A206" s="1" t="s">
        <v>1470</v>
      </c>
      <c r="B206" s="1">
        <v>2012</v>
      </c>
      <c r="C206" s="1" t="s">
        <v>2470</v>
      </c>
      <c r="D206" s="1" t="s">
        <v>2471</v>
      </c>
      <c r="E206" s="1" t="s">
        <v>2472</v>
      </c>
      <c r="F206" s="1">
        <v>248</v>
      </c>
      <c r="G206" s="1" t="s">
        <v>2473</v>
      </c>
      <c r="H206" s="1" t="s">
        <v>2474</v>
      </c>
      <c r="I206" s="1"/>
      <c r="J206" s="1" t="s">
        <v>1627</v>
      </c>
      <c r="K206" s="1">
        <v>81</v>
      </c>
      <c r="L206" s="1"/>
      <c r="M206" s="1">
        <v>0</v>
      </c>
      <c r="N206" s="1">
        <v>0</v>
      </c>
      <c r="O206" s="1">
        <v>2.31</v>
      </c>
      <c r="P206" s="1">
        <v>506.69</v>
      </c>
      <c r="Q206" s="1">
        <v>0</v>
      </c>
      <c r="R206" s="1">
        <v>1.4</v>
      </c>
      <c r="S206" s="1">
        <v>20.2</v>
      </c>
      <c r="T206" s="1">
        <v>0.3</v>
      </c>
      <c r="U206" s="3"/>
      <c r="V206" s="3"/>
      <c r="W206" s="3"/>
      <c r="X206" s="3"/>
      <c r="Y206" s="3"/>
      <c r="Z206" s="3"/>
      <c r="AA206" s="3"/>
    </row>
    <row r="207" spans="1:40">
      <c r="A207" s="1" t="s">
        <v>1470</v>
      </c>
      <c r="B207" s="1">
        <v>2012</v>
      </c>
      <c r="C207" s="1" t="s">
        <v>2475</v>
      </c>
      <c r="D207" s="1" t="s">
        <v>2476</v>
      </c>
      <c r="E207" s="1" t="s">
        <v>2477</v>
      </c>
      <c r="F207" s="1">
        <v>249</v>
      </c>
      <c r="G207" s="1" t="s">
        <v>2478</v>
      </c>
      <c r="H207" s="1" t="s">
        <v>2479</v>
      </c>
      <c r="I207" s="1"/>
      <c r="J207" s="1" t="s">
        <v>1627</v>
      </c>
      <c r="K207" s="1">
        <v>175</v>
      </c>
      <c r="L207" s="1"/>
      <c r="M207" s="1">
        <v>144.76</v>
      </c>
      <c r="N207" s="1">
        <v>0</v>
      </c>
      <c r="O207" s="1">
        <v>9.1199999999999992</v>
      </c>
      <c r="P207" s="1">
        <v>1229.3900000000001</v>
      </c>
      <c r="Q207" s="1">
        <v>0</v>
      </c>
      <c r="R207" s="1">
        <v>2.1459999999999999</v>
      </c>
      <c r="S207" s="1">
        <v>64.623000000000005</v>
      </c>
      <c r="T207" s="1">
        <v>0.13900000000000001</v>
      </c>
      <c r="U207" s="3"/>
      <c r="V207" s="3"/>
      <c r="W207" s="3"/>
      <c r="X207" s="3"/>
      <c r="Y207" s="3"/>
      <c r="Z207" s="3"/>
      <c r="AA207" s="3"/>
    </row>
    <row r="208" spans="1:40">
      <c r="A208" s="1" t="s">
        <v>1470</v>
      </c>
      <c r="B208" s="1">
        <v>2012</v>
      </c>
      <c r="C208" s="1" t="s">
        <v>2480</v>
      </c>
      <c r="D208" s="1" t="s">
        <v>2481</v>
      </c>
      <c r="E208" s="1" t="s">
        <v>2482</v>
      </c>
      <c r="F208" s="1">
        <v>250</v>
      </c>
      <c r="G208" s="1" t="s">
        <v>2483</v>
      </c>
      <c r="H208" s="1" t="s">
        <v>2479</v>
      </c>
      <c r="I208" s="1"/>
      <c r="J208" s="1" t="s">
        <v>1627</v>
      </c>
      <c r="K208" s="1">
        <v>200</v>
      </c>
      <c r="L208" s="1"/>
      <c r="M208" s="1">
        <v>0</v>
      </c>
      <c r="N208" s="1">
        <v>0</v>
      </c>
      <c r="O208" s="1">
        <v>0</v>
      </c>
      <c r="P208" s="1">
        <v>3094.3429999999998</v>
      </c>
      <c r="Q208" s="1">
        <v>0</v>
      </c>
      <c r="R208" s="1">
        <v>0</v>
      </c>
      <c r="S208" s="1">
        <v>85.734999999999999</v>
      </c>
      <c r="T208" s="1">
        <v>0</v>
      </c>
      <c r="U208" s="3"/>
      <c r="V208" s="3"/>
      <c r="W208" s="3"/>
      <c r="X208" s="3"/>
      <c r="Y208" s="3"/>
      <c r="Z208" s="3"/>
      <c r="AA208" s="3"/>
    </row>
    <row r="209" spans="1:40">
      <c r="A209" s="1" t="s">
        <v>1470</v>
      </c>
      <c r="B209" s="1">
        <v>2012</v>
      </c>
      <c r="C209" s="1" t="s">
        <v>2484</v>
      </c>
      <c r="D209" s="1" t="s">
        <v>2485</v>
      </c>
      <c r="E209" s="1" t="s">
        <v>2486</v>
      </c>
      <c r="F209" s="1">
        <v>251</v>
      </c>
      <c r="G209" s="1" t="s">
        <v>2487</v>
      </c>
      <c r="H209" s="1" t="s">
        <v>2488</v>
      </c>
      <c r="I209" s="1"/>
      <c r="J209" s="1" t="s">
        <v>1627</v>
      </c>
      <c r="K209" s="1">
        <v>61</v>
      </c>
      <c r="L209" s="1"/>
      <c r="M209" s="1">
        <v>0</v>
      </c>
      <c r="N209" s="1">
        <v>0</v>
      </c>
      <c r="O209" s="1">
        <v>0</v>
      </c>
      <c r="P209" s="1">
        <v>261.84800000000001</v>
      </c>
      <c r="Q209" s="1">
        <v>0</v>
      </c>
      <c r="R209" s="1">
        <v>0.11</v>
      </c>
      <c r="S209" s="1">
        <v>38.03</v>
      </c>
      <c r="T209" s="1">
        <v>1.7000000000000001E-2</v>
      </c>
      <c r="U209" s="3"/>
      <c r="V209" s="3"/>
      <c r="W209" s="3"/>
      <c r="X209" s="3"/>
      <c r="Y209" s="3"/>
      <c r="Z209" s="3"/>
      <c r="AA209" s="3"/>
    </row>
    <row r="210" spans="1:40">
      <c r="A210" s="1" t="s">
        <v>1470</v>
      </c>
      <c r="B210" s="1">
        <v>2012</v>
      </c>
      <c r="C210" s="1" t="s">
        <v>2489</v>
      </c>
      <c r="D210" s="1" t="s">
        <v>2490</v>
      </c>
      <c r="E210" s="1" t="s">
        <v>2491</v>
      </c>
      <c r="F210" s="1">
        <v>252</v>
      </c>
      <c r="G210" s="1" t="s">
        <v>2492</v>
      </c>
      <c r="H210" s="1" t="s">
        <v>2488</v>
      </c>
      <c r="I210" s="1"/>
      <c r="J210" s="1" t="s">
        <v>1627</v>
      </c>
      <c r="K210" s="1">
        <v>65</v>
      </c>
      <c r="L210" s="1"/>
      <c r="M210" s="1">
        <v>0</v>
      </c>
      <c r="N210" s="1">
        <v>0</v>
      </c>
      <c r="O210" s="1">
        <v>0</v>
      </c>
      <c r="P210" s="1">
        <v>7.2</v>
      </c>
      <c r="Q210" s="1">
        <v>0</v>
      </c>
      <c r="R210" s="1">
        <v>2E-3</v>
      </c>
      <c r="S210" s="1">
        <v>1.04</v>
      </c>
      <c r="T210" s="1">
        <v>0</v>
      </c>
      <c r="U210" s="3"/>
      <c r="V210" s="3"/>
      <c r="W210" s="3"/>
      <c r="X210" s="3"/>
      <c r="Y210" s="3"/>
      <c r="Z210" s="3"/>
      <c r="AA210" s="3"/>
    </row>
    <row r="211" spans="1:40" s="5" customFormat="1">
      <c r="A211" s="4" t="s">
        <v>1470</v>
      </c>
      <c r="B211" s="4">
        <v>2012</v>
      </c>
      <c r="C211" s="4" t="s">
        <v>2493</v>
      </c>
      <c r="D211" s="4" t="s">
        <v>2494</v>
      </c>
      <c r="E211" s="4" t="s">
        <v>2495</v>
      </c>
      <c r="F211" s="4">
        <v>253</v>
      </c>
      <c r="G211" s="4" t="s">
        <v>2496</v>
      </c>
      <c r="H211" s="4" t="s">
        <v>2497</v>
      </c>
      <c r="I211" s="4"/>
      <c r="J211" s="4" t="s">
        <v>1627</v>
      </c>
      <c r="K211" s="4">
        <v>146</v>
      </c>
      <c r="L211" s="4"/>
      <c r="M211" s="4">
        <v>0</v>
      </c>
      <c r="N211" s="4">
        <v>0</v>
      </c>
      <c r="O211" s="4">
        <v>0</v>
      </c>
      <c r="P211" s="4">
        <v>3192.42</v>
      </c>
      <c r="Q211" s="4">
        <v>110.46</v>
      </c>
      <c r="R211" s="4">
        <v>2.222</v>
      </c>
      <c r="S211" s="4">
        <v>246.77199999999999</v>
      </c>
      <c r="T211" s="4">
        <v>0.29499999999999998</v>
      </c>
      <c r="U211" s="16"/>
      <c r="V211" s="16"/>
      <c r="W211" s="16"/>
      <c r="X211" s="16"/>
      <c r="Y211" s="16"/>
      <c r="Z211" s="16"/>
      <c r="AA211" s="16"/>
      <c r="AB211" s="28" t="str">
        <f>[1]DE!B$1515</f>
        <v>6.(b)</v>
      </c>
      <c r="AC211" s="31" t="str">
        <f>[1]DE!C$1515</f>
        <v>Papierfabrik A. Jass GmbH &amp; Co.KG</v>
      </c>
      <c r="AD211" s="31" t="str">
        <f>[1]DE!D$1515</f>
        <v>Papierfabrik A. Jass GmbH &amp; Co.KG</v>
      </c>
      <c r="AE211" s="31">
        <f>[1]DE!E$1515</f>
        <v>45027</v>
      </c>
      <c r="AF211" s="31" t="str">
        <f>[1]DE!F$1515</f>
        <v>Hermann-Muth-Straße</v>
      </c>
      <c r="AG211" s="31" t="str">
        <f>[1]DE!G$1515</f>
        <v>6</v>
      </c>
      <c r="AH211" s="31" t="str">
        <f>[1]DE!H$1515</f>
        <v>Fulda</v>
      </c>
      <c r="AI211" s="31" t="str">
        <f>[1]DE!I$1515</f>
        <v>36039</v>
      </c>
      <c r="AJ211" s="31">
        <f>[1]DE!J$1515</f>
        <v>247</v>
      </c>
      <c r="AK211" s="31">
        <f>[1]DE!K$1515</f>
        <v>0</v>
      </c>
      <c r="AL211" s="31">
        <f>[1]DE!L$1515</f>
        <v>0</v>
      </c>
      <c r="AM211" s="31">
        <f>[1]DE!M$1515</f>
        <v>189</v>
      </c>
      <c r="AN211" s="8" t="s">
        <v>810</v>
      </c>
    </row>
    <row r="212" spans="1:40" s="5" customFormat="1">
      <c r="A212" s="4" t="s">
        <v>1470</v>
      </c>
      <c r="B212" s="4">
        <v>2012</v>
      </c>
      <c r="C212" s="4" t="s">
        <v>2498</v>
      </c>
      <c r="D212" s="4" t="s">
        <v>2499</v>
      </c>
      <c r="E212" s="4" t="s">
        <v>2500</v>
      </c>
      <c r="F212" s="4">
        <v>254</v>
      </c>
      <c r="G212" s="4" t="s">
        <v>2501</v>
      </c>
      <c r="H212" s="4" t="s">
        <v>2502</v>
      </c>
      <c r="I212" s="4"/>
      <c r="J212" s="4" t="s">
        <v>1627</v>
      </c>
      <c r="K212" s="4">
        <v>57</v>
      </c>
      <c r="L212" s="4"/>
      <c r="M212" s="4">
        <v>0</v>
      </c>
      <c r="N212" s="4">
        <v>0</v>
      </c>
      <c r="O212" s="4">
        <v>0</v>
      </c>
      <c r="P212" s="4">
        <v>79.031000000000006</v>
      </c>
      <c r="Q212" s="4">
        <v>0</v>
      </c>
      <c r="R212" s="4">
        <v>4.3999999999999997E-2</v>
      </c>
      <c r="S212" s="4">
        <v>2.54</v>
      </c>
      <c r="T212" s="4">
        <v>7.0000000000000001E-3</v>
      </c>
      <c r="U212" s="16"/>
      <c r="V212" s="16"/>
      <c r="W212" s="16"/>
      <c r="X212" s="16"/>
      <c r="Y212" s="16"/>
      <c r="Z212" s="16"/>
      <c r="AA212" s="16"/>
      <c r="AB212" s="28" t="str">
        <f>[1]DE!B$1518</f>
        <v>2.(d)</v>
      </c>
      <c r="AC212" s="31" t="str">
        <f>[1]DE!C$1518</f>
        <v>Hawle Armaturen GmbH, 83395 Freilassing</v>
      </c>
      <c r="AD212" s="31" t="str">
        <f>[1]DE!D$1518</f>
        <v>Hawle Guss GmbH</v>
      </c>
      <c r="AE212" s="31">
        <f>[1]DE!E$1518</f>
        <v>46335</v>
      </c>
      <c r="AF212" s="31" t="str">
        <f>[1]DE!F$1518</f>
        <v>Saarower Chaussee</v>
      </c>
      <c r="AG212" s="31" t="str">
        <f>[1]DE!G$1518</f>
        <v>34</v>
      </c>
      <c r="AH212" s="31" t="str">
        <f>[1]DE!H$1518</f>
        <v>Fürstenwalde/Spree</v>
      </c>
      <c r="AI212" s="31" t="str">
        <f>[1]DE!I$1518</f>
        <v>15517</v>
      </c>
      <c r="AJ212" s="31">
        <f>[1]DE!J$1518</f>
        <v>0</v>
      </c>
      <c r="AK212" s="31">
        <f>[1]DE!K$1518</f>
        <v>0</v>
      </c>
      <c r="AL212" s="31">
        <f>[1]DE!L$1518</f>
        <v>0</v>
      </c>
      <c r="AM212" s="31">
        <f>[1]DE!M$1518</f>
        <v>0</v>
      </c>
      <c r="AN212" s="8" t="s">
        <v>809</v>
      </c>
    </row>
    <row r="213" spans="1:40">
      <c r="A213" s="1" t="s">
        <v>1470</v>
      </c>
      <c r="B213" s="1">
        <v>2012</v>
      </c>
      <c r="C213" s="1" t="s">
        <v>2503</v>
      </c>
      <c r="D213" s="1" t="s">
        <v>2504</v>
      </c>
      <c r="E213" s="1" t="s">
        <v>2505</v>
      </c>
      <c r="F213" s="1">
        <v>255</v>
      </c>
      <c r="G213" s="1" t="s">
        <v>2506</v>
      </c>
      <c r="H213" s="1" t="s">
        <v>2507</v>
      </c>
      <c r="I213" s="1"/>
      <c r="J213" s="1" t="s">
        <v>1627</v>
      </c>
      <c r="K213" s="1">
        <v>67</v>
      </c>
      <c r="L213" s="1"/>
      <c r="M213" s="1">
        <v>0</v>
      </c>
      <c r="N213" s="1">
        <v>0</v>
      </c>
      <c r="O213" s="1">
        <v>15.313000000000001</v>
      </c>
      <c r="P213" s="1">
        <v>180.22900000000001</v>
      </c>
      <c r="Q213" s="1">
        <v>0</v>
      </c>
      <c r="R213" s="1">
        <v>0.72199999999999998</v>
      </c>
      <c r="S213" s="1">
        <v>6.6150000000000002</v>
      </c>
      <c r="T213" s="1">
        <v>6.4000000000000001E-2</v>
      </c>
      <c r="U213" s="3"/>
      <c r="V213" s="3"/>
      <c r="W213" s="3"/>
      <c r="X213" s="3"/>
      <c r="Y213" s="3"/>
      <c r="Z213" s="3"/>
      <c r="AA213" s="3"/>
    </row>
    <row r="214" spans="1:40">
      <c r="A214" s="1" t="s">
        <v>1470</v>
      </c>
      <c r="B214" s="1">
        <v>2012</v>
      </c>
      <c r="C214" s="1" t="s">
        <v>1478</v>
      </c>
      <c r="D214" s="1" t="s">
        <v>1479</v>
      </c>
      <c r="E214" s="1" t="s">
        <v>18</v>
      </c>
      <c r="F214" s="1">
        <v>3</v>
      </c>
      <c r="G214" s="1" t="s">
        <v>1480</v>
      </c>
      <c r="H214" s="1" t="s">
        <v>1481</v>
      </c>
      <c r="I214" s="1"/>
      <c r="J214" s="1" t="s">
        <v>633</v>
      </c>
      <c r="K214" s="1">
        <v>52</v>
      </c>
      <c r="L214" s="1"/>
      <c r="M214" s="1">
        <v>0</v>
      </c>
      <c r="N214" s="1">
        <v>0</v>
      </c>
      <c r="O214" s="1">
        <v>1828</v>
      </c>
      <c r="P214" s="1">
        <v>0</v>
      </c>
      <c r="Q214" s="1">
        <v>34</v>
      </c>
      <c r="R214" s="1">
        <v>106.1</v>
      </c>
      <c r="S214" s="1">
        <v>147.69999999999999</v>
      </c>
      <c r="T214" s="1">
        <v>5</v>
      </c>
      <c r="U214" s="3"/>
      <c r="V214" s="3"/>
      <c r="W214" s="3"/>
      <c r="X214" s="3"/>
      <c r="Y214" s="3"/>
      <c r="Z214" s="3"/>
      <c r="AA214" s="3"/>
      <c r="AB214" s="40"/>
      <c r="AC214" s="35"/>
      <c r="AD214" s="35"/>
      <c r="AE214" s="35"/>
      <c r="AF214" s="35"/>
      <c r="AG214" s="35"/>
      <c r="AH214" s="35"/>
      <c r="AI214" s="35"/>
      <c r="AJ214" s="35"/>
      <c r="AK214" s="35"/>
      <c r="AL214" s="35"/>
      <c r="AM214" s="35"/>
      <c r="AN214" s="37"/>
    </row>
    <row r="215" spans="1:40">
      <c r="A215" s="1" t="s">
        <v>1470</v>
      </c>
      <c r="B215" s="1">
        <v>2012</v>
      </c>
      <c r="C215" s="1" t="s">
        <v>1482</v>
      </c>
      <c r="D215" s="1" t="s">
        <v>1483</v>
      </c>
      <c r="E215" s="1" t="s">
        <v>24</v>
      </c>
      <c r="F215" s="1">
        <v>4</v>
      </c>
      <c r="G215" s="1" t="s">
        <v>1484</v>
      </c>
      <c r="H215" s="1" t="s">
        <v>1481</v>
      </c>
      <c r="I215" s="1"/>
      <c r="J215" s="1" t="s">
        <v>633</v>
      </c>
      <c r="K215" s="1">
        <v>244</v>
      </c>
      <c r="L215" s="1"/>
      <c r="M215" s="1">
        <v>0</v>
      </c>
      <c r="N215" s="1">
        <v>0</v>
      </c>
      <c r="O215" s="1">
        <v>1681.3</v>
      </c>
      <c r="P215" s="1">
        <v>0</v>
      </c>
      <c r="Q215" s="1">
        <v>3064.1</v>
      </c>
      <c r="R215" s="1">
        <v>168.8</v>
      </c>
      <c r="S215" s="1">
        <v>302</v>
      </c>
      <c r="T215" s="1">
        <v>16.5</v>
      </c>
      <c r="U215" s="3"/>
      <c r="V215" s="3"/>
      <c r="W215" s="3"/>
      <c r="X215" s="3"/>
      <c r="Y215" s="3"/>
      <c r="Z215" s="3"/>
      <c r="AA215" s="3"/>
      <c r="AB215" s="40"/>
      <c r="AC215" s="35"/>
      <c r="AD215" s="35"/>
      <c r="AE215" s="35"/>
      <c r="AF215" s="35"/>
      <c r="AG215" s="35"/>
      <c r="AH215" s="35"/>
      <c r="AI215" s="35"/>
      <c r="AJ215" s="35"/>
      <c r="AK215" s="35"/>
      <c r="AL215" s="35"/>
      <c r="AM215" s="35"/>
      <c r="AN215" s="37"/>
    </row>
    <row r="216" spans="1:40">
      <c r="A216" s="1" t="s">
        <v>1470</v>
      </c>
      <c r="B216" s="1">
        <v>2012</v>
      </c>
      <c r="C216" s="1" t="s">
        <v>1485</v>
      </c>
      <c r="D216" s="1" t="s">
        <v>1486</v>
      </c>
      <c r="E216" s="1" t="s">
        <v>31</v>
      </c>
      <c r="F216" s="1">
        <v>5</v>
      </c>
      <c r="G216" s="1" t="s">
        <v>1487</v>
      </c>
      <c r="H216" s="1" t="s">
        <v>1481</v>
      </c>
      <c r="I216" s="1"/>
      <c r="J216" s="1" t="s">
        <v>633</v>
      </c>
      <c r="K216" s="1">
        <v>52</v>
      </c>
      <c r="L216" s="1"/>
      <c r="M216" s="1">
        <v>0</v>
      </c>
      <c r="N216" s="1">
        <v>0</v>
      </c>
      <c r="O216" s="1">
        <v>766.6</v>
      </c>
      <c r="P216" s="1">
        <v>0</v>
      </c>
      <c r="Q216" s="1">
        <v>1077.9000000000001</v>
      </c>
      <c r="R216" s="1">
        <v>113.7</v>
      </c>
      <c r="S216" s="1">
        <v>117.4</v>
      </c>
      <c r="T216" s="1">
        <v>0.4</v>
      </c>
      <c r="U216" s="3"/>
      <c r="V216" s="3"/>
      <c r="W216" s="3"/>
      <c r="X216" s="3"/>
      <c r="Y216" s="3"/>
      <c r="Z216" s="3"/>
      <c r="AA216" s="3"/>
      <c r="AB216" s="40"/>
      <c r="AC216" s="35"/>
      <c r="AD216" s="35"/>
      <c r="AE216" s="35"/>
      <c r="AF216" s="35"/>
      <c r="AG216" s="35"/>
      <c r="AH216" s="35"/>
      <c r="AI216" s="35"/>
      <c r="AJ216" s="35"/>
      <c r="AK216" s="35"/>
      <c r="AL216" s="35"/>
      <c r="AM216" s="35"/>
      <c r="AN216" s="37"/>
    </row>
    <row r="217" spans="1:40">
      <c r="A217" s="1" t="s">
        <v>1470</v>
      </c>
      <c r="B217" s="1">
        <v>2012</v>
      </c>
      <c r="C217" s="1" t="s">
        <v>1488</v>
      </c>
      <c r="D217" s="1" t="s">
        <v>1489</v>
      </c>
      <c r="E217" s="1" t="s">
        <v>37</v>
      </c>
      <c r="F217" s="1">
        <v>6</v>
      </c>
      <c r="G217" s="1" t="s">
        <v>1490</v>
      </c>
      <c r="H217" s="1" t="s">
        <v>1481</v>
      </c>
      <c r="I217" s="1"/>
      <c r="J217" s="1" t="s">
        <v>633</v>
      </c>
      <c r="K217" s="1">
        <v>148</v>
      </c>
      <c r="L217" s="1"/>
      <c r="M217" s="1">
        <v>0</v>
      </c>
      <c r="N217" s="1">
        <v>0</v>
      </c>
      <c r="O217" s="1">
        <v>498</v>
      </c>
      <c r="P217" s="1">
        <v>0</v>
      </c>
      <c r="Q217" s="1">
        <v>2611.6999999999998</v>
      </c>
      <c r="R217" s="1">
        <v>1163.3</v>
      </c>
      <c r="S217" s="1">
        <v>225.2</v>
      </c>
      <c r="T217" s="1">
        <v>8.6999999999999993</v>
      </c>
      <c r="U217" s="3"/>
      <c r="V217" s="3"/>
      <c r="W217" s="3"/>
      <c r="X217" s="3"/>
      <c r="Y217" s="3"/>
      <c r="Z217" s="3"/>
      <c r="AA217" s="3"/>
      <c r="AB217" s="40"/>
      <c r="AC217" s="35"/>
      <c r="AD217" s="35"/>
      <c r="AE217" s="35"/>
      <c r="AF217" s="35"/>
      <c r="AG217" s="35"/>
      <c r="AH217" s="35"/>
      <c r="AI217" s="35"/>
      <c r="AJ217" s="35"/>
      <c r="AK217" s="35"/>
      <c r="AL217" s="35"/>
      <c r="AM217" s="35"/>
      <c r="AN217" s="37"/>
    </row>
    <row r="218" spans="1:40" s="5" customFormat="1">
      <c r="A218" s="4" t="s">
        <v>1470</v>
      </c>
      <c r="B218" s="4">
        <v>2012</v>
      </c>
      <c r="C218" s="4" t="s">
        <v>1491</v>
      </c>
      <c r="D218" s="4" t="s">
        <v>1492</v>
      </c>
      <c r="E218" s="4" t="s">
        <v>41</v>
      </c>
      <c r="F218" s="4">
        <v>7</v>
      </c>
      <c r="G218" s="4" t="s">
        <v>1493</v>
      </c>
      <c r="H218" s="4" t="s">
        <v>1481</v>
      </c>
      <c r="I218" s="4"/>
      <c r="J218" s="4" t="s">
        <v>633</v>
      </c>
      <c r="K218" s="4">
        <v>446</v>
      </c>
      <c r="L218" s="4"/>
      <c r="M218" s="4">
        <v>0</v>
      </c>
      <c r="N218" s="4">
        <v>0</v>
      </c>
      <c r="O218" s="4">
        <v>431</v>
      </c>
      <c r="P218" s="4">
        <v>0</v>
      </c>
      <c r="Q218" s="4">
        <v>9603.9</v>
      </c>
      <c r="R218" s="4">
        <v>159.39999999999998</v>
      </c>
      <c r="S218" s="4">
        <v>348.6</v>
      </c>
      <c r="T218" s="4">
        <v>3.8</v>
      </c>
      <c r="U218" s="16"/>
      <c r="V218" s="16"/>
      <c r="W218" s="16"/>
      <c r="X218" s="16"/>
      <c r="Y218" s="16"/>
      <c r="Z218" s="16"/>
      <c r="AA218" s="16"/>
      <c r="AB218" s="41" t="str">
        <f>[1]DE!B$1582</f>
        <v>1.(a)</v>
      </c>
      <c r="AC218" s="24" t="str">
        <f>[1]DE!C$1582</f>
        <v>RUHR OEL GMBH</v>
      </c>
      <c r="AD218" s="24" t="str">
        <f>[1]DE!D$1582</f>
        <v>Ruhr Oel GmbH Werk Horst</v>
      </c>
      <c r="AE218" s="24">
        <f>[1]DE!E$1582</f>
        <v>44246</v>
      </c>
      <c r="AF218" s="24" t="str">
        <f>[1]DE!F$1582</f>
        <v>Johannastrasse</v>
      </c>
      <c r="AG218" s="24" t="str">
        <f>[1]DE!G$1582</f>
        <v>2-8</v>
      </c>
      <c r="AH218" s="24" t="str">
        <f>[1]DE!H$1582</f>
        <v>Gelsenkirchen</v>
      </c>
      <c r="AI218" s="24" t="str">
        <f>[1]DE!I$1582</f>
        <v>45899</v>
      </c>
      <c r="AJ218" s="24">
        <f>[1]DE!J$1582</f>
        <v>769</v>
      </c>
      <c r="AK218" s="24">
        <f>[1]DE!K$1582</f>
        <v>1750</v>
      </c>
      <c r="AL218" s="24">
        <f>[1]DE!L$1582</f>
        <v>0</v>
      </c>
      <c r="AM218" s="24">
        <f>[1]DE!M$1582</f>
        <v>990</v>
      </c>
      <c r="AN218" s="23" t="s">
        <v>809</v>
      </c>
    </row>
    <row r="219" spans="1:40" s="5" customFormat="1">
      <c r="A219" s="4" t="s">
        <v>1470</v>
      </c>
      <c r="B219" s="4">
        <v>2012</v>
      </c>
      <c r="C219" s="4" t="s">
        <v>1494</v>
      </c>
      <c r="D219" s="4" t="s">
        <v>1495</v>
      </c>
      <c r="E219" s="4" t="s">
        <v>45</v>
      </c>
      <c r="F219" s="4">
        <v>8</v>
      </c>
      <c r="G219" s="4" t="s">
        <v>1496</v>
      </c>
      <c r="H219" s="4" t="s">
        <v>1481</v>
      </c>
      <c r="I219" s="4"/>
      <c r="J219" s="4" t="s">
        <v>633</v>
      </c>
      <c r="K219" s="4">
        <v>555</v>
      </c>
      <c r="L219" s="4"/>
      <c r="M219" s="4">
        <v>0</v>
      </c>
      <c r="N219" s="4">
        <v>0</v>
      </c>
      <c r="O219" s="4">
        <v>0</v>
      </c>
      <c r="P219" s="4">
        <v>0</v>
      </c>
      <c r="Q219" s="4">
        <v>13216.5</v>
      </c>
      <c r="R219" s="4">
        <v>9.5</v>
      </c>
      <c r="S219" s="4">
        <v>173.3</v>
      </c>
      <c r="T219" s="4">
        <v>6.1</v>
      </c>
      <c r="U219" s="16"/>
      <c r="V219" s="16"/>
      <c r="W219" s="16"/>
      <c r="X219" s="16"/>
      <c r="Y219" s="16"/>
      <c r="Z219" s="16"/>
      <c r="AA219" s="16"/>
      <c r="AB219" s="41" t="str">
        <f>[1]DE!B$1584</f>
        <v>4.(a).(viii)</v>
      </c>
      <c r="AC219" s="24" t="str">
        <f>[1]DE!C$1584</f>
        <v>Sabic Polyolefine GmbH</v>
      </c>
      <c r="AD219" s="24" t="str">
        <f>[1]DE!D$1584</f>
        <v>Sabic Polyolefine GmbH</v>
      </c>
      <c r="AE219" s="24">
        <f>[1]DE!E$1584</f>
        <v>44310</v>
      </c>
      <c r="AF219" s="24" t="str">
        <f>[1]DE!F$1584</f>
        <v>Pawiker Straße</v>
      </c>
      <c r="AG219" s="24" t="str">
        <f>[1]DE!G$1584</f>
        <v>30</v>
      </c>
      <c r="AH219" s="24" t="str">
        <f>[1]DE!H$1584</f>
        <v>Gelsenkirchen</v>
      </c>
      <c r="AI219" s="24" t="str">
        <f>[1]DE!I$1584</f>
        <v>45896</v>
      </c>
      <c r="AJ219" s="24">
        <f>[1]DE!J$1584</f>
        <v>0</v>
      </c>
      <c r="AK219" s="24">
        <f>[1]DE!K$1584</f>
        <v>0</v>
      </c>
      <c r="AL219" s="24">
        <f>[1]DE!L$1584</f>
        <v>0</v>
      </c>
      <c r="AM219" s="24">
        <f>[1]DE!M$1584</f>
        <v>0</v>
      </c>
      <c r="AN219" s="23" t="s">
        <v>809</v>
      </c>
    </row>
    <row r="220" spans="1:40" s="5" customFormat="1">
      <c r="A220" s="4" t="s">
        <v>1470</v>
      </c>
      <c r="B220" s="4">
        <v>2012</v>
      </c>
      <c r="C220" s="4" t="s">
        <v>1497</v>
      </c>
      <c r="D220" s="4" t="s">
        <v>1498</v>
      </c>
      <c r="E220" s="4" t="s">
        <v>49</v>
      </c>
      <c r="F220" s="4">
        <v>9</v>
      </c>
      <c r="G220" s="4" t="s">
        <v>1499</v>
      </c>
      <c r="H220" s="4" t="s">
        <v>1481</v>
      </c>
      <c r="I220" s="4"/>
      <c r="J220" s="4" t="s">
        <v>633</v>
      </c>
      <c r="K220" s="4">
        <v>494</v>
      </c>
      <c r="L220" s="4"/>
      <c r="M220" s="4">
        <v>0</v>
      </c>
      <c r="N220" s="4">
        <v>0</v>
      </c>
      <c r="O220" s="4">
        <v>0</v>
      </c>
      <c r="P220" s="4">
        <v>0</v>
      </c>
      <c r="Q220" s="4">
        <v>12574.8</v>
      </c>
      <c r="R220" s="4">
        <v>4.5999999999999996</v>
      </c>
      <c r="S220" s="4">
        <v>185.1</v>
      </c>
      <c r="T220" s="4">
        <v>6.5</v>
      </c>
      <c r="U220" s="16"/>
      <c r="V220" s="16"/>
      <c r="W220" s="16"/>
      <c r="X220" s="16"/>
      <c r="Y220" s="16"/>
      <c r="Z220" s="16"/>
      <c r="AA220" s="16"/>
      <c r="AB220" s="41" t="str">
        <f>[1]DE!B$1584</f>
        <v>4.(a).(viii)</v>
      </c>
      <c r="AC220" s="24" t="str">
        <f>[1]DE!C$1584</f>
        <v>Sabic Polyolefine GmbH</v>
      </c>
      <c r="AD220" s="24" t="str">
        <f>[1]DE!D$1584</f>
        <v>Sabic Polyolefine GmbH</v>
      </c>
      <c r="AE220" s="24">
        <f>[1]DE!E$1584</f>
        <v>44310</v>
      </c>
      <c r="AF220" s="24" t="str">
        <f>[1]DE!F$1584</f>
        <v>Pawiker Straße</v>
      </c>
      <c r="AG220" s="24" t="str">
        <f>[1]DE!G$1584</f>
        <v>30</v>
      </c>
      <c r="AH220" s="24" t="str">
        <f>[1]DE!H$1584</f>
        <v>Gelsenkirchen</v>
      </c>
      <c r="AI220" s="24" t="str">
        <f>[1]DE!I$1584</f>
        <v>45896</v>
      </c>
      <c r="AJ220" s="24">
        <f>[1]DE!J$1584</f>
        <v>0</v>
      </c>
      <c r="AK220" s="24">
        <f>[1]DE!K$1584</f>
        <v>0</v>
      </c>
      <c r="AL220" s="24">
        <f>[1]DE!L$1584</f>
        <v>0</v>
      </c>
      <c r="AM220" s="24">
        <f>[1]DE!M$1584</f>
        <v>0</v>
      </c>
      <c r="AN220" s="23" t="s">
        <v>809</v>
      </c>
    </row>
    <row r="221" spans="1:40" s="5" customFormat="1">
      <c r="A221" s="4" t="s">
        <v>1470</v>
      </c>
      <c r="B221" s="4">
        <v>2012</v>
      </c>
      <c r="C221" s="4" t="s">
        <v>2508</v>
      </c>
      <c r="D221" s="4" t="s">
        <v>2509</v>
      </c>
      <c r="E221" s="4" t="s">
        <v>2510</v>
      </c>
      <c r="F221" s="4">
        <v>256</v>
      </c>
      <c r="G221" s="4" t="s">
        <v>2511</v>
      </c>
      <c r="H221" s="4" t="s">
        <v>1481</v>
      </c>
      <c r="I221" s="4"/>
      <c r="J221" s="4" t="s">
        <v>1627</v>
      </c>
      <c r="K221" s="4">
        <v>6337</v>
      </c>
      <c r="L221" s="4"/>
      <c r="M221" s="4">
        <v>0</v>
      </c>
      <c r="N221" s="4">
        <v>147340</v>
      </c>
      <c r="O221" s="4">
        <v>231</v>
      </c>
      <c r="P221" s="4">
        <v>0</v>
      </c>
      <c r="Q221" s="4">
        <v>0</v>
      </c>
      <c r="R221" s="4">
        <v>4072</v>
      </c>
      <c r="S221" s="4">
        <v>6645</v>
      </c>
      <c r="T221" s="4">
        <v>236</v>
      </c>
      <c r="U221" s="16"/>
      <c r="V221" s="16"/>
      <c r="W221" s="16"/>
      <c r="X221" s="16"/>
      <c r="Y221" s="16"/>
      <c r="Z221" s="16"/>
      <c r="AA221" s="16"/>
      <c r="AB221" s="28" t="str">
        <f>[1]DE!B$1583</f>
        <v>1.(a)</v>
      </c>
      <c r="AC221" s="31" t="str">
        <f>[1]DE!C$1583</f>
        <v>RUHR OEL GmbH</v>
      </c>
      <c r="AD221" s="31" t="str">
        <f>[1]DE!D$1583</f>
        <v>RUHR OEL GMBH Werk Scholven</v>
      </c>
      <c r="AE221" s="31">
        <f>[1]DE!E$1583</f>
        <v>74041</v>
      </c>
      <c r="AF221" s="31" t="str">
        <f>[1]DE!F$1583</f>
        <v>Pawiker Straße</v>
      </c>
      <c r="AG221" s="31" t="str">
        <f>[1]DE!G$1583</f>
        <v>30</v>
      </c>
      <c r="AH221" s="31" t="str">
        <f>[1]DE!H$1583</f>
        <v>Gelsenkirchen</v>
      </c>
      <c r="AI221" s="31" t="str">
        <f>[1]DE!I$1583</f>
        <v>45896</v>
      </c>
      <c r="AJ221" s="31">
        <f>[1]DE!J$1583</f>
        <v>1440</v>
      </c>
      <c r="AK221" s="31">
        <f>[1]DE!K$1583</f>
        <v>2710</v>
      </c>
      <c r="AL221" s="31">
        <f>[1]DE!L$1583</f>
        <v>0</v>
      </c>
      <c r="AM221" s="31">
        <f>[1]DE!M$1583</f>
        <v>3690</v>
      </c>
      <c r="AN221" s="8" t="s">
        <v>810</v>
      </c>
    </row>
    <row r="222" spans="1:40">
      <c r="A222" s="1" t="s">
        <v>1470</v>
      </c>
      <c r="B222" s="1">
        <v>2012</v>
      </c>
      <c r="C222" s="1" t="s">
        <v>2512</v>
      </c>
      <c r="D222" s="1" t="s">
        <v>2513</v>
      </c>
      <c r="E222" s="1" t="s">
        <v>2514</v>
      </c>
      <c r="F222" s="1">
        <v>257</v>
      </c>
      <c r="G222" s="1" t="s">
        <v>2515</v>
      </c>
      <c r="H222" s="1" t="s">
        <v>1481</v>
      </c>
      <c r="I222" s="1"/>
      <c r="J222" s="1" t="s">
        <v>1627</v>
      </c>
      <c r="K222" s="1">
        <v>110</v>
      </c>
      <c r="L222" s="1"/>
      <c r="M222" s="1">
        <v>0</v>
      </c>
      <c r="N222" s="1">
        <v>0</v>
      </c>
      <c r="O222" s="1">
        <v>46</v>
      </c>
      <c r="P222" s="1">
        <v>0</v>
      </c>
      <c r="Q222" s="1">
        <v>0</v>
      </c>
      <c r="R222" s="1">
        <v>2.7</v>
      </c>
      <c r="S222" s="1">
        <v>5.4</v>
      </c>
      <c r="T222" s="1">
        <v>0.1</v>
      </c>
      <c r="U222" s="3"/>
      <c r="V222" s="3"/>
      <c r="W222" s="3"/>
      <c r="X222" s="3"/>
      <c r="Y222" s="3"/>
      <c r="Z222" s="3"/>
      <c r="AA222" s="3"/>
    </row>
    <row r="223" spans="1:40">
      <c r="A223" s="1" t="s">
        <v>1470</v>
      </c>
      <c r="B223" s="1">
        <v>2012</v>
      </c>
      <c r="C223" s="1" t="s">
        <v>2516</v>
      </c>
      <c r="D223" s="1" t="s">
        <v>2517</v>
      </c>
      <c r="E223" s="1" t="s">
        <v>2518</v>
      </c>
      <c r="F223" s="1">
        <v>258</v>
      </c>
      <c r="G223" s="1" t="s">
        <v>2519</v>
      </c>
      <c r="H223" s="1" t="s">
        <v>1481</v>
      </c>
      <c r="I223" s="1"/>
      <c r="J223" s="1" t="s">
        <v>1627</v>
      </c>
      <c r="K223" s="1">
        <v>97</v>
      </c>
      <c r="L223" s="1"/>
      <c r="M223" s="1">
        <v>0</v>
      </c>
      <c r="N223" s="1">
        <v>0</v>
      </c>
      <c r="O223" s="1">
        <v>42.173999999999999</v>
      </c>
      <c r="P223" s="1">
        <v>0</v>
      </c>
      <c r="Q223" s="1">
        <v>0</v>
      </c>
      <c r="R223" s="1">
        <v>3.96</v>
      </c>
      <c r="S223" s="1">
        <v>1.3779999999999999</v>
      </c>
      <c r="T223" s="1">
        <v>1E-3</v>
      </c>
      <c r="U223" s="3"/>
      <c r="V223" s="3"/>
      <c r="W223" s="3"/>
      <c r="X223" s="3"/>
      <c r="Y223" s="3"/>
      <c r="Z223" s="3"/>
      <c r="AA223" s="3"/>
    </row>
    <row r="224" spans="1:40">
      <c r="A224" s="1" t="s">
        <v>1470</v>
      </c>
      <c r="B224" s="1">
        <v>2012</v>
      </c>
      <c r="C224" s="1" t="s">
        <v>2520</v>
      </c>
      <c r="D224" s="1" t="s">
        <v>2521</v>
      </c>
      <c r="E224" s="1" t="s">
        <v>2522</v>
      </c>
      <c r="F224" s="1">
        <v>259</v>
      </c>
      <c r="G224" s="1" t="s">
        <v>2523</v>
      </c>
      <c r="H224" s="1" t="s">
        <v>2524</v>
      </c>
      <c r="I224" s="1"/>
      <c r="J224" s="1" t="s">
        <v>1627</v>
      </c>
      <c r="K224" s="1">
        <v>273</v>
      </c>
      <c r="L224" s="1"/>
      <c r="M224" s="1">
        <v>0</v>
      </c>
      <c r="N224" s="1">
        <v>0</v>
      </c>
      <c r="O224" s="1">
        <v>0</v>
      </c>
      <c r="P224" s="1">
        <v>2704.154</v>
      </c>
      <c r="Q224" s="1">
        <v>0</v>
      </c>
      <c r="R224" s="1">
        <v>1.0940000000000001</v>
      </c>
      <c r="S224" s="1">
        <v>70.444999999999993</v>
      </c>
      <c r="T224" s="1">
        <v>0.218</v>
      </c>
      <c r="U224" s="3"/>
      <c r="V224" s="3"/>
      <c r="W224" s="3"/>
      <c r="X224" s="3"/>
      <c r="Y224" s="3"/>
      <c r="Z224" s="3"/>
      <c r="AA224" s="3"/>
    </row>
    <row r="225" spans="1:40">
      <c r="A225" s="1" t="s">
        <v>1470</v>
      </c>
      <c r="B225" s="1">
        <v>2012</v>
      </c>
      <c r="C225" s="1" t="s">
        <v>2525</v>
      </c>
      <c r="D225" s="1" t="s">
        <v>2526</v>
      </c>
      <c r="E225" s="1" t="s">
        <v>2527</v>
      </c>
      <c r="F225" s="1">
        <v>260</v>
      </c>
      <c r="G225" s="1" t="s">
        <v>2528</v>
      </c>
      <c r="H225" s="1" t="s">
        <v>2524</v>
      </c>
      <c r="I225" s="1"/>
      <c r="J225" s="1" t="s">
        <v>1627</v>
      </c>
      <c r="K225" s="1">
        <v>104</v>
      </c>
      <c r="L225" s="1"/>
      <c r="M225" s="1">
        <v>0</v>
      </c>
      <c r="N225" s="1">
        <v>0</v>
      </c>
      <c r="O225" s="1">
        <v>8.1509999999999998</v>
      </c>
      <c r="P225" s="1">
        <v>70.56</v>
      </c>
      <c r="Q225" s="1">
        <v>0</v>
      </c>
      <c r="R225" s="1">
        <v>0.39300000000000002</v>
      </c>
      <c r="S225" s="1">
        <v>1.41</v>
      </c>
      <c r="T225" s="1">
        <v>6.0000000000000001E-3</v>
      </c>
      <c r="U225" s="3"/>
      <c r="V225" s="3"/>
      <c r="W225" s="3"/>
      <c r="X225" s="3"/>
      <c r="Y225" s="3"/>
      <c r="Z225" s="3"/>
      <c r="AA225" s="3"/>
    </row>
    <row r="226" spans="1:40" s="5" customFormat="1">
      <c r="A226" s="4" t="s">
        <v>1470</v>
      </c>
      <c r="B226" s="4">
        <v>2012</v>
      </c>
      <c r="C226" s="4" t="s">
        <v>2529</v>
      </c>
      <c r="D226" s="4" t="s">
        <v>2530</v>
      </c>
      <c r="E226" s="4" t="s">
        <v>2531</v>
      </c>
      <c r="F226" s="4">
        <v>261</v>
      </c>
      <c r="G226" s="4" t="s">
        <v>2532</v>
      </c>
      <c r="H226" s="4" t="s">
        <v>2533</v>
      </c>
      <c r="I226" s="4"/>
      <c r="J226" s="4" t="s">
        <v>1627</v>
      </c>
      <c r="K226" s="4">
        <v>148</v>
      </c>
      <c r="L226" s="4"/>
      <c r="M226" s="4">
        <v>0</v>
      </c>
      <c r="N226" s="4">
        <v>0</v>
      </c>
      <c r="O226" s="4">
        <v>0</v>
      </c>
      <c r="P226" s="4">
        <v>379.4</v>
      </c>
      <c r="Q226" s="4">
        <v>0</v>
      </c>
      <c r="R226" s="4">
        <v>0.06</v>
      </c>
      <c r="S226" s="4">
        <v>9</v>
      </c>
      <c r="T226" s="4">
        <v>0</v>
      </c>
      <c r="U226" s="16"/>
      <c r="V226" s="16"/>
      <c r="W226" s="16"/>
      <c r="X226" s="16"/>
      <c r="Y226" s="16"/>
      <c r="Z226" s="16"/>
      <c r="AA226" s="16"/>
      <c r="AB226" s="28" t="str">
        <f>[1]DE!B$1617</f>
        <v>4.(a).(i)</v>
      </c>
      <c r="AC226" s="31" t="str">
        <f>[1]DE!C$1617</f>
        <v>Merck KGaA</v>
      </c>
      <c r="AD226" s="31" t="str">
        <f>[1]DE!D$1617</f>
        <v>Merck KGaA</v>
      </c>
      <c r="AE226" s="31">
        <f>[1]DE!E$1617</f>
        <v>44845</v>
      </c>
      <c r="AF226" s="31" t="str">
        <f>[1]DE!F$1617</f>
        <v>Mainzer Straße</v>
      </c>
      <c r="AG226" s="31" t="str">
        <f>[1]DE!G$1617</f>
        <v>41</v>
      </c>
      <c r="AH226" s="31" t="str">
        <f>[1]DE!H$1617</f>
        <v>Gernsheim</v>
      </c>
      <c r="AI226" s="31" t="str">
        <f>[1]DE!I$1617</f>
        <v>64579</v>
      </c>
      <c r="AJ226" s="31">
        <f>[1]DE!J$1617</f>
        <v>0</v>
      </c>
      <c r="AK226" s="31">
        <f>[1]DE!K$1617</f>
        <v>0</v>
      </c>
      <c r="AL226" s="31">
        <f>[1]DE!L$1617</f>
        <v>0</v>
      </c>
      <c r="AM226" s="31">
        <f>[1]DE!M$1617</f>
        <v>0</v>
      </c>
      <c r="AN226" s="8" t="s">
        <v>809</v>
      </c>
    </row>
    <row r="227" spans="1:40" s="5" customFormat="1">
      <c r="A227" s="4" t="s">
        <v>1470</v>
      </c>
      <c r="B227" s="4">
        <v>2012</v>
      </c>
      <c r="C227" s="4" t="s">
        <v>2534</v>
      </c>
      <c r="D227" s="4" t="s">
        <v>2535</v>
      </c>
      <c r="E227" s="4" t="s">
        <v>2536</v>
      </c>
      <c r="F227" s="4">
        <v>262</v>
      </c>
      <c r="G227" s="4" t="s">
        <v>2537</v>
      </c>
      <c r="H227" s="4" t="s">
        <v>2538</v>
      </c>
      <c r="I227" s="4"/>
      <c r="J227" s="4" t="s">
        <v>1627</v>
      </c>
      <c r="K227" s="4">
        <v>152</v>
      </c>
      <c r="L227" s="4"/>
      <c r="M227" s="4">
        <v>0</v>
      </c>
      <c r="N227" s="4">
        <v>0</v>
      </c>
      <c r="O227" s="4">
        <v>0.307</v>
      </c>
      <c r="P227" s="4">
        <v>830.11500000000001</v>
      </c>
      <c r="Q227" s="4">
        <v>0</v>
      </c>
      <c r="R227" s="4">
        <v>0.44</v>
      </c>
      <c r="S227" s="4">
        <v>29.57</v>
      </c>
      <c r="T227" s="4">
        <v>8.4000000000000005E-2</v>
      </c>
      <c r="U227" s="16"/>
      <c r="V227" s="16"/>
      <c r="W227" s="16"/>
      <c r="X227" s="16"/>
      <c r="Y227" s="16"/>
      <c r="Z227" s="16"/>
      <c r="AA227" s="16"/>
      <c r="AB227" s="28" t="str">
        <f>[1]DE!B$1642</f>
        <v>5.(b)</v>
      </c>
      <c r="AC227" s="31" t="str">
        <f>[1]DE!C$1642</f>
        <v>Stadtwerke Gießen AG</v>
      </c>
      <c r="AD227" s="31" t="str">
        <f>[1]DE!D$1642</f>
        <v>Verbrennung SWG TREA</v>
      </c>
      <c r="AE227" s="31">
        <f>[1]DE!E$1642</f>
        <v>157960</v>
      </c>
      <c r="AF227" s="31" t="str">
        <f>[1]DE!F$1642</f>
        <v>Leihgesterner Weg</v>
      </c>
      <c r="AG227" s="31" t="str">
        <f>[1]DE!G$1642</f>
        <v>111</v>
      </c>
      <c r="AH227" s="31" t="str">
        <f>[1]DE!H$1642</f>
        <v>Gießen, Universitätsstadt</v>
      </c>
      <c r="AI227" s="31" t="str">
        <f>[1]DE!I$1642</f>
        <v>35392</v>
      </c>
      <c r="AJ227" s="31">
        <f>[1]DE!J$1642</f>
        <v>0</v>
      </c>
      <c r="AK227" s="31">
        <f>[1]DE!K$1642</f>
        <v>0</v>
      </c>
      <c r="AL227" s="31">
        <f>[1]DE!L$1642</f>
        <v>0</v>
      </c>
      <c r="AM227" s="31">
        <f>[1]DE!M$1642</f>
        <v>0</v>
      </c>
      <c r="AN227" s="8" t="s">
        <v>810</v>
      </c>
    </row>
    <row r="228" spans="1:40" s="5" customFormat="1">
      <c r="A228" s="4" t="s">
        <v>1470</v>
      </c>
      <c r="B228" s="4">
        <v>2012</v>
      </c>
      <c r="C228" s="4" t="s">
        <v>2539</v>
      </c>
      <c r="D228" s="4" t="s">
        <v>2540</v>
      </c>
      <c r="E228" s="4" t="s">
        <v>2541</v>
      </c>
      <c r="F228" s="4">
        <v>263</v>
      </c>
      <c r="G228" s="4" t="s">
        <v>2542</v>
      </c>
      <c r="H228" s="4" t="s">
        <v>2543</v>
      </c>
      <c r="I228" s="4"/>
      <c r="J228" s="4" t="s">
        <v>1627</v>
      </c>
      <c r="K228" s="4">
        <v>93</v>
      </c>
      <c r="L228" s="4"/>
      <c r="M228" s="4">
        <v>0</v>
      </c>
      <c r="N228" s="4">
        <v>0</v>
      </c>
      <c r="O228" s="4">
        <v>1198</v>
      </c>
      <c r="P228" s="4">
        <v>0</v>
      </c>
      <c r="Q228" s="4">
        <v>0</v>
      </c>
      <c r="R228" s="4">
        <v>0.8</v>
      </c>
      <c r="S228" s="4">
        <v>47</v>
      </c>
      <c r="T228" s="4">
        <v>1.8</v>
      </c>
      <c r="U228" s="16"/>
      <c r="V228" s="16"/>
      <c r="W228" s="16"/>
      <c r="X228" s="16"/>
      <c r="Y228" s="16"/>
      <c r="Z228" s="16"/>
      <c r="AA228" s="16"/>
      <c r="AB228" s="28" t="str">
        <f>[1]DE!B$1651</f>
        <v>1.(c)</v>
      </c>
      <c r="AC228" s="31" t="str">
        <f>[1]DE!C$1651</f>
        <v>E.ON Kraftwerke GmbH</v>
      </c>
      <c r="AD228" s="31" t="str">
        <f>[1]DE!D$1651</f>
        <v>E.ON DAMPFWERK ZWECKEL</v>
      </c>
      <c r="AE228" s="31">
        <f>[1]DE!E$1651</f>
        <v>44291</v>
      </c>
      <c r="AF228" s="31" t="str">
        <f>[1]DE!F$1651</f>
        <v>Frentroper Str.</v>
      </c>
      <c r="AG228" s="31" t="str">
        <f>[1]DE!G$1651</f>
        <v>80</v>
      </c>
      <c r="AH228" s="31" t="str">
        <f>[1]DE!H$1651</f>
        <v>Gladbeck</v>
      </c>
      <c r="AI228" s="31" t="str">
        <f>[1]DE!I$1651</f>
        <v>45966</v>
      </c>
      <c r="AJ228" s="31">
        <f>[1]DE!J$1651</f>
        <v>0</v>
      </c>
      <c r="AK228" s="31">
        <f>[1]DE!K$1651</f>
        <v>0</v>
      </c>
      <c r="AL228" s="31">
        <f>[1]DE!L$1651</f>
        <v>0</v>
      </c>
      <c r="AM228" s="31">
        <f>[1]DE!M$1651</f>
        <v>103</v>
      </c>
      <c r="AN228" s="8" t="s">
        <v>810</v>
      </c>
    </row>
    <row r="229" spans="1:40">
      <c r="A229" s="1" t="s">
        <v>1470</v>
      </c>
      <c r="B229" s="1">
        <v>2012</v>
      </c>
      <c r="C229" s="1" t="s">
        <v>2544</v>
      </c>
      <c r="D229" s="1" t="s">
        <v>2545</v>
      </c>
      <c r="E229" s="1" t="s">
        <v>2546</v>
      </c>
      <c r="F229" s="1">
        <v>264</v>
      </c>
      <c r="G229" s="1" t="s">
        <v>2547</v>
      </c>
      <c r="H229" s="1" t="s">
        <v>2548</v>
      </c>
      <c r="I229" s="1"/>
      <c r="J229" s="1" t="s">
        <v>1627</v>
      </c>
      <c r="K229" s="1">
        <v>166</v>
      </c>
      <c r="L229" s="1"/>
      <c r="M229" s="1">
        <v>1101.6099999999999</v>
      </c>
      <c r="N229" s="1">
        <v>1793.49</v>
      </c>
      <c r="O229" s="1">
        <v>2.2799999999999998</v>
      </c>
      <c r="P229" s="1">
        <v>0</v>
      </c>
      <c r="Q229" s="1">
        <v>0</v>
      </c>
      <c r="R229" s="1">
        <v>66.39</v>
      </c>
      <c r="S229" s="1">
        <v>179.09</v>
      </c>
      <c r="T229" s="1">
        <v>3.31</v>
      </c>
      <c r="U229" s="3"/>
      <c r="V229" s="3"/>
      <c r="W229" s="3"/>
      <c r="X229" s="3"/>
      <c r="Y229" s="3"/>
      <c r="Z229" s="3"/>
      <c r="AA229" s="3"/>
    </row>
    <row r="230" spans="1:40" s="5" customFormat="1">
      <c r="A230" s="4" t="s">
        <v>1470</v>
      </c>
      <c r="B230" s="4">
        <v>2012</v>
      </c>
      <c r="C230" s="4" t="s">
        <v>2549</v>
      </c>
      <c r="D230" s="4" t="s">
        <v>2550</v>
      </c>
      <c r="E230" s="4" t="s">
        <v>2551</v>
      </c>
      <c r="F230" s="4">
        <v>265</v>
      </c>
      <c r="G230" s="4" t="s">
        <v>2552</v>
      </c>
      <c r="H230" s="4" t="s">
        <v>2553</v>
      </c>
      <c r="I230" s="4"/>
      <c r="J230" s="4" t="s">
        <v>1627</v>
      </c>
      <c r="K230" s="4">
        <v>229</v>
      </c>
      <c r="L230" s="4"/>
      <c r="M230" s="4">
        <v>0</v>
      </c>
      <c r="N230" s="4">
        <v>0</v>
      </c>
      <c r="O230" s="4">
        <v>10.199999999999999</v>
      </c>
      <c r="P230" s="4">
        <v>1311.51</v>
      </c>
      <c r="Q230" s="4">
        <v>0</v>
      </c>
      <c r="R230" s="4">
        <v>0.98</v>
      </c>
      <c r="S230" s="4">
        <v>123.1</v>
      </c>
      <c r="T230" s="4">
        <v>0.11600000000000001</v>
      </c>
      <c r="U230" s="16"/>
      <c r="V230" s="16"/>
      <c r="W230" s="16"/>
      <c r="X230" s="16"/>
      <c r="Y230" s="16"/>
      <c r="Z230" s="16"/>
      <c r="AA230" s="16"/>
      <c r="AB230" s="28" t="str">
        <f>[1]DE!B$1694</f>
        <v>1.(c)</v>
      </c>
      <c r="AC230" s="31" t="str">
        <f>[1]DE!C$1694</f>
        <v>e.on Wärmeversorgung Göttingen GmbH</v>
      </c>
      <c r="AD230" s="31" t="str">
        <f>[1]DE!D$1694</f>
        <v>E.ON  Mitte Wärme Heizkraftwerk Göttingen</v>
      </c>
      <c r="AE230" s="31">
        <f>[1]DE!E$1694</f>
        <v>73904</v>
      </c>
      <c r="AF230" s="31" t="str">
        <f>[1]DE!F$1694</f>
        <v>Rudolf-Diesel-Str.</v>
      </c>
      <c r="AG230" s="31" t="str">
        <f>[1]DE!G$1694</f>
        <v>10</v>
      </c>
      <c r="AH230" s="31" t="str">
        <f>[1]DE!H$1694</f>
        <v>Göttingen</v>
      </c>
      <c r="AI230" s="31" t="str">
        <f>[1]DE!I$1694</f>
        <v>37075</v>
      </c>
      <c r="AJ230" s="31">
        <f>[1]DE!J$1694</f>
        <v>123</v>
      </c>
      <c r="AK230" s="31">
        <f>[1]DE!K$1694</f>
        <v>0</v>
      </c>
      <c r="AL230" s="31">
        <f>[1]DE!L$1694</f>
        <v>0</v>
      </c>
      <c r="AM230" s="31">
        <f>[1]DE!M$1694</f>
        <v>0</v>
      </c>
      <c r="AN230" s="8" t="s">
        <v>809</v>
      </c>
    </row>
    <row r="231" spans="1:40">
      <c r="A231" s="1" t="s">
        <v>1470</v>
      </c>
      <c r="B231" s="1">
        <v>2012</v>
      </c>
      <c r="C231" s="1" t="s">
        <v>2554</v>
      </c>
      <c r="D231" s="1" t="s">
        <v>2555</v>
      </c>
      <c r="E231" s="1" t="s">
        <v>2556</v>
      </c>
      <c r="F231" s="1">
        <v>266</v>
      </c>
      <c r="G231" s="1" t="s">
        <v>2557</v>
      </c>
      <c r="H231" s="1" t="s">
        <v>2558</v>
      </c>
      <c r="I231" s="1"/>
      <c r="J231" s="1" t="s">
        <v>1627</v>
      </c>
      <c r="K231" s="1">
        <v>153</v>
      </c>
      <c r="L231" s="1"/>
      <c r="M231" s="1">
        <v>0</v>
      </c>
      <c r="N231" s="1">
        <v>0</v>
      </c>
      <c r="O231" s="1">
        <v>0.71099999999999997</v>
      </c>
      <c r="P231" s="1">
        <v>1163.0740000000001</v>
      </c>
      <c r="Q231" s="1">
        <v>0</v>
      </c>
      <c r="R231" s="1">
        <v>0.56799999999999995</v>
      </c>
      <c r="S231" s="1">
        <v>48.162999999999997</v>
      </c>
      <c r="T231" s="1">
        <v>4.7E-2</v>
      </c>
      <c r="U231" s="3"/>
      <c r="V231" s="3"/>
      <c r="W231" s="3"/>
      <c r="X231" s="3"/>
      <c r="Y231" s="3"/>
      <c r="Z231" s="3"/>
      <c r="AA231" s="3"/>
    </row>
    <row r="232" spans="1:40">
      <c r="A232" s="1" t="s">
        <v>1470</v>
      </c>
      <c r="B232" s="1">
        <v>2012</v>
      </c>
      <c r="C232" s="1" t="s">
        <v>2559</v>
      </c>
      <c r="D232" s="1" t="s">
        <v>2560</v>
      </c>
      <c r="E232" s="1" t="s">
        <v>2561</v>
      </c>
      <c r="F232" s="1">
        <v>267</v>
      </c>
      <c r="G232" s="1" t="s">
        <v>2562</v>
      </c>
      <c r="H232" s="1" t="s">
        <v>2563</v>
      </c>
      <c r="I232" s="1"/>
      <c r="J232" s="1" t="s">
        <v>1627</v>
      </c>
      <c r="K232" s="1">
        <v>167</v>
      </c>
      <c r="L232" s="1"/>
      <c r="M232" s="1">
        <v>0</v>
      </c>
      <c r="N232" s="1">
        <v>0</v>
      </c>
      <c r="O232" s="1">
        <v>0</v>
      </c>
      <c r="P232" s="1">
        <v>2462.1590000000001</v>
      </c>
      <c r="Q232" s="1">
        <v>0</v>
      </c>
      <c r="R232" s="1">
        <v>0</v>
      </c>
      <c r="S232" s="1">
        <v>76.900000000000006</v>
      </c>
      <c r="T232" s="1">
        <v>0</v>
      </c>
      <c r="U232" s="3"/>
      <c r="V232" s="3"/>
      <c r="W232" s="3"/>
      <c r="X232" s="3"/>
      <c r="Y232" s="3"/>
      <c r="Z232" s="3"/>
      <c r="AA232" s="3"/>
    </row>
    <row r="233" spans="1:40" s="5" customFormat="1">
      <c r="A233" s="4" t="s">
        <v>1470</v>
      </c>
      <c r="B233" s="4">
        <v>2012</v>
      </c>
      <c r="C233" s="4" t="s">
        <v>2564</v>
      </c>
      <c r="D233" s="4" t="s">
        <v>2565</v>
      </c>
      <c r="E233" s="4" t="s">
        <v>2566</v>
      </c>
      <c r="F233" s="4">
        <v>268</v>
      </c>
      <c r="G233" s="4" t="s">
        <v>2567</v>
      </c>
      <c r="H233" s="4" t="s">
        <v>2568</v>
      </c>
      <c r="I233" s="4"/>
      <c r="J233" s="4" t="s">
        <v>1627</v>
      </c>
      <c r="K233" s="4">
        <v>11574</v>
      </c>
      <c r="L233" s="4"/>
      <c r="M233" s="4">
        <v>0</v>
      </c>
      <c r="N233" s="4">
        <v>277201.79300000001</v>
      </c>
      <c r="O233" s="4">
        <v>513.41999999999996</v>
      </c>
      <c r="P233" s="4">
        <v>0</v>
      </c>
      <c r="Q233" s="4">
        <v>0</v>
      </c>
      <c r="R233" s="4">
        <v>5830.83</v>
      </c>
      <c r="S233" s="4">
        <v>20678.79</v>
      </c>
      <c r="T233" s="4">
        <v>484.09</v>
      </c>
      <c r="U233" s="16"/>
      <c r="V233" s="16"/>
      <c r="W233" s="16"/>
      <c r="X233" s="16"/>
      <c r="Y233" s="16"/>
      <c r="Z233" s="16"/>
      <c r="AA233" s="16"/>
      <c r="AB233" s="28" t="str">
        <f>[1]DE!B$1722</f>
        <v>1.(c)</v>
      </c>
      <c r="AC233" s="31" t="str">
        <f>[1]DE!C$1722</f>
        <v>RWE Power AG Kraftwerk Neurath</v>
      </c>
      <c r="AD233" s="31" t="str">
        <f>[1]DE!D$1722</f>
        <v>RWE Power AG Kraftwerk Neurath</v>
      </c>
      <c r="AE233" s="31">
        <f>[1]DE!E$1722</f>
        <v>43843</v>
      </c>
      <c r="AF233" s="31" t="str">
        <f>[1]DE!F$1722</f>
        <v>Energiestraße</v>
      </c>
      <c r="AG233" s="31" t="str">
        <f>[1]DE!G$1722</f>
        <v>375</v>
      </c>
      <c r="AH233" s="31" t="str">
        <f>[1]DE!H$1722</f>
        <v>Grevenbroich</v>
      </c>
      <c r="AI233" s="31" t="str">
        <f>[1]DE!I$1722</f>
        <v>41516</v>
      </c>
      <c r="AJ233" s="31">
        <f>[1]DE!J$1722</f>
        <v>20700</v>
      </c>
      <c r="AK233" s="31">
        <f>[1]DE!K$1722</f>
        <v>5830</v>
      </c>
      <c r="AL233" s="31">
        <f>[1]DE!L$1722</f>
        <v>423</v>
      </c>
      <c r="AM233" s="31">
        <f>[1]DE!M$1722</f>
        <v>31200</v>
      </c>
      <c r="AN233" s="8" t="s">
        <v>810</v>
      </c>
    </row>
    <row r="234" spans="1:40" s="5" customFormat="1">
      <c r="A234" s="4" t="s">
        <v>1470</v>
      </c>
      <c r="B234" s="4">
        <v>2012</v>
      </c>
      <c r="C234" s="4" t="s">
        <v>2569</v>
      </c>
      <c r="D234" s="4" t="s">
        <v>2570</v>
      </c>
      <c r="E234" s="4" t="s">
        <v>2571</v>
      </c>
      <c r="F234" s="4">
        <v>269</v>
      </c>
      <c r="G234" s="4" t="s">
        <v>2572</v>
      </c>
      <c r="H234" s="4" t="s">
        <v>2568</v>
      </c>
      <c r="I234" s="4"/>
      <c r="J234" s="4" t="s">
        <v>1627</v>
      </c>
      <c r="K234" s="4">
        <v>5360</v>
      </c>
      <c r="L234" s="4"/>
      <c r="M234" s="4">
        <v>0</v>
      </c>
      <c r="N234" s="4">
        <v>78029.778000000006</v>
      </c>
      <c r="O234" s="4">
        <v>130.953</v>
      </c>
      <c r="P234" s="4">
        <v>0</v>
      </c>
      <c r="Q234" s="4">
        <v>0</v>
      </c>
      <c r="R234" s="4">
        <v>2480.3969999999999</v>
      </c>
      <c r="S234" s="4">
        <v>5749.1319999999996</v>
      </c>
      <c r="T234" s="4">
        <v>180.46600000000001</v>
      </c>
      <c r="U234" s="16"/>
      <c r="V234" s="16"/>
      <c r="W234" s="16"/>
      <c r="X234" s="16"/>
      <c r="Y234" s="16"/>
      <c r="Z234" s="16"/>
      <c r="AA234" s="16"/>
      <c r="AB234" s="28" t="str">
        <f>[1]DE!B$1721</f>
        <v>1.(c)</v>
      </c>
      <c r="AC234" s="31" t="str">
        <f>[1]DE!C$1721</f>
        <v>RWE Power AG Kraftwerk Frimmersdorf</v>
      </c>
      <c r="AD234" s="31" t="str">
        <f>[1]DE!D$1721</f>
        <v>RWE Power AG Kraftwerk Frimmersdorf</v>
      </c>
      <c r="AE234" s="31">
        <f>[1]DE!E$1721</f>
        <v>43783</v>
      </c>
      <c r="AF234" s="31" t="str">
        <f>[1]DE!F$1721</f>
        <v>Energiestraße</v>
      </c>
      <c r="AG234" s="31" t="str">
        <f>[1]DE!G$1721</f>
        <v>-</v>
      </c>
      <c r="AH234" s="31" t="str">
        <f>[1]DE!H$1721</f>
        <v>Grevenbroich</v>
      </c>
      <c r="AI234" s="31" t="str">
        <f>[1]DE!I$1721</f>
        <v>41516</v>
      </c>
      <c r="AJ234" s="31">
        <f>[1]DE!J$1721</f>
        <v>5750</v>
      </c>
      <c r="AK234" s="31">
        <f>[1]DE!K$1721</f>
        <v>2480</v>
      </c>
      <c r="AL234" s="31">
        <f>[1]DE!L$1721</f>
        <v>175</v>
      </c>
      <c r="AM234" s="31">
        <f>[1]DE!M$1721</f>
        <v>9040</v>
      </c>
      <c r="AN234" s="8" t="s">
        <v>810</v>
      </c>
    </row>
    <row r="235" spans="1:40">
      <c r="A235" s="1" t="s">
        <v>1470</v>
      </c>
      <c r="B235" s="1">
        <v>2012</v>
      </c>
      <c r="C235" s="1" t="s">
        <v>2573</v>
      </c>
      <c r="D235" s="1" t="s">
        <v>2574</v>
      </c>
      <c r="E235" s="1" t="s">
        <v>2575</v>
      </c>
      <c r="F235" s="1">
        <v>270</v>
      </c>
      <c r="G235" s="1" t="s">
        <v>2576</v>
      </c>
      <c r="H235" s="1" t="s">
        <v>2577</v>
      </c>
      <c r="I235" s="1"/>
      <c r="J235" s="1" t="s">
        <v>1627</v>
      </c>
      <c r="K235" s="1">
        <v>56</v>
      </c>
      <c r="L235" s="1"/>
      <c r="M235" s="1">
        <v>0</v>
      </c>
      <c r="N235" s="1">
        <v>0</v>
      </c>
      <c r="O235" s="1">
        <v>0</v>
      </c>
      <c r="P235" s="1">
        <v>416.5</v>
      </c>
      <c r="Q235" s="1">
        <v>0</v>
      </c>
      <c r="R235" s="1">
        <v>6.5000000000000002E-2</v>
      </c>
      <c r="S235" s="1">
        <v>97.74</v>
      </c>
      <c r="T235" s="1">
        <v>0</v>
      </c>
      <c r="U235" s="3"/>
      <c r="V235" s="3"/>
      <c r="W235" s="3"/>
      <c r="X235" s="3"/>
      <c r="Y235" s="3"/>
      <c r="Z235" s="3"/>
      <c r="AA235" s="3"/>
    </row>
    <row r="236" spans="1:40" s="5" customFormat="1">
      <c r="A236" s="4" t="s">
        <v>1470</v>
      </c>
      <c r="B236" s="4">
        <v>2012</v>
      </c>
      <c r="C236" s="4" t="s">
        <v>2578</v>
      </c>
      <c r="D236" s="4" t="s">
        <v>2579</v>
      </c>
      <c r="E236" s="4" t="s">
        <v>2580</v>
      </c>
      <c r="F236" s="4">
        <v>271</v>
      </c>
      <c r="G236" s="4" t="s">
        <v>2581</v>
      </c>
      <c r="H236" s="4" t="s">
        <v>2577</v>
      </c>
      <c r="I236" s="4"/>
      <c r="J236" s="4" t="s">
        <v>1627</v>
      </c>
      <c r="K236" s="4">
        <v>64</v>
      </c>
      <c r="L236" s="4"/>
      <c r="M236" s="4">
        <v>0</v>
      </c>
      <c r="N236" s="4">
        <v>0</v>
      </c>
      <c r="O236" s="4">
        <v>0</v>
      </c>
      <c r="P236" s="4">
        <v>63</v>
      </c>
      <c r="Q236" s="4">
        <v>0</v>
      </c>
      <c r="R236" s="4">
        <v>0.01</v>
      </c>
      <c r="S236" s="4">
        <v>2.91</v>
      </c>
      <c r="T236" s="4">
        <v>0</v>
      </c>
      <c r="U236" s="16"/>
      <c r="V236" s="16"/>
      <c r="W236" s="16"/>
      <c r="X236" s="16"/>
      <c r="Y236" s="16"/>
      <c r="Z236" s="16"/>
      <c r="AA236" s="16"/>
      <c r="AB236" s="28" t="str">
        <f>[1]DE!B$1735</f>
        <v>1.(c)</v>
      </c>
      <c r="AC236" s="31" t="str">
        <f>[1]DE!C$1735</f>
        <v>E.ON Gas Storage GmbH</v>
      </c>
      <c r="AD236" s="31" t="str">
        <f>[1]DE!D$1735</f>
        <v>E.ON Gas Storage GmbH Erdgaskavernenspeicher Epe</v>
      </c>
      <c r="AE236" s="31">
        <f>[1]DE!E$1735</f>
        <v>44490</v>
      </c>
      <c r="AF236" s="31" t="str">
        <f>[1]DE!F$1735</f>
        <v>Amtsvenn</v>
      </c>
      <c r="AG236" s="31" t="str">
        <f>[1]DE!G$1735</f>
        <v>25</v>
      </c>
      <c r="AH236" s="31" t="str">
        <f>[1]DE!H$1735</f>
        <v>Gronau</v>
      </c>
      <c r="AI236" s="31" t="str">
        <f>[1]DE!I$1735</f>
        <v>48599</v>
      </c>
      <c r="AJ236" s="31">
        <f>[1]DE!J$1735</f>
        <v>101</v>
      </c>
      <c r="AK236" s="31">
        <f>[1]DE!K$1735</f>
        <v>0</v>
      </c>
      <c r="AL236" s="31">
        <f>[1]DE!L$1735</f>
        <v>0</v>
      </c>
      <c r="AM236" s="31">
        <f>[1]DE!M$1735</f>
        <v>0</v>
      </c>
      <c r="AN236" s="8" t="s">
        <v>810</v>
      </c>
    </row>
    <row r="237" spans="1:40">
      <c r="A237" s="1" t="s">
        <v>1470</v>
      </c>
      <c r="B237" s="1">
        <v>2012</v>
      </c>
      <c r="C237" s="1" t="s">
        <v>2582</v>
      </c>
      <c r="D237" s="1" t="s">
        <v>2583</v>
      </c>
      <c r="E237" s="1" t="s">
        <v>2584</v>
      </c>
      <c r="F237" s="1">
        <v>272</v>
      </c>
      <c r="G237" s="1" t="s">
        <v>2585</v>
      </c>
      <c r="H237" s="1" t="s">
        <v>2586</v>
      </c>
      <c r="I237" s="1"/>
      <c r="J237" s="1" t="s">
        <v>1627</v>
      </c>
      <c r="K237" s="1">
        <v>264</v>
      </c>
      <c r="L237" s="1"/>
      <c r="M237" s="1">
        <v>0</v>
      </c>
      <c r="N237" s="1">
        <v>0</v>
      </c>
      <c r="O237" s="1">
        <v>0</v>
      </c>
      <c r="P237" s="1">
        <v>0</v>
      </c>
      <c r="Q237" s="1">
        <v>3033.81</v>
      </c>
      <c r="R237" s="1">
        <v>1.504</v>
      </c>
      <c r="S237" s="1">
        <v>107.52</v>
      </c>
      <c r="T237" s="1">
        <v>0.2</v>
      </c>
      <c r="U237" s="3"/>
      <c r="V237" s="3"/>
      <c r="W237" s="3"/>
      <c r="X237" s="3"/>
      <c r="Y237" s="3"/>
      <c r="Z237" s="3"/>
      <c r="AA237" s="3"/>
    </row>
    <row r="238" spans="1:40" s="5" customFormat="1">
      <c r="A238" s="4" t="s">
        <v>1470</v>
      </c>
      <c r="B238" s="4">
        <v>2012</v>
      </c>
      <c r="C238" s="4" t="s">
        <v>2587</v>
      </c>
      <c r="D238" s="4" t="s">
        <v>2588</v>
      </c>
      <c r="E238" s="4" t="s">
        <v>2589</v>
      </c>
      <c r="F238" s="4">
        <v>273</v>
      </c>
      <c r="G238" s="4" t="s">
        <v>2590</v>
      </c>
      <c r="H238" s="4" t="s">
        <v>2591</v>
      </c>
      <c r="I238" s="4"/>
      <c r="J238" s="4" t="s">
        <v>1627</v>
      </c>
      <c r="K238" s="4">
        <v>447</v>
      </c>
      <c r="L238" s="4"/>
      <c r="M238" s="4">
        <v>0</v>
      </c>
      <c r="N238" s="4">
        <v>0</v>
      </c>
      <c r="O238" s="4">
        <v>154.99199999999999</v>
      </c>
      <c r="P238" s="4">
        <v>0</v>
      </c>
      <c r="Q238" s="4">
        <v>0</v>
      </c>
      <c r="R238" s="4">
        <v>7.2770000000000001</v>
      </c>
      <c r="S238" s="4">
        <v>23.303999999999998</v>
      </c>
      <c r="T238" s="4">
        <v>6.5000000000000002E-2</v>
      </c>
      <c r="U238" s="16"/>
      <c r="V238" s="16"/>
      <c r="W238" s="16"/>
      <c r="X238" s="16"/>
      <c r="Y238" s="16"/>
      <c r="Z238" s="16"/>
      <c r="AA238" s="16"/>
      <c r="AB238" s="28" t="str">
        <f>[1]DE!B$1764</f>
        <v>7.(a).(ii)</v>
      </c>
      <c r="AC238" s="31" t="str">
        <f>[1]DE!C$1764</f>
        <v>SAZA GmbH Großkayna</v>
      </c>
      <c r="AD238" s="31" t="str">
        <f>[1]DE!D$1764</f>
        <v>SAZA GmbH Großkayna</v>
      </c>
      <c r="AE238" s="31">
        <f>[1]DE!E$1764</f>
        <v>110479</v>
      </c>
      <c r="AF238" s="31" t="str">
        <f>[1]DE!F$1764</f>
        <v>Naumburger Str.</v>
      </c>
      <c r="AG238" s="31" t="str">
        <f>[1]DE!G$1764</f>
        <v>87</v>
      </c>
      <c r="AH238" s="31" t="str">
        <f>[1]DE!H$1764</f>
        <v>Großkayna</v>
      </c>
      <c r="AI238" s="31" t="str">
        <f>[1]DE!I$1764</f>
        <v>06242</v>
      </c>
      <c r="AJ238" s="31">
        <f>[1]DE!J$1764</f>
        <v>0</v>
      </c>
      <c r="AK238" s="31">
        <f>[1]DE!K$1764</f>
        <v>0</v>
      </c>
      <c r="AL238" s="31">
        <f>[1]DE!L$1764</f>
        <v>0</v>
      </c>
      <c r="AM238" s="31">
        <f>[1]DE!M$1764</f>
        <v>0</v>
      </c>
      <c r="AN238" s="8" t="s">
        <v>809</v>
      </c>
    </row>
    <row r="239" spans="1:40" s="5" customFormat="1">
      <c r="A239" s="4" t="s">
        <v>1470</v>
      </c>
      <c r="B239" s="4">
        <v>2012</v>
      </c>
      <c r="C239" s="4" t="s">
        <v>2592</v>
      </c>
      <c r="D239" s="4" t="s">
        <v>2593</v>
      </c>
      <c r="E239" s="4" t="s">
        <v>2594</v>
      </c>
      <c r="F239" s="4">
        <v>274</v>
      </c>
      <c r="G239" s="4" t="s">
        <v>2595</v>
      </c>
      <c r="H239" s="4" t="s">
        <v>2596</v>
      </c>
      <c r="I239" s="4"/>
      <c r="J239" s="4" t="s">
        <v>1627</v>
      </c>
      <c r="K239" s="4">
        <v>4542</v>
      </c>
      <c r="L239" s="4"/>
      <c r="M239" s="4">
        <v>26.462</v>
      </c>
      <c r="N239" s="4">
        <v>37209.161</v>
      </c>
      <c r="O239" s="4">
        <v>169.79499999999999</v>
      </c>
      <c r="P239" s="4">
        <v>1862.875</v>
      </c>
      <c r="Q239" s="4">
        <v>1.4E-2</v>
      </c>
      <c r="R239" s="4">
        <v>871.04600000000005</v>
      </c>
      <c r="S239" s="4">
        <v>2399.4079999999999</v>
      </c>
      <c r="T239" s="4">
        <v>86.833999999999989</v>
      </c>
      <c r="U239" s="16"/>
      <c r="V239" s="16"/>
      <c r="W239" s="16"/>
      <c r="X239" s="16"/>
      <c r="Y239" s="16"/>
      <c r="Z239" s="16"/>
      <c r="AA239" s="16"/>
      <c r="AB239" s="28" t="str">
        <f>[1]DE!B$1766</f>
        <v>1.(c)</v>
      </c>
      <c r="AC239" s="31" t="str">
        <f>[1]DE!C$1766</f>
        <v>E.ON Kraftwerke GmbH</v>
      </c>
      <c r="AD239" s="31" t="str">
        <f>[1]DE!D$1766</f>
        <v>E.ON Kraftwerk Staudinger</v>
      </c>
      <c r="AE239" s="31">
        <f>[1]DE!E$1766</f>
        <v>44894</v>
      </c>
      <c r="AF239" s="31" t="str">
        <f>[1]DE!F$1766</f>
        <v>Hanauer Landstraße</v>
      </c>
      <c r="AG239" s="31" t="str">
        <f>[1]DE!G$1766</f>
        <v>150</v>
      </c>
      <c r="AH239" s="31" t="str">
        <f>[1]DE!H$1766</f>
        <v>Großkrotzenburg</v>
      </c>
      <c r="AI239" s="31" t="str">
        <f>[1]DE!I$1766</f>
        <v>63538</v>
      </c>
      <c r="AJ239" s="31">
        <f>[1]DE!J$1766</f>
        <v>2400</v>
      </c>
      <c r="AK239" s="31">
        <f>[1]DE!K$1766</f>
        <v>871</v>
      </c>
      <c r="AL239" s="31">
        <f>[1]DE!L$1766</f>
        <v>95.7</v>
      </c>
      <c r="AM239" s="31">
        <f>[1]DE!M$1766</f>
        <v>3640</v>
      </c>
      <c r="AN239" s="8" t="s">
        <v>809</v>
      </c>
    </row>
    <row r="240" spans="1:40" s="5" customFormat="1">
      <c r="A240" s="4" t="s">
        <v>1470</v>
      </c>
      <c r="B240" s="4">
        <v>2012</v>
      </c>
      <c r="C240" s="4" t="s">
        <v>2597</v>
      </c>
      <c r="D240" s="4" t="s">
        <v>2598</v>
      </c>
      <c r="E240" s="4" t="s">
        <v>2599</v>
      </c>
      <c r="F240" s="4">
        <v>275</v>
      </c>
      <c r="G240" s="4" t="s">
        <v>2600</v>
      </c>
      <c r="H240" s="4" t="s">
        <v>2601</v>
      </c>
      <c r="I240" s="4"/>
      <c r="J240" s="4" t="s">
        <v>1627</v>
      </c>
      <c r="K240" s="4">
        <v>2014</v>
      </c>
      <c r="L240" s="4"/>
      <c r="M240" s="4">
        <v>0</v>
      </c>
      <c r="N240" s="4">
        <v>0</v>
      </c>
      <c r="O240" s="4">
        <v>11821.233</v>
      </c>
      <c r="P240" s="4">
        <v>0</v>
      </c>
      <c r="Q240" s="4">
        <v>0</v>
      </c>
      <c r="R240" s="4">
        <v>78.534999999999997</v>
      </c>
      <c r="S240" s="4">
        <v>365.73900000000003</v>
      </c>
      <c r="T240" s="4">
        <v>19.256</v>
      </c>
      <c r="U240" s="16"/>
      <c r="V240" s="16"/>
      <c r="W240" s="16"/>
      <c r="X240" s="16"/>
      <c r="Y240" s="16"/>
      <c r="Z240" s="16"/>
      <c r="AA240" s="16"/>
      <c r="AB240" s="28" t="str">
        <f>[1]DE!B$1768</f>
        <v>1.(c)</v>
      </c>
      <c r="AC240" s="31" t="str">
        <f>[1]DE!C$1768</f>
        <v>E.ON Kraftwerke GmbH</v>
      </c>
      <c r="AD240" s="31" t="str">
        <f>[1]DE!D$1768</f>
        <v>E.ON Kraftwerke GmbH, Kraftwerk Ingolstadt</v>
      </c>
      <c r="AE240" s="31">
        <f>[1]DE!E$1768</f>
        <v>45677</v>
      </c>
      <c r="AF240" s="31" t="str">
        <f>[1]DE!F$1768</f>
        <v>Bayernwerkstr.</v>
      </c>
      <c r="AG240" s="31" t="str">
        <f>[1]DE!G$1768</f>
        <v>30</v>
      </c>
      <c r="AH240" s="31" t="str">
        <f>[1]DE!H$1768</f>
        <v>Großmehring</v>
      </c>
      <c r="AI240" s="31" t="str">
        <f>[1]DE!I$1768</f>
        <v>85098</v>
      </c>
      <c r="AJ240" s="31">
        <f>[1]DE!J$1768</f>
        <v>377</v>
      </c>
      <c r="AK240" s="31">
        <f>[1]DE!K$1768</f>
        <v>0</v>
      </c>
      <c r="AL240" s="31">
        <f>[1]DE!L$1768</f>
        <v>0</v>
      </c>
      <c r="AM240" s="31">
        <f>[1]DE!M$1768</f>
        <v>938</v>
      </c>
      <c r="AN240" s="8" t="s">
        <v>810</v>
      </c>
    </row>
    <row r="241" spans="1:40">
      <c r="A241" s="1" t="s">
        <v>1470</v>
      </c>
      <c r="B241" s="1">
        <v>2012</v>
      </c>
      <c r="C241" s="1" t="s">
        <v>2602</v>
      </c>
      <c r="D241" s="1" t="s">
        <v>2603</v>
      </c>
      <c r="E241" s="1" t="s">
        <v>2604</v>
      </c>
      <c r="F241" s="1">
        <v>276</v>
      </c>
      <c r="G241" s="1" t="s">
        <v>2605</v>
      </c>
      <c r="H241" s="1" t="s">
        <v>2606</v>
      </c>
      <c r="I241" s="1"/>
      <c r="J241" s="1" t="s">
        <v>1627</v>
      </c>
      <c r="K241" s="1">
        <v>66</v>
      </c>
      <c r="L241" s="1"/>
      <c r="M241" s="1">
        <v>0</v>
      </c>
      <c r="N241" s="1">
        <v>0</v>
      </c>
      <c r="O241" s="1">
        <v>0</v>
      </c>
      <c r="P241" s="1">
        <v>293.89999999999998</v>
      </c>
      <c r="Q241" s="1">
        <v>0</v>
      </c>
      <c r="R241" s="1">
        <v>4.5999999999999999E-2</v>
      </c>
      <c r="S241" s="1">
        <v>12</v>
      </c>
      <c r="T241" s="1">
        <v>0</v>
      </c>
      <c r="U241" s="3"/>
      <c r="V241" s="3"/>
      <c r="W241" s="3"/>
      <c r="X241" s="3"/>
      <c r="Y241" s="3"/>
      <c r="Z241" s="3"/>
      <c r="AA241" s="3"/>
    </row>
    <row r="242" spans="1:40">
      <c r="A242" s="1" t="s">
        <v>1470</v>
      </c>
      <c r="B242" s="1">
        <v>2012</v>
      </c>
      <c r="C242" s="1" t="s">
        <v>2607</v>
      </c>
      <c r="D242" s="1" t="s">
        <v>2608</v>
      </c>
      <c r="E242" s="1" t="s">
        <v>2609</v>
      </c>
      <c r="F242" s="1">
        <v>277</v>
      </c>
      <c r="G242" s="1" t="s">
        <v>2610</v>
      </c>
      <c r="H242" s="1" t="s">
        <v>2611</v>
      </c>
      <c r="I242" s="1"/>
      <c r="J242" s="1" t="s">
        <v>1627</v>
      </c>
      <c r="K242" s="1">
        <v>67</v>
      </c>
      <c r="L242" s="1"/>
      <c r="M242" s="1">
        <v>0</v>
      </c>
      <c r="N242" s="1">
        <v>0</v>
      </c>
      <c r="O242" s="1">
        <v>1.607</v>
      </c>
      <c r="P242" s="1">
        <v>552.00199999999995</v>
      </c>
      <c r="Q242" s="1">
        <v>0</v>
      </c>
      <c r="R242" s="1">
        <v>0.29599999999999999</v>
      </c>
      <c r="S242" s="1">
        <v>18.847999999999999</v>
      </c>
      <c r="T242" s="1">
        <v>4.7E-2</v>
      </c>
      <c r="U242" s="3"/>
      <c r="V242" s="3"/>
      <c r="W242" s="3"/>
      <c r="X242" s="3"/>
      <c r="Y242" s="3"/>
      <c r="Z242" s="3"/>
      <c r="AA242" s="3"/>
    </row>
    <row r="243" spans="1:40">
      <c r="A243" s="1" t="s">
        <v>1470</v>
      </c>
      <c r="B243" s="1">
        <v>2012</v>
      </c>
      <c r="C243" s="1" t="s">
        <v>2612</v>
      </c>
      <c r="D243" s="1" t="s">
        <v>2613</v>
      </c>
      <c r="E243" s="1" t="s">
        <v>2614</v>
      </c>
      <c r="F243" s="1">
        <v>278</v>
      </c>
      <c r="G243" s="1" t="s">
        <v>2615</v>
      </c>
      <c r="H243" s="1" t="s">
        <v>2616</v>
      </c>
      <c r="I243" s="1"/>
      <c r="J243" s="1" t="s">
        <v>1627</v>
      </c>
      <c r="K243" s="1">
        <v>70</v>
      </c>
      <c r="L243" s="1"/>
      <c r="M243" s="1">
        <v>0</v>
      </c>
      <c r="N243" s="1">
        <v>0</v>
      </c>
      <c r="O243" s="1">
        <v>0</v>
      </c>
      <c r="P243" s="1">
        <v>1334.2860000000001</v>
      </c>
      <c r="Q243" s="1">
        <v>0</v>
      </c>
      <c r="R243" s="1">
        <v>0.61899999999999999</v>
      </c>
      <c r="S243" s="1">
        <v>28.452000000000002</v>
      </c>
      <c r="T243" s="1">
        <v>9.7000000000000003E-2</v>
      </c>
      <c r="U243" s="3"/>
      <c r="V243" s="3"/>
      <c r="W243" s="3"/>
      <c r="X243" s="3"/>
      <c r="Y243" s="3"/>
      <c r="Z243" s="3"/>
      <c r="AA243" s="3"/>
    </row>
    <row r="244" spans="1:40">
      <c r="A244" s="1" t="s">
        <v>1470</v>
      </c>
      <c r="B244" s="1">
        <v>2012</v>
      </c>
      <c r="C244" s="1" t="s">
        <v>2617</v>
      </c>
      <c r="D244" s="1" t="s">
        <v>2618</v>
      </c>
      <c r="E244" s="1" t="s">
        <v>2619</v>
      </c>
      <c r="F244" s="1">
        <v>279</v>
      </c>
      <c r="G244" s="1" t="s">
        <v>2620</v>
      </c>
      <c r="H244" s="1" t="s">
        <v>2621</v>
      </c>
      <c r="I244" s="1"/>
      <c r="J244" s="1" t="s">
        <v>1627</v>
      </c>
      <c r="K244" s="1">
        <v>755</v>
      </c>
      <c r="L244" s="1"/>
      <c r="M244" s="1">
        <v>0</v>
      </c>
      <c r="N244" s="1">
        <v>0</v>
      </c>
      <c r="O244" s="1">
        <v>8</v>
      </c>
      <c r="P244" s="1">
        <v>2737.5050000000001</v>
      </c>
      <c r="Q244" s="1">
        <v>0</v>
      </c>
      <c r="R244" s="1">
        <v>0.11600000000000001</v>
      </c>
      <c r="S244" s="1">
        <v>73.652000000000001</v>
      </c>
      <c r="T244" s="1">
        <v>0.104</v>
      </c>
      <c r="U244" s="3"/>
      <c r="V244" s="3"/>
      <c r="W244" s="3"/>
      <c r="X244" s="3"/>
      <c r="Y244" s="3"/>
      <c r="Z244" s="3"/>
      <c r="AA244" s="3"/>
    </row>
    <row r="245" spans="1:40">
      <c r="A245" s="1" t="s">
        <v>1470</v>
      </c>
      <c r="B245" s="1">
        <v>2012</v>
      </c>
      <c r="C245" s="1" t="s">
        <v>2622</v>
      </c>
      <c r="D245" s="1" t="s">
        <v>2623</v>
      </c>
      <c r="E245" s="1" t="s">
        <v>2624</v>
      </c>
      <c r="F245" s="1">
        <v>280</v>
      </c>
      <c r="G245" s="1" t="s">
        <v>2625</v>
      </c>
      <c r="H245" s="1" t="s">
        <v>2626</v>
      </c>
      <c r="I245" s="1"/>
      <c r="J245" s="1" t="s">
        <v>1627</v>
      </c>
      <c r="K245" s="1">
        <v>282</v>
      </c>
      <c r="L245" s="1"/>
      <c r="M245" s="1">
        <v>0</v>
      </c>
      <c r="N245" s="1">
        <v>0</v>
      </c>
      <c r="O245" s="1">
        <v>0</v>
      </c>
      <c r="P245" s="1">
        <v>3085.982</v>
      </c>
      <c r="Q245" s="1">
        <v>0</v>
      </c>
      <c r="R245" s="1">
        <v>1.3009999999999999</v>
      </c>
      <c r="S245" s="1">
        <v>35.802999999999997</v>
      </c>
      <c r="T245" s="1">
        <v>0.20499999999999999</v>
      </c>
      <c r="U245" s="3"/>
      <c r="V245" s="3"/>
      <c r="W245" s="3"/>
      <c r="X245" s="3"/>
      <c r="Y245" s="3"/>
      <c r="Z245" s="3"/>
      <c r="AA245" s="3"/>
    </row>
    <row r="246" spans="1:40" s="5" customFormat="1">
      <c r="A246" s="4" t="s">
        <v>1470</v>
      </c>
      <c r="B246" s="4">
        <v>2012</v>
      </c>
      <c r="C246" s="4" t="s">
        <v>2627</v>
      </c>
      <c r="D246" s="4" t="s">
        <v>2628</v>
      </c>
      <c r="E246" s="4" t="s">
        <v>2629</v>
      </c>
      <c r="F246" s="4">
        <v>281</v>
      </c>
      <c r="G246" s="4" t="s">
        <v>2630</v>
      </c>
      <c r="H246" s="4" t="s">
        <v>2626</v>
      </c>
      <c r="I246" s="4"/>
      <c r="J246" s="4" t="s">
        <v>1627</v>
      </c>
      <c r="K246" s="4">
        <v>175</v>
      </c>
      <c r="L246" s="4"/>
      <c r="M246" s="4">
        <v>0</v>
      </c>
      <c r="N246" s="4">
        <v>0</v>
      </c>
      <c r="O246" s="4">
        <v>0</v>
      </c>
      <c r="P246" s="4">
        <v>2192.6799999999998</v>
      </c>
      <c r="Q246" s="4">
        <v>0</v>
      </c>
      <c r="R246" s="4">
        <v>0.998</v>
      </c>
      <c r="S246" s="4">
        <v>11.831</v>
      </c>
      <c r="T246" s="4">
        <v>0.157</v>
      </c>
      <c r="U246" s="16"/>
      <c r="V246" s="16"/>
      <c r="W246" s="16"/>
      <c r="X246" s="16"/>
      <c r="Y246" s="16"/>
      <c r="Z246" s="16"/>
      <c r="AA246" s="16"/>
      <c r="AB246" s="28" t="str">
        <f>[1]DE!B$1872</f>
        <v>1.(c)</v>
      </c>
      <c r="AC246" s="31" t="str">
        <f>[1]DE!C$1872</f>
        <v>Heizkraftwerk Halle-Trotha GmbH</v>
      </c>
      <c r="AD246" s="31" t="str">
        <f>[1]DE!D$1872</f>
        <v>Heizkraftwerk Halle-Trotha</v>
      </c>
      <c r="AE246" s="31">
        <f>[1]DE!E$1872</f>
        <v>74833</v>
      </c>
      <c r="AF246" s="31" t="str">
        <f>[1]DE!F$1872</f>
        <v>Brachwitzer Straße 21</v>
      </c>
      <c r="AG246" s="31" t="str">
        <f>[1]DE!G$1872</f>
        <v>-</v>
      </c>
      <c r="AH246" s="31" t="str">
        <f>[1]DE!H$1872</f>
        <v>Halle (Saale)</v>
      </c>
      <c r="AI246" s="31" t="str">
        <f>[1]DE!I$1872</f>
        <v>06118</v>
      </c>
      <c r="AJ246" s="31">
        <f>[1]DE!J$1872</f>
        <v>0</v>
      </c>
      <c r="AK246" s="31">
        <f>[1]DE!K$1872</f>
        <v>0</v>
      </c>
      <c r="AL246" s="31">
        <f>[1]DE!L$1872</f>
        <v>0</v>
      </c>
      <c r="AM246" s="31">
        <f>[1]DE!M$1872</f>
        <v>134</v>
      </c>
      <c r="AN246" s="8" t="s">
        <v>810</v>
      </c>
    </row>
    <row r="247" spans="1:40" s="5" customFormat="1">
      <c r="A247" s="4" t="s">
        <v>1470</v>
      </c>
      <c r="B247" s="4">
        <v>2012</v>
      </c>
      <c r="C247" s="4" t="s">
        <v>2631</v>
      </c>
      <c r="D247" s="4" t="s">
        <v>2632</v>
      </c>
      <c r="E247" s="4" t="s">
        <v>2633</v>
      </c>
      <c r="F247" s="4">
        <v>282</v>
      </c>
      <c r="G247" s="4" t="s">
        <v>2634</v>
      </c>
      <c r="H247" s="4" t="s">
        <v>2626</v>
      </c>
      <c r="I247" s="4"/>
      <c r="J247" s="4" t="s">
        <v>1627</v>
      </c>
      <c r="K247" s="4">
        <v>324</v>
      </c>
      <c r="L247" s="4"/>
      <c r="M247" s="4">
        <v>0</v>
      </c>
      <c r="N247" s="4">
        <v>0</v>
      </c>
      <c r="O247" s="4">
        <v>0</v>
      </c>
      <c r="P247" s="4">
        <v>280.84500000000003</v>
      </c>
      <c r="Q247" s="4">
        <v>0</v>
      </c>
      <c r="R247" s="4">
        <v>9.2999999999999999E-2</v>
      </c>
      <c r="S247" s="4">
        <v>6.2629999999999999</v>
      </c>
      <c r="T247" s="4">
        <v>7.0000000000000001E-3</v>
      </c>
      <c r="U247" s="16"/>
      <c r="V247" s="16"/>
      <c r="W247" s="16"/>
      <c r="X247" s="16"/>
      <c r="Y247" s="16"/>
      <c r="Z247" s="16"/>
      <c r="AA247" s="16"/>
      <c r="AB247" s="28" t="str">
        <f>[1]DE!B$1871</f>
        <v>1.(c)</v>
      </c>
      <c r="AC247" s="31" t="str">
        <f>[1]DE!C$1871</f>
        <v>Heizkraftwerk Halle-Trotha GmbH</v>
      </c>
      <c r="AD247" s="31" t="str">
        <f>[1]DE!D$1871</f>
        <v>Heizkraftwerk Halle-Dieselstraße</v>
      </c>
      <c r="AE247" s="31">
        <f>[1]DE!E$1871</f>
        <v>74877</v>
      </c>
      <c r="AF247" s="31" t="str">
        <f>[1]DE!F$1871</f>
        <v>Dieselstraße 141</v>
      </c>
      <c r="AG247" s="31" t="str">
        <f>[1]DE!G$1871</f>
        <v>-</v>
      </c>
      <c r="AH247" s="31" t="str">
        <f>[1]DE!H$1871</f>
        <v>Halle (Saale)</v>
      </c>
      <c r="AI247" s="31" t="str">
        <f>[1]DE!I$1871</f>
        <v>06130</v>
      </c>
      <c r="AJ247" s="31">
        <f>[1]DE!J$1871</f>
        <v>0</v>
      </c>
      <c r="AK247" s="31">
        <f>[1]DE!K$1871</f>
        <v>0</v>
      </c>
      <c r="AL247" s="31">
        <f>[1]DE!L$1871</f>
        <v>0</v>
      </c>
      <c r="AM247" s="31">
        <f>[1]DE!M$1871</f>
        <v>173</v>
      </c>
      <c r="AN247" s="8" t="s">
        <v>810</v>
      </c>
    </row>
    <row r="248" spans="1:40" s="5" customFormat="1">
      <c r="A248" s="4" t="s">
        <v>1470</v>
      </c>
      <c r="B248" s="4">
        <v>2012</v>
      </c>
      <c r="C248" s="4" t="s">
        <v>1500</v>
      </c>
      <c r="D248" s="4" t="s">
        <v>1501</v>
      </c>
      <c r="E248" s="4" t="s">
        <v>54</v>
      </c>
      <c r="F248" s="4">
        <v>10</v>
      </c>
      <c r="G248" s="4" t="s">
        <v>1502</v>
      </c>
      <c r="H248" s="4" t="s">
        <v>1503</v>
      </c>
      <c r="I248" s="4"/>
      <c r="J248" s="4" t="s">
        <v>633</v>
      </c>
      <c r="K248" s="4">
        <v>198</v>
      </c>
      <c r="L248" s="4"/>
      <c r="M248" s="4">
        <v>0</v>
      </c>
      <c r="N248" s="4">
        <v>0</v>
      </c>
      <c r="O248" s="4">
        <v>405.77</v>
      </c>
      <c r="P248" s="4">
        <v>0</v>
      </c>
      <c r="Q248" s="4">
        <v>2540.54</v>
      </c>
      <c r="R248" s="4">
        <v>7.65</v>
      </c>
      <c r="S248" s="4">
        <v>174.12</v>
      </c>
      <c r="T248" s="4">
        <v>0.23</v>
      </c>
      <c r="U248" s="16"/>
      <c r="V248" s="16"/>
      <c r="W248" s="16"/>
      <c r="X248" s="16"/>
      <c r="Y248" s="16"/>
      <c r="Z248" s="16"/>
      <c r="AA248" s="16"/>
      <c r="AB248" s="41" t="str">
        <f>[1]DE!B$1934</f>
        <v>1.(a)</v>
      </c>
      <c r="AC248" s="24" t="str">
        <f>[1]DE!C$1934</f>
        <v>Shell Deutschland Oil GmbH</v>
      </c>
      <c r="AD248" s="24" t="str">
        <f>[1]DE!D$1934</f>
        <v>Shell Deutschland Oil GmbH SDO Raffinerie Harburg</v>
      </c>
      <c r="AE248" s="24">
        <f>[1]DE!E$1934</f>
        <v>54392</v>
      </c>
      <c r="AF248" s="24" t="str">
        <f>[1]DE!F$1934</f>
        <v>Hohe-Schaar-Straße</v>
      </c>
      <c r="AG248" s="24" t="str">
        <f>[1]DE!G$1934</f>
        <v>34</v>
      </c>
      <c r="AH248" s="24" t="str">
        <f>[1]DE!H$1934</f>
        <v>Hamburg</v>
      </c>
      <c r="AI248" s="24" t="str">
        <f>[1]DE!I$1934</f>
        <v>21107</v>
      </c>
      <c r="AJ248" s="24">
        <f>[1]DE!J$1934</f>
        <v>536</v>
      </c>
      <c r="AK248" s="24">
        <f>[1]DE!K$1934</f>
        <v>571</v>
      </c>
      <c r="AL248" s="24">
        <f>[1]DE!L$1934</f>
        <v>0</v>
      </c>
      <c r="AM248" s="24">
        <f>[1]DE!M$1934</f>
        <v>852</v>
      </c>
      <c r="AN248" s="23" t="s">
        <v>810</v>
      </c>
    </row>
    <row r="249" spans="1:40" s="5" customFormat="1">
      <c r="A249" s="4" t="s">
        <v>1470</v>
      </c>
      <c r="B249" s="4">
        <v>2012</v>
      </c>
      <c r="C249" s="4" t="s">
        <v>1504</v>
      </c>
      <c r="D249" s="4" t="s">
        <v>1505</v>
      </c>
      <c r="E249" s="4" t="s">
        <v>59</v>
      </c>
      <c r="F249" s="4">
        <v>11</v>
      </c>
      <c r="G249" s="4" t="s">
        <v>1506</v>
      </c>
      <c r="H249" s="4" t="s">
        <v>1503</v>
      </c>
      <c r="I249" s="4"/>
      <c r="J249" s="4" t="s">
        <v>633</v>
      </c>
      <c r="K249" s="4">
        <v>81</v>
      </c>
      <c r="L249" s="4"/>
      <c r="M249" s="4">
        <v>0</v>
      </c>
      <c r="N249" s="4">
        <v>0</v>
      </c>
      <c r="O249" s="4">
        <v>0</v>
      </c>
      <c r="P249" s="4">
        <v>0</v>
      </c>
      <c r="Q249" s="4">
        <v>1692.33</v>
      </c>
      <c r="R249" s="4">
        <v>4.2729999999999997</v>
      </c>
      <c r="S249" s="4">
        <v>62.915999999999997</v>
      </c>
      <c r="T249" s="4">
        <v>5.7000000000000002E-2</v>
      </c>
      <c r="U249" s="16"/>
      <c r="V249" s="16"/>
      <c r="W249" s="16"/>
      <c r="X249" s="16"/>
      <c r="Y249" s="16"/>
      <c r="Z249" s="16"/>
      <c r="AA249" s="16"/>
      <c r="AB249" s="41" t="str">
        <f>[1]DE!B$1934</f>
        <v>1.(a)</v>
      </c>
      <c r="AC249" s="24" t="str">
        <f>[1]DE!C$1934</f>
        <v>Shell Deutschland Oil GmbH</v>
      </c>
      <c r="AD249" s="24" t="str">
        <f>[1]DE!D$1934</f>
        <v>Shell Deutschland Oil GmbH SDO Raffinerie Harburg</v>
      </c>
      <c r="AE249" s="24">
        <f>[1]DE!E$1934</f>
        <v>54392</v>
      </c>
      <c r="AF249" s="24" t="str">
        <f>[1]DE!F$1934</f>
        <v>Hohe-Schaar-Straße</v>
      </c>
      <c r="AG249" s="24" t="str">
        <f>[1]DE!G$1934</f>
        <v>34</v>
      </c>
      <c r="AH249" s="24" t="str">
        <f>[1]DE!H$1934</f>
        <v>Hamburg</v>
      </c>
      <c r="AI249" s="24" t="str">
        <f>[1]DE!I$1934</f>
        <v>21107</v>
      </c>
      <c r="AJ249" s="24">
        <f>[1]DE!J$1934</f>
        <v>536</v>
      </c>
      <c r="AK249" s="24">
        <f>[1]DE!K$1934</f>
        <v>571</v>
      </c>
      <c r="AL249" s="24">
        <f>[1]DE!L$1934</f>
        <v>0</v>
      </c>
      <c r="AM249" s="24">
        <f>[1]DE!M$1934</f>
        <v>852</v>
      </c>
      <c r="AN249" s="23" t="s">
        <v>810</v>
      </c>
    </row>
    <row r="250" spans="1:40" s="5" customFormat="1">
      <c r="A250" s="4" t="s">
        <v>1470</v>
      </c>
      <c r="B250" s="4">
        <v>2012</v>
      </c>
      <c r="C250" s="4" t="s">
        <v>1507</v>
      </c>
      <c r="D250" s="4" t="s">
        <v>1508</v>
      </c>
      <c r="E250" s="4" t="s">
        <v>63</v>
      </c>
      <c r="F250" s="4">
        <v>12</v>
      </c>
      <c r="G250" s="4" t="s">
        <v>1509</v>
      </c>
      <c r="H250" s="4" t="s">
        <v>1503</v>
      </c>
      <c r="I250" s="4"/>
      <c r="J250" s="4" t="s">
        <v>633</v>
      </c>
      <c r="K250" s="4">
        <v>120</v>
      </c>
      <c r="L250" s="4"/>
      <c r="M250" s="4">
        <v>0</v>
      </c>
      <c r="N250" s="4">
        <v>0</v>
      </c>
      <c r="O250" s="4">
        <v>0</v>
      </c>
      <c r="P250" s="4">
        <v>0</v>
      </c>
      <c r="Q250" s="4">
        <v>1488.65</v>
      </c>
      <c r="R250" s="4">
        <v>3.34</v>
      </c>
      <c r="S250" s="4">
        <v>74.099999999999994</v>
      </c>
      <c r="T250" s="4">
        <v>0.371</v>
      </c>
      <c r="U250" s="16"/>
      <c r="V250" s="16"/>
      <c r="W250" s="16"/>
      <c r="X250" s="16"/>
      <c r="Y250" s="16"/>
      <c r="Z250" s="16"/>
      <c r="AA250" s="16"/>
      <c r="AB250" s="41" t="str">
        <f>[1]DE!B$1913</f>
        <v>1.(a)</v>
      </c>
      <c r="AC250" s="24" t="str">
        <f>[1]DE!C$1913</f>
        <v>Holborn Europa Raffinerie GmbH</v>
      </c>
      <c r="AD250" s="24" t="str">
        <f>[1]DE!D$1913</f>
        <v>Holborn Europa Raffinerie GmbH</v>
      </c>
      <c r="AE250" s="24">
        <f>[1]DE!E$1913</f>
        <v>43203</v>
      </c>
      <c r="AF250" s="24" t="str">
        <f>[1]DE!F$1913</f>
        <v>Moorburger Straße</v>
      </c>
      <c r="AG250" s="24" t="str">
        <f>[1]DE!G$1913</f>
        <v>16</v>
      </c>
      <c r="AH250" s="24" t="str">
        <f>[1]DE!H$1913</f>
        <v>Hamburg</v>
      </c>
      <c r="AI250" s="24" t="str">
        <f>[1]DE!I$1913</f>
        <v>21079</v>
      </c>
      <c r="AJ250" s="24">
        <f>[1]DE!J$1913</f>
        <v>259</v>
      </c>
      <c r="AK250" s="24">
        <f>[1]DE!K$1913</f>
        <v>401</v>
      </c>
      <c r="AL250" s="24">
        <f>[1]DE!L$1913</f>
        <v>0</v>
      </c>
      <c r="AM250" s="24">
        <f>[1]DE!M$1913</f>
        <v>751</v>
      </c>
      <c r="AN250" s="23" t="s">
        <v>810</v>
      </c>
    </row>
    <row r="251" spans="1:40" s="5" customFormat="1">
      <c r="A251" s="4" t="s">
        <v>1470</v>
      </c>
      <c r="B251" s="4">
        <v>2012</v>
      </c>
      <c r="C251" s="4" t="s">
        <v>1510</v>
      </c>
      <c r="D251" s="4" t="s">
        <v>1511</v>
      </c>
      <c r="E251" s="4" t="s">
        <v>69</v>
      </c>
      <c r="F251" s="4">
        <v>13</v>
      </c>
      <c r="G251" s="4" t="s">
        <v>1512</v>
      </c>
      <c r="H251" s="4" t="s">
        <v>1503</v>
      </c>
      <c r="I251" s="4"/>
      <c r="J251" s="4" t="s">
        <v>633</v>
      </c>
      <c r="K251" s="4">
        <v>256</v>
      </c>
      <c r="L251" s="4"/>
      <c r="M251" s="4">
        <v>0</v>
      </c>
      <c r="N251" s="4">
        <v>0</v>
      </c>
      <c r="O251" s="4">
        <v>0</v>
      </c>
      <c r="P251" s="4">
        <v>0</v>
      </c>
      <c r="Q251" s="4">
        <v>6060.81</v>
      </c>
      <c r="R251" s="4">
        <v>31.48</v>
      </c>
      <c r="S251" s="4">
        <v>67.72</v>
      </c>
      <c r="T251" s="4">
        <v>1.4</v>
      </c>
      <c r="U251" s="16"/>
      <c r="V251" s="16"/>
      <c r="W251" s="16"/>
      <c r="X251" s="16"/>
      <c r="Y251" s="16"/>
      <c r="Z251" s="16"/>
      <c r="AA251" s="16"/>
      <c r="AB251" s="41" t="str">
        <f>[1]DE!B$1913</f>
        <v>1.(a)</v>
      </c>
      <c r="AC251" s="24" t="str">
        <f>[1]DE!C$1913</f>
        <v>Holborn Europa Raffinerie GmbH</v>
      </c>
      <c r="AD251" s="24" t="str">
        <f>[1]DE!D$1913</f>
        <v>Holborn Europa Raffinerie GmbH</v>
      </c>
      <c r="AE251" s="24">
        <f>[1]DE!E$1913</f>
        <v>43203</v>
      </c>
      <c r="AF251" s="24" t="str">
        <f>[1]DE!F$1913</f>
        <v>Moorburger Straße</v>
      </c>
      <c r="AG251" s="24" t="str">
        <f>[1]DE!G$1913</f>
        <v>16</v>
      </c>
      <c r="AH251" s="24" t="str">
        <f>[1]DE!H$1913</f>
        <v>Hamburg</v>
      </c>
      <c r="AI251" s="24" t="str">
        <f>[1]DE!I$1913</f>
        <v>21079</v>
      </c>
      <c r="AJ251" s="24">
        <f>[1]DE!J$1913</f>
        <v>259</v>
      </c>
      <c r="AK251" s="24">
        <f>[1]DE!K$1913</f>
        <v>401</v>
      </c>
      <c r="AL251" s="24">
        <f>[1]DE!L$1913</f>
        <v>0</v>
      </c>
      <c r="AM251" s="24">
        <f>[1]DE!M$1913</f>
        <v>751</v>
      </c>
      <c r="AN251" s="23" t="s">
        <v>810</v>
      </c>
    </row>
    <row r="252" spans="1:40" s="5" customFormat="1">
      <c r="A252" s="4" t="s">
        <v>1470</v>
      </c>
      <c r="B252" s="4">
        <v>2012</v>
      </c>
      <c r="C252" s="4" t="s">
        <v>1513</v>
      </c>
      <c r="D252" s="4" t="s">
        <v>1514</v>
      </c>
      <c r="E252" s="4" t="s">
        <v>75</v>
      </c>
      <c r="F252" s="4">
        <v>14</v>
      </c>
      <c r="G252" s="4" t="s">
        <v>1515</v>
      </c>
      <c r="H252" s="4" t="s">
        <v>1503</v>
      </c>
      <c r="I252" s="4"/>
      <c r="J252" s="4" t="s">
        <v>633</v>
      </c>
      <c r="K252" s="4">
        <v>70</v>
      </c>
      <c r="L252" s="4"/>
      <c r="M252" s="4">
        <v>0</v>
      </c>
      <c r="N252" s="4">
        <v>0</v>
      </c>
      <c r="O252" s="4">
        <v>0</v>
      </c>
      <c r="P252" s="4">
        <v>0</v>
      </c>
      <c r="Q252" s="4">
        <v>490.98</v>
      </c>
      <c r="R252" s="4">
        <v>4</v>
      </c>
      <c r="S252" s="4">
        <v>27.8</v>
      </c>
      <c r="T252" s="4">
        <v>0.3</v>
      </c>
      <c r="U252" s="16"/>
      <c r="V252" s="16"/>
      <c r="W252" s="16"/>
      <c r="X252" s="16"/>
      <c r="Y252" s="16"/>
      <c r="Z252" s="16"/>
      <c r="AA252" s="16"/>
      <c r="AB252" s="41" t="str">
        <f>[1]DE!B$1913</f>
        <v>1.(a)</v>
      </c>
      <c r="AC252" s="24" t="str">
        <f>[1]DE!C$1913</f>
        <v>Holborn Europa Raffinerie GmbH</v>
      </c>
      <c r="AD252" s="24" t="str">
        <f>[1]DE!D$1913</f>
        <v>Holborn Europa Raffinerie GmbH</v>
      </c>
      <c r="AE252" s="24">
        <f>[1]DE!E$1913</f>
        <v>43203</v>
      </c>
      <c r="AF252" s="24" t="str">
        <f>[1]DE!F$1913</f>
        <v>Moorburger Straße</v>
      </c>
      <c r="AG252" s="24" t="str">
        <f>[1]DE!G$1913</f>
        <v>16</v>
      </c>
      <c r="AH252" s="24" t="str">
        <f>[1]DE!H$1913</f>
        <v>Hamburg</v>
      </c>
      <c r="AI252" s="24" t="str">
        <f>[1]DE!I$1913</f>
        <v>21079</v>
      </c>
      <c r="AJ252" s="24">
        <f>[1]DE!J$1913</f>
        <v>259</v>
      </c>
      <c r="AK252" s="24">
        <f>[1]DE!K$1913</f>
        <v>401</v>
      </c>
      <c r="AL252" s="24">
        <f>[1]DE!L$1913</f>
        <v>0</v>
      </c>
      <c r="AM252" s="24">
        <f>[1]DE!M$1913</f>
        <v>751</v>
      </c>
      <c r="AN252" s="23" t="s">
        <v>810</v>
      </c>
    </row>
    <row r="253" spans="1:40" s="5" customFormat="1">
      <c r="A253" s="4" t="s">
        <v>1470</v>
      </c>
      <c r="B253" s="4">
        <v>2012</v>
      </c>
      <c r="C253" s="4" t="s">
        <v>1516</v>
      </c>
      <c r="D253" s="4" t="s">
        <v>1517</v>
      </c>
      <c r="E253" s="4" t="s">
        <v>80</v>
      </c>
      <c r="F253" s="4">
        <v>15</v>
      </c>
      <c r="G253" s="4" t="s">
        <v>1518</v>
      </c>
      <c r="H253" s="4" t="s">
        <v>1503</v>
      </c>
      <c r="I253" s="4"/>
      <c r="J253" s="4" t="s">
        <v>633</v>
      </c>
      <c r="K253" s="4">
        <v>217</v>
      </c>
      <c r="L253" s="4"/>
      <c r="M253" s="4">
        <v>0</v>
      </c>
      <c r="N253" s="4">
        <v>0</v>
      </c>
      <c r="O253" s="4">
        <v>0</v>
      </c>
      <c r="P253" s="4">
        <v>0</v>
      </c>
      <c r="Q253" s="4">
        <v>4768.3500000000004</v>
      </c>
      <c r="R253" s="4">
        <v>39.167000000000002</v>
      </c>
      <c r="S253" s="4">
        <v>124.093</v>
      </c>
      <c r="T253" s="4">
        <v>1.4019999999999999</v>
      </c>
      <c r="U253" s="16"/>
      <c r="V253" s="16"/>
      <c r="W253" s="16"/>
      <c r="X253" s="16"/>
      <c r="Y253" s="16"/>
      <c r="Z253" s="16"/>
      <c r="AA253" s="16"/>
      <c r="AB253" s="41" t="str">
        <f>[1]DE!B$1934</f>
        <v>1.(a)</v>
      </c>
      <c r="AC253" s="24" t="str">
        <f>[1]DE!C$1934</f>
        <v>Shell Deutschland Oil GmbH</v>
      </c>
      <c r="AD253" s="24" t="str">
        <f>[1]DE!D$1934</f>
        <v>Shell Deutschland Oil GmbH SDO Raffinerie Harburg</v>
      </c>
      <c r="AE253" s="24">
        <f>[1]DE!E$1934</f>
        <v>54392</v>
      </c>
      <c r="AF253" s="24" t="str">
        <f>[1]DE!F$1934</f>
        <v>Hohe-Schaar-Straße</v>
      </c>
      <c r="AG253" s="24" t="str">
        <f>[1]DE!G$1934</f>
        <v>34</v>
      </c>
      <c r="AH253" s="24" t="str">
        <f>[1]DE!H$1934</f>
        <v>Hamburg</v>
      </c>
      <c r="AI253" s="24" t="str">
        <f>[1]DE!I$1934</f>
        <v>21107</v>
      </c>
      <c r="AJ253" s="24">
        <f>[1]DE!J$1934</f>
        <v>536</v>
      </c>
      <c r="AK253" s="24">
        <f>[1]DE!K$1934</f>
        <v>571</v>
      </c>
      <c r="AL253" s="24">
        <f>[1]DE!L$1934</f>
        <v>0</v>
      </c>
      <c r="AM253" s="24">
        <f>[1]DE!M$1934</f>
        <v>852</v>
      </c>
      <c r="AN253" s="23" t="s">
        <v>810</v>
      </c>
    </row>
    <row r="254" spans="1:40" s="5" customFormat="1">
      <c r="A254" s="4" t="s">
        <v>1470</v>
      </c>
      <c r="B254" s="4">
        <v>2012</v>
      </c>
      <c r="C254" s="4" t="s">
        <v>2635</v>
      </c>
      <c r="D254" s="4" t="s">
        <v>2636</v>
      </c>
      <c r="E254" s="4" t="s">
        <v>2637</v>
      </c>
      <c r="F254" s="4">
        <v>283</v>
      </c>
      <c r="G254" s="4" t="s">
        <v>2638</v>
      </c>
      <c r="H254" s="4" t="s">
        <v>1503</v>
      </c>
      <c r="I254" s="4"/>
      <c r="J254" s="4" t="s">
        <v>1627</v>
      </c>
      <c r="K254" s="4">
        <v>160</v>
      </c>
      <c r="L254" s="4"/>
      <c r="M254" s="4">
        <v>0</v>
      </c>
      <c r="N254" s="4">
        <v>0</v>
      </c>
      <c r="O254" s="4">
        <v>0</v>
      </c>
      <c r="P254" s="4">
        <v>3891.739</v>
      </c>
      <c r="Q254" s="4">
        <v>4.0869999999999997</v>
      </c>
      <c r="R254" s="4">
        <v>1.64</v>
      </c>
      <c r="S254" s="4">
        <v>209.60400000000001</v>
      </c>
      <c r="T254" s="4">
        <v>0.32800000000000001</v>
      </c>
      <c r="U254" s="16"/>
      <c r="V254" s="16"/>
      <c r="W254" s="16"/>
      <c r="X254" s="16"/>
      <c r="Y254" s="16"/>
      <c r="Z254" s="16"/>
      <c r="AA254" s="16"/>
      <c r="AB254" s="28" t="str">
        <f>[1]DE!B$1882</f>
        <v>4.(a).(ii)</v>
      </c>
      <c r="AC254" s="31" t="str">
        <f>[1]DE!C$1882</f>
        <v>ADM Hamburg Aktiengesellschaft</v>
      </c>
      <c r="AD254" s="31" t="str">
        <f>[1]DE!D$1882</f>
        <v>ADM Hamburg Aktiengesellschaft Werk Hamburg</v>
      </c>
      <c r="AE254" s="31">
        <f>[1]DE!E$1882</f>
        <v>193642</v>
      </c>
      <c r="AF254" s="31" t="str">
        <f>[1]DE!F$1882</f>
        <v>Nippoldstraße</v>
      </c>
      <c r="AG254" s="31" t="str">
        <f>[1]DE!G$1882</f>
        <v>117</v>
      </c>
      <c r="AH254" s="31" t="str">
        <f>[1]DE!H$1882</f>
        <v>Hamburg</v>
      </c>
      <c r="AI254" s="31" t="str">
        <f>[1]DE!I$1882</f>
        <v>21107</v>
      </c>
      <c r="AJ254" s="31">
        <f>[1]DE!J$1882</f>
        <v>210</v>
      </c>
      <c r="AK254" s="31">
        <f>[1]DE!K$1882</f>
        <v>0</v>
      </c>
      <c r="AL254" s="31">
        <f>[1]DE!L$1882</f>
        <v>0</v>
      </c>
      <c r="AM254" s="31">
        <f>[1]DE!M$1882</f>
        <v>220</v>
      </c>
      <c r="AN254" s="8" t="s">
        <v>810</v>
      </c>
    </row>
    <row r="255" spans="1:40" s="5" customFormat="1">
      <c r="A255" s="4" t="s">
        <v>1470</v>
      </c>
      <c r="B255" s="4">
        <v>2012</v>
      </c>
      <c r="C255" s="4" t="s">
        <v>2639</v>
      </c>
      <c r="D255" s="4" t="s">
        <v>2640</v>
      </c>
      <c r="E255" s="4" t="s">
        <v>2641</v>
      </c>
      <c r="F255" s="4">
        <v>284</v>
      </c>
      <c r="G255" s="4" t="s">
        <v>2642</v>
      </c>
      <c r="H255" s="4" t="s">
        <v>1503</v>
      </c>
      <c r="I255" s="4"/>
      <c r="J255" s="4" t="s">
        <v>1627</v>
      </c>
      <c r="K255" s="4">
        <v>1198</v>
      </c>
      <c r="L255" s="4"/>
      <c r="M255" s="4">
        <v>0</v>
      </c>
      <c r="N255" s="4">
        <v>11971.882</v>
      </c>
      <c r="O255" s="4">
        <v>57.305</v>
      </c>
      <c r="P255" s="4">
        <v>2337.3829999999998</v>
      </c>
      <c r="Q255" s="4">
        <v>0</v>
      </c>
      <c r="R255" s="4">
        <v>337.14499999999998</v>
      </c>
      <c r="S255" s="4">
        <v>510.863</v>
      </c>
      <c r="T255" s="4">
        <v>3.6859999999999999</v>
      </c>
      <c r="U255" s="16"/>
      <c r="V255" s="16"/>
      <c r="W255" s="16"/>
      <c r="X255" s="16"/>
      <c r="Y255" s="16"/>
      <c r="Z255" s="16"/>
      <c r="AA255" s="16"/>
      <c r="AB255" s="28" t="str">
        <f>[1]DE!B$1942</f>
        <v>1.(c)</v>
      </c>
      <c r="AC255" s="31" t="str">
        <f>[1]DE!C$1942</f>
        <v>Vattenfall Wärme Hamburg GmbH</v>
      </c>
      <c r="AD255" s="31" t="str">
        <f>[1]DE!D$1942</f>
        <v>Vattenfall Wärme Hamburg GmbH Kraftwerk Tiefstack</v>
      </c>
      <c r="AE255" s="31">
        <f>[1]DE!E$1942</f>
        <v>193600</v>
      </c>
      <c r="AF255" s="31" t="str">
        <f>[1]DE!F$1942</f>
        <v>Andreas-Meyer-Straße</v>
      </c>
      <c r="AG255" s="31" t="str">
        <f>[1]DE!G$1942</f>
        <v>8</v>
      </c>
      <c r="AH255" s="31" t="str">
        <f>[1]DE!H$1942</f>
        <v>Hamburg</v>
      </c>
      <c r="AI255" s="31" t="str">
        <f>[1]DE!I$1942</f>
        <v>22113</v>
      </c>
      <c r="AJ255" s="31">
        <f>[1]DE!J$1942</f>
        <v>512</v>
      </c>
      <c r="AK255" s="31">
        <f>[1]DE!K$1942</f>
        <v>341</v>
      </c>
      <c r="AL255" s="31">
        <f>[1]DE!L$1942</f>
        <v>0</v>
      </c>
      <c r="AM255" s="31">
        <f>[1]DE!M$1942</f>
        <v>1250</v>
      </c>
      <c r="AN255" s="8" t="s">
        <v>810</v>
      </c>
    </row>
    <row r="256" spans="1:40">
      <c r="A256" s="1" t="s">
        <v>1470</v>
      </c>
      <c r="B256" s="1">
        <v>2012</v>
      </c>
      <c r="C256" s="1" t="s">
        <v>2643</v>
      </c>
      <c r="D256" s="1" t="s">
        <v>2644</v>
      </c>
      <c r="E256" s="1" t="s">
        <v>2645</v>
      </c>
      <c r="F256" s="1">
        <v>285</v>
      </c>
      <c r="G256" s="1" t="s">
        <v>2646</v>
      </c>
      <c r="H256" s="1" t="s">
        <v>1503</v>
      </c>
      <c r="I256" s="1"/>
      <c r="J256" s="1" t="s">
        <v>1627</v>
      </c>
      <c r="K256" s="1">
        <v>369</v>
      </c>
      <c r="L256" s="1"/>
      <c r="M256" s="1">
        <v>0</v>
      </c>
      <c r="N256" s="1">
        <v>0</v>
      </c>
      <c r="O256" s="1">
        <v>0</v>
      </c>
      <c r="P256" s="1">
        <v>1322.4960000000001</v>
      </c>
      <c r="Q256" s="1">
        <v>0</v>
      </c>
      <c r="R256" s="1">
        <v>0</v>
      </c>
      <c r="S256" s="1">
        <v>30.276</v>
      </c>
      <c r="T256" s="1">
        <v>0</v>
      </c>
      <c r="U256" s="3"/>
      <c r="V256" s="3"/>
      <c r="W256" s="3"/>
      <c r="X256" s="3"/>
      <c r="Y256" s="3"/>
      <c r="Z256" s="3"/>
      <c r="AA256" s="3"/>
    </row>
    <row r="257" spans="1:40" s="5" customFormat="1">
      <c r="A257" s="4" t="s">
        <v>1470</v>
      </c>
      <c r="B257" s="4">
        <v>2012</v>
      </c>
      <c r="C257" s="4" t="s">
        <v>2647</v>
      </c>
      <c r="D257" s="4" t="s">
        <v>2648</v>
      </c>
      <c r="E257" s="4" t="s">
        <v>2649</v>
      </c>
      <c r="F257" s="4">
        <v>286</v>
      </c>
      <c r="G257" s="4" t="s">
        <v>2650</v>
      </c>
      <c r="H257" s="4" t="s">
        <v>1503</v>
      </c>
      <c r="I257" s="4"/>
      <c r="J257" s="4" t="s">
        <v>1627</v>
      </c>
      <c r="K257" s="4">
        <v>115</v>
      </c>
      <c r="L257" s="4"/>
      <c r="M257" s="4">
        <v>0</v>
      </c>
      <c r="N257" s="4">
        <v>0</v>
      </c>
      <c r="O257" s="4">
        <v>0</v>
      </c>
      <c r="P257" s="4">
        <v>512.95100000000002</v>
      </c>
      <c r="Q257" s="4">
        <v>0</v>
      </c>
      <c r="R257" s="4">
        <v>0</v>
      </c>
      <c r="S257" s="4">
        <v>37.994999999999997</v>
      </c>
      <c r="T257" s="4">
        <v>0</v>
      </c>
      <c r="U257" s="16"/>
      <c r="V257" s="16"/>
      <c r="W257" s="16"/>
      <c r="X257" s="16"/>
      <c r="Y257" s="16"/>
      <c r="Z257" s="16"/>
      <c r="AA257" s="16"/>
      <c r="AB257" s="28" t="str">
        <f>[1]DE!B$1883</f>
        <v>9.(c)</v>
      </c>
      <c r="AC257" s="31" t="str">
        <f>[1]DE!C$1883</f>
        <v>Airbus Operations GmbH</v>
      </c>
      <c r="AD257" s="31" t="str">
        <f>[1]DE!D$1883</f>
        <v>Airbus Operations GmbH</v>
      </c>
      <c r="AE257" s="31">
        <f>[1]DE!E$1883</f>
        <v>43220</v>
      </c>
      <c r="AF257" s="31" t="str">
        <f>[1]DE!F$1883</f>
        <v>Kreetslag</v>
      </c>
      <c r="AG257" s="31" t="str">
        <f>[1]DE!G$1883</f>
        <v>10</v>
      </c>
      <c r="AH257" s="31" t="str">
        <f>[1]DE!H$1883</f>
        <v>Hamburg</v>
      </c>
      <c r="AI257" s="31" t="str">
        <f>[1]DE!I$1883</f>
        <v>21129</v>
      </c>
      <c r="AJ257" s="31">
        <f>[1]DE!J$1883</f>
        <v>0</v>
      </c>
      <c r="AK257" s="31">
        <f>[1]DE!K$1883</f>
        <v>0</v>
      </c>
      <c r="AL257" s="31">
        <f>[1]DE!L$1883</f>
        <v>0</v>
      </c>
      <c r="AM257" s="31">
        <f>[1]DE!M$1883</f>
        <v>0</v>
      </c>
      <c r="AN257" s="8" t="s">
        <v>810</v>
      </c>
    </row>
    <row r="258" spans="1:40">
      <c r="A258" s="1" t="s">
        <v>1470</v>
      </c>
      <c r="B258" s="1">
        <v>2012</v>
      </c>
      <c r="C258" s="1" t="s">
        <v>2651</v>
      </c>
      <c r="D258" s="1" t="s">
        <v>2652</v>
      </c>
      <c r="E258" s="1" t="s">
        <v>2653</v>
      </c>
      <c r="F258" s="1">
        <v>287</v>
      </c>
      <c r="G258" s="1" t="s">
        <v>2654</v>
      </c>
      <c r="H258" s="1" t="s">
        <v>1503</v>
      </c>
      <c r="I258" s="1"/>
      <c r="J258" s="1" t="s">
        <v>1627</v>
      </c>
      <c r="K258" s="1">
        <v>75</v>
      </c>
      <c r="L258" s="1"/>
      <c r="M258" s="1">
        <v>0</v>
      </c>
      <c r="N258" s="1">
        <v>0</v>
      </c>
      <c r="O258" s="1">
        <v>0</v>
      </c>
      <c r="P258" s="1">
        <v>298.30200000000002</v>
      </c>
      <c r="Q258" s="1">
        <v>0</v>
      </c>
      <c r="R258" s="1">
        <v>0.126</v>
      </c>
      <c r="S258" s="1">
        <v>10.676</v>
      </c>
      <c r="T258" s="1">
        <v>2.5000000000000001E-2</v>
      </c>
      <c r="U258" s="3"/>
      <c r="V258" s="3"/>
      <c r="W258" s="3"/>
      <c r="X258" s="3"/>
      <c r="Y258" s="3"/>
      <c r="Z258" s="3"/>
      <c r="AA258" s="3"/>
    </row>
    <row r="259" spans="1:40">
      <c r="A259" s="1" t="s">
        <v>1470</v>
      </c>
      <c r="B259" s="1">
        <v>2012</v>
      </c>
      <c r="C259" s="1" t="s">
        <v>2655</v>
      </c>
      <c r="D259" s="1" t="s">
        <v>2656</v>
      </c>
      <c r="E259" s="1" t="s">
        <v>2657</v>
      </c>
      <c r="F259" s="1">
        <v>288</v>
      </c>
      <c r="G259" s="1" t="s">
        <v>2658</v>
      </c>
      <c r="H259" s="1" t="s">
        <v>1503</v>
      </c>
      <c r="I259" s="1"/>
      <c r="J259" s="1" t="s">
        <v>1627</v>
      </c>
      <c r="K259" s="1">
        <v>68</v>
      </c>
      <c r="L259" s="1"/>
      <c r="M259" s="1">
        <v>0</v>
      </c>
      <c r="N259" s="1">
        <v>0</v>
      </c>
      <c r="O259" s="1">
        <v>2.4E-2</v>
      </c>
      <c r="P259" s="1">
        <v>115.432</v>
      </c>
      <c r="Q259" s="1">
        <v>0</v>
      </c>
      <c r="R259" s="1">
        <v>5.3999999999999999E-2</v>
      </c>
      <c r="S259" s="1">
        <v>4.4160000000000004</v>
      </c>
      <c r="T259" s="1">
        <v>0.01</v>
      </c>
      <c r="U259" s="3"/>
      <c r="V259" s="3"/>
      <c r="W259" s="3"/>
      <c r="X259" s="3"/>
      <c r="Y259" s="3"/>
      <c r="Z259" s="3"/>
      <c r="AA259" s="3"/>
    </row>
    <row r="260" spans="1:40">
      <c r="A260" s="1" t="s">
        <v>1470</v>
      </c>
      <c r="B260" s="1">
        <v>2012</v>
      </c>
      <c r="C260" s="1" t="s">
        <v>2659</v>
      </c>
      <c r="D260" s="1" t="s">
        <v>2660</v>
      </c>
      <c r="E260" s="1" t="s">
        <v>2661</v>
      </c>
      <c r="F260" s="1">
        <v>289</v>
      </c>
      <c r="G260" s="1" t="s">
        <v>2662</v>
      </c>
      <c r="H260" s="1" t="s">
        <v>2663</v>
      </c>
      <c r="I260" s="1"/>
      <c r="J260" s="1" t="s">
        <v>1627</v>
      </c>
      <c r="K260" s="1">
        <v>121</v>
      </c>
      <c r="L260" s="1"/>
      <c r="M260" s="1">
        <v>0</v>
      </c>
      <c r="N260" s="1">
        <v>0</v>
      </c>
      <c r="O260" s="1">
        <v>6.1849999999999996</v>
      </c>
      <c r="P260" s="1">
        <v>36.5</v>
      </c>
      <c r="Q260" s="1">
        <v>0</v>
      </c>
      <c r="R260" s="1">
        <v>0.249</v>
      </c>
      <c r="S260" s="1">
        <v>1.4970000000000001</v>
      </c>
      <c r="T260" s="1">
        <v>1.2E-2</v>
      </c>
      <c r="U260" s="3"/>
      <c r="V260" s="3"/>
      <c r="W260" s="3"/>
      <c r="X260" s="3"/>
      <c r="Y260" s="3"/>
      <c r="Z260" s="3"/>
      <c r="AA260" s="3"/>
    </row>
    <row r="261" spans="1:40">
      <c r="A261" s="1" t="s">
        <v>1470</v>
      </c>
      <c r="B261" s="1">
        <v>2012</v>
      </c>
      <c r="C261" s="1" t="s">
        <v>2664</v>
      </c>
      <c r="D261" s="1" t="s">
        <v>2665</v>
      </c>
      <c r="E261" s="1" t="s">
        <v>2666</v>
      </c>
      <c r="F261" s="1">
        <v>290</v>
      </c>
      <c r="G261" s="1" t="s">
        <v>2667</v>
      </c>
      <c r="H261" s="1" t="s">
        <v>2668</v>
      </c>
      <c r="I261" s="1"/>
      <c r="J261" s="1" t="s">
        <v>1627</v>
      </c>
      <c r="K261" s="1">
        <v>1486</v>
      </c>
      <c r="L261" s="1"/>
      <c r="M261" s="1">
        <v>0</v>
      </c>
      <c r="N261" s="1">
        <v>0</v>
      </c>
      <c r="O261" s="1">
        <v>0</v>
      </c>
      <c r="P261" s="1">
        <v>24917.73</v>
      </c>
      <c r="Q261" s="1">
        <v>0</v>
      </c>
      <c r="R261" s="1">
        <v>10.5</v>
      </c>
      <c r="S261" s="1">
        <v>733.71</v>
      </c>
      <c r="T261" s="1">
        <v>2.1</v>
      </c>
      <c r="U261" s="3"/>
      <c r="V261" s="3"/>
      <c r="W261" s="3"/>
      <c r="X261" s="3"/>
      <c r="Y261" s="3"/>
      <c r="Z261" s="3"/>
      <c r="AA261" s="3"/>
    </row>
    <row r="262" spans="1:40">
      <c r="A262" s="1" t="s">
        <v>1470</v>
      </c>
      <c r="B262" s="1">
        <v>2012</v>
      </c>
      <c r="C262" s="1" t="s">
        <v>2669</v>
      </c>
      <c r="D262" s="1" t="s">
        <v>2670</v>
      </c>
      <c r="E262" s="1" t="s">
        <v>2671</v>
      </c>
      <c r="F262" s="1">
        <v>291</v>
      </c>
      <c r="G262" s="1" t="s">
        <v>2672</v>
      </c>
      <c r="H262" s="1" t="s">
        <v>2668</v>
      </c>
      <c r="I262" s="1"/>
      <c r="J262" s="1" t="s">
        <v>1627</v>
      </c>
      <c r="K262" s="1">
        <v>119</v>
      </c>
      <c r="L262" s="1"/>
      <c r="M262" s="1">
        <v>0</v>
      </c>
      <c r="N262" s="1">
        <v>0</v>
      </c>
      <c r="O262" s="1">
        <v>0</v>
      </c>
      <c r="P262" s="1">
        <v>877.98900000000003</v>
      </c>
      <c r="Q262" s="1">
        <v>0</v>
      </c>
      <c r="R262" s="1">
        <v>0.44</v>
      </c>
      <c r="S262" s="1">
        <v>31.449000000000002</v>
      </c>
      <c r="T262" s="1">
        <v>2.4E-2</v>
      </c>
      <c r="U262" s="3"/>
      <c r="V262" s="3"/>
      <c r="W262" s="3"/>
      <c r="X262" s="3"/>
      <c r="Y262" s="3"/>
      <c r="Z262" s="3"/>
      <c r="AA262" s="3"/>
    </row>
    <row r="263" spans="1:40" s="5" customFormat="1">
      <c r="A263" s="4" t="s">
        <v>1470</v>
      </c>
      <c r="B263" s="4">
        <v>2012</v>
      </c>
      <c r="C263" s="4" t="s">
        <v>2673</v>
      </c>
      <c r="D263" s="4" t="s">
        <v>2674</v>
      </c>
      <c r="E263" s="4" t="s">
        <v>2675</v>
      </c>
      <c r="F263" s="4">
        <v>292</v>
      </c>
      <c r="G263" s="4" t="s">
        <v>2676</v>
      </c>
      <c r="H263" s="4" t="s">
        <v>2677</v>
      </c>
      <c r="I263" s="4"/>
      <c r="J263" s="4" t="s">
        <v>1627</v>
      </c>
      <c r="K263" s="4">
        <v>95</v>
      </c>
      <c r="L263" s="4"/>
      <c r="M263" s="4">
        <v>0</v>
      </c>
      <c r="N263" s="4">
        <v>0</v>
      </c>
      <c r="O263" s="4">
        <v>2.14</v>
      </c>
      <c r="P263" s="4">
        <v>193.8</v>
      </c>
      <c r="Q263" s="4">
        <v>0</v>
      </c>
      <c r="R263" s="4">
        <v>0.22</v>
      </c>
      <c r="S263" s="4">
        <v>6.1</v>
      </c>
      <c r="T263" s="4">
        <v>2.8000000000000001E-2</v>
      </c>
      <c r="U263" s="16"/>
      <c r="V263" s="16"/>
      <c r="W263" s="16"/>
      <c r="X263" s="16"/>
      <c r="Y263" s="16"/>
      <c r="Z263" s="16"/>
      <c r="AA263" s="16"/>
      <c r="AB263" s="28" t="str">
        <f>[1]DE!B$1968</f>
        <v>4.(b).(v)</v>
      </c>
      <c r="AC263" s="31" t="str">
        <f>[1]DE!C$1968</f>
        <v>Evonik Degussa GmbH</v>
      </c>
      <c r="AD263" s="31" t="str">
        <f>[1]DE!D$1968</f>
        <v>Evonik Degussa GmbH, Hanau-Wolfgang</v>
      </c>
      <c r="AE263" s="31">
        <f>[1]DE!E$1968</f>
        <v>44876</v>
      </c>
      <c r="AF263" s="31" t="str">
        <f>[1]DE!F$1968</f>
        <v>Rodenbacher Chaussee</v>
      </c>
      <c r="AG263" s="31" t="str">
        <f>[1]DE!G$1968</f>
        <v>4</v>
      </c>
      <c r="AH263" s="31" t="str">
        <f>[1]DE!H$1968</f>
        <v>Hanau</v>
      </c>
      <c r="AI263" s="31" t="str">
        <f>[1]DE!I$1968</f>
        <v>63457</v>
      </c>
      <c r="AJ263" s="31">
        <f>[1]DE!J$1968</f>
        <v>0</v>
      </c>
      <c r="AK263" s="31">
        <f>[1]DE!K$1968</f>
        <v>0</v>
      </c>
      <c r="AL263" s="31">
        <f>[1]DE!L$1968</f>
        <v>0</v>
      </c>
      <c r="AM263" s="31">
        <f>[1]DE!M$1968</f>
        <v>0</v>
      </c>
      <c r="AN263" s="8" t="s">
        <v>809</v>
      </c>
    </row>
    <row r="264" spans="1:40" s="5" customFormat="1">
      <c r="A264" s="4" t="s">
        <v>1470</v>
      </c>
      <c r="B264" s="4">
        <v>2012</v>
      </c>
      <c r="C264" s="4" t="s">
        <v>2678</v>
      </c>
      <c r="D264" s="4" t="s">
        <v>2679</v>
      </c>
      <c r="E264" s="4" t="s">
        <v>2680</v>
      </c>
      <c r="F264" s="4">
        <v>293</v>
      </c>
      <c r="G264" s="4" t="s">
        <v>2681</v>
      </c>
      <c r="H264" s="4" t="s">
        <v>2682</v>
      </c>
      <c r="I264" s="4"/>
      <c r="J264" s="4" t="s">
        <v>1627</v>
      </c>
      <c r="K264" s="4">
        <v>485</v>
      </c>
      <c r="L264" s="4"/>
      <c r="M264" s="4">
        <v>0</v>
      </c>
      <c r="N264" s="4">
        <v>0</v>
      </c>
      <c r="O264" s="4">
        <v>0</v>
      </c>
      <c r="P264" s="4">
        <v>2522</v>
      </c>
      <c r="Q264" s="4">
        <v>0</v>
      </c>
      <c r="R264" s="4">
        <v>2.2999999999999998</v>
      </c>
      <c r="S264" s="4">
        <v>50.1</v>
      </c>
      <c r="T264" s="4">
        <v>0.4</v>
      </c>
      <c r="U264" s="16"/>
      <c r="V264" s="16"/>
      <c r="W264" s="16"/>
      <c r="X264" s="16"/>
      <c r="Y264" s="16"/>
      <c r="Z264" s="16"/>
      <c r="AA264" s="16"/>
      <c r="AB264" s="28" t="str">
        <f>[1]DE!B$1990</f>
        <v>1.(c)</v>
      </c>
      <c r="AC264" s="31" t="str">
        <f>[1]DE!C$1990</f>
        <v>Gemeinschaftskraftwerk Hannover-Lin den GmbH</v>
      </c>
      <c r="AD264" s="31" t="str">
        <f>[1]DE!D$1990</f>
        <v>Gemeinschaftskraftwerk Hannover-Lin den GmbH</v>
      </c>
      <c r="AE264" s="31">
        <f>[1]DE!E$1990</f>
        <v>43426</v>
      </c>
      <c r="AF264" s="31" t="str">
        <f>[1]DE!F$1990</f>
        <v>Spinnereistr.</v>
      </c>
      <c r="AG264" s="31" t="str">
        <f>[1]DE!G$1990</f>
        <v>9</v>
      </c>
      <c r="AH264" s="31" t="str">
        <f>[1]DE!H$1990</f>
        <v>Hannover</v>
      </c>
      <c r="AI264" s="31" t="str">
        <f>[1]DE!I$1990</f>
        <v>30451</v>
      </c>
      <c r="AJ264" s="31">
        <f>[1]DE!J$1990</f>
        <v>0</v>
      </c>
      <c r="AK264" s="31">
        <f>[1]DE!K$1990</f>
        <v>0</v>
      </c>
      <c r="AL264" s="31">
        <f>[1]DE!L$1990</f>
        <v>0</v>
      </c>
      <c r="AM264" s="31">
        <f>[1]DE!M$1990</f>
        <v>137</v>
      </c>
      <c r="AN264" s="8" t="s">
        <v>810</v>
      </c>
    </row>
    <row r="265" spans="1:40">
      <c r="A265" s="1" t="s">
        <v>1470</v>
      </c>
      <c r="B265" s="1">
        <v>2012</v>
      </c>
      <c r="C265" s="1" t="s">
        <v>2683</v>
      </c>
      <c r="D265" s="1" t="s">
        <v>2684</v>
      </c>
      <c r="E265" s="1" t="s">
        <v>2685</v>
      </c>
      <c r="F265" s="1">
        <v>294</v>
      </c>
      <c r="G265" s="1" t="s">
        <v>2686</v>
      </c>
      <c r="H265" s="1" t="s">
        <v>2682</v>
      </c>
      <c r="I265" s="1"/>
      <c r="J265" s="1" t="s">
        <v>1627</v>
      </c>
      <c r="K265" s="1">
        <v>287</v>
      </c>
      <c r="L265" s="1"/>
      <c r="M265" s="1">
        <v>0</v>
      </c>
      <c r="N265" s="1">
        <v>0</v>
      </c>
      <c r="O265" s="1">
        <v>0</v>
      </c>
      <c r="P265" s="1">
        <v>851</v>
      </c>
      <c r="Q265" s="1">
        <v>0</v>
      </c>
      <c r="R265" s="1">
        <v>0.8</v>
      </c>
      <c r="S265" s="1">
        <v>18.2</v>
      </c>
      <c r="T265" s="1">
        <v>0.3</v>
      </c>
      <c r="U265" s="3"/>
      <c r="V265" s="3"/>
      <c r="W265" s="3"/>
      <c r="X265" s="3"/>
      <c r="Y265" s="3"/>
      <c r="Z265" s="3"/>
      <c r="AA265" s="3"/>
    </row>
    <row r="266" spans="1:40">
      <c r="A266" s="1" t="s">
        <v>1470</v>
      </c>
      <c r="B266" s="1">
        <v>2012</v>
      </c>
      <c r="C266" s="1" t="s">
        <v>2687</v>
      </c>
      <c r="D266" s="1" t="s">
        <v>2688</v>
      </c>
      <c r="E266" s="1" t="s">
        <v>2689</v>
      </c>
      <c r="F266" s="1">
        <v>295</v>
      </c>
      <c r="G266" s="1" t="s">
        <v>2690</v>
      </c>
      <c r="H266" s="1" t="s">
        <v>2682</v>
      </c>
      <c r="I266" s="1"/>
      <c r="J266" s="1" t="s">
        <v>1627</v>
      </c>
      <c r="K266" s="1">
        <v>808</v>
      </c>
      <c r="L266" s="1"/>
      <c r="M266" s="1">
        <v>0</v>
      </c>
      <c r="N266" s="1">
        <v>18925</v>
      </c>
      <c r="O266" s="1">
        <v>35</v>
      </c>
      <c r="P266" s="1">
        <v>353</v>
      </c>
      <c r="Q266" s="1">
        <v>0</v>
      </c>
      <c r="R266" s="1">
        <v>1221</v>
      </c>
      <c r="S266" s="1">
        <v>1035</v>
      </c>
      <c r="T266" s="1">
        <v>18</v>
      </c>
      <c r="U266" s="3"/>
      <c r="V266" s="3"/>
      <c r="W266" s="3"/>
      <c r="X266" s="3"/>
      <c r="Y266" s="3"/>
      <c r="Z266" s="3"/>
      <c r="AA266" s="3"/>
    </row>
    <row r="267" spans="1:40" s="5" customFormat="1">
      <c r="A267" s="4" t="s">
        <v>1470</v>
      </c>
      <c r="B267" s="4">
        <v>2012</v>
      </c>
      <c r="C267" s="4" t="s">
        <v>2691</v>
      </c>
      <c r="D267" s="4" t="s">
        <v>2692</v>
      </c>
      <c r="E267" s="4" t="s">
        <v>2693</v>
      </c>
      <c r="F267" s="4">
        <v>296</v>
      </c>
      <c r="G267" s="4" t="s">
        <v>2694</v>
      </c>
      <c r="H267" s="4" t="s">
        <v>2682</v>
      </c>
      <c r="I267" s="4"/>
      <c r="J267" s="4" t="s">
        <v>1627</v>
      </c>
      <c r="K267" s="4">
        <v>210</v>
      </c>
      <c r="L267" s="4"/>
      <c r="M267" s="4">
        <v>0</v>
      </c>
      <c r="N267" s="4">
        <v>0</v>
      </c>
      <c r="O267" s="4">
        <v>2</v>
      </c>
      <c r="P267" s="4">
        <v>89</v>
      </c>
      <c r="Q267" s="4">
        <v>0</v>
      </c>
      <c r="R267" s="4">
        <v>0.2</v>
      </c>
      <c r="S267" s="4">
        <v>2.2000000000000002</v>
      </c>
      <c r="T267" s="4">
        <v>0.1</v>
      </c>
      <c r="U267" s="16"/>
      <c r="V267" s="16"/>
      <c r="W267" s="16"/>
      <c r="X267" s="16"/>
      <c r="Y267" s="16"/>
      <c r="Z267" s="16"/>
      <c r="AA267" s="16"/>
      <c r="AB267" s="28" t="str">
        <f>[1]DE!B$1990</f>
        <v>1.(c)</v>
      </c>
      <c r="AC267" s="31" t="str">
        <f>[1]DE!C$1990</f>
        <v>Gemeinschaftskraftwerk Hannover-Lin den GmbH</v>
      </c>
      <c r="AD267" s="31" t="str">
        <f>[1]DE!D$1990</f>
        <v>Gemeinschaftskraftwerk Hannover-Lin den GmbH</v>
      </c>
      <c r="AE267" s="31">
        <f>[1]DE!E$1990</f>
        <v>43426</v>
      </c>
      <c r="AF267" s="31" t="str">
        <f>[1]DE!F$1990</f>
        <v>Spinnereistr.</v>
      </c>
      <c r="AG267" s="31" t="str">
        <f>[1]DE!G$1990</f>
        <v>9</v>
      </c>
      <c r="AH267" s="31" t="str">
        <f>[1]DE!H$1990</f>
        <v>Hannover</v>
      </c>
      <c r="AI267" s="31" t="str">
        <f>[1]DE!I$1990</f>
        <v>30451</v>
      </c>
      <c r="AJ267" s="31">
        <f>[1]DE!J$1990</f>
        <v>0</v>
      </c>
      <c r="AK267" s="31">
        <f>[1]DE!K$1990</f>
        <v>0</v>
      </c>
      <c r="AL267" s="31">
        <f>[1]DE!L$1990</f>
        <v>0</v>
      </c>
      <c r="AM267" s="31">
        <f>[1]DE!M$1990</f>
        <v>137</v>
      </c>
      <c r="AN267" s="8" t="s">
        <v>810</v>
      </c>
    </row>
    <row r="268" spans="1:40">
      <c r="A268" s="1" t="s">
        <v>1470</v>
      </c>
      <c r="B268" s="1">
        <v>2012</v>
      </c>
      <c r="C268" s="1" t="s">
        <v>2695</v>
      </c>
      <c r="D268" s="1" t="s">
        <v>2696</v>
      </c>
      <c r="E268" s="1" t="s">
        <v>2697</v>
      </c>
      <c r="F268" s="1">
        <v>297</v>
      </c>
      <c r="G268" s="1" t="s">
        <v>2698</v>
      </c>
      <c r="H268" s="1" t="s">
        <v>2682</v>
      </c>
      <c r="I268" s="1"/>
      <c r="J268" s="1" t="s">
        <v>1627</v>
      </c>
      <c r="K268" s="1">
        <v>105</v>
      </c>
      <c r="L268" s="1"/>
      <c r="M268" s="1">
        <v>0</v>
      </c>
      <c r="N268" s="1">
        <v>0</v>
      </c>
      <c r="O268" s="1">
        <v>0.54</v>
      </c>
      <c r="P268" s="1">
        <v>0</v>
      </c>
      <c r="Q268" s="1">
        <v>0</v>
      </c>
      <c r="R268" s="1">
        <v>0.1</v>
      </c>
      <c r="S268" s="1">
        <v>2.3E-2</v>
      </c>
      <c r="T268" s="1">
        <v>1E-3</v>
      </c>
      <c r="U268" s="3"/>
      <c r="V268" s="3"/>
      <c r="W268" s="3"/>
      <c r="X268" s="3"/>
      <c r="Y268" s="3"/>
      <c r="Z268" s="3"/>
      <c r="AA268" s="3"/>
    </row>
    <row r="269" spans="1:40">
      <c r="A269" s="1" t="s">
        <v>1470</v>
      </c>
      <c r="B269" s="1">
        <v>2012</v>
      </c>
      <c r="C269" s="1" t="s">
        <v>2699</v>
      </c>
      <c r="D269" s="1" t="s">
        <v>2700</v>
      </c>
      <c r="E269" s="1" t="s">
        <v>2701</v>
      </c>
      <c r="F269" s="1">
        <v>298</v>
      </c>
      <c r="G269" s="1" t="s">
        <v>2702</v>
      </c>
      <c r="H269" s="1" t="s">
        <v>2703</v>
      </c>
      <c r="I269" s="1"/>
      <c r="J269" s="1" t="s">
        <v>1627</v>
      </c>
      <c r="K269" s="1">
        <v>370</v>
      </c>
      <c r="L269" s="1"/>
      <c r="M269" s="1">
        <v>0</v>
      </c>
      <c r="N269" s="1">
        <v>0</v>
      </c>
      <c r="O269" s="1">
        <v>10.8</v>
      </c>
      <c r="P269" s="1">
        <v>0</v>
      </c>
      <c r="Q269" s="1">
        <v>0</v>
      </c>
      <c r="R269" s="1">
        <v>0.4</v>
      </c>
      <c r="S269" s="1">
        <v>2.7349999999999999</v>
      </c>
      <c r="T269" s="1">
        <v>5.0000000000000001E-3</v>
      </c>
      <c r="U269" s="3"/>
      <c r="V269" s="3"/>
      <c r="W269" s="3"/>
      <c r="X269" s="3"/>
      <c r="Y269" s="3"/>
      <c r="Z269" s="3"/>
      <c r="AA269" s="3"/>
    </row>
    <row r="270" spans="1:40">
      <c r="A270" s="1" t="s">
        <v>1470</v>
      </c>
      <c r="B270" s="1">
        <v>2012</v>
      </c>
      <c r="C270" s="1" t="s">
        <v>2704</v>
      </c>
      <c r="D270" s="1" t="s">
        <v>2705</v>
      </c>
      <c r="E270" s="1" t="s">
        <v>2706</v>
      </c>
      <c r="F270" s="1">
        <v>299</v>
      </c>
      <c r="G270" s="1" t="s">
        <v>2707</v>
      </c>
      <c r="H270" s="1" t="s">
        <v>2708</v>
      </c>
      <c r="I270" s="1"/>
      <c r="J270" s="1" t="s">
        <v>1627</v>
      </c>
      <c r="K270" s="1">
        <v>192</v>
      </c>
      <c r="L270" s="1"/>
      <c r="M270" s="1">
        <v>0</v>
      </c>
      <c r="N270" s="1">
        <v>0</v>
      </c>
      <c r="O270" s="1">
        <v>9.6300000000000008</v>
      </c>
      <c r="P270" s="1">
        <v>1275.19</v>
      </c>
      <c r="Q270" s="1">
        <v>0</v>
      </c>
      <c r="R270" s="1">
        <v>0</v>
      </c>
      <c r="S270" s="1">
        <v>13.4</v>
      </c>
      <c r="T270" s="1">
        <v>0</v>
      </c>
      <c r="U270" s="3"/>
      <c r="V270" s="3"/>
      <c r="W270" s="3"/>
      <c r="X270" s="3"/>
      <c r="Y270" s="3"/>
      <c r="Z270" s="3"/>
      <c r="AA270" s="3"/>
    </row>
    <row r="271" spans="1:40">
      <c r="A271" s="1" t="s">
        <v>1470</v>
      </c>
      <c r="B271" s="1">
        <v>2012</v>
      </c>
      <c r="C271" s="1" t="s">
        <v>2709</v>
      </c>
      <c r="D271" s="1" t="s">
        <v>2710</v>
      </c>
      <c r="E271" s="1" t="s">
        <v>2711</v>
      </c>
      <c r="F271" s="1">
        <v>300</v>
      </c>
      <c r="G271" s="1" t="s">
        <v>2712</v>
      </c>
      <c r="H271" s="1" t="s">
        <v>2708</v>
      </c>
      <c r="I271" s="1"/>
      <c r="J271" s="1" t="s">
        <v>1627</v>
      </c>
      <c r="K271" s="1">
        <v>66</v>
      </c>
      <c r="L271" s="1"/>
      <c r="M271" s="1">
        <v>0</v>
      </c>
      <c r="N271" s="1">
        <v>0</v>
      </c>
      <c r="O271" s="1">
        <v>14.323</v>
      </c>
      <c r="P271" s="1">
        <v>16.815000000000001</v>
      </c>
      <c r="Q271" s="1">
        <v>0</v>
      </c>
      <c r="R271" s="1">
        <v>0.69</v>
      </c>
      <c r="S271" s="1">
        <v>1.298</v>
      </c>
      <c r="T271" s="1">
        <v>2.1999999999999999E-2</v>
      </c>
      <c r="U271" s="3"/>
      <c r="V271" s="3"/>
      <c r="W271" s="3"/>
      <c r="X271" s="3"/>
      <c r="Y271" s="3"/>
      <c r="Z271" s="3"/>
      <c r="AA271" s="3"/>
    </row>
    <row r="272" spans="1:40">
      <c r="A272" s="1" t="s">
        <v>1470</v>
      </c>
      <c r="B272" s="1">
        <v>2012</v>
      </c>
      <c r="C272" s="1" t="s">
        <v>2713</v>
      </c>
      <c r="D272" s="1" t="s">
        <v>2714</v>
      </c>
      <c r="E272" s="1" t="s">
        <v>2715</v>
      </c>
      <c r="F272" s="1">
        <v>301</v>
      </c>
      <c r="G272" s="1" t="s">
        <v>2716</v>
      </c>
      <c r="H272" s="1" t="s">
        <v>2708</v>
      </c>
      <c r="I272" s="1"/>
      <c r="J272" s="1" t="s">
        <v>1627</v>
      </c>
      <c r="K272" s="1">
        <v>195</v>
      </c>
      <c r="L272" s="1"/>
      <c r="M272" s="1">
        <v>0</v>
      </c>
      <c r="N272" s="1">
        <v>0</v>
      </c>
      <c r="O272" s="1">
        <v>17.274000000000001</v>
      </c>
      <c r="P272" s="1">
        <v>3.327</v>
      </c>
      <c r="Q272" s="1">
        <v>0</v>
      </c>
      <c r="R272" s="1">
        <v>0.82899999999999996</v>
      </c>
      <c r="S272" s="1">
        <v>1.0189999999999999</v>
      </c>
      <c r="T272" s="1">
        <v>2.7E-2</v>
      </c>
      <c r="U272" s="3"/>
      <c r="V272" s="3"/>
      <c r="W272" s="3"/>
      <c r="X272" s="3"/>
      <c r="Y272" s="3"/>
      <c r="Z272" s="3"/>
      <c r="AA272" s="3"/>
    </row>
    <row r="273" spans="1:40">
      <c r="A273" s="1" t="s">
        <v>1470</v>
      </c>
      <c r="B273" s="1">
        <v>2012</v>
      </c>
      <c r="C273" s="1" t="s">
        <v>2717</v>
      </c>
      <c r="D273" s="1" t="s">
        <v>2718</v>
      </c>
      <c r="E273" s="1" t="s">
        <v>2719</v>
      </c>
      <c r="F273" s="1">
        <v>302</v>
      </c>
      <c r="G273" s="1" t="s">
        <v>2720</v>
      </c>
      <c r="H273" s="1" t="s">
        <v>2721</v>
      </c>
      <c r="I273" s="1"/>
      <c r="J273" s="1" t="s">
        <v>1627</v>
      </c>
      <c r="K273" s="1">
        <v>161</v>
      </c>
      <c r="L273" s="1"/>
      <c r="M273" s="1">
        <v>0</v>
      </c>
      <c r="N273" s="1">
        <v>0</v>
      </c>
      <c r="O273" s="1">
        <v>15.13</v>
      </c>
      <c r="P273" s="1">
        <v>694.08</v>
      </c>
      <c r="Q273" s="1">
        <v>0</v>
      </c>
      <c r="R273" s="1">
        <v>1.2</v>
      </c>
      <c r="S273" s="1">
        <v>48.44</v>
      </c>
      <c r="T273" s="1">
        <v>0.19</v>
      </c>
      <c r="U273" s="3"/>
      <c r="V273" s="3"/>
      <c r="W273" s="3"/>
      <c r="X273" s="3"/>
      <c r="Y273" s="3"/>
      <c r="Z273" s="3"/>
      <c r="AA273" s="3"/>
    </row>
    <row r="274" spans="1:40" s="5" customFormat="1">
      <c r="A274" s="4" t="s">
        <v>1470</v>
      </c>
      <c r="B274" s="4">
        <v>2012</v>
      </c>
      <c r="C274" s="4" t="s">
        <v>2722</v>
      </c>
      <c r="D274" s="4" t="s">
        <v>2723</v>
      </c>
      <c r="E274" s="4" t="s">
        <v>2724</v>
      </c>
      <c r="F274" s="4">
        <v>303</v>
      </c>
      <c r="G274" s="4" t="s">
        <v>2725</v>
      </c>
      <c r="H274" s="4" t="s">
        <v>2726</v>
      </c>
      <c r="I274" s="4"/>
      <c r="J274" s="4" t="s">
        <v>1627</v>
      </c>
      <c r="K274" s="4">
        <v>2808</v>
      </c>
      <c r="L274" s="4"/>
      <c r="M274" s="4">
        <v>52.63</v>
      </c>
      <c r="N274" s="4">
        <v>35035</v>
      </c>
      <c r="O274" s="4">
        <v>181</v>
      </c>
      <c r="P274" s="4">
        <v>491</v>
      </c>
      <c r="Q274" s="4">
        <v>0</v>
      </c>
      <c r="R274" s="4">
        <v>1502.1</v>
      </c>
      <c r="S274" s="4">
        <v>2139.6</v>
      </c>
      <c r="T274" s="4">
        <v>22.3</v>
      </c>
      <c r="U274" s="16"/>
      <c r="V274" s="16"/>
      <c r="W274" s="16"/>
      <c r="X274" s="16"/>
      <c r="Y274" s="16"/>
      <c r="Z274" s="16"/>
      <c r="AA274" s="16"/>
      <c r="AB274" s="28" t="str">
        <f>[1]DE!B$2052</f>
        <v>1.(c)</v>
      </c>
      <c r="AC274" s="31" t="str">
        <f>[1]DE!C$2052</f>
        <v>EnBW Energie Baden-Württemberg AG</v>
      </c>
      <c r="AD274" s="31" t="str">
        <f>[1]DE!D$2052</f>
        <v>HKW Heilbronn</v>
      </c>
      <c r="AE274" s="31">
        <f>[1]DE!E$2052</f>
        <v>2434</v>
      </c>
      <c r="AF274" s="31" t="str">
        <f>[1]DE!F$2052</f>
        <v>Lichtenbergerstr.</v>
      </c>
      <c r="AG274" s="31" t="str">
        <f>[1]DE!G$2052</f>
        <v>23</v>
      </c>
      <c r="AH274" s="31" t="str">
        <f>[1]DE!H$2052</f>
        <v>Heilbronn</v>
      </c>
      <c r="AI274" s="31" t="str">
        <f>[1]DE!I$2052</f>
        <v>74076</v>
      </c>
      <c r="AJ274" s="31">
        <f>[1]DE!J$2052</f>
        <v>2140</v>
      </c>
      <c r="AK274" s="31">
        <f>[1]DE!K$2052</f>
        <v>1500</v>
      </c>
      <c r="AL274" s="31">
        <f>[1]DE!L$2052</f>
        <v>0</v>
      </c>
      <c r="AM274" s="31">
        <f>[1]DE!M$2052</f>
        <v>3360</v>
      </c>
      <c r="AN274" s="8" t="s">
        <v>810</v>
      </c>
    </row>
    <row r="275" spans="1:40">
      <c r="A275" s="1" t="s">
        <v>1470</v>
      </c>
      <c r="B275" s="1">
        <v>2012</v>
      </c>
      <c r="C275" s="1" t="s">
        <v>2727</v>
      </c>
      <c r="D275" s="1" t="s">
        <v>2728</v>
      </c>
      <c r="E275" s="1" t="s">
        <v>2729</v>
      </c>
      <c r="F275" s="1">
        <v>304</v>
      </c>
      <c r="G275" s="1" t="s">
        <v>2730</v>
      </c>
      <c r="H275" s="1" t="s">
        <v>2731</v>
      </c>
      <c r="I275" s="1"/>
      <c r="J275" s="1" t="s">
        <v>1627</v>
      </c>
      <c r="K275" s="1">
        <v>270</v>
      </c>
      <c r="L275" s="1"/>
      <c r="M275" s="1">
        <v>0</v>
      </c>
      <c r="N275" s="1">
        <v>0</v>
      </c>
      <c r="O275" s="1">
        <v>0</v>
      </c>
      <c r="P275" s="1">
        <v>44.030999999999999</v>
      </c>
      <c r="Q275" s="1">
        <v>0</v>
      </c>
      <c r="R275" s="1">
        <v>1.7000000000000001E-2</v>
      </c>
      <c r="S275" s="1">
        <v>0.82499999999999996</v>
      </c>
      <c r="T275" s="1">
        <v>0</v>
      </c>
      <c r="U275" s="3"/>
      <c r="V275" s="3"/>
      <c r="W275" s="3"/>
      <c r="X275" s="3"/>
      <c r="Y275" s="3"/>
      <c r="Z275" s="3"/>
      <c r="AA275" s="3"/>
    </row>
    <row r="276" spans="1:40" s="5" customFormat="1">
      <c r="A276" s="4" t="s">
        <v>1470</v>
      </c>
      <c r="B276" s="4">
        <v>2012</v>
      </c>
      <c r="C276" s="4" t="s">
        <v>1519</v>
      </c>
      <c r="D276" s="4" t="s">
        <v>1520</v>
      </c>
      <c r="E276" s="4" t="s">
        <v>84</v>
      </c>
      <c r="F276" s="4">
        <v>16</v>
      </c>
      <c r="G276" s="4" t="s">
        <v>1521</v>
      </c>
      <c r="H276" s="4" t="s">
        <v>1522</v>
      </c>
      <c r="I276" s="4"/>
      <c r="J276" s="4" t="s">
        <v>633</v>
      </c>
      <c r="K276" s="4">
        <v>298</v>
      </c>
      <c r="L276" s="4"/>
      <c r="M276" s="4">
        <v>0</v>
      </c>
      <c r="N276" s="4">
        <v>0</v>
      </c>
      <c r="O276" s="4">
        <v>3014</v>
      </c>
      <c r="P276" s="4">
        <v>2142</v>
      </c>
      <c r="Q276" s="4">
        <v>1909</v>
      </c>
      <c r="R276" s="4">
        <v>1828</v>
      </c>
      <c r="S276" s="4">
        <v>725</v>
      </c>
      <c r="T276" s="4">
        <v>3.2</v>
      </c>
      <c r="U276" s="16"/>
      <c r="V276" s="16"/>
      <c r="W276" s="16"/>
      <c r="X276" s="16"/>
      <c r="Y276" s="16"/>
      <c r="Z276" s="16"/>
      <c r="AA276" s="16"/>
      <c r="AB276" s="41" t="str">
        <f>[1]DE!B$2092</f>
        <v>1.(a)</v>
      </c>
      <c r="AC276" s="24" t="str">
        <f>[1]DE!C$2092</f>
        <v>Klesch Group LTD und Klesch Petroleum Holdings LTD</v>
      </c>
      <c r="AD276" s="24" t="str">
        <f>[1]DE!D$2092</f>
        <v>Raffinerie Heide GmbH</v>
      </c>
      <c r="AE276" s="24">
        <f>[1]DE!E$2092</f>
        <v>43110</v>
      </c>
      <c r="AF276" s="24" t="str">
        <f>[1]DE!F$2092</f>
        <v>Meldorfer Str.</v>
      </c>
      <c r="AG276" s="24" t="str">
        <f>[1]DE!G$2092</f>
        <v>43</v>
      </c>
      <c r="AH276" s="24" t="str">
        <f>[1]DE!H$2092</f>
        <v>Hemmingstedt</v>
      </c>
      <c r="AI276" s="24" t="str">
        <f>[1]DE!I$2092</f>
        <v>25770</v>
      </c>
      <c r="AJ276" s="24">
        <f>[1]DE!J$2092</f>
        <v>1150</v>
      </c>
      <c r="AK276" s="24">
        <f>[1]DE!K$2092</f>
        <v>2570</v>
      </c>
      <c r="AL276" s="24">
        <f>[1]DE!L$2092</f>
        <v>0</v>
      </c>
      <c r="AM276" s="24">
        <f>[1]DE!M$2092</f>
        <v>1010</v>
      </c>
      <c r="AN276" s="23" t="s">
        <v>810</v>
      </c>
    </row>
    <row r="277" spans="1:40" s="5" customFormat="1">
      <c r="A277" s="4" t="s">
        <v>1470</v>
      </c>
      <c r="B277" s="4">
        <v>2012</v>
      </c>
      <c r="C277" s="4" t="s">
        <v>1523</v>
      </c>
      <c r="D277" s="4" t="s">
        <v>1524</v>
      </c>
      <c r="E277" s="4" t="s">
        <v>88</v>
      </c>
      <c r="F277" s="4">
        <v>17</v>
      </c>
      <c r="G277" s="4" t="s">
        <v>1525</v>
      </c>
      <c r="H277" s="4" t="s">
        <v>1522</v>
      </c>
      <c r="I277" s="4"/>
      <c r="J277" s="4" t="s">
        <v>633</v>
      </c>
      <c r="K277" s="4">
        <v>91</v>
      </c>
      <c r="L277" s="4"/>
      <c r="M277" s="4">
        <v>0</v>
      </c>
      <c r="N277" s="4">
        <v>4</v>
      </c>
      <c r="O277" s="4">
        <v>132</v>
      </c>
      <c r="P277" s="4">
        <v>614</v>
      </c>
      <c r="Q277" s="4">
        <v>1873</v>
      </c>
      <c r="R277" s="4">
        <v>92</v>
      </c>
      <c r="S277" s="4">
        <v>88</v>
      </c>
      <c r="T277" s="4">
        <v>0.5</v>
      </c>
      <c r="U277" s="16"/>
      <c r="V277" s="16"/>
      <c r="W277" s="16"/>
      <c r="X277" s="16"/>
      <c r="Y277" s="16"/>
      <c r="Z277" s="16"/>
      <c r="AA277" s="16"/>
      <c r="AB277" s="41" t="str">
        <f>[1]DE!B$2092</f>
        <v>1.(a)</v>
      </c>
      <c r="AC277" s="24" t="str">
        <f>[1]DE!C$2092</f>
        <v>Klesch Group LTD und Klesch Petroleum Holdings LTD</v>
      </c>
      <c r="AD277" s="24" t="str">
        <f>[1]DE!D$2092</f>
        <v>Raffinerie Heide GmbH</v>
      </c>
      <c r="AE277" s="24">
        <f>[1]DE!E$2092</f>
        <v>43110</v>
      </c>
      <c r="AF277" s="24" t="str">
        <f>[1]DE!F$2092</f>
        <v>Meldorfer Str.</v>
      </c>
      <c r="AG277" s="24" t="str">
        <f>[1]DE!G$2092</f>
        <v>43</v>
      </c>
      <c r="AH277" s="24" t="str">
        <f>[1]DE!H$2092</f>
        <v>Hemmingstedt</v>
      </c>
      <c r="AI277" s="24" t="str">
        <f>[1]DE!I$2092</f>
        <v>25770</v>
      </c>
      <c r="AJ277" s="24">
        <f>[1]DE!J$2092</f>
        <v>1150</v>
      </c>
      <c r="AK277" s="24">
        <f>[1]DE!K$2092</f>
        <v>2570</v>
      </c>
      <c r="AL277" s="24">
        <f>[1]DE!L$2092</f>
        <v>0</v>
      </c>
      <c r="AM277" s="24">
        <f>[1]DE!M$2092</f>
        <v>1010</v>
      </c>
      <c r="AN277" s="23" t="s">
        <v>810</v>
      </c>
    </row>
    <row r="278" spans="1:40" s="5" customFormat="1">
      <c r="A278" s="4" t="s">
        <v>1470</v>
      </c>
      <c r="B278" s="4">
        <v>2012</v>
      </c>
      <c r="C278" s="4" t="s">
        <v>1526</v>
      </c>
      <c r="D278" s="4" t="s">
        <v>1527</v>
      </c>
      <c r="E278" s="4" t="s">
        <v>94</v>
      </c>
      <c r="F278" s="4">
        <v>18</v>
      </c>
      <c r="G278" s="4" t="s">
        <v>1528</v>
      </c>
      <c r="H278" s="4" t="s">
        <v>1522</v>
      </c>
      <c r="I278" s="4"/>
      <c r="J278" s="4" t="s">
        <v>633</v>
      </c>
      <c r="K278" s="4">
        <v>99</v>
      </c>
      <c r="L278" s="4"/>
      <c r="M278" s="4">
        <v>0</v>
      </c>
      <c r="N278" s="4">
        <v>0</v>
      </c>
      <c r="O278" s="4">
        <v>0</v>
      </c>
      <c r="P278" s="4">
        <v>583</v>
      </c>
      <c r="Q278" s="4">
        <v>1482</v>
      </c>
      <c r="R278" s="4">
        <v>5</v>
      </c>
      <c r="S278" s="4">
        <v>60</v>
      </c>
      <c r="T278" s="4">
        <v>0</v>
      </c>
      <c r="U278" s="16"/>
      <c r="V278" s="16"/>
      <c r="W278" s="16"/>
      <c r="X278" s="16"/>
      <c r="Y278" s="16"/>
      <c r="Z278" s="16"/>
      <c r="AA278" s="16"/>
      <c r="AB278" s="41" t="str">
        <f>[1]DE!B$2092</f>
        <v>1.(a)</v>
      </c>
      <c r="AC278" s="24" t="str">
        <f>[1]DE!C$2092</f>
        <v>Klesch Group LTD und Klesch Petroleum Holdings LTD</v>
      </c>
      <c r="AD278" s="24" t="str">
        <f>[1]DE!D$2092</f>
        <v>Raffinerie Heide GmbH</v>
      </c>
      <c r="AE278" s="24">
        <f>[1]DE!E$2092</f>
        <v>43110</v>
      </c>
      <c r="AF278" s="24" t="str">
        <f>[1]DE!F$2092</f>
        <v>Meldorfer Str.</v>
      </c>
      <c r="AG278" s="24" t="str">
        <f>[1]DE!G$2092</f>
        <v>43</v>
      </c>
      <c r="AH278" s="24" t="str">
        <f>[1]DE!H$2092</f>
        <v>Hemmingstedt</v>
      </c>
      <c r="AI278" s="24" t="str">
        <f>[1]DE!I$2092</f>
        <v>25770</v>
      </c>
      <c r="AJ278" s="24">
        <f>[1]DE!J$2092</f>
        <v>1150</v>
      </c>
      <c r="AK278" s="24">
        <f>[1]DE!K$2092</f>
        <v>2570</v>
      </c>
      <c r="AL278" s="24">
        <f>[1]DE!L$2092</f>
        <v>0</v>
      </c>
      <c r="AM278" s="24">
        <f>[1]DE!M$2092</f>
        <v>1010</v>
      </c>
      <c r="AN278" s="23" t="s">
        <v>810</v>
      </c>
    </row>
    <row r="279" spans="1:40" s="5" customFormat="1">
      <c r="A279" s="4" t="s">
        <v>1470</v>
      </c>
      <c r="B279" s="4">
        <v>2012</v>
      </c>
      <c r="C279" s="4" t="s">
        <v>1529</v>
      </c>
      <c r="D279" s="4" t="s">
        <v>1530</v>
      </c>
      <c r="E279" s="4" t="s">
        <v>99</v>
      </c>
      <c r="F279" s="4">
        <v>19</v>
      </c>
      <c r="G279" s="4" t="s">
        <v>1531</v>
      </c>
      <c r="H279" s="4" t="s">
        <v>1522</v>
      </c>
      <c r="I279" s="4"/>
      <c r="J279" s="4" t="s">
        <v>633</v>
      </c>
      <c r="K279" s="4">
        <v>99</v>
      </c>
      <c r="L279" s="4"/>
      <c r="M279" s="4">
        <v>0</v>
      </c>
      <c r="N279" s="4">
        <v>0</v>
      </c>
      <c r="O279" s="4">
        <v>595</v>
      </c>
      <c r="P279" s="4">
        <v>464</v>
      </c>
      <c r="Q279" s="4">
        <v>1878</v>
      </c>
      <c r="R279" s="4">
        <v>439</v>
      </c>
      <c r="S279" s="4">
        <v>221</v>
      </c>
      <c r="T279" s="4">
        <v>7.7</v>
      </c>
      <c r="U279" s="16"/>
      <c r="V279" s="16"/>
      <c r="W279" s="16"/>
      <c r="X279" s="16"/>
      <c r="Y279" s="16"/>
      <c r="Z279" s="16"/>
      <c r="AA279" s="16"/>
      <c r="AB279" s="41" t="str">
        <f>[1]DE!B$2092</f>
        <v>1.(a)</v>
      </c>
      <c r="AC279" s="24" t="str">
        <f>[1]DE!C$2092</f>
        <v>Klesch Group LTD und Klesch Petroleum Holdings LTD</v>
      </c>
      <c r="AD279" s="24" t="str">
        <f>[1]DE!D$2092</f>
        <v>Raffinerie Heide GmbH</v>
      </c>
      <c r="AE279" s="24">
        <f>[1]DE!E$2092</f>
        <v>43110</v>
      </c>
      <c r="AF279" s="24" t="str">
        <f>[1]DE!F$2092</f>
        <v>Meldorfer Str.</v>
      </c>
      <c r="AG279" s="24" t="str">
        <f>[1]DE!G$2092</f>
        <v>43</v>
      </c>
      <c r="AH279" s="24" t="str">
        <f>[1]DE!H$2092</f>
        <v>Hemmingstedt</v>
      </c>
      <c r="AI279" s="24" t="str">
        <f>[1]DE!I$2092</f>
        <v>25770</v>
      </c>
      <c r="AJ279" s="24">
        <f>[1]DE!J$2092</f>
        <v>1150</v>
      </c>
      <c r="AK279" s="24">
        <f>[1]DE!K$2092</f>
        <v>2570</v>
      </c>
      <c r="AL279" s="24">
        <f>[1]DE!L$2092</f>
        <v>0</v>
      </c>
      <c r="AM279" s="24">
        <f>[1]DE!M$2092</f>
        <v>1010</v>
      </c>
      <c r="AN279" s="23" t="s">
        <v>810</v>
      </c>
    </row>
    <row r="280" spans="1:40" s="5" customFormat="1">
      <c r="A280" s="4" t="s">
        <v>1470</v>
      </c>
      <c r="B280" s="4">
        <v>2012</v>
      </c>
      <c r="C280" s="4" t="s">
        <v>1532</v>
      </c>
      <c r="D280" s="4" t="s">
        <v>1533</v>
      </c>
      <c r="E280" s="4" t="s">
        <v>104</v>
      </c>
      <c r="F280" s="4">
        <v>20</v>
      </c>
      <c r="G280" s="4" t="s">
        <v>1534</v>
      </c>
      <c r="H280" s="4" t="s">
        <v>1522</v>
      </c>
      <c r="I280" s="4"/>
      <c r="J280" s="4" t="s">
        <v>633</v>
      </c>
      <c r="K280" s="4">
        <v>61</v>
      </c>
      <c r="L280" s="4"/>
      <c r="M280" s="4">
        <v>0</v>
      </c>
      <c r="N280" s="4">
        <v>0</v>
      </c>
      <c r="O280" s="4">
        <v>159</v>
      </c>
      <c r="P280" s="4">
        <v>164</v>
      </c>
      <c r="Q280" s="4">
        <v>972</v>
      </c>
      <c r="R280" s="4">
        <v>122</v>
      </c>
      <c r="S280" s="4">
        <v>50</v>
      </c>
      <c r="T280" s="4">
        <v>2</v>
      </c>
      <c r="U280" s="16"/>
      <c r="V280" s="16"/>
      <c r="W280" s="16"/>
      <c r="X280" s="16"/>
      <c r="Y280" s="16"/>
      <c r="Z280" s="16"/>
      <c r="AA280" s="16"/>
      <c r="AB280" s="41" t="str">
        <f>[1]DE!B$2092</f>
        <v>1.(a)</v>
      </c>
      <c r="AC280" s="24" t="str">
        <f>[1]DE!C$2092</f>
        <v>Klesch Group LTD und Klesch Petroleum Holdings LTD</v>
      </c>
      <c r="AD280" s="24" t="str">
        <f>[1]DE!D$2092</f>
        <v>Raffinerie Heide GmbH</v>
      </c>
      <c r="AE280" s="24">
        <f>[1]DE!E$2092</f>
        <v>43110</v>
      </c>
      <c r="AF280" s="24" t="str">
        <f>[1]DE!F$2092</f>
        <v>Meldorfer Str.</v>
      </c>
      <c r="AG280" s="24" t="str">
        <f>[1]DE!G$2092</f>
        <v>43</v>
      </c>
      <c r="AH280" s="24" t="str">
        <f>[1]DE!H$2092</f>
        <v>Hemmingstedt</v>
      </c>
      <c r="AI280" s="24" t="str">
        <f>[1]DE!I$2092</f>
        <v>25770</v>
      </c>
      <c r="AJ280" s="24">
        <f>[1]DE!J$2092</f>
        <v>1150</v>
      </c>
      <c r="AK280" s="24">
        <f>[1]DE!K$2092</f>
        <v>2570</v>
      </c>
      <c r="AL280" s="24">
        <f>[1]DE!L$2092</f>
        <v>0</v>
      </c>
      <c r="AM280" s="24">
        <f>[1]DE!M$2092</f>
        <v>1010</v>
      </c>
      <c r="AN280" s="23" t="s">
        <v>810</v>
      </c>
    </row>
    <row r="281" spans="1:40">
      <c r="A281" s="1" t="s">
        <v>1470</v>
      </c>
      <c r="B281" s="1">
        <v>2012</v>
      </c>
      <c r="C281" s="1" t="s">
        <v>2732</v>
      </c>
      <c r="D281" s="1" t="s">
        <v>2733</v>
      </c>
      <c r="E281" s="1" t="s">
        <v>2734</v>
      </c>
      <c r="F281" s="1">
        <v>305</v>
      </c>
      <c r="G281" s="1" t="s">
        <v>2735</v>
      </c>
      <c r="H281" s="1" t="s">
        <v>2736</v>
      </c>
      <c r="I281" s="1"/>
      <c r="J281" s="1" t="s">
        <v>1627</v>
      </c>
      <c r="K281" s="1">
        <v>790</v>
      </c>
      <c r="L281" s="1"/>
      <c r="M281" s="1">
        <v>0</v>
      </c>
      <c r="N281" s="1">
        <v>0</v>
      </c>
      <c r="O281" s="1">
        <v>0</v>
      </c>
      <c r="P281" s="1">
        <v>5721.1059999999998</v>
      </c>
      <c r="Q281" s="1">
        <v>0</v>
      </c>
      <c r="R281" s="1">
        <v>2.4039999999999999</v>
      </c>
      <c r="S281" s="1">
        <v>155.69999999999999</v>
      </c>
      <c r="T281" s="1">
        <v>0.48099999999999998</v>
      </c>
      <c r="U281" s="3"/>
      <c r="V281" s="3"/>
      <c r="W281" s="3"/>
      <c r="X281" s="3"/>
      <c r="Y281" s="3"/>
      <c r="Z281" s="3"/>
      <c r="AA281" s="3"/>
    </row>
    <row r="282" spans="1:40">
      <c r="A282" s="1" t="s">
        <v>1470</v>
      </c>
      <c r="B282" s="1">
        <v>2012</v>
      </c>
      <c r="C282" s="1" t="s">
        <v>2737</v>
      </c>
      <c r="D282" s="1" t="s">
        <v>2738</v>
      </c>
      <c r="E282" s="1" t="s">
        <v>2739</v>
      </c>
      <c r="F282" s="1">
        <v>306</v>
      </c>
      <c r="G282" s="1" t="s">
        <v>2740</v>
      </c>
      <c r="H282" s="1" t="s">
        <v>2741</v>
      </c>
      <c r="I282" s="1"/>
      <c r="J282" s="1" t="s">
        <v>1627</v>
      </c>
      <c r="K282" s="1">
        <v>314</v>
      </c>
      <c r="L282" s="1"/>
      <c r="M282" s="1">
        <v>0</v>
      </c>
      <c r="N282" s="1">
        <v>0</v>
      </c>
      <c r="O282" s="1">
        <v>0</v>
      </c>
      <c r="P282" s="1">
        <v>2390.9500000000003</v>
      </c>
      <c r="Q282" s="1">
        <v>0</v>
      </c>
      <c r="R282" s="1">
        <v>1.03</v>
      </c>
      <c r="S282" s="1">
        <v>77.02000000000001</v>
      </c>
      <c r="T282" s="1">
        <v>0.42</v>
      </c>
      <c r="U282" s="3"/>
      <c r="V282" s="3"/>
      <c r="W282" s="3"/>
      <c r="X282" s="3"/>
      <c r="Y282" s="3"/>
      <c r="Z282" s="3"/>
      <c r="AA282" s="3"/>
    </row>
    <row r="283" spans="1:40" s="5" customFormat="1">
      <c r="A283" s="4" t="s">
        <v>1470</v>
      </c>
      <c r="B283" s="4">
        <v>2012</v>
      </c>
      <c r="C283" s="4" t="s">
        <v>2742</v>
      </c>
      <c r="D283" s="4" t="s">
        <v>2743</v>
      </c>
      <c r="E283" s="4" t="s">
        <v>2744</v>
      </c>
      <c r="F283" s="4">
        <v>307</v>
      </c>
      <c r="G283" s="4" t="s">
        <v>2745</v>
      </c>
      <c r="H283" s="4" t="s">
        <v>2746</v>
      </c>
      <c r="I283" s="4"/>
      <c r="J283" s="4" t="s">
        <v>1627</v>
      </c>
      <c r="K283" s="4">
        <v>574</v>
      </c>
      <c r="L283" s="4"/>
      <c r="M283" s="4">
        <v>0</v>
      </c>
      <c r="N283" s="4">
        <v>6670</v>
      </c>
      <c r="O283" s="4">
        <v>48</v>
      </c>
      <c r="P283" s="4">
        <v>0</v>
      </c>
      <c r="Q283" s="4">
        <v>0</v>
      </c>
      <c r="R283" s="4">
        <v>117</v>
      </c>
      <c r="S283" s="4">
        <v>277</v>
      </c>
      <c r="T283" s="4">
        <v>11</v>
      </c>
      <c r="U283" s="16"/>
      <c r="V283" s="16"/>
      <c r="W283" s="16"/>
      <c r="X283" s="16"/>
      <c r="Y283" s="16"/>
      <c r="Z283" s="16"/>
      <c r="AA283" s="16"/>
      <c r="AB283" s="28" t="str">
        <f>[1]DE!B$2114</f>
        <v>1.(c)</v>
      </c>
      <c r="AC283" s="31" t="str">
        <f>[1]DE!C$2114</f>
        <v>E.ON Kraftwerke GmbH</v>
      </c>
      <c r="AD283" s="31" t="str">
        <f>[1]DE!D$2114</f>
        <v>E.ON Kraftwerke GmbH - Kraftwerk Shamrock -</v>
      </c>
      <c r="AE283" s="31">
        <f>[1]DE!E$2114</f>
        <v>44697</v>
      </c>
      <c r="AF283" s="31" t="str">
        <f>[1]DE!F$2114</f>
        <v>Kastanienallee</v>
      </c>
      <c r="AG283" s="31" t="str">
        <f>[1]DE!G$2114</f>
        <v>1</v>
      </c>
      <c r="AH283" s="31" t="str">
        <f>[1]DE!H$2114</f>
        <v>Herne</v>
      </c>
      <c r="AI283" s="31" t="str">
        <f>[1]DE!I$2114</f>
        <v>44652</v>
      </c>
      <c r="AJ283" s="31">
        <f>[1]DE!J$2114</f>
        <v>277</v>
      </c>
      <c r="AK283" s="31">
        <f>[1]DE!K$2114</f>
        <v>0</v>
      </c>
      <c r="AL283" s="31">
        <f>[1]DE!L$2114</f>
        <v>0</v>
      </c>
      <c r="AM283" s="31">
        <f>[1]DE!M$2114</f>
        <v>635</v>
      </c>
      <c r="AN283" s="8" t="s">
        <v>810</v>
      </c>
    </row>
    <row r="284" spans="1:40">
      <c r="A284" s="1" t="s">
        <v>1470</v>
      </c>
      <c r="B284" s="1">
        <v>2012</v>
      </c>
      <c r="C284" s="1" t="s">
        <v>2747</v>
      </c>
      <c r="D284" s="1" t="s">
        <v>2748</v>
      </c>
      <c r="E284" s="1" t="s">
        <v>2749</v>
      </c>
      <c r="F284" s="1">
        <v>308</v>
      </c>
      <c r="G284" s="1" t="s">
        <v>2750</v>
      </c>
      <c r="H284" s="1" t="s">
        <v>2746</v>
      </c>
      <c r="I284" s="1"/>
      <c r="J284" s="1" t="s">
        <v>1627</v>
      </c>
      <c r="K284" s="1">
        <v>2581</v>
      </c>
      <c r="L284" s="1"/>
      <c r="M284" s="1">
        <v>0</v>
      </c>
      <c r="N284" s="1">
        <v>24584.569</v>
      </c>
      <c r="O284" s="1">
        <v>27.821999999999999</v>
      </c>
      <c r="P284" s="1">
        <v>0</v>
      </c>
      <c r="Q284" s="1">
        <v>983.79100000000005</v>
      </c>
      <c r="R284" s="1">
        <v>1332.81</v>
      </c>
      <c r="S284" s="1">
        <v>1508.319</v>
      </c>
      <c r="T284" s="1">
        <v>10.464</v>
      </c>
      <c r="U284" s="3"/>
      <c r="V284" s="3"/>
      <c r="W284" s="3"/>
      <c r="X284" s="3"/>
      <c r="Y284" s="3"/>
      <c r="Z284" s="3"/>
      <c r="AA284" s="3"/>
    </row>
    <row r="285" spans="1:40" s="5" customFormat="1">
      <c r="A285" s="4" t="s">
        <v>1470</v>
      </c>
      <c r="B285" s="4">
        <v>2012</v>
      </c>
      <c r="C285" s="4" t="s">
        <v>2751</v>
      </c>
      <c r="D285" s="4" t="s">
        <v>2752</v>
      </c>
      <c r="E285" s="4" t="s">
        <v>2753</v>
      </c>
      <c r="F285" s="4">
        <v>309</v>
      </c>
      <c r="G285" s="4" t="s">
        <v>2754</v>
      </c>
      <c r="H285" s="4" t="s">
        <v>2755</v>
      </c>
      <c r="I285" s="4"/>
      <c r="J285" s="4" t="s">
        <v>1627</v>
      </c>
      <c r="K285" s="4">
        <v>99</v>
      </c>
      <c r="L285" s="4"/>
      <c r="M285" s="4">
        <v>0</v>
      </c>
      <c r="N285" s="4">
        <v>7.6980000000000004</v>
      </c>
      <c r="O285" s="4">
        <v>0</v>
      </c>
      <c r="P285" s="4">
        <v>1582.3620000000001</v>
      </c>
      <c r="Q285" s="4">
        <v>0</v>
      </c>
      <c r="R285" s="4">
        <v>10.92</v>
      </c>
      <c r="S285" s="4">
        <v>71.430999999999997</v>
      </c>
      <c r="T285" s="4">
        <v>0.255</v>
      </c>
      <c r="U285" s="16"/>
      <c r="V285" s="16"/>
      <c r="W285" s="16"/>
      <c r="X285" s="16"/>
      <c r="Y285" s="16"/>
      <c r="Z285" s="16"/>
      <c r="AA285" s="16"/>
      <c r="AB285" s="28" t="str">
        <f>[1]DE!B$2129</f>
        <v>6.(b)</v>
      </c>
      <c r="AC285" s="31" t="str">
        <f>[1]DE!C$2129</f>
        <v>Smurfit Kappa Herzberger Papierfabrik GmbH</v>
      </c>
      <c r="AD285" s="31" t="str">
        <f>[1]DE!D$2129</f>
        <v>Smurfit Kappa Herzberger Papierfabrik GmbH</v>
      </c>
      <c r="AE285" s="31">
        <f>[1]DE!E$2129</f>
        <v>43394</v>
      </c>
      <c r="AF285" s="31" t="str">
        <f>[1]DE!F$2129</f>
        <v>Andreasberger Str.</v>
      </c>
      <c r="AG285" s="31" t="str">
        <f>[1]DE!G$2129</f>
        <v>1</v>
      </c>
      <c r="AH285" s="31" t="str">
        <f>[1]DE!H$2129</f>
        <v>Herzberg</v>
      </c>
      <c r="AI285" s="31" t="str">
        <f>[1]DE!I$2129</f>
        <v>37412</v>
      </c>
      <c r="AJ285" s="31">
        <f>[1]DE!J$2129</f>
        <v>0</v>
      </c>
      <c r="AK285" s="31">
        <f>[1]DE!K$2129</f>
        <v>0</v>
      </c>
      <c r="AL285" s="31">
        <f>[1]DE!L$2129</f>
        <v>0</v>
      </c>
      <c r="AM285" s="31">
        <f>[1]DE!M$2129</f>
        <v>0</v>
      </c>
      <c r="AN285" s="8" t="s">
        <v>810</v>
      </c>
    </row>
    <row r="286" spans="1:40" s="5" customFormat="1">
      <c r="A286" s="4" t="s">
        <v>1470</v>
      </c>
      <c r="B286" s="4">
        <v>2012</v>
      </c>
      <c r="C286" s="4" t="s">
        <v>2756</v>
      </c>
      <c r="D286" s="4" t="s">
        <v>2757</v>
      </c>
      <c r="E286" s="4" t="s">
        <v>2758</v>
      </c>
      <c r="F286" s="4">
        <v>310</v>
      </c>
      <c r="G286" s="4" t="s">
        <v>2759</v>
      </c>
      <c r="H286" s="4" t="s">
        <v>2760</v>
      </c>
      <c r="I286" s="4"/>
      <c r="J286" s="4" t="s">
        <v>1627</v>
      </c>
      <c r="K286" s="4">
        <v>1711</v>
      </c>
      <c r="L286" s="4"/>
      <c r="M286" s="4">
        <v>1.5429999999999999</v>
      </c>
      <c r="N286" s="4">
        <v>28236.539000000001</v>
      </c>
      <c r="O286" s="4">
        <v>154.72200000000001</v>
      </c>
      <c r="P286" s="4">
        <v>0</v>
      </c>
      <c r="Q286" s="4">
        <v>0</v>
      </c>
      <c r="R286" s="4">
        <v>1882.953</v>
      </c>
      <c r="S286" s="4">
        <v>2002.087</v>
      </c>
      <c r="T286" s="4">
        <v>25.724</v>
      </c>
      <c r="U286" s="16"/>
      <c r="V286" s="16"/>
      <c r="W286" s="16"/>
      <c r="X286" s="16"/>
      <c r="Y286" s="16"/>
      <c r="Z286" s="16"/>
      <c r="AA286" s="16"/>
      <c r="AB286" s="28" t="str">
        <f>[1]DE!B$2180</f>
        <v>1.(c)</v>
      </c>
      <c r="AC286" s="31" t="str">
        <f>[1]DE!C$2180</f>
        <v>Kraftwerk Mehrum GmbH</v>
      </c>
      <c r="AD286" s="31" t="str">
        <f>[1]DE!D$2180</f>
        <v>Kraftwerk Mehrum GmbH</v>
      </c>
      <c r="AE286" s="31">
        <f>[1]DE!E$2180</f>
        <v>43260</v>
      </c>
      <c r="AF286" s="31" t="str">
        <f>[1]DE!F$2180</f>
        <v>Triftstr.</v>
      </c>
      <c r="AG286" s="31" t="str">
        <f>[1]DE!G$2180</f>
        <v>25</v>
      </c>
      <c r="AH286" s="31" t="str">
        <f>[1]DE!H$2180</f>
        <v>Hohenhameln</v>
      </c>
      <c r="AI286" s="31" t="str">
        <f>[1]DE!I$2180</f>
        <v>31249</v>
      </c>
      <c r="AJ286" s="31">
        <f>[1]DE!J$2180</f>
        <v>2000</v>
      </c>
      <c r="AK286" s="31">
        <f>[1]DE!K$2180</f>
        <v>1880</v>
      </c>
      <c r="AL286" s="31">
        <f>[1]DE!L$2180</f>
        <v>0</v>
      </c>
      <c r="AM286" s="31">
        <f>[1]DE!M$2180</f>
        <v>2630</v>
      </c>
      <c r="AN286" s="8" t="s">
        <v>810</v>
      </c>
    </row>
    <row r="287" spans="1:40" s="5" customFormat="1">
      <c r="A287" s="4" t="s">
        <v>1470</v>
      </c>
      <c r="B287" s="4">
        <v>2012</v>
      </c>
      <c r="C287" s="4" t="s">
        <v>2761</v>
      </c>
      <c r="D287" s="4" t="s">
        <v>2762</v>
      </c>
      <c r="E287" s="4" t="s">
        <v>2763</v>
      </c>
      <c r="F287" s="4">
        <v>311</v>
      </c>
      <c r="G287" s="4" t="s">
        <v>2764</v>
      </c>
      <c r="H287" s="4" t="s">
        <v>2765</v>
      </c>
      <c r="I287" s="4"/>
      <c r="J287" s="4" t="s">
        <v>1627</v>
      </c>
      <c r="K287" s="4">
        <v>56</v>
      </c>
      <c r="L287" s="4"/>
      <c r="M287" s="4">
        <v>1752.923</v>
      </c>
      <c r="N287" s="4">
        <v>0</v>
      </c>
      <c r="O287" s="4">
        <v>2.1819999999999999</v>
      </c>
      <c r="P287" s="4">
        <v>0</v>
      </c>
      <c r="Q287" s="4">
        <v>1E-3</v>
      </c>
      <c r="R287" s="4">
        <v>0.59799999999999998</v>
      </c>
      <c r="S287" s="4">
        <v>108.59099999999999</v>
      </c>
      <c r="T287" s="4">
        <v>1.399</v>
      </c>
      <c r="U287" s="16"/>
      <c r="V287" s="16"/>
      <c r="W287" s="16"/>
      <c r="X287" s="16"/>
      <c r="Y287" s="16"/>
      <c r="Z287" s="16"/>
      <c r="AA287" s="16"/>
      <c r="AB287" s="28" t="str">
        <f>[1]DE!B$2194</f>
        <v>1.(c)</v>
      </c>
      <c r="AC287" s="31" t="str">
        <f>[1]DE!C$2194</f>
        <v>Stadtwerke Leipzig GmbH</v>
      </c>
      <c r="AD287" s="31" t="str">
        <f>[1]DE!D$2194</f>
        <v>Stadtwerke Leipzig GmbH BMKW Bischofferode</v>
      </c>
      <c r="AE287" s="31">
        <f>[1]DE!E$2194</f>
        <v>47045</v>
      </c>
      <c r="AF287" s="31" t="str">
        <f>[1]DE!F$2194</f>
        <v>Schachtstraße</v>
      </c>
      <c r="AG287" s="31" t="str">
        <f>[1]DE!G$2194</f>
        <v>1 - 3</v>
      </c>
      <c r="AH287" s="31" t="str">
        <f>[1]DE!H$2194</f>
        <v>Holungen</v>
      </c>
      <c r="AI287" s="31" t="str">
        <f>[1]DE!I$2194</f>
        <v>37345</v>
      </c>
      <c r="AJ287" s="31">
        <f>[1]DE!J$2194</f>
        <v>109</v>
      </c>
      <c r="AK287" s="31">
        <f>[1]DE!K$2194</f>
        <v>0</v>
      </c>
      <c r="AL287" s="31">
        <f>[1]DE!L$2194</f>
        <v>0</v>
      </c>
      <c r="AM287" s="31">
        <f>[1]DE!M$2194</f>
        <v>182</v>
      </c>
      <c r="AN287" s="8" t="s">
        <v>809</v>
      </c>
    </row>
    <row r="288" spans="1:40" s="5" customFormat="1">
      <c r="A288" s="4" t="s">
        <v>1470</v>
      </c>
      <c r="B288" s="4">
        <v>2012</v>
      </c>
      <c r="C288" s="4" t="s">
        <v>2766</v>
      </c>
      <c r="D288" s="4" t="s">
        <v>2767</v>
      </c>
      <c r="E288" s="4" t="s">
        <v>2768</v>
      </c>
      <c r="F288" s="4">
        <v>312</v>
      </c>
      <c r="G288" s="4" t="s">
        <v>2769</v>
      </c>
      <c r="H288" s="4" t="s">
        <v>2770</v>
      </c>
      <c r="I288" s="4"/>
      <c r="J288" s="4" t="s">
        <v>1627</v>
      </c>
      <c r="K288" s="4">
        <v>52</v>
      </c>
      <c r="L288" s="4"/>
      <c r="M288" s="4">
        <v>0</v>
      </c>
      <c r="N288" s="4">
        <v>0</v>
      </c>
      <c r="O288" s="4">
        <v>0</v>
      </c>
      <c r="P288" s="4">
        <v>1628.1469999999999</v>
      </c>
      <c r="Q288" s="4">
        <v>83.13</v>
      </c>
      <c r="R288" s="4">
        <v>0.85499999999999998</v>
      </c>
      <c r="S288" s="4">
        <v>65.7</v>
      </c>
      <c r="T288" s="4">
        <v>0.17100000000000001</v>
      </c>
      <c r="U288" s="16"/>
      <c r="V288" s="16"/>
      <c r="W288" s="16"/>
      <c r="X288" s="16"/>
      <c r="Y288" s="16"/>
      <c r="Z288" s="16"/>
      <c r="AA288" s="16"/>
      <c r="AB288" s="28" t="str">
        <f>[1]DE!B$2221</f>
        <v>6.(b)</v>
      </c>
      <c r="AC288" s="31" t="str">
        <f>[1]DE!C$2221</f>
        <v>Smurfit Kappa Hoya Papier und Karton GmbH</v>
      </c>
      <c r="AD288" s="31" t="str">
        <f>[1]DE!D$2221</f>
        <v>Smurfit Kappa Hoya Papier und Karton GmbH</v>
      </c>
      <c r="AE288" s="31">
        <f>[1]DE!E$2221</f>
        <v>43439</v>
      </c>
      <c r="AF288" s="31" t="str">
        <f>[1]DE!F$2221</f>
        <v>Von-dem-Bussche-Straße</v>
      </c>
      <c r="AG288" s="31" t="str">
        <f>[1]DE!G$2221</f>
        <v>1</v>
      </c>
      <c r="AH288" s="31" t="str">
        <f>[1]DE!H$2221</f>
        <v>Hoya</v>
      </c>
      <c r="AI288" s="31" t="str">
        <f>[1]DE!I$2221</f>
        <v>27318</v>
      </c>
      <c r="AJ288" s="31">
        <f>[1]DE!J$2221</f>
        <v>0</v>
      </c>
      <c r="AK288" s="31">
        <f>[1]DE!K$2221</f>
        <v>0</v>
      </c>
      <c r="AL288" s="31">
        <f>[1]DE!L$2221</f>
        <v>0</v>
      </c>
      <c r="AM288" s="31">
        <f>[1]DE!M$2221</f>
        <v>132</v>
      </c>
      <c r="AN288" s="8" t="s">
        <v>810</v>
      </c>
    </row>
    <row r="289" spans="1:40">
      <c r="A289" s="1" t="s">
        <v>1470</v>
      </c>
      <c r="B289" s="1">
        <v>2012</v>
      </c>
      <c r="C289" s="1" t="s">
        <v>2771</v>
      </c>
      <c r="D289" s="1" t="s">
        <v>2772</v>
      </c>
      <c r="E289" s="1" t="s">
        <v>2773</v>
      </c>
      <c r="F289" s="1">
        <v>313</v>
      </c>
      <c r="G289" s="1" t="s">
        <v>2774</v>
      </c>
      <c r="H289" s="1" t="s">
        <v>2775</v>
      </c>
      <c r="I289" s="1"/>
      <c r="J289" s="1" t="s">
        <v>1627</v>
      </c>
      <c r="K289" s="1">
        <v>64</v>
      </c>
      <c r="L289" s="1"/>
      <c r="M289" s="1">
        <v>660.51</v>
      </c>
      <c r="N289" s="1">
        <v>0</v>
      </c>
      <c r="O289" s="1">
        <v>22.49</v>
      </c>
      <c r="P289" s="1">
        <v>0</v>
      </c>
      <c r="Q289" s="1">
        <v>0</v>
      </c>
      <c r="R289" s="1">
        <v>33.305</v>
      </c>
      <c r="S289" s="1">
        <v>60.573</v>
      </c>
      <c r="T289" s="1">
        <v>0.72799999999999998</v>
      </c>
      <c r="U289" s="3"/>
      <c r="V289" s="3"/>
      <c r="W289" s="3"/>
      <c r="X289" s="3"/>
      <c r="Y289" s="3"/>
      <c r="Z289" s="3"/>
      <c r="AA289" s="3"/>
    </row>
    <row r="290" spans="1:40">
      <c r="A290" s="1" t="s">
        <v>1470</v>
      </c>
      <c r="B290" s="1">
        <v>2012</v>
      </c>
      <c r="C290" s="1" t="s">
        <v>2776</v>
      </c>
      <c r="D290" s="1" t="s">
        <v>2777</v>
      </c>
      <c r="E290" s="1" t="s">
        <v>2778</v>
      </c>
      <c r="F290" s="1">
        <v>314</v>
      </c>
      <c r="G290" s="1" t="s">
        <v>2779</v>
      </c>
      <c r="H290" s="1" t="s">
        <v>2780</v>
      </c>
      <c r="I290" s="1"/>
      <c r="J290" s="1" t="s">
        <v>1627</v>
      </c>
      <c r="K290" s="1">
        <v>1370</v>
      </c>
      <c r="L290" s="1"/>
      <c r="M290" s="1">
        <v>0</v>
      </c>
      <c r="N290" s="1">
        <v>0</v>
      </c>
      <c r="O290" s="1">
        <v>0</v>
      </c>
      <c r="P290" s="1">
        <v>6613.6</v>
      </c>
      <c r="Q290" s="1">
        <v>0</v>
      </c>
      <c r="R290" s="1">
        <v>1.0830000000000002</v>
      </c>
      <c r="S290" s="1">
        <v>208.70999999999998</v>
      </c>
      <c r="T290" s="1">
        <v>0.55700000000000005</v>
      </c>
      <c r="U290" s="3"/>
      <c r="V290" s="3"/>
      <c r="W290" s="3"/>
      <c r="X290" s="3"/>
      <c r="Y290" s="3"/>
      <c r="Z290" s="3"/>
      <c r="AA290" s="3"/>
    </row>
    <row r="291" spans="1:40" s="5" customFormat="1">
      <c r="A291" s="4" t="s">
        <v>1470</v>
      </c>
      <c r="B291" s="4">
        <v>2012</v>
      </c>
      <c r="C291" s="4" t="s">
        <v>2781</v>
      </c>
      <c r="D291" s="4" t="s">
        <v>2782</v>
      </c>
      <c r="E291" s="4" t="s">
        <v>2783</v>
      </c>
      <c r="F291" s="4">
        <v>315</v>
      </c>
      <c r="G291" s="4" t="s">
        <v>2784</v>
      </c>
      <c r="H291" s="4" t="s">
        <v>2780</v>
      </c>
      <c r="I291" s="4"/>
      <c r="J291" s="4" t="s">
        <v>1627</v>
      </c>
      <c r="K291" s="4">
        <v>874</v>
      </c>
      <c r="L291" s="4"/>
      <c r="M291" s="4">
        <v>0</v>
      </c>
      <c r="N291" s="4">
        <v>14737.343000000001</v>
      </c>
      <c r="O291" s="4">
        <v>18.920999999999999</v>
      </c>
      <c r="P291" s="4">
        <v>0</v>
      </c>
      <c r="Q291" s="4">
        <v>0</v>
      </c>
      <c r="R291" s="4">
        <v>1183.3000000000002</v>
      </c>
      <c r="S291" s="4">
        <v>1021.4</v>
      </c>
      <c r="T291" s="4">
        <v>14.3</v>
      </c>
      <c r="U291" s="16"/>
      <c r="V291" s="16"/>
      <c r="W291" s="16"/>
      <c r="X291" s="16"/>
      <c r="Y291" s="16"/>
      <c r="Z291" s="16"/>
      <c r="AA291" s="16"/>
      <c r="AB291" s="28" t="str">
        <f>[1]DE!B$2250</f>
        <v>1.(c)</v>
      </c>
      <c r="AC291" s="31" t="str">
        <f>[1]DE!C$2250</f>
        <v>RWE Power AG</v>
      </c>
      <c r="AD291" s="31" t="str">
        <f>[1]DE!D$2250</f>
        <v>RWE Power AG Kraftwerk Goldenberg</v>
      </c>
      <c r="AE291" s="31">
        <f>[1]DE!E$2250</f>
        <v>44057</v>
      </c>
      <c r="AF291" s="31" t="str">
        <f>[1]DE!F$2250</f>
        <v>Goldenbergstr.</v>
      </c>
      <c r="AG291" s="31" t="str">
        <f>[1]DE!G$2250</f>
        <v>2</v>
      </c>
      <c r="AH291" s="31" t="str">
        <f>[1]DE!H$2250</f>
        <v>Hürth</v>
      </c>
      <c r="AI291" s="31" t="str">
        <f>[1]DE!I$2250</f>
        <v>50354</v>
      </c>
      <c r="AJ291" s="31">
        <f>[1]DE!J$2250</f>
        <v>1020</v>
      </c>
      <c r="AK291" s="31">
        <f>[1]DE!K$2250</f>
        <v>1180</v>
      </c>
      <c r="AL291" s="31">
        <f>[1]DE!L$2250</f>
        <v>0</v>
      </c>
      <c r="AM291" s="31">
        <f>[1]DE!M$2250</f>
        <v>1640</v>
      </c>
      <c r="AN291" s="8" t="s">
        <v>810</v>
      </c>
    </row>
    <row r="292" spans="1:40">
      <c r="A292" s="1" t="s">
        <v>1470</v>
      </c>
      <c r="B292" s="1">
        <v>2012</v>
      </c>
      <c r="C292" s="1" t="s">
        <v>2785</v>
      </c>
      <c r="D292" s="1" t="s">
        <v>2786</v>
      </c>
      <c r="E292" s="1" t="s">
        <v>2787</v>
      </c>
      <c r="F292" s="1">
        <v>316</v>
      </c>
      <c r="G292" s="1" t="s">
        <v>2788</v>
      </c>
      <c r="H292" s="1" t="s">
        <v>2789</v>
      </c>
      <c r="I292" s="1"/>
      <c r="J292" s="1" t="s">
        <v>1627</v>
      </c>
      <c r="K292" s="1">
        <v>76</v>
      </c>
      <c r="L292" s="1"/>
      <c r="M292" s="1">
        <v>0</v>
      </c>
      <c r="N292" s="1">
        <v>0</v>
      </c>
      <c r="O292" s="1">
        <v>43.093000000000004</v>
      </c>
      <c r="P292" s="1">
        <v>0</v>
      </c>
      <c r="Q292" s="1">
        <v>0</v>
      </c>
      <c r="R292" s="1">
        <v>0.40400000000000003</v>
      </c>
      <c r="S292" s="1">
        <v>2.9820000000000002</v>
      </c>
      <c r="T292" s="1">
        <v>3.1E-2</v>
      </c>
      <c r="U292" s="3"/>
      <c r="V292" s="3"/>
      <c r="W292" s="3"/>
      <c r="X292" s="3"/>
      <c r="Y292" s="3"/>
      <c r="Z292" s="3"/>
      <c r="AA292" s="3"/>
    </row>
    <row r="293" spans="1:40">
      <c r="A293" s="1" t="s">
        <v>1470</v>
      </c>
      <c r="B293" s="1">
        <v>2012</v>
      </c>
      <c r="C293" s="1" t="s">
        <v>2790</v>
      </c>
      <c r="D293" s="1" t="s">
        <v>2791</v>
      </c>
      <c r="E293" s="1" t="s">
        <v>2792</v>
      </c>
      <c r="F293" s="1">
        <v>317</v>
      </c>
      <c r="G293" s="1" t="s">
        <v>2793</v>
      </c>
      <c r="H293" s="1" t="s">
        <v>2789</v>
      </c>
      <c r="I293" s="1"/>
      <c r="J293" s="1" t="s">
        <v>1627</v>
      </c>
      <c r="K293" s="1">
        <v>123</v>
      </c>
      <c r="L293" s="1"/>
      <c r="M293" s="1">
        <v>0</v>
      </c>
      <c r="N293" s="1">
        <v>0</v>
      </c>
      <c r="O293" s="1">
        <v>1.413</v>
      </c>
      <c r="P293" s="1">
        <v>0</v>
      </c>
      <c r="Q293" s="1">
        <v>2821.529</v>
      </c>
      <c r="R293" s="1">
        <v>0.50700000000000001</v>
      </c>
      <c r="S293" s="1">
        <v>151.227</v>
      </c>
      <c r="T293" s="1">
        <v>1.2789999999999999</v>
      </c>
      <c r="U293" s="3"/>
      <c r="V293" s="3"/>
      <c r="W293" s="3"/>
      <c r="X293" s="3"/>
      <c r="Y293" s="3"/>
      <c r="Z293" s="3"/>
      <c r="AA293" s="3"/>
    </row>
    <row r="294" spans="1:40">
      <c r="A294" s="1" t="s">
        <v>1470</v>
      </c>
      <c r="B294" s="1">
        <v>2012</v>
      </c>
      <c r="C294" s="1" t="s">
        <v>2794</v>
      </c>
      <c r="D294" s="1" t="s">
        <v>2795</v>
      </c>
      <c r="E294" s="1" t="s">
        <v>2796</v>
      </c>
      <c r="F294" s="1">
        <v>318</v>
      </c>
      <c r="G294" s="1" t="s">
        <v>2797</v>
      </c>
      <c r="H294" s="1" t="s">
        <v>2798</v>
      </c>
      <c r="I294" s="1"/>
      <c r="J294" s="1" t="s">
        <v>1627</v>
      </c>
      <c r="K294" s="1">
        <v>285</v>
      </c>
      <c r="L294" s="1"/>
      <c r="M294" s="1">
        <v>0</v>
      </c>
      <c r="N294" s="1">
        <v>0</v>
      </c>
      <c r="O294" s="1">
        <v>0</v>
      </c>
      <c r="P294" s="1">
        <v>294.32</v>
      </c>
      <c r="Q294" s="1">
        <v>0</v>
      </c>
      <c r="R294" s="1">
        <v>0.16</v>
      </c>
      <c r="S294" s="1">
        <v>12.68</v>
      </c>
      <c r="T294" s="1">
        <v>0.03</v>
      </c>
      <c r="U294" s="3"/>
      <c r="V294" s="3"/>
      <c r="W294" s="3"/>
      <c r="X294" s="3"/>
      <c r="Y294" s="3"/>
      <c r="Z294" s="3"/>
      <c r="AA294" s="3"/>
    </row>
    <row r="295" spans="1:40" s="5" customFormat="1">
      <c r="A295" s="4" t="s">
        <v>1470</v>
      </c>
      <c r="B295" s="4">
        <v>2012</v>
      </c>
      <c r="C295" s="4" t="s">
        <v>2799</v>
      </c>
      <c r="D295" s="4" t="s">
        <v>2800</v>
      </c>
      <c r="E295" s="4" t="s">
        <v>2801</v>
      </c>
      <c r="F295" s="4">
        <v>319</v>
      </c>
      <c r="G295" s="4" t="s">
        <v>2802</v>
      </c>
      <c r="H295" s="4" t="s">
        <v>2803</v>
      </c>
      <c r="I295" s="4"/>
      <c r="J295" s="4" t="s">
        <v>1627</v>
      </c>
      <c r="K295" s="4">
        <v>82</v>
      </c>
      <c r="L295" s="4"/>
      <c r="M295" s="4">
        <v>0</v>
      </c>
      <c r="N295" s="4">
        <v>0</v>
      </c>
      <c r="O295" s="4">
        <v>15.253</v>
      </c>
      <c r="P295" s="4">
        <v>171.512</v>
      </c>
      <c r="Q295" s="4">
        <v>0</v>
      </c>
      <c r="R295" s="4">
        <v>0.81100000000000005</v>
      </c>
      <c r="S295" s="4">
        <v>6.125</v>
      </c>
      <c r="T295" s="4">
        <v>3.7999999999999999E-2</v>
      </c>
      <c r="U295" s="16"/>
      <c r="V295" s="16"/>
      <c r="W295" s="16"/>
      <c r="X295" s="16"/>
      <c r="Y295" s="16"/>
      <c r="Z295" s="16"/>
      <c r="AA295" s="16"/>
      <c r="AB295" s="28" t="str">
        <f>[1]DE!B$2287</f>
        <v>5.(b)</v>
      </c>
      <c r="AC295" s="31" t="str">
        <f>[1]DE!C$2287</f>
        <v>Steag New Energies GmbH</v>
      </c>
      <c r="AD295" s="31" t="str">
        <f>[1]DE!D$2287</f>
        <v>Biomasseheizkraftwerk Ilmenau GmbH</v>
      </c>
      <c r="AE295" s="31">
        <f>[1]DE!E$2287</f>
        <v>47086</v>
      </c>
      <c r="AF295" s="31" t="str">
        <f>[1]DE!F$2287</f>
        <v>Gewerbepark "Am Wald"</v>
      </c>
      <c r="AG295" s="31" t="str">
        <f>[1]DE!G$2287</f>
        <v>18a</v>
      </c>
      <c r="AH295" s="31" t="str">
        <f>[1]DE!H$2287</f>
        <v>Ilmenau</v>
      </c>
      <c r="AI295" s="31" t="str">
        <f>[1]DE!I$2287</f>
        <v>98693</v>
      </c>
      <c r="AJ295" s="31">
        <f>[1]DE!J$2287</f>
        <v>0</v>
      </c>
      <c r="AK295" s="31">
        <f>[1]DE!K$2287</f>
        <v>0</v>
      </c>
      <c r="AL295" s="31">
        <f>[1]DE!L$2287</f>
        <v>0</v>
      </c>
      <c r="AM295" s="31">
        <f>[1]DE!M$2287</f>
        <v>0</v>
      </c>
      <c r="AN295" s="8" t="s">
        <v>810</v>
      </c>
    </row>
    <row r="296" spans="1:40" s="5" customFormat="1">
      <c r="A296" s="4" t="s">
        <v>1470</v>
      </c>
      <c r="B296" s="4">
        <v>2012</v>
      </c>
      <c r="C296" s="4" t="s">
        <v>2804</v>
      </c>
      <c r="D296" s="4" t="s">
        <v>2805</v>
      </c>
      <c r="E296" s="4" t="s">
        <v>2806</v>
      </c>
      <c r="F296" s="4">
        <v>320</v>
      </c>
      <c r="G296" s="4" t="s">
        <v>2807</v>
      </c>
      <c r="H296" s="4" t="s">
        <v>2808</v>
      </c>
      <c r="I296" s="4"/>
      <c r="J296" s="4" t="s">
        <v>1627</v>
      </c>
      <c r="K296" s="4">
        <v>100</v>
      </c>
      <c r="L296" s="4"/>
      <c r="M296" s="4">
        <v>1020.5</v>
      </c>
      <c r="N296" s="4">
        <v>0</v>
      </c>
      <c r="O296" s="4">
        <v>106.23</v>
      </c>
      <c r="P296" s="4">
        <v>84.73</v>
      </c>
      <c r="Q296" s="4">
        <v>0</v>
      </c>
      <c r="R296" s="4">
        <v>17.52</v>
      </c>
      <c r="S296" s="4">
        <v>49.5</v>
      </c>
      <c r="T296" s="4">
        <v>0.36</v>
      </c>
      <c r="U296" s="16"/>
      <c r="V296" s="16"/>
      <c r="W296" s="16"/>
      <c r="X296" s="16"/>
      <c r="Y296" s="16"/>
      <c r="Z296" s="16"/>
      <c r="AA296" s="16"/>
      <c r="AB296" s="28" t="str">
        <f>[1]DE!B$2296</f>
        <v>4.(e)</v>
      </c>
      <c r="AC296" s="31" t="str">
        <f>[1]DE!C$2296</f>
        <v>Boehringer Ingelheim Pharma GmbH &amp; Co. KG</v>
      </c>
      <c r="AD296" s="31" t="str">
        <f>[1]DE!D$2296</f>
        <v>Boehringer Ingelheim Pharma GmbH &amp; Co. KG</v>
      </c>
      <c r="AE296" s="31">
        <f>[1]DE!E$2296</f>
        <v>45143</v>
      </c>
      <c r="AF296" s="31" t="str">
        <f>[1]DE!F$2296</f>
        <v>Binger Str.</v>
      </c>
      <c r="AG296" s="31" t="str">
        <f>[1]DE!G$2296</f>
        <v>173</v>
      </c>
      <c r="AH296" s="31" t="str">
        <f>[1]DE!H$2296</f>
        <v>Ingelheim am Rhein</v>
      </c>
      <c r="AI296" s="31" t="str">
        <f>[1]DE!I$2296</f>
        <v>55218</v>
      </c>
      <c r="AJ296" s="31">
        <f>[1]DE!J$2296</f>
        <v>0</v>
      </c>
      <c r="AK296" s="31">
        <f>[1]DE!K$2296</f>
        <v>0</v>
      </c>
      <c r="AL296" s="31">
        <f>[1]DE!L$2296</f>
        <v>0</v>
      </c>
      <c r="AM296" s="31">
        <f>[1]DE!M$2296</f>
        <v>116</v>
      </c>
      <c r="AN296" s="8" t="s">
        <v>810</v>
      </c>
    </row>
    <row r="297" spans="1:40">
      <c r="A297" s="1" t="s">
        <v>1470</v>
      </c>
      <c r="B297" s="1">
        <v>2012</v>
      </c>
      <c r="C297" s="1" t="s">
        <v>2809</v>
      </c>
      <c r="D297" s="1" t="s">
        <v>2810</v>
      </c>
      <c r="E297" s="1" t="s">
        <v>2811</v>
      </c>
      <c r="F297" s="1">
        <v>321</v>
      </c>
      <c r="G297" s="1" t="s">
        <v>2812</v>
      </c>
      <c r="H297" s="1" t="s">
        <v>2813</v>
      </c>
      <c r="I297" s="1"/>
      <c r="J297" s="1" t="s">
        <v>1627</v>
      </c>
      <c r="K297" s="1">
        <v>321</v>
      </c>
      <c r="L297" s="1"/>
      <c r="M297" s="1">
        <v>0</v>
      </c>
      <c r="N297" s="1">
        <v>0</v>
      </c>
      <c r="O297" s="1">
        <v>2.93</v>
      </c>
      <c r="P297" s="1">
        <v>679.09</v>
      </c>
      <c r="Q297" s="1">
        <v>0</v>
      </c>
      <c r="R297" s="1">
        <v>0.27800000000000002</v>
      </c>
      <c r="S297" s="1">
        <v>23.741</v>
      </c>
      <c r="T297" s="1">
        <v>0.06</v>
      </c>
      <c r="U297" s="3"/>
      <c r="V297" s="3"/>
      <c r="W297" s="3"/>
      <c r="X297" s="3"/>
      <c r="Y297" s="3"/>
      <c r="Z297" s="3"/>
      <c r="AA297" s="3"/>
    </row>
    <row r="298" spans="1:40">
      <c r="A298" s="1" t="s">
        <v>1470</v>
      </c>
      <c r="B298" s="1">
        <v>2012</v>
      </c>
      <c r="C298" s="1" t="s">
        <v>2814</v>
      </c>
      <c r="D298" s="1" t="s">
        <v>2815</v>
      </c>
      <c r="E298" s="1" t="s">
        <v>2816</v>
      </c>
      <c r="F298" s="1">
        <v>322</v>
      </c>
      <c r="G298" s="1" t="s">
        <v>2817</v>
      </c>
      <c r="H298" s="1" t="s">
        <v>2818</v>
      </c>
      <c r="I298" s="1"/>
      <c r="J298" s="1" t="s">
        <v>1627</v>
      </c>
      <c r="K298" s="1">
        <v>652</v>
      </c>
      <c r="L298" s="1"/>
      <c r="M298" s="1">
        <v>0</v>
      </c>
      <c r="N298" s="1">
        <v>0</v>
      </c>
      <c r="O298" s="1">
        <v>3.613</v>
      </c>
      <c r="P298" s="1">
        <v>5378.3190000000004</v>
      </c>
      <c r="Q298" s="1">
        <v>0</v>
      </c>
      <c r="R298" s="1">
        <v>2.59</v>
      </c>
      <c r="S298" s="1">
        <v>170.5</v>
      </c>
      <c r="T298" s="1">
        <v>0.47299999999999998</v>
      </c>
      <c r="U298" s="3"/>
      <c r="V298" s="3"/>
      <c r="W298" s="3"/>
      <c r="X298" s="3"/>
      <c r="Y298" s="3"/>
      <c r="Z298" s="3"/>
      <c r="AA298" s="3"/>
    </row>
    <row r="299" spans="1:40" s="5" customFormat="1">
      <c r="A299" s="4" t="s">
        <v>1470</v>
      </c>
      <c r="B299" s="4">
        <v>2012</v>
      </c>
      <c r="C299" s="4" t="s">
        <v>2819</v>
      </c>
      <c r="D299" s="4" t="s">
        <v>2820</v>
      </c>
      <c r="E299" s="4" t="s">
        <v>2821</v>
      </c>
      <c r="F299" s="4">
        <v>323</v>
      </c>
      <c r="G299" s="4" t="s">
        <v>2822</v>
      </c>
      <c r="H299" s="4" t="s">
        <v>2823</v>
      </c>
      <c r="I299" s="4"/>
      <c r="J299" s="4" t="s">
        <v>1627</v>
      </c>
      <c r="K299" s="4">
        <v>115</v>
      </c>
      <c r="L299" s="4"/>
      <c r="M299" s="4">
        <v>0</v>
      </c>
      <c r="N299" s="4">
        <v>1804.9939999999999</v>
      </c>
      <c r="O299" s="4">
        <v>1.577</v>
      </c>
      <c r="P299" s="4">
        <v>0.65200000000000002</v>
      </c>
      <c r="Q299" s="4">
        <v>0</v>
      </c>
      <c r="R299" s="4">
        <v>46.16</v>
      </c>
      <c r="S299" s="4">
        <v>77.69</v>
      </c>
      <c r="T299" s="4">
        <v>0.08</v>
      </c>
      <c r="U299" s="16"/>
      <c r="V299" s="16"/>
      <c r="W299" s="16"/>
      <c r="X299" s="16"/>
      <c r="Y299" s="16"/>
      <c r="Z299" s="16"/>
      <c r="AA299" s="16"/>
      <c r="AB299" s="28" t="str">
        <f>[1]DE!B$2348</f>
        <v>8.(b).(ii)</v>
      </c>
      <c r="AC299" s="31" t="str">
        <f>[1]DE!C$2348</f>
        <v>Pfeifer &amp; Langen GmbH &amp; Co. KG</v>
      </c>
      <c r="AD299" s="31" t="str">
        <f>[1]DE!D$2348</f>
        <v>Pfeifer &amp; Langen GmbH &amp; Co. KG</v>
      </c>
      <c r="AE299" s="31">
        <f>[1]DE!E$2348</f>
        <v>44128</v>
      </c>
      <c r="AF299" s="31" t="str">
        <f>[1]DE!F$2348</f>
        <v>Dürener Straße</v>
      </c>
      <c r="AG299" s="31" t="str">
        <f>[1]DE!G$2348</f>
        <v>20</v>
      </c>
      <c r="AH299" s="31" t="str">
        <f>[1]DE!H$2348</f>
        <v>Jülich</v>
      </c>
      <c r="AI299" s="31" t="str">
        <f>[1]DE!I$2348</f>
        <v>52409</v>
      </c>
      <c r="AJ299" s="31">
        <f>[1]DE!J$2348</f>
        <v>146</v>
      </c>
      <c r="AK299" s="31">
        <f>[1]DE!K$2348</f>
        <v>0</v>
      </c>
      <c r="AL299" s="31">
        <f>[1]DE!L$2348</f>
        <v>0</v>
      </c>
      <c r="AM299" s="31">
        <f>[1]DE!M$2348</f>
        <v>288</v>
      </c>
      <c r="AN299" s="8" t="s">
        <v>809</v>
      </c>
    </row>
    <row r="300" spans="1:40">
      <c r="A300" s="1" t="s">
        <v>1470</v>
      </c>
      <c r="B300" s="1">
        <v>2012</v>
      </c>
      <c r="C300" s="1" t="s">
        <v>2824</v>
      </c>
      <c r="D300" s="1" t="s">
        <v>2825</v>
      </c>
      <c r="E300" s="1" t="s">
        <v>2826</v>
      </c>
      <c r="F300" s="1">
        <v>324</v>
      </c>
      <c r="G300" s="1" t="s">
        <v>2827</v>
      </c>
      <c r="H300" s="1" t="s">
        <v>2828</v>
      </c>
      <c r="I300" s="1"/>
      <c r="J300" s="1" t="s">
        <v>1627</v>
      </c>
      <c r="K300" s="1">
        <v>177</v>
      </c>
      <c r="L300" s="1"/>
      <c r="M300" s="1">
        <v>0</v>
      </c>
      <c r="N300" s="1">
        <v>901.21500000000003</v>
      </c>
      <c r="O300" s="1">
        <v>27.628</v>
      </c>
      <c r="P300" s="1">
        <v>1032.72</v>
      </c>
      <c r="Q300" s="1">
        <v>0</v>
      </c>
      <c r="R300" s="1">
        <v>97.28</v>
      </c>
      <c r="S300" s="1">
        <v>172.62</v>
      </c>
      <c r="T300" s="1">
        <v>1.99</v>
      </c>
      <c r="U300" s="3"/>
      <c r="V300" s="3"/>
      <c r="W300" s="3"/>
      <c r="X300" s="3"/>
      <c r="Y300" s="3"/>
      <c r="Z300" s="3"/>
      <c r="AA300" s="3"/>
    </row>
    <row r="301" spans="1:40" s="5" customFormat="1">
      <c r="A301" s="4" t="s">
        <v>1470</v>
      </c>
      <c r="B301" s="4">
        <v>2012</v>
      </c>
      <c r="C301" s="4" t="s">
        <v>1535</v>
      </c>
      <c r="D301" s="4" t="s">
        <v>1536</v>
      </c>
      <c r="E301" s="4" t="s">
        <v>109</v>
      </c>
      <c r="F301" s="4">
        <v>21</v>
      </c>
      <c r="G301" s="4" t="s">
        <v>1537</v>
      </c>
      <c r="H301" s="4" t="s">
        <v>1538</v>
      </c>
      <c r="I301" s="4"/>
      <c r="J301" s="4" t="s">
        <v>633</v>
      </c>
      <c r="K301" s="4">
        <v>966</v>
      </c>
      <c r="L301" s="4"/>
      <c r="M301" s="4">
        <v>0</v>
      </c>
      <c r="N301" s="4">
        <v>0</v>
      </c>
      <c r="O301" s="4">
        <v>2502</v>
      </c>
      <c r="P301" s="4">
        <v>0</v>
      </c>
      <c r="Q301" s="4">
        <v>20797</v>
      </c>
      <c r="R301" s="4">
        <v>721</v>
      </c>
      <c r="S301" s="4">
        <v>1296</v>
      </c>
      <c r="T301" s="4">
        <v>24</v>
      </c>
      <c r="U301" s="16"/>
      <c r="V301" s="16"/>
      <c r="W301" s="16"/>
      <c r="X301" s="16"/>
      <c r="Y301" s="16"/>
      <c r="Z301" s="16"/>
      <c r="AA301" s="16"/>
      <c r="AB301" s="41" t="str">
        <f>[1]DE!B$2392</f>
        <v>1.(a)</v>
      </c>
      <c r="AC301" s="24" t="str">
        <f>[1]DE!C$2392</f>
        <v>Werk 1 MIRO-Mineralölraffinerie Oberrhein GmbH &amp; Co.KG</v>
      </c>
      <c r="AD301" s="24" t="str">
        <f>[1]DE!D$2392</f>
        <v>Werk 1 MIRO-Mineralölraffinerie Oberrhein GmbH &amp; Co.KG</v>
      </c>
      <c r="AE301" s="24">
        <f>[1]DE!E$2392</f>
        <v>2466</v>
      </c>
      <c r="AF301" s="24" t="str">
        <f>[1]DE!F$2392</f>
        <v>Nördliche Raffineriestr.</v>
      </c>
      <c r="AG301" s="24" t="str">
        <f>[1]DE!G$2392</f>
        <v>1</v>
      </c>
      <c r="AH301" s="24" t="str">
        <f>[1]DE!H$2392</f>
        <v>Karlsruhe</v>
      </c>
      <c r="AI301" s="24" t="str">
        <f>[1]DE!I$2392</f>
        <v>76187</v>
      </c>
      <c r="AJ301" s="24">
        <f>[1]DE!J$2392</f>
        <v>1640</v>
      </c>
      <c r="AK301" s="24">
        <f>[1]DE!K$2392</f>
        <v>3150</v>
      </c>
      <c r="AL301" s="24">
        <f>[1]DE!L$2392</f>
        <v>52</v>
      </c>
      <c r="AM301" s="24">
        <f>[1]DE!M$2392</f>
        <v>2100</v>
      </c>
      <c r="AN301" s="23" t="s">
        <v>810</v>
      </c>
    </row>
    <row r="302" spans="1:40" s="5" customFormat="1">
      <c r="A302" s="4" t="s">
        <v>1470</v>
      </c>
      <c r="B302" s="4">
        <v>2012</v>
      </c>
      <c r="C302" s="4" t="s">
        <v>1539</v>
      </c>
      <c r="D302" s="4" t="s">
        <v>1540</v>
      </c>
      <c r="E302" s="4" t="s">
        <v>113</v>
      </c>
      <c r="F302" s="4">
        <v>22</v>
      </c>
      <c r="G302" s="4" t="s">
        <v>1541</v>
      </c>
      <c r="H302" s="4" t="s">
        <v>1538</v>
      </c>
      <c r="I302" s="4"/>
      <c r="J302" s="4" t="s">
        <v>633</v>
      </c>
      <c r="K302" s="4">
        <v>594</v>
      </c>
      <c r="L302" s="4"/>
      <c r="M302" s="4">
        <v>0</v>
      </c>
      <c r="N302" s="4">
        <v>0</v>
      </c>
      <c r="O302" s="4">
        <v>1161</v>
      </c>
      <c r="P302" s="4">
        <v>0</v>
      </c>
      <c r="Q302" s="4">
        <v>10510</v>
      </c>
      <c r="R302" s="4">
        <v>285</v>
      </c>
      <c r="S302" s="4">
        <v>551</v>
      </c>
      <c r="T302" s="4">
        <v>5</v>
      </c>
      <c r="U302" s="16"/>
      <c r="V302" s="16"/>
      <c r="W302" s="16"/>
      <c r="X302" s="16"/>
      <c r="Y302" s="16"/>
      <c r="Z302" s="16"/>
      <c r="AA302" s="16"/>
      <c r="AB302" s="41" t="str">
        <f>[1]DE!B$2393</f>
        <v>1.(a)</v>
      </c>
      <c r="AC302" s="24" t="str">
        <f>[1]DE!C$2393</f>
        <v>Werk 2 MIRO-Mineralölraffinerie Oberrhein GmbH &amp; Co.KG</v>
      </c>
      <c r="AD302" s="24" t="str">
        <f>[1]DE!D$2393</f>
        <v>Werk 2 MIRO-Mineralölraffinerie Oberrhein GmbH &amp; Co.KG</v>
      </c>
      <c r="AE302" s="24">
        <f>[1]DE!E$2393</f>
        <v>2467</v>
      </c>
      <c r="AF302" s="24" t="str">
        <f>[1]DE!F$2393</f>
        <v>ESSO-Str.</v>
      </c>
      <c r="AG302" s="24" t="str">
        <f>[1]DE!G$2393</f>
        <v>1</v>
      </c>
      <c r="AH302" s="24" t="str">
        <f>[1]DE!H$2393</f>
        <v>Karlsruhe</v>
      </c>
      <c r="AI302" s="24" t="str">
        <f>[1]DE!I$2393</f>
        <v>76187</v>
      </c>
      <c r="AJ302" s="24">
        <f>[1]DE!J$2393</f>
        <v>650</v>
      </c>
      <c r="AK302" s="24">
        <f>[1]DE!K$2393</f>
        <v>1070</v>
      </c>
      <c r="AL302" s="24">
        <f>[1]DE!L$2393</f>
        <v>0</v>
      </c>
      <c r="AM302" s="24">
        <f>[1]DE!M$2393</f>
        <v>715</v>
      </c>
      <c r="AN302" s="23" t="s">
        <v>810</v>
      </c>
    </row>
    <row r="303" spans="1:40" s="5" customFormat="1">
      <c r="A303" s="4" t="s">
        <v>1470</v>
      </c>
      <c r="B303" s="4">
        <v>2012</v>
      </c>
      <c r="C303" s="4" t="s">
        <v>2829</v>
      </c>
      <c r="D303" s="4" t="s">
        <v>2830</v>
      </c>
      <c r="E303" s="4" t="s">
        <v>2831</v>
      </c>
      <c r="F303" s="4">
        <v>325</v>
      </c>
      <c r="G303" s="4" t="s">
        <v>2832</v>
      </c>
      <c r="H303" s="4" t="s">
        <v>1538</v>
      </c>
      <c r="I303" s="4"/>
      <c r="J303" s="4" t="s">
        <v>1627</v>
      </c>
      <c r="K303" s="4">
        <v>2272</v>
      </c>
      <c r="L303" s="4"/>
      <c r="M303" s="4">
        <v>0</v>
      </c>
      <c r="N303" s="4">
        <v>22536</v>
      </c>
      <c r="O303" s="4">
        <v>111</v>
      </c>
      <c r="P303" s="4">
        <v>439</v>
      </c>
      <c r="Q303" s="4">
        <v>0</v>
      </c>
      <c r="R303" s="4">
        <v>1568.5</v>
      </c>
      <c r="S303" s="4">
        <v>1372</v>
      </c>
      <c r="T303" s="4">
        <v>34.4</v>
      </c>
      <c r="U303" s="16"/>
      <c r="V303" s="16"/>
      <c r="W303" s="16"/>
      <c r="X303" s="16"/>
      <c r="Y303" s="16"/>
      <c r="Z303" s="16"/>
      <c r="AA303" s="16"/>
      <c r="AB303" s="28" t="str">
        <f>[1]DE!B$2388</f>
        <v>1.(c)</v>
      </c>
      <c r="AC303" s="31" t="str">
        <f>[1]DE!C$2388</f>
        <v>EnBW Energie Baden-Württemberg AG</v>
      </c>
      <c r="AD303" s="31" t="str">
        <f>[1]DE!D$2388</f>
        <v>Rheinhafen-Dampfkraftwerk Karlsruhe</v>
      </c>
      <c r="AE303" s="31">
        <f>[1]DE!E$2388</f>
        <v>2469</v>
      </c>
      <c r="AF303" s="31" t="str">
        <f>[1]DE!F$2388</f>
        <v>Fettweisstr.</v>
      </c>
      <c r="AG303" s="31" t="str">
        <f>[1]DE!G$2388</f>
        <v>60</v>
      </c>
      <c r="AH303" s="31" t="str">
        <f>[1]DE!H$2388</f>
        <v>Karlsruhe</v>
      </c>
      <c r="AI303" s="31" t="str">
        <f>[1]DE!I$2388</f>
        <v>76189</v>
      </c>
      <c r="AJ303" s="31">
        <f>[1]DE!J$2388</f>
        <v>1370</v>
      </c>
      <c r="AK303" s="31">
        <f>[1]DE!K$2388</f>
        <v>1570</v>
      </c>
      <c r="AL303" s="31">
        <f>[1]DE!L$2388</f>
        <v>0</v>
      </c>
      <c r="AM303" s="31">
        <f>[1]DE!M$2388</f>
        <v>2180</v>
      </c>
      <c r="AN303" s="8" t="s">
        <v>810</v>
      </c>
    </row>
    <row r="304" spans="1:40" s="5" customFormat="1">
      <c r="A304" s="4" t="s">
        <v>1470</v>
      </c>
      <c r="B304" s="4">
        <v>2012</v>
      </c>
      <c r="C304" s="4" t="s">
        <v>2833</v>
      </c>
      <c r="D304" s="4" t="s">
        <v>2834</v>
      </c>
      <c r="E304" s="4" t="s">
        <v>2835</v>
      </c>
      <c r="F304" s="4">
        <v>326</v>
      </c>
      <c r="G304" s="4" t="s">
        <v>2836</v>
      </c>
      <c r="H304" s="4" t="s">
        <v>1538</v>
      </c>
      <c r="I304" s="4"/>
      <c r="J304" s="4" t="s">
        <v>1627</v>
      </c>
      <c r="K304" s="4">
        <v>412</v>
      </c>
      <c r="L304" s="4"/>
      <c r="M304" s="4">
        <v>0</v>
      </c>
      <c r="N304" s="4">
        <v>0</v>
      </c>
      <c r="O304" s="4">
        <v>1.3580000000000001</v>
      </c>
      <c r="P304" s="4">
        <v>320.01299999999998</v>
      </c>
      <c r="Q304" s="4">
        <v>0</v>
      </c>
      <c r="R304" s="4">
        <v>0.14799999999999999</v>
      </c>
      <c r="S304" s="4">
        <v>7.258</v>
      </c>
      <c r="T304" s="4">
        <v>3.4000000000000002E-2</v>
      </c>
      <c r="U304" s="16"/>
      <c r="V304" s="16"/>
      <c r="W304" s="16"/>
      <c r="X304" s="16"/>
      <c r="Y304" s="16"/>
      <c r="Z304" s="16"/>
      <c r="AA304" s="16"/>
      <c r="AB304" s="28" t="str">
        <f>[1]DE!B$2390</f>
        <v>1.(c)</v>
      </c>
      <c r="AC304" s="31" t="str">
        <f>[1]DE!C$2390</f>
        <v>Stadtwerke Karlsruhe GmbH (HKW West) Heizkraftwerk West</v>
      </c>
      <c r="AD304" s="31" t="str">
        <f>[1]DE!D$2390</f>
        <v>Stadtwerke Karlsruhe GmbH (HKW West) Heizkraftwerk West</v>
      </c>
      <c r="AE304" s="31">
        <f>[1]DE!E$2390</f>
        <v>74192</v>
      </c>
      <c r="AF304" s="31" t="str">
        <f>[1]DE!F$2390</f>
        <v>Honsellstr.</v>
      </c>
      <c r="AG304" s="31" t="str">
        <f>[1]DE!G$2390</f>
        <v>35</v>
      </c>
      <c r="AH304" s="31" t="str">
        <f>[1]DE!H$2390</f>
        <v>Karlsruhe</v>
      </c>
      <c r="AI304" s="31" t="str">
        <f>[1]DE!I$2390</f>
        <v>76189</v>
      </c>
      <c r="AJ304" s="31">
        <f>[1]DE!J$2390</f>
        <v>0</v>
      </c>
      <c r="AK304" s="31">
        <f>[1]DE!K$2390</f>
        <v>0</v>
      </c>
      <c r="AL304" s="31">
        <f>[1]DE!L$2390</f>
        <v>0</v>
      </c>
      <c r="AM304" s="31">
        <f>[1]DE!M$2390</f>
        <v>0</v>
      </c>
      <c r="AN304" s="8" t="s">
        <v>810</v>
      </c>
    </row>
    <row r="305" spans="1:40">
      <c r="A305" s="1" t="s">
        <v>1470</v>
      </c>
      <c r="B305" s="1">
        <v>2012</v>
      </c>
      <c r="C305" s="1" t="s">
        <v>2837</v>
      </c>
      <c r="D305" s="1" t="s">
        <v>2838</v>
      </c>
      <c r="E305" s="1" t="s">
        <v>2839</v>
      </c>
      <c r="F305" s="1">
        <v>327</v>
      </c>
      <c r="G305" s="1" t="s">
        <v>2840</v>
      </c>
      <c r="H305" s="1" t="s">
        <v>1538</v>
      </c>
      <c r="I305" s="1"/>
      <c r="J305" s="1" t="s">
        <v>1627</v>
      </c>
      <c r="K305" s="1">
        <v>300</v>
      </c>
      <c r="L305" s="1"/>
      <c r="M305" s="1">
        <v>0</v>
      </c>
      <c r="N305" s="1">
        <v>0</v>
      </c>
      <c r="O305" s="1">
        <v>0</v>
      </c>
      <c r="P305" s="1">
        <v>174.12700000000001</v>
      </c>
      <c r="Q305" s="1">
        <v>0</v>
      </c>
      <c r="R305" s="1">
        <v>4.0000000000000001E-3</v>
      </c>
      <c r="S305" s="1">
        <v>6.3150000000000004</v>
      </c>
      <c r="T305" s="1">
        <v>0</v>
      </c>
      <c r="U305" s="3"/>
      <c r="V305" s="3"/>
      <c r="W305" s="3"/>
      <c r="X305" s="3"/>
      <c r="Y305" s="3"/>
      <c r="Z305" s="3"/>
      <c r="AA305" s="3"/>
    </row>
    <row r="306" spans="1:40">
      <c r="A306" s="1" t="s">
        <v>1470</v>
      </c>
      <c r="B306" s="1">
        <v>2012</v>
      </c>
      <c r="C306" s="1" t="s">
        <v>2841</v>
      </c>
      <c r="D306" s="1" t="s">
        <v>2842</v>
      </c>
      <c r="E306" s="1" t="s">
        <v>2843</v>
      </c>
      <c r="F306" s="1">
        <v>328</v>
      </c>
      <c r="G306" s="1" t="s">
        <v>2844</v>
      </c>
      <c r="H306" s="1" t="s">
        <v>1538</v>
      </c>
      <c r="I306" s="1"/>
      <c r="J306" s="1" t="s">
        <v>1627</v>
      </c>
      <c r="K306" s="1">
        <v>100</v>
      </c>
      <c r="L306" s="1"/>
      <c r="M306" s="1">
        <v>0</v>
      </c>
      <c r="N306" s="1">
        <v>0</v>
      </c>
      <c r="O306" s="1">
        <v>0.69699999999999995</v>
      </c>
      <c r="P306" s="1">
        <v>144.649</v>
      </c>
      <c r="Q306" s="1">
        <v>0</v>
      </c>
      <c r="R306" s="1">
        <v>9.6000000000000002E-2</v>
      </c>
      <c r="S306" s="1">
        <v>2.82</v>
      </c>
      <c r="T306" s="1">
        <v>0</v>
      </c>
      <c r="U306" s="3"/>
      <c r="V306" s="3"/>
      <c r="W306" s="3"/>
      <c r="X306" s="3"/>
      <c r="Y306" s="3"/>
      <c r="Z306" s="3"/>
      <c r="AA306" s="3"/>
    </row>
    <row r="307" spans="1:40" s="5" customFormat="1">
      <c r="A307" s="4" t="s">
        <v>1470</v>
      </c>
      <c r="B307" s="4">
        <v>2012</v>
      </c>
      <c r="C307" s="4" t="s">
        <v>2845</v>
      </c>
      <c r="D307" s="4" t="s">
        <v>2846</v>
      </c>
      <c r="E307" s="4" t="s">
        <v>2847</v>
      </c>
      <c r="F307" s="4">
        <v>329</v>
      </c>
      <c r="G307" s="4" t="s">
        <v>2848</v>
      </c>
      <c r="H307" s="4" t="s">
        <v>2849</v>
      </c>
      <c r="I307" s="4"/>
      <c r="J307" s="4" t="s">
        <v>1627</v>
      </c>
      <c r="K307" s="4">
        <v>86</v>
      </c>
      <c r="L307" s="4"/>
      <c r="M307" s="4">
        <v>486.6</v>
      </c>
      <c r="N307" s="4">
        <v>0</v>
      </c>
      <c r="O307" s="4">
        <v>4.0999999999999996</v>
      </c>
      <c r="P307" s="4">
        <v>0</v>
      </c>
      <c r="Q307" s="4">
        <v>0</v>
      </c>
      <c r="R307" s="4">
        <v>10.65</v>
      </c>
      <c r="S307" s="4">
        <v>15.624000000000001</v>
      </c>
      <c r="T307" s="4">
        <v>0</v>
      </c>
      <c r="U307" s="16"/>
      <c r="V307" s="16"/>
      <c r="W307" s="16"/>
      <c r="X307" s="16"/>
      <c r="Y307" s="16"/>
      <c r="Z307" s="16"/>
      <c r="AA307" s="16"/>
      <c r="AB307" s="28" t="str">
        <f>[1]DE!B$2406</f>
        <v>1.(c)</v>
      </c>
      <c r="AC307" s="31" t="str">
        <f>[1]DE!C$2406</f>
        <v>Kasseler Fernwärme GmbH</v>
      </c>
      <c r="AD307" s="31" t="str">
        <f>[1]DE!D$2406</f>
        <v>KFW, Heizkraftwerk Mittelfeld</v>
      </c>
      <c r="AE307" s="31">
        <f>[1]DE!E$2406</f>
        <v>44986</v>
      </c>
      <c r="AF307" s="31" t="str">
        <f>[1]DE!F$2406</f>
        <v>Henschelplatz</v>
      </c>
      <c r="AG307" s="31" t="str">
        <f>[1]DE!G$2406</f>
        <v>1</v>
      </c>
      <c r="AH307" s="31" t="str">
        <f>[1]DE!H$2406</f>
        <v>Kassel, Stadt</v>
      </c>
      <c r="AI307" s="31" t="str">
        <f>[1]DE!I$2406</f>
        <v>34127</v>
      </c>
      <c r="AJ307" s="31">
        <f>[1]DE!J$2406</f>
        <v>0</v>
      </c>
      <c r="AK307" s="31">
        <f>[1]DE!K$2406</f>
        <v>0</v>
      </c>
      <c r="AL307" s="31">
        <f>[1]DE!L$2406</f>
        <v>0</v>
      </c>
      <c r="AM307" s="31">
        <f>[1]DE!M$2406</f>
        <v>0</v>
      </c>
      <c r="AN307" s="8" t="s">
        <v>810</v>
      </c>
    </row>
    <row r="308" spans="1:40">
      <c r="A308" s="1" t="s">
        <v>1470</v>
      </c>
      <c r="B308" s="1">
        <v>2012</v>
      </c>
      <c r="C308" s="1" t="s">
        <v>2850</v>
      </c>
      <c r="D308" s="1" t="s">
        <v>2851</v>
      </c>
      <c r="E308" s="1" t="s">
        <v>2852</v>
      </c>
      <c r="F308" s="1">
        <v>330</v>
      </c>
      <c r="G308" s="1" t="s">
        <v>2853</v>
      </c>
      <c r="H308" s="1" t="s">
        <v>2849</v>
      </c>
      <c r="I308" s="1"/>
      <c r="J308" s="1" t="s">
        <v>1627</v>
      </c>
      <c r="K308" s="1">
        <v>183</v>
      </c>
      <c r="L308" s="1"/>
      <c r="M308" s="1">
        <v>0</v>
      </c>
      <c r="N308" s="1">
        <v>0</v>
      </c>
      <c r="O308" s="1">
        <v>0</v>
      </c>
      <c r="P308" s="1">
        <v>1120.7</v>
      </c>
      <c r="Q308" s="1">
        <v>0</v>
      </c>
      <c r="R308" s="1">
        <v>0.47299999999999998</v>
      </c>
      <c r="S308" s="1">
        <v>51.524999999999999</v>
      </c>
      <c r="T308" s="1">
        <v>9.0999999999999998E-2</v>
      </c>
      <c r="U308" s="3"/>
      <c r="V308" s="3"/>
      <c r="W308" s="3"/>
      <c r="X308" s="3"/>
      <c r="Y308" s="3"/>
      <c r="Z308" s="3"/>
      <c r="AA308" s="3"/>
    </row>
    <row r="309" spans="1:40">
      <c r="A309" s="1" t="s">
        <v>1470</v>
      </c>
      <c r="B309" s="1">
        <v>2012</v>
      </c>
      <c r="C309" s="1" t="s">
        <v>2854</v>
      </c>
      <c r="D309" s="1" t="s">
        <v>2855</v>
      </c>
      <c r="E309" s="1" t="s">
        <v>2856</v>
      </c>
      <c r="F309" s="1">
        <v>331</v>
      </c>
      <c r="G309" s="1" t="s">
        <v>2857</v>
      </c>
      <c r="H309" s="1" t="s">
        <v>2849</v>
      </c>
      <c r="I309" s="1"/>
      <c r="J309" s="1" t="s">
        <v>1627</v>
      </c>
      <c r="K309" s="1">
        <v>93</v>
      </c>
      <c r="L309" s="1"/>
      <c r="M309" s="1">
        <v>0</v>
      </c>
      <c r="N309" s="1">
        <v>0</v>
      </c>
      <c r="O309" s="1">
        <v>14.11</v>
      </c>
      <c r="P309" s="1">
        <v>76.959999999999994</v>
      </c>
      <c r="Q309" s="1">
        <v>0</v>
      </c>
      <c r="R309" s="1">
        <v>0.4</v>
      </c>
      <c r="S309" s="1">
        <v>4.32</v>
      </c>
      <c r="T309" s="1">
        <v>0.02</v>
      </c>
      <c r="U309" s="3"/>
      <c r="V309" s="3"/>
      <c r="W309" s="3"/>
      <c r="X309" s="3"/>
      <c r="Y309" s="3"/>
      <c r="Z309" s="3"/>
      <c r="AA309" s="3"/>
    </row>
    <row r="310" spans="1:40">
      <c r="A310" s="1" t="s">
        <v>1470</v>
      </c>
      <c r="B310" s="1">
        <v>2012</v>
      </c>
      <c r="C310" s="1" t="s">
        <v>2858</v>
      </c>
      <c r="D310" s="1" t="s">
        <v>2859</v>
      </c>
      <c r="E310" s="1" t="s">
        <v>2860</v>
      </c>
      <c r="F310" s="1">
        <v>332</v>
      </c>
      <c r="G310" s="1" t="s">
        <v>2861</v>
      </c>
      <c r="H310" s="1" t="s">
        <v>2849</v>
      </c>
      <c r="I310" s="1"/>
      <c r="J310" s="1" t="s">
        <v>1627</v>
      </c>
      <c r="K310" s="1">
        <v>150</v>
      </c>
      <c r="L310" s="1"/>
      <c r="M310" s="1">
        <v>0</v>
      </c>
      <c r="N310" s="1">
        <v>1050.42</v>
      </c>
      <c r="O310" s="1">
        <v>0</v>
      </c>
      <c r="P310" s="1">
        <v>8</v>
      </c>
      <c r="Q310" s="1">
        <v>0</v>
      </c>
      <c r="R310" s="1">
        <v>55.122</v>
      </c>
      <c r="S310" s="1">
        <v>56.015000000000001</v>
      </c>
      <c r="T310" s="1">
        <v>0.22</v>
      </c>
      <c r="U310" s="3"/>
      <c r="V310" s="3"/>
      <c r="W310" s="3"/>
      <c r="X310" s="3"/>
      <c r="Y310" s="3"/>
      <c r="Z310" s="3"/>
      <c r="AA310" s="3"/>
    </row>
    <row r="311" spans="1:40" s="5" customFormat="1">
      <c r="A311" s="4" t="s">
        <v>1470</v>
      </c>
      <c r="B311" s="4">
        <v>2012</v>
      </c>
      <c r="C311" s="4" t="s">
        <v>2862</v>
      </c>
      <c r="D311" s="4" t="s">
        <v>2863</v>
      </c>
      <c r="E311" s="4" t="s">
        <v>2864</v>
      </c>
      <c r="F311" s="4">
        <v>333</v>
      </c>
      <c r="G311" s="4" t="s">
        <v>2865</v>
      </c>
      <c r="H311" s="4" t="s">
        <v>2866</v>
      </c>
      <c r="I311" s="4"/>
      <c r="J311" s="4" t="s">
        <v>1627</v>
      </c>
      <c r="K311" s="4">
        <v>79</v>
      </c>
      <c r="L311" s="4"/>
      <c r="M311" s="4">
        <v>0</v>
      </c>
      <c r="N311" s="4">
        <v>0</v>
      </c>
      <c r="O311" s="4">
        <v>0</v>
      </c>
      <c r="P311" s="4">
        <v>178.07599999999999</v>
      </c>
      <c r="Q311" s="4">
        <v>0</v>
      </c>
      <c r="R311" s="4">
        <v>0</v>
      </c>
      <c r="S311" s="4">
        <v>4.17</v>
      </c>
      <c r="T311" s="4">
        <v>0</v>
      </c>
      <c r="U311" s="16"/>
      <c r="V311" s="16"/>
      <c r="W311" s="16"/>
      <c r="X311" s="16"/>
      <c r="Y311" s="16"/>
      <c r="Z311" s="16"/>
      <c r="AA311" s="16"/>
      <c r="AB311" s="28" t="str">
        <f>[1]DE!B$2416</f>
        <v>6.(b)</v>
      </c>
      <c r="AC311" s="31" t="str">
        <f>[1]DE!C$2416</f>
        <v>Papierfabrik August Koehler SE</v>
      </c>
      <c r="AD311" s="31" t="str">
        <f>[1]DE!D$2416</f>
        <v>Koehler Kehl GmbH</v>
      </c>
      <c r="AE311" s="31">
        <f>[1]DE!E$2416</f>
        <v>45570</v>
      </c>
      <c r="AF311" s="31" t="str">
        <f>[1]DE!F$2416</f>
        <v>Bremenwörtstraße</v>
      </c>
      <c r="AG311" s="31" t="str">
        <f>[1]DE!G$2416</f>
        <v>4</v>
      </c>
      <c r="AH311" s="31" t="str">
        <f>[1]DE!H$2416</f>
        <v>Kehl</v>
      </c>
      <c r="AI311" s="31" t="str">
        <f>[1]DE!I$2416</f>
        <v>77694</v>
      </c>
      <c r="AJ311" s="31">
        <f>[1]DE!J$2416</f>
        <v>0</v>
      </c>
      <c r="AK311" s="31">
        <f>[1]DE!K$2416</f>
        <v>0</v>
      </c>
      <c r="AL311" s="31">
        <f>[1]DE!L$2416</f>
        <v>0</v>
      </c>
      <c r="AM311" s="31">
        <f>[1]DE!M$2416</f>
        <v>0</v>
      </c>
      <c r="AN311" s="8" t="s">
        <v>810</v>
      </c>
    </row>
    <row r="312" spans="1:40">
      <c r="A312" s="1" t="s">
        <v>1470</v>
      </c>
      <c r="B312" s="1">
        <v>2012</v>
      </c>
      <c r="C312" s="1" t="s">
        <v>2867</v>
      </c>
      <c r="D312" s="1" t="s">
        <v>2868</v>
      </c>
      <c r="E312" s="1" t="s">
        <v>2869</v>
      </c>
      <c r="F312" s="1">
        <v>334</v>
      </c>
      <c r="G312" s="1" t="s">
        <v>2870</v>
      </c>
      <c r="H312" s="1" t="s">
        <v>2871</v>
      </c>
      <c r="I312" s="1"/>
      <c r="J312" s="1" t="s">
        <v>1627</v>
      </c>
      <c r="K312" s="1">
        <v>299</v>
      </c>
      <c r="L312" s="1"/>
      <c r="M312" s="1">
        <v>0</v>
      </c>
      <c r="N312" s="1">
        <v>0</v>
      </c>
      <c r="O312" s="1">
        <v>0</v>
      </c>
      <c r="P312" s="1">
        <v>2303</v>
      </c>
      <c r="Q312" s="1">
        <v>0</v>
      </c>
      <c r="R312" s="1">
        <v>0</v>
      </c>
      <c r="S312" s="1">
        <v>63.45</v>
      </c>
      <c r="T312" s="1">
        <v>0</v>
      </c>
      <c r="U312" s="3"/>
      <c r="V312" s="3"/>
      <c r="W312" s="3"/>
      <c r="X312" s="3"/>
      <c r="Y312" s="3"/>
      <c r="Z312" s="3"/>
      <c r="AA312" s="3"/>
    </row>
    <row r="313" spans="1:40">
      <c r="A313" s="1" t="s">
        <v>1470</v>
      </c>
      <c r="B313" s="1">
        <v>2012</v>
      </c>
      <c r="C313" s="1" t="s">
        <v>2872</v>
      </c>
      <c r="D313" s="1" t="s">
        <v>2873</v>
      </c>
      <c r="E313" s="1" t="s">
        <v>2874</v>
      </c>
      <c r="F313" s="1">
        <v>335</v>
      </c>
      <c r="G313" s="1" t="s">
        <v>2875</v>
      </c>
      <c r="H313" s="1" t="s">
        <v>2876</v>
      </c>
      <c r="I313" s="1"/>
      <c r="J313" s="1" t="s">
        <v>1627</v>
      </c>
      <c r="K313" s="1">
        <v>81</v>
      </c>
      <c r="L313" s="1"/>
      <c r="M313" s="1">
        <v>0</v>
      </c>
      <c r="N313" s="1">
        <v>0</v>
      </c>
      <c r="O313" s="1">
        <v>4.1000000000000002E-2</v>
      </c>
      <c r="P313" s="1">
        <v>807.05600000000004</v>
      </c>
      <c r="Q313" s="1">
        <v>0</v>
      </c>
      <c r="R313" s="1">
        <v>0.34200000000000003</v>
      </c>
      <c r="S313" s="1">
        <v>105.13500000000001</v>
      </c>
      <c r="T313" s="1">
        <v>7.5999999999999998E-2</v>
      </c>
      <c r="U313" s="3"/>
      <c r="V313" s="3"/>
      <c r="W313" s="3"/>
      <c r="X313" s="3"/>
      <c r="Y313" s="3"/>
      <c r="Z313" s="3"/>
      <c r="AA313" s="3"/>
    </row>
    <row r="314" spans="1:40">
      <c r="A314" s="1" t="s">
        <v>1470</v>
      </c>
      <c r="B314" s="1">
        <v>2012</v>
      </c>
      <c r="C314" s="1" t="s">
        <v>2877</v>
      </c>
      <c r="D314" s="1" t="s">
        <v>2878</v>
      </c>
      <c r="E314" s="1" t="s">
        <v>2879</v>
      </c>
      <c r="F314" s="1">
        <v>336</v>
      </c>
      <c r="G314" s="1" t="s">
        <v>2880</v>
      </c>
      <c r="H314" s="1" t="s">
        <v>2876</v>
      </c>
      <c r="I314" s="1"/>
      <c r="J314" s="1" t="s">
        <v>1627</v>
      </c>
      <c r="K314" s="1">
        <v>82</v>
      </c>
      <c r="L314" s="1"/>
      <c r="M314" s="1">
        <v>0</v>
      </c>
      <c r="N314" s="1">
        <v>0</v>
      </c>
      <c r="O314" s="1">
        <v>0</v>
      </c>
      <c r="P314" s="1">
        <v>31</v>
      </c>
      <c r="Q314" s="1">
        <v>0</v>
      </c>
      <c r="R314" s="1">
        <v>5.0000000000000001E-3</v>
      </c>
      <c r="S314" s="1">
        <v>3.39</v>
      </c>
      <c r="T314" s="1">
        <v>0</v>
      </c>
      <c r="U314" s="3"/>
      <c r="V314" s="3"/>
      <c r="W314" s="3"/>
      <c r="X314" s="3"/>
      <c r="Y314" s="3"/>
      <c r="Z314" s="3"/>
      <c r="AA314" s="3"/>
    </row>
    <row r="315" spans="1:40">
      <c r="A315" s="1" t="s">
        <v>1470</v>
      </c>
      <c r="B315" s="1">
        <v>2012</v>
      </c>
      <c r="C315" s="1" t="s">
        <v>2881</v>
      </c>
      <c r="D315" s="1" t="s">
        <v>2882</v>
      </c>
      <c r="E315" s="1" t="s">
        <v>2883</v>
      </c>
      <c r="F315" s="1">
        <v>337</v>
      </c>
      <c r="G315" s="1" t="s">
        <v>2884</v>
      </c>
      <c r="H315" s="1" t="s">
        <v>2885</v>
      </c>
      <c r="I315" s="1"/>
      <c r="J315" s="1" t="s">
        <v>1627</v>
      </c>
      <c r="K315" s="1">
        <v>175</v>
      </c>
      <c r="L315" s="1"/>
      <c r="M315" s="1">
        <v>0</v>
      </c>
      <c r="N315" s="1">
        <v>0</v>
      </c>
      <c r="O315" s="1">
        <v>2.62</v>
      </c>
      <c r="P315" s="1">
        <v>491.91</v>
      </c>
      <c r="Q315" s="1">
        <v>0</v>
      </c>
      <c r="R315" s="1">
        <v>0.2</v>
      </c>
      <c r="S315" s="1">
        <v>17.07</v>
      </c>
      <c r="T315" s="1">
        <v>0.02</v>
      </c>
      <c r="U315" s="3"/>
      <c r="V315" s="3"/>
      <c r="W315" s="3"/>
      <c r="X315" s="3"/>
      <c r="Y315" s="3"/>
      <c r="Z315" s="3"/>
      <c r="AA315" s="3"/>
    </row>
    <row r="316" spans="1:40">
      <c r="A316" s="1" t="s">
        <v>1470</v>
      </c>
      <c r="B316" s="1">
        <v>2012</v>
      </c>
      <c r="C316" s="1" t="s">
        <v>2886</v>
      </c>
      <c r="D316" s="1" t="s">
        <v>2887</v>
      </c>
      <c r="E316" s="1" t="s">
        <v>2888</v>
      </c>
      <c r="F316" s="1">
        <v>338</v>
      </c>
      <c r="G316" s="1" t="s">
        <v>2889</v>
      </c>
      <c r="H316" s="1" t="s">
        <v>2885</v>
      </c>
      <c r="I316" s="1"/>
      <c r="J316" s="1" t="s">
        <v>1627</v>
      </c>
      <c r="K316" s="1">
        <v>192</v>
      </c>
      <c r="L316" s="1"/>
      <c r="M316" s="1">
        <v>0</v>
      </c>
      <c r="N316" s="1">
        <v>0</v>
      </c>
      <c r="O316" s="1">
        <v>8.07</v>
      </c>
      <c r="P316" s="1">
        <v>340.1</v>
      </c>
      <c r="Q316" s="1">
        <v>0</v>
      </c>
      <c r="R316" s="1">
        <v>0.61</v>
      </c>
      <c r="S316" s="1">
        <v>8.9</v>
      </c>
      <c r="T316" s="1">
        <v>0.03</v>
      </c>
      <c r="U316" s="3"/>
      <c r="V316" s="3"/>
      <c r="W316" s="3"/>
      <c r="X316" s="3"/>
      <c r="Y316" s="3"/>
      <c r="Z316" s="3"/>
      <c r="AA316" s="3"/>
    </row>
    <row r="317" spans="1:40">
      <c r="A317" s="1" t="s">
        <v>1470</v>
      </c>
      <c r="B317" s="1">
        <v>2012</v>
      </c>
      <c r="C317" s="1" t="s">
        <v>2890</v>
      </c>
      <c r="D317" s="1" t="s">
        <v>2891</v>
      </c>
      <c r="E317" s="1" t="s">
        <v>2892</v>
      </c>
      <c r="F317" s="1">
        <v>339</v>
      </c>
      <c r="G317" s="1" t="s">
        <v>2893</v>
      </c>
      <c r="H317" s="1" t="s">
        <v>2885</v>
      </c>
      <c r="I317" s="1"/>
      <c r="J317" s="1" t="s">
        <v>1627</v>
      </c>
      <c r="K317" s="1">
        <v>70</v>
      </c>
      <c r="L317" s="1"/>
      <c r="M317" s="1">
        <v>0</v>
      </c>
      <c r="N317" s="1">
        <v>0</v>
      </c>
      <c r="O317" s="1">
        <v>4.2699999999999996</v>
      </c>
      <c r="P317" s="1">
        <v>78.97</v>
      </c>
      <c r="Q317" s="1">
        <v>0</v>
      </c>
      <c r="R317" s="1">
        <v>0.33</v>
      </c>
      <c r="S317" s="1">
        <v>1.393</v>
      </c>
      <c r="T317" s="1">
        <v>8.9999999999999993E-3</v>
      </c>
      <c r="U317" s="3"/>
      <c r="V317" s="3"/>
      <c r="W317" s="3"/>
      <c r="X317" s="3"/>
      <c r="Y317" s="3"/>
      <c r="Z317" s="3"/>
      <c r="AA317" s="3"/>
    </row>
    <row r="318" spans="1:40" s="5" customFormat="1">
      <c r="A318" s="4" t="s">
        <v>1470</v>
      </c>
      <c r="B318" s="4">
        <v>2012</v>
      </c>
      <c r="C318" s="4" t="s">
        <v>2894</v>
      </c>
      <c r="D318" s="4" t="s">
        <v>2895</v>
      </c>
      <c r="E318" s="4" t="s">
        <v>2896</v>
      </c>
      <c r="F318" s="4">
        <v>340</v>
      </c>
      <c r="G318" s="4" t="s">
        <v>2897</v>
      </c>
      <c r="H318" s="4" t="s">
        <v>2885</v>
      </c>
      <c r="I318" s="4"/>
      <c r="J318" s="4" t="s">
        <v>1627</v>
      </c>
      <c r="K318" s="4">
        <v>905</v>
      </c>
      <c r="L318" s="4"/>
      <c r="M318" s="4">
        <v>0</v>
      </c>
      <c r="N318" s="4">
        <v>18961.18</v>
      </c>
      <c r="O318" s="4">
        <v>74</v>
      </c>
      <c r="P318" s="4">
        <v>0</v>
      </c>
      <c r="Q318" s="4">
        <v>0</v>
      </c>
      <c r="R318" s="4">
        <v>407.49</v>
      </c>
      <c r="S318" s="4">
        <v>1293.56</v>
      </c>
      <c r="T318" s="4">
        <v>36.979999999999997</v>
      </c>
      <c r="U318" s="16"/>
      <c r="V318" s="16"/>
      <c r="W318" s="16"/>
      <c r="X318" s="16"/>
      <c r="Y318" s="16"/>
      <c r="Z318" s="16"/>
      <c r="AA318" s="16"/>
      <c r="AB318" s="28" t="str">
        <f>[1]DE!B$2448</f>
        <v>1.(c)</v>
      </c>
      <c r="AC318" s="31" t="str">
        <f>[1]DE!C$2448</f>
        <v>Gemeinschaftskraftwerk Kiel GmbH GKK</v>
      </c>
      <c r="AD318" s="31" t="str">
        <f>[1]DE!D$2448</f>
        <v>Gemeinschaftskraftwerk Kiel GmbH GKK</v>
      </c>
      <c r="AE318" s="31">
        <f>[1]DE!E$2448</f>
        <v>104959</v>
      </c>
      <c r="AF318" s="31" t="str">
        <f>[1]DE!F$2448</f>
        <v>Hasselfelde</v>
      </c>
      <c r="AG318" s="31" t="str">
        <f>[1]DE!G$2448</f>
        <v>40</v>
      </c>
      <c r="AH318" s="31" t="str">
        <f>[1]DE!H$2448</f>
        <v>Kiel</v>
      </c>
      <c r="AI318" s="31" t="str">
        <f>[1]DE!I$2448</f>
        <v>24149</v>
      </c>
      <c r="AJ318" s="31">
        <f>[1]DE!J$2448</f>
        <v>1290</v>
      </c>
      <c r="AK318" s="31">
        <f>[1]DE!K$2448</f>
        <v>407</v>
      </c>
      <c r="AL318" s="31">
        <f>[1]DE!L$2448</f>
        <v>0</v>
      </c>
      <c r="AM318" s="31">
        <f>[1]DE!M$2448</f>
        <v>1850</v>
      </c>
      <c r="AN318" s="8" t="s">
        <v>810</v>
      </c>
    </row>
    <row r="319" spans="1:40">
      <c r="A319" s="1" t="s">
        <v>1470</v>
      </c>
      <c r="B319" s="1">
        <v>2012</v>
      </c>
      <c r="C319" s="1" t="s">
        <v>2898</v>
      </c>
      <c r="D319" s="1" t="s">
        <v>2899</v>
      </c>
      <c r="E319" s="1" t="s">
        <v>2900</v>
      </c>
      <c r="F319" s="1">
        <v>341</v>
      </c>
      <c r="G319" s="1" t="s">
        <v>2901</v>
      </c>
      <c r="H319" s="1" t="s">
        <v>2902</v>
      </c>
      <c r="I319" s="1"/>
      <c r="J319" s="1" t="s">
        <v>1627</v>
      </c>
      <c r="K319" s="1">
        <v>468</v>
      </c>
      <c r="L319" s="1"/>
      <c r="M319" s="1">
        <v>0</v>
      </c>
      <c r="N319" s="1">
        <v>0</v>
      </c>
      <c r="O319" s="1">
        <v>16.396999999999998</v>
      </c>
      <c r="P319" s="1">
        <v>390.48700000000002</v>
      </c>
      <c r="Q319" s="1">
        <v>0</v>
      </c>
      <c r="R319" s="1">
        <v>0.73699999999999999</v>
      </c>
      <c r="S319" s="1">
        <v>11.991</v>
      </c>
      <c r="T319" s="1">
        <v>0</v>
      </c>
      <c r="U319" s="3"/>
      <c r="V319" s="3"/>
      <c r="W319" s="3"/>
      <c r="X319" s="3"/>
      <c r="Y319" s="3"/>
      <c r="Z319" s="3"/>
      <c r="AA319" s="3"/>
    </row>
    <row r="320" spans="1:40">
      <c r="A320" s="1" t="s">
        <v>1470</v>
      </c>
      <c r="B320" s="1">
        <v>2012</v>
      </c>
      <c r="C320" s="1" t="s">
        <v>2903</v>
      </c>
      <c r="D320" s="1" t="s">
        <v>2904</v>
      </c>
      <c r="E320" s="1" t="s">
        <v>2905</v>
      </c>
      <c r="F320" s="1">
        <v>342</v>
      </c>
      <c r="G320" s="1" t="s">
        <v>2906</v>
      </c>
      <c r="H320" s="1" t="s">
        <v>2907</v>
      </c>
      <c r="I320" s="1"/>
      <c r="J320" s="1" t="s">
        <v>1627</v>
      </c>
      <c r="K320" s="1">
        <v>66</v>
      </c>
      <c r="L320" s="1"/>
      <c r="M320" s="1">
        <v>0</v>
      </c>
      <c r="N320" s="1">
        <v>0</v>
      </c>
      <c r="O320" s="1">
        <v>0</v>
      </c>
      <c r="P320" s="1">
        <v>53.69</v>
      </c>
      <c r="Q320" s="1">
        <v>0</v>
      </c>
      <c r="R320" s="1">
        <v>0</v>
      </c>
      <c r="S320" s="1">
        <v>2.8319999999999999</v>
      </c>
      <c r="T320" s="1">
        <v>2E-3</v>
      </c>
      <c r="U320" s="3"/>
      <c r="V320" s="3"/>
      <c r="W320" s="3"/>
      <c r="X320" s="3"/>
      <c r="Y320" s="3"/>
      <c r="Z320" s="3"/>
      <c r="AA320" s="3"/>
    </row>
    <row r="321" spans="1:40">
      <c r="A321" s="1" t="s">
        <v>1470</v>
      </c>
      <c r="B321" s="1">
        <v>2012</v>
      </c>
      <c r="C321" s="1" t="s">
        <v>2908</v>
      </c>
      <c r="D321" s="1" t="s">
        <v>2909</v>
      </c>
      <c r="E321" s="1" t="s">
        <v>2910</v>
      </c>
      <c r="F321" s="1">
        <v>343</v>
      </c>
      <c r="G321" s="1" t="s">
        <v>2911</v>
      </c>
      <c r="H321" s="1" t="s">
        <v>2912</v>
      </c>
      <c r="I321" s="1"/>
      <c r="J321" s="1" t="s">
        <v>1627</v>
      </c>
      <c r="K321" s="1">
        <v>179</v>
      </c>
      <c r="L321" s="1"/>
      <c r="M321" s="1">
        <v>0</v>
      </c>
      <c r="N321" s="1">
        <v>0</v>
      </c>
      <c r="O321" s="1">
        <v>2.8000000000000001E-2</v>
      </c>
      <c r="P321" s="1">
        <v>2145</v>
      </c>
      <c r="Q321" s="1">
        <v>7.75</v>
      </c>
      <c r="R321" s="1">
        <v>0.504</v>
      </c>
      <c r="S321" s="1">
        <v>91.346000000000004</v>
      </c>
      <c r="T321" s="1">
        <v>0.13</v>
      </c>
      <c r="U321" s="3"/>
      <c r="V321" s="3"/>
      <c r="W321" s="3"/>
      <c r="X321" s="3"/>
      <c r="Y321" s="3"/>
      <c r="Z321" s="3"/>
      <c r="AA321" s="3"/>
    </row>
    <row r="322" spans="1:40" s="5" customFormat="1">
      <c r="A322" s="4" t="s">
        <v>1470</v>
      </c>
      <c r="B322" s="4">
        <v>2012</v>
      </c>
      <c r="C322" s="4" t="s">
        <v>1542</v>
      </c>
      <c r="D322" s="4" t="s">
        <v>1543</v>
      </c>
      <c r="E322" s="4" t="s">
        <v>118</v>
      </c>
      <c r="F322" s="4">
        <v>23</v>
      </c>
      <c r="G322" s="4" t="s">
        <v>1544</v>
      </c>
      <c r="H322" s="4" t="s">
        <v>1545</v>
      </c>
      <c r="I322" s="4"/>
      <c r="J322" s="4" t="s">
        <v>633</v>
      </c>
      <c r="K322" s="4">
        <v>184</v>
      </c>
      <c r="L322" s="4"/>
      <c r="M322" s="4">
        <v>0</v>
      </c>
      <c r="N322" s="4">
        <v>0</v>
      </c>
      <c r="O322" s="4">
        <v>0</v>
      </c>
      <c r="P322" s="4">
        <v>0</v>
      </c>
      <c r="Q322" s="4">
        <v>4314.13</v>
      </c>
      <c r="R322" s="4">
        <v>9.4600000000000009</v>
      </c>
      <c r="S322" s="4">
        <v>247.12</v>
      </c>
      <c r="T322" s="4">
        <v>1.1000000000000001</v>
      </c>
      <c r="U322" s="16"/>
      <c r="V322" s="16"/>
      <c r="W322" s="16"/>
      <c r="X322" s="16"/>
      <c r="Y322" s="16"/>
      <c r="Z322" s="16"/>
      <c r="AA322" s="16"/>
      <c r="AB322" s="41" t="str">
        <f>[1]DE!B$2527</f>
        <v>1.(a)</v>
      </c>
      <c r="AC322" s="24" t="str">
        <f>[1]DE!C$2527</f>
        <v>Shell Deutschland Oil GmbH Rheinland Raffinerie Werk Nord</v>
      </c>
      <c r="AD322" s="24" t="str">
        <f>[1]DE!D$2527</f>
        <v>Shell Deutschland Oil GmbH Rheinland Raffinerie Werk Nord</v>
      </c>
      <c r="AE322" s="24">
        <f>[1]DE!E$2527</f>
        <v>44060</v>
      </c>
      <c r="AF322" s="24" t="str">
        <f>[1]DE!F$2527</f>
        <v>Godorfer Hauptstr.</v>
      </c>
      <c r="AG322" s="24" t="str">
        <f>[1]DE!G$2527</f>
        <v>150</v>
      </c>
      <c r="AH322" s="24" t="str">
        <f>[1]DE!H$2527</f>
        <v>Köln</v>
      </c>
      <c r="AI322" s="24" t="str">
        <f>[1]DE!I$2527</f>
        <v>50997</v>
      </c>
      <c r="AJ322" s="24">
        <f>[1]DE!J$2527</f>
        <v>1210</v>
      </c>
      <c r="AK322" s="24">
        <f>[1]DE!K$2527</f>
        <v>223</v>
      </c>
      <c r="AL322" s="24">
        <f>[1]DE!L$2527</f>
        <v>0</v>
      </c>
      <c r="AM322" s="24">
        <f>[1]DE!M$2527</f>
        <v>1410</v>
      </c>
      <c r="AN322" s="23" t="s">
        <v>810</v>
      </c>
    </row>
    <row r="323" spans="1:40" s="5" customFormat="1">
      <c r="A323" s="4" t="s">
        <v>1470</v>
      </c>
      <c r="B323" s="4">
        <v>2012</v>
      </c>
      <c r="C323" s="4" t="s">
        <v>1546</v>
      </c>
      <c r="D323" s="4" t="s">
        <v>1547</v>
      </c>
      <c r="E323" s="4" t="s">
        <v>122</v>
      </c>
      <c r="F323" s="4">
        <v>24</v>
      </c>
      <c r="G323" s="4" t="s">
        <v>1548</v>
      </c>
      <c r="H323" s="4" t="s">
        <v>1545</v>
      </c>
      <c r="I323" s="4"/>
      <c r="J323" s="4" t="s">
        <v>633</v>
      </c>
      <c r="K323" s="4">
        <v>235</v>
      </c>
      <c r="L323" s="4"/>
      <c r="M323" s="4">
        <v>0</v>
      </c>
      <c r="N323" s="4">
        <v>0</v>
      </c>
      <c r="O323" s="4">
        <v>0</v>
      </c>
      <c r="P323" s="4">
        <v>0</v>
      </c>
      <c r="Q323" s="4">
        <v>5600.97</v>
      </c>
      <c r="R323" s="4">
        <v>12.34</v>
      </c>
      <c r="S323" s="4">
        <v>301.81</v>
      </c>
      <c r="T323" s="4">
        <v>1.43</v>
      </c>
      <c r="U323" s="16"/>
      <c r="V323" s="16"/>
      <c r="W323" s="16"/>
      <c r="X323" s="16"/>
      <c r="Y323" s="16"/>
      <c r="Z323" s="16"/>
      <c r="AA323" s="16"/>
      <c r="AB323" s="41" t="str">
        <f>[1]DE!B$2527</f>
        <v>1.(a)</v>
      </c>
      <c r="AC323" s="24" t="str">
        <f>[1]DE!C$2527</f>
        <v>Shell Deutschland Oil GmbH Rheinland Raffinerie Werk Nord</v>
      </c>
      <c r="AD323" s="24" t="str">
        <f>[1]DE!D$2527</f>
        <v>Shell Deutschland Oil GmbH Rheinland Raffinerie Werk Nord</v>
      </c>
      <c r="AE323" s="24">
        <f>[1]DE!E$2527</f>
        <v>44060</v>
      </c>
      <c r="AF323" s="24" t="str">
        <f>[1]DE!F$2527</f>
        <v>Godorfer Hauptstr.</v>
      </c>
      <c r="AG323" s="24" t="str">
        <f>[1]DE!G$2527</f>
        <v>150</v>
      </c>
      <c r="AH323" s="24" t="str">
        <f>[1]DE!H$2527</f>
        <v>Köln</v>
      </c>
      <c r="AI323" s="24" t="str">
        <f>[1]DE!I$2527</f>
        <v>50997</v>
      </c>
      <c r="AJ323" s="24">
        <f>[1]DE!J$2527</f>
        <v>1210</v>
      </c>
      <c r="AK323" s="24">
        <f>[1]DE!K$2527</f>
        <v>223</v>
      </c>
      <c r="AL323" s="24">
        <f>[1]DE!L$2527</f>
        <v>0</v>
      </c>
      <c r="AM323" s="24">
        <f>[1]DE!M$2527</f>
        <v>1410</v>
      </c>
      <c r="AN323" s="23" t="s">
        <v>810</v>
      </c>
    </row>
    <row r="324" spans="1:40" s="5" customFormat="1">
      <c r="A324" s="4" t="s">
        <v>1470</v>
      </c>
      <c r="B324" s="4">
        <v>2012</v>
      </c>
      <c r="C324" s="4" t="s">
        <v>1549</v>
      </c>
      <c r="D324" s="4" t="s">
        <v>1550</v>
      </c>
      <c r="E324" s="4" t="s">
        <v>126</v>
      </c>
      <c r="F324" s="4">
        <v>25</v>
      </c>
      <c r="G324" s="4" t="s">
        <v>1551</v>
      </c>
      <c r="H324" s="4" t="s">
        <v>1545</v>
      </c>
      <c r="I324" s="4"/>
      <c r="J324" s="4" t="s">
        <v>633</v>
      </c>
      <c r="K324" s="4">
        <v>204</v>
      </c>
      <c r="L324" s="4"/>
      <c r="M324" s="4">
        <v>0</v>
      </c>
      <c r="N324" s="4">
        <v>0</v>
      </c>
      <c r="O324" s="4">
        <v>0</v>
      </c>
      <c r="P324" s="4">
        <v>0</v>
      </c>
      <c r="Q324" s="4">
        <v>4963.5600000000004</v>
      </c>
      <c r="R324" s="4">
        <v>10.89</v>
      </c>
      <c r="S324" s="4">
        <v>290.20999999999998</v>
      </c>
      <c r="T324" s="4">
        <v>1.26</v>
      </c>
      <c r="U324" s="16"/>
      <c r="V324" s="16"/>
      <c r="W324" s="16"/>
      <c r="X324" s="16"/>
      <c r="Y324" s="16"/>
      <c r="Z324" s="16"/>
      <c r="AA324" s="16"/>
      <c r="AB324" s="41" t="str">
        <f>[1]DE!B$2527</f>
        <v>1.(a)</v>
      </c>
      <c r="AC324" s="24" t="str">
        <f>[1]DE!C$2527</f>
        <v>Shell Deutschland Oil GmbH Rheinland Raffinerie Werk Nord</v>
      </c>
      <c r="AD324" s="24" t="str">
        <f>[1]DE!D$2527</f>
        <v>Shell Deutschland Oil GmbH Rheinland Raffinerie Werk Nord</v>
      </c>
      <c r="AE324" s="24">
        <f>[1]DE!E$2527</f>
        <v>44060</v>
      </c>
      <c r="AF324" s="24" t="str">
        <f>[1]DE!F$2527</f>
        <v>Godorfer Hauptstr.</v>
      </c>
      <c r="AG324" s="24" t="str">
        <f>[1]DE!G$2527</f>
        <v>150</v>
      </c>
      <c r="AH324" s="24" t="str">
        <f>[1]DE!H$2527</f>
        <v>Köln</v>
      </c>
      <c r="AI324" s="24" t="str">
        <f>[1]DE!I$2527</f>
        <v>50997</v>
      </c>
      <c r="AJ324" s="24">
        <f>[1]DE!J$2527</f>
        <v>1210</v>
      </c>
      <c r="AK324" s="24">
        <f>[1]DE!K$2527</f>
        <v>223</v>
      </c>
      <c r="AL324" s="24">
        <f>[1]DE!L$2527</f>
        <v>0</v>
      </c>
      <c r="AM324" s="24">
        <f>[1]DE!M$2527</f>
        <v>1410</v>
      </c>
      <c r="AN324" s="23" t="s">
        <v>810</v>
      </c>
    </row>
    <row r="325" spans="1:40" s="5" customFormat="1">
      <c r="A325" s="4" t="s">
        <v>1470</v>
      </c>
      <c r="B325" s="4">
        <v>2012</v>
      </c>
      <c r="C325" s="4" t="s">
        <v>2913</v>
      </c>
      <c r="D325" s="4" t="s">
        <v>2914</v>
      </c>
      <c r="E325" s="4" t="s">
        <v>2915</v>
      </c>
      <c r="F325" s="4">
        <v>344</v>
      </c>
      <c r="G325" s="4" t="s">
        <v>2916</v>
      </c>
      <c r="H325" s="4" t="s">
        <v>1545</v>
      </c>
      <c r="I325" s="4"/>
      <c r="J325" s="4" t="s">
        <v>1627</v>
      </c>
      <c r="K325" s="4">
        <v>898</v>
      </c>
      <c r="L325" s="4"/>
      <c r="M325" s="4">
        <v>0</v>
      </c>
      <c r="N325" s="4">
        <v>0</v>
      </c>
      <c r="O325" s="4">
        <v>6.3E-2</v>
      </c>
      <c r="P325" s="4">
        <v>16437.462</v>
      </c>
      <c r="Q325" s="4">
        <v>0</v>
      </c>
      <c r="R325" s="4">
        <v>2.0269999999999997</v>
      </c>
      <c r="S325" s="4">
        <v>529.17899999999986</v>
      </c>
      <c r="T325" s="4">
        <v>1.4359999999999999</v>
      </c>
      <c r="U325" s="16"/>
      <c r="V325" s="16"/>
      <c r="W325" s="16"/>
      <c r="X325" s="16"/>
      <c r="Y325" s="16"/>
      <c r="Z325" s="16"/>
      <c r="AA325" s="16"/>
      <c r="AB325" s="28" t="str">
        <f>[1]DE!B$2512</f>
        <v>1.(c)</v>
      </c>
      <c r="AC325" s="31" t="str">
        <f>[1]DE!C$2512</f>
        <v>GEW Köln AG</v>
      </c>
      <c r="AD325" s="31" t="str">
        <f>[1]DE!D$2512</f>
        <v>GuD-Heizkraftwerk Niehl II</v>
      </c>
      <c r="AE325" s="31">
        <f>[1]DE!E$2512</f>
        <v>44081</v>
      </c>
      <c r="AF325" s="31" t="str">
        <f>[1]DE!F$2512</f>
        <v>Am Molenkopf</v>
      </c>
      <c r="AG325" s="31" t="str">
        <f>[1]DE!G$2512</f>
        <v>3</v>
      </c>
      <c r="AH325" s="31" t="str">
        <f>[1]DE!H$2512</f>
        <v>Köln</v>
      </c>
      <c r="AI325" s="31" t="str">
        <f>[1]DE!I$2512</f>
        <v>50735</v>
      </c>
      <c r="AJ325" s="31">
        <f>[1]DE!J$2512</f>
        <v>514</v>
      </c>
      <c r="AK325" s="31">
        <f>[1]DE!K$2512</f>
        <v>0</v>
      </c>
      <c r="AL325" s="31">
        <f>[1]DE!L$2512</f>
        <v>0</v>
      </c>
      <c r="AM325" s="31">
        <f>[1]DE!M$2512</f>
        <v>919</v>
      </c>
      <c r="AN325" s="8" t="s">
        <v>810</v>
      </c>
    </row>
    <row r="326" spans="1:40" s="5" customFormat="1">
      <c r="A326" s="4" t="s">
        <v>1470</v>
      </c>
      <c r="B326" s="4">
        <v>2012</v>
      </c>
      <c r="C326" s="4" t="s">
        <v>2917</v>
      </c>
      <c r="D326" s="4" t="s">
        <v>2918</v>
      </c>
      <c r="E326" s="4" t="s">
        <v>2919</v>
      </c>
      <c r="F326" s="4">
        <v>345</v>
      </c>
      <c r="G326" s="4" t="s">
        <v>2920</v>
      </c>
      <c r="H326" s="4" t="s">
        <v>1545</v>
      </c>
      <c r="I326" s="4"/>
      <c r="J326" s="4" t="s">
        <v>1627</v>
      </c>
      <c r="K326" s="4">
        <v>669</v>
      </c>
      <c r="L326" s="4"/>
      <c r="M326" s="4">
        <v>0</v>
      </c>
      <c r="N326" s="4">
        <v>4049.299</v>
      </c>
      <c r="O326" s="4">
        <v>0</v>
      </c>
      <c r="P326" s="4">
        <v>3624.0539999999996</v>
      </c>
      <c r="Q326" s="4">
        <v>0</v>
      </c>
      <c r="R326" s="4">
        <v>175.63899999999998</v>
      </c>
      <c r="S326" s="4">
        <v>462.26499999999999</v>
      </c>
      <c r="T326" s="4">
        <v>4.4979999999999993</v>
      </c>
      <c r="U326" s="16"/>
      <c r="V326" s="16"/>
      <c r="W326" s="16"/>
      <c r="X326" s="16"/>
      <c r="Y326" s="16"/>
      <c r="Z326" s="16"/>
      <c r="AA326" s="16"/>
      <c r="AB326" s="28" t="str">
        <f>[1]DE!B$2515</f>
        <v>1.(c)</v>
      </c>
      <c r="AC326" s="31" t="str">
        <f>[1]DE!C$2515</f>
        <v>GEW Köln AG</v>
      </c>
      <c r="AD326" s="31" t="str">
        <f>[1]DE!D$2515</f>
        <v>Heizkraftwerk Merkenich</v>
      </c>
      <c r="AE326" s="31">
        <f>[1]DE!E$2515</f>
        <v>44130</v>
      </c>
      <c r="AF326" s="31" t="str">
        <f>[1]DE!F$2515</f>
        <v>Merkenicher Hauptstr.</v>
      </c>
      <c r="AG326" s="31" t="str">
        <f>[1]DE!G$2515</f>
        <v>2</v>
      </c>
      <c r="AH326" s="31" t="str">
        <f>[1]DE!H$2515</f>
        <v>Köln</v>
      </c>
      <c r="AI326" s="31" t="str">
        <f>[1]DE!I$2515</f>
        <v>50769</v>
      </c>
      <c r="AJ326" s="31">
        <f>[1]DE!J$2515</f>
        <v>462</v>
      </c>
      <c r="AK326" s="31">
        <f>[1]DE!K$2515</f>
        <v>176</v>
      </c>
      <c r="AL326" s="31">
        <f>[1]DE!L$2515</f>
        <v>0</v>
      </c>
      <c r="AM326" s="31">
        <f>[1]DE!M$2515</f>
        <v>603</v>
      </c>
      <c r="AN326" s="8" t="s">
        <v>810</v>
      </c>
    </row>
    <row r="327" spans="1:40">
      <c r="A327" s="1" t="s">
        <v>1470</v>
      </c>
      <c r="B327" s="1">
        <v>2012</v>
      </c>
      <c r="C327" s="1" t="s">
        <v>2921</v>
      </c>
      <c r="D327" s="1" t="s">
        <v>2922</v>
      </c>
      <c r="E327" s="1" t="s">
        <v>2923</v>
      </c>
      <c r="F327" s="1">
        <v>346</v>
      </c>
      <c r="G327" s="1" t="s">
        <v>2924</v>
      </c>
      <c r="H327" s="1" t="s">
        <v>1545</v>
      </c>
      <c r="I327" s="1"/>
      <c r="J327" s="1" t="s">
        <v>1627</v>
      </c>
      <c r="K327" s="1">
        <v>570</v>
      </c>
      <c r="L327" s="1"/>
      <c r="M327" s="1">
        <v>0</v>
      </c>
      <c r="N327" s="1">
        <v>0</v>
      </c>
      <c r="O327" s="1">
        <v>4430.76</v>
      </c>
      <c r="P327" s="1">
        <v>2777.55</v>
      </c>
      <c r="Q327" s="1">
        <v>1896.56</v>
      </c>
      <c r="R327" s="1">
        <v>148.19999999999999</v>
      </c>
      <c r="S327" s="1">
        <v>361.67</v>
      </c>
      <c r="T327" s="1">
        <v>0.9</v>
      </c>
      <c r="U327" s="3"/>
      <c r="V327" s="3"/>
      <c r="W327" s="3"/>
      <c r="X327" s="3"/>
      <c r="Y327" s="3"/>
      <c r="Z327" s="3"/>
      <c r="AA327" s="3"/>
    </row>
    <row r="328" spans="1:40" s="5" customFormat="1">
      <c r="A328" s="4" t="s">
        <v>1470</v>
      </c>
      <c r="B328" s="4">
        <v>2012</v>
      </c>
      <c r="C328" s="4" t="s">
        <v>2925</v>
      </c>
      <c r="D328" s="4" t="s">
        <v>2926</v>
      </c>
      <c r="E328" s="4" t="s">
        <v>2927</v>
      </c>
      <c r="F328" s="4">
        <v>347</v>
      </c>
      <c r="G328" s="4" t="s">
        <v>2928</v>
      </c>
      <c r="H328" s="4" t="s">
        <v>1545</v>
      </c>
      <c r="I328" s="4"/>
      <c r="J328" s="4" t="s">
        <v>1627</v>
      </c>
      <c r="K328" s="4">
        <v>329</v>
      </c>
      <c r="L328" s="4"/>
      <c r="M328" s="4">
        <v>0</v>
      </c>
      <c r="N328" s="4">
        <v>0</v>
      </c>
      <c r="O328" s="4">
        <v>4.29</v>
      </c>
      <c r="P328" s="4">
        <v>1359.6130000000001</v>
      </c>
      <c r="Q328" s="4">
        <v>0</v>
      </c>
      <c r="R328" s="4">
        <v>0.89300000000000002</v>
      </c>
      <c r="S328" s="4">
        <v>42.914000000000001</v>
      </c>
      <c r="T328" s="4">
        <v>0.11899999999999999</v>
      </c>
      <c r="U328" s="16"/>
      <c r="V328" s="16"/>
      <c r="W328" s="16"/>
      <c r="X328" s="16"/>
      <c r="Y328" s="16"/>
      <c r="Z328" s="16"/>
      <c r="AA328" s="16"/>
      <c r="AB328" s="28" t="str">
        <f>[1]DE!B$2516</f>
        <v>1.(c)</v>
      </c>
      <c r="AC328" s="31" t="str">
        <f>[1]DE!C$2516</f>
        <v>GEW Köln AG</v>
      </c>
      <c r="AD328" s="31" t="str">
        <f>[1]DE!D$2516</f>
        <v>Heizkraftwerk Südstadt</v>
      </c>
      <c r="AE328" s="31">
        <f>[1]DE!E$2516</f>
        <v>44028</v>
      </c>
      <c r="AF328" s="31" t="str">
        <f>[1]DE!F$2516</f>
        <v>Zugweg</v>
      </c>
      <c r="AG328" s="31" t="str">
        <f>[1]DE!G$2516</f>
        <v>29-31</v>
      </c>
      <c r="AH328" s="31" t="str">
        <f>[1]DE!H$2516</f>
        <v>Köln</v>
      </c>
      <c r="AI328" s="31" t="str">
        <f>[1]DE!I$2516</f>
        <v>50677</v>
      </c>
      <c r="AJ328" s="31">
        <f>[1]DE!J$2516</f>
        <v>0</v>
      </c>
      <c r="AK328" s="31">
        <f>[1]DE!K$2516</f>
        <v>0</v>
      </c>
      <c r="AL328" s="31">
        <f>[1]DE!L$2516</f>
        <v>0</v>
      </c>
      <c r="AM328" s="31">
        <f>[1]DE!M$2516</f>
        <v>0</v>
      </c>
      <c r="AN328" s="8" t="s">
        <v>810</v>
      </c>
    </row>
    <row r="329" spans="1:40">
      <c r="A329" s="1" t="s">
        <v>1470</v>
      </c>
      <c r="B329" s="1">
        <v>2012</v>
      </c>
      <c r="C329" s="1" t="s">
        <v>2929</v>
      </c>
      <c r="D329" s="1" t="s">
        <v>2930</v>
      </c>
      <c r="E329" s="1" t="s">
        <v>2931</v>
      </c>
      <c r="F329" s="1">
        <v>348</v>
      </c>
      <c r="G329" s="1" t="s">
        <v>2932</v>
      </c>
      <c r="H329" s="1" t="s">
        <v>1545</v>
      </c>
      <c r="I329" s="1"/>
      <c r="J329" s="1" t="s">
        <v>1627</v>
      </c>
      <c r="K329" s="1">
        <v>116</v>
      </c>
      <c r="L329" s="1"/>
      <c r="M329" s="1">
        <v>0</v>
      </c>
      <c r="N329" s="1">
        <v>0</v>
      </c>
      <c r="O329" s="1">
        <v>3.2319999999999998</v>
      </c>
      <c r="P329" s="1">
        <v>754.84100000000001</v>
      </c>
      <c r="Q329" s="1">
        <v>0</v>
      </c>
      <c r="R329" s="1">
        <v>0.55700000000000005</v>
      </c>
      <c r="S329" s="1">
        <v>32.090999999999994</v>
      </c>
      <c r="T329" s="1">
        <v>7.0000000000000007E-2</v>
      </c>
      <c r="U329" s="3"/>
      <c r="V329" s="3"/>
      <c r="W329" s="3"/>
      <c r="X329" s="3"/>
      <c r="Y329" s="3"/>
      <c r="Z329" s="3"/>
      <c r="AA329" s="3"/>
    </row>
    <row r="330" spans="1:40">
      <c r="A330" s="1" t="s">
        <v>1470</v>
      </c>
      <c r="B330" s="1">
        <v>2012</v>
      </c>
      <c r="C330" s="1" t="s">
        <v>2933</v>
      </c>
      <c r="D330" s="1" t="s">
        <v>2934</v>
      </c>
      <c r="E330" s="1" t="s">
        <v>2935</v>
      </c>
      <c r="F330" s="1">
        <v>349</v>
      </c>
      <c r="G330" s="1" t="s">
        <v>2936</v>
      </c>
      <c r="H330" s="1" t="s">
        <v>1545</v>
      </c>
      <c r="I330" s="1"/>
      <c r="J330" s="1" t="s">
        <v>1627</v>
      </c>
      <c r="K330" s="1">
        <v>216</v>
      </c>
      <c r="L330" s="1"/>
      <c r="M330" s="1">
        <v>0</v>
      </c>
      <c r="N330" s="1">
        <v>0</v>
      </c>
      <c r="O330" s="1">
        <v>0</v>
      </c>
      <c r="P330" s="1">
        <v>155.69999999999999</v>
      </c>
      <c r="Q330" s="1">
        <v>0</v>
      </c>
      <c r="R330" s="1">
        <v>2.5000000000000001E-2</v>
      </c>
      <c r="S330" s="1">
        <v>55.738999999999997</v>
      </c>
      <c r="T330" s="1">
        <v>0</v>
      </c>
      <c r="U330" s="3"/>
      <c r="V330" s="3"/>
      <c r="W330" s="3"/>
      <c r="X330" s="3"/>
      <c r="Y330" s="3"/>
      <c r="Z330" s="3"/>
      <c r="AA330" s="3"/>
    </row>
    <row r="331" spans="1:40">
      <c r="A331" s="1" t="s">
        <v>1470</v>
      </c>
      <c r="B331" s="1">
        <v>2012</v>
      </c>
      <c r="C331" s="1" t="s">
        <v>2937</v>
      </c>
      <c r="D331" s="1" t="s">
        <v>2938</v>
      </c>
      <c r="E331" s="1" t="s">
        <v>2939</v>
      </c>
      <c r="F331" s="1">
        <v>350</v>
      </c>
      <c r="G331" s="1" t="s">
        <v>2940</v>
      </c>
      <c r="H331" s="1" t="s">
        <v>1545</v>
      </c>
      <c r="I331" s="1"/>
      <c r="J331" s="1" t="s">
        <v>1627</v>
      </c>
      <c r="K331" s="1">
        <v>89</v>
      </c>
      <c r="L331" s="1"/>
      <c r="M331" s="1">
        <v>0</v>
      </c>
      <c r="N331" s="1">
        <v>0</v>
      </c>
      <c r="O331" s="1">
        <v>0</v>
      </c>
      <c r="P331" s="1">
        <v>4.0860000000000003</v>
      </c>
      <c r="Q331" s="1">
        <v>0</v>
      </c>
      <c r="R331" s="1">
        <v>1E-3</v>
      </c>
      <c r="S331" s="1">
        <v>0.15</v>
      </c>
      <c r="T331" s="1">
        <v>0</v>
      </c>
      <c r="U331" s="3"/>
      <c r="V331" s="3"/>
      <c r="W331" s="3"/>
      <c r="X331" s="3"/>
      <c r="Y331" s="3"/>
      <c r="Z331" s="3"/>
      <c r="AA331" s="3"/>
    </row>
    <row r="332" spans="1:40">
      <c r="A332" s="1" t="s">
        <v>1470</v>
      </c>
      <c r="B332" s="1">
        <v>2012</v>
      </c>
      <c r="C332" s="1" t="s">
        <v>2941</v>
      </c>
      <c r="D332" s="1" t="s">
        <v>2942</v>
      </c>
      <c r="E332" s="1" t="s">
        <v>2943</v>
      </c>
      <c r="F332" s="1">
        <v>351</v>
      </c>
      <c r="G332" s="1" t="s">
        <v>2944</v>
      </c>
      <c r="H332" s="1" t="s">
        <v>1545</v>
      </c>
      <c r="I332" s="1"/>
      <c r="J332" s="1" t="s">
        <v>1627</v>
      </c>
      <c r="K332" s="1">
        <v>433</v>
      </c>
      <c r="L332" s="1"/>
      <c r="M332" s="1">
        <v>0</v>
      </c>
      <c r="N332" s="1">
        <v>0</v>
      </c>
      <c r="O332" s="1">
        <v>1398.6</v>
      </c>
      <c r="P332" s="1">
        <v>0</v>
      </c>
      <c r="Q332" s="1">
        <v>9627.2999999999993</v>
      </c>
      <c r="R332" s="1">
        <v>48.85</v>
      </c>
      <c r="S332" s="1">
        <v>516.67999999999995</v>
      </c>
      <c r="T332" s="1">
        <v>2.87</v>
      </c>
      <c r="U332" s="3"/>
      <c r="V332" s="3"/>
      <c r="W332" s="3"/>
      <c r="X332" s="3"/>
      <c r="Y332" s="3"/>
      <c r="Z332" s="3"/>
      <c r="AA332" s="3"/>
    </row>
    <row r="333" spans="1:40">
      <c r="A333" s="1" t="s">
        <v>1470</v>
      </c>
      <c r="B333" s="1">
        <v>2012</v>
      </c>
      <c r="C333" s="1" t="s">
        <v>2945</v>
      </c>
      <c r="D333" s="1" t="s">
        <v>2946</v>
      </c>
      <c r="E333" s="1" t="s">
        <v>2947</v>
      </c>
      <c r="F333" s="1">
        <v>352</v>
      </c>
      <c r="G333" s="1" t="s">
        <v>2948</v>
      </c>
      <c r="H333" s="1" t="s">
        <v>1545</v>
      </c>
      <c r="I333" s="1"/>
      <c r="J333" s="1" t="s">
        <v>1627</v>
      </c>
      <c r="K333" s="1">
        <v>697</v>
      </c>
      <c r="L333" s="1"/>
      <c r="M333" s="1">
        <v>0</v>
      </c>
      <c r="N333" s="1">
        <v>0</v>
      </c>
      <c r="O333" s="1">
        <v>0</v>
      </c>
      <c r="P333" s="1">
        <v>0</v>
      </c>
      <c r="Q333" s="1">
        <v>16281</v>
      </c>
      <c r="R333" s="1">
        <v>0</v>
      </c>
      <c r="S333" s="1">
        <v>377.33</v>
      </c>
      <c r="T333" s="1">
        <v>0</v>
      </c>
      <c r="U333" s="3"/>
      <c r="V333" s="3"/>
      <c r="W333" s="3"/>
      <c r="X333" s="3"/>
      <c r="Y333" s="3"/>
      <c r="Z333" s="3"/>
      <c r="AA333" s="3"/>
    </row>
    <row r="334" spans="1:40">
      <c r="A334" s="1" t="s">
        <v>1470</v>
      </c>
      <c r="B334" s="1">
        <v>2012</v>
      </c>
      <c r="C334" s="1" t="s">
        <v>2949</v>
      </c>
      <c r="D334" s="1" t="s">
        <v>2950</v>
      </c>
      <c r="E334" s="1" t="s">
        <v>2951</v>
      </c>
      <c r="F334" s="1">
        <v>353</v>
      </c>
      <c r="G334" s="1" t="s">
        <v>2952</v>
      </c>
      <c r="H334" s="1" t="s">
        <v>1545</v>
      </c>
      <c r="I334" s="1"/>
      <c r="J334" s="1" t="s">
        <v>1627</v>
      </c>
      <c r="K334" s="1">
        <v>218</v>
      </c>
      <c r="L334" s="1"/>
      <c r="M334" s="1">
        <v>0</v>
      </c>
      <c r="N334" s="1">
        <v>0</v>
      </c>
      <c r="O334" s="1">
        <v>0</v>
      </c>
      <c r="P334" s="1">
        <v>0</v>
      </c>
      <c r="Q334" s="1">
        <v>3998.63</v>
      </c>
      <c r="R334" s="1">
        <v>0</v>
      </c>
      <c r="S334" s="1">
        <v>191.28</v>
      </c>
      <c r="T334" s="1">
        <v>0</v>
      </c>
      <c r="U334" s="3"/>
      <c r="V334" s="3"/>
      <c r="W334" s="3"/>
      <c r="X334" s="3"/>
      <c r="Y334" s="3"/>
      <c r="Z334" s="3"/>
      <c r="AA334" s="3"/>
    </row>
    <row r="335" spans="1:40">
      <c r="A335" s="1" t="s">
        <v>1470</v>
      </c>
      <c r="B335" s="1">
        <v>2012</v>
      </c>
      <c r="C335" s="1" t="s">
        <v>2953</v>
      </c>
      <c r="D335" s="1" t="s">
        <v>2954</v>
      </c>
      <c r="E335" s="1" t="s">
        <v>2955</v>
      </c>
      <c r="F335" s="1">
        <v>354</v>
      </c>
      <c r="G335" s="1" t="s">
        <v>2956</v>
      </c>
      <c r="H335" s="1" t="s">
        <v>1545</v>
      </c>
      <c r="I335" s="1"/>
      <c r="J335" s="1" t="s">
        <v>1627</v>
      </c>
      <c r="K335" s="1">
        <v>609</v>
      </c>
      <c r="L335" s="1"/>
      <c r="M335" s="1">
        <v>0</v>
      </c>
      <c r="N335" s="1">
        <v>0</v>
      </c>
      <c r="O335" s="1">
        <v>0</v>
      </c>
      <c r="P335" s="1">
        <v>0</v>
      </c>
      <c r="Q335" s="1">
        <v>13726.2</v>
      </c>
      <c r="R335" s="1">
        <v>0</v>
      </c>
      <c r="S335" s="1">
        <v>318.45</v>
      </c>
      <c r="T335" s="1">
        <v>0</v>
      </c>
      <c r="U335" s="3"/>
      <c r="V335" s="3"/>
      <c r="W335" s="3"/>
      <c r="X335" s="3"/>
      <c r="Y335" s="3"/>
      <c r="Z335" s="3"/>
      <c r="AA335" s="3"/>
    </row>
    <row r="336" spans="1:40">
      <c r="A336" s="1" t="s">
        <v>1470</v>
      </c>
      <c r="B336" s="1">
        <v>2012</v>
      </c>
      <c r="C336" s="1" t="s">
        <v>2957</v>
      </c>
      <c r="D336" s="1" t="s">
        <v>2958</v>
      </c>
      <c r="E336" s="1" t="s">
        <v>2959</v>
      </c>
      <c r="F336" s="1">
        <v>355</v>
      </c>
      <c r="G336" s="1" t="s">
        <v>2960</v>
      </c>
      <c r="H336" s="1" t="s">
        <v>2961</v>
      </c>
      <c r="I336" s="1"/>
      <c r="J336" s="1" t="s">
        <v>1627</v>
      </c>
      <c r="K336" s="1">
        <v>149</v>
      </c>
      <c r="L336" s="1"/>
      <c r="M336" s="1">
        <v>0</v>
      </c>
      <c r="N336" s="1">
        <v>1305.6099999999999</v>
      </c>
      <c r="O336" s="1">
        <v>0</v>
      </c>
      <c r="P336" s="1">
        <v>0</v>
      </c>
      <c r="Q336" s="1">
        <v>30.516999999999999</v>
      </c>
      <c r="R336" s="1">
        <v>354.10399999999998</v>
      </c>
      <c r="S336" s="1">
        <v>86.694999999999993</v>
      </c>
      <c r="T336" s="1">
        <v>0.105</v>
      </c>
      <c r="U336" s="3"/>
      <c r="V336" s="3"/>
      <c r="W336" s="3"/>
      <c r="X336" s="3"/>
      <c r="Y336" s="3"/>
      <c r="Z336" s="3"/>
      <c r="AA336" s="3"/>
    </row>
    <row r="337" spans="1:40">
      <c r="A337" s="1" t="s">
        <v>1470</v>
      </c>
      <c r="B337" s="1">
        <v>2012</v>
      </c>
      <c r="C337" s="1" t="s">
        <v>1552</v>
      </c>
      <c r="D337" s="1" t="s">
        <v>1553</v>
      </c>
      <c r="E337" s="1" t="s">
        <v>130</v>
      </c>
      <c r="F337" s="1">
        <v>26</v>
      </c>
      <c r="G337" s="1" t="s">
        <v>1554</v>
      </c>
      <c r="H337" s="1" t="s">
        <v>1555</v>
      </c>
      <c r="I337" s="1"/>
      <c r="J337" s="1" t="s">
        <v>633</v>
      </c>
      <c r="K337" s="1">
        <v>92</v>
      </c>
      <c r="L337" s="1"/>
      <c r="M337" s="1">
        <v>0</v>
      </c>
      <c r="N337" s="1">
        <v>0</v>
      </c>
      <c r="O337" s="1">
        <v>0</v>
      </c>
      <c r="P337" s="1">
        <v>1046.5</v>
      </c>
      <c r="Q337" s="1">
        <v>602.70000000000005</v>
      </c>
      <c r="R337" s="1">
        <v>7.9</v>
      </c>
      <c r="S337" s="1">
        <v>69.2</v>
      </c>
      <c r="T337" s="1">
        <v>0.1</v>
      </c>
      <c r="U337" s="3"/>
      <c r="V337" s="3"/>
      <c r="W337" s="3"/>
      <c r="X337" s="3"/>
      <c r="Y337" s="3"/>
      <c r="Z337" s="3"/>
      <c r="AA337" s="3"/>
      <c r="AB337" s="40"/>
      <c r="AC337" s="35"/>
      <c r="AD337" s="35"/>
      <c r="AE337" s="35"/>
      <c r="AF337" s="35"/>
      <c r="AG337" s="35"/>
      <c r="AH337" s="35"/>
      <c r="AI337" s="35"/>
      <c r="AJ337" s="35"/>
      <c r="AK337" s="35"/>
      <c r="AL337" s="35"/>
      <c r="AM337" s="35"/>
      <c r="AN337" s="37"/>
    </row>
    <row r="338" spans="1:40" s="5" customFormat="1">
      <c r="A338" s="4" t="s">
        <v>1470</v>
      </c>
      <c r="B338" s="4">
        <v>2012</v>
      </c>
      <c r="C338" s="4" t="s">
        <v>1556</v>
      </c>
      <c r="D338" s="4" t="s">
        <v>1557</v>
      </c>
      <c r="E338" s="4" t="s">
        <v>135</v>
      </c>
      <c r="F338" s="4">
        <v>27</v>
      </c>
      <c r="G338" s="4" t="s">
        <v>1558</v>
      </c>
      <c r="H338" s="4" t="s">
        <v>1555</v>
      </c>
      <c r="I338" s="4"/>
      <c r="J338" s="4" t="s">
        <v>633</v>
      </c>
      <c r="K338" s="4">
        <v>298.5</v>
      </c>
      <c r="L338" s="4"/>
      <c r="M338" s="4">
        <v>0</v>
      </c>
      <c r="N338" s="4">
        <v>0</v>
      </c>
      <c r="O338" s="4">
        <v>0</v>
      </c>
      <c r="P338" s="4">
        <v>408.1</v>
      </c>
      <c r="Q338" s="4">
        <v>1866.2</v>
      </c>
      <c r="R338" s="4">
        <v>16.600000000000001</v>
      </c>
      <c r="S338" s="4">
        <v>80.8</v>
      </c>
      <c r="T338" s="4">
        <v>0.2</v>
      </c>
      <c r="U338" s="16"/>
      <c r="V338" s="16"/>
      <c r="W338" s="16"/>
      <c r="X338" s="16"/>
      <c r="Y338" s="16"/>
      <c r="Z338" s="16"/>
      <c r="AA338" s="16"/>
      <c r="AB338" s="41" t="str">
        <f>[1]DE!B$2557</f>
        <v>1.(a)</v>
      </c>
      <c r="AC338" s="24" t="str">
        <f>[1]DE!C$2557</f>
        <v>Gunvor Raffinerie Ingolstadt GmbH</v>
      </c>
      <c r="AD338" s="24" t="str">
        <f>[1]DE!D$2557</f>
        <v>Gunvor Raffinerie Ingolstadt GmbH</v>
      </c>
      <c r="AE338" s="24">
        <f>[1]DE!E$2557</f>
        <v>45738</v>
      </c>
      <c r="AF338" s="24" t="str">
        <f>[1]DE!F$2557</f>
        <v>Essostraße</v>
      </c>
      <c r="AG338" s="24" t="str">
        <f>[1]DE!G$2557</f>
        <v>1</v>
      </c>
      <c r="AH338" s="24" t="str">
        <f>[1]DE!H$2557</f>
        <v>Kösching</v>
      </c>
      <c r="AI338" s="24" t="str">
        <f>[1]DE!I$2557</f>
        <v>85092</v>
      </c>
      <c r="AJ338" s="24">
        <f>[1]DE!J$2557</f>
        <v>296</v>
      </c>
      <c r="AK338" s="24">
        <f>[1]DE!K$2557</f>
        <v>912</v>
      </c>
      <c r="AL338" s="24">
        <f>[1]DE!L$2557</f>
        <v>0</v>
      </c>
      <c r="AM338" s="24">
        <f>[1]DE!M$2557</f>
        <v>366</v>
      </c>
      <c r="AN338" s="23" t="s">
        <v>810</v>
      </c>
    </row>
    <row r="339" spans="1:40">
      <c r="A339" s="1" t="s">
        <v>1470</v>
      </c>
      <c r="B339" s="1">
        <v>2012</v>
      </c>
      <c r="C339" s="1" t="s">
        <v>2962</v>
      </c>
      <c r="D339" s="1" t="s">
        <v>2963</v>
      </c>
      <c r="E339" s="1" t="s">
        <v>2964</v>
      </c>
      <c r="F339" s="1">
        <v>356</v>
      </c>
      <c r="G339" s="1" t="s">
        <v>2965</v>
      </c>
      <c r="H339" s="1" t="s">
        <v>2966</v>
      </c>
      <c r="I339" s="1"/>
      <c r="J339" s="1" t="s">
        <v>1627</v>
      </c>
      <c r="K339" s="1">
        <v>648</v>
      </c>
      <c r="L339" s="1"/>
      <c r="M339" s="1">
        <v>0</v>
      </c>
      <c r="N339" s="1">
        <v>4487.54</v>
      </c>
      <c r="O339" s="1">
        <v>333.22</v>
      </c>
      <c r="P339" s="1">
        <v>5008.6000000000004</v>
      </c>
      <c r="Q339" s="1">
        <v>51.697000000000003</v>
      </c>
      <c r="R339" s="1">
        <v>128.70099999999999</v>
      </c>
      <c r="S339" s="1">
        <v>384.93700000000001</v>
      </c>
      <c r="T339" s="1">
        <v>7.0039999999999996</v>
      </c>
      <c r="U339" s="3"/>
      <c r="V339" s="3"/>
      <c r="W339" s="3"/>
      <c r="X339" s="3"/>
      <c r="Y339" s="3"/>
      <c r="Z339" s="3"/>
      <c r="AA339" s="3"/>
    </row>
    <row r="340" spans="1:40">
      <c r="A340" s="1" t="s">
        <v>1470</v>
      </c>
      <c r="B340" s="1">
        <v>2012</v>
      </c>
      <c r="C340" s="1" t="s">
        <v>2967</v>
      </c>
      <c r="D340" s="1" t="s">
        <v>2968</v>
      </c>
      <c r="E340" s="1" t="s">
        <v>2969</v>
      </c>
      <c r="F340" s="1">
        <v>357</v>
      </c>
      <c r="G340" s="1" t="s">
        <v>2970</v>
      </c>
      <c r="H340" s="1" t="s">
        <v>2966</v>
      </c>
      <c r="I340" s="1"/>
      <c r="J340" s="1" t="s">
        <v>1627</v>
      </c>
      <c r="K340" s="1">
        <v>135</v>
      </c>
      <c r="L340" s="1"/>
      <c r="M340" s="1">
        <v>0</v>
      </c>
      <c r="N340" s="1">
        <v>0</v>
      </c>
      <c r="O340" s="1">
        <v>0</v>
      </c>
      <c r="P340" s="1">
        <v>2512.66</v>
      </c>
      <c r="Q340" s="1">
        <v>0</v>
      </c>
      <c r="R340" s="1">
        <v>0.48499999999999999</v>
      </c>
      <c r="S340" s="1">
        <v>57.2</v>
      </c>
      <c r="T340" s="1">
        <v>0.17199999999999999</v>
      </c>
      <c r="U340" s="3"/>
      <c r="V340" s="3"/>
      <c r="W340" s="3"/>
      <c r="X340" s="3"/>
      <c r="Y340" s="3"/>
      <c r="Z340" s="3"/>
      <c r="AA340" s="3"/>
    </row>
    <row r="341" spans="1:40">
      <c r="A341" s="1" t="s">
        <v>1470</v>
      </c>
      <c r="B341" s="1">
        <v>2012</v>
      </c>
      <c r="C341" s="1" t="s">
        <v>2971</v>
      </c>
      <c r="D341" s="1" t="s">
        <v>2972</v>
      </c>
      <c r="E341" s="1" t="s">
        <v>2973</v>
      </c>
      <c r="F341" s="1">
        <v>358</v>
      </c>
      <c r="G341" s="1" t="s">
        <v>2974</v>
      </c>
      <c r="H341" s="1" t="s">
        <v>2966</v>
      </c>
      <c r="I341" s="1"/>
      <c r="J341" s="1" t="s">
        <v>1627</v>
      </c>
      <c r="K341" s="1">
        <v>72</v>
      </c>
      <c r="L341" s="1"/>
      <c r="M341" s="1">
        <v>0</v>
      </c>
      <c r="N341" s="1">
        <v>0</v>
      </c>
      <c r="O341" s="1">
        <v>0</v>
      </c>
      <c r="P341" s="1">
        <v>1280.9380000000001</v>
      </c>
      <c r="Q341" s="1">
        <v>0</v>
      </c>
      <c r="R341" s="1">
        <v>0.51</v>
      </c>
      <c r="S341" s="1">
        <v>33.545999999999999</v>
      </c>
      <c r="T341" s="1">
        <v>0.16</v>
      </c>
      <c r="U341" s="3"/>
      <c r="V341" s="3"/>
      <c r="W341" s="3"/>
      <c r="X341" s="3"/>
      <c r="Y341" s="3"/>
      <c r="Z341" s="3"/>
      <c r="AA341" s="3"/>
    </row>
    <row r="342" spans="1:40">
      <c r="A342" s="1" t="s">
        <v>1470</v>
      </c>
      <c r="B342" s="1">
        <v>2012</v>
      </c>
      <c r="C342" s="1" t="s">
        <v>2975</v>
      </c>
      <c r="D342" s="1" t="s">
        <v>2976</v>
      </c>
      <c r="E342" s="1" t="s">
        <v>2977</v>
      </c>
      <c r="F342" s="1">
        <v>359</v>
      </c>
      <c r="G342" s="1" t="s">
        <v>2978</v>
      </c>
      <c r="H342" s="1" t="s">
        <v>2966</v>
      </c>
      <c r="I342" s="1"/>
      <c r="J342" s="1" t="s">
        <v>1627</v>
      </c>
      <c r="K342" s="1">
        <v>207</v>
      </c>
      <c r="L342" s="1"/>
      <c r="M342" s="1">
        <v>0</v>
      </c>
      <c r="N342" s="1">
        <v>2536.98</v>
      </c>
      <c r="O342" s="1">
        <v>56.000999999999998</v>
      </c>
      <c r="P342" s="1">
        <v>990.68</v>
      </c>
      <c r="Q342" s="1">
        <v>496.83</v>
      </c>
      <c r="R342" s="1">
        <v>317.50900000000001</v>
      </c>
      <c r="S342" s="1">
        <v>122.071</v>
      </c>
      <c r="T342" s="1">
        <v>3.903</v>
      </c>
      <c r="U342" s="3"/>
      <c r="V342" s="3"/>
      <c r="W342" s="3"/>
      <c r="X342" s="3"/>
      <c r="Y342" s="3"/>
      <c r="Z342" s="3"/>
      <c r="AA342" s="3"/>
    </row>
    <row r="343" spans="1:40">
      <c r="A343" s="1" t="s">
        <v>1470</v>
      </c>
      <c r="B343" s="1">
        <v>2012</v>
      </c>
      <c r="C343" s="1" t="s">
        <v>2979</v>
      </c>
      <c r="D343" s="1" t="s">
        <v>2980</v>
      </c>
      <c r="E343" s="1" t="s">
        <v>2981</v>
      </c>
      <c r="F343" s="1">
        <v>360</v>
      </c>
      <c r="G343" s="1" t="s">
        <v>2982</v>
      </c>
      <c r="H343" s="1" t="s">
        <v>2966</v>
      </c>
      <c r="I343" s="1"/>
      <c r="J343" s="1" t="s">
        <v>1627</v>
      </c>
      <c r="K343" s="1">
        <v>81</v>
      </c>
      <c r="L343" s="1"/>
      <c r="M343" s="1">
        <v>0</v>
      </c>
      <c r="N343" s="1">
        <v>0</v>
      </c>
      <c r="O343" s="1">
        <v>1.81</v>
      </c>
      <c r="P343" s="1">
        <v>301.5</v>
      </c>
      <c r="Q343" s="1">
        <v>0</v>
      </c>
      <c r="R343" s="1">
        <v>0.20799999999999999</v>
      </c>
      <c r="S343" s="1">
        <v>9.4640000000000004</v>
      </c>
      <c r="T343" s="1">
        <v>2.8000000000000001E-2</v>
      </c>
      <c r="U343" s="3"/>
      <c r="V343" s="3"/>
      <c r="W343" s="3"/>
      <c r="X343" s="3"/>
      <c r="Y343" s="3"/>
      <c r="Z343" s="3"/>
      <c r="AA343" s="3"/>
    </row>
    <row r="344" spans="1:40" s="62" customFormat="1">
      <c r="A344" s="63" t="s">
        <v>1470</v>
      </c>
      <c r="B344" s="63">
        <v>2012</v>
      </c>
      <c r="C344" s="63" t="s">
        <v>2983</v>
      </c>
      <c r="D344" s="63" t="s">
        <v>2984</v>
      </c>
      <c r="E344" s="63" t="s">
        <v>2985</v>
      </c>
      <c r="F344" s="63">
        <v>361</v>
      </c>
      <c r="G344" s="63" t="s">
        <v>2986</v>
      </c>
      <c r="H344" s="63" t="s">
        <v>2987</v>
      </c>
      <c r="I344" s="63"/>
      <c r="J344" s="63" t="s">
        <v>1627</v>
      </c>
      <c r="K344" s="63">
        <v>77</v>
      </c>
      <c r="L344" s="63"/>
      <c r="M344" s="63">
        <v>0</v>
      </c>
      <c r="N344" s="63">
        <v>0</v>
      </c>
      <c r="O344" s="63">
        <v>0</v>
      </c>
      <c r="P344" s="63">
        <v>1069.01</v>
      </c>
      <c r="Q344" s="63">
        <v>0</v>
      </c>
      <c r="R344" s="63">
        <v>0</v>
      </c>
      <c r="S344" s="63">
        <v>95.587000000000003</v>
      </c>
      <c r="T344" s="63">
        <v>0</v>
      </c>
      <c r="U344" s="25"/>
      <c r="V344" s="25"/>
      <c r="W344" s="25"/>
      <c r="X344" s="25"/>
      <c r="Y344" s="25"/>
      <c r="Z344" s="25"/>
      <c r="AA344" s="25"/>
      <c r="AB344" s="41" t="str">
        <f>[1]DE!B$2599</f>
        <v>6.(b)</v>
      </c>
      <c r="AC344" s="24" t="str">
        <f>[1]DE!C$2599</f>
        <v>Kübler &amp; Niethammer Papierfabrik Kriebstein AG</v>
      </c>
      <c r="AD344" s="24" t="str">
        <f>[1]DE!D$2599</f>
        <v>Kübler &amp; Niethammer Papierfabrik Kriebstein AG</v>
      </c>
      <c r="AE344" s="24">
        <f>[1]DE!E$2599</f>
        <v>74577</v>
      </c>
      <c r="AF344" s="24" t="str">
        <f>[1]DE!F$2599</f>
        <v>Bauhofstraße</v>
      </c>
      <c r="AG344" s="24" t="str">
        <f>[1]DE!G$2599</f>
        <v>1</v>
      </c>
      <c r="AH344" s="24" t="str">
        <f>[1]DE!H$2599</f>
        <v>Kriebstein</v>
      </c>
      <c r="AI344" s="24" t="str">
        <f>[1]DE!I$2599</f>
        <v>09648</v>
      </c>
      <c r="AJ344" s="24">
        <f>[1]DE!J$2599</f>
        <v>0</v>
      </c>
      <c r="AK344" s="24">
        <f>[1]DE!K$2599</f>
        <v>0</v>
      </c>
      <c r="AL344" s="24">
        <f>[1]DE!L$2599</f>
        <v>0</v>
      </c>
      <c r="AM344" s="24">
        <f>[1]DE!M$2599</f>
        <v>0</v>
      </c>
      <c r="AN344" s="64" t="s">
        <v>810</v>
      </c>
    </row>
    <row r="345" spans="1:40" s="5" customFormat="1">
      <c r="A345" s="4" t="s">
        <v>1470</v>
      </c>
      <c r="B345" s="4">
        <v>2012</v>
      </c>
      <c r="C345" s="4" t="s">
        <v>2988</v>
      </c>
      <c r="D345" s="4" t="s">
        <v>2989</v>
      </c>
      <c r="E345" s="4" t="s">
        <v>2990</v>
      </c>
      <c r="F345" s="4">
        <v>362</v>
      </c>
      <c r="G345" s="4" t="s">
        <v>2991</v>
      </c>
      <c r="H345" s="4" t="s">
        <v>2992</v>
      </c>
      <c r="I345" s="4"/>
      <c r="J345" s="4" t="s">
        <v>1627</v>
      </c>
      <c r="K345" s="4">
        <v>94</v>
      </c>
      <c r="L345" s="4"/>
      <c r="M345" s="4">
        <v>0</v>
      </c>
      <c r="N345" s="4">
        <v>0</v>
      </c>
      <c r="O345" s="4">
        <v>0</v>
      </c>
      <c r="P345" s="4">
        <v>1315.9970000000001</v>
      </c>
      <c r="Q345" s="4">
        <v>0</v>
      </c>
      <c r="R345" s="4">
        <v>0</v>
      </c>
      <c r="S345" s="4">
        <v>66.507000000000005</v>
      </c>
      <c r="T345" s="4">
        <v>3.5000000000000003E-2</v>
      </c>
      <c r="U345" s="16"/>
      <c r="V345" s="16"/>
      <c r="W345" s="16"/>
      <c r="X345" s="16"/>
      <c r="Y345" s="16"/>
      <c r="Z345" s="16"/>
      <c r="AA345" s="16"/>
      <c r="AB345" s="28" t="str">
        <f>[1]DE!B$2604</f>
        <v>1.(c)</v>
      </c>
      <c r="AC345" s="31" t="str">
        <f>[1]DE!C$2604</f>
        <v>Gasunie Transport Services GmbH GDTS</v>
      </c>
      <c r="AD345" s="31" t="str">
        <f>[1]DE!D$2604</f>
        <v>GDTS - VDS Rysum</v>
      </c>
      <c r="AE345" s="31">
        <f>[1]DE!E$2604</f>
        <v>73931</v>
      </c>
      <c r="AF345" s="31" t="str">
        <f>[1]DE!F$2604</f>
        <v>Schomerswolder Weg</v>
      </c>
      <c r="AG345" s="31" t="str">
        <f>[1]DE!G$2604</f>
        <v>1</v>
      </c>
      <c r="AH345" s="31" t="str">
        <f>[1]DE!H$2604</f>
        <v>Krummhörn</v>
      </c>
      <c r="AI345" s="31" t="str">
        <f>[1]DE!I$2604</f>
        <v>26736</v>
      </c>
      <c r="AJ345" s="31">
        <f>[1]DE!J$2604</f>
        <v>165</v>
      </c>
      <c r="AK345" s="31">
        <f>[1]DE!K$2604</f>
        <v>0</v>
      </c>
      <c r="AL345" s="31">
        <f>[1]DE!L$2604</f>
        <v>0</v>
      </c>
      <c r="AM345" s="31">
        <f>[1]DE!M$2604</f>
        <v>0</v>
      </c>
      <c r="AN345" s="8" t="s">
        <v>810</v>
      </c>
    </row>
    <row r="346" spans="1:40" s="5" customFormat="1">
      <c r="A346" s="4" t="s">
        <v>1470</v>
      </c>
      <c r="B346" s="4">
        <v>2012</v>
      </c>
      <c r="C346" s="4" t="s">
        <v>2993</v>
      </c>
      <c r="D346" s="4" t="s">
        <v>2994</v>
      </c>
      <c r="E346" s="4" t="s">
        <v>2995</v>
      </c>
      <c r="F346" s="4">
        <v>363</v>
      </c>
      <c r="G346" s="4" t="s">
        <v>2996</v>
      </c>
      <c r="H346" s="4" t="s">
        <v>2992</v>
      </c>
      <c r="I346" s="4"/>
      <c r="J346" s="4" t="s">
        <v>1627</v>
      </c>
      <c r="K346" s="4">
        <v>180</v>
      </c>
      <c r="L346" s="4"/>
      <c r="M346" s="4">
        <v>0</v>
      </c>
      <c r="N346" s="4">
        <v>0</v>
      </c>
      <c r="O346" s="4">
        <v>0</v>
      </c>
      <c r="P346" s="4">
        <v>962.6</v>
      </c>
      <c r="Q346" s="4">
        <v>0</v>
      </c>
      <c r="R346" s="4">
        <v>0.151</v>
      </c>
      <c r="S346" s="4">
        <v>80</v>
      </c>
      <c r="T346" s="4">
        <v>0</v>
      </c>
      <c r="U346" s="16"/>
      <c r="V346" s="16"/>
      <c r="W346" s="16"/>
      <c r="X346" s="16"/>
      <c r="Y346" s="16"/>
      <c r="Z346" s="16"/>
      <c r="AA346" s="16"/>
      <c r="AB346" s="28" t="str">
        <f>[1]DE!B$2605</f>
        <v>1.(c)</v>
      </c>
      <c r="AC346" s="31" t="str">
        <f>[1]DE!C$2605</f>
        <v>Open Grid Europe GmbH</v>
      </c>
      <c r="AD346" s="31" t="str">
        <f>[1]DE!D$2605</f>
        <v>OGE - Krummhörn</v>
      </c>
      <c r="AE346" s="31">
        <f>[1]DE!E$2605</f>
        <v>70342</v>
      </c>
      <c r="AF346" s="31" t="str">
        <f>[1]DE!F$2605</f>
        <v>Grashauer Weg</v>
      </c>
      <c r="AG346" s="31" t="str">
        <f>[1]DE!G$2605</f>
        <v>-</v>
      </c>
      <c r="AH346" s="31" t="str">
        <f>[1]DE!H$2605</f>
        <v>Krummhörn</v>
      </c>
      <c r="AI346" s="31" t="str">
        <f>[1]DE!I$2605</f>
        <v>26736</v>
      </c>
      <c r="AJ346" s="31">
        <f>[1]DE!J$2605</f>
        <v>0</v>
      </c>
      <c r="AK346" s="31">
        <f>[1]DE!K$2605</f>
        <v>0</v>
      </c>
      <c r="AL346" s="31">
        <f>[1]DE!L$2605</f>
        <v>0</v>
      </c>
      <c r="AM346" s="31">
        <f>[1]DE!M$2605</f>
        <v>0</v>
      </c>
      <c r="AN346" s="8" t="s">
        <v>810</v>
      </c>
    </row>
    <row r="347" spans="1:40">
      <c r="A347" s="1" t="s">
        <v>1470</v>
      </c>
      <c r="B347" s="1">
        <v>2012</v>
      </c>
      <c r="C347" s="1" t="s">
        <v>2997</v>
      </c>
      <c r="D347" s="1" t="s">
        <v>2998</v>
      </c>
      <c r="E347" s="1" t="s">
        <v>2999</v>
      </c>
      <c r="F347" s="1">
        <v>364</v>
      </c>
      <c r="G347" s="1" t="s">
        <v>3000</v>
      </c>
      <c r="H347" s="1" t="s">
        <v>3001</v>
      </c>
      <c r="I347" s="1"/>
      <c r="J347" s="1" t="s">
        <v>1627</v>
      </c>
      <c r="K347" s="1">
        <v>99</v>
      </c>
      <c r="L347" s="1"/>
      <c r="M347" s="1">
        <v>0</v>
      </c>
      <c r="N347" s="1">
        <v>0</v>
      </c>
      <c r="O347" s="1">
        <v>0</v>
      </c>
      <c r="P347" s="1">
        <v>336.17</v>
      </c>
      <c r="Q347" s="1">
        <v>0</v>
      </c>
      <c r="R347" s="1">
        <v>0</v>
      </c>
      <c r="S347" s="1">
        <v>9.0519999999999996</v>
      </c>
      <c r="T347" s="1">
        <v>0</v>
      </c>
      <c r="U347" s="3"/>
      <c r="V347" s="3"/>
      <c r="W347" s="3"/>
      <c r="X347" s="3"/>
      <c r="Y347" s="3"/>
      <c r="Z347" s="3"/>
      <c r="AA347" s="3"/>
    </row>
    <row r="348" spans="1:40" s="5" customFormat="1">
      <c r="A348" s="4" t="s">
        <v>1470</v>
      </c>
      <c r="B348" s="4">
        <v>2012</v>
      </c>
      <c r="C348" s="4" t="s">
        <v>3002</v>
      </c>
      <c r="D348" s="4" t="s">
        <v>3003</v>
      </c>
      <c r="E348" s="4" t="s">
        <v>3004</v>
      </c>
      <c r="F348" s="4">
        <v>365</v>
      </c>
      <c r="G348" s="4" t="s">
        <v>3005</v>
      </c>
      <c r="H348" s="4" t="s">
        <v>3006</v>
      </c>
      <c r="I348" s="4"/>
      <c r="J348" s="4" t="s">
        <v>1627</v>
      </c>
      <c r="K348" s="4">
        <v>1388</v>
      </c>
      <c r="L348" s="4"/>
      <c r="M348" s="4">
        <v>0</v>
      </c>
      <c r="N348" s="4">
        <v>0</v>
      </c>
      <c r="O348" s="4">
        <v>0</v>
      </c>
      <c r="P348" s="4">
        <v>437.5</v>
      </c>
      <c r="Q348" s="4">
        <v>0</v>
      </c>
      <c r="R348" s="4">
        <v>0.18</v>
      </c>
      <c r="S348" s="4">
        <v>17.3</v>
      </c>
      <c r="T348" s="4">
        <v>0.04</v>
      </c>
      <c r="U348" s="16"/>
      <c r="V348" s="16"/>
      <c r="W348" s="16"/>
      <c r="X348" s="16"/>
      <c r="Y348" s="16"/>
      <c r="Z348" s="16"/>
      <c r="AA348" s="16"/>
      <c r="AB348" s="28" t="str">
        <f>[1]DE!B$2656</f>
        <v>1.(c)</v>
      </c>
      <c r="AC348" s="31" t="str">
        <f>[1]DE!C$2656</f>
        <v>Statkraft Markets GmbH</v>
      </c>
      <c r="AD348" s="31" t="str">
        <f>[1]DE!D$2656</f>
        <v>Statkraft Markets GmbH Kraftwerk Robert Frank</v>
      </c>
      <c r="AE348" s="31">
        <f>[1]DE!E$2656</f>
        <v>43436</v>
      </c>
      <c r="AF348" s="31" t="str">
        <f>[1]DE!F$2656</f>
        <v>Hävern</v>
      </c>
      <c r="AG348" s="31" t="str">
        <f>[1]DE!G$2656</f>
        <v>1</v>
      </c>
      <c r="AH348" s="31" t="str">
        <f>[1]DE!H$2656</f>
        <v>Landesbergen</v>
      </c>
      <c r="AI348" s="31" t="str">
        <f>[1]DE!I$2656</f>
        <v>31628</v>
      </c>
      <c r="AJ348" s="31">
        <f>[1]DE!J$2656</f>
        <v>0</v>
      </c>
      <c r="AK348" s="31">
        <f>[1]DE!K$2656</f>
        <v>0</v>
      </c>
      <c r="AL348" s="31">
        <f>[1]DE!L$2656</f>
        <v>0</v>
      </c>
      <c r="AM348" s="31">
        <f>[1]DE!M$2656</f>
        <v>0</v>
      </c>
      <c r="AN348" s="8" t="s">
        <v>810</v>
      </c>
    </row>
    <row r="349" spans="1:40" s="5" customFormat="1">
      <c r="A349" s="4" t="s">
        <v>1470</v>
      </c>
      <c r="B349" s="4">
        <v>2012</v>
      </c>
      <c r="C349" s="4" t="s">
        <v>3007</v>
      </c>
      <c r="D349" s="4" t="s">
        <v>3008</v>
      </c>
      <c r="E349" s="4" t="s">
        <v>3009</v>
      </c>
      <c r="F349" s="4">
        <v>366</v>
      </c>
      <c r="G349" s="4" t="s">
        <v>3010</v>
      </c>
      <c r="H349" s="4" t="s">
        <v>3011</v>
      </c>
      <c r="I349" s="4"/>
      <c r="J349" s="4" t="s">
        <v>1627</v>
      </c>
      <c r="K349" s="4">
        <v>229</v>
      </c>
      <c r="L349" s="4"/>
      <c r="M349" s="4">
        <v>0</v>
      </c>
      <c r="N349" s="4">
        <v>0</v>
      </c>
      <c r="O349" s="4">
        <v>0</v>
      </c>
      <c r="P349" s="4">
        <v>3222.34</v>
      </c>
      <c r="Q349" s="4">
        <v>0</v>
      </c>
      <c r="R349" s="4">
        <v>1.76</v>
      </c>
      <c r="S349" s="4">
        <v>183.5</v>
      </c>
      <c r="T349" s="4">
        <v>0.28000000000000003</v>
      </c>
      <c r="U349" s="16"/>
      <c r="V349" s="16"/>
      <c r="W349" s="16"/>
      <c r="X349" s="16"/>
      <c r="Y349" s="16"/>
      <c r="Z349" s="16"/>
      <c r="AA349" s="16"/>
      <c r="AB349" s="28" t="str">
        <f>[1]DE!B$2714</f>
        <v>1.(c)</v>
      </c>
      <c r="AC349" s="31" t="str">
        <f>[1]DE!C$2714</f>
        <v>GASCADE Gastransport GmbH</v>
      </c>
      <c r="AD349" s="31" t="str">
        <f>[1]DE!D$2714</f>
        <v>GASCADE Gastransport GmbH</v>
      </c>
      <c r="AE349" s="31">
        <f>[1]DE!E$2714</f>
        <v>46325</v>
      </c>
      <c r="AF349" s="31" t="str">
        <f>[1]DE!F$2714</f>
        <v>Schönfließer Str.</v>
      </c>
      <c r="AG349" s="31" t="str">
        <f>[1]DE!G$2714</f>
        <v>15</v>
      </c>
      <c r="AH349" s="31" t="str">
        <f>[1]DE!H$2714</f>
        <v>Lebus</v>
      </c>
      <c r="AI349" s="31" t="str">
        <f>[1]DE!I$2714</f>
        <v>15326</v>
      </c>
      <c r="AJ349" s="31">
        <f>[1]DE!J$2714</f>
        <v>184</v>
      </c>
      <c r="AK349" s="31">
        <f>[1]DE!K$2714</f>
        <v>0</v>
      </c>
      <c r="AL349" s="31">
        <f>[1]DE!L$2714</f>
        <v>0</v>
      </c>
      <c r="AM349" s="31">
        <f>[1]DE!M$2714</f>
        <v>177</v>
      </c>
      <c r="AN349" s="8" t="s">
        <v>810</v>
      </c>
    </row>
    <row r="350" spans="1:40">
      <c r="A350" s="1" t="s">
        <v>1470</v>
      </c>
      <c r="B350" s="1">
        <v>2012</v>
      </c>
      <c r="C350" s="1" t="s">
        <v>3012</v>
      </c>
      <c r="D350" s="1" t="s">
        <v>3013</v>
      </c>
      <c r="E350" s="1" t="s">
        <v>3014</v>
      </c>
      <c r="F350" s="1">
        <v>367</v>
      </c>
      <c r="G350" s="1" t="s">
        <v>3015</v>
      </c>
      <c r="H350" s="1" t="s">
        <v>3016</v>
      </c>
      <c r="I350" s="1"/>
      <c r="J350" s="1" t="s">
        <v>1627</v>
      </c>
      <c r="K350" s="1">
        <v>541</v>
      </c>
      <c r="L350" s="1"/>
      <c r="M350" s="1">
        <v>0</v>
      </c>
      <c r="N350" s="1">
        <v>0</v>
      </c>
      <c r="O350" s="1">
        <v>5.4530000000000003</v>
      </c>
      <c r="P350" s="1">
        <v>5744.0510000000004</v>
      </c>
      <c r="Q350" s="1">
        <v>0</v>
      </c>
      <c r="R350" s="1">
        <v>2.6619999999999999</v>
      </c>
      <c r="S350" s="1">
        <v>69.926000000000002</v>
      </c>
      <c r="T350" s="1">
        <v>0.49199999999999999</v>
      </c>
      <c r="U350" s="3"/>
      <c r="V350" s="3"/>
      <c r="W350" s="3"/>
      <c r="X350" s="3"/>
      <c r="Y350" s="3"/>
      <c r="Z350" s="3"/>
      <c r="AA350" s="3"/>
    </row>
    <row r="351" spans="1:40">
      <c r="A351" s="1" t="s">
        <v>1470</v>
      </c>
      <c r="B351" s="1">
        <v>2012</v>
      </c>
      <c r="C351" s="1" t="s">
        <v>3017</v>
      </c>
      <c r="D351" s="1" t="s">
        <v>3018</v>
      </c>
      <c r="E351" s="1" t="s">
        <v>3019</v>
      </c>
      <c r="F351" s="1">
        <v>368</v>
      </c>
      <c r="G351" s="1" t="s">
        <v>3020</v>
      </c>
      <c r="H351" s="1" t="s">
        <v>3016</v>
      </c>
      <c r="I351" s="1"/>
      <c r="J351" s="1" t="s">
        <v>1627</v>
      </c>
      <c r="K351" s="1">
        <v>55</v>
      </c>
      <c r="L351" s="1"/>
      <c r="M351" s="1">
        <v>0</v>
      </c>
      <c r="N351" s="1">
        <v>0</v>
      </c>
      <c r="O351" s="1">
        <v>0</v>
      </c>
      <c r="P351" s="1">
        <v>52.689</v>
      </c>
      <c r="Q351" s="1">
        <v>0</v>
      </c>
      <c r="R351" s="1">
        <v>2.1999999999999999E-2</v>
      </c>
      <c r="S351" s="1">
        <v>1.369</v>
      </c>
      <c r="T351" s="1">
        <v>4.0000000000000001E-3</v>
      </c>
      <c r="U351" s="3"/>
      <c r="V351" s="3"/>
      <c r="W351" s="3"/>
      <c r="X351" s="3"/>
      <c r="Y351" s="3"/>
      <c r="Z351" s="3"/>
      <c r="AA351" s="3"/>
    </row>
    <row r="352" spans="1:40" s="5" customFormat="1">
      <c r="A352" s="4" t="s">
        <v>1470</v>
      </c>
      <c r="B352" s="4">
        <v>2012</v>
      </c>
      <c r="C352" s="4" t="s">
        <v>3021</v>
      </c>
      <c r="D352" s="4" t="s">
        <v>3022</v>
      </c>
      <c r="E352" s="4" t="s">
        <v>3023</v>
      </c>
      <c r="F352" s="4">
        <v>369</v>
      </c>
      <c r="G352" s="4" t="s">
        <v>3024</v>
      </c>
      <c r="H352" s="4" t="s">
        <v>3025</v>
      </c>
      <c r="I352" s="4"/>
      <c r="J352" s="4" t="s">
        <v>1627</v>
      </c>
      <c r="K352" s="4">
        <v>84</v>
      </c>
      <c r="L352" s="4"/>
      <c r="M352" s="4">
        <v>0</v>
      </c>
      <c r="N352" s="4">
        <v>0</v>
      </c>
      <c r="O352" s="4">
        <v>0</v>
      </c>
      <c r="P352" s="4">
        <v>1486</v>
      </c>
      <c r="Q352" s="4">
        <v>0</v>
      </c>
      <c r="R352" s="4">
        <v>0.71199999999999997</v>
      </c>
      <c r="S352" s="4">
        <v>50.473999999999997</v>
      </c>
      <c r="T352" s="4">
        <v>0.14199999999999999</v>
      </c>
      <c r="U352" s="16"/>
      <c r="V352" s="16"/>
      <c r="W352" s="16"/>
      <c r="X352" s="16"/>
      <c r="Y352" s="16"/>
      <c r="Z352" s="16"/>
      <c r="AA352" s="16"/>
      <c r="AB352" s="28" t="str">
        <f>[1]DE!B$2763</f>
        <v>6.(b)</v>
      </c>
      <c r="AC352" s="31" t="str">
        <f>[1]DE!C$2763</f>
        <v>Scheufelen GmbH+Co.KG</v>
      </c>
      <c r="AD352" s="31" t="str">
        <f>[1]DE!D$2763</f>
        <v>Scheufelen GmbH+Co.KG</v>
      </c>
      <c r="AE352" s="31">
        <f>[1]DE!E$2763</f>
        <v>45306</v>
      </c>
      <c r="AF352" s="31" t="str">
        <f>[1]DE!F$2763</f>
        <v>Adolf-Scheufelen-Str.</v>
      </c>
      <c r="AG352" s="31" t="str">
        <f>[1]DE!G$2763</f>
        <v>26</v>
      </c>
      <c r="AH352" s="31" t="str">
        <f>[1]DE!H$2763</f>
        <v>Lenningen</v>
      </c>
      <c r="AI352" s="31" t="str">
        <f>[1]DE!I$2763</f>
        <v>73252</v>
      </c>
      <c r="AJ352" s="31">
        <f>[1]DE!J$2763</f>
        <v>0</v>
      </c>
      <c r="AK352" s="31">
        <f>[1]DE!K$2763</f>
        <v>0</v>
      </c>
      <c r="AL352" s="31">
        <f>[1]DE!L$2763</f>
        <v>0</v>
      </c>
      <c r="AM352" s="31">
        <f>[1]DE!M$2763</f>
        <v>0</v>
      </c>
      <c r="AN352" s="8" t="s">
        <v>810</v>
      </c>
    </row>
    <row r="353" spans="1:40">
      <c r="A353" s="1" t="s">
        <v>1470</v>
      </c>
      <c r="B353" s="1">
        <v>2012</v>
      </c>
      <c r="C353" s="1" t="s">
        <v>3026</v>
      </c>
      <c r="D353" s="1" t="s">
        <v>3027</v>
      </c>
      <c r="E353" s="1" t="s">
        <v>3028</v>
      </c>
      <c r="F353" s="1">
        <v>370</v>
      </c>
      <c r="G353" s="1" t="s">
        <v>3029</v>
      </c>
      <c r="H353" s="1" t="s">
        <v>3030</v>
      </c>
      <c r="I353" s="1"/>
      <c r="J353" s="1" t="s">
        <v>1627</v>
      </c>
      <c r="K353" s="1">
        <v>554</v>
      </c>
      <c r="L353" s="1"/>
      <c r="M353" s="1">
        <v>0</v>
      </c>
      <c r="N353" s="1">
        <v>0</v>
      </c>
      <c r="O353" s="1">
        <v>0.06</v>
      </c>
      <c r="P353" s="1">
        <v>4672.63</v>
      </c>
      <c r="Q353" s="1">
        <v>0</v>
      </c>
      <c r="R353" s="1">
        <v>1.9630000000000001</v>
      </c>
      <c r="S353" s="1">
        <v>228.52199999999999</v>
      </c>
      <c r="T353" s="1">
        <v>0.39200000000000002</v>
      </c>
      <c r="U353" s="3"/>
      <c r="V353" s="3"/>
      <c r="W353" s="3"/>
      <c r="X353" s="3"/>
      <c r="Y353" s="3"/>
      <c r="Z353" s="3"/>
      <c r="AA353" s="3"/>
    </row>
    <row r="354" spans="1:40">
      <c r="A354" s="1" t="s">
        <v>1470</v>
      </c>
      <c r="B354" s="1">
        <v>2012</v>
      </c>
      <c r="C354" s="1" t="s">
        <v>3031</v>
      </c>
      <c r="D354" s="1" t="s">
        <v>3032</v>
      </c>
      <c r="E354" s="1" t="s">
        <v>3033</v>
      </c>
      <c r="F354" s="1">
        <v>371</v>
      </c>
      <c r="G354" s="1" t="s">
        <v>3034</v>
      </c>
      <c r="H354" s="1" t="s">
        <v>3030</v>
      </c>
      <c r="I354" s="1"/>
      <c r="J354" s="1" t="s">
        <v>1627</v>
      </c>
      <c r="K354" s="1">
        <v>190</v>
      </c>
      <c r="L354" s="1"/>
      <c r="M354" s="1">
        <v>0</v>
      </c>
      <c r="N354" s="1">
        <v>0</v>
      </c>
      <c r="O354" s="1">
        <v>0</v>
      </c>
      <c r="P354" s="1">
        <v>3162.04</v>
      </c>
      <c r="Q354" s="1">
        <v>0</v>
      </c>
      <c r="R354" s="1">
        <v>1.264</v>
      </c>
      <c r="S354" s="1">
        <v>34.051000000000002</v>
      </c>
      <c r="T354" s="1">
        <v>0.56599999999999995</v>
      </c>
      <c r="U354" s="3"/>
      <c r="V354" s="3"/>
      <c r="W354" s="3"/>
      <c r="X354" s="3"/>
      <c r="Y354" s="3"/>
      <c r="Z354" s="3"/>
      <c r="AA354" s="3"/>
    </row>
    <row r="355" spans="1:40">
      <c r="A355" s="1" t="s">
        <v>1470</v>
      </c>
      <c r="B355" s="1">
        <v>2012</v>
      </c>
      <c r="C355" s="1" t="s">
        <v>3035</v>
      </c>
      <c r="D355" s="1" t="s">
        <v>3036</v>
      </c>
      <c r="E355" s="1" t="s">
        <v>3037</v>
      </c>
      <c r="F355" s="1">
        <v>372</v>
      </c>
      <c r="G355" s="1" t="s">
        <v>3038</v>
      </c>
      <c r="H355" s="1" t="s">
        <v>3030</v>
      </c>
      <c r="I355" s="1"/>
      <c r="J355" s="1" t="s">
        <v>1627</v>
      </c>
      <c r="K355" s="1">
        <v>520</v>
      </c>
      <c r="L355" s="1"/>
      <c r="M355" s="1">
        <v>0</v>
      </c>
      <c r="N355" s="1">
        <v>0</v>
      </c>
      <c r="O355" s="1">
        <v>10589.239</v>
      </c>
      <c r="P355" s="1">
        <v>0</v>
      </c>
      <c r="Q355" s="1">
        <v>411.56299999999999</v>
      </c>
      <c r="R355" s="1">
        <v>538.83500000000004</v>
      </c>
      <c r="S355" s="1">
        <v>389.86399999999998</v>
      </c>
      <c r="T355" s="1">
        <v>25.268999999999998</v>
      </c>
      <c r="U355" s="3"/>
      <c r="V355" s="3"/>
      <c r="W355" s="3"/>
      <c r="X355" s="3"/>
      <c r="Y355" s="3"/>
      <c r="Z355" s="3"/>
      <c r="AA355" s="3"/>
    </row>
    <row r="356" spans="1:40">
      <c r="A356" s="1" t="s">
        <v>1470</v>
      </c>
      <c r="B356" s="1">
        <v>2012</v>
      </c>
      <c r="C356" s="1" t="s">
        <v>3039</v>
      </c>
      <c r="D356" s="1" t="s">
        <v>3040</v>
      </c>
      <c r="E356" s="1" t="s">
        <v>3041</v>
      </c>
      <c r="F356" s="1">
        <v>373</v>
      </c>
      <c r="G356" s="1" t="s">
        <v>3042</v>
      </c>
      <c r="H356" s="1" t="s">
        <v>3043</v>
      </c>
      <c r="I356" s="1"/>
      <c r="J356" s="1" t="s">
        <v>1627</v>
      </c>
      <c r="K356" s="1">
        <v>765</v>
      </c>
      <c r="L356" s="1"/>
      <c r="M356" s="1">
        <v>0</v>
      </c>
      <c r="N356" s="1">
        <v>6688</v>
      </c>
      <c r="O356" s="1">
        <v>0</v>
      </c>
      <c r="P356" s="1">
        <v>4853</v>
      </c>
      <c r="Q356" s="1">
        <v>88.7</v>
      </c>
      <c r="R356" s="1">
        <v>579.9</v>
      </c>
      <c r="S356" s="1">
        <v>246</v>
      </c>
      <c r="T356" s="1">
        <v>7.8</v>
      </c>
      <c r="U356" s="3"/>
      <c r="V356" s="3"/>
      <c r="W356" s="3"/>
      <c r="X356" s="3"/>
      <c r="Y356" s="3"/>
      <c r="Z356" s="3"/>
      <c r="AA356" s="3"/>
    </row>
    <row r="357" spans="1:40">
      <c r="A357" s="1" t="s">
        <v>1470</v>
      </c>
      <c r="B357" s="1">
        <v>2012</v>
      </c>
      <c r="C357" s="1" t="s">
        <v>3044</v>
      </c>
      <c r="D357" s="1" t="s">
        <v>3045</v>
      </c>
      <c r="E357" s="1" t="s">
        <v>3046</v>
      </c>
      <c r="F357" s="1">
        <v>374</v>
      </c>
      <c r="G357" s="1" t="s">
        <v>3047</v>
      </c>
      <c r="H357" s="1" t="s">
        <v>3043</v>
      </c>
      <c r="I357" s="1"/>
      <c r="J357" s="1" t="s">
        <v>1627</v>
      </c>
      <c r="K357" s="1">
        <v>215</v>
      </c>
      <c r="L357" s="1"/>
      <c r="M357" s="1">
        <v>0</v>
      </c>
      <c r="N357" s="1">
        <v>0</v>
      </c>
      <c r="O357" s="1">
        <v>0</v>
      </c>
      <c r="P357" s="1">
        <v>1904</v>
      </c>
      <c r="Q357" s="1">
        <v>0</v>
      </c>
      <c r="R357" s="1">
        <v>0.9</v>
      </c>
      <c r="S357" s="1">
        <v>204.2</v>
      </c>
      <c r="T357" s="1">
        <v>0.15</v>
      </c>
      <c r="U357" s="3"/>
      <c r="V357" s="3"/>
      <c r="W357" s="3"/>
      <c r="X357" s="3"/>
      <c r="Y357" s="3"/>
      <c r="Z357" s="3"/>
      <c r="AA357" s="3"/>
    </row>
    <row r="358" spans="1:40">
      <c r="A358" s="1" t="s">
        <v>1470</v>
      </c>
      <c r="B358" s="1">
        <v>2012</v>
      </c>
      <c r="C358" s="1" t="s">
        <v>3048</v>
      </c>
      <c r="D358" s="1" t="s">
        <v>3049</v>
      </c>
      <c r="E358" s="1" t="s">
        <v>3050</v>
      </c>
      <c r="F358" s="1">
        <v>375</v>
      </c>
      <c r="G358" s="1" t="s">
        <v>3051</v>
      </c>
      <c r="H358" s="1" t="s">
        <v>3043</v>
      </c>
      <c r="I358" s="1"/>
      <c r="J358" s="1" t="s">
        <v>1627</v>
      </c>
      <c r="K358" s="1">
        <v>61</v>
      </c>
      <c r="L358" s="1"/>
      <c r="M358" s="1">
        <v>0</v>
      </c>
      <c r="N358" s="1">
        <v>0</v>
      </c>
      <c r="O358" s="1">
        <v>0</v>
      </c>
      <c r="P358" s="1">
        <v>79.95</v>
      </c>
      <c r="Q358" s="1">
        <v>0</v>
      </c>
      <c r="R358" s="1">
        <v>3.3000000000000002E-2</v>
      </c>
      <c r="S358" s="1">
        <v>2.86</v>
      </c>
      <c r="T358" s="1">
        <v>3.0000000000000001E-3</v>
      </c>
      <c r="U358" s="3"/>
      <c r="V358" s="3"/>
      <c r="W358" s="3"/>
      <c r="X358" s="3"/>
      <c r="Y358" s="3"/>
      <c r="Z358" s="3"/>
      <c r="AA358" s="3"/>
    </row>
    <row r="359" spans="1:40" s="5" customFormat="1">
      <c r="A359" s="4" t="s">
        <v>1470</v>
      </c>
      <c r="B359" s="4">
        <v>2012</v>
      </c>
      <c r="C359" s="4" t="s">
        <v>1559</v>
      </c>
      <c r="D359" s="4" t="s">
        <v>1560</v>
      </c>
      <c r="E359" s="4" t="s">
        <v>139</v>
      </c>
      <c r="F359" s="4">
        <v>28</v>
      </c>
      <c r="G359" s="4" t="s">
        <v>1561</v>
      </c>
      <c r="H359" s="4" t="s">
        <v>1562</v>
      </c>
      <c r="I359" s="4"/>
      <c r="J359" s="4" t="s">
        <v>633</v>
      </c>
      <c r="K359" s="4">
        <v>216</v>
      </c>
      <c r="L359" s="4"/>
      <c r="M359" s="4">
        <v>0</v>
      </c>
      <c r="N359" s="4">
        <v>0</v>
      </c>
      <c r="O359" s="4">
        <v>0</v>
      </c>
      <c r="P359" s="4">
        <v>3302.2440000000001</v>
      </c>
      <c r="Q359" s="4">
        <v>437.31599999999997</v>
      </c>
      <c r="R359" s="4">
        <v>1</v>
      </c>
      <c r="S359" s="4">
        <v>248</v>
      </c>
      <c r="T359" s="4">
        <v>8</v>
      </c>
      <c r="U359" s="16"/>
      <c r="V359" s="16"/>
      <c r="W359" s="16"/>
      <c r="X359" s="16"/>
      <c r="Y359" s="16"/>
      <c r="Z359" s="16"/>
      <c r="AA359" s="16"/>
      <c r="AB359" s="41" t="str">
        <f>[1]DE!B$2833</f>
        <v>1.(a)</v>
      </c>
      <c r="AC359" s="24" t="str">
        <f>[1]DE!C$2833</f>
        <v>BP Europa SE Erdöl-Raffinerie Emsland</v>
      </c>
      <c r="AD359" s="24" t="str">
        <f>[1]DE!D$2833</f>
        <v>BP Europa SE Erdöl-Raffinerie Emsland</v>
      </c>
      <c r="AE359" s="24">
        <f>[1]DE!E$2833</f>
        <v>43600</v>
      </c>
      <c r="AF359" s="24" t="str">
        <f>[1]DE!F$2833</f>
        <v>Raffineriestraße</v>
      </c>
      <c r="AG359" s="24" t="str">
        <f>[1]DE!G$2833</f>
        <v>1</v>
      </c>
      <c r="AH359" s="24" t="str">
        <f>[1]DE!H$2833</f>
        <v>Lingen</v>
      </c>
      <c r="AI359" s="24" t="str">
        <f>[1]DE!I$2833</f>
        <v>49808</v>
      </c>
      <c r="AJ359" s="24">
        <f>[1]DE!J$2833</f>
        <v>0</v>
      </c>
      <c r="AK359" s="24">
        <f>[1]DE!K$2833</f>
        <v>1640</v>
      </c>
      <c r="AL359" s="24">
        <f>[1]DE!L$2833</f>
        <v>0</v>
      </c>
      <c r="AM359" s="24">
        <f>[1]DE!M$2833</f>
        <v>1150</v>
      </c>
      <c r="AN359" s="23" t="s">
        <v>810</v>
      </c>
    </row>
    <row r="360" spans="1:40" s="5" customFormat="1">
      <c r="A360" s="4" t="s">
        <v>1470</v>
      </c>
      <c r="B360" s="4">
        <v>2012</v>
      </c>
      <c r="C360" s="4" t="s">
        <v>1563</v>
      </c>
      <c r="D360" s="4" t="s">
        <v>1564</v>
      </c>
      <c r="E360" s="4" t="s">
        <v>144</v>
      </c>
      <c r="F360" s="4">
        <v>29</v>
      </c>
      <c r="G360" s="4" t="s">
        <v>1565</v>
      </c>
      <c r="H360" s="4" t="s">
        <v>1562</v>
      </c>
      <c r="I360" s="4"/>
      <c r="J360" s="4" t="s">
        <v>633</v>
      </c>
      <c r="K360" s="4">
        <v>266</v>
      </c>
      <c r="L360" s="4"/>
      <c r="M360" s="4">
        <v>0</v>
      </c>
      <c r="N360" s="4">
        <v>1026.8779999999999</v>
      </c>
      <c r="O360" s="4">
        <v>0</v>
      </c>
      <c r="P360" s="4">
        <v>578.13800000000003</v>
      </c>
      <c r="Q360" s="4">
        <v>3554.8440000000001</v>
      </c>
      <c r="R360" s="4">
        <v>1046</v>
      </c>
      <c r="S360" s="4">
        <v>349</v>
      </c>
      <c r="T360" s="4">
        <v>16</v>
      </c>
      <c r="U360" s="16"/>
      <c r="V360" s="16"/>
      <c r="W360" s="16"/>
      <c r="X360" s="16"/>
      <c r="Y360" s="16"/>
      <c r="Z360" s="16"/>
      <c r="AA360" s="16"/>
      <c r="AB360" s="41" t="str">
        <f>[1]DE!B$2833</f>
        <v>1.(a)</v>
      </c>
      <c r="AC360" s="24" t="str">
        <f>[1]DE!C$2833</f>
        <v>BP Europa SE Erdöl-Raffinerie Emsland</v>
      </c>
      <c r="AD360" s="24" t="str">
        <f>[1]DE!D$2833</f>
        <v>BP Europa SE Erdöl-Raffinerie Emsland</v>
      </c>
      <c r="AE360" s="24">
        <f>[1]DE!E$2833</f>
        <v>43600</v>
      </c>
      <c r="AF360" s="24" t="str">
        <f>[1]DE!F$2833</f>
        <v>Raffineriestraße</v>
      </c>
      <c r="AG360" s="24" t="str">
        <f>[1]DE!G$2833</f>
        <v>1</v>
      </c>
      <c r="AH360" s="24" t="str">
        <f>[1]DE!H$2833</f>
        <v>Lingen</v>
      </c>
      <c r="AI360" s="24" t="str">
        <f>[1]DE!I$2833</f>
        <v>49808</v>
      </c>
      <c r="AJ360" s="24">
        <f>[1]DE!J$2833</f>
        <v>0</v>
      </c>
      <c r="AK360" s="24">
        <f>[1]DE!K$2833</f>
        <v>1640</v>
      </c>
      <c r="AL360" s="24">
        <f>[1]DE!L$2833</f>
        <v>0</v>
      </c>
      <c r="AM360" s="24">
        <f>[1]DE!M$2833</f>
        <v>1150</v>
      </c>
      <c r="AN360" s="23" t="s">
        <v>810</v>
      </c>
    </row>
    <row r="361" spans="1:40" s="5" customFormat="1">
      <c r="A361" s="4" t="s">
        <v>1470</v>
      </c>
      <c r="B361" s="4">
        <v>2012</v>
      </c>
      <c r="C361" s="4" t="s">
        <v>1566</v>
      </c>
      <c r="D361" s="4" t="s">
        <v>1567</v>
      </c>
      <c r="E361" s="4" t="s">
        <v>148</v>
      </c>
      <c r="F361" s="4">
        <v>30</v>
      </c>
      <c r="G361" s="4" t="s">
        <v>1568</v>
      </c>
      <c r="H361" s="4" t="s">
        <v>1562</v>
      </c>
      <c r="I361" s="4"/>
      <c r="J361" s="4" t="s">
        <v>633</v>
      </c>
      <c r="K361" s="4">
        <v>84</v>
      </c>
      <c r="L361" s="4"/>
      <c r="M361" s="4">
        <v>0</v>
      </c>
      <c r="N361" s="4">
        <v>0</v>
      </c>
      <c r="O361" s="4">
        <v>24.855</v>
      </c>
      <c r="P361" s="4">
        <v>0</v>
      </c>
      <c r="Q361" s="4">
        <v>577.95799999999997</v>
      </c>
      <c r="R361" s="4">
        <v>16</v>
      </c>
      <c r="S361" s="4">
        <v>42</v>
      </c>
      <c r="T361" s="4">
        <v>1</v>
      </c>
      <c r="U361" s="16"/>
      <c r="V361" s="16"/>
      <c r="W361" s="16"/>
      <c r="X361" s="16"/>
      <c r="Y361" s="16"/>
      <c r="Z361" s="16"/>
      <c r="AA361" s="16"/>
      <c r="AB361" s="41" t="str">
        <f>[1]DE!B$2833</f>
        <v>1.(a)</v>
      </c>
      <c r="AC361" s="24" t="str">
        <f>[1]DE!C$2833</f>
        <v>BP Europa SE Erdöl-Raffinerie Emsland</v>
      </c>
      <c r="AD361" s="24" t="str">
        <f>[1]DE!D$2833</f>
        <v>BP Europa SE Erdöl-Raffinerie Emsland</v>
      </c>
      <c r="AE361" s="24">
        <f>[1]DE!E$2833</f>
        <v>43600</v>
      </c>
      <c r="AF361" s="24" t="str">
        <f>[1]DE!F$2833</f>
        <v>Raffineriestraße</v>
      </c>
      <c r="AG361" s="24" t="str">
        <f>[1]DE!G$2833</f>
        <v>1</v>
      </c>
      <c r="AH361" s="24" t="str">
        <f>[1]DE!H$2833</f>
        <v>Lingen</v>
      </c>
      <c r="AI361" s="24" t="str">
        <f>[1]DE!I$2833</f>
        <v>49808</v>
      </c>
      <c r="AJ361" s="24">
        <f>[1]DE!J$2833</f>
        <v>0</v>
      </c>
      <c r="AK361" s="24">
        <f>[1]DE!K$2833</f>
        <v>1640</v>
      </c>
      <c r="AL361" s="24">
        <f>[1]DE!L$2833</f>
        <v>0</v>
      </c>
      <c r="AM361" s="24">
        <f>[1]DE!M$2833</f>
        <v>1150</v>
      </c>
      <c r="AN361" s="23" t="s">
        <v>810</v>
      </c>
    </row>
    <row r="362" spans="1:40" s="5" customFormat="1">
      <c r="A362" s="4" t="s">
        <v>1470</v>
      </c>
      <c r="B362" s="4">
        <v>2012</v>
      </c>
      <c r="C362" s="4" t="s">
        <v>1569</v>
      </c>
      <c r="D362" s="4" t="s">
        <v>1570</v>
      </c>
      <c r="E362" s="4" t="s">
        <v>152</v>
      </c>
      <c r="F362" s="4">
        <v>31</v>
      </c>
      <c r="G362" s="4" t="s">
        <v>1571</v>
      </c>
      <c r="H362" s="4" t="s">
        <v>1562</v>
      </c>
      <c r="I362" s="4"/>
      <c r="J362" s="4" t="s">
        <v>633</v>
      </c>
      <c r="K362" s="4">
        <v>277</v>
      </c>
      <c r="L362" s="4"/>
      <c r="M362" s="4">
        <v>0</v>
      </c>
      <c r="N362" s="4">
        <v>0</v>
      </c>
      <c r="O362" s="4">
        <v>0</v>
      </c>
      <c r="P362" s="4">
        <v>0</v>
      </c>
      <c r="Q362" s="4">
        <v>6288.9679999999998</v>
      </c>
      <c r="R362" s="4">
        <v>213</v>
      </c>
      <c r="S362" s="4">
        <v>288</v>
      </c>
      <c r="T362" s="4">
        <v>6</v>
      </c>
      <c r="U362" s="16"/>
      <c r="V362" s="16"/>
      <c r="W362" s="16"/>
      <c r="X362" s="16"/>
      <c r="Y362" s="16"/>
      <c r="Z362" s="16"/>
      <c r="AA362" s="16"/>
      <c r="AB362" s="41" t="str">
        <f>[1]DE!B$2833</f>
        <v>1.(a)</v>
      </c>
      <c r="AC362" s="24" t="str">
        <f>[1]DE!C$2833</f>
        <v>BP Europa SE Erdöl-Raffinerie Emsland</v>
      </c>
      <c r="AD362" s="24" t="str">
        <f>[1]DE!D$2833</f>
        <v>BP Europa SE Erdöl-Raffinerie Emsland</v>
      </c>
      <c r="AE362" s="24">
        <f>[1]DE!E$2833</f>
        <v>43600</v>
      </c>
      <c r="AF362" s="24" t="str">
        <f>[1]DE!F$2833</f>
        <v>Raffineriestraße</v>
      </c>
      <c r="AG362" s="24" t="str">
        <f>[1]DE!G$2833</f>
        <v>1</v>
      </c>
      <c r="AH362" s="24" t="str">
        <f>[1]DE!H$2833</f>
        <v>Lingen</v>
      </c>
      <c r="AI362" s="24" t="str">
        <f>[1]DE!I$2833</f>
        <v>49808</v>
      </c>
      <c r="AJ362" s="24">
        <f>[1]DE!J$2833</f>
        <v>0</v>
      </c>
      <c r="AK362" s="24">
        <f>[1]DE!K$2833</f>
        <v>1640</v>
      </c>
      <c r="AL362" s="24">
        <f>[1]DE!L$2833</f>
        <v>0</v>
      </c>
      <c r="AM362" s="24">
        <f>[1]DE!M$2833</f>
        <v>1150</v>
      </c>
      <c r="AN362" s="23" t="s">
        <v>810</v>
      </c>
    </row>
    <row r="363" spans="1:40">
      <c r="A363" s="1" t="s">
        <v>1470</v>
      </c>
      <c r="B363" s="1">
        <v>2012</v>
      </c>
      <c r="C363" s="1" t="s">
        <v>3052</v>
      </c>
      <c r="D363" s="1" t="s">
        <v>3053</v>
      </c>
      <c r="E363" s="1" t="s">
        <v>3054</v>
      </c>
      <c r="F363" s="1">
        <v>376</v>
      </c>
      <c r="G363" s="1" t="s">
        <v>3055</v>
      </c>
      <c r="H363" s="1" t="s">
        <v>1562</v>
      </c>
      <c r="I363" s="1"/>
      <c r="J363" s="1" t="s">
        <v>1627</v>
      </c>
      <c r="K363" s="1">
        <v>3854</v>
      </c>
      <c r="L363" s="1"/>
      <c r="M363" s="1">
        <v>0</v>
      </c>
      <c r="N363" s="1">
        <v>0</v>
      </c>
      <c r="O363" s="1">
        <v>0</v>
      </c>
      <c r="P363" s="1">
        <v>16620</v>
      </c>
      <c r="Q363" s="1">
        <v>0</v>
      </c>
      <c r="R363" s="1">
        <v>0.89700000000000002</v>
      </c>
      <c r="S363" s="1">
        <v>422.76400000000001</v>
      </c>
      <c r="T363" s="1">
        <v>0.96699999999999997</v>
      </c>
      <c r="U363" s="3"/>
      <c r="V363" s="3"/>
      <c r="W363" s="3"/>
      <c r="X363" s="3"/>
      <c r="Y363" s="3"/>
      <c r="Z363" s="3"/>
      <c r="AA363" s="3"/>
    </row>
    <row r="364" spans="1:40" s="5" customFormat="1">
      <c r="A364" s="4" t="s">
        <v>1470</v>
      </c>
      <c r="B364" s="4">
        <v>2012</v>
      </c>
      <c r="C364" s="4" t="s">
        <v>3056</v>
      </c>
      <c r="D364" s="4" t="s">
        <v>3057</v>
      </c>
      <c r="E364" s="4" t="s">
        <v>3058</v>
      </c>
      <c r="F364" s="4">
        <v>377</v>
      </c>
      <c r="G364" s="4" t="s">
        <v>3059</v>
      </c>
      <c r="H364" s="4" t="s">
        <v>3060</v>
      </c>
      <c r="I364" s="4"/>
      <c r="J364" s="4" t="s">
        <v>1627</v>
      </c>
      <c r="K364" s="4">
        <v>533</v>
      </c>
      <c r="L364" s="4"/>
      <c r="M364" s="4">
        <v>0</v>
      </c>
      <c r="N364" s="4">
        <v>0</v>
      </c>
      <c r="O364" s="4">
        <v>0</v>
      </c>
      <c r="P364" s="4">
        <v>255.25</v>
      </c>
      <c r="Q364" s="4">
        <v>0</v>
      </c>
      <c r="R364" s="4">
        <v>0.14000000000000001</v>
      </c>
      <c r="S364" s="4">
        <v>11.86</v>
      </c>
      <c r="T364" s="4">
        <v>2.1999999999999999E-2</v>
      </c>
      <c r="U364" s="16"/>
      <c r="V364" s="16"/>
      <c r="W364" s="16"/>
      <c r="X364" s="16"/>
      <c r="Y364" s="16"/>
      <c r="Z364" s="16"/>
      <c r="AA364" s="16"/>
      <c r="AB364" s="28" t="str">
        <f>[1]DE!B$2910</f>
        <v>1.(c)</v>
      </c>
      <c r="AC364" s="31" t="str">
        <f>[1]DE!C$2910</f>
        <v>OPAL NEL TRANSPORT GmbH</v>
      </c>
      <c r="AD364" s="31" t="str">
        <f>[1]DE!D$2910</f>
        <v>OPAL NEL TRANSPORT GmbH</v>
      </c>
      <c r="AE364" s="31">
        <f>[1]DE!E$2910</f>
        <v>189412</v>
      </c>
      <c r="AF364" s="31" t="str">
        <f>[1]DE!F$2910</f>
        <v>Am EWN Kraftwerk</v>
      </c>
      <c r="AG364" s="31" t="str">
        <f>[1]DE!G$2910</f>
        <v>1</v>
      </c>
      <c r="AH364" s="31" t="str">
        <f>[1]DE!H$2910</f>
        <v>Lubmin</v>
      </c>
      <c r="AI364" s="31" t="str">
        <f>[1]DE!I$2910</f>
        <v>17509</v>
      </c>
      <c r="AJ364" s="31">
        <f>[1]DE!J$2910</f>
        <v>0</v>
      </c>
      <c r="AK364" s="31">
        <f>[1]DE!K$2910</f>
        <v>0</v>
      </c>
      <c r="AL364" s="31">
        <f>[1]DE!L$2910</f>
        <v>0</v>
      </c>
      <c r="AM364" s="31">
        <f>[1]DE!M$2910</f>
        <v>0</v>
      </c>
      <c r="AN364" s="8" t="s">
        <v>809</v>
      </c>
    </row>
    <row r="365" spans="1:40" s="5" customFormat="1">
      <c r="A365" s="4" t="s">
        <v>1470</v>
      </c>
      <c r="B365" s="4">
        <v>2012</v>
      </c>
      <c r="C365" s="4" t="s">
        <v>3061</v>
      </c>
      <c r="D365" s="4" t="s">
        <v>3062</v>
      </c>
      <c r="E365" s="4" t="s">
        <v>3063</v>
      </c>
      <c r="F365" s="4">
        <v>378</v>
      </c>
      <c r="G365" s="4" t="s">
        <v>3064</v>
      </c>
      <c r="H365" s="4" t="s">
        <v>3060</v>
      </c>
      <c r="I365" s="4"/>
      <c r="J365" s="4" t="s">
        <v>1627</v>
      </c>
      <c r="K365" s="4">
        <v>380</v>
      </c>
      <c r="L365" s="4"/>
      <c r="M365" s="4">
        <v>0</v>
      </c>
      <c r="N365" s="4">
        <v>0</v>
      </c>
      <c r="O365" s="4">
        <v>0</v>
      </c>
      <c r="P365" s="4">
        <v>0</v>
      </c>
      <c r="Q365" s="4">
        <v>0</v>
      </c>
      <c r="R365" s="4">
        <v>0</v>
      </c>
      <c r="S365" s="4">
        <v>0</v>
      </c>
      <c r="T365" s="4">
        <v>0</v>
      </c>
      <c r="U365" s="16" t="s">
        <v>3065</v>
      </c>
      <c r="V365" s="16"/>
      <c r="W365" s="16"/>
      <c r="X365" s="16"/>
      <c r="Y365" s="16"/>
      <c r="Z365" s="16"/>
      <c r="AA365" s="16"/>
      <c r="AB365" s="28" t="str">
        <f>[1]DE!B$2910</f>
        <v>1.(c)</v>
      </c>
      <c r="AC365" s="31" t="str">
        <f>[1]DE!C$2910</f>
        <v>OPAL NEL TRANSPORT GmbH</v>
      </c>
      <c r="AD365" s="31" t="str">
        <f>[1]DE!D$2910</f>
        <v>OPAL NEL TRANSPORT GmbH</v>
      </c>
      <c r="AE365" s="31">
        <f>[1]DE!E$2910</f>
        <v>189412</v>
      </c>
      <c r="AF365" s="31" t="str">
        <f>[1]DE!F$2910</f>
        <v>Am EWN Kraftwerk</v>
      </c>
      <c r="AG365" s="31" t="str">
        <f>[1]DE!G$2910</f>
        <v>1</v>
      </c>
      <c r="AH365" s="31" t="str">
        <f>[1]DE!H$2910</f>
        <v>Lubmin</v>
      </c>
      <c r="AI365" s="31" t="str">
        <f>[1]DE!I$2910</f>
        <v>17509</v>
      </c>
      <c r="AJ365" s="31">
        <f>[1]DE!J$2910</f>
        <v>0</v>
      </c>
      <c r="AK365" s="31">
        <f>[1]DE!K$2910</f>
        <v>0</v>
      </c>
      <c r="AL365" s="31">
        <f>[1]DE!L$2910</f>
        <v>0</v>
      </c>
      <c r="AM365" s="31">
        <f>[1]DE!M$2910</f>
        <v>0</v>
      </c>
      <c r="AN365" s="8" t="s">
        <v>809</v>
      </c>
    </row>
    <row r="366" spans="1:40" s="5" customFormat="1">
      <c r="A366" s="4" t="s">
        <v>1470</v>
      </c>
      <c r="B366" s="4">
        <v>2012</v>
      </c>
      <c r="C366" s="4" t="s">
        <v>3066</v>
      </c>
      <c r="D366" s="4" t="s">
        <v>3067</v>
      </c>
      <c r="E366" s="4" t="s">
        <v>3068</v>
      </c>
      <c r="F366" s="4">
        <v>379</v>
      </c>
      <c r="G366" s="4" t="s">
        <v>3069</v>
      </c>
      <c r="H366" s="4" t="s">
        <v>3070</v>
      </c>
      <c r="I366" s="4"/>
      <c r="J366" s="4" t="s">
        <v>1627</v>
      </c>
      <c r="K366" s="4">
        <v>101</v>
      </c>
      <c r="L366" s="4"/>
      <c r="M366" s="4">
        <v>0</v>
      </c>
      <c r="N366" s="4">
        <v>0</v>
      </c>
      <c r="O366" s="4">
        <v>0.66100000000000003</v>
      </c>
      <c r="P366" s="4">
        <v>239.1</v>
      </c>
      <c r="Q366" s="4">
        <v>0</v>
      </c>
      <c r="R366" s="4">
        <v>4.7E-2</v>
      </c>
      <c r="S366" s="4">
        <v>6.2510000000000003</v>
      </c>
      <c r="T366" s="4">
        <v>7.0000000000000001E-3</v>
      </c>
      <c r="U366" s="16"/>
      <c r="V366" s="16"/>
      <c r="W366" s="16"/>
      <c r="X366" s="16"/>
      <c r="Y366" s="16"/>
      <c r="Z366" s="16"/>
      <c r="AA366" s="16"/>
      <c r="AB366" s="28" t="str">
        <f>[1]DE!B$2939</f>
        <v>9.(c)</v>
      </c>
      <c r="AC366" s="31" t="str">
        <f>[1]DE!C$2939</f>
        <v>Mercedes-Benz Ludwigsfelde GmbH</v>
      </c>
      <c r="AD366" s="31" t="str">
        <f>[1]DE!D$2939</f>
        <v>Mercedes-Benz Ludwigsfelde GmbH</v>
      </c>
      <c r="AE366" s="31">
        <f>[1]DE!E$2939</f>
        <v>189390</v>
      </c>
      <c r="AF366" s="31" t="str">
        <f>[1]DE!F$2939</f>
        <v>Zum Industriepark</v>
      </c>
      <c r="AG366" s="31" t="str">
        <f>[1]DE!G$2939</f>
        <v>10</v>
      </c>
      <c r="AH366" s="31" t="str">
        <f>[1]DE!H$2939</f>
        <v>Ludwigsfelde</v>
      </c>
      <c r="AI366" s="31" t="str">
        <f>[1]DE!I$2939</f>
        <v>14974</v>
      </c>
      <c r="AJ366" s="31">
        <f>[1]DE!J$2939</f>
        <v>0</v>
      </c>
      <c r="AK366" s="31">
        <f>[1]DE!K$2939</f>
        <v>0</v>
      </c>
      <c r="AL366" s="31">
        <f>[1]DE!L$2939</f>
        <v>0</v>
      </c>
      <c r="AM366" s="31">
        <f>[1]DE!M$2939</f>
        <v>0</v>
      </c>
      <c r="AN366" s="8" t="s">
        <v>809</v>
      </c>
    </row>
    <row r="367" spans="1:40">
      <c r="A367" s="1" t="s">
        <v>1470</v>
      </c>
      <c r="B367" s="1">
        <v>2012</v>
      </c>
      <c r="C367" s="1" t="s">
        <v>3071</v>
      </c>
      <c r="D367" s="1" t="s">
        <v>3072</v>
      </c>
      <c r="E367" s="1" t="s">
        <v>3073</v>
      </c>
      <c r="F367" s="1">
        <v>380</v>
      </c>
      <c r="G367" s="1" t="s">
        <v>3074</v>
      </c>
      <c r="H367" s="1" t="s">
        <v>3075</v>
      </c>
      <c r="I367" s="1"/>
      <c r="J367" s="1" t="s">
        <v>1627</v>
      </c>
      <c r="K367" s="1">
        <v>1400</v>
      </c>
      <c r="L367" s="1"/>
      <c r="M367" s="1">
        <v>0</v>
      </c>
      <c r="N367" s="1">
        <v>0</v>
      </c>
      <c r="O367" s="1">
        <v>0</v>
      </c>
      <c r="P367" s="1">
        <v>27234</v>
      </c>
      <c r="Q367" s="1">
        <v>0</v>
      </c>
      <c r="R367" s="1">
        <v>11.07</v>
      </c>
      <c r="S367" s="1">
        <v>636.37</v>
      </c>
      <c r="T367" s="1">
        <v>2.21</v>
      </c>
      <c r="U367" s="3"/>
      <c r="V367" s="3"/>
      <c r="W367" s="3"/>
      <c r="X367" s="3"/>
      <c r="Y367" s="3"/>
      <c r="Z367" s="3"/>
      <c r="AA367" s="3"/>
    </row>
    <row r="368" spans="1:40">
      <c r="A368" s="1" t="s">
        <v>1470</v>
      </c>
      <c r="B368" s="1">
        <v>2012</v>
      </c>
      <c r="C368" s="1" t="s">
        <v>3076</v>
      </c>
      <c r="D368" s="1" t="s">
        <v>3077</v>
      </c>
      <c r="E368" s="1" t="s">
        <v>3078</v>
      </c>
      <c r="F368" s="1">
        <v>381</v>
      </c>
      <c r="G368" s="1" t="s">
        <v>3079</v>
      </c>
      <c r="H368" s="1" t="s">
        <v>3075</v>
      </c>
      <c r="I368" s="1"/>
      <c r="J368" s="1" t="s">
        <v>1627</v>
      </c>
      <c r="K368" s="1">
        <v>1000</v>
      </c>
      <c r="L368" s="1"/>
      <c r="M368" s="1">
        <v>0</v>
      </c>
      <c r="N368" s="1">
        <v>0</v>
      </c>
      <c r="O368" s="1">
        <v>0</v>
      </c>
      <c r="P368" s="1">
        <v>21645</v>
      </c>
      <c r="Q368" s="1">
        <v>0</v>
      </c>
      <c r="R368" s="1">
        <v>8.83</v>
      </c>
      <c r="S368" s="1">
        <v>890.37</v>
      </c>
      <c r="T368" s="1">
        <v>1.77</v>
      </c>
      <c r="U368" s="3"/>
      <c r="V368" s="3"/>
      <c r="W368" s="3"/>
      <c r="X368" s="3"/>
      <c r="Y368" s="3"/>
      <c r="Z368" s="3"/>
      <c r="AA368" s="3"/>
    </row>
    <row r="369" spans="1:40">
      <c r="A369" s="1" t="s">
        <v>1470</v>
      </c>
      <c r="B369" s="1">
        <v>2012</v>
      </c>
      <c r="C369" s="1" t="s">
        <v>3080</v>
      </c>
      <c r="D369" s="1" t="s">
        <v>3081</v>
      </c>
      <c r="E369" s="1" t="s">
        <v>3082</v>
      </c>
      <c r="F369" s="1">
        <v>382</v>
      </c>
      <c r="G369" s="1" t="s">
        <v>3083</v>
      </c>
      <c r="H369" s="1" t="s">
        <v>3075</v>
      </c>
      <c r="I369" s="1"/>
      <c r="J369" s="1" t="s">
        <v>1627</v>
      </c>
      <c r="K369" s="1">
        <v>140</v>
      </c>
      <c r="L369" s="1"/>
      <c r="M369" s="1">
        <v>0</v>
      </c>
      <c r="N369" s="1">
        <v>0</v>
      </c>
      <c r="O369" s="1">
        <v>0</v>
      </c>
      <c r="P369" s="1">
        <v>3349</v>
      </c>
      <c r="Q369" s="1">
        <v>1096</v>
      </c>
      <c r="R369" s="1">
        <v>0.19</v>
      </c>
      <c r="S369" s="1">
        <v>244.46</v>
      </c>
      <c r="T369" s="1">
        <v>0</v>
      </c>
      <c r="U369" s="3"/>
      <c r="V369" s="3"/>
      <c r="W369" s="3"/>
      <c r="X369" s="3"/>
      <c r="Y369" s="3"/>
      <c r="Z369" s="3"/>
      <c r="AA369" s="3"/>
    </row>
    <row r="370" spans="1:40">
      <c r="A370" s="1" t="s">
        <v>1470</v>
      </c>
      <c r="B370" s="1">
        <v>2012</v>
      </c>
      <c r="C370" s="1" t="s">
        <v>3084</v>
      </c>
      <c r="D370" s="1" t="s">
        <v>3085</v>
      </c>
      <c r="E370" s="1" t="s">
        <v>3086</v>
      </c>
      <c r="F370" s="1">
        <v>383</v>
      </c>
      <c r="G370" s="1" t="s">
        <v>3087</v>
      </c>
      <c r="H370" s="1" t="s">
        <v>3075</v>
      </c>
      <c r="I370" s="1"/>
      <c r="J370" s="1" t="s">
        <v>1627</v>
      </c>
      <c r="K370" s="1">
        <v>190</v>
      </c>
      <c r="L370" s="1"/>
      <c r="M370" s="1">
        <v>0</v>
      </c>
      <c r="N370" s="1">
        <v>0</v>
      </c>
      <c r="O370" s="1">
        <v>0</v>
      </c>
      <c r="P370" s="1">
        <v>3295</v>
      </c>
      <c r="Q370" s="1">
        <v>1527</v>
      </c>
      <c r="R370" s="1">
        <v>7.0000000000000007E-2</v>
      </c>
      <c r="S370" s="1">
        <v>190.31</v>
      </c>
      <c r="T370" s="1">
        <v>0</v>
      </c>
      <c r="U370" s="3"/>
      <c r="V370" s="3"/>
      <c r="W370" s="3"/>
      <c r="X370" s="3"/>
      <c r="Y370" s="3"/>
      <c r="Z370" s="3"/>
      <c r="AA370" s="3"/>
    </row>
    <row r="371" spans="1:40">
      <c r="A371" s="1" t="s">
        <v>1470</v>
      </c>
      <c r="B371" s="1">
        <v>2012</v>
      </c>
      <c r="C371" s="1" t="s">
        <v>3088</v>
      </c>
      <c r="D371" s="1" t="s">
        <v>3089</v>
      </c>
      <c r="E371" s="1" t="s">
        <v>3090</v>
      </c>
      <c r="F371" s="1">
        <v>384</v>
      </c>
      <c r="G371" s="1" t="s">
        <v>3091</v>
      </c>
      <c r="H371" s="1" t="s">
        <v>3075</v>
      </c>
      <c r="I371" s="1"/>
      <c r="J371" s="1" t="s">
        <v>1627</v>
      </c>
      <c r="K371" s="1">
        <v>368</v>
      </c>
      <c r="L371" s="1"/>
      <c r="M371" s="1">
        <v>0</v>
      </c>
      <c r="N371" s="1">
        <v>0</v>
      </c>
      <c r="O371" s="1">
        <v>1718</v>
      </c>
      <c r="P371" s="1">
        <v>1337</v>
      </c>
      <c r="Q371" s="1">
        <v>3399</v>
      </c>
      <c r="R371" s="1">
        <v>9.32</v>
      </c>
      <c r="S371" s="1">
        <v>196.67</v>
      </c>
      <c r="T371" s="1">
        <v>7.36</v>
      </c>
      <c r="U371" s="3"/>
      <c r="V371" s="3"/>
      <c r="W371" s="3"/>
      <c r="X371" s="3"/>
      <c r="Y371" s="3"/>
      <c r="Z371" s="3"/>
      <c r="AA371" s="3"/>
    </row>
    <row r="372" spans="1:40">
      <c r="A372" s="1" t="s">
        <v>1470</v>
      </c>
      <c r="B372" s="1">
        <v>2012</v>
      </c>
      <c r="C372" s="1" t="s">
        <v>3092</v>
      </c>
      <c r="D372" s="1" t="s">
        <v>3093</v>
      </c>
      <c r="E372" s="1" t="s">
        <v>3094</v>
      </c>
      <c r="F372" s="1">
        <v>385</v>
      </c>
      <c r="G372" s="1" t="s">
        <v>3095</v>
      </c>
      <c r="H372" s="1" t="s">
        <v>3075</v>
      </c>
      <c r="I372" s="1"/>
      <c r="J372" s="1" t="s">
        <v>1627</v>
      </c>
      <c r="K372" s="1">
        <v>56</v>
      </c>
      <c r="L372" s="1"/>
      <c r="M372" s="1">
        <v>0</v>
      </c>
      <c r="N372" s="1">
        <v>0</v>
      </c>
      <c r="O372" s="1">
        <v>0</v>
      </c>
      <c r="P372" s="1">
        <v>615.66600000000005</v>
      </c>
      <c r="Q372" s="1">
        <v>0</v>
      </c>
      <c r="R372" s="1">
        <v>0.38700000000000001</v>
      </c>
      <c r="S372" s="1">
        <v>44.082999999999998</v>
      </c>
      <c r="T372" s="1">
        <v>0.35699999999999998</v>
      </c>
      <c r="U372" s="3"/>
      <c r="V372" s="3"/>
      <c r="W372" s="3"/>
      <c r="X372" s="3"/>
      <c r="Y372" s="3"/>
      <c r="Z372" s="3"/>
      <c r="AA372" s="3"/>
    </row>
    <row r="373" spans="1:40">
      <c r="A373" s="1" t="s">
        <v>1470</v>
      </c>
      <c r="B373" s="1">
        <v>2012</v>
      </c>
      <c r="C373" s="1" t="s">
        <v>3096</v>
      </c>
      <c r="D373" s="1" t="s">
        <v>3097</v>
      </c>
      <c r="E373" s="1" t="s">
        <v>3098</v>
      </c>
      <c r="F373" s="1">
        <v>386</v>
      </c>
      <c r="G373" s="1" t="s">
        <v>3099</v>
      </c>
      <c r="H373" s="1" t="s">
        <v>3075</v>
      </c>
      <c r="I373" s="1"/>
      <c r="J373" s="1" t="s">
        <v>1627</v>
      </c>
      <c r="K373" s="1">
        <v>248</v>
      </c>
      <c r="L373" s="1"/>
      <c r="M373" s="1">
        <v>0</v>
      </c>
      <c r="N373" s="1">
        <v>0</v>
      </c>
      <c r="O373" s="1">
        <v>0</v>
      </c>
      <c r="P373" s="1">
        <v>482</v>
      </c>
      <c r="Q373" s="1">
        <v>4854</v>
      </c>
      <c r="R373" s="1">
        <v>3.0000000000000001E-3</v>
      </c>
      <c r="S373" s="1">
        <v>166.24</v>
      </c>
      <c r="T373" s="1">
        <v>0.31</v>
      </c>
      <c r="U373" s="3"/>
      <c r="V373" s="3"/>
      <c r="W373" s="3"/>
      <c r="X373" s="3"/>
      <c r="Y373" s="3"/>
      <c r="Z373" s="3"/>
      <c r="AA373" s="3"/>
    </row>
    <row r="374" spans="1:40">
      <c r="A374" s="1" t="s">
        <v>1470</v>
      </c>
      <c r="B374" s="1">
        <v>2012</v>
      </c>
      <c r="C374" s="1" t="s">
        <v>3100</v>
      </c>
      <c r="D374" s="1" t="s">
        <v>3101</v>
      </c>
      <c r="E374" s="1" t="s">
        <v>3102</v>
      </c>
      <c r="F374" s="1">
        <v>387</v>
      </c>
      <c r="G374" s="1" t="s">
        <v>3103</v>
      </c>
      <c r="H374" s="1" t="s">
        <v>3075</v>
      </c>
      <c r="I374" s="1"/>
      <c r="J374" s="1" t="s">
        <v>1627</v>
      </c>
      <c r="K374" s="1">
        <v>100</v>
      </c>
      <c r="L374" s="1"/>
      <c r="M374" s="1">
        <v>0</v>
      </c>
      <c r="N374" s="1">
        <v>0</v>
      </c>
      <c r="O374" s="1">
        <v>0</v>
      </c>
      <c r="P374" s="1">
        <v>407</v>
      </c>
      <c r="Q374" s="1">
        <v>1484</v>
      </c>
      <c r="R374" s="1">
        <v>0</v>
      </c>
      <c r="S374" s="1">
        <v>22.06</v>
      </c>
      <c r="T374" s="1">
        <v>0</v>
      </c>
      <c r="U374" s="3"/>
      <c r="V374" s="3"/>
      <c r="W374" s="3"/>
      <c r="X374" s="3"/>
      <c r="Y374" s="3"/>
      <c r="Z374" s="3"/>
      <c r="AA374" s="3"/>
    </row>
    <row r="375" spans="1:40">
      <c r="A375" s="1" t="s">
        <v>1470</v>
      </c>
      <c r="B375" s="1">
        <v>2012</v>
      </c>
      <c r="C375" s="1" t="s">
        <v>3104</v>
      </c>
      <c r="D375" s="1" t="s">
        <v>3105</v>
      </c>
      <c r="E375" s="1" t="s">
        <v>3106</v>
      </c>
      <c r="F375" s="1">
        <v>388</v>
      </c>
      <c r="G375" s="1" t="s">
        <v>3107</v>
      </c>
      <c r="H375" s="1" t="s">
        <v>3075</v>
      </c>
      <c r="I375" s="1"/>
      <c r="J375" s="1" t="s">
        <v>1627</v>
      </c>
      <c r="K375" s="1">
        <v>91</v>
      </c>
      <c r="L375" s="1"/>
      <c r="M375" s="1">
        <v>0</v>
      </c>
      <c r="N375" s="1">
        <v>0</v>
      </c>
      <c r="O375" s="1">
        <v>1.56</v>
      </c>
      <c r="P375" s="1">
        <v>208.52</v>
      </c>
      <c r="Q375" s="1">
        <v>0</v>
      </c>
      <c r="R375" s="1">
        <v>0.157</v>
      </c>
      <c r="S375" s="1">
        <v>8.2620000000000005</v>
      </c>
      <c r="T375" s="1">
        <v>1.9E-2</v>
      </c>
      <c r="U375" s="3"/>
      <c r="V375" s="3"/>
      <c r="W375" s="3"/>
      <c r="X375" s="3"/>
      <c r="Y375" s="3"/>
      <c r="Z375" s="3"/>
      <c r="AA375" s="3"/>
    </row>
    <row r="376" spans="1:40">
      <c r="A376" s="1" t="s">
        <v>1470</v>
      </c>
      <c r="B376" s="1">
        <v>2012</v>
      </c>
      <c r="C376" s="1" t="s">
        <v>3108</v>
      </c>
      <c r="D376" s="1" t="s">
        <v>3109</v>
      </c>
      <c r="E376" s="1" t="s">
        <v>3110</v>
      </c>
      <c r="F376" s="1">
        <v>389</v>
      </c>
      <c r="G376" s="1" t="s">
        <v>3111</v>
      </c>
      <c r="H376" s="1" t="s">
        <v>3075</v>
      </c>
      <c r="I376" s="1"/>
      <c r="J376" s="1" t="s">
        <v>1627</v>
      </c>
      <c r="K376" s="1">
        <v>62</v>
      </c>
      <c r="L376" s="1"/>
      <c r="M376" s="1">
        <v>0</v>
      </c>
      <c r="N376" s="1">
        <v>0</v>
      </c>
      <c r="O376" s="1">
        <v>0</v>
      </c>
      <c r="P376" s="1">
        <v>145</v>
      </c>
      <c r="Q376" s="1">
        <v>1103</v>
      </c>
      <c r="R376" s="1">
        <v>0</v>
      </c>
      <c r="S376" s="1">
        <v>32.83</v>
      </c>
      <c r="T376" s="1">
        <v>0</v>
      </c>
      <c r="U376" s="3"/>
      <c r="V376" s="3"/>
      <c r="W376" s="3"/>
      <c r="X376" s="3"/>
      <c r="Y376" s="3"/>
      <c r="Z376" s="3"/>
      <c r="AA376" s="3"/>
    </row>
    <row r="377" spans="1:40">
      <c r="A377" s="1" t="s">
        <v>1470</v>
      </c>
      <c r="B377" s="1">
        <v>2012</v>
      </c>
      <c r="C377" s="1" t="s">
        <v>3112</v>
      </c>
      <c r="D377" s="1" t="s">
        <v>3113</v>
      </c>
      <c r="E377" s="1" t="s">
        <v>3114</v>
      </c>
      <c r="F377" s="1">
        <v>390</v>
      </c>
      <c r="G377" s="1" t="s">
        <v>3115</v>
      </c>
      <c r="H377" s="1" t="s">
        <v>3075</v>
      </c>
      <c r="I377" s="1"/>
      <c r="J377" s="1" t="s">
        <v>1627</v>
      </c>
      <c r="K377" s="1">
        <v>119</v>
      </c>
      <c r="L377" s="1"/>
      <c r="M377" s="1">
        <v>0</v>
      </c>
      <c r="N377" s="1">
        <v>0</v>
      </c>
      <c r="O377" s="1">
        <v>0</v>
      </c>
      <c r="P377" s="1">
        <v>11</v>
      </c>
      <c r="Q377" s="1">
        <v>0</v>
      </c>
      <c r="R377" s="1">
        <v>5.0000000000000001E-3</v>
      </c>
      <c r="S377" s="1">
        <v>1.46</v>
      </c>
      <c r="T377" s="1">
        <v>1E-3</v>
      </c>
      <c r="U377" s="3"/>
      <c r="V377" s="3"/>
      <c r="W377" s="3"/>
      <c r="X377" s="3"/>
      <c r="Y377" s="3"/>
      <c r="Z377" s="3"/>
      <c r="AA377" s="3"/>
    </row>
    <row r="378" spans="1:40">
      <c r="A378" s="1" t="s">
        <v>1470</v>
      </c>
      <c r="B378" s="1">
        <v>2012</v>
      </c>
      <c r="C378" s="1" t="s">
        <v>3116</v>
      </c>
      <c r="D378" s="1" t="s">
        <v>3117</v>
      </c>
      <c r="E378" s="1" t="s">
        <v>3118</v>
      </c>
      <c r="F378" s="1">
        <v>391</v>
      </c>
      <c r="G378" s="1" t="s">
        <v>3119</v>
      </c>
      <c r="H378" s="1" t="s">
        <v>3075</v>
      </c>
      <c r="I378" s="1"/>
      <c r="J378" s="1" t="s">
        <v>1627</v>
      </c>
      <c r="K378" s="1">
        <v>660</v>
      </c>
      <c r="L378" s="1"/>
      <c r="M378" s="1">
        <v>0</v>
      </c>
      <c r="N378" s="1">
        <v>0</v>
      </c>
      <c r="O378" s="1">
        <v>642</v>
      </c>
      <c r="P378" s="1">
        <v>0</v>
      </c>
      <c r="Q378" s="1">
        <v>0</v>
      </c>
      <c r="R378" s="1">
        <v>29.31</v>
      </c>
      <c r="S378" s="1">
        <v>35.25</v>
      </c>
      <c r="T378" s="1">
        <v>0.01</v>
      </c>
      <c r="U378" s="3"/>
      <c r="V378" s="3"/>
      <c r="W378" s="3"/>
      <c r="X378" s="3"/>
      <c r="Y378" s="3"/>
      <c r="Z378" s="3"/>
      <c r="AA378" s="3"/>
    </row>
    <row r="379" spans="1:40">
      <c r="A379" s="1" t="s">
        <v>1470</v>
      </c>
      <c r="B379" s="1">
        <v>2012</v>
      </c>
      <c r="C379" s="1" t="s">
        <v>3120</v>
      </c>
      <c r="D379" s="1" t="s">
        <v>3121</v>
      </c>
      <c r="E379" s="1" t="s">
        <v>3122</v>
      </c>
      <c r="F379" s="1">
        <v>392</v>
      </c>
      <c r="G379" s="1" t="s">
        <v>3123</v>
      </c>
      <c r="H379" s="1" t="s">
        <v>3075</v>
      </c>
      <c r="I379" s="1"/>
      <c r="J379" s="1" t="s">
        <v>1627</v>
      </c>
      <c r="K379" s="1">
        <v>440</v>
      </c>
      <c r="L379" s="1"/>
      <c r="M379" s="1">
        <v>0</v>
      </c>
      <c r="N379" s="1">
        <v>0</v>
      </c>
      <c r="O379" s="1">
        <v>0</v>
      </c>
      <c r="P379" s="1">
        <v>0</v>
      </c>
      <c r="Q379" s="1">
        <v>9546</v>
      </c>
      <c r="R379" s="1">
        <v>1.35</v>
      </c>
      <c r="S379" s="1">
        <v>222.17</v>
      </c>
      <c r="T379" s="1">
        <v>7.56</v>
      </c>
      <c r="U379" s="3"/>
      <c r="V379" s="3"/>
      <c r="W379" s="3"/>
      <c r="X379" s="3"/>
      <c r="Y379" s="3"/>
      <c r="Z379" s="3"/>
      <c r="AA379" s="3"/>
    </row>
    <row r="380" spans="1:40">
      <c r="A380" s="1" t="s">
        <v>1470</v>
      </c>
      <c r="B380" s="1">
        <v>2012</v>
      </c>
      <c r="C380" s="1" t="s">
        <v>3124</v>
      </c>
      <c r="D380" s="1" t="s">
        <v>3125</v>
      </c>
      <c r="E380" s="1" t="s">
        <v>3126</v>
      </c>
      <c r="F380" s="1">
        <v>393</v>
      </c>
      <c r="G380" s="1" t="s">
        <v>3127</v>
      </c>
      <c r="H380" s="1" t="s">
        <v>3075</v>
      </c>
      <c r="I380" s="1"/>
      <c r="J380" s="1" t="s">
        <v>1627</v>
      </c>
      <c r="K380" s="1">
        <v>181</v>
      </c>
      <c r="L380" s="1"/>
      <c r="M380" s="1">
        <v>0</v>
      </c>
      <c r="N380" s="1">
        <v>0</v>
      </c>
      <c r="O380" s="1">
        <v>0</v>
      </c>
      <c r="P380" s="1">
        <v>0</v>
      </c>
      <c r="Q380" s="1">
        <v>3160</v>
      </c>
      <c r="R380" s="1">
        <v>0.48</v>
      </c>
      <c r="S380" s="1">
        <v>127.23</v>
      </c>
      <c r="T380" s="1">
        <v>0</v>
      </c>
      <c r="U380" s="3"/>
      <c r="V380" s="3"/>
      <c r="W380" s="3"/>
      <c r="X380" s="3"/>
      <c r="Y380" s="3"/>
      <c r="Z380" s="3"/>
      <c r="AA380" s="3"/>
    </row>
    <row r="381" spans="1:40">
      <c r="A381" s="1" t="s">
        <v>1470</v>
      </c>
      <c r="B381" s="1">
        <v>2012</v>
      </c>
      <c r="C381" s="1" t="s">
        <v>3128</v>
      </c>
      <c r="D381" s="1" t="s">
        <v>3129</v>
      </c>
      <c r="E381" s="1" t="s">
        <v>3130</v>
      </c>
      <c r="F381" s="1">
        <v>394</v>
      </c>
      <c r="G381" s="1" t="s">
        <v>3131</v>
      </c>
      <c r="H381" s="1" t="s">
        <v>3132</v>
      </c>
      <c r="I381" s="1"/>
      <c r="J381" s="1" t="s">
        <v>1627</v>
      </c>
      <c r="K381" s="1">
        <v>1313</v>
      </c>
      <c r="L381" s="1"/>
      <c r="M381" s="1">
        <v>53.357999999999997</v>
      </c>
      <c r="N381" s="1">
        <v>15287.36</v>
      </c>
      <c r="O381" s="1">
        <v>109.443</v>
      </c>
      <c r="P381" s="1">
        <v>7.742</v>
      </c>
      <c r="Q381" s="1">
        <v>1.78</v>
      </c>
      <c r="R381" s="1">
        <v>952.029</v>
      </c>
      <c r="S381" s="1">
        <v>914.63699999999994</v>
      </c>
      <c r="T381" s="1">
        <v>23.542000000000002</v>
      </c>
      <c r="U381" s="3"/>
      <c r="V381" s="3"/>
      <c r="W381" s="3"/>
      <c r="X381" s="3"/>
      <c r="Y381" s="3"/>
      <c r="Z381" s="3"/>
      <c r="AA381" s="3"/>
    </row>
    <row r="382" spans="1:40">
      <c r="A382" s="1" t="s">
        <v>1470</v>
      </c>
      <c r="B382" s="1">
        <v>2012</v>
      </c>
      <c r="C382" s="1" t="s">
        <v>3133</v>
      </c>
      <c r="D382" s="1" t="s">
        <v>3134</v>
      </c>
      <c r="E382" s="1" t="s">
        <v>3135</v>
      </c>
      <c r="F382" s="1">
        <v>395</v>
      </c>
      <c r="G382" s="1" t="s">
        <v>3136</v>
      </c>
      <c r="H382" s="1" t="s">
        <v>3132</v>
      </c>
      <c r="I382" s="1"/>
      <c r="J382" s="1" t="s">
        <v>1627</v>
      </c>
      <c r="K382" s="1">
        <v>1705</v>
      </c>
      <c r="L382" s="1"/>
      <c r="M382" s="1">
        <v>0</v>
      </c>
      <c r="N382" s="1">
        <v>275.62</v>
      </c>
      <c r="O382" s="1">
        <v>398.78</v>
      </c>
      <c r="P382" s="1">
        <v>0</v>
      </c>
      <c r="Q382" s="1">
        <v>0</v>
      </c>
      <c r="R382" s="1">
        <v>2.0979999999999999</v>
      </c>
      <c r="S382" s="1">
        <v>9.89</v>
      </c>
      <c r="T382" s="1">
        <v>3.5000000000000003E-2</v>
      </c>
      <c r="U382" s="3"/>
      <c r="V382" s="3"/>
      <c r="W382" s="3"/>
      <c r="X382" s="3"/>
      <c r="Y382" s="3"/>
      <c r="Z382" s="3"/>
      <c r="AA382" s="3"/>
    </row>
    <row r="383" spans="1:40" s="5" customFormat="1">
      <c r="A383" s="4" t="s">
        <v>1470</v>
      </c>
      <c r="B383" s="4">
        <v>2012</v>
      </c>
      <c r="C383" s="4" t="s">
        <v>3137</v>
      </c>
      <c r="D383" s="4" t="s">
        <v>3138</v>
      </c>
      <c r="E383" s="4" t="s">
        <v>3139</v>
      </c>
      <c r="F383" s="4">
        <v>396</v>
      </c>
      <c r="G383" s="4" t="s">
        <v>3140</v>
      </c>
      <c r="H383" s="4" t="s">
        <v>3141</v>
      </c>
      <c r="I383" s="4"/>
      <c r="J383" s="4" t="s">
        <v>1627</v>
      </c>
      <c r="K383" s="4">
        <v>208</v>
      </c>
      <c r="L383" s="4"/>
      <c r="M383" s="4">
        <v>0</v>
      </c>
      <c r="N383" s="4">
        <v>0</v>
      </c>
      <c r="O383" s="4">
        <v>5.51</v>
      </c>
      <c r="P383" s="4">
        <v>43.9</v>
      </c>
      <c r="Q383" s="4">
        <v>0</v>
      </c>
      <c r="R383" s="4">
        <v>9.7000000000000003E-2</v>
      </c>
      <c r="S383" s="4">
        <v>1.4570000000000001</v>
      </c>
      <c r="T383" s="4">
        <v>4.5999999999999999E-2</v>
      </c>
      <c r="U383" s="16"/>
      <c r="V383" s="16"/>
      <c r="W383" s="16"/>
      <c r="X383" s="16"/>
      <c r="Y383" s="16"/>
      <c r="Z383" s="16"/>
      <c r="AA383" s="16"/>
      <c r="AB383" s="28" t="str">
        <f>[1]DE!B$2996</f>
        <v>5.(b)</v>
      </c>
      <c r="AC383" s="31" t="str">
        <f>[1]DE!C$2996</f>
        <v>MHKW Müllheizkraftwerk Rothensee GmbH</v>
      </c>
      <c r="AD383" s="31" t="str">
        <f>[1]DE!D$2996</f>
        <v>MHKW Müllheizkraftwerk Rothensee GmbH</v>
      </c>
      <c r="AE383" s="31">
        <f>[1]DE!E$2996</f>
        <v>46905</v>
      </c>
      <c r="AF383" s="31" t="str">
        <f>[1]DE!F$2996</f>
        <v>Kraftwerk-Privatweg</v>
      </c>
      <c r="AG383" s="31" t="str">
        <f>[1]DE!G$2996</f>
        <v>7</v>
      </c>
      <c r="AH383" s="31" t="str">
        <f>[1]DE!H$2996</f>
        <v>Magdeburg</v>
      </c>
      <c r="AI383" s="31" t="str">
        <f>[1]DE!I$2996</f>
        <v>39126</v>
      </c>
      <c r="AJ383" s="31">
        <f>[1]DE!J$2996</f>
        <v>479</v>
      </c>
      <c r="AK383" s="31">
        <f>[1]DE!K$2996</f>
        <v>0</v>
      </c>
      <c r="AL383" s="31">
        <f>[1]DE!L$2996</f>
        <v>0</v>
      </c>
      <c r="AM383" s="31">
        <f>[1]DE!M$2996</f>
        <v>300</v>
      </c>
      <c r="AN383" s="8" t="s">
        <v>810</v>
      </c>
    </row>
    <row r="384" spans="1:40">
      <c r="A384" s="1" t="s">
        <v>1470</v>
      </c>
      <c r="B384" s="1">
        <v>2012</v>
      </c>
      <c r="C384" s="1" t="s">
        <v>3142</v>
      </c>
      <c r="D384" s="1" t="s">
        <v>3143</v>
      </c>
      <c r="E384" s="1" t="s">
        <v>3144</v>
      </c>
      <c r="F384" s="1">
        <v>397</v>
      </c>
      <c r="G384" s="1" t="s">
        <v>3145</v>
      </c>
      <c r="H384" s="1" t="s">
        <v>3141</v>
      </c>
      <c r="I384" s="1"/>
      <c r="J384" s="1" t="s">
        <v>1627</v>
      </c>
      <c r="K384" s="1">
        <v>104</v>
      </c>
      <c r="L384" s="1"/>
      <c r="M384" s="1">
        <v>0</v>
      </c>
      <c r="N384" s="1">
        <v>0</v>
      </c>
      <c r="O384" s="1">
        <v>0</v>
      </c>
      <c r="P384" s="1">
        <v>1.92</v>
      </c>
      <c r="Q384" s="1">
        <v>0</v>
      </c>
      <c r="R384" s="1">
        <v>1E-3</v>
      </c>
      <c r="S384" s="1">
        <v>4.9000000000000002E-2</v>
      </c>
      <c r="T384" s="1">
        <v>1E-3</v>
      </c>
      <c r="U384" s="3"/>
      <c r="V384" s="3"/>
      <c r="W384" s="3"/>
      <c r="X384" s="3"/>
      <c r="Y384" s="3"/>
      <c r="Z384" s="3"/>
      <c r="AA384" s="3"/>
    </row>
    <row r="385" spans="1:40">
      <c r="A385" s="1" t="s">
        <v>1470</v>
      </c>
      <c r="B385" s="1">
        <v>2012</v>
      </c>
      <c r="C385" s="1" t="s">
        <v>3146</v>
      </c>
      <c r="D385" s="1" t="s">
        <v>3147</v>
      </c>
      <c r="E385" s="1" t="s">
        <v>3148</v>
      </c>
      <c r="F385" s="1">
        <v>398</v>
      </c>
      <c r="G385" s="1" t="s">
        <v>3149</v>
      </c>
      <c r="H385" s="1" t="s">
        <v>3150</v>
      </c>
      <c r="I385" s="1"/>
      <c r="J385" s="1" t="s">
        <v>1627</v>
      </c>
      <c r="K385" s="1">
        <v>2272</v>
      </c>
      <c r="L385" s="1"/>
      <c r="M385" s="1">
        <v>0</v>
      </c>
      <c r="N385" s="1">
        <v>0</v>
      </c>
      <c r="O385" s="1">
        <v>8.7999999999999995E-2</v>
      </c>
      <c r="P385" s="1">
        <v>19250.190999999999</v>
      </c>
      <c r="Q385" s="1">
        <v>0</v>
      </c>
      <c r="R385" s="1">
        <v>8.14</v>
      </c>
      <c r="S385" s="1">
        <v>623.34900000000005</v>
      </c>
      <c r="T385" s="1">
        <v>1.627</v>
      </c>
      <c r="U385" s="3"/>
      <c r="V385" s="3"/>
      <c r="W385" s="3"/>
      <c r="X385" s="3"/>
      <c r="Y385" s="3"/>
      <c r="Z385" s="3"/>
      <c r="AA385" s="3"/>
    </row>
    <row r="386" spans="1:40">
      <c r="A386" s="1" t="s">
        <v>1470</v>
      </c>
      <c r="B386" s="1">
        <v>2012</v>
      </c>
      <c r="C386" s="1" t="s">
        <v>3151</v>
      </c>
      <c r="D386" s="1" t="s">
        <v>3152</v>
      </c>
      <c r="E386" s="1" t="s">
        <v>3153</v>
      </c>
      <c r="F386" s="1">
        <v>399</v>
      </c>
      <c r="G386" s="1" t="s">
        <v>3154</v>
      </c>
      <c r="H386" s="1" t="s">
        <v>3150</v>
      </c>
      <c r="I386" s="1"/>
      <c r="J386" s="1" t="s">
        <v>1627</v>
      </c>
      <c r="K386" s="1">
        <v>83</v>
      </c>
      <c r="L386" s="1"/>
      <c r="M386" s="1">
        <v>0</v>
      </c>
      <c r="N386" s="1">
        <v>0</v>
      </c>
      <c r="O386" s="1">
        <v>0.68500000000000005</v>
      </c>
      <c r="P386" s="1">
        <v>176.59899999999999</v>
      </c>
      <c r="Q386" s="1">
        <v>0</v>
      </c>
      <c r="R386" s="1">
        <v>0.13800000000000001</v>
      </c>
      <c r="S386" s="1">
        <v>6.8120000000000003</v>
      </c>
      <c r="T386" s="1">
        <v>1.7000000000000001E-2</v>
      </c>
      <c r="U386" s="3"/>
      <c r="V386" s="3"/>
      <c r="W386" s="3"/>
      <c r="X386" s="3"/>
      <c r="Y386" s="3"/>
      <c r="Z386" s="3"/>
      <c r="AA386" s="3"/>
    </row>
    <row r="387" spans="1:40">
      <c r="A387" s="1" t="s">
        <v>1470</v>
      </c>
      <c r="B387" s="1">
        <v>2012</v>
      </c>
      <c r="C387" s="1" t="s">
        <v>3155</v>
      </c>
      <c r="D387" s="1" t="s">
        <v>3156</v>
      </c>
      <c r="E387" s="1" t="s">
        <v>3157</v>
      </c>
      <c r="F387" s="1">
        <v>400</v>
      </c>
      <c r="G387" s="1" t="s">
        <v>3158</v>
      </c>
      <c r="H387" s="1" t="s">
        <v>3150</v>
      </c>
      <c r="I387" s="1"/>
      <c r="J387" s="1" t="s">
        <v>1627</v>
      </c>
      <c r="K387" s="1">
        <v>115</v>
      </c>
      <c r="L387" s="1"/>
      <c r="M387" s="1">
        <v>0</v>
      </c>
      <c r="N387" s="1">
        <v>0</v>
      </c>
      <c r="O387" s="1">
        <v>2.35</v>
      </c>
      <c r="P387" s="1">
        <v>4.32</v>
      </c>
      <c r="Q387" s="1">
        <v>0</v>
      </c>
      <c r="R387" s="1">
        <v>0.105</v>
      </c>
      <c r="S387" s="1">
        <v>0.22500000000000001</v>
      </c>
      <c r="T387" s="1">
        <v>4.0000000000000001E-3</v>
      </c>
      <c r="U387" s="3"/>
      <c r="V387" s="3"/>
      <c r="W387" s="3"/>
      <c r="X387" s="3"/>
      <c r="Y387" s="3"/>
      <c r="Z387" s="3"/>
      <c r="AA387" s="3"/>
    </row>
    <row r="388" spans="1:40">
      <c r="A388" s="1" t="s">
        <v>1470</v>
      </c>
      <c r="B388" s="1">
        <v>2012</v>
      </c>
      <c r="C388" s="1" t="s">
        <v>3159</v>
      </c>
      <c r="D388" s="1" t="s">
        <v>3160</v>
      </c>
      <c r="E388" s="1" t="s">
        <v>3161</v>
      </c>
      <c r="F388" s="1">
        <v>401</v>
      </c>
      <c r="G388" s="1" t="s">
        <v>3162</v>
      </c>
      <c r="H388" s="1" t="s">
        <v>3163</v>
      </c>
      <c r="I388" s="1"/>
      <c r="J388" s="1" t="s">
        <v>1627</v>
      </c>
      <c r="K388" s="1">
        <v>299</v>
      </c>
      <c r="L388" s="1"/>
      <c r="M388" s="1">
        <v>3548.2</v>
      </c>
      <c r="N388" s="1">
        <v>0</v>
      </c>
      <c r="O388" s="1">
        <v>47.16</v>
      </c>
      <c r="P388" s="1">
        <v>2177.6999999999998</v>
      </c>
      <c r="Q388" s="1">
        <v>53</v>
      </c>
      <c r="R388" s="1">
        <v>276.5</v>
      </c>
      <c r="S388" s="1">
        <v>575.4</v>
      </c>
      <c r="T388" s="1">
        <v>59</v>
      </c>
      <c r="U388" s="3"/>
      <c r="V388" s="3"/>
      <c r="W388" s="3"/>
      <c r="X388" s="3"/>
      <c r="Y388" s="3"/>
      <c r="Z388" s="3"/>
      <c r="AA388" s="3"/>
    </row>
    <row r="389" spans="1:40">
      <c r="A389" s="1" t="s">
        <v>1470</v>
      </c>
      <c r="B389" s="1">
        <v>2012</v>
      </c>
      <c r="C389" s="1" t="s">
        <v>3164</v>
      </c>
      <c r="D389" s="1" t="s">
        <v>3165</v>
      </c>
      <c r="E389" s="1" t="s">
        <v>3166</v>
      </c>
      <c r="F389" s="1">
        <v>402</v>
      </c>
      <c r="G389" s="1" t="s">
        <v>3167</v>
      </c>
      <c r="H389" s="1" t="s">
        <v>3163</v>
      </c>
      <c r="I389" s="1"/>
      <c r="J389" s="1" t="s">
        <v>1627</v>
      </c>
      <c r="K389" s="1">
        <v>89</v>
      </c>
      <c r="L389" s="1"/>
      <c r="M389" s="1">
        <v>0</v>
      </c>
      <c r="N389" s="1">
        <v>0</v>
      </c>
      <c r="O389" s="1">
        <v>1.742</v>
      </c>
      <c r="P389" s="1">
        <v>753.28599999999994</v>
      </c>
      <c r="Q389" s="1">
        <v>0</v>
      </c>
      <c r="R389" s="1">
        <v>0.32100000000000001</v>
      </c>
      <c r="S389" s="1">
        <v>26.151</v>
      </c>
      <c r="T389" s="1">
        <v>0.13</v>
      </c>
      <c r="U389" s="3"/>
      <c r="V389" s="3"/>
      <c r="W389" s="3"/>
      <c r="X389" s="3"/>
      <c r="Y389" s="3"/>
      <c r="Z389" s="3"/>
      <c r="AA389" s="3"/>
    </row>
    <row r="390" spans="1:40">
      <c r="A390" s="1" t="s">
        <v>1470</v>
      </c>
      <c r="B390" s="1">
        <v>2012</v>
      </c>
      <c r="C390" s="1" t="s">
        <v>3168</v>
      </c>
      <c r="D390" s="1" t="s">
        <v>3169</v>
      </c>
      <c r="E390" s="1" t="s">
        <v>3170</v>
      </c>
      <c r="F390" s="1">
        <v>403</v>
      </c>
      <c r="G390" s="1" t="s">
        <v>3171</v>
      </c>
      <c r="H390" s="1" t="s">
        <v>3163</v>
      </c>
      <c r="I390" s="1"/>
      <c r="J390" s="1" t="s">
        <v>1627</v>
      </c>
      <c r="K390" s="1">
        <v>3953</v>
      </c>
      <c r="L390" s="1"/>
      <c r="M390" s="1">
        <v>0</v>
      </c>
      <c r="N390" s="1">
        <v>63653.63</v>
      </c>
      <c r="O390" s="1">
        <v>386.01</v>
      </c>
      <c r="P390" s="1">
        <v>208.02</v>
      </c>
      <c r="Q390" s="1">
        <v>0</v>
      </c>
      <c r="R390" s="1">
        <v>1962.3</v>
      </c>
      <c r="S390" s="1">
        <v>3190.3</v>
      </c>
      <c r="T390" s="1">
        <v>101.2</v>
      </c>
      <c r="U390" s="3"/>
      <c r="V390" s="3"/>
      <c r="W390" s="3"/>
      <c r="X390" s="3"/>
      <c r="Y390" s="3"/>
      <c r="Z390" s="3"/>
      <c r="AA390" s="3"/>
    </row>
    <row r="391" spans="1:40">
      <c r="A391" s="1" t="s">
        <v>1470</v>
      </c>
      <c r="B391" s="1">
        <v>2012</v>
      </c>
      <c r="C391" s="1" t="s">
        <v>3172</v>
      </c>
      <c r="D391" s="1" t="s">
        <v>3173</v>
      </c>
      <c r="E391" s="1" t="s">
        <v>3174</v>
      </c>
      <c r="F391" s="1">
        <v>404</v>
      </c>
      <c r="G391" s="1" t="s">
        <v>3175</v>
      </c>
      <c r="H391" s="1" t="s">
        <v>3163</v>
      </c>
      <c r="I391" s="1"/>
      <c r="J391" s="1" t="s">
        <v>1627</v>
      </c>
      <c r="K391" s="1">
        <v>216</v>
      </c>
      <c r="L391" s="1"/>
      <c r="M391" s="1">
        <v>0</v>
      </c>
      <c r="N391" s="1">
        <v>0</v>
      </c>
      <c r="O391" s="1">
        <v>0</v>
      </c>
      <c r="P391" s="1">
        <v>6.1529999999999996</v>
      </c>
      <c r="Q391" s="1">
        <v>0</v>
      </c>
      <c r="R391" s="1">
        <v>5.0000000000000001E-3</v>
      </c>
      <c r="S391" s="1">
        <v>0.17100000000000001</v>
      </c>
      <c r="T391" s="1">
        <v>0</v>
      </c>
      <c r="U391" s="3"/>
      <c r="V391" s="3"/>
      <c r="W391" s="3"/>
      <c r="X391" s="3"/>
      <c r="Y391" s="3"/>
      <c r="Z391" s="3"/>
      <c r="AA391" s="3"/>
    </row>
    <row r="392" spans="1:40">
      <c r="A392" s="1" t="s">
        <v>1470</v>
      </c>
      <c r="B392" s="1">
        <v>2012</v>
      </c>
      <c r="C392" s="1" t="s">
        <v>3176</v>
      </c>
      <c r="D392" s="1" t="s">
        <v>3177</v>
      </c>
      <c r="E392" s="1" t="s">
        <v>3178</v>
      </c>
      <c r="F392" s="1">
        <v>405</v>
      </c>
      <c r="G392" s="1" t="s">
        <v>3179</v>
      </c>
      <c r="H392" s="1" t="s">
        <v>3163</v>
      </c>
      <c r="I392" s="1"/>
      <c r="J392" s="1" t="s">
        <v>1627</v>
      </c>
      <c r="K392" s="1">
        <v>75</v>
      </c>
      <c r="L392" s="1"/>
      <c r="M392" s="1">
        <v>0</v>
      </c>
      <c r="N392" s="1">
        <v>0</v>
      </c>
      <c r="O392" s="1">
        <v>3.3519999999999999</v>
      </c>
      <c r="P392" s="1">
        <v>0</v>
      </c>
      <c r="Q392" s="1">
        <v>0</v>
      </c>
      <c r="R392" s="1">
        <v>0.314</v>
      </c>
      <c r="S392" s="1">
        <v>0.17599999999999999</v>
      </c>
      <c r="T392" s="1">
        <v>6.0000000000000001E-3</v>
      </c>
      <c r="U392" s="3"/>
      <c r="V392" s="3"/>
      <c r="W392" s="3"/>
      <c r="X392" s="3"/>
      <c r="Y392" s="3"/>
      <c r="Z392" s="3"/>
      <c r="AA392" s="3"/>
    </row>
    <row r="393" spans="1:40">
      <c r="A393" s="1" t="s">
        <v>1470</v>
      </c>
      <c r="B393" s="1">
        <v>2012</v>
      </c>
      <c r="C393" s="1" t="s">
        <v>3180</v>
      </c>
      <c r="D393" s="1" t="s">
        <v>3181</v>
      </c>
      <c r="E393" s="1" t="s">
        <v>3182</v>
      </c>
      <c r="F393" s="1">
        <v>406</v>
      </c>
      <c r="G393" s="1" t="s">
        <v>3183</v>
      </c>
      <c r="H393" s="1" t="s">
        <v>3163</v>
      </c>
      <c r="I393" s="1"/>
      <c r="J393" s="1" t="s">
        <v>1627</v>
      </c>
      <c r="K393" s="1">
        <v>146</v>
      </c>
      <c r="L393" s="1"/>
      <c r="M393" s="1">
        <v>0</v>
      </c>
      <c r="N393" s="1">
        <v>0</v>
      </c>
      <c r="O393" s="1">
        <v>1.677</v>
      </c>
      <c r="P393" s="1">
        <v>0</v>
      </c>
      <c r="Q393" s="1">
        <v>0</v>
      </c>
      <c r="R393" s="1">
        <v>0.157</v>
      </c>
      <c r="S393" s="1">
        <v>0.11700000000000001</v>
      </c>
      <c r="T393" s="1">
        <v>3.0000000000000001E-3</v>
      </c>
      <c r="U393" s="3"/>
      <c r="V393" s="3"/>
      <c r="W393" s="3"/>
      <c r="X393" s="3"/>
      <c r="Y393" s="3"/>
      <c r="Z393" s="3"/>
      <c r="AA393" s="3"/>
    </row>
    <row r="394" spans="1:40" s="5" customFormat="1">
      <c r="A394" s="4" t="s">
        <v>1470</v>
      </c>
      <c r="B394" s="4">
        <v>2012</v>
      </c>
      <c r="C394" s="4" t="s">
        <v>3184</v>
      </c>
      <c r="D394" s="4" t="s">
        <v>3185</v>
      </c>
      <c r="E394" s="4" t="s">
        <v>3186</v>
      </c>
      <c r="F394" s="4">
        <v>407</v>
      </c>
      <c r="G394" s="4" t="s">
        <v>3187</v>
      </c>
      <c r="H394" s="4" t="s">
        <v>3188</v>
      </c>
      <c r="I394" s="4"/>
      <c r="J394" s="4" t="s">
        <v>1627</v>
      </c>
      <c r="K394" s="4">
        <v>1259</v>
      </c>
      <c r="L394" s="4"/>
      <c r="M394" s="4">
        <v>0</v>
      </c>
      <c r="N394" s="4">
        <v>0</v>
      </c>
      <c r="O394" s="4">
        <v>141</v>
      </c>
      <c r="P394" s="4">
        <v>0</v>
      </c>
      <c r="Q394" s="4">
        <v>0</v>
      </c>
      <c r="R394" s="4">
        <v>6.6</v>
      </c>
      <c r="S394" s="4">
        <v>9.6999999999999993</v>
      </c>
      <c r="T394" s="4">
        <v>0.2</v>
      </c>
      <c r="U394" s="16"/>
      <c r="V394" s="16"/>
      <c r="W394" s="16"/>
      <c r="X394" s="16"/>
      <c r="Y394" s="16"/>
      <c r="Z394" s="16"/>
      <c r="AA394" s="16"/>
      <c r="AB394" s="28" t="str">
        <f>[1]DE!B$3047</f>
        <v>1.(c)</v>
      </c>
      <c r="AC394" s="31" t="str">
        <f>[1]DE!C$3047</f>
        <v>EnBW Energie Baden-Württemberg AG</v>
      </c>
      <c r="AD394" s="31" t="str">
        <f>[1]DE!D$3047</f>
        <v>KW Marbach</v>
      </c>
      <c r="AE394" s="31">
        <f>[1]DE!E$3047</f>
        <v>45296</v>
      </c>
      <c r="AF394" s="31" t="str">
        <f>[1]DE!F$3047</f>
        <v>Thomas-Alva-Edison-Ring</v>
      </c>
      <c r="AG394" s="31" t="str">
        <f>[1]DE!G$3047</f>
        <v>6</v>
      </c>
      <c r="AH394" s="31" t="str">
        <f>[1]DE!H$3047</f>
        <v>Marbach am Neckar</v>
      </c>
      <c r="AI394" s="31" t="str">
        <f>[1]DE!I$3047</f>
        <v>71672</v>
      </c>
      <c r="AJ394" s="31">
        <f>[1]DE!J$3047</f>
        <v>0</v>
      </c>
      <c r="AK394" s="31">
        <f>[1]DE!K$3047</f>
        <v>0</v>
      </c>
      <c r="AL394" s="31">
        <f>[1]DE!L$3047</f>
        <v>0</v>
      </c>
      <c r="AM394" s="31">
        <f>[1]DE!M$3047</f>
        <v>0</v>
      </c>
      <c r="AN394" s="8" t="s">
        <v>810</v>
      </c>
    </row>
    <row r="395" spans="1:40" s="5" customFormat="1">
      <c r="A395" s="4" t="s">
        <v>1470</v>
      </c>
      <c r="B395" s="4">
        <v>2012</v>
      </c>
      <c r="C395" s="4" t="s">
        <v>3189</v>
      </c>
      <c r="D395" s="4" t="s">
        <v>3190</v>
      </c>
      <c r="E395" s="4" t="s">
        <v>3191</v>
      </c>
      <c r="F395" s="4">
        <v>408</v>
      </c>
      <c r="G395" s="4" t="s">
        <v>3192</v>
      </c>
      <c r="H395" s="4" t="s">
        <v>3193</v>
      </c>
      <c r="I395" s="4"/>
      <c r="J395" s="4" t="s">
        <v>1627</v>
      </c>
      <c r="K395" s="4">
        <v>276</v>
      </c>
      <c r="L395" s="4"/>
      <c r="M395" s="4">
        <v>0</v>
      </c>
      <c r="N395" s="4">
        <v>0</v>
      </c>
      <c r="O395" s="4">
        <v>0</v>
      </c>
      <c r="P395" s="4">
        <v>7.3520000000000003</v>
      </c>
      <c r="Q395" s="4">
        <v>0</v>
      </c>
      <c r="R395" s="4">
        <v>3.0000000000000001E-3</v>
      </c>
      <c r="S395" s="4">
        <v>8.9999999999999993E-3</v>
      </c>
      <c r="T395" s="4">
        <v>1E-3</v>
      </c>
      <c r="U395" s="16"/>
      <c r="V395" s="16"/>
      <c r="W395" s="16"/>
      <c r="X395" s="16"/>
      <c r="Y395" s="16"/>
      <c r="Z395" s="16"/>
      <c r="AA395" s="16"/>
      <c r="AB395" s="28" t="str">
        <f>[1]DE!B$3061</f>
        <v>2.(f)</v>
      </c>
      <c r="AC395" s="31" t="str">
        <f>[1]DE!C$3061</f>
        <v>Hydraulik Markranstädt GmbH</v>
      </c>
      <c r="AD395" s="31" t="str">
        <f>[1]DE!D$3061</f>
        <v>Hydraulik Markranstädt GmbH</v>
      </c>
      <c r="AE395" s="31">
        <f>[1]DE!E$3061</f>
        <v>74745</v>
      </c>
      <c r="AF395" s="31" t="str">
        <f>[1]DE!F$3061</f>
        <v>Nordstraße</v>
      </c>
      <c r="AG395" s="31" t="str">
        <f>[1]DE!G$3061</f>
        <v>8</v>
      </c>
      <c r="AH395" s="31" t="str">
        <f>[1]DE!H$3061</f>
        <v>Markranstädt</v>
      </c>
      <c r="AI395" s="31" t="str">
        <f>[1]DE!I$3061</f>
        <v>04420</v>
      </c>
      <c r="AJ395" s="31">
        <f>[1]DE!J$3061</f>
        <v>0</v>
      </c>
      <c r="AK395" s="31">
        <f>[1]DE!K$3061</f>
        <v>0</v>
      </c>
      <c r="AL395" s="31">
        <f>[1]DE!L$3061</f>
        <v>0</v>
      </c>
      <c r="AM395" s="31">
        <f>[1]DE!M$3061</f>
        <v>0</v>
      </c>
      <c r="AN395" s="8" t="s">
        <v>809</v>
      </c>
    </row>
    <row r="396" spans="1:40">
      <c r="A396" s="1" t="s">
        <v>1470</v>
      </c>
      <c r="B396" s="1">
        <v>2012</v>
      </c>
      <c r="C396" s="1" t="s">
        <v>3194</v>
      </c>
      <c r="D396" s="1" t="s">
        <v>3195</v>
      </c>
      <c r="E396" s="1" t="s">
        <v>3196</v>
      </c>
      <c r="F396" s="1">
        <v>409</v>
      </c>
      <c r="G396" s="1" t="s">
        <v>3197</v>
      </c>
      <c r="H396" s="1" t="s">
        <v>3198</v>
      </c>
      <c r="I396" s="1"/>
      <c r="J396" s="1" t="s">
        <v>1627</v>
      </c>
      <c r="K396" s="1">
        <v>437</v>
      </c>
      <c r="L396" s="1"/>
      <c r="M396" s="1">
        <v>0</v>
      </c>
      <c r="N396" s="1">
        <v>0</v>
      </c>
      <c r="O396" s="1">
        <v>0</v>
      </c>
      <c r="P396" s="1">
        <v>954.37</v>
      </c>
      <c r="Q396" s="1">
        <v>0</v>
      </c>
      <c r="R396" s="1">
        <v>2.8000000000000001E-2</v>
      </c>
      <c r="S396" s="1">
        <v>105.19499999999999</v>
      </c>
      <c r="T396" s="1">
        <v>0.114</v>
      </c>
      <c r="U396" s="3"/>
      <c r="V396" s="3"/>
      <c r="W396" s="3"/>
      <c r="X396" s="3"/>
      <c r="Y396" s="3"/>
      <c r="Z396" s="3"/>
      <c r="AA396" s="3"/>
    </row>
    <row r="397" spans="1:40">
      <c r="A397" s="1" t="s">
        <v>1470</v>
      </c>
      <c r="B397" s="1">
        <v>2012</v>
      </c>
      <c r="C397" s="1" t="s">
        <v>3199</v>
      </c>
      <c r="D397" s="1" t="s">
        <v>3200</v>
      </c>
      <c r="E397" s="1" t="s">
        <v>3201</v>
      </c>
      <c r="F397" s="1">
        <v>410</v>
      </c>
      <c r="G397" s="1" t="s">
        <v>3202</v>
      </c>
      <c r="H397" s="1" t="s">
        <v>3198</v>
      </c>
      <c r="I397" s="1"/>
      <c r="J397" s="1" t="s">
        <v>1627</v>
      </c>
      <c r="K397" s="1">
        <v>437</v>
      </c>
      <c r="L397" s="1"/>
      <c r="M397" s="1">
        <v>0</v>
      </c>
      <c r="N397" s="1">
        <v>0</v>
      </c>
      <c r="O397" s="1">
        <v>0</v>
      </c>
      <c r="P397" s="1">
        <v>358.97</v>
      </c>
      <c r="Q397" s="1">
        <v>0</v>
      </c>
      <c r="R397" s="1">
        <v>1.2999999999999999E-2</v>
      </c>
      <c r="S397" s="1">
        <v>21.347000000000001</v>
      </c>
      <c r="T397" s="1">
        <v>0.30299999999999999</v>
      </c>
      <c r="U397" s="3"/>
      <c r="V397" s="3"/>
      <c r="W397" s="3"/>
      <c r="X397" s="3"/>
      <c r="Y397" s="3"/>
      <c r="Z397" s="3"/>
      <c r="AA397" s="3"/>
    </row>
    <row r="398" spans="1:40">
      <c r="A398" s="1" t="s">
        <v>1470</v>
      </c>
      <c r="B398" s="1">
        <v>2012</v>
      </c>
      <c r="C398" s="1" t="s">
        <v>3203</v>
      </c>
      <c r="D398" s="1" t="s">
        <v>3204</v>
      </c>
      <c r="E398" s="1" t="s">
        <v>3205</v>
      </c>
      <c r="F398" s="1">
        <v>411</v>
      </c>
      <c r="G398" s="1" t="s">
        <v>3206</v>
      </c>
      <c r="H398" s="1" t="s">
        <v>3198</v>
      </c>
      <c r="I398" s="1"/>
      <c r="J398" s="1" t="s">
        <v>1627</v>
      </c>
      <c r="K398" s="1">
        <v>375</v>
      </c>
      <c r="L398" s="1"/>
      <c r="M398" s="1">
        <v>0</v>
      </c>
      <c r="N398" s="1">
        <v>10050.02</v>
      </c>
      <c r="O398" s="1">
        <v>763</v>
      </c>
      <c r="P398" s="1">
        <v>294.98</v>
      </c>
      <c r="Q398" s="1">
        <v>65.010000000000005</v>
      </c>
      <c r="R398" s="1">
        <v>309.26</v>
      </c>
      <c r="S398" s="1">
        <v>805.82500000000005</v>
      </c>
      <c r="T398" s="1">
        <v>14.449</v>
      </c>
      <c r="U398" s="3"/>
      <c r="V398" s="3"/>
      <c r="W398" s="3"/>
      <c r="X398" s="3"/>
      <c r="Y398" s="3"/>
      <c r="Z398" s="3"/>
      <c r="AA398" s="3"/>
    </row>
    <row r="399" spans="1:40">
      <c r="A399" s="1" t="s">
        <v>1470</v>
      </c>
      <c r="B399" s="1">
        <v>2012</v>
      </c>
      <c r="C399" s="1" t="s">
        <v>3207</v>
      </c>
      <c r="D399" s="1" t="s">
        <v>3208</v>
      </c>
      <c r="E399" s="1" t="s">
        <v>3209</v>
      </c>
      <c r="F399" s="1">
        <v>412</v>
      </c>
      <c r="G399" s="1" t="s">
        <v>3210</v>
      </c>
      <c r="H399" s="1" t="s">
        <v>3198</v>
      </c>
      <c r="I399" s="1"/>
      <c r="J399" s="1" t="s">
        <v>1627</v>
      </c>
      <c r="K399" s="1">
        <v>320</v>
      </c>
      <c r="L399" s="1"/>
      <c r="M399" s="1">
        <v>0</v>
      </c>
      <c r="N399" s="1">
        <v>7678.39</v>
      </c>
      <c r="O399" s="1">
        <v>458.48</v>
      </c>
      <c r="P399" s="1">
        <v>186.03</v>
      </c>
      <c r="Q399" s="1">
        <v>3.29</v>
      </c>
      <c r="R399" s="1">
        <v>358.43900000000002</v>
      </c>
      <c r="S399" s="1">
        <v>737.43600000000004</v>
      </c>
      <c r="T399" s="1">
        <v>33.554000000000002</v>
      </c>
      <c r="U399" s="3"/>
      <c r="V399" s="3"/>
      <c r="W399" s="3"/>
      <c r="X399" s="3"/>
      <c r="Y399" s="3"/>
      <c r="Z399" s="3"/>
      <c r="AA399" s="3"/>
    </row>
    <row r="400" spans="1:40">
      <c r="A400" s="1" t="s">
        <v>1470</v>
      </c>
      <c r="B400" s="1">
        <v>2012</v>
      </c>
      <c r="C400" s="1" t="s">
        <v>3211</v>
      </c>
      <c r="D400" s="1" t="s">
        <v>3212</v>
      </c>
      <c r="E400" s="1" t="s">
        <v>3213</v>
      </c>
      <c r="F400" s="1">
        <v>413</v>
      </c>
      <c r="G400" s="1" t="s">
        <v>3214</v>
      </c>
      <c r="H400" s="1" t="s">
        <v>3198</v>
      </c>
      <c r="I400" s="1"/>
      <c r="J400" s="1" t="s">
        <v>1627</v>
      </c>
      <c r="K400" s="1">
        <v>226</v>
      </c>
      <c r="L400" s="1"/>
      <c r="M400" s="1">
        <v>0</v>
      </c>
      <c r="N400" s="1">
        <v>4925.22</v>
      </c>
      <c r="O400" s="1">
        <v>0</v>
      </c>
      <c r="P400" s="1">
        <v>141.36000000000001</v>
      </c>
      <c r="Q400" s="1">
        <v>0</v>
      </c>
      <c r="R400" s="1">
        <v>509.916</v>
      </c>
      <c r="S400" s="1">
        <v>305.60000000000002</v>
      </c>
      <c r="T400" s="1">
        <v>12.916</v>
      </c>
      <c r="U400" s="3"/>
      <c r="V400" s="3"/>
      <c r="W400" s="3"/>
      <c r="X400" s="3"/>
      <c r="Y400" s="3"/>
      <c r="Z400" s="3"/>
      <c r="AA400" s="3"/>
    </row>
    <row r="401" spans="1:40">
      <c r="A401" s="1" t="s">
        <v>1470</v>
      </c>
      <c r="B401" s="1">
        <v>2012</v>
      </c>
      <c r="C401" s="1" t="s">
        <v>3215</v>
      </c>
      <c r="D401" s="1" t="s">
        <v>3216</v>
      </c>
      <c r="E401" s="1" t="s">
        <v>3217</v>
      </c>
      <c r="F401" s="1">
        <v>414</v>
      </c>
      <c r="G401" s="1" t="s">
        <v>3218</v>
      </c>
      <c r="H401" s="1" t="s">
        <v>3198</v>
      </c>
      <c r="I401" s="1"/>
      <c r="J401" s="1" t="s">
        <v>1627</v>
      </c>
      <c r="K401" s="1">
        <v>114</v>
      </c>
      <c r="L401" s="1"/>
      <c r="M401" s="1">
        <v>0</v>
      </c>
      <c r="N401" s="1">
        <v>0</v>
      </c>
      <c r="O401" s="1">
        <v>55</v>
      </c>
      <c r="P401" s="1">
        <v>0</v>
      </c>
      <c r="Q401" s="1">
        <v>0</v>
      </c>
      <c r="R401" s="1">
        <v>4</v>
      </c>
      <c r="S401" s="1">
        <v>3</v>
      </c>
      <c r="T401" s="1">
        <v>3.5999999999999997E-2</v>
      </c>
      <c r="U401" s="3"/>
      <c r="V401" s="3"/>
      <c r="W401" s="3"/>
      <c r="X401" s="3"/>
      <c r="Y401" s="3"/>
      <c r="Z401" s="3"/>
      <c r="AA401" s="3"/>
    </row>
    <row r="402" spans="1:40" s="5" customFormat="1">
      <c r="A402" s="4" t="s">
        <v>1470</v>
      </c>
      <c r="B402" s="4">
        <v>2012</v>
      </c>
      <c r="C402" s="4" t="s">
        <v>3219</v>
      </c>
      <c r="D402" s="4" t="s">
        <v>3220</v>
      </c>
      <c r="E402" s="4" t="s">
        <v>3221</v>
      </c>
      <c r="F402" s="4">
        <v>415</v>
      </c>
      <c r="G402" s="4" t="s">
        <v>3222</v>
      </c>
      <c r="H402" s="4" t="s">
        <v>3223</v>
      </c>
      <c r="I402" s="4"/>
      <c r="J402" s="4" t="s">
        <v>1627</v>
      </c>
      <c r="K402" s="4">
        <v>199</v>
      </c>
      <c r="L402" s="4"/>
      <c r="M402" s="4">
        <v>119.8</v>
      </c>
      <c r="N402" s="4">
        <v>356.4</v>
      </c>
      <c r="O402" s="4">
        <v>0</v>
      </c>
      <c r="P402" s="4">
        <v>3592.1</v>
      </c>
      <c r="Q402" s="4">
        <v>0</v>
      </c>
      <c r="R402" s="4">
        <v>13.7</v>
      </c>
      <c r="S402" s="4">
        <v>227.1</v>
      </c>
      <c r="T402" s="4">
        <v>7.0000000000000007E-2</v>
      </c>
      <c r="U402" s="16"/>
      <c r="V402" s="16"/>
      <c r="W402" s="16"/>
      <c r="X402" s="16"/>
      <c r="Y402" s="16"/>
      <c r="Z402" s="16"/>
      <c r="AA402" s="16"/>
      <c r="AB402" s="28" t="str">
        <f>[1]DE!B$3093</f>
        <v>6.(b)</v>
      </c>
      <c r="AC402" s="31" t="str">
        <f>[1]DE!C$3093</f>
        <v>Tecnokarton GmbH &amp; Co. KG</v>
      </c>
      <c r="AD402" s="31" t="str">
        <f>[1]DE!D$3093</f>
        <v>Tecnokarton GmbH &amp; Co. KG</v>
      </c>
      <c r="AE402" s="31">
        <f>[1]DE!E$3093</f>
        <v>157969</v>
      </c>
      <c r="AF402" s="31" t="str">
        <f>[1]DE!F$3093</f>
        <v>Polcher Str.</v>
      </c>
      <c r="AG402" s="31" t="str">
        <f>[1]DE!G$3093</f>
        <v>113</v>
      </c>
      <c r="AH402" s="31" t="str">
        <f>[1]DE!H$3093</f>
        <v>Mayen</v>
      </c>
      <c r="AI402" s="31" t="str">
        <f>[1]DE!I$3093</f>
        <v>56727</v>
      </c>
      <c r="AJ402" s="31">
        <f>[1]DE!J$3093</f>
        <v>0</v>
      </c>
      <c r="AK402" s="31">
        <f>[1]DE!K$3093</f>
        <v>0</v>
      </c>
      <c r="AL402" s="31">
        <f>[1]DE!L$3093</f>
        <v>0</v>
      </c>
      <c r="AM402" s="31">
        <f>[1]DE!M$3093</f>
        <v>0</v>
      </c>
      <c r="AN402" s="8" t="s">
        <v>809</v>
      </c>
    </row>
    <row r="403" spans="1:40">
      <c r="A403" s="1" t="s">
        <v>1470</v>
      </c>
      <c r="B403" s="1">
        <v>2012</v>
      </c>
      <c r="C403" s="1" t="s">
        <v>3224</v>
      </c>
      <c r="D403" s="1" t="s">
        <v>3225</v>
      </c>
      <c r="E403" s="1" t="s">
        <v>3226</v>
      </c>
      <c r="F403" s="1">
        <v>416</v>
      </c>
      <c r="G403" s="1" t="s">
        <v>3227</v>
      </c>
      <c r="H403" s="1" t="s">
        <v>3228</v>
      </c>
      <c r="I403" s="1"/>
      <c r="J403" s="1" t="s">
        <v>1627</v>
      </c>
      <c r="K403" s="1">
        <v>57</v>
      </c>
      <c r="L403" s="1"/>
      <c r="M403" s="1">
        <v>0</v>
      </c>
      <c r="N403" s="1">
        <v>0</v>
      </c>
      <c r="O403" s="1">
        <v>9.218</v>
      </c>
      <c r="P403" s="1">
        <v>173.95</v>
      </c>
      <c r="Q403" s="1">
        <v>0</v>
      </c>
      <c r="R403" s="1">
        <v>0.72099999999999997</v>
      </c>
      <c r="S403" s="1">
        <v>16.231999999999999</v>
      </c>
      <c r="T403" s="1">
        <v>2.9000000000000001E-2</v>
      </c>
      <c r="U403" s="3"/>
      <c r="V403" s="3"/>
      <c r="W403" s="3"/>
      <c r="X403" s="3"/>
      <c r="Y403" s="3"/>
      <c r="Z403" s="3"/>
      <c r="AA403" s="3"/>
    </row>
    <row r="404" spans="1:40">
      <c r="A404" s="1" t="s">
        <v>1470</v>
      </c>
      <c r="B404" s="1">
        <v>2012</v>
      </c>
      <c r="C404" s="1" t="s">
        <v>3229</v>
      </c>
      <c r="D404" s="1" t="s">
        <v>3230</v>
      </c>
      <c r="E404" s="1" t="s">
        <v>3231</v>
      </c>
      <c r="F404" s="1">
        <v>417</v>
      </c>
      <c r="G404" s="1" t="s">
        <v>3232</v>
      </c>
      <c r="H404" s="1" t="s">
        <v>3233</v>
      </c>
      <c r="I404" s="1"/>
      <c r="J404" s="1" t="s">
        <v>1627</v>
      </c>
      <c r="K404" s="1">
        <v>61</v>
      </c>
      <c r="L404" s="1"/>
      <c r="M404" s="1">
        <v>0</v>
      </c>
      <c r="N404" s="1">
        <v>0</v>
      </c>
      <c r="O404" s="1">
        <v>6.0000000000000001E-3</v>
      </c>
      <c r="P404" s="1">
        <v>432.24099999999999</v>
      </c>
      <c r="Q404" s="1">
        <v>0</v>
      </c>
      <c r="R404" s="1">
        <v>0</v>
      </c>
      <c r="S404" s="1">
        <v>16.114999999999998</v>
      </c>
      <c r="T404" s="1">
        <v>0</v>
      </c>
      <c r="U404" s="3"/>
      <c r="V404" s="3"/>
      <c r="W404" s="3"/>
      <c r="X404" s="3"/>
      <c r="Y404" s="3"/>
      <c r="Z404" s="3"/>
      <c r="AA404" s="3"/>
    </row>
    <row r="405" spans="1:40">
      <c r="A405" s="1" t="s">
        <v>1470</v>
      </c>
      <c r="B405" s="1">
        <v>2012</v>
      </c>
      <c r="C405" s="1" t="s">
        <v>3234</v>
      </c>
      <c r="D405" s="1" t="s">
        <v>3235</v>
      </c>
      <c r="E405" s="1" t="s">
        <v>3236</v>
      </c>
      <c r="F405" s="1">
        <v>418</v>
      </c>
      <c r="G405" s="1" t="s">
        <v>3237</v>
      </c>
      <c r="H405" s="1" t="s">
        <v>3238</v>
      </c>
      <c r="I405" s="1"/>
      <c r="J405" s="1" t="s">
        <v>1627</v>
      </c>
      <c r="K405" s="1">
        <v>156</v>
      </c>
      <c r="L405" s="1"/>
      <c r="M405" s="1">
        <v>0</v>
      </c>
      <c r="N405" s="1">
        <v>0</v>
      </c>
      <c r="O405" s="1">
        <v>0</v>
      </c>
      <c r="P405" s="1">
        <v>407.7</v>
      </c>
      <c r="Q405" s="1">
        <v>0</v>
      </c>
      <c r="R405" s="1">
        <v>6.4000000000000001E-2</v>
      </c>
      <c r="S405" s="1">
        <v>79.44</v>
      </c>
      <c r="T405" s="1">
        <v>0</v>
      </c>
      <c r="U405" s="3"/>
      <c r="V405" s="3"/>
      <c r="W405" s="3"/>
      <c r="X405" s="3"/>
      <c r="Y405" s="3"/>
      <c r="Z405" s="3"/>
      <c r="AA405" s="3"/>
    </row>
    <row r="406" spans="1:40">
      <c r="A406" s="1" t="s">
        <v>1470</v>
      </c>
      <c r="B406" s="1">
        <v>2012</v>
      </c>
      <c r="C406" s="1" t="s">
        <v>3239</v>
      </c>
      <c r="D406" s="1" t="s">
        <v>3240</v>
      </c>
      <c r="E406" s="1" t="s">
        <v>3241</v>
      </c>
      <c r="F406" s="1">
        <v>419</v>
      </c>
      <c r="G406" s="1" t="s">
        <v>3242</v>
      </c>
      <c r="H406" s="1" t="s">
        <v>3238</v>
      </c>
      <c r="I406" s="1"/>
      <c r="J406" s="1" t="s">
        <v>1627</v>
      </c>
      <c r="K406" s="1">
        <v>142</v>
      </c>
      <c r="L406" s="1"/>
      <c r="M406" s="1">
        <v>0</v>
      </c>
      <c r="N406" s="1">
        <v>0</v>
      </c>
      <c r="O406" s="1">
        <v>0</v>
      </c>
      <c r="P406" s="1">
        <v>60.2</v>
      </c>
      <c r="Q406" s="1">
        <v>0</v>
      </c>
      <c r="R406" s="1">
        <v>8.9999999999999993E-3</v>
      </c>
      <c r="S406" s="1">
        <v>3.25</v>
      </c>
      <c r="T406" s="1">
        <v>0</v>
      </c>
      <c r="U406" s="3"/>
      <c r="V406" s="3"/>
      <c r="W406" s="3"/>
      <c r="X406" s="3"/>
      <c r="Y406" s="3"/>
      <c r="Z406" s="3"/>
      <c r="AA406" s="3"/>
    </row>
    <row r="407" spans="1:40">
      <c r="A407" s="1" t="s">
        <v>1470</v>
      </c>
      <c r="B407" s="1">
        <v>2012</v>
      </c>
      <c r="C407" s="1" t="s">
        <v>3243</v>
      </c>
      <c r="D407" s="1" t="s">
        <v>3244</v>
      </c>
      <c r="E407" s="1" t="s">
        <v>3245</v>
      </c>
      <c r="F407" s="1">
        <v>420</v>
      </c>
      <c r="G407" s="1" t="s">
        <v>3246</v>
      </c>
      <c r="H407" s="1" t="s">
        <v>3247</v>
      </c>
      <c r="I407" s="1"/>
      <c r="J407" s="1" t="s">
        <v>1627</v>
      </c>
      <c r="K407" s="1">
        <v>199</v>
      </c>
      <c r="L407" s="1"/>
      <c r="M407" s="1">
        <v>0</v>
      </c>
      <c r="N407" s="1">
        <v>0</v>
      </c>
      <c r="O407" s="1">
        <v>2.5169999999999999</v>
      </c>
      <c r="P407" s="1">
        <v>1672.8720000000001</v>
      </c>
      <c r="Q407" s="1">
        <v>166.84</v>
      </c>
      <c r="R407" s="1">
        <v>2.54</v>
      </c>
      <c r="S407" s="1">
        <v>41.2</v>
      </c>
      <c r="T407" s="1">
        <v>0.09</v>
      </c>
      <c r="U407" s="3"/>
      <c r="V407" s="3"/>
      <c r="W407" s="3"/>
      <c r="X407" s="3"/>
      <c r="Y407" s="3"/>
      <c r="Z407" s="3"/>
      <c r="AA407" s="3"/>
    </row>
    <row r="408" spans="1:40">
      <c r="A408" s="1" t="s">
        <v>1470</v>
      </c>
      <c r="B408" s="1">
        <v>2012</v>
      </c>
      <c r="C408" s="1" t="s">
        <v>3248</v>
      </c>
      <c r="D408" s="1" t="s">
        <v>3249</v>
      </c>
      <c r="E408" s="1" t="s">
        <v>3250</v>
      </c>
      <c r="F408" s="1">
        <v>421</v>
      </c>
      <c r="G408" s="1" t="s">
        <v>3251</v>
      </c>
      <c r="H408" s="1" t="s">
        <v>3247</v>
      </c>
      <c r="I408" s="1"/>
      <c r="J408" s="1" t="s">
        <v>1627</v>
      </c>
      <c r="K408" s="1">
        <v>86</v>
      </c>
      <c r="L408" s="1"/>
      <c r="M408" s="1">
        <v>0</v>
      </c>
      <c r="N408" s="1">
        <v>0</v>
      </c>
      <c r="O408" s="1">
        <v>1.65</v>
      </c>
      <c r="P408" s="1">
        <v>17.434999999999999</v>
      </c>
      <c r="Q408" s="1">
        <v>0</v>
      </c>
      <c r="R408" s="1">
        <v>0.14099999999999999</v>
      </c>
      <c r="S408" s="1">
        <v>0.46400000000000002</v>
      </c>
      <c r="T408" s="1">
        <v>3.0000000000000001E-3</v>
      </c>
      <c r="U408" s="3"/>
      <c r="V408" s="3"/>
      <c r="W408" s="3"/>
      <c r="X408" s="3"/>
      <c r="Y408" s="3"/>
      <c r="Z408" s="3"/>
      <c r="AA408" s="3"/>
    </row>
    <row r="409" spans="1:40">
      <c r="A409" s="1" t="s">
        <v>1470</v>
      </c>
      <c r="B409" s="1">
        <v>2012</v>
      </c>
      <c r="C409" s="1" t="s">
        <v>3252</v>
      </c>
      <c r="D409" s="1" t="s">
        <v>3253</v>
      </c>
      <c r="E409" s="1" t="s">
        <v>3254</v>
      </c>
      <c r="F409" s="1">
        <v>422</v>
      </c>
      <c r="G409" s="1" t="s">
        <v>3255</v>
      </c>
      <c r="H409" s="1" t="s">
        <v>3256</v>
      </c>
      <c r="I409" s="1"/>
      <c r="J409" s="1" t="s">
        <v>1627</v>
      </c>
      <c r="K409" s="1">
        <v>61</v>
      </c>
      <c r="L409" s="1"/>
      <c r="M409" s="1">
        <v>0</v>
      </c>
      <c r="N409" s="1">
        <v>0</v>
      </c>
      <c r="O409" s="1">
        <v>0.04</v>
      </c>
      <c r="P409" s="1">
        <v>465.08</v>
      </c>
      <c r="Q409" s="1">
        <v>0</v>
      </c>
      <c r="R409" s="1">
        <v>0.2</v>
      </c>
      <c r="S409" s="1">
        <v>16.899999999999999</v>
      </c>
      <c r="T409" s="1">
        <v>0.04</v>
      </c>
      <c r="U409" s="3"/>
      <c r="V409" s="3"/>
      <c r="W409" s="3"/>
      <c r="X409" s="3"/>
      <c r="Y409" s="3"/>
      <c r="Z409" s="3"/>
      <c r="AA409" s="3"/>
    </row>
    <row r="410" spans="1:40" s="5" customFormat="1">
      <c r="A410" s="4" t="s">
        <v>1470</v>
      </c>
      <c r="B410" s="4">
        <v>2012</v>
      </c>
      <c r="C410" s="4" t="s">
        <v>3257</v>
      </c>
      <c r="D410" s="4" t="s">
        <v>3258</v>
      </c>
      <c r="E410" s="4" t="s">
        <v>3259</v>
      </c>
      <c r="F410" s="4">
        <v>423</v>
      </c>
      <c r="G410" s="4" t="s">
        <v>3260</v>
      </c>
      <c r="H410" s="4" t="s">
        <v>3261</v>
      </c>
      <c r="I410" s="4"/>
      <c r="J410" s="4" t="s">
        <v>1627</v>
      </c>
      <c r="K410" s="4">
        <v>90</v>
      </c>
      <c r="L410" s="4"/>
      <c r="M410" s="4">
        <v>0</v>
      </c>
      <c r="N410" s="4">
        <v>0</v>
      </c>
      <c r="O410" s="4">
        <v>0</v>
      </c>
      <c r="P410" s="4">
        <v>339.5</v>
      </c>
      <c r="Q410" s="4">
        <v>0</v>
      </c>
      <c r="R410" s="4">
        <v>5.2999999999999999E-2</v>
      </c>
      <c r="S410" s="4">
        <v>54</v>
      </c>
      <c r="T410" s="4">
        <v>0</v>
      </c>
      <c r="U410" s="16"/>
      <c r="V410" s="16"/>
      <c r="W410" s="16"/>
      <c r="X410" s="16"/>
      <c r="Y410" s="16"/>
      <c r="Z410" s="16"/>
      <c r="AA410" s="16"/>
      <c r="AB410" s="28" t="str">
        <f>[1]DE!B$3257</f>
        <v>1.(c)</v>
      </c>
      <c r="AC410" s="31" t="str">
        <f>[1]DE!C$3257</f>
        <v>TENP GmbH Trans Europa Naturgas Pipeline</v>
      </c>
      <c r="AD410" s="31" t="str">
        <f>[1]DE!D$3257</f>
        <v>Gasverdichter Hügelheim TENP GmbH, Werk Hügelheim</v>
      </c>
      <c r="AE410" s="31">
        <f>[1]DE!E$3257</f>
        <v>45481</v>
      </c>
      <c r="AF410" s="31" t="str">
        <f>[1]DE!F$3257</f>
        <v>Ruhrgasweg</v>
      </c>
      <c r="AG410" s="31" t="str">
        <f>[1]DE!G$3257</f>
        <v>2</v>
      </c>
      <c r="AH410" s="31" t="str">
        <f>[1]DE!H$3257</f>
        <v>Müllheim</v>
      </c>
      <c r="AI410" s="31" t="str">
        <f>[1]DE!I$3257</f>
        <v>79379</v>
      </c>
      <c r="AJ410" s="31">
        <f>[1]DE!J$3257</f>
        <v>0</v>
      </c>
      <c r="AK410" s="31">
        <f>[1]DE!K$3257</f>
        <v>0</v>
      </c>
      <c r="AL410" s="31">
        <f>[1]DE!L$3257</f>
        <v>0</v>
      </c>
      <c r="AM410" s="31">
        <f>[1]DE!M$3257</f>
        <v>0</v>
      </c>
      <c r="AN410" s="8" t="s">
        <v>810</v>
      </c>
    </row>
    <row r="411" spans="1:40">
      <c r="A411" s="1" t="s">
        <v>1470</v>
      </c>
      <c r="B411" s="1">
        <v>2012</v>
      </c>
      <c r="C411" s="1" t="s">
        <v>3262</v>
      </c>
      <c r="D411" s="1" t="s">
        <v>3263</v>
      </c>
      <c r="E411" s="1" t="s">
        <v>3264</v>
      </c>
      <c r="F411" s="1">
        <v>424</v>
      </c>
      <c r="G411" s="1" t="s">
        <v>3265</v>
      </c>
      <c r="H411" s="1" t="s">
        <v>3266</v>
      </c>
      <c r="I411" s="1"/>
      <c r="J411" s="1" t="s">
        <v>1627</v>
      </c>
      <c r="K411" s="1">
        <v>1965</v>
      </c>
      <c r="L411" s="1"/>
      <c r="M411" s="1">
        <v>0</v>
      </c>
      <c r="N411" s="1">
        <v>0</v>
      </c>
      <c r="O411" s="1">
        <v>14.045</v>
      </c>
      <c r="P411" s="1">
        <v>16512.514999999999</v>
      </c>
      <c r="Q411" s="1">
        <v>0</v>
      </c>
      <c r="R411" s="1">
        <v>7.5739999999999998</v>
      </c>
      <c r="S411" s="1">
        <v>526.89700000000005</v>
      </c>
      <c r="T411" s="1">
        <v>3.129</v>
      </c>
      <c r="U411" s="3"/>
      <c r="V411" s="3"/>
      <c r="W411" s="3"/>
      <c r="X411" s="3"/>
      <c r="Y411" s="3"/>
      <c r="Z411" s="3"/>
      <c r="AA411" s="3"/>
    </row>
    <row r="412" spans="1:40" s="5" customFormat="1">
      <c r="A412" s="4" t="s">
        <v>1470</v>
      </c>
      <c r="B412" s="4">
        <v>2012</v>
      </c>
      <c r="C412" s="4" t="s">
        <v>3267</v>
      </c>
      <c r="D412" s="4" t="s">
        <v>3268</v>
      </c>
      <c r="E412" s="4" t="s">
        <v>3269</v>
      </c>
      <c r="F412" s="4">
        <v>425</v>
      </c>
      <c r="G412" s="4" t="s">
        <v>3270</v>
      </c>
      <c r="H412" s="4" t="s">
        <v>3266</v>
      </c>
      <c r="I412" s="4"/>
      <c r="J412" s="4" t="s">
        <v>1627</v>
      </c>
      <c r="K412" s="4">
        <v>880</v>
      </c>
      <c r="L412" s="4"/>
      <c r="M412" s="4">
        <v>0</v>
      </c>
      <c r="N412" s="4">
        <v>0</v>
      </c>
      <c r="O412" s="4">
        <v>0</v>
      </c>
      <c r="P412" s="4">
        <v>358.37399999999997</v>
      </c>
      <c r="Q412" s="4">
        <v>0</v>
      </c>
      <c r="R412" s="4">
        <v>0.15200000000000002</v>
      </c>
      <c r="S412" s="4">
        <v>110.233</v>
      </c>
      <c r="T412" s="4">
        <v>5.8999999999999997E-2</v>
      </c>
      <c r="U412" s="16"/>
      <c r="V412" s="16"/>
      <c r="W412" s="16"/>
      <c r="X412" s="16"/>
      <c r="Y412" s="16"/>
      <c r="Z412" s="16"/>
      <c r="AA412" s="16"/>
      <c r="AB412" s="28" t="str">
        <f>[1]DE!B$3280</f>
        <v>1.(c)</v>
      </c>
      <c r="AC412" s="31" t="str">
        <f>[1]DE!C$3280</f>
        <v>SWM Services GmbH</v>
      </c>
      <c r="AD412" s="31" t="str">
        <f>[1]DE!D$3280</f>
        <v>SWM Heizkraftwerk Freimann</v>
      </c>
      <c r="AE412" s="31">
        <f>[1]DE!E$3280</f>
        <v>45681</v>
      </c>
      <c r="AF412" s="31" t="str">
        <f>[1]DE!F$3280</f>
        <v>Frankfurter Ring</v>
      </c>
      <c r="AG412" s="31" t="str">
        <f>[1]DE!G$3280</f>
        <v>181</v>
      </c>
      <c r="AH412" s="31" t="str">
        <f>[1]DE!H$3280</f>
        <v>München</v>
      </c>
      <c r="AI412" s="31" t="str">
        <f>[1]DE!I$3280</f>
        <v>80807</v>
      </c>
      <c r="AJ412" s="31">
        <f>[1]DE!J$3280</f>
        <v>111</v>
      </c>
      <c r="AK412" s="31">
        <f>[1]DE!K$3280</f>
        <v>0</v>
      </c>
      <c r="AL412" s="31">
        <f>[1]DE!L$3280</f>
        <v>0</v>
      </c>
      <c r="AM412" s="31">
        <f>[1]DE!M$3280</f>
        <v>0</v>
      </c>
      <c r="AN412" s="8" t="s">
        <v>810</v>
      </c>
    </row>
    <row r="413" spans="1:40" s="5" customFormat="1">
      <c r="A413" s="4" t="s">
        <v>1470</v>
      </c>
      <c r="B413" s="4">
        <v>2012</v>
      </c>
      <c r="C413" s="4" t="s">
        <v>3271</v>
      </c>
      <c r="D413" s="4" t="s">
        <v>3272</v>
      </c>
      <c r="E413" s="4" t="s">
        <v>3273</v>
      </c>
      <c r="F413" s="4">
        <v>426</v>
      </c>
      <c r="G413" s="4" t="s">
        <v>3274</v>
      </c>
      <c r="H413" s="4" t="s">
        <v>3266</v>
      </c>
      <c r="I413" s="4"/>
      <c r="J413" s="4" t="s">
        <v>1627</v>
      </c>
      <c r="K413" s="4">
        <v>60</v>
      </c>
      <c r="L413" s="4"/>
      <c r="M413" s="4">
        <v>0</v>
      </c>
      <c r="N413" s="4">
        <v>0</v>
      </c>
      <c r="O413" s="4">
        <v>0.41099999999999998</v>
      </c>
      <c r="P413" s="4">
        <v>256.12</v>
      </c>
      <c r="Q413" s="4">
        <v>0</v>
      </c>
      <c r="R413" s="4">
        <v>0</v>
      </c>
      <c r="S413" s="4">
        <v>11.045999999999999</v>
      </c>
      <c r="T413" s="4">
        <v>0</v>
      </c>
      <c r="U413" s="16"/>
      <c r="V413" s="16"/>
      <c r="W413" s="16"/>
      <c r="X413" s="16"/>
      <c r="Y413" s="16"/>
      <c r="Z413" s="16"/>
      <c r="AA413" s="16"/>
      <c r="AB413" s="28" t="str">
        <f>[1]DE!B$3273</f>
        <v>9.(c)</v>
      </c>
      <c r="AC413" s="31" t="str">
        <f>[1]DE!C$3273</f>
        <v>MAN Truck &amp; Bus AG</v>
      </c>
      <c r="AD413" s="31" t="str">
        <f>[1]DE!D$3273</f>
        <v>MAN Truck &amp; Bus AG Werk München</v>
      </c>
      <c r="AE413" s="31">
        <f>[1]DE!E$3273</f>
        <v>72490</v>
      </c>
      <c r="AF413" s="31" t="str">
        <f>[1]DE!F$3273</f>
        <v>Dachauer Straße</v>
      </c>
      <c r="AG413" s="31" t="str">
        <f>[1]DE!G$3273</f>
        <v>667</v>
      </c>
      <c r="AH413" s="31" t="str">
        <f>[1]DE!H$3273</f>
        <v>München</v>
      </c>
      <c r="AI413" s="31" t="str">
        <f>[1]DE!I$3273</f>
        <v>80995</v>
      </c>
      <c r="AJ413" s="31">
        <f>[1]DE!J$3273</f>
        <v>0</v>
      </c>
      <c r="AK413" s="31">
        <f>[1]DE!K$3273</f>
        <v>0</v>
      </c>
      <c r="AL413" s="31">
        <f>[1]DE!L$3273</f>
        <v>0</v>
      </c>
      <c r="AM413" s="31">
        <f>[1]DE!M$3273</f>
        <v>0</v>
      </c>
      <c r="AN413" s="8" t="s">
        <v>810</v>
      </c>
    </row>
    <row r="414" spans="1:40" s="5" customFormat="1">
      <c r="A414" s="4" t="s">
        <v>1470</v>
      </c>
      <c r="B414" s="4">
        <v>2012</v>
      </c>
      <c r="C414" s="4" t="s">
        <v>3275</v>
      </c>
      <c r="D414" s="4" t="s">
        <v>3276</v>
      </c>
      <c r="E414" s="4" t="s">
        <v>3277</v>
      </c>
      <c r="F414" s="4">
        <v>427</v>
      </c>
      <c r="G414" s="4" t="s">
        <v>3278</v>
      </c>
      <c r="H414" s="4" t="s">
        <v>3266</v>
      </c>
      <c r="I414" s="4"/>
      <c r="J414" s="4" t="s">
        <v>1627</v>
      </c>
      <c r="K414" s="4">
        <v>65</v>
      </c>
      <c r="L414" s="4"/>
      <c r="M414" s="4">
        <v>0</v>
      </c>
      <c r="N414" s="4">
        <v>0</v>
      </c>
      <c r="O414" s="4">
        <v>0.45</v>
      </c>
      <c r="P414" s="4">
        <v>211.87899999999999</v>
      </c>
      <c r="Q414" s="4">
        <v>0</v>
      </c>
      <c r="R414" s="4">
        <v>0</v>
      </c>
      <c r="S414" s="4">
        <v>4.9000000000000004</v>
      </c>
      <c r="T414" s="4">
        <v>0</v>
      </c>
      <c r="U414" s="16"/>
      <c r="V414" s="16"/>
      <c r="W414" s="16"/>
      <c r="X414" s="16"/>
      <c r="Y414" s="16"/>
      <c r="Z414" s="16"/>
      <c r="AA414" s="16"/>
      <c r="AB414" s="28" t="str">
        <f>[1]DE!B$3274</f>
        <v>2.(f)</v>
      </c>
      <c r="AC414" s="31" t="str">
        <f>[1]DE!C$3274</f>
        <v>MTU Aero Engines GmbH</v>
      </c>
      <c r="AD414" s="31" t="str">
        <f>[1]DE!D$3274</f>
        <v>MTU Aero Engines GmbH</v>
      </c>
      <c r="AE414" s="31">
        <f>[1]DE!E$3274</f>
        <v>45710</v>
      </c>
      <c r="AF414" s="31" t="str">
        <f>[1]DE!F$3274</f>
        <v>Dachauer Straße</v>
      </c>
      <c r="AG414" s="31" t="str">
        <f>[1]DE!G$3274</f>
        <v>665</v>
      </c>
      <c r="AH414" s="31" t="str">
        <f>[1]DE!H$3274</f>
        <v>München</v>
      </c>
      <c r="AI414" s="31" t="str">
        <f>[1]DE!I$3274</f>
        <v>80995</v>
      </c>
      <c r="AJ414" s="31">
        <f>[1]DE!J$3274</f>
        <v>0</v>
      </c>
      <c r="AK414" s="31">
        <f>[1]DE!K$3274</f>
        <v>0</v>
      </c>
      <c r="AL414" s="31">
        <f>[1]DE!L$3274</f>
        <v>0</v>
      </c>
      <c r="AM414" s="31">
        <f>[1]DE!M$3274</f>
        <v>0</v>
      </c>
      <c r="AN414" s="8" t="s">
        <v>810</v>
      </c>
    </row>
    <row r="415" spans="1:40">
      <c r="A415" s="1" t="s">
        <v>1470</v>
      </c>
      <c r="B415" s="1">
        <v>2012</v>
      </c>
      <c r="C415" s="1" t="s">
        <v>3279</v>
      </c>
      <c r="D415" s="1" t="s">
        <v>3280</v>
      </c>
      <c r="E415" s="1" t="s">
        <v>3281</v>
      </c>
      <c r="F415" s="1">
        <v>428</v>
      </c>
      <c r="G415" s="1" t="s">
        <v>3282</v>
      </c>
      <c r="H415" s="1" t="s">
        <v>3266</v>
      </c>
      <c r="I415" s="1"/>
      <c r="J415" s="1" t="s">
        <v>1627</v>
      </c>
      <c r="K415" s="1">
        <v>159</v>
      </c>
      <c r="L415" s="1"/>
      <c r="M415" s="1">
        <v>0</v>
      </c>
      <c r="N415" s="1">
        <v>0</v>
      </c>
      <c r="O415" s="1">
        <v>0.438</v>
      </c>
      <c r="P415" s="1">
        <v>192.53100000000001</v>
      </c>
      <c r="Q415" s="1">
        <v>0</v>
      </c>
      <c r="R415" s="1">
        <v>0.1</v>
      </c>
      <c r="S415" s="1">
        <v>4.8259999999999996</v>
      </c>
      <c r="T415" s="1">
        <v>1.7000000000000001E-2</v>
      </c>
      <c r="U415" s="3"/>
      <c r="V415" s="3"/>
      <c r="W415" s="3"/>
      <c r="X415" s="3"/>
      <c r="Y415" s="3"/>
      <c r="Z415" s="3"/>
      <c r="AA415" s="3"/>
    </row>
    <row r="416" spans="1:40">
      <c r="A416" s="1" t="s">
        <v>1470</v>
      </c>
      <c r="B416" s="1">
        <v>2012</v>
      </c>
      <c r="C416" s="1" t="s">
        <v>3283</v>
      </c>
      <c r="D416" s="1" t="s">
        <v>3284</v>
      </c>
      <c r="E416" s="1" t="s">
        <v>3285</v>
      </c>
      <c r="F416" s="1">
        <v>429</v>
      </c>
      <c r="G416" s="1" t="s">
        <v>3286</v>
      </c>
      <c r="H416" s="1" t="s">
        <v>3266</v>
      </c>
      <c r="I416" s="1"/>
      <c r="J416" s="1" t="s">
        <v>1627</v>
      </c>
      <c r="K416" s="1">
        <v>203</v>
      </c>
      <c r="L416" s="1"/>
      <c r="M416" s="1">
        <v>0</v>
      </c>
      <c r="N416" s="1">
        <v>0</v>
      </c>
      <c r="O416" s="1">
        <v>0</v>
      </c>
      <c r="P416" s="1">
        <v>130.95400000000001</v>
      </c>
      <c r="Q416" s="1">
        <v>0</v>
      </c>
      <c r="R416" s="1">
        <v>5.5E-2</v>
      </c>
      <c r="S416" s="1">
        <v>2.903</v>
      </c>
      <c r="T416" s="1">
        <v>1.0999999999999999E-2</v>
      </c>
      <c r="U416" s="3"/>
      <c r="V416" s="3"/>
      <c r="W416" s="3"/>
      <c r="X416" s="3"/>
      <c r="Y416" s="3"/>
      <c r="Z416" s="3"/>
      <c r="AA416" s="3"/>
    </row>
    <row r="417" spans="1:40">
      <c r="A417" s="1" t="s">
        <v>1470</v>
      </c>
      <c r="B417" s="1">
        <v>2012</v>
      </c>
      <c r="C417" s="1" t="s">
        <v>3287</v>
      </c>
      <c r="D417" s="1" t="s">
        <v>3288</v>
      </c>
      <c r="E417" s="1" t="s">
        <v>3289</v>
      </c>
      <c r="F417" s="1">
        <v>430</v>
      </c>
      <c r="G417" s="1" t="s">
        <v>3290</v>
      </c>
      <c r="H417" s="1" t="s">
        <v>3266</v>
      </c>
      <c r="I417" s="1"/>
      <c r="J417" s="1" t="s">
        <v>1627</v>
      </c>
      <c r="K417" s="1">
        <v>147</v>
      </c>
      <c r="L417" s="1"/>
      <c r="M417" s="1">
        <v>0</v>
      </c>
      <c r="N417" s="1">
        <v>0</v>
      </c>
      <c r="O417" s="1">
        <v>0.25600000000000001</v>
      </c>
      <c r="P417" s="1">
        <v>119.20699999999999</v>
      </c>
      <c r="Q417" s="1">
        <v>0</v>
      </c>
      <c r="R417" s="1">
        <v>6.2E-2</v>
      </c>
      <c r="S417" s="1">
        <v>4.399</v>
      </c>
      <c r="T417" s="1">
        <v>0.01</v>
      </c>
      <c r="U417" s="3"/>
      <c r="V417" s="3"/>
      <c r="W417" s="3"/>
      <c r="X417" s="3"/>
      <c r="Y417" s="3"/>
      <c r="Z417" s="3"/>
      <c r="AA417" s="3"/>
    </row>
    <row r="418" spans="1:40">
      <c r="A418" s="1" t="s">
        <v>1470</v>
      </c>
      <c r="B418" s="1">
        <v>2012</v>
      </c>
      <c r="C418" s="1" t="s">
        <v>3291</v>
      </c>
      <c r="D418" s="1" t="s">
        <v>3292</v>
      </c>
      <c r="E418" s="1" t="s">
        <v>3293</v>
      </c>
      <c r="F418" s="1">
        <v>431</v>
      </c>
      <c r="G418" s="1" t="s">
        <v>3294</v>
      </c>
      <c r="H418" s="1" t="s">
        <v>3266</v>
      </c>
      <c r="I418" s="1"/>
      <c r="J418" s="1" t="s">
        <v>1627</v>
      </c>
      <c r="K418" s="1">
        <v>91</v>
      </c>
      <c r="L418" s="1"/>
      <c r="M418" s="1">
        <v>0</v>
      </c>
      <c r="N418" s="1">
        <v>0</v>
      </c>
      <c r="O418" s="1">
        <v>0.95799999999999996</v>
      </c>
      <c r="P418" s="1">
        <v>75.617999999999995</v>
      </c>
      <c r="Q418" s="1">
        <v>0</v>
      </c>
      <c r="R418" s="1">
        <v>7.3999999999999996E-2</v>
      </c>
      <c r="S418" s="1">
        <v>2.4790000000000001</v>
      </c>
      <c r="T418" s="1">
        <v>8.0000000000000002E-3</v>
      </c>
      <c r="U418" s="3"/>
      <c r="V418" s="3"/>
      <c r="W418" s="3"/>
      <c r="X418" s="3"/>
      <c r="Y418" s="3"/>
      <c r="Z418" s="3"/>
      <c r="AA418" s="3"/>
    </row>
    <row r="419" spans="1:40">
      <c r="A419" s="1" t="s">
        <v>1470</v>
      </c>
      <c r="B419" s="1">
        <v>2012</v>
      </c>
      <c r="C419" s="1" t="s">
        <v>3295</v>
      </c>
      <c r="D419" s="1" t="s">
        <v>3296</v>
      </c>
      <c r="E419" s="1" t="s">
        <v>3297</v>
      </c>
      <c r="F419" s="1">
        <v>432</v>
      </c>
      <c r="G419" s="1" t="s">
        <v>3298</v>
      </c>
      <c r="H419" s="1" t="s">
        <v>3266</v>
      </c>
      <c r="I419" s="1"/>
      <c r="J419" s="1" t="s">
        <v>1627</v>
      </c>
      <c r="K419" s="1">
        <v>74</v>
      </c>
      <c r="L419" s="1"/>
      <c r="M419" s="1">
        <v>0</v>
      </c>
      <c r="N419" s="1">
        <v>0</v>
      </c>
      <c r="O419" s="1">
        <v>0.16300000000000001</v>
      </c>
      <c r="P419" s="1">
        <v>56.648000000000003</v>
      </c>
      <c r="Q419" s="1">
        <v>0</v>
      </c>
      <c r="R419" s="1">
        <v>3.1E-2</v>
      </c>
      <c r="S419" s="1">
        <v>1.9990000000000001</v>
      </c>
      <c r="T419" s="1">
        <v>5.0000000000000001E-3</v>
      </c>
      <c r="U419" s="3"/>
      <c r="V419" s="3"/>
      <c r="W419" s="3"/>
      <c r="X419" s="3"/>
      <c r="Y419" s="3"/>
      <c r="Z419" s="3"/>
      <c r="AA419" s="3"/>
    </row>
    <row r="420" spans="1:40">
      <c r="A420" s="1" t="s">
        <v>1470</v>
      </c>
      <c r="B420" s="1">
        <v>2012</v>
      </c>
      <c r="C420" s="1" t="s">
        <v>3299</v>
      </c>
      <c r="D420" s="1" t="s">
        <v>3300</v>
      </c>
      <c r="E420" s="1" t="s">
        <v>3301</v>
      </c>
      <c r="F420" s="1">
        <v>433</v>
      </c>
      <c r="G420" s="1" t="s">
        <v>3302</v>
      </c>
      <c r="H420" s="1" t="s">
        <v>3266</v>
      </c>
      <c r="I420" s="1"/>
      <c r="J420" s="1" t="s">
        <v>1627</v>
      </c>
      <c r="K420" s="1">
        <v>65</v>
      </c>
      <c r="L420" s="1"/>
      <c r="M420" s="1">
        <v>0</v>
      </c>
      <c r="N420" s="1">
        <v>0</v>
      </c>
      <c r="O420" s="1">
        <v>0</v>
      </c>
      <c r="P420" s="1">
        <v>7.9269999999999996</v>
      </c>
      <c r="Q420" s="1">
        <v>0</v>
      </c>
      <c r="R420" s="1">
        <v>3.0000000000000001E-3</v>
      </c>
      <c r="S420" s="1">
        <v>0.17899999999999999</v>
      </c>
      <c r="T420" s="1">
        <v>1E-3</v>
      </c>
      <c r="U420" s="3"/>
      <c r="V420" s="3"/>
      <c r="W420" s="3"/>
      <c r="X420" s="3"/>
      <c r="Y420" s="3"/>
      <c r="Z420" s="3"/>
      <c r="AA420" s="3"/>
    </row>
    <row r="421" spans="1:40">
      <c r="A421" s="1" t="s">
        <v>1470</v>
      </c>
      <c r="B421" s="1">
        <v>2012</v>
      </c>
      <c r="C421" s="1" t="s">
        <v>3303</v>
      </c>
      <c r="D421" s="1" t="s">
        <v>3304</v>
      </c>
      <c r="E421" s="1" t="s">
        <v>3305</v>
      </c>
      <c r="F421" s="1">
        <v>434</v>
      </c>
      <c r="G421" s="1" t="s">
        <v>3306</v>
      </c>
      <c r="H421" s="1" t="s">
        <v>3307</v>
      </c>
      <c r="I421" s="1"/>
      <c r="J421" s="1" t="s">
        <v>1627</v>
      </c>
      <c r="K421" s="1">
        <v>158</v>
      </c>
      <c r="L421" s="1"/>
      <c r="M421" s="1">
        <v>0</v>
      </c>
      <c r="N421" s="1">
        <v>0</v>
      </c>
      <c r="O421" s="1">
        <v>450.96899999999999</v>
      </c>
      <c r="P421" s="1">
        <v>0</v>
      </c>
      <c r="Q421" s="1">
        <v>2036.8910000000001</v>
      </c>
      <c r="R421" s="1">
        <v>165.12100000000001</v>
      </c>
      <c r="S421" s="1">
        <v>138.83099999999999</v>
      </c>
      <c r="T421" s="1">
        <v>5.5E-2</v>
      </c>
      <c r="U421" s="3"/>
      <c r="V421" s="3"/>
      <c r="W421" s="3"/>
      <c r="X421" s="3"/>
      <c r="Y421" s="3"/>
      <c r="Z421" s="3"/>
      <c r="AA421" s="3"/>
    </row>
    <row r="422" spans="1:40" s="5" customFormat="1">
      <c r="A422" s="4" t="s">
        <v>1470</v>
      </c>
      <c r="B422" s="4">
        <v>2012</v>
      </c>
      <c r="C422" s="4" t="s">
        <v>3308</v>
      </c>
      <c r="D422" s="4" t="s">
        <v>3309</v>
      </c>
      <c r="E422" s="4" t="s">
        <v>3310</v>
      </c>
      <c r="F422" s="4">
        <v>435</v>
      </c>
      <c r="G422" s="4" t="s">
        <v>3311</v>
      </c>
      <c r="H422" s="4" t="s">
        <v>3307</v>
      </c>
      <c r="I422" s="4"/>
      <c r="J422" s="4" t="s">
        <v>1627</v>
      </c>
      <c r="K422" s="4">
        <v>291</v>
      </c>
      <c r="L422" s="4"/>
      <c r="M422" s="4">
        <v>0</v>
      </c>
      <c r="N422" s="4">
        <v>0</v>
      </c>
      <c r="O422" s="4">
        <v>0</v>
      </c>
      <c r="P422" s="4">
        <v>0</v>
      </c>
      <c r="Q422" s="4">
        <v>8081.357</v>
      </c>
      <c r="R422" s="4">
        <v>0</v>
      </c>
      <c r="S422" s="4">
        <v>310.755</v>
      </c>
      <c r="T422" s="4">
        <v>0</v>
      </c>
      <c r="U422" s="16"/>
      <c r="V422" s="16"/>
      <c r="W422" s="16"/>
      <c r="X422" s="16"/>
      <c r="Y422" s="16"/>
      <c r="Z422" s="16"/>
      <c r="AA422" s="16"/>
      <c r="AB422" s="28" t="str">
        <f>[1]DE!B$3283</f>
        <v>4.(a)</v>
      </c>
      <c r="AC422" s="31" t="str">
        <f>[1]DE!C$3283</f>
        <v>Basell Polyolefine GmbH</v>
      </c>
      <c r="AD422" s="31" t="str">
        <f>[1]DE!D$3283</f>
        <v>Basell Polyolefine GmbH</v>
      </c>
      <c r="AE422" s="31">
        <f>[1]DE!E$3283</f>
        <v>45782</v>
      </c>
      <c r="AF422" s="31" t="str">
        <f>[1]DE!F$3283</f>
        <v>Berghauser Weg</v>
      </c>
      <c r="AG422" s="31" t="str">
        <f>[1]DE!G$3283</f>
        <v>50</v>
      </c>
      <c r="AH422" s="31" t="str">
        <f>[1]DE!H$3283</f>
        <v>Münchsmünster</v>
      </c>
      <c r="AI422" s="31" t="str">
        <f>[1]DE!I$3283</f>
        <v>85126</v>
      </c>
      <c r="AJ422" s="31">
        <f>[1]DE!J$3283</f>
        <v>453</v>
      </c>
      <c r="AK422" s="31">
        <f>[1]DE!K$3283</f>
        <v>165</v>
      </c>
      <c r="AL422" s="31">
        <f>[1]DE!L$3283</f>
        <v>0</v>
      </c>
      <c r="AM422" s="31">
        <f>[1]DE!M$3283</f>
        <v>562</v>
      </c>
      <c r="AN422" s="8" t="s">
        <v>809</v>
      </c>
    </row>
    <row r="423" spans="1:40" s="5" customFormat="1">
      <c r="A423" s="4" t="s">
        <v>1470</v>
      </c>
      <c r="B423" s="4">
        <v>2012</v>
      </c>
      <c r="C423" s="4" t="s">
        <v>3312</v>
      </c>
      <c r="D423" s="4" t="s">
        <v>3313</v>
      </c>
      <c r="E423" s="4" t="s">
        <v>3314</v>
      </c>
      <c r="F423" s="4">
        <v>436</v>
      </c>
      <c r="G423" s="4" t="s">
        <v>3315</v>
      </c>
      <c r="H423" s="4" t="s">
        <v>3316</v>
      </c>
      <c r="I423" s="4"/>
      <c r="J423" s="4" t="s">
        <v>1627</v>
      </c>
      <c r="K423" s="4">
        <v>400</v>
      </c>
      <c r="L423" s="4"/>
      <c r="M423" s="4">
        <v>0</v>
      </c>
      <c r="N423" s="4">
        <v>0</v>
      </c>
      <c r="O423" s="4">
        <v>3.4</v>
      </c>
      <c r="P423" s="4">
        <v>4335.8999999999996</v>
      </c>
      <c r="Q423" s="4">
        <v>0</v>
      </c>
      <c r="R423" s="4">
        <v>1.8</v>
      </c>
      <c r="S423" s="4">
        <v>182.5</v>
      </c>
      <c r="T423" s="4">
        <v>0.4</v>
      </c>
      <c r="U423" s="16"/>
      <c r="V423" s="16"/>
      <c r="W423" s="16"/>
      <c r="X423" s="16"/>
      <c r="Y423" s="16"/>
      <c r="Z423" s="16"/>
      <c r="AA423" s="16"/>
      <c r="AB423" s="28" t="str">
        <f>[1]DE!B$3291</f>
        <v>1.(c)</v>
      </c>
      <c r="AC423" s="31" t="str">
        <f>[1]DE!C$3291</f>
        <v>Stadtwerke Münster GmbH Abt. T4</v>
      </c>
      <c r="AD423" s="31" t="str">
        <f>[1]DE!D$3291</f>
        <v>Stadtwerke Münster GmbH</v>
      </c>
      <c r="AE423" s="31">
        <f>[1]DE!E$3291</f>
        <v>44270</v>
      </c>
      <c r="AF423" s="31" t="str">
        <f>[1]DE!F$3291</f>
        <v>Am Mittelhafen</v>
      </c>
      <c r="AG423" s="31" t="str">
        <f>[1]DE!G$3291</f>
        <v>11</v>
      </c>
      <c r="AH423" s="31" t="str">
        <f>[1]DE!H$3291</f>
        <v>Münster</v>
      </c>
      <c r="AI423" s="31" t="str">
        <f>[1]DE!I$3291</f>
        <v>48155</v>
      </c>
      <c r="AJ423" s="31">
        <f>[1]DE!J$3291</f>
        <v>183</v>
      </c>
      <c r="AK423" s="31">
        <f>[1]DE!K$3291</f>
        <v>0</v>
      </c>
      <c r="AL423" s="31">
        <f>[1]DE!L$3291</f>
        <v>0</v>
      </c>
      <c r="AM423" s="31">
        <f>[1]DE!M$3291</f>
        <v>240</v>
      </c>
      <c r="AN423" s="8" t="s">
        <v>810</v>
      </c>
    </row>
    <row r="424" spans="1:40">
      <c r="A424" s="1" t="s">
        <v>1470</v>
      </c>
      <c r="B424" s="1">
        <v>2012</v>
      </c>
      <c r="C424" s="1" t="s">
        <v>3317</v>
      </c>
      <c r="D424" s="1" t="s">
        <v>3318</v>
      </c>
      <c r="E424" s="1" t="s">
        <v>3319</v>
      </c>
      <c r="F424" s="1">
        <v>437</v>
      </c>
      <c r="G424" s="1" t="s">
        <v>3320</v>
      </c>
      <c r="H424" s="1" t="s">
        <v>3316</v>
      </c>
      <c r="I424" s="1"/>
      <c r="J424" s="1" t="s">
        <v>1627</v>
      </c>
      <c r="K424" s="1">
        <v>126</v>
      </c>
      <c r="L424" s="1"/>
      <c r="M424" s="1">
        <v>0</v>
      </c>
      <c r="N424" s="1">
        <v>0</v>
      </c>
      <c r="O424" s="1">
        <v>1.7929999999999999</v>
      </c>
      <c r="P424" s="1">
        <v>468.43799999999999</v>
      </c>
      <c r="Q424" s="1">
        <v>0</v>
      </c>
      <c r="R424" s="1">
        <v>0.38600000000000001</v>
      </c>
      <c r="S424" s="1">
        <v>16.93</v>
      </c>
      <c r="T424" s="1">
        <v>1.6E-2</v>
      </c>
      <c r="U424" s="3"/>
      <c r="V424" s="3"/>
      <c r="W424" s="3"/>
      <c r="X424" s="3"/>
      <c r="Y424" s="3"/>
      <c r="Z424" s="3"/>
      <c r="AA424" s="3"/>
    </row>
    <row r="425" spans="1:40" s="5" customFormat="1">
      <c r="A425" s="4" t="s">
        <v>1470</v>
      </c>
      <c r="B425" s="4">
        <v>2012</v>
      </c>
      <c r="C425" s="4" t="s">
        <v>3321</v>
      </c>
      <c r="D425" s="4" t="s">
        <v>3322</v>
      </c>
      <c r="E425" s="4" t="s">
        <v>3323</v>
      </c>
      <c r="F425" s="4">
        <v>438</v>
      </c>
      <c r="G425" s="4" t="s">
        <v>3324</v>
      </c>
      <c r="H425" s="4" t="s">
        <v>3325</v>
      </c>
      <c r="I425" s="4"/>
      <c r="J425" s="4" t="s">
        <v>1627</v>
      </c>
      <c r="K425" s="4">
        <v>94</v>
      </c>
      <c r="L425" s="4"/>
      <c r="M425" s="4">
        <v>0</v>
      </c>
      <c r="N425" s="4">
        <v>0</v>
      </c>
      <c r="O425" s="4">
        <v>3.91</v>
      </c>
      <c r="P425" s="4">
        <v>0</v>
      </c>
      <c r="Q425" s="4">
        <v>0</v>
      </c>
      <c r="R425" s="4">
        <v>0.182</v>
      </c>
      <c r="S425" s="4">
        <v>0.187</v>
      </c>
      <c r="T425" s="4">
        <v>6.0000000000000001E-3</v>
      </c>
      <c r="U425" s="16"/>
      <c r="V425" s="16"/>
      <c r="W425" s="16"/>
      <c r="X425" s="16"/>
      <c r="Y425" s="16"/>
      <c r="Z425" s="16"/>
      <c r="AA425" s="16"/>
      <c r="AB425" s="28" t="str">
        <f>[1]DE!B$3308</f>
        <v>2.(f)</v>
      </c>
      <c r="AC425" s="31" t="str">
        <f>[1]DE!C$3308</f>
        <v>AUDI AG</v>
      </c>
      <c r="AD425" s="31" t="str">
        <f>[1]DE!D$3308</f>
        <v>AUDI AG</v>
      </c>
      <c r="AE425" s="31">
        <f>[1]DE!E$3308</f>
        <v>2457</v>
      </c>
      <c r="AF425" s="31" t="str">
        <f>[1]DE!F$3308</f>
        <v>NSU-Straße</v>
      </c>
      <c r="AG425" s="31" t="str">
        <f>[1]DE!G$3308</f>
        <v>1</v>
      </c>
      <c r="AH425" s="31" t="str">
        <f>[1]DE!H$3308</f>
        <v>Neckarsulm</v>
      </c>
      <c r="AI425" s="31" t="str">
        <f>[1]DE!I$3308</f>
        <v>74172</v>
      </c>
      <c r="AJ425" s="31">
        <f>[1]DE!J$3308</f>
        <v>0</v>
      </c>
      <c r="AK425" s="31">
        <f>[1]DE!K$3308</f>
        <v>0</v>
      </c>
      <c r="AL425" s="31">
        <f>[1]DE!L$3308</f>
        <v>0</v>
      </c>
      <c r="AM425" s="31">
        <f>[1]DE!M$3308</f>
        <v>0</v>
      </c>
      <c r="AN425" s="8" t="s">
        <v>810</v>
      </c>
    </row>
    <row r="426" spans="1:40" s="5" customFormat="1">
      <c r="A426" s="4" t="s">
        <v>1470</v>
      </c>
      <c r="B426" s="4">
        <v>2012</v>
      </c>
      <c r="C426" s="4" t="s">
        <v>3326</v>
      </c>
      <c r="D426" s="4" t="s">
        <v>3327</v>
      </c>
      <c r="E426" s="4" t="s">
        <v>3328</v>
      </c>
      <c r="F426" s="4">
        <v>439</v>
      </c>
      <c r="G426" s="4" t="s">
        <v>3329</v>
      </c>
      <c r="H426" s="4" t="s">
        <v>3330</v>
      </c>
      <c r="I426" s="4"/>
      <c r="J426" s="4" t="s">
        <v>1627</v>
      </c>
      <c r="K426" s="4">
        <v>199</v>
      </c>
      <c r="L426" s="4"/>
      <c r="M426" s="4">
        <v>0</v>
      </c>
      <c r="N426" s="4">
        <v>0</v>
      </c>
      <c r="O426" s="4">
        <v>0.90300000000000002</v>
      </c>
      <c r="P426" s="4">
        <v>2981.509</v>
      </c>
      <c r="Q426" s="4">
        <v>0</v>
      </c>
      <c r="R426" s="4">
        <v>1.337</v>
      </c>
      <c r="S426" s="4">
        <v>141.25</v>
      </c>
      <c r="T426" s="4">
        <v>0.372</v>
      </c>
      <c r="U426" s="16"/>
      <c r="V426" s="16"/>
      <c r="W426" s="16"/>
      <c r="X426" s="16"/>
      <c r="Y426" s="16"/>
      <c r="Z426" s="16"/>
      <c r="AA426" s="16"/>
      <c r="AB426" s="28" t="str">
        <f>[1]DE!B$3327</f>
        <v>1.(c)</v>
      </c>
      <c r="AC426" s="31" t="str">
        <f>[1]DE!C$3327</f>
        <v>Neubrandenburger Stadtwerke GmbH</v>
      </c>
      <c r="AD426" s="31" t="str">
        <f>[1]DE!D$3327</f>
        <v>Heizkraftwerk Neubrandenburg</v>
      </c>
      <c r="AE426" s="31">
        <f>[1]DE!E$3327</f>
        <v>46497</v>
      </c>
      <c r="AF426" s="31" t="str">
        <f>[1]DE!F$3327</f>
        <v>Warliner Str.</v>
      </c>
      <c r="AG426" s="31" t="str">
        <f>[1]DE!G$3327</f>
        <v>22</v>
      </c>
      <c r="AH426" s="31" t="str">
        <f>[1]DE!H$3327</f>
        <v>Neubrandenburg</v>
      </c>
      <c r="AI426" s="31" t="str">
        <f>[1]DE!I$3327</f>
        <v>17034</v>
      </c>
      <c r="AJ426" s="31">
        <f>[1]DE!J$3327</f>
        <v>141</v>
      </c>
      <c r="AK426" s="31">
        <f>[1]DE!K$3327</f>
        <v>0</v>
      </c>
      <c r="AL426" s="31">
        <f>[1]DE!L$3327</f>
        <v>0</v>
      </c>
      <c r="AM426" s="31">
        <f>[1]DE!M$3327</f>
        <v>168</v>
      </c>
      <c r="AN426" s="8" t="s">
        <v>810</v>
      </c>
    </row>
    <row r="427" spans="1:40">
      <c r="A427" s="1" t="s">
        <v>1470</v>
      </c>
      <c r="B427" s="1">
        <v>2012</v>
      </c>
      <c r="C427" s="1" t="s">
        <v>3331</v>
      </c>
      <c r="D427" s="1" t="s">
        <v>3332</v>
      </c>
      <c r="E427" s="1" t="s">
        <v>3333</v>
      </c>
      <c r="F427" s="1">
        <v>440</v>
      </c>
      <c r="G427" s="1" t="s">
        <v>3334</v>
      </c>
      <c r="H427" s="1" t="s">
        <v>3330</v>
      </c>
      <c r="I427" s="1"/>
      <c r="J427" s="1" t="s">
        <v>1627</v>
      </c>
      <c r="K427" s="1">
        <v>106</v>
      </c>
      <c r="L427" s="1"/>
      <c r="M427" s="1">
        <v>0</v>
      </c>
      <c r="N427" s="1">
        <v>0</v>
      </c>
      <c r="O427" s="1">
        <v>0</v>
      </c>
      <c r="P427" s="1">
        <v>47.966999999999999</v>
      </c>
      <c r="Q427" s="1">
        <v>0</v>
      </c>
      <c r="R427" s="1">
        <v>2.1000000000000001E-2</v>
      </c>
      <c r="S427" s="1">
        <v>2.12</v>
      </c>
      <c r="T427" s="1">
        <v>4.0000000000000001E-3</v>
      </c>
      <c r="U427" s="3"/>
      <c r="V427" s="3"/>
      <c r="W427" s="3"/>
      <c r="X427" s="3"/>
      <c r="Y427" s="3"/>
      <c r="Z427" s="3"/>
      <c r="AA427" s="3"/>
    </row>
    <row r="428" spans="1:40">
      <c r="A428" s="1" t="s">
        <v>1470</v>
      </c>
      <c r="B428" s="1">
        <v>2012</v>
      </c>
      <c r="C428" s="1" t="s">
        <v>3335</v>
      </c>
      <c r="D428" s="1" t="s">
        <v>3336</v>
      </c>
      <c r="E428" s="1" t="s">
        <v>3337</v>
      </c>
      <c r="F428" s="1">
        <v>441</v>
      </c>
      <c r="G428" s="1" t="s">
        <v>3338</v>
      </c>
      <c r="H428" s="1" t="s">
        <v>3330</v>
      </c>
      <c r="I428" s="1"/>
      <c r="J428" s="1" t="s">
        <v>1627</v>
      </c>
      <c r="K428" s="1">
        <v>88</v>
      </c>
      <c r="L428" s="1"/>
      <c r="M428" s="1">
        <v>0</v>
      </c>
      <c r="N428" s="1">
        <v>0</v>
      </c>
      <c r="O428" s="1">
        <v>0.19</v>
      </c>
      <c r="P428" s="1">
        <v>33.94</v>
      </c>
      <c r="Q428" s="1">
        <v>0</v>
      </c>
      <c r="R428" s="1">
        <v>2.3E-2</v>
      </c>
      <c r="S428" s="1">
        <v>1.5109999999999999</v>
      </c>
      <c r="T428" s="1">
        <v>3.0000000000000001E-3</v>
      </c>
      <c r="U428" s="3"/>
      <c r="V428" s="3"/>
      <c r="W428" s="3"/>
      <c r="X428" s="3"/>
      <c r="Y428" s="3"/>
      <c r="Z428" s="3"/>
      <c r="AA428" s="3"/>
    </row>
    <row r="429" spans="1:40">
      <c r="A429" s="1" t="s">
        <v>1470</v>
      </c>
      <c r="B429" s="1">
        <v>2012</v>
      </c>
      <c r="C429" s="1" t="s">
        <v>3339</v>
      </c>
      <c r="D429" s="1" t="s">
        <v>3340</v>
      </c>
      <c r="E429" s="1" t="s">
        <v>3341</v>
      </c>
      <c r="F429" s="1">
        <v>442</v>
      </c>
      <c r="G429" s="1" t="s">
        <v>3342</v>
      </c>
      <c r="H429" s="1" t="s">
        <v>3343</v>
      </c>
      <c r="I429" s="1"/>
      <c r="J429" s="1" t="s">
        <v>1627</v>
      </c>
      <c r="K429" s="1">
        <v>293</v>
      </c>
      <c r="L429" s="1"/>
      <c r="M429" s="1">
        <v>0</v>
      </c>
      <c r="N429" s="1">
        <v>968.14599999999996</v>
      </c>
      <c r="O429" s="1">
        <v>29.88</v>
      </c>
      <c r="P429" s="1">
        <v>33.152999999999999</v>
      </c>
      <c r="Q429" s="1">
        <v>0</v>
      </c>
      <c r="R429" s="1">
        <v>76.100999999999999</v>
      </c>
      <c r="S429" s="1">
        <v>82.26</v>
      </c>
      <c r="T429" s="1">
        <v>3.4039999999999999</v>
      </c>
      <c r="U429" s="3"/>
      <c r="V429" s="3"/>
      <c r="W429" s="3"/>
      <c r="X429" s="3"/>
      <c r="Y429" s="3"/>
      <c r="Z429" s="3"/>
      <c r="AA429" s="3"/>
    </row>
    <row r="430" spans="1:40">
      <c r="A430" s="1" t="s">
        <v>1470</v>
      </c>
      <c r="B430" s="1">
        <v>2012</v>
      </c>
      <c r="C430" s="1" t="s">
        <v>3344</v>
      </c>
      <c r="D430" s="1" t="s">
        <v>3345</v>
      </c>
      <c r="E430" s="1" t="s">
        <v>3346</v>
      </c>
      <c r="F430" s="1">
        <v>443</v>
      </c>
      <c r="G430" s="1" t="s">
        <v>3347</v>
      </c>
      <c r="H430" s="1" t="s">
        <v>3348</v>
      </c>
      <c r="I430" s="1"/>
      <c r="J430" s="1" t="s">
        <v>1627</v>
      </c>
      <c r="K430" s="1">
        <v>140</v>
      </c>
      <c r="L430" s="1"/>
      <c r="M430" s="1">
        <v>0</v>
      </c>
      <c r="N430" s="1">
        <v>0</v>
      </c>
      <c r="O430" s="1">
        <v>0</v>
      </c>
      <c r="P430" s="1">
        <v>1982</v>
      </c>
      <c r="Q430" s="1">
        <v>0</v>
      </c>
      <c r="R430" s="1">
        <v>0.86199999999999999</v>
      </c>
      <c r="S430" s="1">
        <v>73.239999999999995</v>
      </c>
      <c r="T430" s="1">
        <v>0.17199999999999999</v>
      </c>
      <c r="U430" s="3"/>
      <c r="V430" s="3"/>
      <c r="W430" s="3"/>
      <c r="X430" s="3"/>
      <c r="Y430" s="3"/>
      <c r="Z430" s="3"/>
      <c r="AA430" s="3"/>
    </row>
    <row r="431" spans="1:40" s="5" customFormat="1">
      <c r="A431" s="4" t="s">
        <v>1470</v>
      </c>
      <c r="B431" s="4">
        <v>2012</v>
      </c>
      <c r="C431" s="4" t="s">
        <v>1572</v>
      </c>
      <c r="D431" s="4" t="s">
        <v>1573</v>
      </c>
      <c r="E431" s="4" t="s">
        <v>157</v>
      </c>
      <c r="F431" s="4">
        <v>32</v>
      </c>
      <c r="G431" s="4" t="s">
        <v>1574</v>
      </c>
      <c r="H431" s="4" t="s">
        <v>1575</v>
      </c>
      <c r="I431" s="4"/>
      <c r="J431" s="4" t="s">
        <v>633</v>
      </c>
      <c r="K431" s="4">
        <v>479</v>
      </c>
      <c r="L431" s="4"/>
      <c r="M431" s="4">
        <v>0</v>
      </c>
      <c r="N431" s="4">
        <v>0</v>
      </c>
      <c r="O431" s="4">
        <v>0</v>
      </c>
      <c r="P431" s="4">
        <v>13218</v>
      </c>
      <c r="Q431" s="4">
        <v>6450</v>
      </c>
      <c r="R431" s="4">
        <v>71.2</v>
      </c>
      <c r="S431" s="4">
        <v>509.4</v>
      </c>
      <c r="T431" s="4">
        <v>2.1000000000000001E-2</v>
      </c>
      <c r="U431" s="16"/>
      <c r="V431" s="16"/>
      <c r="W431" s="16"/>
      <c r="X431" s="16"/>
      <c r="Y431" s="16"/>
      <c r="Z431" s="16"/>
      <c r="AA431" s="16"/>
      <c r="AB431" s="41" t="str">
        <f>[1]DE!B$3403</f>
        <v>1.(a)</v>
      </c>
      <c r="AC431" s="24" t="str">
        <f>[1]DE!C$3403</f>
        <v>BAYERNOIL Raffineriegesellschaft mbH</v>
      </c>
      <c r="AD431" s="24" t="str">
        <f>[1]DE!D$3403</f>
        <v>BAYERNOIL Betriebsteil Neustadt</v>
      </c>
      <c r="AE431" s="24">
        <f>[1]DE!E$3403</f>
        <v>57014</v>
      </c>
      <c r="AF431" s="24" t="str">
        <f>[1]DE!F$3403</f>
        <v>Raffineriestr.</v>
      </c>
      <c r="AG431" s="24" t="str">
        <f>[1]DE!G$3403</f>
        <v>100</v>
      </c>
      <c r="AH431" s="24" t="str">
        <f>[1]DE!H$3403</f>
        <v>Neustadt a.d.Donau</v>
      </c>
      <c r="AI431" s="24" t="str">
        <f>[1]DE!I$3403</f>
        <v>93333</v>
      </c>
      <c r="AJ431" s="24">
        <f>[1]DE!J$3403</f>
        <v>819</v>
      </c>
      <c r="AK431" s="24">
        <f>[1]DE!K$3403</f>
        <v>1260</v>
      </c>
      <c r="AL431" s="24">
        <f>[1]DE!L$3403</f>
        <v>0</v>
      </c>
      <c r="AM431" s="24">
        <f>[1]DE!M$3403</f>
        <v>1300</v>
      </c>
      <c r="AN431" s="23" t="s">
        <v>810</v>
      </c>
    </row>
    <row r="432" spans="1:40">
      <c r="A432" s="1" t="s">
        <v>1470</v>
      </c>
      <c r="B432" s="1">
        <v>2012</v>
      </c>
      <c r="C432" s="1" t="s">
        <v>3349</v>
      </c>
      <c r="D432" s="1" t="s">
        <v>3350</v>
      </c>
      <c r="E432" s="1" t="s">
        <v>3351</v>
      </c>
      <c r="F432" s="1">
        <v>444</v>
      </c>
      <c r="G432" s="1" t="s">
        <v>3352</v>
      </c>
      <c r="H432" s="1" t="s">
        <v>3353</v>
      </c>
      <c r="I432" s="1"/>
      <c r="J432" s="1" t="s">
        <v>1627</v>
      </c>
      <c r="K432" s="1">
        <v>126.9</v>
      </c>
      <c r="L432" s="1"/>
      <c r="M432" s="1">
        <v>0</v>
      </c>
      <c r="N432" s="1">
        <v>0</v>
      </c>
      <c r="O432" s="1">
        <v>0</v>
      </c>
      <c r="P432" s="1">
        <v>211</v>
      </c>
      <c r="Q432" s="1">
        <v>1.3</v>
      </c>
      <c r="R432" s="1">
        <v>0</v>
      </c>
      <c r="S432" s="1">
        <v>20.6</v>
      </c>
      <c r="T432" s="1">
        <v>0</v>
      </c>
      <c r="U432" s="3"/>
      <c r="V432" s="3"/>
      <c r="W432" s="3"/>
      <c r="X432" s="3"/>
      <c r="Y432" s="3"/>
      <c r="Z432" s="3"/>
      <c r="AA432" s="3"/>
    </row>
    <row r="433" spans="1:40">
      <c r="A433" s="1" t="s">
        <v>1470</v>
      </c>
      <c r="B433" s="1">
        <v>2012</v>
      </c>
      <c r="C433" s="1" t="s">
        <v>3354</v>
      </c>
      <c r="D433" s="1" t="s">
        <v>3355</v>
      </c>
      <c r="E433" s="1" t="s">
        <v>3356</v>
      </c>
      <c r="F433" s="1">
        <v>445</v>
      </c>
      <c r="G433" s="1" t="s">
        <v>3357</v>
      </c>
      <c r="H433" s="1" t="s">
        <v>3358</v>
      </c>
      <c r="I433" s="1"/>
      <c r="J433" s="1" t="s">
        <v>1627</v>
      </c>
      <c r="K433" s="1">
        <v>64</v>
      </c>
      <c r="L433" s="1"/>
      <c r="M433" s="1">
        <v>0</v>
      </c>
      <c r="N433" s="1">
        <v>0</v>
      </c>
      <c r="O433" s="1">
        <v>0</v>
      </c>
      <c r="P433" s="1">
        <v>1092</v>
      </c>
      <c r="Q433" s="1">
        <v>0</v>
      </c>
      <c r="R433" s="1">
        <v>0.57999999999999996</v>
      </c>
      <c r="S433" s="1">
        <v>28.9</v>
      </c>
      <c r="T433" s="1">
        <v>0.12</v>
      </c>
      <c r="U433" s="3"/>
      <c r="V433" s="3"/>
      <c r="W433" s="3"/>
      <c r="X433" s="3"/>
      <c r="Y433" s="3"/>
      <c r="Z433" s="3"/>
      <c r="AA433" s="3"/>
    </row>
    <row r="434" spans="1:40">
      <c r="A434" s="1" t="s">
        <v>1470</v>
      </c>
      <c r="B434" s="1">
        <v>2012</v>
      </c>
      <c r="C434" s="1" t="s">
        <v>3359</v>
      </c>
      <c r="D434" s="1" t="s">
        <v>3360</v>
      </c>
      <c r="E434" s="1" t="s">
        <v>3361</v>
      </c>
      <c r="F434" s="1">
        <v>446</v>
      </c>
      <c r="G434" s="1" t="s">
        <v>3362</v>
      </c>
      <c r="H434" s="1" t="s">
        <v>3363</v>
      </c>
      <c r="I434" s="1"/>
      <c r="J434" s="1" t="s">
        <v>1627</v>
      </c>
      <c r="K434" s="1">
        <v>66</v>
      </c>
      <c r="L434" s="1"/>
      <c r="M434" s="1">
        <v>0</v>
      </c>
      <c r="N434" s="1">
        <v>0</v>
      </c>
      <c r="O434" s="1">
        <v>0</v>
      </c>
      <c r="P434" s="1">
        <v>1294.5070000000001</v>
      </c>
      <c r="Q434" s="1">
        <v>0</v>
      </c>
      <c r="R434" s="1">
        <v>0.46800000000000003</v>
      </c>
      <c r="S434" s="1">
        <v>41.33</v>
      </c>
      <c r="T434" s="1">
        <v>0.436</v>
      </c>
      <c r="U434" s="3"/>
      <c r="V434" s="3"/>
      <c r="W434" s="3"/>
      <c r="X434" s="3"/>
      <c r="Y434" s="3"/>
      <c r="Z434" s="3"/>
      <c r="AA434" s="3"/>
    </row>
    <row r="435" spans="1:40" s="5" customFormat="1">
      <c r="A435" s="4" t="s">
        <v>1470</v>
      </c>
      <c r="B435" s="4">
        <v>2012</v>
      </c>
      <c r="C435" s="4" t="s">
        <v>3364</v>
      </c>
      <c r="D435" s="4" t="s">
        <v>3365</v>
      </c>
      <c r="E435" s="4" t="s">
        <v>3366</v>
      </c>
      <c r="F435" s="4">
        <v>447</v>
      </c>
      <c r="G435" s="4" t="s">
        <v>3367</v>
      </c>
      <c r="H435" s="4" t="s">
        <v>3368</v>
      </c>
      <c r="I435" s="4"/>
      <c r="J435" s="4" t="s">
        <v>1627</v>
      </c>
      <c r="K435" s="4">
        <v>119</v>
      </c>
      <c r="L435" s="4"/>
      <c r="M435" s="4">
        <v>0</v>
      </c>
      <c r="N435" s="4">
        <v>0</v>
      </c>
      <c r="O435" s="4">
        <v>0</v>
      </c>
      <c r="P435" s="4">
        <v>1743</v>
      </c>
      <c r="Q435" s="4">
        <v>0</v>
      </c>
      <c r="R435" s="4">
        <v>0.80200000000000005</v>
      </c>
      <c r="S435" s="4">
        <v>47.6</v>
      </c>
      <c r="T435" s="4">
        <v>0.16</v>
      </c>
      <c r="U435" s="16"/>
      <c r="V435" s="16"/>
      <c r="W435" s="16"/>
      <c r="X435" s="16"/>
      <c r="Y435" s="16"/>
      <c r="Z435" s="16"/>
      <c r="AA435" s="16"/>
      <c r="AB435" s="28" t="str">
        <f>[1]DE!B$3495</f>
        <v>4.(b).(v)</v>
      </c>
      <c r="AC435" s="31" t="str">
        <f>[1]DE!C$3495</f>
        <v>Wacker-Chemie AG</v>
      </c>
      <c r="AD435" s="31" t="str">
        <f>[1]DE!D$3495</f>
        <v>Wacker Chemie AG</v>
      </c>
      <c r="AE435" s="31">
        <f>[1]DE!E$3495</f>
        <v>74679</v>
      </c>
      <c r="AF435" s="31" t="str">
        <f>[1]DE!F$3495</f>
        <v>Friedrich-von-Heyden-Platz</v>
      </c>
      <c r="AG435" s="31" t="str">
        <f>[1]DE!G$3495</f>
        <v>1</v>
      </c>
      <c r="AH435" s="31" t="str">
        <f>[1]DE!H$3495</f>
        <v>Nünchritz</v>
      </c>
      <c r="AI435" s="31" t="str">
        <f>[1]DE!I$3495</f>
        <v>01612</v>
      </c>
      <c r="AJ435" s="31">
        <f>[1]DE!J$3495</f>
        <v>0</v>
      </c>
      <c r="AK435" s="31">
        <f>[1]DE!K$3495</f>
        <v>0</v>
      </c>
      <c r="AL435" s="31">
        <f>[1]DE!L$3495</f>
        <v>0</v>
      </c>
      <c r="AM435" s="31">
        <f>[1]DE!M$3495</f>
        <v>106</v>
      </c>
      <c r="AN435" s="8" t="s">
        <v>810</v>
      </c>
    </row>
    <row r="436" spans="1:40">
      <c r="A436" s="1" t="s">
        <v>1470</v>
      </c>
      <c r="B436" s="1">
        <v>2012</v>
      </c>
      <c r="C436" s="1" t="s">
        <v>3369</v>
      </c>
      <c r="D436" s="1" t="s">
        <v>3370</v>
      </c>
      <c r="E436" s="1" t="s">
        <v>3371</v>
      </c>
      <c r="F436" s="1">
        <v>448</v>
      </c>
      <c r="G436" s="1" t="s">
        <v>3372</v>
      </c>
      <c r="H436" s="1" t="s">
        <v>3373</v>
      </c>
      <c r="I436" s="1"/>
      <c r="J436" s="1" t="s">
        <v>1627</v>
      </c>
      <c r="K436" s="1">
        <v>587</v>
      </c>
      <c r="L436" s="1"/>
      <c r="M436" s="1">
        <v>0</v>
      </c>
      <c r="N436" s="1">
        <v>0</v>
      </c>
      <c r="O436" s="1">
        <v>5.7210000000000001</v>
      </c>
      <c r="P436" s="1">
        <v>7616.1940000000004</v>
      </c>
      <c r="Q436" s="1">
        <v>0</v>
      </c>
      <c r="R436" s="1">
        <v>2.173</v>
      </c>
      <c r="S436" s="1">
        <v>198.91900000000001</v>
      </c>
      <c r="T436" s="1">
        <v>1.339</v>
      </c>
      <c r="U436" s="3"/>
      <c r="V436" s="3"/>
      <c r="W436" s="3"/>
      <c r="X436" s="3"/>
      <c r="Y436" s="3"/>
      <c r="Z436" s="3"/>
      <c r="AA436" s="3"/>
    </row>
    <row r="437" spans="1:40" s="5" customFormat="1">
      <c r="A437" s="4" t="s">
        <v>1470</v>
      </c>
      <c r="B437" s="4">
        <v>2012</v>
      </c>
      <c r="C437" s="4" t="s">
        <v>3374</v>
      </c>
      <c r="D437" s="4" t="s">
        <v>3375</v>
      </c>
      <c r="E437" s="4" t="s">
        <v>3376</v>
      </c>
      <c r="F437" s="4">
        <v>449</v>
      </c>
      <c r="G437" s="4" t="s">
        <v>3377</v>
      </c>
      <c r="H437" s="4" t="s">
        <v>3373</v>
      </c>
      <c r="I437" s="4"/>
      <c r="J437" s="4" t="s">
        <v>1627</v>
      </c>
      <c r="K437" s="4">
        <v>2310.5</v>
      </c>
      <c r="L437" s="4"/>
      <c r="M437" s="4">
        <v>0</v>
      </c>
      <c r="N437" s="4">
        <v>0</v>
      </c>
      <c r="O437" s="4">
        <v>175.5</v>
      </c>
      <c r="P437" s="4">
        <v>1475.6</v>
      </c>
      <c r="Q437" s="4">
        <v>0</v>
      </c>
      <c r="R437" s="4">
        <v>16.5</v>
      </c>
      <c r="S437" s="4">
        <v>51.9</v>
      </c>
      <c r="T437" s="4">
        <v>0.79</v>
      </c>
      <c r="U437" s="16"/>
      <c r="V437" s="16"/>
      <c r="W437" s="16"/>
      <c r="X437" s="16"/>
      <c r="Y437" s="16"/>
      <c r="Z437" s="16"/>
      <c r="AA437" s="16"/>
      <c r="AB437" s="28" t="str">
        <f>[1]DE!B$3501</f>
        <v>1.(c)</v>
      </c>
      <c r="AC437" s="31" t="str">
        <f>[1]DE!C$3501</f>
        <v>E.ON Kraftwerke GmbH</v>
      </c>
      <c r="AD437" s="31" t="str">
        <f>[1]DE!D$3501</f>
        <v>E.ON Kraftwerke GmbH, Kraftwerk Franken</v>
      </c>
      <c r="AE437" s="31">
        <f>[1]DE!E$3501</f>
        <v>45952</v>
      </c>
      <c r="AF437" s="31" t="str">
        <f>[1]DE!F$3501</f>
        <v>Felsenstraße</v>
      </c>
      <c r="AG437" s="31" t="str">
        <f>[1]DE!G$3501</f>
        <v>14</v>
      </c>
      <c r="AH437" s="31" t="str">
        <f>[1]DE!H$3501</f>
        <v>Nürnberg</v>
      </c>
      <c r="AI437" s="31" t="str">
        <f>[1]DE!I$3501</f>
        <v>90449</v>
      </c>
      <c r="AJ437" s="31">
        <f>[1]DE!J$3501</f>
        <v>0</v>
      </c>
      <c r="AK437" s="31">
        <f>[1]DE!K$3501</f>
        <v>0</v>
      </c>
      <c r="AL437" s="31">
        <f>[1]DE!L$3501</f>
        <v>0</v>
      </c>
      <c r="AM437" s="31">
        <f>[1]DE!M$3501</f>
        <v>106</v>
      </c>
      <c r="AN437" s="8" t="s">
        <v>810</v>
      </c>
    </row>
    <row r="438" spans="1:40">
      <c r="A438" s="1" t="s">
        <v>1470</v>
      </c>
      <c r="B438" s="1">
        <v>2012</v>
      </c>
      <c r="C438" s="1" t="s">
        <v>3378</v>
      </c>
      <c r="D438" s="1" t="s">
        <v>3379</v>
      </c>
      <c r="E438" s="1" t="s">
        <v>3380</v>
      </c>
      <c r="F438" s="1">
        <v>450</v>
      </c>
      <c r="G438" s="1" t="s">
        <v>3381</v>
      </c>
      <c r="H438" s="1" t="s">
        <v>3373</v>
      </c>
      <c r="I438" s="1"/>
      <c r="J438" s="1" t="s">
        <v>1627</v>
      </c>
      <c r="K438" s="1">
        <v>85</v>
      </c>
      <c r="L438" s="1"/>
      <c r="M438" s="1">
        <v>0</v>
      </c>
      <c r="N438" s="1">
        <v>0</v>
      </c>
      <c r="O438" s="1">
        <v>0</v>
      </c>
      <c r="P438" s="1">
        <v>1074</v>
      </c>
      <c r="Q438" s="1">
        <v>0</v>
      </c>
      <c r="R438" s="1">
        <v>0.45600000000000002</v>
      </c>
      <c r="S438" s="1">
        <v>50.3</v>
      </c>
      <c r="T438" s="1">
        <v>7.1999999999999995E-2</v>
      </c>
      <c r="U438" s="3"/>
      <c r="V438" s="3"/>
      <c r="W438" s="3"/>
      <c r="X438" s="3"/>
      <c r="Y438" s="3"/>
      <c r="Z438" s="3"/>
      <c r="AA438" s="3"/>
    </row>
    <row r="439" spans="1:40" s="5" customFormat="1">
      <c r="A439" s="4" t="s">
        <v>1470</v>
      </c>
      <c r="B439" s="4">
        <v>2012</v>
      </c>
      <c r="C439" s="4" t="s">
        <v>3382</v>
      </c>
      <c r="D439" s="4" t="s">
        <v>3383</v>
      </c>
      <c r="E439" s="4" t="s">
        <v>3384</v>
      </c>
      <c r="F439" s="4">
        <v>451</v>
      </c>
      <c r="G439" s="4" t="s">
        <v>3385</v>
      </c>
      <c r="H439" s="4" t="s">
        <v>3373</v>
      </c>
      <c r="I439" s="4"/>
      <c r="J439" s="4" t="s">
        <v>1627</v>
      </c>
      <c r="K439" s="4">
        <v>145</v>
      </c>
      <c r="L439" s="4"/>
      <c r="M439" s="4">
        <v>0</v>
      </c>
      <c r="N439" s="4">
        <v>0</v>
      </c>
      <c r="O439" s="4">
        <v>5.5</v>
      </c>
      <c r="P439" s="4">
        <v>116.53100000000001</v>
      </c>
      <c r="Q439" s="4">
        <v>0</v>
      </c>
      <c r="R439" s="4">
        <v>0.161</v>
      </c>
      <c r="S439" s="4">
        <v>2.5910000000000002</v>
      </c>
      <c r="T439" s="4">
        <v>1.7999999999999999E-2</v>
      </c>
      <c r="U439" s="16"/>
      <c r="V439" s="16"/>
      <c r="W439" s="16"/>
      <c r="X439" s="16"/>
      <c r="Y439" s="16"/>
      <c r="Z439" s="16"/>
      <c r="AA439" s="16"/>
      <c r="AB439" s="28" t="str">
        <f>[1]DE!B$3509</f>
        <v>1.(c)</v>
      </c>
      <c r="AC439" s="31" t="str">
        <f>[1]DE!C$3509</f>
        <v>N-ERGIE Kraftwerke GmbH</v>
      </c>
      <c r="AD439" s="31" t="str">
        <f>[1]DE!D$3509</f>
        <v>Heizwerk Langwasser</v>
      </c>
      <c r="AE439" s="31">
        <f>[1]DE!E$3509</f>
        <v>189334</v>
      </c>
      <c r="AF439" s="31" t="str">
        <f>[1]DE!F$3509</f>
        <v>Breslauer Straße</v>
      </c>
      <c r="AG439" s="31" t="str">
        <f>[1]DE!G$3509</f>
        <v>320</v>
      </c>
      <c r="AH439" s="31" t="str">
        <f>[1]DE!H$3509</f>
        <v>Nürnberg</v>
      </c>
      <c r="AI439" s="31" t="str">
        <f>[1]DE!I$3509</f>
        <v>90471</v>
      </c>
      <c r="AJ439" s="31">
        <f>[1]DE!J$3509</f>
        <v>0</v>
      </c>
      <c r="AK439" s="31">
        <f>[1]DE!K$3509</f>
        <v>0</v>
      </c>
      <c r="AL439" s="31">
        <f>[1]DE!L$3509</f>
        <v>0</v>
      </c>
      <c r="AM439" s="31">
        <f>[1]DE!M$3509</f>
        <v>0</v>
      </c>
      <c r="AN439" s="8" t="s">
        <v>810</v>
      </c>
    </row>
    <row r="440" spans="1:40" s="5" customFormat="1">
      <c r="A440" s="4" t="s">
        <v>1470</v>
      </c>
      <c r="B440" s="4">
        <v>2012</v>
      </c>
      <c r="C440" s="4" t="s">
        <v>3386</v>
      </c>
      <c r="D440" s="4" t="s">
        <v>3387</v>
      </c>
      <c r="E440" s="4" t="s">
        <v>3388</v>
      </c>
      <c r="F440" s="4">
        <v>452</v>
      </c>
      <c r="G440" s="4" t="s">
        <v>3389</v>
      </c>
      <c r="H440" s="4" t="s">
        <v>3373</v>
      </c>
      <c r="I440" s="4"/>
      <c r="J440" s="4" t="s">
        <v>1627</v>
      </c>
      <c r="K440" s="4">
        <v>121</v>
      </c>
      <c r="L440" s="4"/>
      <c r="M440" s="4">
        <v>0</v>
      </c>
      <c r="N440" s="4">
        <v>0</v>
      </c>
      <c r="O440" s="4">
        <v>65.512</v>
      </c>
      <c r="P440" s="4">
        <v>16.193999999999999</v>
      </c>
      <c r="Q440" s="4">
        <v>0</v>
      </c>
      <c r="R440" s="4">
        <v>0.312</v>
      </c>
      <c r="S440" s="4">
        <v>2.3479999999999999</v>
      </c>
      <c r="T440" s="4">
        <v>0.10100000000000001</v>
      </c>
      <c r="U440" s="16"/>
      <c r="V440" s="16"/>
      <c r="W440" s="16"/>
      <c r="X440" s="16"/>
      <c r="Y440" s="16"/>
      <c r="Z440" s="16"/>
      <c r="AA440" s="16"/>
      <c r="AB440" s="28" t="str">
        <f>[1]DE!B$3510</f>
        <v>1.(c)</v>
      </c>
      <c r="AC440" s="31" t="str">
        <f>[1]DE!C$3510</f>
        <v>N-ERGIE Kraftwerke GmbH</v>
      </c>
      <c r="AD440" s="31" t="str">
        <f>[1]DE!D$3510</f>
        <v>Heizwerk Maxfeld</v>
      </c>
      <c r="AE440" s="31">
        <f>[1]DE!E$3510</f>
        <v>74292</v>
      </c>
      <c r="AF440" s="31" t="str">
        <f>[1]DE!F$3510</f>
        <v>Ludwig-Feuerbach-Straße</v>
      </c>
      <c r="AG440" s="31" t="str">
        <f>[1]DE!G$3510</f>
        <v>2</v>
      </c>
      <c r="AH440" s="31" t="str">
        <f>[1]DE!H$3510</f>
        <v>Nürnberg</v>
      </c>
      <c r="AI440" s="31" t="str">
        <f>[1]DE!I$3510</f>
        <v>90489</v>
      </c>
      <c r="AJ440" s="31">
        <f>[1]DE!J$3510</f>
        <v>0</v>
      </c>
      <c r="AK440" s="31">
        <f>[1]DE!K$3510</f>
        <v>0</v>
      </c>
      <c r="AL440" s="31">
        <f>[1]DE!L$3510</f>
        <v>0</v>
      </c>
      <c r="AM440" s="31">
        <f>[1]DE!M$3510</f>
        <v>0</v>
      </c>
      <c r="AN440" s="8" t="s">
        <v>810</v>
      </c>
    </row>
    <row r="441" spans="1:40" s="5" customFormat="1">
      <c r="A441" s="4" t="s">
        <v>1470</v>
      </c>
      <c r="B441" s="4">
        <v>2012</v>
      </c>
      <c r="C441" s="4" t="s">
        <v>3390</v>
      </c>
      <c r="D441" s="4" t="s">
        <v>3391</v>
      </c>
      <c r="E441" s="4" t="s">
        <v>3392</v>
      </c>
      <c r="F441" s="4">
        <v>453</v>
      </c>
      <c r="G441" s="4" t="s">
        <v>3393</v>
      </c>
      <c r="H441" s="4" t="s">
        <v>3373</v>
      </c>
      <c r="I441" s="4"/>
      <c r="J441" s="4" t="s">
        <v>1627</v>
      </c>
      <c r="K441" s="4">
        <v>80</v>
      </c>
      <c r="L441" s="4"/>
      <c r="M441" s="4">
        <v>0</v>
      </c>
      <c r="N441" s="4">
        <v>0</v>
      </c>
      <c r="O441" s="4">
        <v>34.195</v>
      </c>
      <c r="P441" s="4">
        <v>0</v>
      </c>
      <c r="Q441" s="4">
        <v>0</v>
      </c>
      <c r="R441" s="4">
        <v>0.161</v>
      </c>
      <c r="S441" s="4">
        <v>1.61</v>
      </c>
      <c r="T441" s="4">
        <v>5.1999999999999998E-2</v>
      </c>
      <c r="U441" s="16"/>
      <c r="V441" s="16"/>
      <c r="W441" s="16"/>
      <c r="X441" s="16"/>
      <c r="Y441" s="16"/>
      <c r="Z441" s="16"/>
      <c r="AA441" s="16"/>
      <c r="AB441" s="28" t="str">
        <f>[1]DE!B$3511</f>
        <v>1.(c)</v>
      </c>
      <c r="AC441" s="31" t="str">
        <f>[1]DE!C$3511</f>
        <v>N-ERGIE Kraftwerke GmbH</v>
      </c>
      <c r="AD441" s="31" t="str">
        <f>[1]DE!D$3511</f>
        <v>Heizwerk Muggenhof</v>
      </c>
      <c r="AE441" s="31">
        <f>[1]DE!E$3511</f>
        <v>189335</v>
      </c>
      <c r="AF441" s="31" t="str">
        <f>[1]DE!F$3511</f>
        <v>Fuchsstraße</v>
      </c>
      <c r="AG441" s="31" t="str">
        <f>[1]DE!G$3511</f>
        <v>2</v>
      </c>
      <c r="AH441" s="31" t="str">
        <f>[1]DE!H$3511</f>
        <v>Nürnberg</v>
      </c>
      <c r="AI441" s="31" t="str">
        <f>[1]DE!I$3511</f>
        <v>90429</v>
      </c>
      <c r="AJ441" s="31">
        <f>[1]DE!J$3511</f>
        <v>0</v>
      </c>
      <c r="AK441" s="31">
        <f>[1]DE!K$3511</f>
        <v>0</v>
      </c>
      <c r="AL441" s="31">
        <f>[1]DE!L$3511</f>
        <v>0</v>
      </c>
      <c r="AM441" s="31">
        <f>[1]DE!M$3511</f>
        <v>0</v>
      </c>
      <c r="AN441" s="8" t="s">
        <v>810</v>
      </c>
    </row>
    <row r="442" spans="1:40">
      <c r="A442" s="1" t="s">
        <v>1470</v>
      </c>
      <c r="B442" s="1">
        <v>2012</v>
      </c>
      <c r="C442" s="1" t="s">
        <v>3394</v>
      </c>
      <c r="D442" s="1" t="s">
        <v>3395</v>
      </c>
      <c r="E442" s="1" t="s">
        <v>3396</v>
      </c>
      <c r="F442" s="1">
        <v>454</v>
      </c>
      <c r="G442" s="1" t="s">
        <v>3397</v>
      </c>
      <c r="H442" s="1" t="s">
        <v>3398</v>
      </c>
      <c r="I442" s="1"/>
      <c r="J442" s="1" t="s">
        <v>1627</v>
      </c>
      <c r="K442" s="1">
        <v>284</v>
      </c>
      <c r="L442" s="1"/>
      <c r="M442" s="1">
        <v>0</v>
      </c>
      <c r="N442" s="1">
        <v>0</v>
      </c>
      <c r="O442" s="1">
        <v>16.579999999999998</v>
      </c>
      <c r="P442" s="1">
        <v>814.173</v>
      </c>
      <c r="Q442" s="1">
        <v>0</v>
      </c>
      <c r="R442" s="1">
        <v>0.24399999999999999</v>
      </c>
      <c r="S442" s="1">
        <v>27.326000000000001</v>
      </c>
      <c r="T442" s="1">
        <v>1.4999999999999999E-2</v>
      </c>
      <c r="U442" s="3"/>
      <c r="V442" s="3"/>
      <c r="W442" s="3"/>
      <c r="X442" s="3"/>
      <c r="Y442" s="3"/>
      <c r="Z442" s="3"/>
      <c r="AA442" s="3"/>
    </row>
    <row r="443" spans="1:40">
      <c r="A443" s="1" t="s">
        <v>1470</v>
      </c>
      <c r="B443" s="1">
        <v>2012</v>
      </c>
      <c r="C443" s="1" t="s">
        <v>3399</v>
      </c>
      <c r="D443" s="1" t="s">
        <v>3400</v>
      </c>
      <c r="E443" s="1" t="s">
        <v>3401</v>
      </c>
      <c r="F443" s="1">
        <v>455</v>
      </c>
      <c r="G443" s="1" t="s">
        <v>3402</v>
      </c>
      <c r="H443" s="1" t="s">
        <v>3398</v>
      </c>
      <c r="I443" s="1"/>
      <c r="J443" s="1" t="s">
        <v>1627</v>
      </c>
      <c r="K443" s="1">
        <v>141</v>
      </c>
      <c r="L443" s="1"/>
      <c r="M443" s="1">
        <v>0</v>
      </c>
      <c r="N443" s="1">
        <v>0</v>
      </c>
      <c r="O443" s="1">
        <v>3.0169999999999999</v>
      </c>
      <c r="P443" s="1">
        <v>281.173</v>
      </c>
      <c r="Q443" s="1">
        <v>0</v>
      </c>
      <c r="R443" s="1">
        <v>0.505</v>
      </c>
      <c r="S443" s="1">
        <v>12.212</v>
      </c>
      <c r="T443" s="1">
        <v>4.2000000000000003E-2</v>
      </c>
      <c r="U443" s="3"/>
      <c r="V443" s="3"/>
      <c r="W443" s="3"/>
      <c r="X443" s="3"/>
      <c r="Y443" s="3"/>
      <c r="Z443" s="3"/>
      <c r="AA443" s="3"/>
    </row>
    <row r="444" spans="1:40" s="5" customFormat="1">
      <c r="A444" s="4" t="s">
        <v>1470</v>
      </c>
      <c r="B444" s="4">
        <v>2012</v>
      </c>
      <c r="C444" s="4" t="s">
        <v>3403</v>
      </c>
      <c r="D444" s="4" t="s">
        <v>3404</v>
      </c>
      <c r="E444" s="4" t="s">
        <v>3405</v>
      </c>
      <c r="F444" s="4">
        <v>456</v>
      </c>
      <c r="G444" s="4" t="s">
        <v>3406</v>
      </c>
      <c r="H444" s="4" t="s">
        <v>3398</v>
      </c>
      <c r="I444" s="4"/>
      <c r="J444" s="4" t="s">
        <v>1627</v>
      </c>
      <c r="K444" s="4">
        <v>278</v>
      </c>
      <c r="L444" s="4"/>
      <c r="M444" s="4">
        <v>0</v>
      </c>
      <c r="N444" s="4">
        <v>0</v>
      </c>
      <c r="O444" s="4">
        <v>750.84100000000001</v>
      </c>
      <c r="P444" s="4">
        <v>27.82</v>
      </c>
      <c r="Q444" s="4">
        <v>1528.4280000000001</v>
      </c>
      <c r="R444" s="4">
        <v>0.73399999999999999</v>
      </c>
      <c r="S444" s="4">
        <v>239.23400000000001</v>
      </c>
      <c r="T444" s="4">
        <v>0.85899999999999999</v>
      </c>
      <c r="U444" s="16"/>
      <c r="V444" s="16"/>
      <c r="W444" s="16"/>
      <c r="X444" s="16"/>
      <c r="Y444" s="16"/>
      <c r="Z444" s="16"/>
      <c r="AA444" s="16"/>
      <c r="AB444" s="28" t="str">
        <f>[1]DE!B$3539</f>
        <v>5.(b)</v>
      </c>
      <c r="AC444" s="31" t="str">
        <f>[1]DE!C$3539</f>
        <v>STOAG, WBD GöR, Remondis Oberhausen</v>
      </c>
      <c r="AD444" s="31" t="str">
        <f>[1]DE!D$3539</f>
        <v>GMVA Gemeinschafts-Müllverbrennungsanlage Niederrhein GmbH</v>
      </c>
      <c r="AE444" s="31">
        <f>[1]DE!E$3539</f>
        <v>43884</v>
      </c>
      <c r="AF444" s="31" t="str">
        <f>[1]DE!F$3539</f>
        <v>Liricher Straße</v>
      </c>
      <c r="AG444" s="31" t="str">
        <f>[1]DE!G$3539</f>
        <v>121</v>
      </c>
      <c r="AH444" s="31" t="str">
        <f>[1]DE!H$3539</f>
        <v>Oberhausen</v>
      </c>
      <c r="AI444" s="31" t="str">
        <f>[1]DE!I$3539</f>
        <v>46049</v>
      </c>
      <c r="AJ444" s="31">
        <f>[1]DE!J$3539</f>
        <v>638</v>
      </c>
      <c r="AK444" s="31">
        <f>[1]DE!K$3539</f>
        <v>0</v>
      </c>
      <c r="AL444" s="31">
        <f>[1]DE!L$3539</f>
        <v>0</v>
      </c>
      <c r="AM444" s="31">
        <f>[1]DE!M$3539</f>
        <v>657</v>
      </c>
      <c r="AN444" s="8" t="s">
        <v>810</v>
      </c>
    </row>
    <row r="445" spans="1:40" s="5" customFormat="1">
      <c r="A445" s="4" t="s">
        <v>1470</v>
      </c>
      <c r="B445" s="4">
        <v>2012</v>
      </c>
      <c r="C445" s="4" t="s">
        <v>3407</v>
      </c>
      <c r="D445" s="4" t="s">
        <v>3408</v>
      </c>
      <c r="E445" s="4" t="s">
        <v>3409</v>
      </c>
      <c r="F445" s="4">
        <v>457</v>
      </c>
      <c r="G445" s="4" t="s">
        <v>3410</v>
      </c>
      <c r="H445" s="4" t="s">
        <v>3411</v>
      </c>
      <c r="I445" s="4"/>
      <c r="J445" s="4" t="s">
        <v>1627</v>
      </c>
      <c r="K445" s="4">
        <v>203</v>
      </c>
      <c r="L445" s="4"/>
      <c r="M445" s="4">
        <v>5.99</v>
      </c>
      <c r="N445" s="4">
        <v>0</v>
      </c>
      <c r="O445" s="4">
        <v>0</v>
      </c>
      <c r="P445" s="4">
        <v>1108.06</v>
      </c>
      <c r="Q445" s="4">
        <v>0</v>
      </c>
      <c r="R445" s="4">
        <v>0</v>
      </c>
      <c r="S445" s="4">
        <v>76.95</v>
      </c>
      <c r="T445" s="4">
        <v>1.54</v>
      </c>
      <c r="U445" s="16"/>
      <c r="V445" s="16"/>
      <c r="W445" s="16"/>
      <c r="X445" s="16"/>
      <c r="Y445" s="16"/>
      <c r="Z445" s="16"/>
      <c r="AA445" s="16"/>
      <c r="AB445" s="28" t="str">
        <f>[1]DE!B$3569</f>
        <v>8.(b).(ii)</v>
      </c>
      <c r="AC445" s="31" t="str">
        <f>[1]DE!C$3569</f>
        <v>Südzucker AG</v>
      </c>
      <c r="AD445" s="31" t="str">
        <f>[1]DE!D$3569</f>
        <v>Südzucker AG</v>
      </c>
      <c r="AE445" s="31">
        <f>[1]DE!E$3569</f>
        <v>45168</v>
      </c>
      <c r="AF445" s="31" t="str">
        <f>[1]DE!F$3569</f>
        <v>Wormser Str.</v>
      </c>
      <c r="AG445" s="31" t="str">
        <f>[1]DE!G$3569</f>
        <v>11</v>
      </c>
      <c r="AH445" s="31" t="str">
        <f>[1]DE!H$3569</f>
        <v>Obrigheim (Pfalz)</v>
      </c>
      <c r="AI445" s="31" t="str">
        <f>[1]DE!I$3569</f>
        <v>67283</v>
      </c>
      <c r="AJ445" s="31">
        <f>[1]DE!J$3569</f>
        <v>0</v>
      </c>
      <c r="AK445" s="31">
        <f>[1]DE!K$3569</f>
        <v>0</v>
      </c>
      <c r="AL445" s="31">
        <f>[1]DE!L$3569</f>
        <v>0</v>
      </c>
      <c r="AM445" s="31">
        <f>[1]DE!M$3569</f>
        <v>124</v>
      </c>
      <c r="AN445" s="8" t="s">
        <v>810</v>
      </c>
    </row>
    <row r="446" spans="1:40" s="5" customFormat="1">
      <c r="A446" s="4" t="s">
        <v>1470</v>
      </c>
      <c r="B446" s="4">
        <v>2012</v>
      </c>
      <c r="C446" s="4" t="s">
        <v>3412</v>
      </c>
      <c r="D446" s="4" t="s">
        <v>3413</v>
      </c>
      <c r="E446" s="4" t="s">
        <v>3414</v>
      </c>
      <c r="F446" s="4">
        <v>458</v>
      </c>
      <c r="G446" s="4" t="s">
        <v>3415</v>
      </c>
      <c r="H446" s="4" t="s">
        <v>3416</v>
      </c>
      <c r="I446" s="4"/>
      <c r="J446" s="4" t="s">
        <v>1627</v>
      </c>
      <c r="K446" s="4">
        <v>60</v>
      </c>
      <c r="L446" s="4"/>
      <c r="M446" s="4">
        <v>0</v>
      </c>
      <c r="N446" s="4">
        <v>0</v>
      </c>
      <c r="O446" s="4">
        <v>0</v>
      </c>
      <c r="P446" s="4">
        <v>124.85</v>
      </c>
      <c r="Q446" s="4">
        <v>0</v>
      </c>
      <c r="R446" s="4">
        <v>0</v>
      </c>
      <c r="S446" s="4">
        <v>2.94</v>
      </c>
      <c r="T446" s="4">
        <v>0</v>
      </c>
      <c r="U446" s="16"/>
      <c r="V446" s="16"/>
      <c r="W446" s="16"/>
      <c r="X446" s="16"/>
      <c r="Y446" s="16"/>
      <c r="Z446" s="16"/>
      <c r="AA446" s="16"/>
      <c r="AB446" s="28" t="str">
        <f>[1]DE!B$3582</f>
        <v>8.(b)</v>
      </c>
      <c r="AC446" s="31" t="str">
        <f>[1]DE!C$3582</f>
        <v>Südzucker AG</v>
      </c>
      <c r="AD446" s="31" t="str">
        <f>[1]DE!D$3582</f>
        <v>Südzucker AG</v>
      </c>
      <c r="AE446" s="31">
        <f>[1]DE!E$3582</f>
        <v>2532</v>
      </c>
      <c r="AF446" s="31" t="str">
        <f>[1]DE!F$3582</f>
        <v>Ludwig-Kayser-Straße</v>
      </c>
      <c r="AG446" s="31" t="str">
        <f>[1]DE!G$3582</f>
        <v>1</v>
      </c>
      <c r="AH446" s="31" t="str">
        <f>[1]DE!H$3582</f>
        <v>Offenau</v>
      </c>
      <c r="AI446" s="31" t="str">
        <f>[1]DE!I$3582</f>
        <v>74254</v>
      </c>
      <c r="AJ446" s="31">
        <f>[1]DE!J$3582</f>
        <v>0</v>
      </c>
      <c r="AK446" s="31">
        <f>[1]DE!K$3582</f>
        <v>0</v>
      </c>
      <c r="AL446" s="31">
        <f>[1]DE!L$3582</f>
        <v>0</v>
      </c>
      <c r="AM446" s="31">
        <f>[1]DE!M$3582</f>
        <v>0</v>
      </c>
      <c r="AN446" s="8" t="s">
        <v>810</v>
      </c>
    </row>
    <row r="447" spans="1:40" s="5" customFormat="1">
      <c r="A447" s="4" t="s">
        <v>1470</v>
      </c>
      <c r="B447" s="4">
        <v>2012</v>
      </c>
      <c r="C447" s="4" t="s">
        <v>3417</v>
      </c>
      <c r="D447" s="4" t="s">
        <v>3418</v>
      </c>
      <c r="E447" s="4" t="s">
        <v>3419</v>
      </c>
      <c r="F447" s="4">
        <v>459</v>
      </c>
      <c r="G447" s="4" t="s">
        <v>3420</v>
      </c>
      <c r="H447" s="4" t="s">
        <v>3421</v>
      </c>
      <c r="I447" s="4"/>
      <c r="J447" s="4" t="s">
        <v>1627</v>
      </c>
      <c r="K447" s="4">
        <v>205</v>
      </c>
      <c r="L447" s="4"/>
      <c r="M447" s="4">
        <v>30.35</v>
      </c>
      <c r="N447" s="4">
        <v>2833.3599999999997</v>
      </c>
      <c r="O447" s="4">
        <v>3.35</v>
      </c>
      <c r="P447" s="4">
        <v>28.15</v>
      </c>
      <c r="Q447" s="4">
        <v>0</v>
      </c>
      <c r="R447" s="4">
        <v>137.745</v>
      </c>
      <c r="S447" s="4">
        <v>130.524</v>
      </c>
      <c r="T447" s="4">
        <v>0.94700000000000006</v>
      </c>
      <c r="U447" s="16"/>
      <c r="V447" s="16"/>
      <c r="W447" s="16"/>
      <c r="X447" s="16"/>
      <c r="Y447" s="16"/>
      <c r="Z447" s="16"/>
      <c r="AA447" s="16"/>
      <c r="AB447" s="28" t="str">
        <f>[1]DE!B$3584</f>
        <v>1.(c)</v>
      </c>
      <c r="AC447" s="31" t="str">
        <f>[1]DE!C$3584</f>
        <v>Energieversorgung Offenbach AG</v>
      </c>
      <c r="AD447" s="31" t="str">
        <f>[1]DE!D$3584</f>
        <v>EVO Heizkraftwerk Offenbach</v>
      </c>
      <c r="AE447" s="31">
        <f>[1]DE!E$3584</f>
        <v>44877</v>
      </c>
      <c r="AF447" s="31" t="str">
        <f>[1]DE!F$3584</f>
        <v>Andréstraße</v>
      </c>
      <c r="AG447" s="31" t="str">
        <f>[1]DE!G$3584</f>
        <v>71</v>
      </c>
      <c r="AH447" s="31" t="str">
        <f>[1]DE!H$3584</f>
        <v>Offenbach a. M., St.</v>
      </c>
      <c r="AI447" s="31" t="str">
        <f>[1]DE!I$3584</f>
        <v>63067</v>
      </c>
      <c r="AJ447" s="31">
        <f>[1]DE!J$3584</f>
        <v>131</v>
      </c>
      <c r="AK447" s="31">
        <f>[1]DE!K$3584</f>
        <v>0</v>
      </c>
      <c r="AL447" s="31">
        <f>[1]DE!L$3584</f>
        <v>0</v>
      </c>
      <c r="AM447" s="31">
        <f>[1]DE!M$3584</f>
        <v>269</v>
      </c>
      <c r="AN447" s="8" t="s">
        <v>810</v>
      </c>
    </row>
    <row r="448" spans="1:40" s="5" customFormat="1">
      <c r="A448" s="4" t="s">
        <v>1470</v>
      </c>
      <c r="B448" s="4">
        <v>2012</v>
      </c>
      <c r="C448" s="4" t="s">
        <v>3422</v>
      </c>
      <c r="D448" s="4" t="s">
        <v>3423</v>
      </c>
      <c r="E448" s="4" t="s">
        <v>3424</v>
      </c>
      <c r="F448" s="4">
        <v>460</v>
      </c>
      <c r="G448" s="4" t="s">
        <v>3425</v>
      </c>
      <c r="H448" s="4" t="s">
        <v>3426</v>
      </c>
      <c r="I448" s="4"/>
      <c r="J448" s="4" t="s">
        <v>1627</v>
      </c>
      <c r="K448" s="4">
        <v>103</v>
      </c>
      <c r="L448" s="4"/>
      <c r="M448" s="4">
        <v>0</v>
      </c>
      <c r="N448" s="4">
        <v>0</v>
      </c>
      <c r="O448" s="4">
        <v>0</v>
      </c>
      <c r="P448" s="4">
        <v>67.349999999999994</v>
      </c>
      <c r="Q448" s="4">
        <v>0</v>
      </c>
      <c r="R448" s="4">
        <v>0.04</v>
      </c>
      <c r="S448" s="4">
        <v>2.4500000000000002</v>
      </c>
      <c r="T448" s="4">
        <v>0.01</v>
      </c>
      <c r="U448" s="16"/>
      <c r="V448" s="16"/>
      <c r="W448" s="16"/>
      <c r="X448" s="16"/>
      <c r="Y448" s="16"/>
      <c r="Z448" s="16"/>
      <c r="AA448" s="16"/>
      <c r="AB448" s="28" t="str">
        <f>[1]DE!B$3597</f>
        <v>1.(c)</v>
      </c>
      <c r="AC448" s="31" t="str">
        <f>[1]DE!C$3597</f>
        <v>WINGAS Transport GmbH  Herr Kaiser (Geschäftsführer)</v>
      </c>
      <c r="AD448" s="31" t="str">
        <f>[1]DE!D$3597</f>
        <v>GASCADE Gastransport GmbH</v>
      </c>
      <c r="AE448" s="31">
        <f>[1]DE!E$3597</f>
        <v>158114</v>
      </c>
      <c r="AF448" s="31" t="str">
        <f>[1]DE!F$3597</f>
        <v>Heinrich-Heine-Weg</v>
      </c>
      <c r="AG448" s="31" t="str">
        <f>[1]DE!G$3597</f>
        <v>-</v>
      </c>
      <c r="AH448" s="31" t="str">
        <f>[1]DE!H$3597</f>
        <v>Olbernhau</v>
      </c>
      <c r="AI448" s="31" t="str">
        <f>[1]DE!I$3597</f>
        <v>09526</v>
      </c>
      <c r="AJ448" s="31">
        <f>[1]DE!J$3597</f>
        <v>0</v>
      </c>
      <c r="AK448" s="31">
        <f>[1]DE!K$3597</f>
        <v>0</v>
      </c>
      <c r="AL448" s="31">
        <f>[1]DE!L$3597</f>
        <v>0</v>
      </c>
      <c r="AM448" s="31">
        <f>[1]DE!M$3597</f>
        <v>0</v>
      </c>
      <c r="AN448" s="8" t="s">
        <v>810</v>
      </c>
    </row>
    <row r="449" spans="1:40">
      <c r="A449" s="1" t="s">
        <v>1470</v>
      </c>
      <c r="B449" s="1">
        <v>2012</v>
      </c>
      <c r="C449" s="1" t="s">
        <v>3427</v>
      </c>
      <c r="D449" s="1" t="s">
        <v>3428</v>
      </c>
      <c r="E449" s="1" t="s">
        <v>3429</v>
      </c>
      <c r="F449" s="1">
        <v>461</v>
      </c>
      <c r="G449" s="1" t="s">
        <v>3430</v>
      </c>
      <c r="H449" s="1" t="s">
        <v>3431</v>
      </c>
      <c r="I449" s="1"/>
      <c r="J449" s="1" t="s">
        <v>1627</v>
      </c>
      <c r="K449" s="1">
        <v>329</v>
      </c>
      <c r="L449" s="1"/>
      <c r="M449" s="1">
        <v>0</v>
      </c>
      <c r="N449" s="1">
        <v>0</v>
      </c>
      <c r="O449" s="1">
        <v>30.93</v>
      </c>
      <c r="P449" s="1">
        <v>0</v>
      </c>
      <c r="Q449" s="1">
        <v>0</v>
      </c>
      <c r="R449" s="1">
        <v>0.40400000000000003</v>
      </c>
      <c r="S449" s="1">
        <v>1.796</v>
      </c>
      <c r="T449" s="1">
        <v>0</v>
      </c>
      <c r="U449" s="3"/>
      <c r="V449" s="3"/>
      <c r="W449" s="3"/>
      <c r="X449" s="3"/>
      <c r="Y449" s="3"/>
      <c r="Z449" s="3"/>
      <c r="AA449" s="3"/>
    </row>
    <row r="450" spans="1:40">
      <c r="A450" s="1" t="s">
        <v>1470</v>
      </c>
      <c r="B450" s="1">
        <v>2012</v>
      </c>
      <c r="C450" s="1" t="s">
        <v>3432</v>
      </c>
      <c r="D450" s="1" t="s">
        <v>3433</v>
      </c>
      <c r="E450" s="1" t="s">
        <v>3434</v>
      </c>
      <c r="F450" s="1">
        <v>462</v>
      </c>
      <c r="G450" s="1" t="s">
        <v>3435</v>
      </c>
      <c r="H450" s="1" t="s">
        <v>3436</v>
      </c>
      <c r="I450" s="1"/>
      <c r="J450" s="1" t="s">
        <v>1627</v>
      </c>
      <c r="K450" s="1">
        <v>95</v>
      </c>
      <c r="L450" s="1"/>
      <c r="M450" s="1">
        <v>421.95</v>
      </c>
      <c r="N450" s="1">
        <v>998.05</v>
      </c>
      <c r="O450" s="1">
        <v>56.069000000000003</v>
      </c>
      <c r="P450" s="1">
        <v>0</v>
      </c>
      <c r="Q450" s="1">
        <v>0</v>
      </c>
      <c r="R450" s="1">
        <v>12.81</v>
      </c>
      <c r="S450" s="1">
        <v>91.57</v>
      </c>
      <c r="T450" s="1">
        <v>2.5609999999999999</v>
      </c>
      <c r="U450" s="3"/>
      <c r="V450" s="3"/>
      <c r="W450" s="3"/>
      <c r="X450" s="3"/>
      <c r="Y450" s="3"/>
      <c r="Z450" s="3"/>
      <c r="AA450" s="3"/>
    </row>
    <row r="451" spans="1:40">
      <c r="A451" s="1" t="s">
        <v>1470</v>
      </c>
      <c r="B451" s="1">
        <v>2012</v>
      </c>
      <c r="C451" s="1" t="s">
        <v>3437</v>
      </c>
      <c r="D451" s="1" t="s">
        <v>3438</v>
      </c>
      <c r="E451" s="1" t="s">
        <v>3439</v>
      </c>
      <c r="F451" s="1">
        <v>463</v>
      </c>
      <c r="G451" s="1" t="s">
        <v>3440</v>
      </c>
      <c r="H451" s="1" t="s">
        <v>3436</v>
      </c>
      <c r="I451" s="1"/>
      <c r="J451" s="1" t="s">
        <v>1627</v>
      </c>
      <c r="K451" s="1">
        <v>99</v>
      </c>
      <c r="L451" s="1"/>
      <c r="M451" s="1">
        <v>0</v>
      </c>
      <c r="N451" s="1">
        <v>698</v>
      </c>
      <c r="O451" s="1">
        <v>0</v>
      </c>
      <c r="P451" s="1">
        <v>859</v>
      </c>
      <c r="Q451" s="1">
        <v>0</v>
      </c>
      <c r="R451" s="1">
        <v>204</v>
      </c>
      <c r="S451" s="1">
        <v>110.8</v>
      </c>
      <c r="T451" s="1">
        <v>1.22</v>
      </c>
      <c r="U451" s="3"/>
      <c r="V451" s="3"/>
      <c r="W451" s="3"/>
      <c r="X451" s="3"/>
      <c r="Y451" s="3"/>
      <c r="Z451" s="3"/>
      <c r="AA451" s="3"/>
    </row>
    <row r="452" spans="1:40">
      <c r="A452" s="1" t="s">
        <v>1470</v>
      </c>
      <c r="B452" s="1">
        <v>2012</v>
      </c>
      <c r="C452" s="1" t="s">
        <v>3441</v>
      </c>
      <c r="D452" s="1" t="s">
        <v>3442</v>
      </c>
      <c r="E452" s="1" t="s">
        <v>3443</v>
      </c>
      <c r="F452" s="1">
        <v>464</v>
      </c>
      <c r="G452" s="1" t="s">
        <v>3444</v>
      </c>
      <c r="H452" s="1" t="s">
        <v>3445</v>
      </c>
      <c r="I452" s="1"/>
      <c r="J452" s="1" t="s">
        <v>1627</v>
      </c>
      <c r="K452" s="1">
        <v>329</v>
      </c>
      <c r="L452" s="1"/>
      <c r="M452" s="1">
        <v>0</v>
      </c>
      <c r="N452" s="1">
        <v>0</v>
      </c>
      <c r="O452" s="1">
        <v>32.07</v>
      </c>
      <c r="P452" s="1">
        <v>0</v>
      </c>
      <c r="Q452" s="1">
        <v>0</v>
      </c>
      <c r="R452" s="1">
        <v>0.41399999999999998</v>
      </c>
      <c r="S452" s="1">
        <v>1.839</v>
      </c>
      <c r="T452" s="1">
        <v>0</v>
      </c>
      <c r="U452" s="3"/>
      <c r="V452" s="3"/>
      <c r="W452" s="3"/>
      <c r="X452" s="3"/>
      <c r="Y452" s="3"/>
      <c r="Z452" s="3"/>
      <c r="AA452" s="3"/>
    </row>
    <row r="453" spans="1:40">
      <c r="A453" s="1" t="s">
        <v>1470</v>
      </c>
      <c r="B453" s="1">
        <v>2012</v>
      </c>
      <c r="C453" s="1" t="s">
        <v>3446</v>
      </c>
      <c r="D453" s="1" t="s">
        <v>3447</v>
      </c>
      <c r="E453" s="1" t="s">
        <v>3448</v>
      </c>
      <c r="F453" s="1">
        <v>465</v>
      </c>
      <c r="G453" s="1" t="s">
        <v>3449</v>
      </c>
      <c r="H453" s="1" t="s">
        <v>3450</v>
      </c>
      <c r="I453" s="1"/>
      <c r="J453" s="1" t="s">
        <v>1627</v>
      </c>
      <c r="K453" s="1">
        <v>56</v>
      </c>
      <c r="L453" s="1"/>
      <c r="M453" s="1">
        <v>0</v>
      </c>
      <c r="N453" s="1">
        <v>0</v>
      </c>
      <c r="O453" s="1">
        <v>2.1000000000000001E-2</v>
      </c>
      <c r="P453" s="1">
        <v>157.535</v>
      </c>
      <c r="Q453" s="1">
        <v>45.338000000000001</v>
      </c>
      <c r="R453" s="1">
        <v>9.2999999999999999E-2</v>
      </c>
      <c r="S453" s="1">
        <v>7.8559999999999999</v>
      </c>
      <c r="T453" s="1">
        <v>1.9E-2</v>
      </c>
      <c r="U453" s="3"/>
      <c r="V453" s="3"/>
      <c r="W453" s="3"/>
      <c r="X453" s="3"/>
      <c r="Y453" s="3"/>
      <c r="Z453" s="3"/>
      <c r="AA453" s="3"/>
    </row>
    <row r="454" spans="1:40" s="5" customFormat="1">
      <c r="A454" s="4" t="s">
        <v>1470</v>
      </c>
      <c r="B454" s="4">
        <v>2012</v>
      </c>
      <c r="C454" s="4" t="s">
        <v>3451</v>
      </c>
      <c r="D454" s="4" t="s">
        <v>3452</v>
      </c>
      <c r="E454" s="4" t="s">
        <v>3453</v>
      </c>
      <c r="F454" s="4">
        <v>466</v>
      </c>
      <c r="G454" s="4" t="s">
        <v>3454</v>
      </c>
      <c r="H454" s="4" t="s">
        <v>3455</v>
      </c>
      <c r="I454" s="4"/>
      <c r="J454" s="4" t="s">
        <v>1627</v>
      </c>
      <c r="K454" s="4">
        <v>1524</v>
      </c>
      <c r="L454" s="4"/>
      <c r="M454" s="4">
        <v>0</v>
      </c>
      <c r="N454" s="4">
        <v>31434</v>
      </c>
      <c r="O454" s="4">
        <v>45.6</v>
      </c>
      <c r="P454" s="4">
        <v>0</v>
      </c>
      <c r="Q454" s="4">
        <v>0</v>
      </c>
      <c r="R454" s="4">
        <v>3177.8</v>
      </c>
      <c r="S454" s="4">
        <v>2726.6</v>
      </c>
      <c r="T454" s="4">
        <v>91.1</v>
      </c>
      <c r="U454" s="16"/>
      <c r="V454" s="16"/>
      <c r="W454" s="16"/>
      <c r="X454" s="16"/>
      <c r="Y454" s="16"/>
      <c r="Z454" s="16"/>
      <c r="AA454" s="16"/>
      <c r="AB454" s="28" t="str">
        <f>[1]DE!B$3692</f>
        <v>1.(c)</v>
      </c>
      <c r="AC454" s="31" t="str">
        <f>[1]DE!C$3692</f>
        <v>Vattenfall GmbH</v>
      </c>
      <c r="AD454" s="31" t="str">
        <f>[1]DE!D$3692</f>
        <v>Vattenfall Europe Generation AG Kraftwerk Jänschwalde</v>
      </c>
      <c r="AE454" s="31">
        <f>[1]DE!E$3692</f>
        <v>46361</v>
      </c>
      <c r="AF454" s="31" t="str">
        <f>[1]DE!F$3692</f>
        <v>Kraftwerkstraße</v>
      </c>
      <c r="AG454" s="31" t="str">
        <f>[1]DE!G$3692</f>
        <v>-</v>
      </c>
      <c r="AH454" s="31" t="str">
        <f>[1]DE!H$3692</f>
        <v>Peitz</v>
      </c>
      <c r="AI454" s="31" t="str">
        <f>[1]DE!I$3692</f>
        <v>03185</v>
      </c>
      <c r="AJ454" s="31">
        <f>[1]DE!J$3692</f>
        <v>19900</v>
      </c>
      <c r="AK454" s="31">
        <f>[1]DE!K$3692</f>
        <v>23400</v>
      </c>
      <c r="AL454" s="31">
        <f>[1]DE!L$3692</f>
        <v>643</v>
      </c>
      <c r="AM454" s="31">
        <f>[1]DE!M$3692</f>
        <v>24800</v>
      </c>
      <c r="AN454" s="8" t="s">
        <v>810</v>
      </c>
    </row>
    <row r="455" spans="1:40" s="5" customFormat="1">
      <c r="A455" s="4" t="s">
        <v>1470</v>
      </c>
      <c r="B455" s="4">
        <v>2012</v>
      </c>
      <c r="C455" s="4" t="s">
        <v>3456</v>
      </c>
      <c r="D455" s="4" t="s">
        <v>3457</v>
      </c>
      <c r="E455" s="4" t="s">
        <v>3458</v>
      </c>
      <c r="F455" s="4">
        <v>467</v>
      </c>
      <c r="G455" s="4" t="s">
        <v>3459</v>
      </c>
      <c r="H455" s="4" t="s">
        <v>3455</v>
      </c>
      <c r="I455" s="4"/>
      <c r="J455" s="4" t="s">
        <v>1627</v>
      </c>
      <c r="K455" s="4">
        <v>1524</v>
      </c>
      <c r="L455" s="4"/>
      <c r="M455" s="4">
        <v>0</v>
      </c>
      <c r="N455" s="4">
        <v>32701.1</v>
      </c>
      <c r="O455" s="4">
        <v>30.6</v>
      </c>
      <c r="P455" s="4">
        <v>0</v>
      </c>
      <c r="Q455" s="4">
        <v>0</v>
      </c>
      <c r="R455" s="4">
        <v>3599.3</v>
      </c>
      <c r="S455" s="4">
        <v>2931.8</v>
      </c>
      <c r="T455" s="4">
        <v>109.1</v>
      </c>
      <c r="U455" s="16"/>
      <c r="V455" s="16"/>
      <c r="W455" s="16"/>
      <c r="X455" s="16"/>
      <c r="Y455" s="16"/>
      <c r="Z455" s="16"/>
      <c r="AA455" s="16"/>
      <c r="AB455" s="28" t="str">
        <f>[1]DE!B$3692</f>
        <v>1.(c)</v>
      </c>
      <c r="AC455" s="31" t="str">
        <f>[1]DE!C$3692</f>
        <v>Vattenfall GmbH</v>
      </c>
      <c r="AD455" s="31" t="str">
        <f>[1]DE!D$3692</f>
        <v>Vattenfall Europe Generation AG Kraftwerk Jänschwalde</v>
      </c>
      <c r="AE455" s="31">
        <f>[1]DE!E$3692</f>
        <v>46361</v>
      </c>
      <c r="AF455" s="31" t="str">
        <f>[1]DE!F$3692</f>
        <v>Kraftwerkstraße</v>
      </c>
      <c r="AG455" s="31" t="str">
        <f>[1]DE!G$3692</f>
        <v>-</v>
      </c>
      <c r="AH455" s="31" t="str">
        <f>[1]DE!H$3692</f>
        <v>Peitz</v>
      </c>
      <c r="AI455" s="31" t="str">
        <f>[1]DE!I$3692</f>
        <v>03185</v>
      </c>
      <c r="AJ455" s="31">
        <f>[1]DE!J$3692</f>
        <v>19900</v>
      </c>
      <c r="AK455" s="31">
        <f>[1]DE!K$3692</f>
        <v>23400</v>
      </c>
      <c r="AL455" s="31">
        <f>[1]DE!L$3692</f>
        <v>643</v>
      </c>
      <c r="AM455" s="31">
        <f>[1]DE!M$3692</f>
        <v>24800</v>
      </c>
      <c r="AN455" s="8" t="s">
        <v>810</v>
      </c>
    </row>
    <row r="456" spans="1:40" s="5" customFormat="1">
      <c r="A456" s="4" t="s">
        <v>1470</v>
      </c>
      <c r="B456" s="4">
        <v>2012</v>
      </c>
      <c r="C456" s="4" t="s">
        <v>3460</v>
      </c>
      <c r="D456" s="4" t="s">
        <v>3461</v>
      </c>
      <c r="E456" s="4" t="s">
        <v>3462</v>
      </c>
      <c r="F456" s="4">
        <v>468</v>
      </c>
      <c r="G456" s="4" t="s">
        <v>3463</v>
      </c>
      <c r="H456" s="4" t="s">
        <v>3455</v>
      </c>
      <c r="I456" s="4"/>
      <c r="J456" s="4" t="s">
        <v>1627</v>
      </c>
      <c r="K456" s="4">
        <v>1524</v>
      </c>
      <c r="L456" s="4"/>
      <c r="M456" s="4">
        <v>0</v>
      </c>
      <c r="N456" s="4">
        <v>39858.6</v>
      </c>
      <c r="O456" s="4">
        <v>23.9</v>
      </c>
      <c r="P456" s="4">
        <v>0</v>
      </c>
      <c r="Q456" s="4">
        <v>0</v>
      </c>
      <c r="R456" s="4">
        <v>4062</v>
      </c>
      <c r="S456" s="4">
        <v>3629.1</v>
      </c>
      <c r="T456" s="4">
        <v>140.80000000000001</v>
      </c>
      <c r="U456" s="16"/>
      <c r="V456" s="16"/>
      <c r="W456" s="16"/>
      <c r="X456" s="16"/>
      <c r="Y456" s="16"/>
      <c r="Z456" s="16"/>
      <c r="AA456" s="16"/>
      <c r="AB456" s="28" t="str">
        <f>[1]DE!B$3692</f>
        <v>1.(c)</v>
      </c>
      <c r="AC456" s="31" t="str">
        <f>[1]DE!C$3692</f>
        <v>Vattenfall GmbH</v>
      </c>
      <c r="AD456" s="31" t="str">
        <f>[1]DE!D$3692</f>
        <v>Vattenfall Europe Generation AG Kraftwerk Jänschwalde</v>
      </c>
      <c r="AE456" s="31">
        <f>[1]DE!E$3692</f>
        <v>46361</v>
      </c>
      <c r="AF456" s="31" t="str">
        <f>[1]DE!F$3692</f>
        <v>Kraftwerkstraße</v>
      </c>
      <c r="AG456" s="31" t="str">
        <f>[1]DE!G$3692</f>
        <v>-</v>
      </c>
      <c r="AH456" s="31" t="str">
        <f>[1]DE!H$3692</f>
        <v>Peitz</v>
      </c>
      <c r="AI456" s="31" t="str">
        <f>[1]DE!I$3692</f>
        <v>03185</v>
      </c>
      <c r="AJ456" s="31">
        <f>[1]DE!J$3692</f>
        <v>19900</v>
      </c>
      <c r="AK456" s="31">
        <f>[1]DE!K$3692</f>
        <v>23400</v>
      </c>
      <c r="AL456" s="31">
        <f>[1]DE!L$3692</f>
        <v>643</v>
      </c>
      <c r="AM456" s="31">
        <f>[1]DE!M$3692</f>
        <v>24800</v>
      </c>
      <c r="AN456" s="8" t="s">
        <v>810</v>
      </c>
    </row>
    <row r="457" spans="1:40" s="5" customFormat="1">
      <c r="A457" s="4" t="s">
        <v>1470</v>
      </c>
      <c r="B457" s="4">
        <v>2012</v>
      </c>
      <c r="C457" s="4" t="s">
        <v>3464</v>
      </c>
      <c r="D457" s="4" t="s">
        <v>3465</v>
      </c>
      <c r="E457" s="4" t="s">
        <v>3466</v>
      </c>
      <c r="F457" s="4">
        <v>469</v>
      </c>
      <c r="G457" s="4" t="s">
        <v>3467</v>
      </c>
      <c r="H457" s="4" t="s">
        <v>3455</v>
      </c>
      <c r="I457" s="4"/>
      <c r="J457" s="4" t="s">
        <v>1627</v>
      </c>
      <c r="K457" s="4">
        <v>1524</v>
      </c>
      <c r="L457" s="4"/>
      <c r="M457" s="4">
        <v>0</v>
      </c>
      <c r="N457" s="4">
        <v>40385</v>
      </c>
      <c r="O457" s="4">
        <v>22.7</v>
      </c>
      <c r="P457" s="4">
        <v>0</v>
      </c>
      <c r="Q457" s="4">
        <v>0</v>
      </c>
      <c r="R457" s="4">
        <v>4519.8999999999996</v>
      </c>
      <c r="S457" s="4">
        <v>3686.8</v>
      </c>
      <c r="T457" s="4">
        <v>147.69999999999999</v>
      </c>
      <c r="U457" s="16"/>
      <c r="V457" s="16"/>
      <c r="W457" s="16"/>
      <c r="X457" s="16"/>
      <c r="Y457" s="16"/>
      <c r="Z457" s="16"/>
      <c r="AA457" s="16"/>
      <c r="AB457" s="28" t="str">
        <f>[1]DE!B$3692</f>
        <v>1.(c)</v>
      </c>
      <c r="AC457" s="31" t="str">
        <f>[1]DE!C$3692</f>
        <v>Vattenfall GmbH</v>
      </c>
      <c r="AD457" s="31" t="str">
        <f>[1]DE!D$3692</f>
        <v>Vattenfall Europe Generation AG Kraftwerk Jänschwalde</v>
      </c>
      <c r="AE457" s="31">
        <f>[1]DE!E$3692</f>
        <v>46361</v>
      </c>
      <c r="AF457" s="31" t="str">
        <f>[1]DE!F$3692</f>
        <v>Kraftwerkstraße</v>
      </c>
      <c r="AG457" s="31" t="str">
        <f>[1]DE!G$3692</f>
        <v>-</v>
      </c>
      <c r="AH457" s="31" t="str">
        <f>[1]DE!H$3692</f>
        <v>Peitz</v>
      </c>
      <c r="AI457" s="31" t="str">
        <f>[1]DE!I$3692</f>
        <v>03185</v>
      </c>
      <c r="AJ457" s="31">
        <f>[1]DE!J$3692</f>
        <v>19900</v>
      </c>
      <c r="AK457" s="31">
        <f>[1]DE!K$3692</f>
        <v>23400</v>
      </c>
      <c r="AL457" s="31">
        <f>[1]DE!L$3692</f>
        <v>643</v>
      </c>
      <c r="AM457" s="31">
        <f>[1]DE!M$3692</f>
        <v>24800</v>
      </c>
      <c r="AN457" s="8" t="s">
        <v>810</v>
      </c>
    </row>
    <row r="458" spans="1:40" s="5" customFormat="1">
      <c r="A458" s="4" t="s">
        <v>1470</v>
      </c>
      <c r="B458" s="4">
        <v>2012</v>
      </c>
      <c r="C458" s="4" t="s">
        <v>3468</v>
      </c>
      <c r="D458" s="4" t="s">
        <v>3469</v>
      </c>
      <c r="E458" s="4" t="s">
        <v>3470</v>
      </c>
      <c r="F458" s="4">
        <v>470</v>
      </c>
      <c r="G458" s="4" t="s">
        <v>3471</v>
      </c>
      <c r="H458" s="4" t="s">
        <v>3455</v>
      </c>
      <c r="I458" s="4"/>
      <c r="J458" s="4" t="s">
        <v>1627</v>
      </c>
      <c r="K458" s="4">
        <v>1524</v>
      </c>
      <c r="L458" s="4"/>
      <c r="M458" s="4">
        <v>0</v>
      </c>
      <c r="N458" s="4">
        <v>39745.699999999997</v>
      </c>
      <c r="O458" s="4">
        <v>21.8</v>
      </c>
      <c r="P458" s="4">
        <v>0</v>
      </c>
      <c r="Q458" s="4">
        <v>0</v>
      </c>
      <c r="R458" s="4">
        <v>4059.3</v>
      </c>
      <c r="S458" s="4">
        <v>3446.7</v>
      </c>
      <c r="T458" s="4">
        <v>119.1</v>
      </c>
      <c r="U458" s="16"/>
      <c r="V458" s="16"/>
      <c r="W458" s="16"/>
      <c r="X458" s="16"/>
      <c r="Y458" s="16"/>
      <c r="Z458" s="16"/>
      <c r="AA458" s="16"/>
      <c r="AB458" s="28" t="str">
        <f>[1]DE!B$3692</f>
        <v>1.(c)</v>
      </c>
      <c r="AC458" s="31" t="str">
        <f>[1]DE!C$3692</f>
        <v>Vattenfall GmbH</v>
      </c>
      <c r="AD458" s="31" t="str">
        <f>[1]DE!D$3692</f>
        <v>Vattenfall Europe Generation AG Kraftwerk Jänschwalde</v>
      </c>
      <c r="AE458" s="31">
        <f>[1]DE!E$3692</f>
        <v>46361</v>
      </c>
      <c r="AF458" s="31" t="str">
        <f>[1]DE!F$3692</f>
        <v>Kraftwerkstraße</v>
      </c>
      <c r="AG458" s="31" t="str">
        <f>[1]DE!G$3692</f>
        <v>-</v>
      </c>
      <c r="AH458" s="31" t="str">
        <f>[1]DE!H$3692</f>
        <v>Peitz</v>
      </c>
      <c r="AI458" s="31" t="str">
        <f>[1]DE!I$3692</f>
        <v>03185</v>
      </c>
      <c r="AJ458" s="31">
        <f>[1]DE!J$3692</f>
        <v>19900</v>
      </c>
      <c r="AK458" s="31">
        <f>[1]DE!K$3692</f>
        <v>23400</v>
      </c>
      <c r="AL458" s="31">
        <f>[1]DE!L$3692</f>
        <v>643</v>
      </c>
      <c r="AM458" s="31">
        <f>[1]DE!M$3692</f>
        <v>24800</v>
      </c>
      <c r="AN458" s="8" t="s">
        <v>810</v>
      </c>
    </row>
    <row r="459" spans="1:40" s="5" customFormat="1">
      <c r="A459" s="4" t="s">
        <v>1470</v>
      </c>
      <c r="B459" s="4">
        <v>2012</v>
      </c>
      <c r="C459" s="4" t="s">
        <v>3472</v>
      </c>
      <c r="D459" s="4" t="s">
        <v>3473</v>
      </c>
      <c r="E459" s="4" t="s">
        <v>3474</v>
      </c>
      <c r="F459" s="4">
        <v>471</v>
      </c>
      <c r="G459" s="4" t="s">
        <v>3475</v>
      </c>
      <c r="H459" s="4" t="s">
        <v>3455</v>
      </c>
      <c r="I459" s="4"/>
      <c r="J459" s="4" t="s">
        <v>1627</v>
      </c>
      <c r="K459" s="4">
        <v>1524</v>
      </c>
      <c r="L459" s="4"/>
      <c r="M459" s="4">
        <v>0</v>
      </c>
      <c r="N459" s="4">
        <v>40282.400000000001</v>
      </c>
      <c r="O459" s="4">
        <v>17.100000000000001</v>
      </c>
      <c r="P459" s="4">
        <v>0</v>
      </c>
      <c r="Q459" s="4">
        <v>0</v>
      </c>
      <c r="R459" s="4">
        <v>3969.1</v>
      </c>
      <c r="S459" s="4">
        <v>3447.1</v>
      </c>
      <c r="T459" s="4">
        <v>119.1</v>
      </c>
      <c r="U459" s="16"/>
      <c r="V459" s="16"/>
      <c r="W459" s="16"/>
      <c r="X459" s="16"/>
      <c r="Y459" s="16"/>
      <c r="Z459" s="16"/>
      <c r="AA459" s="16"/>
      <c r="AB459" s="28" t="str">
        <f>[1]DE!B$3692</f>
        <v>1.(c)</v>
      </c>
      <c r="AC459" s="31" t="str">
        <f>[1]DE!C$3692</f>
        <v>Vattenfall GmbH</v>
      </c>
      <c r="AD459" s="31" t="str">
        <f>[1]DE!D$3692</f>
        <v>Vattenfall Europe Generation AG Kraftwerk Jänschwalde</v>
      </c>
      <c r="AE459" s="31">
        <f>[1]DE!E$3692</f>
        <v>46361</v>
      </c>
      <c r="AF459" s="31" t="str">
        <f>[1]DE!F$3692</f>
        <v>Kraftwerkstraße</v>
      </c>
      <c r="AG459" s="31" t="str">
        <f>[1]DE!G$3692</f>
        <v>-</v>
      </c>
      <c r="AH459" s="31" t="str">
        <f>[1]DE!H$3692</f>
        <v>Peitz</v>
      </c>
      <c r="AI459" s="31" t="str">
        <f>[1]DE!I$3692</f>
        <v>03185</v>
      </c>
      <c r="AJ459" s="31">
        <f>[1]DE!J$3692</f>
        <v>19900</v>
      </c>
      <c r="AK459" s="31">
        <f>[1]DE!K$3692</f>
        <v>23400</v>
      </c>
      <c r="AL459" s="31">
        <f>[1]DE!L$3692</f>
        <v>643</v>
      </c>
      <c r="AM459" s="31">
        <f>[1]DE!M$3692</f>
        <v>24800</v>
      </c>
      <c r="AN459" s="8" t="s">
        <v>810</v>
      </c>
    </row>
    <row r="460" spans="1:40" s="5" customFormat="1">
      <c r="A460" s="4" t="s">
        <v>1470</v>
      </c>
      <c r="B460" s="4">
        <v>2012</v>
      </c>
      <c r="C460" s="4" t="s">
        <v>3476</v>
      </c>
      <c r="D460" s="4" t="s">
        <v>3477</v>
      </c>
      <c r="E460" s="4" t="s">
        <v>3478</v>
      </c>
      <c r="F460" s="4">
        <v>472</v>
      </c>
      <c r="G460" s="4" t="s">
        <v>3479</v>
      </c>
      <c r="H460" s="4" t="s">
        <v>3480</v>
      </c>
      <c r="I460" s="4"/>
      <c r="J460" s="4" t="s">
        <v>1627</v>
      </c>
      <c r="K460" s="4">
        <v>2150</v>
      </c>
      <c r="L460" s="4"/>
      <c r="M460" s="4">
        <v>0</v>
      </c>
      <c r="N460" s="4">
        <v>27120.274000000001</v>
      </c>
      <c r="O460" s="4">
        <v>182.904</v>
      </c>
      <c r="P460" s="4">
        <v>0</v>
      </c>
      <c r="Q460" s="4">
        <v>4.5999999999999999E-2</v>
      </c>
      <c r="R460" s="4">
        <v>1249.529</v>
      </c>
      <c r="S460" s="4">
        <v>1905.1379999999999</v>
      </c>
      <c r="T460" s="4">
        <v>32.591999999999999</v>
      </c>
      <c r="U460" s="16"/>
      <c r="V460" s="16"/>
      <c r="W460" s="16"/>
      <c r="X460" s="16"/>
      <c r="Y460" s="16"/>
      <c r="Z460" s="16"/>
      <c r="AA460" s="16"/>
      <c r="AB460" s="28" t="str">
        <f>[1]DE!B$3704</f>
        <v>1.(c)</v>
      </c>
      <c r="AC460" s="31" t="str">
        <f>[1]DE!C$3704</f>
        <v>E.ON Kraftwerke GmbH</v>
      </c>
      <c r="AD460" s="31" t="str">
        <f>[1]DE!D$3704</f>
        <v>E.ON Kraftwerke GmbH Kraftwerk Heyden</v>
      </c>
      <c r="AE460" s="31">
        <f>[1]DE!E$3704</f>
        <v>44414</v>
      </c>
      <c r="AF460" s="31" t="str">
        <f>[1]DE!F$3704</f>
        <v>Kraftwerksiedlung</v>
      </c>
      <c r="AG460" s="31" t="str">
        <f>[1]DE!G$3704</f>
        <v>2</v>
      </c>
      <c r="AH460" s="31" t="str">
        <f>[1]DE!H$3704</f>
        <v>Petershagen</v>
      </c>
      <c r="AI460" s="31" t="str">
        <f>[1]DE!I$3704</f>
        <v>32469</v>
      </c>
      <c r="AJ460" s="31">
        <f>[1]DE!J$3704</f>
        <v>1910</v>
      </c>
      <c r="AK460" s="31">
        <f>[1]DE!K$3704</f>
        <v>1250</v>
      </c>
      <c r="AL460" s="31">
        <f>[1]DE!L$3704</f>
        <v>0</v>
      </c>
      <c r="AM460" s="31">
        <f>[1]DE!M$3704</f>
        <v>2540</v>
      </c>
      <c r="AN460" s="8" t="s">
        <v>810</v>
      </c>
    </row>
    <row r="461" spans="1:40" s="5" customFormat="1">
      <c r="A461" s="4" t="s">
        <v>1470</v>
      </c>
      <c r="B461" s="4">
        <v>2012</v>
      </c>
      <c r="C461" s="4" t="s">
        <v>3481</v>
      </c>
      <c r="D461" s="4" t="s">
        <v>3482</v>
      </c>
      <c r="E461" s="4" t="s">
        <v>3483</v>
      </c>
      <c r="F461" s="4">
        <v>473</v>
      </c>
      <c r="G461" s="4" t="s">
        <v>3484</v>
      </c>
      <c r="H461" s="4" t="s">
        <v>3485</v>
      </c>
      <c r="I461" s="4"/>
      <c r="J461" s="4" t="s">
        <v>1627</v>
      </c>
      <c r="K461" s="4">
        <v>372</v>
      </c>
      <c r="L461" s="4"/>
      <c r="M461" s="4">
        <v>0</v>
      </c>
      <c r="N461" s="4">
        <v>1331.83</v>
      </c>
      <c r="O461" s="4">
        <v>9.6199999999999992</v>
      </c>
      <c r="P461" s="4">
        <v>396.38</v>
      </c>
      <c r="Q461" s="4">
        <v>19.079999999999998</v>
      </c>
      <c r="R461" s="4">
        <v>54.7</v>
      </c>
      <c r="S461" s="4">
        <v>82.57</v>
      </c>
      <c r="T461" s="4">
        <v>0.1</v>
      </c>
      <c r="U461" s="16"/>
      <c r="V461" s="16"/>
      <c r="W461" s="16"/>
      <c r="X461" s="16"/>
      <c r="Y461" s="16"/>
      <c r="Z461" s="16"/>
      <c r="AA461" s="16"/>
      <c r="AB461" s="28" t="str">
        <f>[1]DE!B$3716</f>
        <v>1.(c)</v>
      </c>
      <c r="AC461" s="31" t="str">
        <f>[1]DE!C$3716</f>
        <v>Heizkraftwerk Pforzheim GmbH</v>
      </c>
      <c r="AD461" s="31" t="str">
        <f>[1]DE!D$3716</f>
        <v>Heizkraftwerk Pforzheim GmbH</v>
      </c>
      <c r="AE461" s="31">
        <f>[1]DE!E$3716</f>
        <v>2478</v>
      </c>
      <c r="AF461" s="31" t="str">
        <f>[1]DE!F$3716</f>
        <v>Hohwiesenweg</v>
      </c>
      <c r="AG461" s="31" t="str">
        <f>[1]DE!G$3716</f>
        <v>15</v>
      </c>
      <c r="AH461" s="31" t="str">
        <f>[1]DE!H$3716</f>
        <v>Pforzheim</v>
      </c>
      <c r="AI461" s="31" t="str">
        <f>[1]DE!I$3716</f>
        <v>75175</v>
      </c>
      <c r="AJ461" s="31">
        <f>[1]DE!J$3716</f>
        <v>161</v>
      </c>
      <c r="AK461" s="31">
        <f>[1]DE!K$3716</f>
        <v>0</v>
      </c>
      <c r="AL461" s="31">
        <f>[1]DE!L$3716</f>
        <v>0</v>
      </c>
      <c r="AM461" s="31">
        <f>[1]DE!M$3716</f>
        <v>328</v>
      </c>
      <c r="AN461" s="8" t="s">
        <v>810</v>
      </c>
    </row>
    <row r="462" spans="1:40" s="5" customFormat="1">
      <c r="A462" s="4" t="s">
        <v>1470</v>
      </c>
      <c r="B462" s="4">
        <v>2012</v>
      </c>
      <c r="C462" s="4" t="s">
        <v>3486</v>
      </c>
      <c r="D462" s="4" t="s">
        <v>3487</v>
      </c>
      <c r="E462" s="4" t="s">
        <v>3488</v>
      </c>
      <c r="F462" s="4">
        <v>474</v>
      </c>
      <c r="G462" s="4" t="s">
        <v>3489</v>
      </c>
      <c r="H462" s="4" t="s">
        <v>3490</v>
      </c>
      <c r="I462" s="4"/>
      <c r="J462" s="4" t="s">
        <v>1627</v>
      </c>
      <c r="K462" s="4">
        <v>455</v>
      </c>
      <c r="L462" s="4"/>
      <c r="M462" s="4">
        <v>0</v>
      </c>
      <c r="N462" s="4">
        <v>0</v>
      </c>
      <c r="O462" s="4">
        <v>0</v>
      </c>
      <c r="P462" s="4">
        <v>4090.7699999999995</v>
      </c>
      <c r="Q462" s="4">
        <v>0</v>
      </c>
      <c r="R462" s="4">
        <v>1.74</v>
      </c>
      <c r="S462" s="4">
        <v>166.12</v>
      </c>
      <c r="T462" s="4">
        <v>0.54</v>
      </c>
      <c r="U462" s="16"/>
      <c r="V462" s="16"/>
      <c r="W462" s="16"/>
      <c r="X462" s="16"/>
      <c r="Y462" s="16"/>
      <c r="Z462" s="16"/>
      <c r="AA462" s="16"/>
      <c r="AB462" s="28" t="str">
        <f>[1]DE!B$3724</f>
        <v>3.(a)</v>
      </c>
      <c r="AC462" s="31" t="str">
        <f>[1]DE!C$3724</f>
        <v>K+S AG</v>
      </c>
      <c r="AD462" s="31" t="str">
        <f>[1]DE!D$3724</f>
        <v>Werk Werra Standort Hattorf</v>
      </c>
      <c r="AE462" s="31">
        <f>[1]DE!E$3724</f>
        <v>71805</v>
      </c>
      <c r="AF462" s="31" t="str">
        <f>[1]DE!F$3724</f>
        <v>Hattorfer Straße</v>
      </c>
      <c r="AG462" s="31" t="str">
        <f>[1]DE!G$3724</f>
        <v>-</v>
      </c>
      <c r="AH462" s="31" t="str">
        <f>[1]DE!H$3724</f>
        <v>Philippsthal (Werra)</v>
      </c>
      <c r="AI462" s="31" t="str">
        <f>[1]DE!I$3724</f>
        <v>36269</v>
      </c>
      <c r="AJ462" s="31">
        <f>[1]DE!J$3724</f>
        <v>281</v>
      </c>
      <c r="AK462" s="31">
        <f>[1]DE!K$3724</f>
        <v>0</v>
      </c>
      <c r="AL462" s="31">
        <f>[1]DE!L$3724</f>
        <v>0</v>
      </c>
      <c r="AM462" s="31">
        <f>[1]DE!M$3724</f>
        <v>261</v>
      </c>
      <c r="AN462" s="8" t="s">
        <v>809</v>
      </c>
    </row>
    <row r="463" spans="1:40">
      <c r="A463" s="1" t="s">
        <v>1470</v>
      </c>
      <c r="B463" s="1">
        <v>2012</v>
      </c>
      <c r="C463" s="1" t="s">
        <v>3491</v>
      </c>
      <c r="D463" s="1" t="s">
        <v>3492</v>
      </c>
      <c r="E463" s="1" t="s">
        <v>3493</v>
      </c>
      <c r="F463" s="1">
        <v>475</v>
      </c>
      <c r="G463" s="1" t="s">
        <v>3494</v>
      </c>
      <c r="H463" s="1" t="s">
        <v>3495</v>
      </c>
      <c r="I463" s="1"/>
      <c r="J463" s="1" t="s">
        <v>1627</v>
      </c>
      <c r="K463" s="1">
        <v>287</v>
      </c>
      <c r="L463" s="1"/>
      <c r="M463" s="1">
        <v>0</v>
      </c>
      <c r="N463" s="1">
        <v>0</v>
      </c>
      <c r="O463" s="1">
        <v>0</v>
      </c>
      <c r="P463" s="1">
        <v>6115.51</v>
      </c>
      <c r="Q463" s="1">
        <v>0</v>
      </c>
      <c r="R463" s="1">
        <v>2.5739999999999998</v>
      </c>
      <c r="S463" s="1">
        <v>93.638999999999996</v>
      </c>
      <c r="T463" s="1">
        <v>0.51500000000000001</v>
      </c>
      <c r="U463" s="3"/>
      <c r="V463" s="3"/>
      <c r="W463" s="3"/>
      <c r="X463" s="3"/>
      <c r="Y463" s="3"/>
      <c r="Z463" s="3"/>
      <c r="AA463" s="3"/>
    </row>
    <row r="464" spans="1:40" s="5" customFormat="1">
      <c r="A464" s="4" t="s">
        <v>1470</v>
      </c>
      <c r="B464" s="4">
        <v>2012</v>
      </c>
      <c r="C464" s="4" t="s">
        <v>3496</v>
      </c>
      <c r="D464" s="4" t="s">
        <v>3497</v>
      </c>
      <c r="E464" s="4" t="s">
        <v>3498</v>
      </c>
      <c r="F464" s="4">
        <v>476</v>
      </c>
      <c r="G464" s="4" t="s">
        <v>3499</v>
      </c>
      <c r="H464" s="4" t="s">
        <v>3495</v>
      </c>
      <c r="I464" s="4"/>
      <c r="J464" s="4" t="s">
        <v>1627</v>
      </c>
      <c r="K464" s="4">
        <v>147</v>
      </c>
      <c r="L464" s="4"/>
      <c r="M464" s="4">
        <v>0</v>
      </c>
      <c r="N464" s="4">
        <v>0</v>
      </c>
      <c r="O464" s="4">
        <v>0</v>
      </c>
      <c r="P464" s="4">
        <v>286.43</v>
      </c>
      <c r="Q464" s="4">
        <v>0</v>
      </c>
      <c r="R464" s="4">
        <v>0.124</v>
      </c>
      <c r="S464" s="4">
        <v>10.536</v>
      </c>
      <c r="T464" s="4">
        <v>2.5000000000000001E-2</v>
      </c>
      <c r="U464" s="16"/>
      <c r="V464" s="16"/>
      <c r="W464" s="16"/>
      <c r="X464" s="16"/>
      <c r="Y464" s="16"/>
      <c r="Z464" s="16"/>
      <c r="AA464" s="16"/>
      <c r="AB464" s="28" t="str">
        <f>[1]DE!B$3740</f>
        <v>8.(b).(ii)</v>
      </c>
      <c r="AC464" s="31" t="str">
        <f>[1]DE!C$3740</f>
        <v>SÜDZUCKER AG</v>
      </c>
      <c r="AD464" s="31" t="str">
        <f>[1]DE!D$3740</f>
        <v>Südzucker Werk Plattling</v>
      </c>
      <c r="AE464" s="31">
        <f>[1]DE!E$3740</f>
        <v>45821</v>
      </c>
      <c r="AF464" s="31" t="str">
        <f>[1]DE!F$3740</f>
        <v>Dr.-Ludwig-Kayser-Straße</v>
      </c>
      <c r="AG464" s="31" t="str">
        <f>[1]DE!G$3740</f>
        <v>1</v>
      </c>
      <c r="AH464" s="31" t="str">
        <f>[1]DE!H$3740</f>
        <v>Plattling</v>
      </c>
      <c r="AI464" s="31" t="str">
        <f>[1]DE!I$3740</f>
        <v>94447</v>
      </c>
      <c r="AJ464" s="31">
        <f>[1]DE!J$3740</f>
        <v>0</v>
      </c>
      <c r="AK464" s="31">
        <f>[1]DE!K$3740</f>
        <v>0</v>
      </c>
      <c r="AL464" s="31">
        <f>[1]DE!L$3740</f>
        <v>0</v>
      </c>
      <c r="AM464" s="31">
        <f>[1]DE!M$3740</f>
        <v>105</v>
      </c>
      <c r="AN464" s="8" t="s">
        <v>810</v>
      </c>
    </row>
    <row r="465" spans="1:40">
      <c r="A465" s="1" t="s">
        <v>1470</v>
      </c>
      <c r="B465" s="1">
        <v>2012</v>
      </c>
      <c r="C465" s="1" t="s">
        <v>3500</v>
      </c>
      <c r="D465" s="1" t="s">
        <v>3501</v>
      </c>
      <c r="E465" s="1" t="s">
        <v>3502</v>
      </c>
      <c r="F465" s="1">
        <v>477</v>
      </c>
      <c r="G465" s="1" t="s">
        <v>3503</v>
      </c>
      <c r="H465" s="1" t="s">
        <v>3495</v>
      </c>
      <c r="I465" s="1"/>
      <c r="J465" s="1" t="s">
        <v>1627</v>
      </c>
      <c r="K465" s="1">
        <v>107</v>
      </c>
      <c r="L465" s="1"/>
      <c r="M465" s="1">
        <v>0</v>
      </c>
      <c r="N465" s="1">
        <v>0</v>
      </c>
      <c r="O465" s="1">
        <v>0</v>
      </c>
      <c r="P465" s="1">
        <v>176.2</v>
      </c>
      <c r="Q465" s="1">
        <v>0</v>
      </c>
      <c r="R465" s="1">
        <v>7.3999999999999996E-2</v>
      </c>
      <c r="S465" s="1">
        <v>3.4449999999999998</v>
      </c>
      <c r="T465" s="1">
        <v>1.4999999999999999E-2</v>
      </c>
      <c r="U465" s="3"/>
      <c r="V465" s="3"/>
      <c r="W465" s="3"/>
      <c r="X465" s="3"/>
      <c r="Y465" s="3"/>
      <c r="Z465" s="3"/>
      <c r="AA465" s="3"/>
    </row>
    <row r="466" spans="1:40">
      <c r="A466" s="1" t="s">
        <v>1470</v>
      </c>
      <c r="B466" s="1">
        <v>2012</v>
      </c>
      <c r="C466" s="1" t="s">
        <v>3504</v>
      </c>
      <c r="D466" s="1" t="s">
        <v>3505</v>
      </c>
      <c r="E466" s="1" t="s">
        <v>3506</v>
      </c>
      <c r="F466" s="1">
        <v>478</v>
      </c>
      <c r="G466" s="1" t="s">
        <v>3507</v>
      </c>
      <c r="H466" s="1" t="s">
        <v>3495</v>
      </c>
      <c r="I466" s="1"/>
      <c r="J466" s="1" t="s">
        <v>1627</v>
      </c>
      <c r="K466" s="1">
        <v>109</v>
      </c>
      <c r="L466" s="1"/>
      <c r="M466" s="1">
        <v>0</v>
      </c>
      <c r="N466" s="1">
        <v>0</v>
      </c>
      <c r="O466" s="1">
        <v>0</v>
      </c>
      <c r="P466" s="1">
        <v>131.083</v>
      </c>
      <c r="Q466" s="1">
        <v>0</v>
      </c>
      <c r="R466" s="1">
        <v>7.2999999999999995E-2</v>
      </c>
      <c r="S466" s="1">
        <v>2.5430000000000001</v>
      </c>
      <c r="T466" s="1">
        <v>4.0000000000000001E-3</v>
      </c>
      <c r="U466" s="3"/>
      <c r="V466" s="3"/>
      <c r="W466" s="3"/>
      <c r="X466" s="3"/>
      <c r="Y466" s="3"/>
      <c r="Z466" s="3"/>
      <c r="AA466" s="3"/>
    </row>
    <row r="467" spans="1:40" s="5" customFormat="1">
      <c r="A467" s="4" t="s">
        <v>1470</v>
      </c>
      <c r="B467" s="4">
        <v>2012</v>
      </c>
      <c r="C467" s="4" t="s">
        <v>3508</v>
      </c>
      <c r="D467" s="4" t="s">
        <v>3509</v>
      </c>
      <c r="E467" s="4" t="s">
        <v>3510</v>
      </c>
      <c r="F467" s="4">
        <v>479</v>
      </c>
      <c r="G467" s="4" t="s">
        <v>3511</v>
      </c>
      <c r="H467" s="4" t="s">
        <v>3512</v>
      </c>
      <c r="I467" s="4"/>
      <c r="J467" s="4" t="s">
        <v>1627</v>
      </c>
      <c r="K467" s="4">
        <v>120</v>
      </c>
      <c r="L467" s="4"/>
      <c r="M467" s="4">
        <v>0</v>
      </c>
      <c r="N467" s="4">
        <v>0</v>
      </c>
      <c r="O467" s="4">
        <v>4.3979999999999997</v>
      </c>
      <c r="P467" s="4">
        <v>573.77300000000002</v>
      </c>
      <c r="Q467" s="4">
        <v>0</v>
      </c>
      <c r="R467" s="4">
        <v>0.42499999999999999</v>
      </c>
      <c r="S467" s="4">
        <v>12.147</v>
      </c>
      <c r="T467" s="4">
        <v>8.5999999999999993E-2</v>
      </c>
      <c r="U467" s="16"/>
      <c r="V467" s="16"/>
      <c r="W467" s="16"/>
      <c r="X467" s="16"/>
      <c r="Y467" s="16"/>
      <c r="Z467" s="16"/>
      <c r="AA467" s="16"/>
      <c r="AB467" s="28" t="str">
        <f>[1]DE!B$3744</f>
        <v>1.(c)</v>
      </c>
      <c r="AC467" s="31" t="str">
        <f>[1]DE!C$3744</f>
        <v>WVP Wärmeversorgung Plauen GmbH envia Mitteldeutsche Energie AG</v>
      </c>
      <c r="AD467" s="31" t="str">
        <f>[1]DE!D$3744</f>
        <v>WVP-Heizwerk Hammerstr</v>
      </c>
      <c r="AE467" s="31">
        <f>[1]DE!E$3744</f>
        <v>189424</v>
      </c>
      <c r="AF467" s="31" t="str">
        <f>[1]DE!F$3744</f>
        <v>Hammerstraße</v>
      </c>
      <c r="AG467" s="31" t="str">
        <f>[1]DE!G$3744</f>
        <v>86</v>
      </c>
      <c r="AH467" s="31" t="str">
        <f>[1]DE!H$3744</f>
        <v>Plauen</v>
      </c>
      <c r="AI467" s="31" t="str">
        <f>[1]DE!I$3744</f>
        <v>08523</v>
      </c>
      <c r="AJ467" s="31">
        <f>[1]DE!J$3744</f>
        <v>0</v>
      </c>
      <c r="AK467" s="31">
        <f>[1]DE!K$3744</f>
        <v>0</v>
      </c>
      <c r="AL467" s="31">
        <f>[1]DE!L$3744</f>
        <v>0</v>
      </c>
      <c r="AM467" s="31">
        <f>[1]DE!M$3744</f>
        <v>0</v>
      </c>
      <c r="AN467" s="8" t="s">
        <v>810</v>
      </c>
    </row>
    <row r="468" spans="1:40" s="5" customFormat="1">
      <c r="A468" s="4" t="s">
        <v>1470</v>
      </c>
      <c r="B468" s="4">
        <v>2012</v>
      </c>
      <c r="C468" s="4" t="s">
        <v>3513</v>
      </c>
      <c r="D468" s="4" t="s">
        <v>3514</v>
      </c>
      <c r="E468" s="4" t="s">
        <v>3515</v>
      </c>
      <c r="F468" s="4">
        <v>480</v>
      </c>
      <c r="G468" s="4" t="s">
        <v>3516</v>
      </c>
      <c r="H468" s="4" t="s">
        <v>3517</v>
      </c>
      <c r="I468" s="4"/>
      <c r="J468" s="4" t="s">
        <v>1627</v>
      </c>
      <c r="K468" s="4">
        <v>80</v>
      </c>
      <c r="L468" s="4"/>
      <c r="M468" s="4">
        <v>0</v>
      </c>
      <c r="N468" s="4">
        <v>0</v>
      </c>
      <c r="O468" s="4">
        <v>63.468000000000004</v>
      </c>
      <c r="P468" s="4">
        <v>0</v>
      </c>
      <c r="Q468" s="4">
        <v>0</v>
      </c>
      <c r="R468" s="4">
        <v>5.2880000000000003</v>
      </c>
      <c r="S468" s="4">
        <v>6.8869999999999996</v>
      </c>
      <c r="T468" s="4">
        <v>0.80400000000000005</v>
      </c>
      <c r="U468" s="16"/>
      <c r="V468" s="16"/>
      <c r="W468" s="16"/>
      <c r="X468" s="16"/>
      <c r="Y468" s="16"/>
      <c r="Z468" s="16"/>
      <c r="AA468" s="16"/>
      <c r="AB468" s="28" t="str">
        <f>[1]DE!B$3760</f>
        <v>4.(c)</v>
      </c>
      <c r="AC468" s="31" t="str">
        <f>[1]DE!C$3760</f>
        <v>YARA Rostock Zweigniederlassung der YARA GmbH &amp; Co. KG</v>
      </c>
      <c r="AD468" s="31" t="str">
        <f>[1]DE!D$3760</f>
        <v>YARA Rostock Zweigniederlassung der YARA GmbH &amp; Co. KG</v>
      </c>
      <c r="AE468" s="31">
        <f>[1]DE!E$3760</f>
        <v>46415</v>
      </c>
      <c r="AF468" s="31" t="str">
        <f>[1]DE!F$3760</f>
        <v>Werkstraße</v>
      </c>
      <c r="AG468" s="31" t="str">
        <f>[1]DE!G$3760</f>
        <v>1</v>
      </c>
      <c r="AH468" s="31" t="str">
        <f>[1]DE!H$3760</f>
        <v>Poppendorf</v>
      </c>
      <c r="AI468" s="31" t="str">
        <f>[1]DE!I$3760</f>
        <v>18184</v>
      </c>
      <c r="AJ468" s="31">
        <f>[1]DE!J$3760</f>
        <v>279</v>
      </c>
      <c r="AK468" s="31">
        <f>[1]DE!K$3760</f>
        <v>0</v>
      </c>
      <c r="AL468" s="31">
        <f>[1]DE!L$3760</f>
        <v>96.5</v>
      </c>
      <c r="AM468" s="31">
        <f>[1]DE!M$3760</f>
        <v>0</v>
      </c>
      <c r="AN468" s="8" t="s">
        <v>809</v>
      </c>
    </row>
    <row r="469" spans="1:40" s="5" customFormat="1">
      <c r="A469" s="4" t="s">
        <v>1470</v>
      </c>
      <c r="B469" s="4">
        <v>2012</v>
      </c>
      <c r="C469" s="4" t="s">
        <v>3518</v>
      </c>
      <c r="D469" s="4" t="s">
        <v>3519</v>
      </c>
      <c r="E469" s="4" t="s">
        <v>3520</v>
      </c>
      <c r="F469" s="4">
        <v>481</v>
      </c>
      <c r="G469" s="4" t="s">
        <v>3521</v>
      </c>
      <c r="H469" s="4" t="s">
        <v>3522</v>
      </c>
      <c r="I469" s="4"/>
      <c r="J469" s="4" t="s">
        <v>1627</v>
      </c>
      <c r="K469" s="4">
        <v>2115</v>
      </c>
      <c r="L469" s="4"/>
      <c r="M469" s="4">
        <v>110.12</v>
      </c>
      <c r="N469" s="4">
        <v>14131.076999999999</v>
      </c>
      <c r="O469" s="4">
        <v>23.533000000000001</v>
      </c>
      <c r="P469" s="4">
        <v>164.37</v>
      </c>
      <c r="Q469" s="4">
        <v>0</v>
      </c>
      <c r="R469" s="4">
        <v>281.32100000000003</v>
      </c>
      <c r="S469" s="4">
        <v>1004.7569999999999</v>
      </c>
      <c r="T469" s="4">
        <v>67.911000000000001</v>
      </c>
      <c r="U469" s="16"/>
      <c r="V469" s="16"/>
      <c r="W469" s="16"/>
      <c r="X469" s="16"/>
      <c r="Y469" s="16"/>
      <c r="Z469" s="16"/>
      <c r="AA469" s="16"/>
      <c r="AB469" s="28" t="str">
        <f>[1]DE!B$3761</f>
        <v>1.(c)</v>
      </c>
      <c r="AC469" s="31" t="str">
        <f>[1]DE!C$3761</f>
        <v>Gemeinschaftskraftwerk Veltheim GmbH</v>
      </c>
      <c r="AD469" s="31" t="str">
        <f>[1]DE!D$3761</f>
        <v>Gemeinschaftskraftwerk Veltheim GmbH</v>
      </c>
      <c r="AE469" s="31">
        <f>[1]DE!E$3761</f>
        <v>44408</v>
      </c>
      <c r="AF469" s="31" t="str">
        <f>[1]DE!F$3761</f>
        <v>Möllberger Str.</v>
      </c>
      <c r="AG469" s="31" t="str">
        <f>[1]DE!G$3761</f>
        <v>387</v>
      </c>
      <c r="AH469" s="31" t="str">
        <f>[1]DE!H$3761</f>
        <v>Porta Westfalica</v>
      </c>
      <c r="AI469" s="31" t="str">
        <f>[1]DE!I$3761</f>
        <v>32457</v>
      </c>
      <c r="AJ469" s="31">
        <f>[1]DE!J$3761</f>
        <v>1000</v>
      </c>
      <c r="AK469" s="31">
        <f>[1]DE!K$3761</f>
        <v>281</v>
      </c>
      <c r="AL469" s="31">
        <f>[1]DE!L$3761</f>
        <v>56.9</v>
      </c>
      <c r="AM469" s="31">
        <f>[1]DE!M$3761</f>
        <v>1360</v>
      </c>
      <c r="AN469" s="8" t="s">
        <v>810</v>
      </c>
    </row>
    <row r="470" spans="1:40">
      <c r="A470" s="1" t="s">
        <v>1470</v>
      </c>
      <c r="B470" s="1">
        <v>2012</v>
      </c>
      <c r="C470" s="1" t="s">
        <v>3523</v>
      </c>
      <c r="D470" s="1" t="s">
        <v>3524</v>
      </c>
      <c r="E470" s="1" t="s">
        <v>3525</v>
      </c>
      <c r="F470" s="1">
        <v>482</v>
      </c>
      <c r="G470" s="1" t="s">
        <v>3526</v>
      </c>
      <c r="H470" s="1" t="s">
        <v>3527</v>
      </c>
      <c r="I470" s="1"/>
      <c r="J470" s="1" t="s">
        <v>1627</v>
      </c>
      <c r="K470" s="1">
        <v>100</v>
      </c>
      <c r="L470" s="1"/>
      <c r="M470" s="1">
        <v>0</v>
      </c>
      <c r="N470" s="1">
        <v>0</v>
      </c>
      <c r="O470" s="1">
        <v>0</v>
      </c>
      <c r="P470" s="1">
        <v>2177.3130000000001</v>
      </c>
      <c r="Q470" s="1">
        <v>0</v>
      </c>
      <c r="R470" s="1">
        <v>0</v>
      </c>
      <c r="S470" s="1">
        <v>34.975999999999999</v>
      </c>
      <c r="T470" s="1">
        <v>0</v>
      </c>
      <c r="U470" s="3"/>
      <c r="V470" s="3"/>
      <c r="W470" s="3"/>
      <c r="X470" s="3"/>
      <c r="Y470" s="3"/>
      <c r="Z470" s="3"/>
      <c r="AA470" s="3"/>
    </row>
    <row r="471" spans="1:40">
      <c r="A471" s="1" t="s">
        <v>1470</v>
      </c>
      <c r="B471" s="1">
        <v>2012</v>
      </c>
      <c r="C471" s="1" t="s">
        <v>3528</v>
      </c>
      <c r="D471" s="1" t="s">
        <v>3529</v>
      </c>
      <c r="E471" s="1" t="s">
        <v>3530</v>
      </c>
      <c r="F471" s="1">
        <v>483</v>
      </c>
      <c r="G471" s="1" t="s">
        <v>3531</v>
      </c>
      <c r="H471" s="1" t="s">
        <v>3527</v>
      </c>
      <c r="I471" s="1"/>
      <c r="J471" s="1" t="s">
        <v>1627</v>
      </c>
      <c r="K471" s="1">
        <v>100</v>
      </c>
      <c r="L471" s="1"/>
      <c r="M471" s="1">
        <v>0</v>
      </c>
      <c r="N471" s="1">
        <v>0</v>
      </c>
      <c r="O471" s="1">
        <v>0.73599999999999999</v>
      </c>
      <c r="P471" s="1">
        <v>1921.732</v>
      </c>
      <c r="Q471" s="1">
        <v>0</v>
      </c>
      <c r="R471" s="1">
        <v>0</v>
      </c>
      <c r="S471" s="1">
        <v>24.686</v>
      </c>
      <c r="T471" s="1">
        <v>0</v>
      </c>
      <c r="U471" s="3"/>
      <c r="V471" s="3"/>
      <c r="W471" s="3"/>
      <c r="X471" s="3"/>
      <c r="Y471" s="3"/>
      <c r="Z471" s="3"/>
      <c r="AA471" s="3"/>
    </row>
    <row r="472" spans="1:40">
      <c r="A472" s="1" t="s">
        <v>1470</v>
      </c>
      <c r="B472" s="1">
        <v>2012</v>
      </c>
      <c r="C472" s="1" t="s">
        <v>3532</v>
      </c>
      <c r="D472" s="1" t="s">
        <v>3533</v>
      </c>
      <c r="E472" s="1" t="s">
        <v>3534</v>
      </c>
      <c r="F472" s="1">
        <v>484</v>
      </c>
      <c r="G472" s="1" t="s">
        <v>3535</v>
      </c>
      <c r="H472" s="1" t="s">
        <v>3527</v>
      </c>
      <c r="I472" s="1"/>
      <c r="J472" s="1" t="s">
        <v>1627</v>
      </c>
      <c r="K472" s="1">
        <v>64</v>
      </c>
      <c r="L472" s="1"/>
      <c r="M472" s="1">
        <v>0</v>
      </c>
      <c r="N472" s="1">
        <v>0</v>
      </c>
      <c r="O472" s="1">
        <v>0</v>
      </c>
      <c r="P472" s="1">
        <v>166.952</v>
      </c>
      <c r="Q472" s="1">
        <v>0</v>
      </c>
      <c r="R472" s="1">
        <v>0</v>
      </c>
      <c r="S472" s="1">
        <v>5.7919999999999998</v>
      </c>
      <c r="T472" s="1">
        <v>0</v>
      </c>
      <c r="U472" s="3"/>
      <c r="V472" s="3"/>
      <c r="W472" s="3"/>
      <c r="X472" s="3"/>
      <c r="Y472" s="3"/>
      <c r="Z472" s="3"/>
      <c r="AA472" s="3"/>
    </row>
    <row r="473" spans="1:40">
      <c r="A473" s="1" t="s">
        <v>1470</v>
      </c>
      <c r="B473" s="1">
        <v>2012</v>
      </c>
      <c r="C473" s="1" t="s">
        <v>3536</v>
      </c>
      <c r="D473" s="1" t="s">
        <v>3537</v>
      </c>
      <c r="E473" s="1" t="s">
        <v>3538</v>
      </c>
      <c r="F473" s="1">
        <v>485</v>
      </c>
      <c r="G473" s="1" t="s">
        <v>3539</v>
      </c>
      <c r="H473" s="1" t="s">
        <v>3527</v>
      </c>
      <c r="I473" s="1"/>
      <c r="J473" s="1" t="s">
        <v>1627</v>
      </c>
      <c r="K473" s="1">
        <v>64</v>
      </c>
      <c r="L473" s="1"/>
      <c r="M473" s="1">
        <v>0</v>
      </c>
      <c r="N473" s="1">
        <v>0</v>
      </c>
      <c r="O473" s="1">
        <v>0</v>
      </c>
      <c r="P473" s="1">
        <v>90.882999999999996</v>
      </c>
      <c r="Q473" s="1">
        <v>0</v>
      </c>
      <c r="R473" s="1">
        <v>0</v>
      </c>
      <c r="S473" s="1">
        <v>2.8530000000000002</v>
      </c>
      <c r="T473" s="1">
        <v>0</v>
      </c>
      <c r="U473" s="3"/>
      <c r="V473" s="3"/>
      <c r="W473" s="3"/>
      <c r="X473" s="3"/>
      <c r="Y473" s="3"/>
      <c r="Z473" s="3"/>
      <c r="AA473" s="3"/>
    </row>
    <row r="474" spans="1:40">
      <c r="A474" s="1" t="s">
        <v>1470</v>
      </c>
      <c r="B474" s="1">
        <v>2012</v>
      </c>
      <c r="C474" s="1" t="s">
        <v>3540</v>
      </c>
      <c r="D474" s="1" t="s">
        <v>3541</v>
      </c>
      <c r="E474" s="1" t="s">
        <v>3542</v>
      </c>
      <c r="F474" s="1">
        <v>486</v>
      </c>
      <c r="G474" s="1" t="s">
        <v>3543</v>
      </c>
      <c r="H474" s="1" t="s">
        <v>3527</v>
      </c>
      <c r="I474" s="1"/>
      <c r="J474" s="1" t="s">
        <v>1627</v>
      </c>
      <c r="K474" s="1">
        <v>64</v>
      </c>
      <c r="L474" s="1"/>
      <c r="M474" s="1">
        <v>0</v>
      </c>
      <c r="N474" s="1">
        <v>0</v>
      </c>
      <c r="O474" s="1">
        <v>0</v>
      </c>
      <c r="P474" s="1">
        <v>32.545999999999999</v>
      </c>
      <c r="Q474" s="1">
        <v>0</v>
      </c>
      <c r="R474" s="1">
        <v>0</v>
      </c>
      <c r="S474" s="1">
        <v>1.093</v>
      </c>
      <c r="T474" s="1">
        <v>0</v>
      </c>
      <c r="U474" s="3"/>
      <c r="V474" s="3"/>
      <c r="W474" s="3"/>
      <c r="X474" s="3"/>
      <c r="Y474" s="3"/>
      <c r="Z474" s="3"/>
      <c r="AA474" s="3"/>
    </row>
    <row r="475" spans="1:40" s="5" customFormat="1">
      <c r="A475" s="4" t="s">
        <v>1470</v>
      </c>
      <c r="B475" s="4">
        <v>2012</v>
      </c>
      <c r="C475" s="4" t="s">
        <v>3544</v>
      </c>
      <c r="D475" s="4" t="s">
        <v>3545</v>
      </c>
      <c r="E475" s="4" t="s">
        <v>3546</v>
      </c>
      <c r="F475" s="4">
        <v>487</v>
      </c>
      <c r="G475" s="4" t="s">
        <v>3547</v>
      </c>
      <c r="H475" s="4" t="s">
        <v>3548</v>
      </c>
      <c r="I475" s="4"/>
      <c r="J475" s="4" t="s">
        <v>1627</v>
      </c>
      <c r="K475" s="4">
        <v>1857</v>
      </c>
      <c r="L475" s="4"/>
      <c r="M475" s="4">
        <v>0</v>
      </c>
      <c r="N475" s="4">
        <v>17320.954000000002</v>
      </c>
      <c r="O475" s="4">
        <v>228.71299999999999</v>
      </c>
      <c r="P475" s="4">
        <v>0</v>
      </c>
      <c r="Q475" s="4">
        <v>0</v>
      </c>
      <c r="R475" s="4">
        <v>767.46299999999997</v>
      </c>
      <c r="S475" s="4">
        <v>1183.68</v>
      </c>
      <c r="T475" s="4">
        <v>3.9060000000000001</v>
      </c>
      <c r="U475" s="16"/>
      <c r="V475" s="16"/>
      <c r="W475" s="16"/>
      <c r="X475" s="16"/>
      <c r="Y475" s="16"/>
      <c r="Z475" s="16"/>
      <c r="AA475" s="16"/>
      <c r="AB475" s="28" t="str">
        <f>[1]DE!B$3787</f>
        <v>1.(c)</v>
      </c>
      <c r="AC475" s="31" t="str">
        <f>[1]DE!C$3787</f>
        <v>STEAG GmbH</v>
      </c>
      <c r="AD475" s="31" t="str">
        <f>[1]DE!D$3787</f>
        <v>Kraftwerk Weiher</v>
      </c>
      <c r="AE475" s="31">
        <f>[1]DE!E$3787</f>
        <v>3125</v>
      </c>
      <c r="AF475" s="31" t="str">
        <f>[1]DE!F$3787</f>
        <v>Holzer Straße</v>
      </c>
      <c r="AG475" s="31" t="str">
        <f>[1]DE!G$3787</f>
        <v>-</v>
      </c>
      <c r="AH475" s="31" t="str">
        <f>[1]DE!H$3787</f>
        <v>Quierschied</v>
      </c>
      <c r="AI475" s="31" t="str">
        <f>[1]DE!I$3787</f>
        <v>66287</v>
      </c>
      <c r="AJ475" s="31">
        <f>[1]DE!J$3787</f>
        <v>1180</v>
      </c>
      <c r="AK475" s="31">
        <f>[1]DE!K$3787</f>
        <v>767</v>
      </c>
      <c r="AL475" s="31">
        <f>[1]DE!L$3787</f>
        <v>0</v>
      </c>
      <c r="AM475" s="31">
        <f>[1]DE!M$3787</f>
        <v>1600</v>
      </c>
      <c r="AN475" s="8" t="s">
        <v>810</v>
      </c>
    </row>
    <row r="476" spans="1:40">
      <c r="A476" s="1" t="s">
        <v>1470</v>
      </c>
      <c r="B476" s="1">
        <v>2012</v>
      </c>
      <c r="C476" s="1" t="s">
        <v>3549</v>
      </c>
      <c r="D476" s="1" t="s">
        <v>3550</v>
      </c>
      <c r="E476" s="1" t="s">
        <v>3551</v>
      </c>
      <c r="F476" s="1">
        <v>488</v>
      </c>
      <c r="G476" s="1" t="s">
        <v>3552</v>
      </c>
      <c r="H476" s="1" t="s">
        <v>3553</v>
      </c>
      <c r="I476" s="1"/>
      <c r="J476" s="1" t="s">
        <v>1627</v>
      </c>
      <c r="K476" s="1">
        <v>64</v>
      </c>
      <c r="L476" s="1"/>
      <c r="M476" s="1">
        <v>0</v>
      </c>
      <c r="N476" s="1">
        <v>0</v>
      </c>
      <c r="O476" s="1">
        <v>0</v>
      </c>
      <c r="P476" s="1">
        <v>121.47</v>
      </c>
      <c r="Q476" s="1">
        <v>0</v>
      </c>
      <c r="R476" s="1">
        <v>5.0999999999999997E-2</v>
      </c>
      <c r="S476" s="1">
        <v>17.646000000000001</v>
      </c>
      <c r="T476" s="1">
        <v>8.0000000000000002E-3</v>
      </c>
      <c r="U476" s="3"/>
      <c r="V476" s="3"/>
      <c r="W476" s="3"/>
      <c r="X476" s="3"/>
      <c r="Y476" s="3"/>
      <c r="Z476" s="3"/>
      <c r="AA476" s="3"/>
    </row>
    <row r="477" spans="1:40">
      <c r="A477" s="1" t="s">
        <v>1470</v>
      </c>
      <c r="B477" s="1">
        <v>2012</v>
      </c>
      <c r="C477" s="1" t="s">
        <v>3554</v>
      </c>
      <c r="D477" s="1" t="s">
        <v>3555</v>
      </c>
      <c r="E477" s="1" t="s">
        <v>3556</v>
      </c>
      <c r="F477" s="1">
        <v>489</v>
      </c>
      <c r="G477" s="1" t="s">
        <v>3557</v>
      </c>
      <c r="H477" s="1" t="s">
        <v>3558</v>
      </c>
      <c r="I477" s="1"/>
      <c r="J477" s="1" t="s">
        <v>1627</v>
      </c>
      <c r="K477" s="1">
        <v>103</v>
      </c>
      <c r="L477" s="1"/>
      <c r="M477" s="1">
        <v>0</v>
      </c>
      <c r="N477" s="1">
        <v>0</v>
      </c>
      <c r="O477" s="1">
        <v>5</v>
      </c>
      <c r="P477" s="1">
        <v>393.2</v>
      </c>
      <c r="Q477" s="1">
        <v>0</v>
      </c>
      <c r="R477" s="1">
        <v>1.1000000000000001</v>
      </c>
      <c r="S477" s="1">
        <v>18.3</v>
      </c>
      <c r="T477" s="1">
        <v>0</v>
      </c>
      <c r="U477" s="3"/>
      <c r="V477" s="3"/>
      <c r="W477" s="3"/>
      <c r="X477" s="3"/>
      <c r="Y477" s="3"/>
      <c r="Z477" s="3"/>
      <c r="AA477" s="3"/>
    </row>
    <row r="478" spans="1:40">
      <c r="A478" s="1" t="s">
        <v>1470</v>
      </c>
      <c r="B478" s="1">
        <v>2012</v>
      </c>
      <c r="C478" s="1" t="s">
        <v>3559</v>
      </c>
      <c r="D478" s="1" t="s">
        <v>3560</v>
      </c>
      <c r="E478" s="1" t="s">
        <v>3561</v>
      </c>
      <c r="F478" s="1">
        <v>490</v>
      </c>
      <c r="G478" s="1" t="s">
        <v>3562</v>
      </c>
      <c r="H478" s="1" t="s">
        <v>3563</v>
      </c>
      <c r="I478" s="1"/>
      <c r="J478" s="1" t="s">
        <v>1627</v>
      </c>
      <c r="K478" s="1">
        <v>99</v>
      </c>
      <c r="L478" s="1"/>
      <c r="M478" s="1">
        <v>0</v>
      </c>
      <c r="N478" s="1">
        <v>0</v>
      </c>
      <c r="O478" s="1">
        <v>0</v>
      </c>
      <c r="P478" s="1">
        <v>1854</v>
      </c>
      <c r="Q478" s="1">
        <v>64</v>
      </c>
      <c r="R478" s="1">
        <v>0.92200000000000004</v>
      </c>
      <c r="S478" s="1">
        <v>179.54</v>
      </c>
      <c r="T478" s="1">
        <v>0.26800000000000002</v>
      </c>
      <c r="U478" s="3"/>
      <c r="V478" s="3"/>
      <c r="W478" s="3"/>
      <c r="X478" s="3"/>
      <c r="Y478" s="3"/>
      <c r="Z478" s="3"/>
      <c r="AA478" s="3"/>
    </row>
    <row r="479" spans="1:40">
      <c r="A479" s="1" t="s">
        <v>1470</v>
      </c>
      <c r="B479" s="1">
        <v>2012</v>
      </c>
      <c r="C479" s="1" t="s">
        <v>3564</v>
      </c>
      <c r="D479" s="1" t="s">
        <v>3565</v>
      </c>
      <c r="E479" s="1" t="s">
        <v>3566</v>
      </c>
      <c r="F479" s="1">
        <v>491</v>
      </c>
      <c r="G479" s="1" t="s">
        <v>3567</v>
      </c>
      <c r="H479" s="1" t="s">
        <v>3568</v>
      </c>
      <c r="I479" s="1"/>
      <c r="J479" s="1" t="s">
        <v>1627</v>
      </c>
      <c r="K479" s="1">
        <v>86</v>
      </c>
      <c r="L479" s="1"/>
      <c r="M479" s="1">
        <v>0</v>
      </c>
      <c r="N479" s="1">
        <v>0</v>
      </c>
      <c r="O479" s="1">
        <v>25</v>
      </c>
      <c r="P479" s="1">
        <v>0</v>
      </c>
      <c r="Q479" s="1">
        <v>0</v>
      </c>
      <c r="R479" s="1">
        <v>0.45</v>
      </c>
      <c r="S479" s="1">
        <v>0.5</v>
      </c>
      <c r="T479" s="1">
        <v>5.3999999999999999E-2</v>
      </c>
      <c r="U479" s="3"/>
      <c r="V479" s="3"/>
      <c r="W479" s="3"/>
      <c r="X479" s="3"/>
      <c r="Y479" s="3"/>
      <c r="Z479" s="3"/>
      <c r="AA479" s="3"/>
    </row>
    <row r="480" spans="1:40">
      <c r="A480" s="1" t="s">
        <v>1470</v>
      </c>
      <c r="B480" s="1">
        <v>2012</v>
      </c>
      <c r="C480" s="1" t="s">
        <v>3569</v>
      </c>
      <c r="D480" s="1" t="s">
        <v>3570</v>
      </c>
      <c r="E480" s="1" t="s">
        <v>3571</v>
      </c>
      <c r="F480" s="1">
        <v>492</v>
      </c>
      <c r="G480" s="1" t="s">
        <v>3572</v>
      </c>
      <c r="H480" s="1" t="s">
        <v>3573</v>
      </c>
      <c r="I480" s="1"/>
      <c r="J480" s="1" t="s">
        <v>1627</v>
      </c>
      <c r="K480" s="1">
        <v>83.1</v>
      </c>
      <c r="L480" s="1"/>
      <c r="M480" s="1">
        <v>0</v>
      </c>
      <c r="N480" s="1">
        <v>0</v>
      </c>
      <c r="O480" s="1">
        <v>7.62</v>
      </c>
      <c r="P480" s="1">
        <v>150.31299999999999</v>
      </c>
      <c r="Q480" s="1">
        <v>0</v>
      </c>
      <c r="R480" s="1">
        <v>0.72299999999999998</v>
      </c>
      <c r="S480" s="1">
        <v>3.5</v>
      </c>
      <c r="T480" s="1">
        <v>5.1999999999999998E-2</v>
      </c>
      <c r="U480" s="3"/>
      <c r="V480" s="3"/>
      <c r="W480" s="3"/>
      <c r="X480" s="3"/>
      <c r="Y480" s="3"/>
      <c r="Z480" s="3"/>
      <c r="AA480" s="3"/>
    </row>
    <row r="481" spans="1:40" s="5" customFormat="1">
      <c r="A481" s="4" t="s">
        <v>1470</v>
      </c>
      <c r="B481" s="4">
        <v>2012</v>
      </c>
      <c r="C481" s="4" t="s">
        <v>3574</v>
      </c>
      <c r="D481" s="4" t="s">
        <v>3575</v>
      </c>
      <c r="E481" s="4" t="s">
        <v>3576</v>
      </c>
      <c r="F481" s="4">
        <v>493</v>
      </c>
      <c r="G481" s="4" t="s">
        <v>3577</v>
      </c>
      <c r="H481" s="4" t="s">
        <v>3578</v>
      </c>
      <c r="I481" s="4"/>
      <c r="J481" s="4" t="s">
        <v>1627</v>
      </c>
      <c r="K481" s="4">
        <v>207</v>
      </c>
      <c r="L481" s="4"/>
      <c r="M481" s="4">
        <v>0</v>
      </c>
      <c r="N481" s="4">
        <v>0</v>
      </c>
      <c r="O481" s="4">
        <v>0</v>
      </c>
      <c r="P481" s="4">
        <v>1320</v>
      </c>
      <c r="Q481" s="4">
        <v>0</v>
      </c>
      <c r="R481" s="4">
        <v>8.1000000000000003E-2</v>
      </c>
      <c r="S481" s="4">
        <v>40.42</v>
      </c>
      <c r="T481" s="4">
        <v>1.2E-2</v>
      </c>
      <c r="U481" s="16"/>
      <c r="V481" s="16"/>
      <c r="W481" s="16"/>
      <c r="X481" s="16"/>
      <c r="Y481" s="16"/>
      <c r="Z481" s="16"/>
      <c r="AA481" s="16"/>
      <c r="AB481" s="28" t="str">
        <f>[1]DE!B$3847</f>
        <v>1.(c)</v>
      </c>
      <c r="AC481" s="31" t="str">
        <f>[1]DE!C$3847</f>
        <v>WINGAS GmbH</v>
      </c>
      <c r="AD481" s="31" t="str">
        <f>[1]DE!D$3847</f>
        <v>WIAG - Speicher Rehden</v>
      </c>
      <c r="AE481" s="31">
        <f>[1]DE!E$3847</f>
        <v>70344</v>
      </c>
      <c r="AF481" s="31" t="str">
        <f>[1]DE!F$3847</f>
        <v>Osterkamp</v>
      </c>
      <c r="AG481" s="31" t="str">
        <f>[1]DE!G$3847</f>
        <v>31</v>
      </c>
      <c r="AH481" s="31" t="str">
        <f>[1]DE!H$3847</f>
        <v>Rehden</v>
      </c>
      <c r="AI481" s="31" t="str">
        <f>[1]DE!I$3847</f>
        <v>49452</v>
      </c>
      <c r="AJ481" s="31">
        <f>[1]DE!J$3847</f>
        <v>0</v>
      </c>
      <c r="AK481" s="31">
        <f>[1]DE!K$3847</f>
        <v>0</v>
      </c>
      <c r="AL481" s="31">
        <f>[1]DE!L$3847</f>
        <v>0</v>
      </c>
      <c r="AM481" s="31">
        <f>[1]DE!M$3847</f>
        <v>0</v>
      </c>
      <c r="AN481" s="8" t="s">
        <v>809</v>
      </c>
    </row>
    <row r="482" spans="1:40" s="5" customFormat="1">
      <c r="A482" s="4" t="s">
        <v>1470</v>
      </c>
      <c r="B482" s="4">
        <v>2012</v>
      </c>
      <c r="C482" s="4" t="s">
        <v>3579</v>
      </c>
      <c r="D482" s="4" t="s">
        <v>3580</v>
      </c>
      <c r="E482" s="4" t="s">
        <v>3581</v>
      </c>
      <c r="F482" s="4">
        <v>494</v>
      </c>
      <c r="G482" s="4" t="s">
        <v>3582</v>
      </c>
      <c r="H482" s="4" t="s">
        <v>3583</v>
      </c>
      <c r="I482" s="4"/>
      <c r="J482" s="4" t="s">
        <v>1627</v>
      </c>
      <c r="K482" s="4">
        <v>624</v>
      </c>
      <c r="L482" s="4"/>
      <c r="M482" s="4">
        <v>0</v>
      </c>
      <c r="N482" s="4">
        <v>5749.09</v>
      </c>
      <c r="O482" s="4">
        <v>0</v>
      </c>
      <c r="P482" s="4">
        <v>4451.93</v>
      </c>
      <c r="Q482" s="4">
        <v>0</v>
      </c>
      <c r="R482" s="4">
        <v>523.24</v>
      </c>
      <c r="S482" s="4">
        <v>814.6</v>
      </c>
      <c r="T482" s="4">
        <v>5.16</v>
      </c>
      <c r="U482" s="16"/>
      <c r="V482" s="16"/>
      <c r="W482" s="16"/>
      <c r="X482" s="16"/>
      <c r="Y482" s="16"/>
      <c r="Z482" s="16"/>
      <c r="AA482" s="16"/>
      <c r="AB482" s="28" t="str">
        <f>[1]DE!B$3887</f>
        <v>4.(b)</v>
      </c>
      <c r="AC482" s="31" t="str">
        <f>[1]DE!C$3887</f>
        <v>Solvay GmbH</v>
      </c>
      <c r="AD482" s="31" t="str">
        <f>[1]DE!D$3887</f>
        <v>Solvay Chemicals GmbH</v>
      </c>
      <c r="AE482" s="31">
        <f>[1]DE!E$3887</f>
        <v>43934</v>
      </c>
      <c r="AF482" s="31" t="str">
        <f>[1]DE!F$3887</f>
        <v>Xantener Straße</v>
      </c>
      <c r="AG482" s="31" t="str">
        <f>[1]DE!G$3887</f>
        <v>237</v>
      </c>
      <c r="AH482" s="31" t="str">
        <f>[1]DE!H$3887</f>
        <v>Rheinberg</v>
      </c>
      <c r="AI482" s="31" t="str">
        <f>[1]DE!I$3887</f>
        <v>47495</v>
      </c>
      <c r="AJ482" s="31">
        <f>[1]DE!J$3887</f>
        <v>968</v>
      </c>
      <c r="AK482" s="31">
        <f>[1]DE!K$3887</f>
        <v>533</v>
      </c>
      <c r="AL482" s="31">
        <f>[1]DE!L$3887</f>
        <v>0</v>
      </c>
      <c r="AM482" s="31">
        <f>[1]DE!M$3887</f>
        <v>926</v>
      </c>
      <c r="AN482" s="8" t="s">
        <v>810</v>
      </c>
    </row>
    <row r="483" spans="1:40">
      <c r="A483" s="1" t="s">
        <v>1470</v>
      </c>
      <c r="B483" s="1">
        <v>2012</v>
      </c>
      <c r="C483" s="1" t="s">
        <v>3584</v>
      </c>
      <c r="D483" s="1" t="s">
        <v>3585</v>
      </c>
      <c r="E483" s="1" t="s">
        <v>3586</v>
      </c>
      <c r="F483" s="1">
        <v>495</v>
      </c>
      <c r="G483" s="1" t="s">
        <v>3587</v>
      </c>
      <c r="H483" s="1" t="s">
        <v>3588</v>
      </c>
      <c r="I483" s="1"/>
      <c r="J483" s="1" t="s">
        <v>1627</v>
      </c>
      <c r="K483" s="1">
        <v>57</v>
      </c>
      <c r="L483" s="1"/>
      <c r="M483" s="1">
        <v>0</v>
      </c>
      <c r="N483" s="1">
        <v>0</v>
      </c>
      <c r="O483" s="1">
        <v>0</v>
      </c>
      <c r="P483" s="1">
        <v>1418</v>
      </c>
      <c r="Q483" s="1">
        <v>86.9</v>
      </c>
      <c r="R483" s="1">
        <v>1.46</v>
      </c>
      <c r="S483" s="1">
        <v>29</v>
      </c>
      <c r="T483" s="1">
        <v>0.17299999999999999</v>
      </c>
      <c r="U483" s="3"/>
      <c r="V483" s="3"/>
      <c r="W483" s="3"/>
      <c r="X483" s="3"/>
      <c r="Y483" s="3"/>
      <c r="Z483" s="3"/>
      <c r="AA483" s="3"/>
    </row>
    <row r="484" spans="1:40" s="5" customFormat="1">
      <c r="A484" s="4" t="s">
        <v>1470</v>
      </c>
      <c r="B484" s="4">
        <v>2012</v>
      </c>
      <c r="C484" s="4" t="s">
        <v>3589</v>
      </c>
      <c r="D484" s="4" t="s">
        <v>3590</v>
      </c>
      <c r="E484" s="4" t="s">
        <v>3591</v>
      </c>
      <c r="F484" s="4">
        <v>496</v>
      </c>
      <c r="G484" s="4" t="s">
        <v>3592</v>
      </c>
      <c r="H484" s="4" t="s">
        <v>3593</v>
      </c>
      <c r="I484" s="4"/>
      <c r="J484" s="4" t="s">
        <v>1627</v>
      </c>
      <c r="K484" s="4">
        <v>101</v>
      </c>
      <c r="L484" s="4"/>
      <c r="M484" s="4">
        <v>0</v>
      </c>
      <c r="N484" s="4">
        <v>0</v>
      </c>
      <c r="O484" s="4">
        <v>0</v>
      </c>
      <c r="P484" s="4">
        <v>314.89999999999998</v>
      </c>
      <c r="Q484" s="4">
        <v>0</v>
      </c>
      <c r="R484" s="4">
        <v>4.9000000000000002E-2</v>
      </c>
      <c r="S484" s="4">
        <v>37.33</v>
      </c>
      <c r="T484" s="4">
        <v>0</v>
      </c>
      <c r="U484" s="16"/>
      <c r="V484" s="16"/>
      <c r="W484" s="16"/>
      <c r="X484" s="16"/>
      <c r="Y484" s="16"/>
      <c r="Z484" s="16"/>
      <c r="AA484" s="16"/>
      <c r="AB484" s="28" t="str">
        <f>[1]DE!B$3907</f>
        <v>1.(c)</v>
      </c>
      <c r="AC484" s="31" t="str">
        <f>[1]DE!C$3907</f>
        <v>TENP GmbH Trans Europa Naturgas Pipeline</v>
      </c>
      <c r="AD484" s="31" t="str">
        <f>[1]DE!D$3907</f>
        <v>Gasverdichter Schwarzach TENP GmbH, Gasverd. Schwarzach</v>
      </c>
      <c r="AE484" s="31">
        <f>[1]DE!E$3907</f>
        <v>74213</v>
      </c>
      <c r="AF484" s="31" t="str">
        <f>[1]DE!F$3907</f>
        <v>Hildmannsfelder Str.</v>
      </c>
      <c r="AG484" s="31" t="str">
        <f>[1]DE!G$3907</f>
        <v>-</v>
      </c>
      <c r="AH484" s="31" t="str">
        <f>[1]DE!H$3907</f>
        <v>Rheinmünster</v>
      </c>
      <c r="AI484" s="31" t="str">
        <f>[1]DE!I$3907</f>
        <v>77836</v>
      </c>
      <c r="AJ484" s="31">
        <f>[1]DE!J$3907</f>
        <v>0</v>
      </c>
      <c r="AK484" s="31">
        <f>[1]DE!K$3907</f>
        <v>0</v>
      </c>
      <c r="AL484" s="31">
        <f>[1]DE!L$3907</f>
        <v>0</v>
      </c>
      <c r="AM484" s="31">
        <f>[1]DE!M$3907</f>
        <v>0</v>
      </c>
      <c r="AN484" s="8" t="s">
        <v>810</v>
      </c>
    </row>
    <row r="485" spans="1:40">
      <c r="A485" s="1" t="s">
        <v>1470</v>
      </c>
      <c r="B485" s="1">
        <v>2012</v>
      </c>
      <c r="C485" s="1" t="s">
        <v>3594</v>
      </c>
      <c r="D485" s="1" t="s">
        <v>3595</v>
      </c>
      <c r="E485" s="1" t="s">
        <v>3596</v>
      </c>
      <c r="F485" s="1">
        <v>497</v>
      </c>
      <c r="G485" s="1" t="s">
        <v>3597</v>
      </c>
      <c r="H485" s="1" t="s">
        <v>3598</v>
      </c>
      <c r="I485" s="1"/>
      <c r="J485" s="1" t="s">
        <v>1627</v>
      </c>
      <c r="K485" s="1">
        <v>71</v>
      </c>
      <c r="L485" s="1"/>
      <c r="M485" s="1">
        <v>0</v>
      </c>
      <c r="N485" s="1">
        <v>0</v>
      </c>
      <c r="O485" s="1">
        <v>0</v>
      </c>
      <c r="P485" s="1">
        <v>106</v>
      </c>
      <c r="Q485" s="1">
        <v>0</v>
      </c>
      <c r="R485" s="1">
        <v>1.7000000000000001E-2</v>
      </c>
      <c r="S485" s="1">
        <v>36.369999999999997</v>
      </c>
      <c r="T485" s="1">
        <v>0</v>
      </c>
      <c r="U485" s="3"/>
      <c r="V485" s="3"/>
      <c r="W485" s="3"/>
      <c r="X485" s="3"/>
      <c r="Y485" s="3"/>
      <c r="Z485" s="3"/>
      <c r="AA485" s="3"/>
    </row>
    <row r="486" spans="1:40">
      <c r="A486" s="1" t="s">
        <v>1470</v>
      </c>
      <c r="B486" s="1">
        <v>2012</v>
      </c>
      <c r="C486" s="1" t="s">
        <v>3599</v>
      </c>
      <c r="D486" s="1" t="s">
        <v>3600</v>
      </c>
      <c r="E486" s="1" t="s">
        <v>3601</v>
      </c>
      <c r="F486" s="1">
        <v>498</v>
      </c>
      <c r="G486" s="1" t="s">
        <v>3602</v>
      </c>
      <c r="H486" s="1" t="s">
        <v>3598</v>
      </c>
      <c r="I486" s="1"/>
      <c r="J486" s="1" t="s">
        <v>1627</v>
      </c>
      <c r="K486" s="1">
        <v>59</v>
      </c>
      <c r="L486" s="1"/>
      <c r="M486" s="1">
        <v>0</v>
      </c>
      <c r="N486" s="1">
        <v>0</v>
      </c>
      <c r="O486" s="1">
        <v>0</v>
      </c>
      <c r="P486" s="1">
        <v>1.7</v>
      </c>
      <c r="Q486" s="1">
        <v>0</v>
      </c>
      <c r="R486" s="1">
        <v>0</v>
      </c>
      <c r="S486" s="1">
        <v>0.55000000000000004</v>
      </c>
      <c r="T486" s="1">
        <v>0</v>
      </c>
      <c r="U486" s="3"/>
      <c r="V486" s="3"/>
      <c r="W486" s="3"/>
      <c r="X486" s="3"/>
      <c r="Y486" s="3"/>
      <c r="Z486" s="3"/>
      <c r="AA486" s="3"/>
    </row>
    <row r="487" spans="1:40" s="5" customFormat="1">
      <c r="A487" s="4" t="s">
        <v>1470</v>
      </c>
      <c r="B487" s="4">
        <v>2012</v>
      </c>
      <c r="C487" s="4" t="s">
        <v>3603</v>
      </c>
      <c r="D487" s="4" t="s">
        <v>3604</v>
      </c>
      <c r="E487" s="4" t="s">
        <v>3605</v>
      </c>
      <c r="F487" s="4">
        <v>499</v>
      </c>
      <c r="G487" s="4" t="s">
        <v>3606</v>
      </c>
      <c r="H487" s="4" t="s">
        <v>3607</v>
      </c>
      <c r="I487" s="4"/>
      <c r="J487" s="4" t="s">
        <v>1627</v>
      </c>
      <c r="K487" s="4">
        <v>91</v>
      </c>
      <c r="L487" s="4"/>
      <c r="M487" s="4">
        <v>0</v>
      </c>
      <c r="N487" s="4">
        <v>0</v>
      </c>
      <c r="O487" s="4">
        <v>0</v>
      </c>
      <c r="P487" s="4">
        <v>1535</v>
      </c>
      <c r="Q487" s="4">
        <v>0</v>
      </c>
      <c r="R487" s="4">
        <v>0</v>
      </c>
      <c r="S487" s="4">
        <v>64.13</v>
      </c>
      <c r="T487" s="4">
        <v>0</v>
      </c>
      <c r="U487" s="16"/>
      <c r="V487" s="16"/>
      <c r="W487" s="16"/>
      <c r="X487" s="16"/>
      <c r="Y487" s="16"/>
      <c r="Z487" s="16"/>
      <c r="AA487" s="16"/>
      <c r="AB487" s="28" t="str">
        <f>[1]DE!B$3922</f>
        <v>6.(b)</v>
      </c>
      <c r="AC487" s="31" t="str">
        <f>[1]DE!C$3922</f>
        <v>Buchmann GmbH  Kartonfabrik</v>
      </c>
      <c r="AD487" s="31" t="str">
        <f>[1]DE!D$3922</f>
        <v>Buchmann GmbH  Kartonfabrik</v>
      </c>
      <c r="AE487" s="31">
        <f>[1]DE!E$3922</f>
        <v>45175</v>
      </c>
      <c r="AF487" s="31" t="str">
        <f>[1]DE!F$3922</f>
        <v>Wasgaustr.</v>
      </c>
      <c r="AG487" s="31" t="str">
        <f>[1]DE!G$3922</f>
        <v>5</v>
      </c>
      <c r="AH487" s="31" t="str">
        <f>[1]DE!H$3922</f>
        <v>Rinnthal</v>
      </c>
      <c r="AI487" s="31" t="str">
        <f>[1]DE!I$3922</f>
        <v>76857</v>
      </c>
      <c r="AJ487" s="31">
        <f>[1]DE!J$3922</f>
        <v>0</v>
      </c>
      <c r="AK487" s="31">
        <f>[1]DE!K$3922</f>
        <v>0</v>
      </c>
      <c r="AL487" s="31">
        <f>[1]DE!L$3922</f>
        <v>0</v>
      </c>
      <c r="AM487" s="31">
        <f>[1]DE!M$3922</f>
        <v>0</v>
      </c>
      <c r="AN487" s="8" t="s">
        <v>809</v>
      </c>
    </row>
    <row r="488" spans="1:40" s="5" customFormat="1">
      <c r="A488" s="4" t="s">
        <v>1470</v>
      </c>
      <c r="B488" s="4">
        <v>2012</v>
      </c>
      <c r="C488" s="4" t="s">
        <v>3608</v>
      </c>
      <c r="D488" s="4" t="s">
        <v>3609</v>
      </c>
      <c r="E488" s="4" t="s">
        <v>3610</v>
      </c>
      <c r="F488" s="4">
        <v>500</v>
      </c>
      <c r="G488" s="4" t="s">
        <v>3611</v>
      </c>
      <c r="H488" s="4" t="s">
        <v>3612</v>
      </c>
      <c r="I488" s="4"/>
      <c r="J488" s="4" t="s">
        <v>1627</v>
      </c>
      <c r="K488" s="4">
        <v>97.5</v>
      </c>
      <c r="L488" s="4"/>
      <c r="M488" s="4">
        <v>0</v>
      </c>
      <c r="N488" s="4">
        <v>0</v>
      </c>
      <c r="O488" s="4">
        <v>0.48</v>
      </c>
      <c r="P488" s="4">
        <v>215.24</v>
      </c>
      <c r="Q488" s="4">
        <v>0</v>
      </c>
      <c r="R488" s="4">
        <v>4.4999999999999998E-2</v>
      </c>
      <c r="S488" s="4">
        <v>4.0999999999999996</v>
      </c>
      <c r="T488" s="4">
        <v>0</v>
      </c>
      <c r="U488" s="16"/>
      <c r="V488" s="16"/>
      <c r="W488" s="16"/>
      <c r="X488" s="16"/>
      <c r="Y488" s="16"/>
      <c r="Z488" s="16"/>
      <c r="AA488" s="16"/>
      <c r="AB488" s="28" t="str">
        <f>[1]DE!B$3952</f>
        <v>1.(c)</v>
      </c>
      <c r="AC488" s="31" t="str">
        <f>[1]DE!C$3952</f>
        <v>Stadtwerke Rosenheim GmbH &amp; Co. KG</v>
      </c>
      <c r="AD488" s="31" t="str">
        <f>[1]DE!D$3952</f>
        <v>Müllheizkraftwerk Rosenheim</v>
      </c>
      <c r="AE488" s="31">
        <f>[1]DE!E$3952</f>
        <v>72459</v>
      </c>
      <c r="AF488" s="31" t="str">
        <f>[1]DE!F$3952</f>
        <v>Färberstraße</v>
      </c>
      <c r="AG488" s="31" t="str">
        <f>[1]DE!G$3952</f>
        <v>47</v>
      </c>
      <c r="AH488" s="31" t="str">
        <f>[1]DE!H$3952</f>
        <v>Rosenheim</v>
      </c>
      <c r="AI488" s="31" t="str">
        <f>[1]DE!I$3952</f>
        <v>83022</v>
      </c>
      <c r="AJ488" s="31">
        <f>[1]DE!J$3952</f>
        <v>120</v>
      </c>
      <c r="AK488" s="31">
        <f>[1]DE!K$3952</f>
        <v>0</v>
      </c>
      <c r="AL488" s="31">
        <f>[1]DE!L$3952</f>
        <v>0</v>
      </c>
      <c r="AM488" s="31">
        <f>[1]DE!M$3952</f>
        <v>0</v>
      </c>
      <c r="AN488" s="8" t="s">
        <v>810</v>
      </c>
    </row>
    <row r="489" spans="1:40">
      <c r="A489" s="1" t="s">
        <v>1470</v>
      </c>
      <c r="B489" s="1">
        <v>2012</v>
      </c>
      <c r="C489" s="1" t="s">
        <v>3613</v>
      </c>
      <c r="D489" s="1" t="s">
        <v>3614</v>
      </c>
      <c r="E489" s="1" t="s">
        <v>3615</v>
      </c>
      <c r="F489" s="1">
        <v>501</v>
      </c>
      <c r="G489" s="1" t="s">
        <v>3616</v>
      </c>
      <c r="H489" s="1" t="s">
        <v>3617</v>
      </c>
      <c r="I489" s="1"/>
      <c r="J489" s="1" t="s">
        <v>1627</v>
      </c>
      <c r="K489" s="1">
        <v>628</v>
      </c>
      <c r="L489" s="1"/>
      <c r="M489" s="1">
        <v>0</v>
      </c>
      <c r="N489" s="1">
        <v>0</v>
      </c>
      <c r="O489" s="1">
        <v>0.05</v>
      </c>
      <c r="P489" s="1">
        <v>4121.9530000000004</v>
      </c>
      <c r="Q489" s="1">
        <v>0</v>
      </c>
      <c r="R489" s="1">
        <v>0</v>
      </c>
      <c r="S489" s="1">
        <v>153.24</v>
      </c>
      <c r="T489" s="1">
        <v>0</v>
      </c>
      <c r="U489" s="3"/>
      <c r="V489" s="3"/>
      <c r="W489" s="3"/>
      <c r="X489" s="3"/>
      <c r="Y489" s="3"/>
      <c r="Z489" s="3"/>
      <c r="AA489" s="3"/>
    </row>
    <row r="490" spans="1:40">
      <c r="A490" s="1" t="s">
        <v>1470</v>
      </c>
      <c r="B490" s="1">
        <v>2012</v>
      </c>
      <c r="C490" s="1" t="s">
        <v>3618</v>
      </c>
      <c r="D490" s="1" t="s">
        <v>3619</v>
      </c>
      <c r="E490" s="1" t="s">
        <v>3620</v>
      </c>
      <c r="F490" s="1">
        <v>502</v>
      </c>
      <c r="G490" s="1" t="s">
        <v>3621</v>
      </c>
      <c r="H490" s="1" t="s">
        <v>3617</v>
      </c>
      <c r="I490" s="1"/>
      <c r="J490" s="1" t="s">
        <v>1627</v>
      </c>
      <c r="K490" s="1">
        <v>1370</v>
      </c>
      <c r="L490" s="1"/>
      <c r="M490" s="1">
        <v>0</v>
      </c>
      <c r="N490" s="1">
        <v>30513.593000000001</v>
      </c>
      <c r="O490" s="1">
        <v>56.101999999999997</v>
      </c>
      <c r="P490" s="1">
        <v>0</v>
      </c>
      <c r="Q490" s="1">
        <v>0</v>
      </c>
      <c r="R490" s="1">
        <v>445.16699999999997</v>
      </c>
      <c r="S490" s="1">
        <v>2253.7959999999998</v>
      </c>
      <c r="T490" s="1">
        <v>34.305</v>
      </c>
      <c r="U490" s="3"/>
      <c r="V490" s="3"/>
      <c r="W490" s="3"/>
      <c r="X490" s="3"/>
      <c r="Y490" s="3"/>
      <c r="Z490" s="3"/>
      <c r="AA490" s="3"/>
    </row>
    <row r="491" spans="1:40">
      <c r="A491" s="1" t="s">
        <v>1470</v>
      </c>
      <c r="B491" s="1">
        <v>2012</v>
      </c>
      <c r="C491" s="1" t="s">
        <v>3622</v>
      </c>
      <c r="D491" s="1" t="s">
        <v>3623</v>
      </c>
      <c r="E491" s="1" t="s">
        <v>3624</v>
      </c>
      <c r="F491" s="1">
        <v>503</v>
      </c>
      <c r="G491" s="1" t="s">
        <v>3625</v>
      </c>
      <c r="H491" s="1" t="s">
        <v>3626</v>
      </c>
      <c r="I491" s="1"/>
      <c r="J491" s="1" t="s">
        <v>1627</v>
      </c>
      <c r="K491" s="1">
        <v>62.74</v>
      </c>
      <c r="L491" s="1"/>
      <c r="M491" s="1">
        <v>0</v>
      </c>
      <c r="N491" s="1">
        <v>0</v>
      </c>
      <c r="O491" s="1">
        <v>0</v>
      </c>
      <c r="P491" s="1">
        <v>0.2</v>
      </c>
      <c r="Q491" s="1">
        <v>0</v>
      </c>
      <c r="R491" s="1">
        <v>0</v>
      </c>
      <c r="S491" s="1">
        <v>0.06</v>
      </c>
      <c r="T491" s="1">
        <v>0</v>
      </c>
      <c r="U491" s="3"/>
      <c r="V491" s="3"/>
      <c r="W491" s="3"/>
      <c r="X491" s="3"/>
      <c r="Y491" s="3"/>
      <c r="Z491" s="3"/>
      <c r="AA491" s="3"/>
    </row>
    <row r="492" spans="1:40">
      <c r="A492" s="1" t="s">
        <v>1470</v>
      </c>
      <c r="B492" s="1">
        <v>2012</v>
      </c>
      <c r="C492" s="1" t="s">
        <v>3627</v>
      </c>
      <c r="D492" s="1" t="s">
        <v>3628</v>
      </c>
      <c r="E492" s="1" t="s">
        <v>3629</v>
      </c>
      <c r="F492" s="1">
        <v>504</v>
      </c>
      <c r="G492" s="1" t="s">
        <v>3630</v>
      </c>
      <c r="H492" s="1" t="s">
        <v>3631</v>
      </c>
      <c r="I492" s="1"/>
      <c r="J492" s="1" t="s">
        <v>1627</v>
      </c>
      <c r="K492" s="1">
        <v>74</v>
      </c>
      <c r="L492" s="1"/>
      <c r="M492" s="1">
        <v>0</v>
      </c>
      <c r="N492" s="1">
        <v>0</v>
      </c>
      <c r="O492" s="1">
        <v>6.4000000000000001E-2</v>
      </c>
      <c r="P492" s="1">
        <v>336.82799999999997</v>
      </c>
      <c r="Q492" s="1">
        <v>0</v>
      </c>
      <c r="R492" s="1">
        <v>0.13100000000000001</v>
      </c>
      <c r="S492" s="1">
        <v>11.186999999999999</v>
      </c>
      <c r="T492" s="1">
        <v>2.7E-2</v>
      </c>
      <c r="U492" s="3"/>
      <c r="V492" s="3"/>
      <c r="W492" s="3"/>
      <c r="X492" s="3"/>
      <c r="Y492" s="3"/>
      <c r="Z492" s="3"/>
      <c r="AA492" s="3"/>
    </row>
    <row r="493" spans="1:40" s="5" customFormat="1">
      <c r="A493" s="4" t="s">
        <v>1470</v>
      </c>
      <c r="B493" s="4">
        <v>2012</v>
      </c>
      <c r="C493" s="4" t="s">
        <v>3632</v>
      </c>
      <c r="D493" s="4" t="s">
        <v>3633</v>
      </c>
      <c r="E493" s="4" t="s">
        <v>3634</v>
      </c>
      <c r="F493" s="4">
        <v>505</v>
      </c>
      <c r="G493" s="4" t="s">
        <v>3635</v>
      </c>
      <c r="H493" s="4" t="s">
        <v>3636</v>
      </c>
      <c r="I493" s="4"/>
      <c r="J493" s="4" t="s">
        <v>1627</v>
      </c>
      <c r="K493" s="4">
        <v>340</v>
      </c>
      <c r="L493" s="4"/>
      <c r="M493" s="4">
        <v>0</v>
      </c>
      <c r="N493" s="4">
        <v>0</v>
      </c>
      <c r="O493" s="4">
        <v>0</v>
      </c>
      <c r="P493" s="4">
        <v>1292.29</v>
      </c>
      <c r="Q493" s="4">
        <v>0</v>
      </c>
      <c r="R493" s="4">
        <v>0.71</v>
      </c>
      <c r="S493" s="4">
        <v>73.709999999999994</v>
      </c>
      <c r="T493" s="4">
        <v>0.11</v>
      </c>
      <c r="U493" s="16"/>
      <c r="V493" s="16"/>
      <c r="W493" s="16"/>
      <c r="X493" s="16"/>
      <c r="Y493" s="16"/>
      <c r="Z493" s="16"/>
      <c r="AA493" s="16"/>
      <c r="AB493" s="28" t="str">
        <f>[1]DE!B$3989</f>
        <v>1.(c)</v>
      </c>
      <c r="AC493" s="31" t="str">
        <f>[1]DE!C$3989</f>
        <v>GASCADE Gastransport GmbH</v>
      </c>
      <c r="AD493" s="31" t="str">
        <f>[1]DE!D$3989</f>
        <v>Erdgasverdichterstation Rückersdorf</v>
      </c>
      <c r="AE493" s="31">
        <f>[1]DE!E$3989</f>
        <v>47065</v>
      </c>
      <c r="AF493" s="31" t="str">
        <f>[1]DE!F$3989</f>
        <v>WINGAS Weg</v>
      </c>
      <c r="AG493" s="31" t="str">
        <f>[1]DE!G$3989</f>
        <v>1</v>
      </c>
      <c r="AH493" s="31" t="str">
        <f>[1]DE!H$3989</f>
        <v>Rückersdorf</v>
      </c>
      <c r="AI493" s="31" t="str">
        <f>[1]DE!I$3989</f>
        <v>07580</v>
      </c>
      <c r="AJ493" s="31">
        <f>[1]DE!J$3989</f>
        <v>0</v>
      </c>
      <c r="AK493" s="31">
        <f>[1]DE!K$3989</f>
        <v>0</v>
      </c>
      <c r="AL493" s="31">
        <f>[1]DE!L$3989</f>
        <v>0</v>
      </c>
      <c r="AM493" s="31">
        <f>[1]DE!M$3989</f>
        <v>0</v>
      </c>
      <c r="AN493" s="8" t="s">
        <v>810</v>
      </c>
    </row>
    <row r="494" spans="1:40" s="5" customFormat="1">
      <c r="A494" s="4" t="s">
        <v>1470</v>
      </c>
      <c r="B494" s="4">
        <v>2012</v>
      </c>
      <c r="C494" s="4" t="s">
        <v>3637</v>
      </c>
      <c r="D494" s="4" t="s">
        <v>3638</v>
      </c>
      <c r="E494" s="4" t="s">
        <v>3639</v>
      </c>
      <c r="F494" s="4">
        <v>506</v>
      </c>
      <c r="G494" s="4" t="s">
        <v>3640</v>
      </c>
      <c r="H494" s="4" t="s">
        <v>3641</v>
      </c>
      <c r="I494" s="4"/>
      <c r="J494" s="4" t="s">
        <v>1627</v>
      </c>
      <c r="K494" s="4">
        <v>203</v>
      </c>
      <c r="L494" s="4"/>
      <c r="M494" s="4">
        <v>0</v>
      </c>
      <c r="N494" s="4">
        <v>0</v>
      </c>
      <c r="O494" s="4">
        <v>0.34599999999999997</v>
      </c>
      <c r="P494" s="4">
        <v>2300.7559999999999</v>
      </c>
      <c r="Q494" s="4">
        <v>0</v>
      </c>
      <c r="R494" s="4">
        <v>0.55800000000000005</v>
      </c>
      <c r="S494" s="4">
        <v>83.963999999999999</v>
      </c>
      <c r="T494" s="4">
        <v>0</v>
      </c>
      <c r="U494" s="16"/>
      <c r="V494" s="16"/>
      <c r="W494" s="16"/>
      <c r="X494" s="16"/>
      <c r="Y494" s="16"/>
      <c r="Z494" s="16"/>
      <c r="AA494" s="16"/>
      <c r="AB494" s="28" t="str">
        <f>[1]DE!B$3997</f>
        <v>5.(b)</v>
      </c>
      <c r="AC494" s="31" t="str">
        <f>[1]DE!C$3997</f>
        <v>ZASO Zweckverband Abfallwirtschaft Saale-Orla</v>
      </c>
      <c r="AD494" s="31" t="str">
        <f>[1]DE!D$3997</f>
        <v>Thermische Verwertungsanlage Schwarza (TVS)</v>
      </c>
      <c r="AE494" s="31">
        <f>[1]DE!E$3997</f>
        <v>110494</v>
      </c>
      <c r="AF494" s="31" t="str">
        <f>[1]DE!F$3997</f>
        <v>Fritz-Bolland-Straße</v>
      </c>
      <c r="AG494" s="31" t="str">
        <f>[1]DE!G$3997</f>
        <v>2</v>
      </c>
      <c r="AH494" s="31" t="str">
        <f>[1]DE!H$3997</f>
        <v>Rudolstadt</v>
      </c>
      <c r="AI494" s="31" t="str">
        <f>[1]DE!I$3997</f>
        <v>07407</v>
      </c>
      <c r="AJ494" s="31">
        <f>[1]DE!J$3997</f>
        <v>0</v>
      </c>
      <c r="AK494" s="31">
        <f>[1]DE!K$3997</f>
        <v>0</v>
      </c>
      <c r="AL494" s="31">
        <f>[1]DE!L$3997</f>
        <v>0</v>
      </c>
      <c r="AM494" s="31">
        <f>[1]DE!M$3997</f>
        <v>0</v>
      </c>
      <c r="AN494" s="8" t="s">
        <v>809</v>
      </c>
    </row>
    <row r="495" spans="1:40" s="5" customFormat="1">
      <c r="A495" s="4" t="s">
        <v>1470</v>
      </c>
      <c r="B495" s="4">
        <v>2012</v>
      </c>
      <c r="C495" s="4" t="s">
        <v>3642</v>
      </c>
      <c r="D495" s="4" t="s">
        <v>3643</v>
      </c>
      <c r="E495" s="4" t="s">
        <v>3644</v>
      </c>
      <c r="F495" s="4">
        <v>507</v>
      </c>
      <c r="G495" s="4" t="s">
        <v>3645</v>
      </c>
      <c r="H495" s="4" t="s">
        <v>3646</v>
      </c>
      <c r="I495" s="4"/>
      <c r="J495" s="4" t="s">
        <v>1627</v>
      </c>
      <c r="K495" s="4">
        <v>235</v>
      </c>
      <c r="L495" s="4"/>
      <c r="M495" s="4">
        <v>0</v>
      </c>
      <c r="N495" s="4">
        <v>0</v>
      </c>
      <c r="O495" s="4">
        <v>0</v>
      </c>
      <c r="P495" s="4">
        <v>5266.37</v>
      </c>
      <c r="Q495" s="4">
        <v>0</v>
      </c>
      <c r="R495" s="4">
        <v>0</v>
      </c>
      <c r="S495" s="4">
        <v>87.84</v>
      </c>
      <c r="T495" s="4">
        <v>0</v>
      </c>
      <c r="U495" s="16"/>
      <c r="V495" s="16"/>
      <c r="W495" s="16"/>
      <c r="X495" s="16"/>
      <c r="Y495" s="16"/>
      <c r="Z495" s="16"/>
      <c r="AA495" s="16"/>
      <c r="AB495" s="28" t="str">
        <f>[1]DE!B$3999</f>
        <v>9.(c)</v>
      </c>
      <c r="AC495" s="31" t="str">
        <f>[1]DE!C$3999</f>
        <v>Adam Opel AG</v>
      </c>
      <c r="AD495" s="31" t="str">
        <f>[1]DE!D$3999</f>
        <v>Adam Opel AG</v>
      </c>
      <c r="AE495" s="31">
        <f>[1]DE!E$3999</f>
        <v>44824</v>
      </c>
      <c r="AF495" s="31" t="str">
        <f>[1]DE!F$3999</f>
        <v>Bahnhofsplatz</v>
      </c>
      <c r="AG495" s="31" t="str">
        <f>[1]DE!G$3999</f>
        <v>1</v>
      </c>
      <c r="AH495" s="31" t="str">
        <f>[1]DE!H$3999</f>
        <v>Rüsselsheim</v>
      </c>
      <c r="AI495" s="31" t="str">
        <f>[1]DE!I$3999</f>
        <v>65423</v>
      </c>
      <c r="AJ495" s="31">
        <f>[1]DE!J$3999</f>
        <v>0</v>
      </c>
      <c r="AK495" s="31">
        <f>[1]DE!K$3999</f>
        <v>0</v>
      </c>
      <c r="AL495" s="31">
        <f>[1]DE!L$3999</f>
        <v>0</v>
      </c>
      <c r="AM495" s="31">
        <f>[1]DE!M$3999</f>
        <v>316</v>
      </c>
      <c r="AN495" s="8" t="s">
        <v>809</v>
      </c>
    </row>
    <row r="496" spans="1:40" s="5" customFormat="1">
      <c r="A496" s="4" t="s">
        <v>1470</v>
      </c>
      <c r="B496" s="4">
        <v>2012</v>
      </c>
      <c r="C496" s="4" t="s">
        <v>3647</v>
      </c>
      <c r="D496" s="4" t="s">
        <v>3648</v>
      </c>
      <c r="E496" s="4" t="s">
        <v>3649</v>
      </c>
      <c r="F496" s="4">
        <v>508</v>
      </c>
      <c r="G496" s="4" t="s">
        <v>3650</v>
      </c>
      <c r="H496" s="4" t="s">
        <v>3646</v>
      </c>
      <c r="I496" s="4"/>
      <c r="J496" s="4" t="s">
        <v>1627</v>
      </c>
      <c r="K496" s="4">
        <v>135</v>
      </c>
      <c r="L496" s="4"/>
      <c r="M496" s="4">
        <v>0</v>
      </c>
      <c r="N496" s="4">
        <v>0</v>
      </c>
      <c r="O496" s="4">
        <v>0</v>
      </c>
      <c r="P496" s="4">
        <v>233.44</v>
      </c>
      <c r="Q496" s="4">
        <v>0</v>
      </c>
      <c r="R496" s="4">
        <v>0</v>
      </c>
      <c r="S496" s="4">
        <v>4.9000000000000004</v>
      </c>
      <c r="T496" s="4">
        <v>0</v>
      </c>
      <c r="U496" s="16"/>
      <c r="V496" s="16"/>
      <c r="W496" s="16"/>
      <c r="X496" s="16"/>
      <c r="Y496" s="16"/>
      <c r="Z496" s="16"/>
      <c r="AA496" s="16"/>
      <c r="AB496" s="28" t="str">
        <f>[1]DE!B$3999</f>
        <v>9.(c)</v>
      </c>
      <c r="AC496" s="31" t="str">
        <f>[1]DE!C$3999</f>
        <v>Adam Opel AG</v>
      </c>
      <c r="AD496" s="31" t="str">
        <f>[1]DE!D$3999</f>
        <v>Adam Opel AG</v>
      </c>
      <c r="AE496" s="31">
        <f>[1]DE!E$3999</f>
        <v>44824</v>
      </c>
      <c r="AF496" s="31" t="str">
        <f>[1]DE!F$3999</f>
        <v>Bahnhofsplatz</v>
      </c>
      <c r="AG496" s="31" t="str">
        <f>[1]DE!G$3999</f>
        <v>1</v>
      </c>
      <c r="AH496" s="31" t="str">
        <f>[1]DE!H$3999</f>
        <v>Rüsselsheim</v>
      </c>
      <c r="AI496" s="31" t="str">
        <f>[1]DE!I$3999</f>
        <v>65423</v>
      </c>
      <c r="AJ496" s="31">
        <f>[1]DE!J$3999</f>
        <v>0</v>
      </c>
      <c r="AK496" s="31">
        <f>[1]DE!K$3999</f>
        <v>0</v>
      </c>
      <c r="AL496" s="31">
        <f>[1]DE!L$3999</f>
        <v>0</v>
      </c>
      <c r="AM496" s="31">
        <f>[1]DE!M$3999</f>
        <v>316</v>
      </c>
      <c r="AN496" s="8" t="s">
        <v>809</v>
      </c>
    </row>
    <row r="497" spans="1:40" s="5" customFormat="1">
      <c r="A497" s="4" t="s">
        <v>1470</v>
      </c>
      <c r="B497" s="4">
        <v>2012</v>
      </c>
      <c r="C497" s="4" t="s">
        <v>3651</v>
      </c>
      <c r="D497" s="4" t="s">
        <v>3652</v>
      </c>
      <c r="E497" s="4" t="s">
        <v>3653</v>
      </c>
      <c r="F497" s="4">
        <v>509</v>
      </c>
      <c r="G497" s="4" t="s">
        <v>3654</v>
      </c>
      <c r="H497" s="4" t="s">
        <v>3646</v>
      </c>
      <c r="I497" s="4"/>
      <c r="J497" s="4" t="s">
        <v>1627</v>
      </c>
      <c r="K497" s="4">
        <v>139</v>
      </c>
      <c r="L497" s="4"/>
      <c r="M497" s="4">
        <v>0</v>
      </c>
      <c r="N497" s="4">
        <v>0</v>
      </c>
      <c r="O497" s="4">
        <v>0</v>
      </c>
      <c r="P497" s="4">
        <v>102.72</v>
      </c>
      <c r="Q497" s="4">
        <v>0</v>
      </c>
      <c r="R497" s="4">
        <v>0</v>
      </c>
      <c r="S497" s="4">
        <v>2.0699999999999998</v>
      </c>
      <c r="T497" s="4">
        <v>0</v>
      </c>
      <c r="U497" s="16"/>
      <c r="V497" s="16"/>
      <c r="W497" s="16"/>
      <c r="X497" s="16"/>
      <c r="Y497" s="16"/>
      <c r="Z497" s="16"/>
      <c r="AA497" s="16"/>
      <c r="AB497" s="28" t="str">
        <f>[1]DE!B$3999</f>
        <v>9.(c)</v>
      </c>
      <c r="AC497" s="31" t="str">
        <f>[1]DE!C$3999</f>
        <v>Adam Opel AG</v>
      </c>
      <c r="AD497" s="31" t="str">
        <f>[1]DE!D$3999</f>
        <v>Adam Opel AG</v>
      </c>
      <c r="AE497" s="31">
        <f>[1]DE!E$3999</f>
        <v>44824</v>
      </c>
      <c r="AF497" s="31" t="str">
        <f>[1]DE!F$3999</f>
        <v>Bahnhofsplatz</v>
      </c>
      <c r="AG497" s="31" t="str">
        <f>[1]DE!G$3999</f>
        <v>1</v>
      </c>
      <c r="AH497" s="31" t="str">
        <f>[1]DE!H$3999</f>
        <v>Rüsselsheim</v>
      </c>
      <c r="AI497" s="31" t="str">
        <f>[1]DE!I$3999</f>
        <v>65423</v>
      </c>
      <c r="AJ497" s="31">
        <f>[1]DE!J$3999</f>
        <v>0</v>
      </c>
      <c r="AK497" s="31">
        <f>[1]DE!K$3999</f>
        <v>0</v>
      </c>
      <c r="AL497" s="31">
        <f>[1]DE!L$3999</f>
        <v>0</v>
      </c>
      <c r="AM497" s="31">
        <f>[1]DE!M$3999</f>
        <v>316</v>
      </c>
      <c r="AN497" s="8" t="s">
        <v>809</v>
      </c>
    </row>
    <row r="498" spans="1:40">
      <c r="A498" s="1" t="s">
        <v>1470</v>
      </c>
      <c r="B498" s="1">
        <v>2012</v>
      </c>
      <c r="C498" s="1" t="s">
        <v>3655</v>
      </c>
      <c r="D498" s="1" t="s">
        <v>3656</v>
      </c>
      <c r="E498" s="1" t="s">
        <v>3657</v>
      </c>
      <c r="F498" s="1">
        <v>510</v>
      </c>
      <c r="G498" s="1" t="s">
        <v>3658</v>
      </c>
      <c r="H498" s="1" t="s">
        <v>3659</v>
      </c>
      <c r="I498" s="1"/>
      <c r="J498" s="1" t="s">
        <v>1627</v>
      </c>
      <c r="K498" s="1">
        <v>165</v>
      </c>
      <c r="L498" s="1"/>
      <c r="M498" s="1">
        <v>0</v>
      </c>
      <c r="N498" s="1">
        <v>0</v>
      </c>
      <c r="O498" s="1">
        <v>0</v>
      </c>
      <c r="P498" s="1">
        <v>2326.8000000000002</v>
      </c>
      <c r="Q498" s="1">
        <v>0</v>
      </c>
      <c r="R498" s="1">
        <v>0.97</v>
      </c>
      <c r="S498" s="1">
        <v>112.79</v>
      </c>
      <c r="T498" s="1">
        <v>0.44</v>
      </c>
      <c r="U498" s="3"/>
      <c r="V498" s="3"/>
      <c r="W498" s="3"/>
      <c r="X498" s="3"/>
      <c r="Y498" s="3"/>
      <c r="Z498" s="3"/>
      <c r="AA498" s="3"/>
    </row>
    <row r="499" spans="1:40" s="5" customFormat="1">
      <c r="A499" s="4" t="s">
        <v>1470</v>
      </c>
      <c r="B499" s="4">
        <v>2012</v>
      </c>
      <c r="C499" s="4" t="s">
        <v>3660</v>
      </c>
      <c r="D499" s="4" t="s">
        <v>3661</v>
      </c>
      <c r="E499" s="4" t="s">
        <v>3662</v>
      </c>
      <c r="F499" s="4">
        <v>511</v>
      </c>
      <c r="G499" s="4" t="s">
        <v>3663</v>
      </c>
      <c r="H499" s="4" t="s">
        <v>3659</v>
      </c>
      <c r="I499" s="4"/>
      <c r="J499" s="4" t="s">
        <v>1627</v>
      </c>
      <c r="K499" s="4">
        <v>376</v>
      </c>
      <c r="L499" s="4"/>
      <c r="M499" s="4">
        <v>0</v>
      </c>
      <c r="N499" s="4">
        <v>57.4</v>
      </c>
      <c r="O499" s="4">
        <v>6.62</v>
      </c>
      <c r="P499" s="4">
        <v>197.79</v>
      </c>
      <c r="Q499" s="4">
        <v>0</v>
      </c>
      <c r="R499" s="4">
        <v>2.14</v>
      </c>
      <c r="S499" s="4">
        <v>9.8000000000000007</v>
      </c>
      <c r="T499" s="4">
        <v>2.8000000000000001E-2</v>
      </c>
      <c r="U499" s="16"/>
      <c r="V499" s="16"/>
      <c r="W499" s="16"/>
      <c r="X499" s="16"/>
      <c r="Y499" s="16"/>
      <c r="Z499" s="16"/>
      <c r="AA499" s="16"/>
      <c r="AB499" s="28" t="str">
        <f>[1]DE!B$4007</f>
        <v>1.(c)</v>
      </c>
      <c r="AC499" s="31" t="str">
        <f>[1]DE!C$4007</f>
        <v>Energie SaarLorLux AG .</v>
      </c>
      <c r="AD499" s="31" t="str">
        <f>[1]DE!D$4007</f>
        <v>Energie SaarLorLux AG Heizkraftwerk Römerbrücke</v>
      </c>
      <c r="AE499" s="31">
        <f>[1]DE!E$4007</f>
        <v>3127</v>
      </c>
      <c r="AF499" s="31" t="str">
        <f>[1]DE!F$4007</f>
        <v>Bismarckstraße</v>
      </c>
      <c r="AG499" s="31" t="str">
        <f>[1]DE!G$4007</f>
        <v>143</v>
      </c>
      <c r="AH499" s="31" t="str">
        <f>[1]DE!H$4007</f>
        <v>Saarbrücken</v>
      </c>
      <c r="AI499" s="31" t="str">
        <f>[1]DE!I$4007</f>
        <v>66121</v>
      </c>
      <c r="AJ499" s="31">
        <f>[1]DE!J$4007</f>
        <v>124</v>
      </c>
      <c r="AK499" s="31">
        <f>[1]DE!K$4007</f>
        <v>0</v>
      </c>
      <c r="AL499" s="31">
        <f>[1]DE!L$4007</f>
        <v>0</v>
      </c>
      <c r="AM499" s="31">
        <f>[1]DE!M$4007</f>
        <v>144</v>
      </c>
      <c r="AN499" s="8" t="s">
        <v>810</v>
      </c>
    </row>
    <row r="500" spans="1:40">
      <c r="A500" s="1" t="s">
        <v>1470</v>
      </c>
      <c r="B500" s="1">
        <v>2012</v>
      </c>
      <c r="C500" s="1" t="s">
        <v>3664</v>
      </c>
      <c r="D500" s="1" t="s">
        <v>3665</v>
      </c>
      <c r="E500" s="1" t="s">
        <v>3666</v>
      </c>
      <c r="F500" s="1">
        <v>512</v>
      </c>
      <c r="G500" s="1" t="s">
        <v>3667</v>
      </c>
      <c r="H500" s="1" t="s">
        <v>3659</v>
      </c>
      <c r="I500" s="1"/>
      <c r="J500" s="1" t="s">
        <v>1627</v>
      </c>
      <c r="K500" s="1">
        <v>117</v>
      </c>
      <c r="L500" s="1"/>
      <c r="M500" s="1">
        <v>0</v>
      </c>
      <c r="N500" s="1">
        <v>0</v>
      </c>
      <c r="O500" s="1">
        <v>0</v>
      </c>
      <c r="P500" s="1">
        <v>85.067999999999998</v>
      </c>
      <c r="Q500" s="1">
        <v>0</v>
      </c>
      <c r="R500" s="1">
        <v>0</v>
      </c>
      <c r="S500" s="1">
        <v>1E-3</v>
      </c>
      <c r="T500" s="1">
        <v>0</v>
      </c>
      <c r="U500" s="3"/>
      <c r="V500" s="3"/>
      <c r="W500" s="3"/>
      <c r="X500" s="3"/>
      <c r="Y500" s="3"/>
      <c r="Z500" s="3"/>
      <c r="AA500" s="3"/>
    </row>
    <row r="501" spans="1:40">
      <c r="A501" s="1" t="s">
        <v>1470</v>
      </c>
      <c r="B501" s="1">
        <v>2012</v>
      </c>
      <c r="C501" s="1" t="s">
        <v>3668</v>
      </c>
      <c r="D501" s="1" t="s">
        <v>3669</v>
      </c>
      <c r="E501" s="1" t="s">
        <v>3670</v>
      </c>
      <c r="F501" s="1">
        <v>513</v>
      </c>
      <c r="G501" s="1" t="s">
        <v>3671</v>
      </c>
      <c r="H501" s="1" t="s">
        <v>3672</v>
      </c>
      <c r="I501" s="1"/>
      <c r="J501" s="1" t="s">
        <v>1627</v>
      </c>
      <c r="K501" s="1">
        <v>71</v>
      </c>
      <c r="L501" s="1"/>
      <c r="M501" s="1">
        <v>0</v>
      </c>
      <c r="N501" s="1">
        <v>0</v>
      </c>
      <c r="O501" s="1">
        <v>32.834000000000003</v>
      </c>
      <c r="P501" s="1">
        <v>0</v>
      </c>
      <c r="Q501" s="1">
        <v>73.603999999999999</v>
      </c>
      <c r="R501" s="1">
        <v>3.1589999999999998</v>
      </c>
      <c r="S501" s="1">
        <v>3.3580000000000001</v>
      </c>
      <c r="T501" s="1">
        <v>0.126</v>
      </c>
      <c r="U501" s="3"/>
      <c r="V501" s="3"/>
      <c r="W501" s="3"/>
      <c r="X501" s="3"/>
      <c r="Y501" s="3"/>
      <c r="Z501" s="3"/>
      <c r="AA501" s="3"/>
    </row>
    <row r="502" spans="1:40">
      <c r="A502" s="1" t="s">
        <v>1470</v>
      </c>
      <c r="B502" s="1">
        <v>2012</v>
      </c>
      <c r="C502" s="1" t="s">
        <v>3673</v>
      </c>
      <c r="D502" s="1" t="s">
        <v>3674</v>
      </c>
      <c r="E502" s="1" t="s">
        <v>3675</v>
      </c>
      <c r="F502" s="1">
        <v>514</v>
      </c>
      <c r="G502" s="1" t="s">
        <v>3676</v>
      </c>
      <c r="H502" s="1" t="s">
        <v>3677</v>
      </c>
      <c r="I502" s="1"/>
      <c r="J502" s="1" t="s">
        <v>1627</v>
      </c>
      <c r="K502" s="1">
        <v>87</v>
      </c>
      <c r="L502" s="1"/>
      <c r="M502" s="1">
        <v>0</v>
      </c>
      <c r="N502" s="1">
        <v>0</v>
      </c>
      <c r="O502" s="1">
        <v>838.24199999999996</v>
      </c>
      <c r="P502" s="1">
        <v>0</v>
      </c>
      <c r="Q502" s="1">
        <v>0</v>
      </c>
      <c r="R502" s="1">
        <v>260.38200000000001</v>
      </c>
      <c r="S502" s="1">
        <v>90.745999999999995</v>
      </c>
      <c r="T502" s="1">
        <v>7.0000000000000001E-3</v>
      </c>
      <c r="U502" s="3"/>
      <c r="V502" s="3"/>
      <c r="W502" s="3"/>
      <c r="X502" s="3"/>
      <c r="Y502" s="3"/>
      <c r="Z502" s="3"/>
      <c r="AA502" s="3"/>
    </row>
    <row r="503" spans="1:40">
      <c r="A503" s="1" t="s">
        <v>1470</v>
      </c>
      <c r="B503" s="1">
        <v>2012</v>
      </c>
      <c r="C503" s="1" t="s">
        <v>3678</v>
      </c>
      <c r="D503" s="1" t="s">
        <v>3679</v>
      </c>
      <c r="E503" s="1" t="s">
        <v>3680</v>
      </c>
      <c r="F503" s="1">
        <v>515</v>
      </c>
      <c r="G503" s="1" t="s">
        <v>3681</v>
      </c>
      <c r="H503" s="1" t="s">
        <v>3682</v>
      </c>
      <c r="I503" s="1"/>
      <c r="J503" s="1" t="s">
        <v>1627</v>
      </c>
      <c r="K503" s="1">
        <v>1216</v>
      </c>
      <c r="L503" s="1"/>
      <c r="M503" s="1">
        <v>0</v>
      </c>
      <c r="N503" s="1">
        <v>0</v>
      </c>
      <c r="O503" s="1">
        <v>1.159</v>
      </c>
      <c r="P503" s="1">
        <v>796.68200000000002</v>
      </c>
      <c r="Q503" s="1">
        <v>18435.02</v>
      </c>
      <c r="R503" s="1">
        <v>993</v>
      </c>
      <c r="S503" s="1">
        <v>621</v>
      </c>
      <c r="T503" s="1">
        <v>10.1</v>
      </c>
      <c r="U503" s="3"/>
      <c r="V503" s="3"/>
      <c r="W503" s="3"/>
      <c r="X503" s="3"/>
      <c r="Y503" s="3"/>
      <c r="Z503" s="3"/>
      <c r="AA503" s="3"/>
    </row>
    <row r="504" spans="1:40">
      <c r="A504" s="1" t="s">
        <v>1470</v>
      </c>
      <c r="B504" s="1">
        <v>2012</v>
      </c>
      <c r="C504" s="1" t="s">
        <v>3683</v>
      </c>
      <c r="D504" s="1" t="s">
        <v>3684</v>
      </c>
      <c r="E504" s="1" t="s">
        <v>3685</v>
      </c>
      <c r="F504" s="1">
        <v>516</v>
      </c>
      <c r="G504" s="1" t="s">
        <v>3686</v>
      </c>
      <c r="H504" s="1" t="s">
        <v>3682</v>
      </c>
      <c r="I504" s="1"/>
      <c r="J504" s="1" t="s">
        <v>1627</v>
      </c>
      <c r="K504" s="1">
        <v>147</v>
      </c>
      <c r="L504" s="1"/>
      <c r="M504" s="1">
        <v>0</v>
      </c>
      <c r="N504" s="1">
        <v>0</v>
      </c>
      <c r="O504" s="1">
        <v>0</v>
      </c>
      <c r="P504" s="1">
        <v>537.5</v>
      </c>
      <c r="Q504" s="1">
        <v>0</v>
      </c>
      <c r="R504" s="1">
        <v>9.8000000000000004E-2</v>
      </c>
      <c r="S504" s="1">
        <v>19.597000000000001</v>
      </c>
      <c r="T504" s="1">
        <v>0</v>
      </c>
      <c r="U504" s="3"/>
      <c r="V504" s="3"/>
      <c r="W504" s="3"/>
      <c r="X504" s="3"/>
      <c r="Y504" s="3"/>
      <c r="Z504" s="3"/>
      <c r="AA504" s="3"/>
    </row>
    <row r="505" spans="1:40" s="5" customFormat="1">
      <c r="A505" s="4" t="s">
        <v>1470</v>
      </c>
      <c r="B505" s="4">
        <v>2012</v>
      </c>
      <c r="C505" s="4" t="s">
        <v>3687</v>
      </c>
      <c r="D505" s="4" t="s">
        <v>3688</v>
      </c>
      <c r="E505" s="4" t="s">
        <v>3689</v>
      </c>
      <c r="F505" s="4">
        <v>517</v>
      </c>
      <c r="G505" s="4" t="s">
        <v>3690</v>
      </c>
      <c r="H505" s="4" t="s">
        <v>3691</v>
      </c>
      <c r="I505" s="4"/>
      <c r="J505" s="4" t="s">
        <v>1627</v>
      </c>
      <c r="K505" s="4">
        <v>61</v>
      </c>
      <c r="L505" s="4"/>
      <c r="M505" s="4">
        <v>0</v>
      </c>
      <c r="N505" s="4">
        <v>0</v>
      </c>
      <c r="O505" s="4">
        <v>0</v>
      </c>
      <c r="P505" s="4">
        <v>65.849999999999994</v>
      </c>
      <c r="Q505" s="4">
        <v>0</v>
      </c>
      <c r="R505" s="4">
        <v>2.8000000000000001E-2</v>
      </c>
      <c r="S505" s="4">
        <v>9.5660000000000007</v>
      </c>
      <c r="T505" s="4">
        <v>1.2E-2</v>
      </c>
      <c r="U505" s="16"/>
      <c r="V505" s="16"/>
      <c r="W505" s="16"/>
      <c r="X505" s="16"/>
      <c r="Y505" s="16"/>
      <c r="Z505" s="16"/>
      <c r="AA505" s="16"/>
      <c r="AB505" s="28" t="str">
        <f>[1]DE!B$4048</f>
        <v>1.(c)</v>
      </c>
      <c r="AC505" s="31" t="str">
        <f>[1]DE!C$4048</f>
        <v>ONTRAS - VNG Gastransport GmbH</v>
      </c>
      <c r="AD505" s="31" t="str">
        <f>[1]DE!D$4048</f>
        <v>ONTRAS-VNG Gastransport GmbH Verdichterstation Sayda</v>
      </c>
      <c r="AE505" s="31">
        <f>[1]DE!E$4048</f>
        <v>74566</v>
      </c>
      <c r="AF505" s="31" t="str">
        <f>[1]DE!F$4048</f>
        <v>Neuhausener Str.</v>
      </c>
      <c r="AG505" s="31" t="str">
        <f>[1]DE!G$4048</f>
        <v>1</v>
      </c>
      <c r="AH505" s="31" t="str">
        <f>[1]DE!H$4048</f>
        <v>Sayda</v>
      </c>
      <c r="AI505" s="31" t="str">
        <f>[1]DE!I$4048</f>
        <v>09619</v>
      </c>
      <c r="AJ505" s="31">
        <f>[1]DE!J$4048</f>
        <v>0</v>
      </c>
      <c r="AK505" s="31">
        <f>[1]DE!K$4048</f>
        <v>0</v>
      </c>
      <c r="AL505" s="31">
        <f>[1]DE!L$4048</f>
        <v>0</v>
      </c>
      <c r="AM505" s="31">
        <f>[1]DE!M$4048</f>
        <v>0</v>
      </c>
      <c r="AN505" s="8" t="s">
        <v>810</v>
      </c>
    </row>
    <row r="506" spans="1:40" s="5" customFormat="1">
      <c r="A506" s="4" t="s">
        <v>1470</v>
      </c>
      <c r="B506" s="4">
        <v>2012</v>
      </c>
      <c r="C506" s="4" t="s">
        <v>3692</v>
      </c>
      <c r="D506" s="4" t="s">
        <v>3693</v>
      </c>
      <c r="E506" s="4" t="s">
        <v>3694</v>
      </c>
      <c r="F506" s="4">
        <v>518</v>
      </c>
      <c r="G506" s="4" t="s">
        <v>3695</v>
      </c>
      <c r="H506" s="4" t="s">
        <v>3696</v>
      </c>
      <c r="I506" s="4"/>
      <c r="J506" s="4" t="s">
        <v>1627</v>
      </c>
      <c r="K506" s="4">
        <v>60</v>
      </c>
      <c r="L506" s="4"/>
      <c r="M506" s="4">
        <v>0</v>
      </c>
      <c r="N506" s="4">
        <v>0</v>
      </c>
      <c r="O506" s="4">
        <v>0</v>
      </c>
      <c r="P506" s="4">
        <v>149.85</v>
      </c>
      <c r="Q506" s="4">
        <v>0</v>
      </c>
      <c r="R506" s="4">
        <v>0</v>
      </c>
      <c r="S506" s="4">
        <v>20.02</v>
      </c>
      <c r="T506" s="4">
        <v>0</v>
      </c>
      <c r="U506" s="16"/>
      <c r="V506" s="16"/>
      <c r="W506" s="16"/>
      <c r="X506" s="16"/>
      <c r="Y506" s="16"/>
      <c r="Z506" s="16"/>
      <c r="AA506" s="16"/>
      <c r="AB506" s="28" t="str">
        <f>[1]DE!B$4051</f>
        <v>1.(c)</v>
      </c>
      <c r="AC506" s="31" t="str">
        <f>[1]DE!C$4051</f>
        <v>RWE Dea AG</v>
      </c>
      <c r="AD506" s="31" t="str">
        <f>[1]DE!D$4051</f>
        <v>RWE Dea AG Speicherbetriebe Bayern Erdgasspeicher Inzenham</v>
      </c>
      <c r="AE506" s="31">
        <f>[1]DE!E$4051</f>
        <v>46175</v>
      </c>
      <c r="AF506" s="31" t="str">
        <f>[1]DE!F$4051</f>
        <v>Moos</v>
      </c>
      <c r="AG506" s="31" t="str">
        <f>[1]DE!G$4051</f>
        <v>7</v>
      </c>
      <c r="AH506" s="31" t="str">
        <f>[1]DE!H$4051</f>
        <v>Schechen</v>
      </c>
      <c r="AI506" s="31" t="str">
        <f>[1]DE!I$4051</f>
        <v>83135</v>
      </c>
      <c r="AJ506" s="31">
        <f>[1]DE!J$4051</f>
        <v>0</v>
      </c>
      <c r="AK506" s="31">
        <f>[1]DE!K$4051</f>
        <v>0</v>
      </c>
      <c r="AL506" s="31">
        <f>[1]DE!L$4051</f>
        <v>0</v>
      </c>
      <c r="AM506" s="31">
        <f>[1]DE!M$4051</f>
        <v>0</v>
      </c>
      <c r="AN506" s="8" t="s">
        <v>810</v>
      </c>
    </row>
    <row r="507" spans="1:40">
      <c r="A507" s="1" t="s">
        <v>1470</v>
      </c>
      <c r="B507" s="1">
        <v>2012</v>
      </c>
      <c r="C507" s="1" t="s">
        <v>3697</v>
      </c>
      <c r="D507" s="1" t="s">
        <v>3698</v>
      </c>
      <c r="E507" s="1" t="s">
        <v>3699</v>
      </c>
      <c r="F507" s="1">
        <v>519</v>
      </c>
      <c r="G507" s="1" t="s">
        <v>3700</v>
      </c>
      <c r="H507" s="1" t="s">
        <v>3701</v>
      </c>
      <c r="I507" s="1"/>
      <c r="J507" s="1" t="s">
        <v>1627</v>
      </c>
      <c r="K507" s="1">
        <v>110</v>
      </c>
      <c r="L507" s="1"/>
      <c r="M507" s="1">
        <v>0</v>
      </c>
      <c r="N507" s="1">
        <v>0</v>
      </c>
      <c r="O507" s="1">
        <v>0</v>
      </c>
      <c r="P507" s="1">
        <v>57.1</v>
      </c>
      <c r="Q507" s="1">
        <v>0</v>
      </c>
      <c r="R507" s="1">
        <v>8.9999999999999993E-3</v>
      </c>
      <c r="S507" s="1">
        <v>16.09</v>
      </c>
      <c r="T507" s="1">
        <v>0</v>
      </c>
      <c r="U507" s="3"/>
      <c r="V507" s="3"/>
      <c r="W507" s="3"/>
      <c r="X507" s="3"/>
      <c r="Y507" s="3"/>
      <c r="Z507" s="3"/>
      <c r="AA507" s="3"/>
    </row>
    <row r="508" spans="1:40">
      <c r="A508" s="1" t="s">
        <v>1470</v>
      </c>
      <c r="B508" s="1">
        <v>2012</v>
      </c>
      <c r="C508" s="1" t="s">
        <v>3702</v>
      </c>
      <c r="D508" s="1" t="s">
        <v>3703</v>
      </c>
      <c r="E508" s="1" t="s">
        <v>3704</v>
      </c>
      <c r="F508" s="1">
        <v>520</v>
      </c>
      <c r="G508" s="1" t="s">
        <v>3705</v>
      </c>
      <c r="H508" s="1" t="s">
        <v>3706</v>
      </c>
      <c r="I508" s="1"/>
      <c r="J508" s="1" t="s">
        <v>1627</v>
      </c>
      <c r="K508" s="1">
        <v>292</v>
      </c>
      <c r="L508" s="1"/>
      <c r="M508" s="1">
        <v>0</v>
      </c>
      <c r="N508" s="1">
        <v>0</v>
      </c>
      <c r="O508" s="1">
        <v>0</v>
      </c>
      <c r="P508" s="1">
        <v>642.5</v>
      </c>
      <c r="Q508" s="1">
        <v>0</v>
      </c>
      <c r="R508" s="1">
        <v>0.3</v>
      </c>
      <c r="S508" s="1">
        <v>22.1</v>
      </c>
      <c r="T508" s="1">
        <v>1.4999999999999999E-2</v>
      </c>
      <c r="U508" s="3"/>
      <c r="V508" s="3"/>
      <c r="W508" s="3"/>
      <c r="X508" s="3"/>
      <c r="Y508" s="3"/>
      <c r="Z508" s="3"/>
      <c r="AA508" s="3"/>
    </row>
    <row r="509" spans="1:40">
      <c r="A509" s="1" t="s">
        <v>1470</v>
      </c>
      <c r="B509" s="1">
        <v>2012</v>
      </c>
      <c r="C509" s="1" t="s">
        <v>3707</v>
      </c>
      <c r="D509" s="1" t="s">
        <v>3708</v>
      </c>
      <c r="E509" s="1" t="s">
        <v>3709</v>
      </c>
      <c r="F509" s="1">
        <v>521</v>
      </c>
      <c r="G509" s="1" t="s">
        <v>3710</v>
      </c>
      <c r="H509" s="1" t="s">
        <v>3706</v>
      </c>
      <c r="I509" s="1"/>
      <c r="J509" s="1" t="s">
        <v>1627</v>
      </c>
      <c r="K509" s="1">
        <v>2629</v>
      </c>
      <c r="L509" s="1"/>
      <c r="M509" s="1">
        <v>0</v>
      </c>
      <c r="N509" s="1">
        <v>53135.406999999999</v>
      </c>
      <c r="O509" s="1">
        <v>84.965999999999994</v>
      </c>
      <c r="P509" s="1">
        <v>0</v>
      </c>
      <c r="Q509" s="1">
        <v>0</v>
      </c>
      <c r="R509" s="1">
        <v>7178.4380000000001</v>
      </c>
      <c r="S509" s="1">
        <v>3605.3029999999999</v>
      </c>
      <c r="T509" s="1">
        <v>91.23</v>
      </c>
      <c r="U509" s="3"/>
      <c r="V509" s="3"/>
      <c r="W509" s="3"/>
      <c r="X509" s="3"/>
      <c r="Y509" s="3"/>
      <c r="Z509" s="3"/>
      <c r="AA509" s="3"/>
    </row>
    <row r="510" spans="1:40">
      <c r="A510" s="1" t="s">
        <v>1470</v>
      </c>
      <c r="B510" s="1">
        <v>2012</v>
      </c>
      <c r="C510" s="1" t="s">
        <v>3711</v>
      </c>
      <c r="D510" s="1" t="s">
        <v>3712</v>
      </c>
      <c r="E510" s="1" t="s">
        <v>3713</v>
      </c>
      <c r="F510" s="1">
        <v>522</v>
      </c>
      <c r="G510" s="1" t="s">
        <v>3714</v>
      </c>
      <c r="H510" s="1" t="s">
        <v>3715</v>
      </c>
      <c r="I510" s="1"/>
      <c r="J510" s="1" t="s">
        <v>1627</v>
      </c>
      <c r="K510" s="1">
        <v>385</v>
      </c>
      <c r="L510" s="1"/>
      <c r="M510" s="1">
        <v>0</v>
      </c>
      <c r="N510" s="1">
        <v>0</v>
      </c>
      <c r="O510" s="1">
        <v>0</v>
      </c>
      <c r="P510" s="1">
        <v>2800.4160000000002</v>
      </c>
      <c r="Q510" s="1">
        <v>0</v>
      </c>
      <c r="R510" s="1">
        <v>0.11799999999999999</v>
      </c>
      <c r="S510" s="1">
        <v>70.930999999999997</v>
      </c>
      <c r="T510" s="1">
        <v>0.23499999999999999</v>
      </c>
      <c r="U510" s="3"/>
      <c r="V510" s="3"/>
      <c r="W510" s="3"/>
      <c r="X510" s="3"/>
      <c r="Y510" s="3"/>
      <c r="Z510" s="3"/>
      <c r="AA510" s="3"/>
    </row>
    <row r="511" spans="1:40">
      <c r="A511" s="1" t="s">
        <v>1470</v>
      </c>
      <c r="B511" s="1">
        <v>2012</v>
      </c>
      <c r="C511" s="1" t="s">
        <v>3716</v>
      </c>
      <c r="D511" s="1" t="s">
        <v>3717</v>
      </c>
      <c r="E511" s="1" t="s">
        <v>3718</v>
      </c>
      <c r="F511" s="1">
        <v>523</v>
      </c>
      <c r="G511" s="1" t="s">
        <v>3719</v>
      </c>
      <c r="H511" s="1" t="s">
        <v>3720</v>
      </c>
      <c r="I511" s="1"/>
      <c r="J511" s="1" t="s">
        <v>1627</v>
      </c>
      <c r="K511" s="1">
        <v>930</v>
      </c>
      <c r="L511" s="1"/>
      <c r="M511" s="1">
        <v>0</v>
      </c>
      <c r="N511" s="1">
        <v>21698.722000000002</v>
      </c>
      <c r="O511" s="1">
        <v>63.389000000000003</v>
      </c>
      <c r="P511" s="1">
        <v>0</v>
      </c>
      <c r="Q511" s="1">
        <v>0</v>
      </c>
      <c r="R511" s="1">
        <v>2241.7820000000002</v>
      </c>
      <c r="S511" s="1">
        <v>1303.1210000000001</v>
      </c>
      <c r="T511" s="1">
        <v>11.009</v>
      </c>
      <c r="U511" s="3"/>
      <c r="V511" s="3"/>
      <c r="W511" s="3"/>
      <c r="X511" s="3"/>
      <c r="Y511" s="3"/>
      <c r="Z511" s="3"/>
      <c r="AA511" s="3"/>
    </row>
    <row r="512" spans="1:40" s="5" customFormat="1">
      <c r="A512" s="4" t="s">
        <v>1470</v>
      </c>
      <c r="B512" s="4">
        <v>2012</v>
      </c>
      <c r="C512" s="4" t="s">
        <v>3721</v>
      </c>
      <c r="D512" s="4" t="s">
        <v>3722</v>
      </c>
      <c r="E512" s="4" t="s">
        <v>3723</v>
      </c>
      <c r="F512" s="4">
        <v>524</v>
      </c>
      <c r="G512" s="4" t="s">
        <v>3724</v>
      </c>
      <c r="H512" s="4" t="s">
        <v>3725</v>
      </c>
      <c r="I512" s="4"/>
      <c r="J512" s="4" t="s">
        <v>1627</v>
      </c>
      <c r="K512" s="4">
        <v>504</v>
      </c>
      <c r="L512" s="4"/>
      <c r="M512" s="4">
        <v>0</v>
      </c>
      <c r="N512" s="4">
        <v>0</v>
      </c>
      <c r="O512" s="4">
        <v>1.26</v>
      </c>
      <c r="P512" s="4">
        <v>5894.13</v>
      </c>
      <c r="Q512" s="4">
        <v>0</v>
      </c>
      <c r="R512" s="4">
        <v>0.13200000000000001</v>
      </c>
      <c r="S512" s="4">
        <v>470.08</v>
      </c>
      <c r="T512" s="4">
        <v>0.04</v>
      </c>
      <c r="U512" s="16"/>
      <c r="V512" s="16"/>
      <c r="W512" s="16"/>
      <c r="X512" s="16"/>
      <c r="Y512" s="16"/>
      <c r="Z512" s="16"/>
      <c r="AA512" s="16"/>
      <c r="AB512" s="28" t="str">
        <f>[1]DE!B$4155</f>
        <v>4.(a).(viii)</v>
      </c>
      <c r="AC512" s="31" t="str">
        <f>[1]DE!C$4155</f>
        <v>BASF Schwarzheide GmbH</v>
      </c>
      <c r="AD512" s="31" t="str">
        <f>[1]DE!D$4155</f>
        <v>BASF Schwarzheide GmbH</v>
      </c>
      <c r="AE512" s="31">
        <f>[1]DE!E$4155</f>
        <v>74374</v>
      </c>
      <c r="AF512" s="31" t="str">
        <f>[1]DE!F$4155</f>
        <v>Schipkauer Straße</v>
      </c>
      <c r="AG512" s="31" t="str">
        <f>[1]DE!G$4155</f>
        <v>1</v>
      </c>
      <c r="AH512" s="31" t="str">
        <f>[1]DE!H$4155</f>
        <v>Schwarzheide</v>
      </c>
      <c r="AI512" s="31" t="str">
        <f>[1]DE!I$4155</f>
        <v>01986</v>
      </c>
      <c r="AJ512" s="31">
        <f>[1]DE!J$4155</f>
        <v>597</v>
      </c>
      <c r="AK512" s="31">
        <f>[1]DE!K$4155</f>
        <v>0</v>
      </c>
      <c r="AL512" s="31">
        <f>[1]DE!L$4155</f>
        <v>0</v>
      </c>
      <c r="AM512" s="31">
        <f>[1]DE!M$4155</f>
        <v>434</v>
      </c>
      <c r="AN512" s="8" t="s">
        <v>810</v>
      </c>
    </row>
    <row r="513" spans="1:40" s="5" customFormat="1">
      <c r="A513" s="4" t="s">
        <v>1470</v>
      </c>
      <c r="B513" s="4">
        <v>2012</v>
      </c>
      <c r="C513" s="4" t="s">
        <v>1576</v>
      </c>
      <c r="D513" s="4" t="s">
        <v>1577</v>
      </c>
      <c r="E513" s="4" t="s">
        <v>162</v>
      </c>
      <c r="F513" s="4">
        <v>33</v>
      </c>
      <c r="G513" s="4" t="s">
        <v>1578</v>
      </c>
      <c r="H513" s="4" t="s">
        <v>1579</v>
      </c>
      <c r="I513" s="4"/>
      <c r="J513" s="4" t="s">
        <v>633</v>
      </c>
      <c r="K513" s="4">
        <v>1200</v>
      </c>
      <c r="L513" s="4"/>
      <c r="M513" s="4">
        <v>0</v>
      </c>
      <c r="N513" s="4">
        <v>0</v>
      </c>
      <c r="O513" s="4">
        <v>24141.62</v>
      </c>
      <c r="P513" s="4">
        <v>0</v>
      </c>
      <c r="Q513" s="4">
        <v>326.64</v>
      </c>
      <c r="R513" s="4">
        <v>2994.4</v>
      </c>
      <c r="S513" s="4">
        <v>1131.83</v>
      </c>
      <c r="T513" s="4">
        <v>38.6</v>
      </c>
      <c r="U513" s="16"/>
      <c r="V513" s="16"/>
      <c r="W513" s="16"/>
      <c r="X513" s="16"/>
      <c r="Y513" s="16"/>
      <c r="Z513" s="16"/>
      <c r="AA513" s="16"/>
      <c r="AB513" s="28" t="str">
        <f>[1]DE!B$4158</f>
        <v>1.(a)</v>
      </c>
      <c r="AC513" s="31" t="str">
        <f>[1]DE!C$4158</f>
        <v>PCK Raffinerie GmbH Schwedt</v>
      </c>
      <c r="AD513" s="31" t="str">
        <f>[1]DE!D$4158</f>
        <v>PCK Raffinerie GmbH Schwedt</v>
      </c>
      <c r="AE513" s="31">
        <f>[1]DE!E$4158</f>
        <v>74350</v>
      </c>
      <c r="AF513" s="31" t="str">
        <f>[1]DE!F$4158</f>
        <v>Passower Chaussee</v>
      </c>
      <c r="AG513" s="31" t="str">
        <f>[1]DE!G$4158</f>
        <v>111</v>
      </c>
      <c r="AH513" s="31" t="str">
        <f>[1]DE!H$4158</f>
        <v>Schwedt/Oder</v>
      </c>
      <c r="AI513" s="31" t="str">
        <f>[1]DE!I$4158</f>
        <v>16303</v>
      </c>
      <c r="AJ513" s="31">
        <f>[1]DE!J$4158</f>
        <v>2050</v>
      </c>
      <c r="AK513" s="31">
        <f>[1]DE!K$4158</f>
        <v>3370</v>
      </c>
      <c r="AL513" s="31">
        <f>[1]DE!L$4158</f>
        <v>60.300000000000004</v>
      </c>
      <c r="AM513" s="31">
        <f>[1]DE!M$4158</f>
        <v>3400</v>
      </c>
      <c r="AN513" s="8" t="s">
        <v>810</v>
      </c>
    </row>
    <row r="514" spans="1:40" s="5" customFormat="1">
      <c r="A514" s="4" t="s">
        <v>1470</v>
      </c>
      <c r="B514" s="4">
        <v>2012</v>
      </c>
      <c r="C514" s="4" t="s">
        <v>1580</v>
      </c>
      <c r="D514" s="4" t="s">
        <v>1581</v>
      </c>
      <c r="E514" s="4" t="s">
        <v>167</v>
      </c>
      <c r="F514" s="4">
        <v>34</v>
      </c>
      <c r="G514" s="4" t="s">
        <v>1582</v>
      </c>
      <c r="H514" s="4" t="s">
        <v>1579</v>
      </c>
      <c r="I514" s="4"/>
      <c r="J514" s="4" t="s">
        <v>633</v>
      </c>
      <c r="K514" s="4">
        <v>100</v>
      </c>
      <c r="L514" s="4"/>
      <c r="M514" s="4">
        <v>0</v>
      </c>
      <c r="N514" s="4">
        <v>0</v>
      </c>
      <c r="O514" s="4">
        <v>241.14</v>
      </c>
      <c r="P514" s="4">
        <v>0</v>
      </c>
      <c r="Q514" s="4">
        <v>2157.63</v>
      </c>
      <c r="R514" s="4">
        <v>79.900000000000006</v>
      </c>
      <c r="S514" s="4">
        <v>97.92</v>
      </c>
      <c r="T514" s="4">
        <v>4.46</v>
      </c>
      <c r="U514" s="16"/>
      <c r="V514" s="16"/>
      <c r="W514" s="16"/>
      <c r="X514" s="16"/>
      <c r="Y514" s="16"/>
      <c r="Z514" s="16"/>
      <c r="AA514" s="16"/>
      <c r="AB514" s="28" t="str">
        <f>[1]DE!B$4158</f>
        <v>1.(a)</v>
      </c>
      <c r="AC514" s="31" t="str">
        <f>[1]DE!C$4158</f>
        <v>PCK Raffinerie GmbH Schwedt</v>
      </c>
      <c r="AD514" s="31" t="str">
        <f>[1]DE!D$4158</f>
        <v>PCK Raffinerie GmbH Schwedt</v>
      </c>
      <c r="AE514" s="31">
        <f>[1]DE!E$4158</f>
        <v>74350</v>
      </c>
      <c r="AF514" s="31" t="str">
        <f>[1]DE!F$4158</f>
        <v>Passower Chaussee</v>
      </c>
      <c r="AG514" s="31" t="str">
        <f>[1]DE!G$4158</f>
        <v>111</v>
      </c>
      <c r="AH514" s="31" t="str">
        <f>[1]DE!H$4158</f>
        <v>Schwedt/Oder</v>
      </c>
      <c r="AI514" s="31" t="str">
        <f>[1]DE!I$4158</f>
        <v>16303</v>
      </c>
      <c r="AJ514" s="31">
        <f>[1]DE!J$4158</f>
        <v>2050</v>
      </c>
      <c r="AK514" s="31">
        <f>[1]DE!K$4158</f>
        <v>3370</v>
      </c>
      <c r="AL514" s="31">
        <f>[1]DE!L$4158</f>
        <v>60.300000000000004</v>
      </c>
      <c r="AM514" s="31">
        <f>[1]DE!M$4158</f>
        <v>3400</v>
      </c>
      <c r="AN514" s="8" t="s">
        <v>810</v>
      </c>
    </row>
    <row r="515" spans="1:40" s="5" customFormat="1">
      <c r="A515" s="4" t="s">
        <v>1470</v>
      </c>
      <c r="B515" s="4">
        <v>2012</v>
      </c>
      <c r="C515" s="4" t="s">
        <v>1583</v>
      </c>
      <c r="D515" s="4" t="s">
        <v>1584</v>
      </c>
      <c r="E515" s="4" t="s">
        <v>172</v>
      </c>
      <c r="F515" s="4">
        <v>35</v>
      </c>
      <c r="G515" s="4" t="s">
        <v>1585</v>
      </c>
      <c r="H515" s="4" t="s">
        <v>1579</v>
      </c>
      <c r="I515" s="4"/>
      <c r="J515" s="4" t="s">
        <v>633</v>
      </c>
      <c r="K515" s="4">
        <v>169</v>
      </c>
      <c r="L515" s="4"/>
      <c r="M515" s="4">
        <v>0</v>
      </c>
      <c r="N515" s="4">
        <v>0</v>
      </c>
      <c r="O515" s="4">
        <v>46.43</v>
      </c>
      <c r="P515" s="4">
        <v>0</v>
      </c>
      <c r="Q515" s="4">
        <v>3523.79</v>
      </c>
      <c r="R515" s="4">
        <v>75.78</v>
      </c>
      <c r="S515" s="4">
        <v>89.8</v>
      </c>
      <c r="T515" s="4">
        <v>9.0500000000000007</v>
      </c>
      <c r="U515" s="16"/>
      <c r="V515" s="16"/>
      <c r="W515" s="16"/>
      <c r="X515" s="16"/>
      <c r="Y515" s="16"/>
      <c r="Z515" s="16"/>
      <c r="AA515" s="16"/>
      <c r="AB515" s="28" t="str">
        <f>[1]DE!B$4158</f>
        <v>1.(a)</v>
      </c>
      <c r="AC515" s="31" t="str">
        <f>[1]DE!C$4158</f>
        <v>PCK Raffinerie GmbH Schwedt</v>
      </c>
      <c r="AD515" s="31" t="str">
        <f>[1]DE!D$4158</f>
        <v>PCK Raffinerie GmbH Schwedt</v>
      </c>
      <c r="AE515" s="31">
        <f>[1]DE!E$4158</f>
        <v>74350</v>
      </c>
      <c r="AF515" s="31" t="str">
        <f>[1]DE!F$4158</f>
        <v>Passower Chaussee</v>
      </c>
      <c r="AG515" s="31" t="str">
        <f>[1]DE!G$4158</f>
        <v>111</v>
      </c>
      <c r="AH515" s="31" t="str">
        <f>[1]DE!H$4158</f>
        <v>Schwedt/Oder</v>
      </c>
      <c r="AI515" s="31" t="str">
        <f>[1]DE!I$4158</f>
        <v>16303</v>
      </c>
      <c r="AJ515" s="31">
        <f>[1]DE!J$4158</f>
        <v>2050</v>
      </c>
      <c r="AK515" s="31">
        <f>[1]DE!K$4158</f>
        <v>3370</v>
      </c>
      <c r="AL515" s="31">
        <f>[1]DE!L$4158</f>
        <v>60.300000000000004</v>
      </c>
      <c r="AM515" s="31">
        <f>[1]DE!M$4158</f>
        <v>3400</v>
      </c>
      <c r="AN515" s="8" t="s">
        <v>810</v>
      </c>
    </row>
    <row r="516" spans="1:40" s="5" customFormat="1">
      <c r="A516" s="4" t="s">
        <v>1470</v>
      </c>
      <c r="B516" s="4">
        <v>2012</v>
      </c>
      <c r="C516" s="4" t="s">
        <v>1586</v>
      </c>
      <c r="D516" s="4" t="s">
        <v>1587</v>
      </c>
      <c r="E516" s="4" t="s">
        <v>177</v>
      </c>
      <c r="F516" s="4">
        <v>36</v>
      </c>
      <c r="G516" s="4" t="s">
        <v>1588</v>
      </c>
      <c r="H516" s="4" t="s">
        <v>1579</v>
      </c>
      <c r="I516" s="4"/>
      <c r="J516" s="4" t="s">
        <v>633</v>
      </c>
      <c r="K516" s="4">
        <v>68</v>
      </c>
      <c r="L516" s="4"/>
      <c r="M516" s="4">
        <v>0</v>
      </c>
      <c r="N516" s="4">
        <v>0</v>
      </c>
      <c r="O516" s="4">
        <v>0</v>
      </c>
      <c r="P516" s="4">
        <v>0</v>
      </c>
      <c r="Q516" s="4">
        <v>1689.78</v>
      </c>
      <c r="R516" s="4">
        <v>1</v>
      </c>
      <c r="S516" s="4">
        <v>93.16</v>
      </c>
      <c r="T516" s="4">
        <v>0.05</v>
      </c>
      <c r="U516" s="16"/>
      <c r="V516" s="16"/>
      <c r="W516" s="16"/>
      <c r="X516" s="16"/>
      <c r="Y516" s="16"/>
      <c r="Z516" s="16"/>
      <c r="AA516" s="16"/>
      <c r="AB516" s="28" t="str">
        <f>[1]DE!B$4158</f>
        <v>1.(a)</v>
      </c>
      <c r="AC516" s="31" t="str">
        <f>[1]DE!C$4158</f>
        <v>PCK Raffinerie GmbH Schwedt</v>
      </c>
      <c r="AD516" s="31" t="str">
        <f>[1]DE!D$4158</f>
        <v>PCK Raffinerie GmbH Schwedt</v>
      </c>
      <c r="AE516" s="31">
        <f>[1]DE!E$4158</f>
        <v>74350</v>
      </c>
      <c r="AF516" s="31" t="str">
        <f>[1]DE!F$4158</f>
        <v>Passower Chaussee</v>
      </c>
      <c r="AG516" s="31" t="str">
        <f>[1]DE!G$4158</f>
        <v>111</v>
      </c>
      <c r="AH516" s="31" t="str">
        <f>[1]DE!H$4158</f>
        <v>Schwedt/Oder</v>
      </c>
      <c r="AI516" s="31" t="str">
        <f>[1]DE!I$4158</f>
        <v>16303</v>
      </c>
      <c r="AJ516" s="31">
        <f>[1]DE!J$4158</f>
        <v>2050</v>
      </c>
      <c r="AK516" s="31">
        <f>[1]DE!K$4158</f>
        <v>3370</v>
      </c>
      <c r="AL516" s="31">
        <f>[1]DE!L$4158</f>
        <v>60.300000000000004</v>
      </c>
      <c r="AM516" s="31">
        <f>[1]DE!M$4158</f>
        <v>3400</v>
      </c>
      <c r="AN516" s="8" t="s">
        <v>810</v>
      </c>
    </row>
    <row r="517" spans="1:40" s="5" customFormat="1">
      <c r="A517" s="4" t="s">
        <v>1470</v>
      </c>
      <c r="B517" s="4">
        <v>2012</v>
      </c>
      <c r="C517" s="4" t="s">
        <v>1589</v>
      </c>
      <c r="D517" s="4" t="s">
        <v>1590</v>
      </c>
      <c r="E517" s="4" t="s">
        <v>181</v>
      </c>
      <c r="F517" s="4">
        <v>37</v>
      </c>
      <c r="G517" s="4" t="s">
        <v>1591</v>
      </c>
      <c r="H517" s="4" t="s">
        <v>1579</v>
      </c>
      <c r="I517" s="4"/>
      <c r="J517" s="4" t="s">
        <v>633</v>
      </c>
      <c r="K517" s="4">
        <v>144</v>
      </c>
      <c r="L517" s="4"/>
      <c r="M517" s="4">
        <v>0</v>
      </c>
      <c r="N517" s="4">
        <v>0</v>
      </c>
      <c r="O517" s="4">
        <v>0</v>
      </c>
      <c r="P517" s="4">
        <v>0</v>
      </c>
      <c r="Q517" s="4">
        <v>3479.62</v>
      </c>
      <c r="R517" s="4">
        <v>3.77</v>
      </c>
      <c r="S517" s="4">
        <v>224.83</v>
      </c>
      <c r="T517" s="4">
        <v>0.09</v>
      </c>
      <c r="U517" s="16"/>
      <c r="V517" s="16"/>
      <c r="W517" s="16"/>
      <c r="X517" s="16"/>
      <c r="Y517" s="16"/>
      <c r="Z517" s="16"/>
      <c r="AA517" s="16"/>
      <c r="AB517" s="28" t="str">
        <f>[1]DE!B$4158</f>
        <v>1.(a)</v>
      </c>
      <c r="AC517" s="31" t="str">
        <f>[1]DE!C$4158</f>
        <v>PCK Raffinerie GmbH Schwedt</v>
      </c>
      <c r="AD517" s="31" t="str">
        <f>[1]DE!D$4158</f>
        <v>PCK Raffinerie GmbH Schwedt</v>
      </c>
      <c r="AE517" s="31">
        <f>[1]DE!E$4158</f>
        <v>74350</v>
      </c>
      <c r="AF517" s="31" t="str">
        <f>[1]DE!F$4158</f>
        <v>Passower Chaussee</v>
      </c>
      <c r="AG517" s="31" t="str">
        <f>[1]DE!G$4158</f>
        <v>111</v>
      </c>
      <c r="AH517" s="31" t="str">
        <f>[1]DE!H$4158</f>
        <v>Schwedt/Oder</v>
      </c>
      <c r="AI517" s="31" t="str">
        <f>[1]DE!I$4158</f>
        <v>16303</v>
      </c>
      <c r="AJ517" s="31">
        <f>[1]DE!J$4158</f>
        <v>2050</v>
      </c>
      <c r="AK517" s="31">
        <f>[1]DE!K$4158</f>
        <v>3370</v>
      </c>
      <c r="AL517" s="31">
        <f>[1]DE!L$4158</f>
        <v>60.300000000000004</v>
      </c>
      <c r="AM517" s="31">
        <f>[1]DE!M$4158</f>
        <v>3400</v>
      </c>
      <c r="AN517" s="8" t="s">
        <v>810</v>
      </c>
    </row>
    <row r="518" spans="1:40" s="5" customFormat="1">
      <c r="A518" s="4" t="s">
        <v>1470</v>
      </c>
      <c r="B518" s="4">
        <v>2012</v>
      </c>
      <c r="C518" s="4" t="s">
        <v>1592</v>
      </c>
      <c r="D518" s="4" t="s">
        <v>1593</v>
      </c>
      <c r="E518" s="4" t="s">
        <v>185</v>
      </c>
      <c r="F518" s="4">
        <v>38</v>
      </c>
      <c r="G518" s="4" t="s">
        <v>1594</v>
      </c>
      <c r="H518" s="4" t="s">
        <v>1579</v>
      </c>
      <c r="I518" s="4"/>
      <c r="J518" s="4" t="s">
        <v>633</v>
      </c>
      <c r="K518" s="4">
        <v>148</v>
      </c>
      <c r="L518" s="4"/>
      <c r="M518" s="4">
        <v>0</v>
      </c>
      <c r="N518" s="4">
        <v>0</v>
      </c>
      <c r="O518" s="4">
        <v>0</v>
      </c>
      <c r="P518" s="4">
        <v>0</v>
      </c>
      <c r="Q518" s="4">
        <v>2696.52</v>
      </c>
      <c r="R518" s="4">
        <v>5.91</v>
      </c>
      <c r="S518" s="4">
        <v>104</v>
      </c>
      <c r="T518" s="4">
        <v>0.18</v>
      </c>
      <c r="U518" s="16"/>
      <c r="V518" s="16"/>
      <c r="W518" s="16"/>
      <c r="X518" s="16"/>
      <c r="Y518" s="16"/>
      <c r="Z518" s="16"/>
      <c r="AA518" s="16"/>
      <c r="AB518" s="28" t="str">
        <f>[1]DE!B$4158</f>
        <v>1.(a)</v>
      </c>
      <c r="AC518" s="31" t="str">
        <f>[1]DE!C$4158</f>
        <v>PCK Raffinerie GmbH Schwedt</v>
      </c>
      <c r="AD518" s="31" t="str">
        <f>[1]DE!D$4158</f>
        <v>PCK Raffinerie GmbH Schwedt</v>
      </c>
      <c r="AE518" s="31">
        <f>[1]DE!E$4158</f>
        <v>74350</v>
      </c>
      <c r="AF518" s="31" t="str">
        <f>[1]DE!F$4158</f>
        <v>Passower Chaussee</v>
      </c>
      <c r="AG518" s="31" t="str">
        <f>[1]DE!G$4158</f>
        <v>111</v>
      </c>
      <c r="AH518" s="31" t="str">
        <f>[1]DE!H$4158</f>
        <v>Schwedt/Oder</v>
      </c>
      <c r="AI518" s="31" t="str">
        <f>[1]DE!I$4158</f>
        <v>16303</v>
      </c>
      <c r="AJ518" s="31">
        <f>[1]DE!J$4158</f>
        <v>2050</v>
      </c>
      <c r="AK518" s="31">
        <f>[1]DE!K$4158</f>
        <v>3370</v>
      </c>
      <c r="AL518" s="31">
        <f>[1]DE!L$4158</f>
        <v>60.300000000000004</v>
      </c>
      <c r="AM518" s="31">
        <f>[1]DE!M$4158</f>
        <v>3400</v>
      </c>
      <c r="AN518" s="8" t="s">
        <v>810</v>
      </c>
    </row>
    <row r="519" spans="1:40" s="5" customFormat="1">
      <c r="A519" s="4" t="s">
        <v>1470</v>
      </c>
      <c r="B519" s="4">
        <v>2012</v>
      </c>
      <c r="C519" s="4" t="s">
        <v>1595</v>
      </c>
      <c r="D519" s="4" t="s">
        <v>1596</v>
      </c>
      <c r="E519" s="4" t="s">
        <v>190</v>
      </c>
      <c r="F519" s="4">
        <v>39</v>
      </c>
      <c r="G519" s="4" t="s">
        <v>1597</v>
      </c>
      <c r="H519" s="4" t="s">
        <v>1579</v>
      </c>
      <c r="I519" s="4"/>
      <c r="J519" s="4" t="s">
        <v>633</v>
      </c>
      <c r="K519" s="4">
        <v>52</v>
      </c>
      <c r="L519" s="4"/>
      <c r="M519" s="4">
        <v>0</v>
      </c>
      <c r="N519" s="4">
        <v>0</v>
      </c>
      <c r="O519" s="4">
        <v>0</v>
      </c>
      <c r="P519" s="4">
        <v>0</v>
      </c>
      <c r="Q519" s="4">
        <v>1025.0899999999999</v>
      </c>
      <c r="R519" s="4">
        <v>31.77</v>
      </c>
      <c r="S519" s="4">
        <v>52.11</v>
      </c>
      <c r="T519" s="4">
        <v>0.03</v>
      </c>
      <c r="U519" s="16"/>
      <c r="V519" s="16"/>
      <c r="W519" s="16"/>
      <c r="X519" s="16"/>
      <c r="Y519" s="16"/>
      <c r="Z519" s="16"/>
      <c r="AA519" s="16"/>
      <c r="AB519" s="28" t="str">
        <f>[1]DE!B$4158</f>
        <v>1.(a)</v>
      </c>
      <c r="AC519" s="31" t="str">
        <f>[1]DE!C$4158</f>
        <v>PCK Raffinerie GmbH Schwedt</v>
      </c>
      <c r="AD519" s="31" t="str">
        <f>[1]DE!D$4158</f>
        <v>PCK Raffinerie GmbH Schwedt</v>
      </c>
      <c r="AE519" s="31">
        <f>[1]DE!E$4158</f>
        <v>74350</v>
      </c>
      <c r="AF519" s="31" t="str">
        <f>[1]DE!F$4158</f>
        <v>Passower Chaussee</v>
      </c>
      <c r="AG519" s="31" t="str">
        <f>[1]DE!G$4158</f>
        <v>111</v>
      </c>
      <c r="AH519" s="31" t="str">
        <f>[1]DE!H$4158</f>
        <v>Schwedt/Oder</v>
      </c>
      <c r="AI519" s="31" t="str">
        <f>[1]DE!I$4158</f>
        <v>16303</v>
      </c>
      <c r="AJ519" s="31">
        <f>[1]DE!J$4158</f>
        <v>2050</v>
      </c>
      <c r="AK519" s="31">
        <f>[1]DE!K$4158</f>
        <v>3370</v>
      </c>
      <c r="AL519" s="31">
        <f>[1]DE!L$4158</f>
        <v>60.300000000000004</v>
      </c>
      <c r="AM519" s="31">
        <f>[1]DE!M$4158</f>
        <v>3400</v>
      </c>
      <c r="AN519" s="8" t="s">
        <v>810</v>
      </c>
    </row>
    <row r="520" spans="1:40" s="5" customFormat="1">
      <c r="A520" s="4" t="s">
        <v>1470</v>
      </c>
      <c r="B520" s="4">
        <v>2012</v>
      </c>
      <c r="C520" s="4" t="s">
        <v>1598</v>
      </c>
      <c r="D520" s="4" t="s">
        <v>1599</v>
      </c>
      <c r="E520" s="4" t="s">
        <v>195</v>
      </c>
      <c r="F520" s="4">
        <v>40</v>
      </c>
      <c r="G520" s="4" t="s">
        <v>1600</v>
      </c>
      <c r="H520" s="4" t="s">
        <v>1579</v>
      </c>
      <c r="I520" s="4"/>
      <c r="J520" s="4" t="s">
        <v>633</v>
      </c>
      <c r="K520" s="4">
        <v>59</v>
      </c>
      <c r="L520" s="4"/>
      <c r="M520" s="4">
        <v>0</v>
      </c>
      <c r="N520" s="4">
        <v>0</v>
      </c>
      <c r="O520" s="4">
        <v>0</v>
      </c>
      <c r="P520" s="4">
        <v>0</v>
      </c>
      <c r="Q520" s="4">
        <v>1055.93</v>
      </c>
      <c r="R520" s="4">
        <v>120.6</v>
      </c>
      <c r="S520" s="4">
        <v>61.45</v>
      </c>
      <c r="T520" s="4">
        <v>0.06</v>
      </c>
      <c r="U520" s="16"/>
      <c r="V520" s="16"/>
      <c r="W520" s="16"/>
      <c r="X520" s="16"/>
      <c r="Y520" s="16"/>
      <c r="Z520" s="16"/>
      <c r="AA520" s="16"/>
      <c r="AB520" s="28" t="str">
        <f>[1]DE!B$4158</f>
        <v>1.(a)</v>
      </c>
      <c r="AC520" s="31" t="str">
        <f>[1]DE!C$4158</f>
        <v>PCK Raffinerie GmbH Schwedt</v>
      </c>
      <c r="AD520" s="31" t="str">
        <f>[1]DE!D$4158</f>
        <v>PCK Raffinerie GmbH Schwedt</v>
      </c>
      <c r="AE520" s="31">
        <f>[1]DE!E$4158</f>
        <v>74350</v>
      </c>
      <c r="AF520" s="31" t="str">
        <f>[1]DE!F$4158</f>
        <v>Passower Chaussee</v>
      </c>
      <c r="AG520" s="31" t="str">
        <f>[1]DE!G$4158</f>
        <v>111</v>
      </c>
      <c r="AH520" s="31" t="str">
        <f>[1]DE!H$4158</f>
        <v>Schwedt/Oder</v>
      </c>
      <c r="AI520" s="31" t="str">
        <f>[1]DE!I$4158</f>
        <v>16303</v>
      </c>
      <c r="AJ520" s="31">
        <f>[1]DE!J$4158</f>
        <v>2050</v>
      </c>
      <c r="AK520" s="31">
        <f>[1]DE!K$4158</f>
        <v>3370</v>
      </c>
      <c r="AL520" s="31">
        <f>[1]DE!L$4158</f>
        <v>60.300000000000004</v>
      </c>
      <c r="AM520" s="31">
        <f>[1]DE!M$4158</f>
        <v>3400</v>
      </c>
      <c r="AN520" s="8" t="s">
        <v>810</v>
      </c>
    </row>
    <row r="521" spans="1:40">
      <c r="A521" s="1" t="s">
        <v>1470</v>
      </c>
      <c r="B521" s="1">
        <v>2012</v>
      </c>
      <c r="C521" s="1" t="s">
        <v>3726</v>
      </c>
      <c r="D521" s="1" t="s">
        <v>3727</v>
      </c>
      <c r="E521" s="1" t="s">
        <v>3728</v>
      </c>
      <c r="F521" s="1">
        <v>525</v>
      </c>
      <c r="G521" s="1" t="s">
        <v>3729</v>
      </c>
      <c r="H521" s="1" t="s">
        <v>1579</v>
      </c>
      <c r="I521" s="1"/>
      <c r="J521" s="1" t="s">
        <v>1627</v>
      </c>
      <c r="K521" s="1">
        <v>168</v>
      </c>
      <c r="L521" s="1"/>
      <c r="M521" s="1">
        <v>0</v>
      </c>
      <c r="N521" s="1">
        <v>0</v>
      </c>
      <c r="O521" s="1">
        <v>0</v>
      </c>
      <c r="P521" s="1">
        <v>557.54</v>
      </c>
      <c r="Q521" s="1">
        <v>21.77</v>
      </c>
      <c r="R521" s="1">
        <v>3.1E-2</v>
      </c>
      <c r="S521" s="1">
        <v>14.06</v>
      </c>
      <c r="T521" s="1">
        <v>0</v>
      </c>
      <c r="U521" s="3"/>
      <c r="V521" s="3"/>
      <c r="W521" s="3"/>
      <c r="X521" s="3"/>
      <c r="Y521" s="3"/>
      <c r="Z521" s="3"/>
      <c r="AA521" s="3"/>
    </row>
    <row r="522" spans="1:40">
      <c r="A522" s="1" t="s">
        <v>1470</v>
      </c>
      <c r="B522" s="1">
        <v>2012</v>
      </c>
      <c r="C522" s="1" t="s">
        <v>3730</v>
      </c>
      <c r="D522" s="1" t="s">
        <v>3731</v>
      </c>
      <c r="E522" s="1" t="s">
        <v>3732</v>
      </c>
      <c r="F522" s="1">
        <v>526</v>
      </c>
      <c r="G522" s="1" t="s">
        <v>3733</v>
      </c>
      <c r="H522" s="1" t="s">
        <v>1579</v>
      </c>
      <c r="I522" s="1"/>
      <c r="J522" s="1" t="s">
        <v>1627</v>
      </c>
      <c r="K522" s="1">
        <v>93</v>
      </c>
      <c r="L522" s="1"/>
      <c r="M522" s="1">
        <v>0</v>
      </c>
      <c r="N522" s="1">
        <v>0</v>
      </c>
      <c r="O522" s="1">
        <v>94.09</v>
      </c>
      <c r="P522" s="1">
        <v>39.72</v>
      </c>
      <c r="Q522" s="1">
        <v>0</v>
      </c>
      <c r="R522" s="1">
        <v>0</v>
      </c>
      <c r="S522" s="1">
        <v>4.55</v>
      </c>
      <c r="T522" s="1">
        <v>0</v>
      </c>
      <c r="U522" s="3"/>
      <c r="V522" s="3"/>
      <c r="W522" s="3"/>
      <c r="X522" s="3"/>
      <c r="Y522" s="3"/>
      <c r="Z522" s="3"/>
      <c r="AA522" s="3"/>
    </row>
    <row r="523" spans="1:40">
      <c r="A523" s="1" t="s">
        <v>1470</v>
      </c>
      <c r="B523" s="1">
        <v>2012</v>
      </c>
      <c r="C523" s="1" t="s">
        <v>3734</v>
      </c>
      <c r="D523" s="1" t="s">
        <v>3735</v>
      </c>
      <c r="E523" s="1" t="s">
        <v>3736</v>
      </c>
      <c r="F523" s="1">
        <v>527</v>
      </c>
      <c r="G523" s="1" t="s">
        <v>3737</v>
      </c>
      <c r="H523" s="1" t="s">
        <v>3738</v>
      </c>
      <c r="I523" s="1"/>
      <c r="J523" s="1" t="s">
        <v>1627</v>
      </c>
      <c r="K523" s="1">
        <v>70.7</v>
      </c>
      <c r="L523" s="1"/>
      <c r="M523" s="1">
        <v>0</v>
      </c>
      <c r="N523" s="1">
        <v>0</v>
      </c>
      <c r="O523" s="1">
        <v>5.95</v>
      </c>
      <c r="P523" s="1">
        <v>28.375</v>
      </c>
      <c r="Q523" s="1">
        <v>0</v>
      </c>
      <c r="R523" s="1">
        <v>0.27700000000000002</v>
      </c>
      <c r="S523" s="1">
        <v>0.95199999999999996</v>
      </c>
      <c r="T523" s="1">
        <v>0.01</v>
      </c>
      <c r="U523" s="3"/>
      <c r="V523" s="3"/>
      <c r="W523" s="3"/>
      <c r="X523" s="3"/>
      <c r="Y523" s="3"/>
      <c r="Z523" s="3"/>
      <c r="AA523" s="3"/>
    </row>
    <row r="524" spans="1:40">
      <c r="A524" s="1" t="s">
        <v>1470</v>
      </c>
      <c r="B524" s="1">
        <v>2012</v>
      </c>
      <c r="C524" s="1" t="s">
        <v>3739</v>
      </c>
      <c r="D524" s="1" t="s">
        <v>3740</v>
      </c>
      <c r="E524" s="1" t="s">
        <v>3741</v>
      </c>
      <c r="F524" s="1">
        <v>528</v>
      </c>
      <c r="G524" s="1" t="s">
        <v>3742</v>
      </c>
      <c r="H524" s="1" t="s">
        <v>3738</v>
      </c>
      <c r="I524" s="1"/>
      <c r="J524" s="1" t="s">
        <v>1627</v>
      </c>
      <c r="K524" s="1">
        <v>126</v>
      </c>
      <c r="L524" s="1"/>
      <c r="M524" s="1">
        <v>0</v>
      </c>
      <c r="N524" s="1">
        <v>1131.79</v>
      </c>
      <c r="O524" s="1">
        <v>0.317</v>
      </c>
      <c r="P524" s="1">
        <v>0</v>
      </c>
      <c r="Q524" s="1">
        <v>0</v>
      </c>
      <c r="R524" s="1">
        <v>230.18</v>
      </c>
      <c r="S524" s="1">
        <v>128.27000000000001</v>
      </c>
      <c r="T524" s="1">
        <v>0.21299999999999999</v>
      </c>
      <c r="U524" s="3"/>
      <c r="V524" s="3"/>
      <c r="W524" s="3"/>
      <c r="X524" s="3"/>
      <c r="Y524" s="3"/>
      <c r="Z524" s="3"/>
      <c r="AA524" s="3"/>
    </row>
    <row r="525" spans="1:40" s="5" customFormat="1">
      <c r="A525" s="4" t="s">
        <v>1470</v>
      </c>
      <c r="B525" s="4">
        <v>2012</v>
      </c>
      <c r="C525" s="4" t="s">
        <v>3743</v>
      </c>
      <c r="D525" s="4" t="s">
        <v>3744</v>
      </c>
      <c r="E525" s="4" t="s">
        <v>3745</v>
      </c>
      <c r="F525" s="4">
        <v>529</v>
      </c>
      <c r="G525" s="4" t="s">
        <v>3746</v>
      </c>
      <c r="H525" s="4" t="s">
        <v>3747</v>
      </c>
      <c r="I525" s="4"/>
      <c r="J525" s="4" t="s">
        <v>1627</v>
      </c>
      <c r="K525" s="4">
        <v>128</v>
      </c>
      <c r="L525" s="4"/>
      <c r="M525" s="4">
        <v>0</v>
      </c>
      <c r="N525" s="4">
        <v>0</v>
      </c>
      <c r="O525" s="4">
        <v>0.156</v>
      </c>
      <c r="P525" s="4">
        <v>1984.086</v>
      </c>
      <c r="Q525" s="4">
        <v>0</v>
      </c>
      <c r="R525" s="4">
        <v>0.84199999999999997</v>
      </c>
      <c r="S525" s="4">
        <v>71.016000000000005</v>
      </c>
      <c r="T525" s="4">
        <v>0.16700000000000001</v>
      </c>
      <c r="U525" s="16"/>
      <c r="V525" s="16"/>
      <c r="W525" s="16"/>
      <c r="X525" s="16"/>
      <c r="Y525" s="16"/>
      <c r="Z525" s="16"/>
      <c r="AA525" s="16"/>
      <c r="AB525" s="28" t="str">
        <f>[1]DE!B$4169</f>
        <v>1.(c)</v>
      </c>
      <c r="AC525" s="31" t="str">
        <f>[1]DE!C$4169</f>
        <v>Energieversorgung Schwerin GmbH &amp; Co. Erzeugung KG Herr Beneke</v>
      </c>
      <c r="AD525" s="31" t="str">
        <f>[1]DE!D$4169</f>
        <v>Energieversorgung Schwerin GmbH &amp; Co Erzeugung KG  HKW Süd, HW Süd</v>
      </c>
      <c r="AE525" s="31">
        <f>[1]DE!E$4169</f>
        <v>46446</v>
      </c>
      <c r="AF525" s="31" t="str">
        <f>[1]DE!F$4169</f>
        <v>Pampower Straße</v>
      </c>
      <c r="AG525" s="31" t="str">
        <f>[1]DE!G$4169</f>
        <v>50</v>
      </c>
      <c r="AH525" s="31" t="str">
        <f>[1]DE!H$4169</f>
        <v>Schwerin</v>
      </c>
      <c r="AI525" s="31" t="str">
        <f>[1]DE!I$4169</f>
        <v>19061</v>
      </c>
      <c r="AJ525" s="31">
        <f>[1]DE!J$4169</f>
        <v>0</v>
      </c>
      <c r="AK525" s="31">
        <f>[1]DE!K$4169</f>
        <v>0</v>
      </c>
      <c r="AL525" s="31">
        <f>[1]DE!L$4169</f>
        <v>0</v>
      </c>
      <c r="AM525" s="31">
        <f>[1]DE!M$4169</f>
        <v>110</v>
      </c>
      <c r="AN525" s="8" t="s">
        <v>810</v>
      </c>
    </row>
    <row r="526" spans="1:40">
      <c r="A526" s="1" t="s">
        <v>1470</v>
      </c>
      <c r="B526" s="1">
        <v>2012</v>
      </c>
      <c r="C526" s="1" t="s">
        <v>3748</v>
      </c>
      <c r="D526" s="1" t="s">
        <v>3749</v>
      </c>
      <c r="E526" s="1" t="s">
        <v>3750</v>
      </c>
      <c r="F526" s="1">
        <v>530</v>
      </c>
      <c r="G526" s="1" t="s">
        <v>3751</v>
      </c>
      <c r="H526" s="1" t="s">
        <v>3747</v>
      </c>
      <c r="I526" s="1"/>
      <c r="J526" s="1" t="s">
        <v>1627</v>
      </c>
      <c r="K526" s="1">
        <v>64</v>
      </c>
      <c r="L526" s="1"/>
      <c r="M526" s="1">
        <v>0</v>
      </c>
      <c r="N526" s="1">
        <v>0</v>
      </c>
      <c r="O526" s="1">
        <v>0</v>
      </c>
      <c r="P526" s="1">
        <v>372.30399999999997</v>
      </c>
      <c r="Q526" s="1">
        <v>0</v>
      </c>
      <c r="R526" s="1">
        <v>0.17100000000000001</v>
      </c>
      <c r="S526" s="1">
        <v>13.218</v>
      </c>
      <c r="T526" s="1">
        <v>7.0000000000000001E-3</v>
      </c>
      <c r="U526" s="3"/>
      <c r="V526" s="3"/>
      <c r="W526" s="3"/>
      <c r="X526" s="3"/>
      <c r="Y526" s="3"/>
      <c r="Z526" s="3"/>
      <c r="AA526" s="3"/>
    </row>
    <row r="527" spans="1:40">
      <c r="A527" s="1" t="s">
        <v>1470</v>
      </c>
      <c r="B527" s="1">
        <v>2012</v>
      </c>
      <c r="C527" s="1" t="s">
        <v>3752</v>
      </c>
      <c r="D527" s="1" t="s">
        <v>3753</v>
      </c>
      <c r="E527" s="1" t="s">
        <v>3754</v>
      </c>
      <c r="F527" s="1">
        <v>531</v>
      </c>
      <c r="G527" s="1" t="s">
        <v>3755</v>
      </c>
      <c r="H527" s="1" t="s">
        <v>3747</v>
      </c>
      <c r="I527" s="1"/>
      <c r="J527" s="1" t="s">
        <v>1627</v>
      </c>
      <c r="K527" s="1">
        <v>53</v>
      </c>
      <c r="L527" s="1"/>
      <c r="M527" s="1">
        <v>0</v>
      </c>
      <c r="N527" s="1">
        <v>0</v>
      </c>
      <c r="O527" s="1">
        <v>0</v>
      </c>
      <c r="P527" s="1">
        <v>50.15</v>
      </c>
      <c r="Q527" s="1">
        <v>0</v>
      </c>
      <c r="R527" s="1">
        <v>2.1000000000000001E-2</v>
      </c>
      <c r="S527" s="1">
        <v>1.7949999999999999</v>
      </c>
      <c r="T527" s="1">
        <v>4.0000000000000001E-3</v>
      </c>
      <c r="U527" s="3"/>
      <c r="V527" s="3"/>
      <c r="W527" s="3"/>
      <c r="X527" s="3"/>
      <c r="Y527" s="3"/>
      <c r="Z527" s="3"/>
      <c r="AA527" s="3"/>
    </row>
    <row r="528" spans="1:40">
      <c r="A528" s="1" t="s">
        <v>1470</v>
      </c>
      <c r="B528" s="1">
        <v>2012</v>
      </c>
      <c r="C528" s="1" t="s">
        <v>3756</v>
      </c>
      <c r="D528" s="1" t="s">
        <v>3757</v>
      </c>
      <c r="E528" s="1" t="s">
        <v>3758</v>
      </c>
      <c r="F528" s="1">
        <v>532</v>
      </c>
      <c r="G528" s="1" t="s">
        <v>3759</v>
      </c>
      <c r="H528" s="1" t="s">
        <v>3747</v>
      </c>
      <c r="I528" s="1"/>
      <c r="J528" s="1" t="s">
        <v>1627</v>
      </c>
      <c r="K528" s="1">
        <v>53</v>
      </c>
      <c r="L528" s="1"/>
      <c r="M528" s="1">
        <v>0</v>
      </c>
      <c r="N528" s="1">
        <v>0</v>
      </c>
      <c r="O528" s="1">
        <v>0.65300000000000002</v>
      </c>
      <c r="P528" s="1">
        <v>48.749000000000002</v>
      </c>
      <c r="Q528" s="1">
        <v>0</v>
      </c>
      <c r="R528" s="1">
        <v>0.05</v>
      </c>
      <c r="S528" s="1">
        <v>1.7789999999999999</v>
      </c>
      <c r="T528" s="1">
        <v>7.0000000000000001E-3</v>
      </c>
      <c r="U528" s="3"/>
      <c r="V528" s="3"/>
      <c r="W528" s="3"/>
      <c r="X528" s="3"/>
      <c r="Y528" s="3"/>
      <c r="Z528" s="3"/>
      <c r="AA528" s="3"/>
    </row>
    <row r="529" spans="1:40">
      <c r="A529" s="1" t="s">
        <v>1470</v>
      </c>
      <c r="B529" s="1">
        <v>2012</v>
      </c>
      <c r="C529" s="1" t="s">
        <v>3760</v>
      </c>
      <c r="D529" s="1" t="s">
        <v>3761</v>
      </c>
      <c r="E529" s="1" t="s">
        <v>3762</v>
      </c>
      <c r="F529" s="1">
        <v>533</v>
      </c>
      <c r="G529" s="1" t="s">
        <v>3763</v>
      </c>
      <c r="H529" s="1" t="s">
        <v>3764</v>
      </c>
      <c r="I529" s="1"/>
      <c r="J529" s="1" t="s">
        <v>1627</v>
      </c>
      <c r="K529" s="1">
        <v>627</v>
      </c>
      <c r="L529" s="1"/>
      <c r="M529" s="1">
        <v>0</v>
      </c>
      <c r="N529" s="1">
        <v>0</v>
      </c>
      <c r="O529" s="1">
        <v>26.4</v>
      </c>
      <c r="P529" s="1">
        <v>3524.643</v>
      </c>
      <c r="Q529" s="1">
        <v>0</v>
      </c>
      <c r="R529" s="1">
        <v>3.98</v>
      </c>
      <c r="S529" s="1">
        <v>82.055999999999997</v>
      </c>
      <c r="T529" s="1">
        <v>0.33800000000000002</v>
      </c>
      <c r="U529" s="3"/>
      <c r="V529" s="3"/>
      <c r="W529" s="3"/>
      <c r="X529" s="3"/>
      <c r="Y529" s="3"/>
      <c r="Z529" s="3"/>
      <c r="AA529" s="3"/>
    </row>
    <row r="530" spans="1:40">
      <c r="A530" s="1" t="s">
        <v>1470</v>
      </c>
      <c r="B530" s="1">
        <v>2012</v>
      </c>
      <c r="C530" s="1" t="s">
        <v>3765</v>
      </c>
      <c r="D530" s="1" t="s">
        <v>3766</v>
      </c>
      <c r="E530" s="1" t="s">
        <v>3767</v>
      </c>
      <c r="F530" s="1">
        <v>534</v>
      </c>
      <c r="G530" s="1" t="s">
        <v>3768</v>
      </c>
      <c r="H530" s="1" t="s">
        <v>3769</v>
      </c>
      <c r="I530" s="1"/>
      <c r="J530" s="1" t="s">
        <v>1627</v>
      </c>
      <c r="K530" s="1">
        <v>145</v>
      </c>
      <c r="L530" s="1"/>
      <c r="M530" s="1">
        <v>0</v>
      </c>
      <c r="N530" s="1">
        <v>0</v>
      </c>
      <c r="O530" s="1">
        <v>0</v>
      </c>
      <c r="P530" s="1">
        <v>0</v>
      </c>
      <c r="Q530" s="1">
        <v>0</v>
      </c>
      <c r="R530" s="1">
        <v>0</v>
      </c>
      <c r="S530" s="1">
        <v>0</v>
      </c>
      <c r="T530" s="1">
        <v>0</v>
      </c>
      <c r="U530" s="3" t="s">
        <v>3770</v>
      </c>
      <c r="V530" s="3"/>
      <c r="W530" s="3"/>
      <c r="X530" s="3"/>
      <c r="Y530" s="3"/>
      <c r="Z530" s="3"/>
      <c r="AA530" s="3"/>
    </row>
    <row r="531" spans="1:40" s="5" customFormat="1">
      <c r="A531" s="4" t="s">
        <v>1470</v>
      </c>
      <c r="B531" s="4">
        <v>2012</v>
      </c>
      <c r="C531" s="4" t="s">
        <v>3771</v>
      </c>
      <c r="D531" s="4" t="s">
        <v>3772</v>
      </c>
      <c r="E531" s="4" t="s">
        <v>3773</v>
      </c>
      <c r="F531" s="4">
        <v>535</v>
      </c>
      <c r="G531" s="4" t="s">
        <v>3774</v>
      </c>
      <c r="H531" s="4" t="s">
        <v>3775</v>
      </c>
      <c r="I531" s="4"/>
      <c r="J531" s="4" t="s">
        <v>1627</v>
      </c>
      <c r="K531" s="4">
        <v>4358</v>
      </c>
      <c r="L531" s="4"/>
      <c r="M531" s="4">
        <v>0</v>
      </c>
      <c r="N531" s="4">
        <v>111872.67000000001</v>
      </c>
      <c r="O531" s="4">
        <v>76.3</v>
      </c>
      <c r="P531" s="4">
        <v>0</v>
      </c>
      <c r="Q531" s="4">
        <v>0</v>
      </c>
      <c r="R531" s="4">
        <v>9576.7999999999993</v>
      </c>
      <c r="S531" s="4">
        <v>5432.05</v>
      </c>
      <c r="T531" s="4">
        <v>111.40100000000001</v>
      </c>
      <c r="U531" s="16"/>
      <c r="V531" s="16"/>
      <c r="W531" s="16"/>
      <c r="X531" s="16"/>
      <c r="Y531" s="16"/>
      <c r="Z531" s="16"/>
      <c r="AA531" s="16"/>
      <c r="AB531" s="28" t="str">
        <f>[1]DE!B$4288</f>
        <v>1.(c)</v>
      </c>
      <c r="AC531" s="31" t="str">
        <f>[1]DE!C$4288</f>
        <v>Vattenfall GmbH</v>
      </c>
      <c r="AD531" s="31" t="str">
        <f>[1]DE!D$4288</f>
        <v>Kraftwerk Schwarze Pumpe</v>
      </c>
      <c r="AE531" s="31">
        <f>[1]DE!E$4288</f>
        <v>46366</v>
      </c>
      <c r="AF531" s="31" t="str">
        <f>[1]DE!F$4288</f>
        <v>An der alten Ziegelei</v>
      </c>
      <c r="AG531" s="31" t="str">
        <f>[1]DE!G$4288</f>
        <v>1</v>
      </c>
      <c r="AH531" s="31" t="str">
        <f>[1]DE!H$4288</f>
        <v>Spremberg</v>
      </c>
      <c r="AI531" s="31" t="str">
        <f>[1]DE!I$4288</f>
        <v>03130</v>
      </c>
      <c r="AJ531" s="31">
        <f>[1]DE!J$4288</f>
        <v>5430</v>
      </c>
      <c r="AK531" s="31">
        <f>[1]DE!K$4288</f>
        <v>9580</v>
      </c>
      <c r="AL531" s="31">
        <f>[1]DE!L$4288</f>
        <v>104</v>
      </c>
      <c r="AM531" s="31">
        <f>[1]DE!M$4288</f>
        <v>12600</v>
      </c>
      <c r="AN531" s="8" t="s">
        <v>810</v>
      </c>
    </row>
    <row r="532" spans="1:40">
      <c r="A532" s="1" t="s">
        <v>1470</v>
      </c>
      <c r="B532" s="1">
        <v>2012</v>
      </c>
      <c r="C532" s="1" t="s">
        <v>3776</v>
      </c>
      <c r="D532" s="1" t="s">
        <v>3777</v>
      </c>
      <c r="E532" s="1" t="s">
        <v>3778</v>
      </c>
      <c r="F532" s="1">
        <v>536</v>
      </c>
      <c r="G532" s="1" t="s">
        <v>3779</v>
      </c>
      <c r="H532" s="1" t="s">
        <v>3780</v>
      </c>
      <c r="I532" s="1"/>
      <c r="J532" s="1" t="s">
        <v>1627</v>
      </c>
      <c r="K532" s="1">
        <v>573</v>
      </c>
      <c r="L532" s="1"/>
      <c r="M532" s="1">
        <v>0</v>
      </c>
      <c r="N532" s="1">
        <v>0</v>
      </c>
      <c r="O532" s="1">
        <v>0</v>
      </c>
      <c r="P532" s="1">
        <v>10648</v>
      </c>
      <c r="Q532" s="1">
        <v>895</v>
      </c>
      <c r="R532" s="1">
        <v>0</v>
      </c>
      <c r="S532" s="1">
        <v>1541</v>
      </c>
      <c r="T532" s="1">
        <v>0</v>
      </c>
      <c r="U532" s="3"/>
      <c r="V532" s="3"/>
      <c r="W532" s="3"/>
      <c r="X532" s="3"/>
      <c r="Y532" s="3"/>
      <c r="Z532" s="3"/>
      <c r="AA532" s="3"/>
    </row>
    <row r="533" spans="1:40">
      <c r="A533" s="1" t="s">
        <v>1470</v>
      </c>
      <c r="B533" s="1">
        <v>2012</v>
      </c>
      <c r="C533" s="1" t="s">
        <v>3781</v>
      </c>
      <c r="D533" s="1" t="s">
        <v>3782</v>
      </c>
      <c r="E533" s="1" t="s">
        <v>3783</v>
      </c>
      <c r="F533" s="1">
        <v>537</v>
      </c>
      <c r="G533" s="1" t="s">
        <v>3784</v>
      </c>
      <c r="H533" s="1" t="s">
        <v>3780</v>
      </c>
      <c r="I533" s="1"/>
      <c r="J533" s="1" t="s">
        <v>1627</v>
      </c>
      <c r="K533" s="1">
        <v>330</v>
      </c>
      <c r="L533" s="1"/>
      <c r="M533" s="1">
        <v>0</v>
      </c>
      <c r="N533" s="1">
        <v>0</v>
      </c>
      <c r="O533" s="1">
        <v>0</v>
      </c>
      <c r="P533" s="1">
        <v>697</v>
      </c>
      <c r="Q533" s="1">
        <v>2923</v>
      </c>
      <c r="R533" s="1">
        <v>0</v>
      </c>
      <c r="S533" s="1">
        <v>62</v>
      </c>
      <c r="T533" s="1">
        <v>0</v>
      </c>
      <c r="U533" s="3"/>
      <c r="V533" s="3"/>
      <c r="W533" s="3"/>
      <c r="X533" s="3"/>
      <c r="Y533" s="3"/>
      <c r="Z533" s="3"/>
      <c r="AA533" s="3"/>
    </row>
    <row r="534" spans="1:40" s="5" customFormat="1">
      <c r="A534" s="4" t="s">
        <v>1470</v>
      </c>
      <c r="B534" s="4">
        <v>2012</v>
      </c>
      <c r="C534" s="4" t="s">
        <v>3785</v>
      </c>
      <c r="D534" s="4" t="s">
        <v>3786</v>
      </c>
      <c r="E534" s="4" t="s">
        <v>3787</v>
      </c>
      <c r="F534" s="4">
        <v>538</v>
      </c>
      <c r="G534" s="4" t="s">
        <v>3788</v>
      </c>
      <c r="H534" s="4" t="s">
        <v>3780</v>
      </c>
      <c r="I534" s="4"/>
      <c r="J534" s="4" t="s">
        <v>1627</v>
      </c>
      <c r="K534" s="4">
        <v>89</v>
      </c>
      <c r="L534" s="4"/>
      <c r="M534" s="4">
        <v>0</v>
      </c>
      <c r="N534" s="4">
        <v>0</v>
      </c>
      <c r="O534" s="4">
        <v>0</v>
      </c>
      <c r="P534" s="4">
        <v>593</v>
      </c>
      <c r="Q534" s="4">
        <v>0</v>
      </c>
      <c r="R534" s="4">
        <v>0</v>
      </c>
      <c r="S534" s="4">
        <v>18.8</v>
      </c>
      <c r="T534" s="4">
        <v>0</v>
      </c>
      <c r="U534" s="16"/>
      <c r="V534" s="16"/>
      <c r="W534" s="16"/>
      <c r="X534" s="16"/>
      <c r="Y534" s="16"/>
      <c r="Z534" s="16"/>
      <c r="AA534" s="16"/>
      <c r="AB534" s="28" t="str">
        <f>[1]DE!B$4305</f>
        <v>4.(b).(v)</v>
      </c>
      <c r="AC534" s="31" t="str">
        <f>[1]DE!C$4305</f>
        <v>Aluminium Oxid Stade GmbH</v>
      </c>
      <c r="AD534" s="31" t="str">
        <f>[1]DE!D$4305</f>
        <v>Aluminium Oxid Stade GmbH</v>
      </c>
      <c r="AE534" s="31">
        <f>[1]DE!E$4305</f>
        <v>43348</v>
      </c>
      <c r="AF534" s="31" t="str">
        <f>[1]DE!F$4305</f>
        <v>Johann-Rathje-Köser-Str.</v>
      </c>
      <c r="AG534" s="31" t="str">
        <f>[1]DE!G$4305</f>
        <v>2</v>
      </c>
      <c r="AH534" s="31" t="str">
        <f>[1]DE!H$4305</f>
        <v>Stade</v>
      </c>
      <c r="AI534" s="31" t="str">
        <f>[1]DE!I$4305</f>
        <v>21683</v>
      </c>
      <c r="AJ534" s="31">
        <f>[1]DE!J$4305</f>
        <v>127</v>
      </c>
      <c r="AK534" s="31">
        <f>[1]DE!K$4305</f>
        <v>0</v>
      </c>
      <c r="AL534" s="31">
        <f>[1]DE!L$4305</f>
        <v>0</v>
      </c>
      <c r="AM534" s="31">
        <f>[1]DE!M$4305</f>
        <v>376</v>
      </c>
      <c r="AN534" s="8" t="s">
        <v>810</v>
      </c>
    </row>
    <row r="535" spans="1:40">
      <c r="A535" s="1" t="s">
        <v>1470</v>
      </c>
      <c r="B535" s="1">
        <v>2012</v>
      </c>
      <c r="C535" s="1" t="s">
        <v>3789</v>
      </c>
      <c r="D535" s="1" t="s">
        <v>3790</v>
      </c>
      <c r="E535" s="1" t="s">
        <v>3791</v>
      </c>
      <c r="F535" s="1">
        <v>539</v>
      </c>
      <c r="G535" s="1" t="s">
        <v>3792</v>
      </c>
      <c r="H535" s="1" t="s">
        <v>3793</v>
      </c>
      <c r="I535" s="1"/>
      <c r="J535" s="1" t="s">
        <v>1627</v>
      </c>
      <c r="K535" s="1">
        <v>92</v>
      </c>
      <c r="L535" s="1"/>
      <c r="M535" s="1">
        <v>0</v>
      </c>
      <c r="N535" s="1">
        <v>0</v>
      </c>
      <c r="O535" s="1">
        <v>0.51900000000000002</v>
      </c>
      <c r="P535" s="1">
        <v>1077.5899999999999</v>
      </c>
      <c r="Q535" s="1">
        <v>0</v>
      </c>
      <c r="R535" s="1">
        <v>0</v>
      </c>
      <c r="S535" s="1">
        <v>36.57</v>
      </c>
      <c r="T535" s="1">
        <v>0</v>
      </c>
      <c r="U535" s="3"/>
      <c r="V535" s="3"/>
      <c r="W535" s="3"/>
      <c r="X535" s="3"/>
      <c r="Y535" s="3"/>
      <c r="Z535" s="3"/>
      <c r="AA535" s="3"/>
    </row>
    <row r="536" spans="1:40">
      <c r="A536" s="1" t="s">
        <v>1470</v>
      </c>
      <c r="B536" s="1">
        <v>2012</v>
      </c>
      <c r="C536" s="1" t="s">
        <v>3794</v>
      </c>
      <c r="D536" s="1" t="s">
        <v>3795</v>
      </c>
      <c r="E536" s="1" t="s">
        <v>3796</v>
      </c>
      <c r="F536" s="1">
        <v>540</v>
      </c>
      <c r="G536" s="1" t="s">
        <v>3797</v>
      </c>
      <c r="H536" s="1" t="s">
        <v>3798</v>
      </c>
      <c r="I536" s="1"/>
      <c r="J536" s="1" t="s">
        <v>1627</v>
      </c>
      <c r="K536" s="1">
        <v>553</v>
      </c>
      <c r="L536" s="1"/>
      <c r="M536" s="1">
        <v>0</v>
      </c>
      <c r="N536" s="1">
        <v>0</v>
      </c>
      <c r="O536" s="1">
        <v>1.55</v>
      </c>
      <c r="P536" s="1">
        <v>7955.5</v>
      </c>
      <c r="Q536" s="1">
        <v>0</v>
      </c>
      <c r="R536" s="1">
        <v>3.484</v>
      </c>
      <c r="S536" s="1">
        <v>217.518</v>
      </c>
      <c r="T536" s="1">
        <v>1.302</v>
      </c>
      <c r="U536" s="3"/>
      <c r="V536" s="3"/>
      <c r="W536" s="3"/>
      <c r="X536" s="3"/>
      <c r="Y536" s="3"/>
      <c r="Z536" s="3"/>
      <c r="AA536" s="3"/>
    </row>
    <row r="537" spans="1:40">
      <c r="A537" s="1" t="s">
        <v>1470</v>
      </c>
      <c r="B537" s="1">
        <v>2012</v>
      </c>
      <c r="C537" s="1" t="s">
        <v>3799</v>
      </c>
      <c r="D537" s="1" t="s">
        <v>3800</v>
      </c>
      <c r="E537" s="1" t="s">
        <v>3801</v>
      </c>
      <c r="F537" s="1">
        <v>541</v>
      </c>
      <c r="G537" s="1" t="s">
        <v>3802</v>
      </c>
      <c r="H537" s="1" t="s">
        <v>3803</v>
      </c>
      <c r="I537" s="1"/>
      <c r="J537" s="1" t="s">
        <v>1627</v>
      </c>
      <c r="K537" s="1">
        <v>69</v>
      </c>
      <c r="L537" s="1"/>
      <c r="M537" s="1">
        <v>0</v>
      </c>
      <c r="N537" s="1">
        <v>0</v>
      </c>
      <c r="O537" s="1">
        <v>0</v>
      </c>
      <c r="P537" s="1">
        <v>1636.0740000000001</v>
      </c>
      <c r="Q537" s="1">
        <v>9.3650000000000002</v>
      </c>
      <c r="R537" s="1">
        <v>4.0000000000000001E-3</v>
      </c>
      <c r="S537" s="1">
        <v>29.739000000000001</v>
      </c>
      <c r="T537" s="1">
        <v>0.26200000000000001</v>
      </c>
      <c r="U537" s="3"/>
      <c r="V537" s="3"/>
      <c r="W537" s="3"/>
      <c r="X537" s="3"/>
      <c r="Y537" s="3"/>
      <c r="Z537" s="3"/>
      <c r="AA537" s="3"/>
    </row>
    <row r="538" spans="1:40">
      <c r="A538" s="1" t="s">
        <v>1470</v>
      </c>
      <c r="B538" s="1">
        <v>2012</v>
      </c>
      <c r="C538" s="1" t="s">
        <v>3804</v>
      </c>
      <c r="D538" s="1" t="s">
        <v>3805</v>
      </c>
      <c r="E538" s="1" t="s">
        <v>3806</v>
      </c>
      <c r="F538" s="1">
        <v>542</v>
      </c>
      <c r="G538" s="1" t="s">
        <v>3807</v>
      </c>
      <c r="H538" s="1" t="s">
        <v>3808</v>
      </c>
      <c r="I538" s="1"/>
      <c r="J538" s="1" t="s">
        <v>1627</v>
      </c>
      <c r="K538" s="1">
        <v>299</v>
      </c>
      <c r="L538" s="1"/>
      <c r="M538" s="1">
        <v>2393.1</v>
      </c>
      <c r="N538" s="1">
        <v>3511.28</v>
      </c>
      <c r="O538" s="1">
        <v>281.95</v>
      </c>
      <c r="P538" s="1">
        <v>572.75</v>
      </c>
      <c r="Q538" s="1">
        <v>0</v>
      </c>
      <c r="R538" s="1">
        <v>410.1</v>
      </c>
      <c r="S538" s="1">
        <v>712.4</v>
      </c>
      <c r="T538" s="1">
        <v>32.700000000000003</v>
      </c>
      <c r="U538" s="3"/>
      <c r="V538" s="3"/>
      <c r="W538" s="3"/>
      <c r="X538" s="3"/>
      <c r="Y538" s="3"/>
      <c r="Z538" s="3"/>
      <c r="AA538" s="3"/>
    </row>
    <row r="539" spans="1:40" s="5" customFormat="1">
      <c r="A539" s="4" t="s">
        <v>1470</v>
      </c>
      <c r="B539" s="4">
        <v>2012</v>
      </c>
      <c r="C539" s="4" t="s">
        <v>3809</v>
      </c>
      <c r="D539" s="4" t="s">
        <v>3810</v>
      </c>
      <c r="E539" s="4" t="s">
        <v>3811</v>
      </c>
      <c r="F539" s="4">
        <v>543</v>
      </c>
      <c r="G539" s="4" t="s">
        <v>3812</v>
      </c>
      <c r="H539" s="4" t="s">
        <v>3813</v>
      </c>
      <c r="I539" s="4"/>
      <c r="J539" s="4" t="s">
        <v>1627</v>
      </c>
      <c r="K539" s="4">
        <v>118</v>
      </c>
      <c r="L539" s="4"/>
      <c r="M539" s="4">
        <v>0</v>
      </c>
      <c r="N539" s="4">
        <v>0</v>
      </c>
      <c r="O539" s="4">
        <v>0</v>
      </c>
      <c r="P539" s="4">
        <v>896.2</v>
      </c>
      <c r="Q539" s="4">
        <v>0</v>
      </c>
      <c r="R539" s="4">
        <v>0.14000000000000001</v>
      </c>
      <c r="S539" s="4">
        <v>267.42</v>
      </c>
      <c r="T539" s="4">
        <v>0</v>
      </c>
      <c r="U539" s="16"/>
      <c r="V539" s="16"/>
      <c r="W539" s="16"/>
      <c r="X539" s="16"/>
      <c r="Y539" s="16"/>
      <c r="Z539" s="16"/>
      <c r="AA539" s="16"/>
      <c r="AB539" s="28" t="str">
        <f>[1]DE!B$4360</f>
        <v>1.(c)</v>
      </c>
      <c r="AC539" s="31" t="str">
        <f>[1]DE!C$4360</f>
        <v>Trans Europa Naturgas Pipeline GmbH &amp; Co. KG</v>
      </c>
      <c r="AD539" s="31" t="str">
        <f>[1]DE!D$4360</f>
        <v>TENP Verdichterstation Stolberg</v>
      </c>
      <c r="AE539" s="31">
        <f>[1]DE!E$4360</f>
        <v>44050</v>
      </c>
      <c r="AF539" s="31" t="str">
        <f>[1]DE!F$4360</f>
        <v>Schwarzenbruch</v>
      </c>
      <c r="AG539" s="31" t="str">
        <f>[1]DE!G$4360</f>
        <v>-</v>
      </c>
      <c r="AH539" s="31" t="str">
        <f>[1]DE!H$4360</f>
        <v>Stolberg</v>
      </c>
      <c r="AI539" s="31" t="str">
        <f>[1]DE!I$4360</f>
        <v>52222</v>
      </c>
      <c r="AJ539" s="31">
        <f>[1]DE!J$4360</f>
        <v>267</v>
      </c>
      <c r="AK539" s="31">
        <f>[1]DE!K$4360</f>
        <v>0</v>
      </c>
      <c r="AL539" s="31">
        <f>[1]DE!L$4360</f>
        <v>0</v>
      </c>
      <c r="AM539" s="31">
        <f>[1]DE!M$4360</f>
        <v>0</v>
      </c>
      <c r="AN539" s="8" t="s">
        <v>810</v>
      </c>
    </row>
    <row r="540" spans="1:40" s="5" customFormat="1">
      <c r="A540" s="4" t="s">
        <v>1470</v>
      </c>
      <c r="B540" s="4">
        <v>2012</v>
      </c>
      <c r="C540" s="4" t="s">
        <v>3814</v>
      </c>
      <c r="D540" s="4" t="s">
        <v>3815</v>
      </c>
      <c r="E540" s="4" t="s">
        <v>3816</v>
      </c>
      <c r="F540" s="4">
        <v>544</v>
      </c>
      <c r="G540" s="4" t="s">
        <v>3817</v>
      </c>
      <c r="H540" s="4" t="s">
        <v>3818</v>
      </c>
      <c r="I540" s="4"/>
      <c r="J540" s="4" t="s">
        <v>1627</v>
      </c>
      <c r="K540" s="4">
        <v>52</v>
      </c>
      <c r="L540" s="4"/>
      <c r="M540" s="4">
        <v>0</v>
      </c>
      <c r="N540" s="4">
        <v>0</v>
      </c>
      <c r="O540" s="4">
        <v>2.7</v>
      </c>
      <c r="P540" s="4">
        <v>122.4</v>
      </c>
      <c r="Q540" s="4">
        <v>0</v>
      </c>
      <c r="R540" s="4">
        <v>4.9000000000000002E-2</v>
      </c>
      <c r="S540" s="4">
        <v>4.3710000000000004</v>
      </c>
      <c r="T540" s="4">
        <v>1.4E-2</v>
      </c>
      <c r="U540" s="16"/>
      <c r="V540" s="16"/>
      <c r="W540" s="16"/>
      <c r="X540" s="16"/>
      <c r="Y540" s="16"/>
      <c r="Z540" s="16"/>
      <c r="AA540" s="16"/>
      <c r="AB540" s="28" t="str">
        <f>[1]DE!B$4377</f>
        <v>1.(c)</v>
      </c>
      <c r="AC540" s="31" t="str">
        <f>[1]DE!C$4377</f>
        <v>Stadtwerke Strausberg GmbH</v>
      </c>
      <c r="AD540" s="31" t="str">
        <f>[1]DE!D$4377</f>
        <v>Stadtwerke Strausberg GmbH</v>
      </c>
      <c r="AE540" s="31">
        <f>[1]DE!E$4377</f>
        <v>74357</v>
      </c>
      <c r="AF540" s="31" t="str">
        <f>[1]DE!F$4377</f>
        <v>Kastanienallee</v>
      </c>
      <c r="AG540" s="31" t="str">
        <f>[1]DE!G$4377</f>
        <v>38</v>
      </c>
      <c r="AH540" s="31" t="str">
        <f>[1]DE!H$4377</f>
        <v>Strausberg</v>
      </c>
      <c r="AI540" s="31" t="str">
        <f>[1]DE!I$4377</f>
        <v>15344</v>
      </c>
      <c r="AJ540" s="31">
        <f>[1]DE!J$4377</f>
        <v>0</v>
      </c>
      <c r="AK540" s="31">
        <f>[1]DE!K$4377</f>
        <v>0</v>
      </c>
      <c r="AL540" s="31">
        <f>[1]DE!L$4377</f>
        <v>0</v>
      </c>
      <c r="AM540" s="31">
        <f>[1]DE!M$4377</f>
        <v>0</v>
      </c>
      <c r="AN540" s="8" t="s">
        <v>809</v>
      </c>
    </row>
    <row r="541" spans="1:40" s="5" customFormat="1">
      <c r="A541" s="4" t="s">
        <v>1470</v>
      </c>
      <c r="B541" s="4">
        <v>2012</v>
      </c>
      <c r="C541" s="4" t="s">
        <v>3819</v>
      </c>
      <c r="D541" s="4" t="s">
        <v>3820</v>
      </c>
      <c r="E541" s="4" t="s">
        <v>3821</v>
      </c>
      <c r="F541" s="4">
        <v>545</v>
      </c>
      <c r="G541" s="4" t="s">
        <v>3822</v>
      </c>
      <c r="H541" s="4" t="s">
        <v>3823</v>
      </c>
      <c r="I541" s="4"/>
      <c r="J541" s="4" t="s">
        <v>1627</v>
      </c>
      <c r="K541" s="4">
        <v>150</v>
      </c>
      <c r="L541" s="4"/>
      <c r="M541" s="4">
        <v>0</v>
      </c>
      <c r="N541" s="4">
        <v>0</v>
      </c>
      <c r="O541" s="4">
        <v>12.01</v>
      </c>
      <c r="P541" s="4">
        <v>784.41</v>
      </c>
      <c r="Q541" s="4">
        <v>0</v>
      </c>
      <c r="R541" s="4">
        <v>1.3</v>
      </c>
      <c r="S541" s="4">
        <v>11.46</v>
      </c>
      <c r="T541" s="4">
        <v>0.13500000000000001</v>
      </c>
      <c r="U541" s="16"/>
      <c r="V541" s="16"/>
      <c r="W541" s="16"/>
      <c r="X541" s="16"/>
      <c r="Y541" s="16"/>
      <c r="Z541" s="16"/>
      <c r="AA541" s="16"/>
      <c r="AB541" s="28" t="str">
        <f>[1]DE!B$4393</f>
        <v>1.(c)</v>
      </c>
      <c r="AC541" s="31" t="str">
        <f>[1]DE!C$4393</f>
        <v>Universität Stuttgart Heizkraftwerk</v>
      </c>
      <c r="AD541" s="31" t="str">
        <f>[1]DE!D$4393</f>
        <v>Universität Stuttgart HKW Heizkraftwerk</v>
      </c>
      <c r="AE541" s="31">
        <f>[1]DE!E$4393</f>
        <v>45223</v>
      </c>
      <c r="AF541" s="31" t="str">
        <f>[1]DE!F$4393</f>
        <v>Pfaffenwaldring</v>
      </c>
      <c r="AG541" s="31" t="str">
        <f>[1]DE!G$4393</f>
        <v>8</v>
      </c>
      <c r="AH541" s="31" t="str">
        <f>[1]DE!H$4393</f>
        <v>Stuttgart</v>
      </c>
      <c r="AI541" s="31" t="str">
        <f>[1]DE!I$4393</f>
        <v>70569</v>
      </c>
      <c r="AJ541" s="31">
        <f>[1]DE!J$4393</f>
        <v>114</v>
      </c>
      <c r="AK541" s="31">
        <f>[1]DE!K$4393</f>
        <v>0</v>
      </c>
      <c r="AL541" s="31">
        <f>[1]DE!L$4393</f>
        <v>0</v>
      </c>
      <c r="AM541" s="31">
        <f>[1]DE!M$4393</f>
        <v>0</v>
      </c>
      <c r="AN541" s="8" t="s">
        <v>810</v>
      </c>
    </row>
    <row r="542" spans="1:40" s="5" customFormat="1">
      <c r="A542" s="4" t="s">
        <v>1470</v>
      </c>
      <c r="B542" s="4">
        <v>2012</v>
      </c>
      <c r="C542" s="4" t="s">
        <v>3824</v>
      </c>
      <c r="D542" s="4" t="s">
        <v>3825</v>
      </c>
      <c r="E542" s="4" t="s">
        <v>3826</v>
      </c>
      <c r="F542" s="4">
        <v>546</v>
      </c>
      <c r="G542" s="4" t="s">
        <v>3827</v>
      </c>
      <c r="H542" s="4" t="s">
        <v>3823</v>
      </c>
      <c r="I542" s="4"/>
      <c r="J542" s="4" t="s">
        <v>1627</v>
      </c>
      <c r="K542" s="4">
        <v>547</v>
      </c>
      <c r="L542" s="4"/>
      <c r="M542" s="4">
        <v>0</v>
      </c>
      <c r="N542" s="4">
        <v>1548</v>
      </c>
      <c r="O542" s="4">
        <v>1</v>
      </c>
      <c r="P542" s="4">
        <v>323</v>
      </c>
      <c r="Q542" s="4">
        <v>0</v>
      </c>
      <c r="R542" s="4">
        <v>63.7</v>
      </c>
      <c r="S542" s="4">
        <v>45</v>
      </c>
      <c r="T542" s="4">
        <v>0.9</v>
      </c>
      <c r="U542" s="16"/>
      <c r="V542" s="16"/>
      <c r="W542" s="16"/>
      <c r="X542" s="16"/>
      <c r="Y542" s="16"/>
      <c r="Z542" s="16"/>
      <c r="AA542" s="16"/>
      <c r="AB542" s="28" t="str">
        <f>[1]DE!B$4386</f>
        <v>1.(c)</v>
      </c>
      <c r="AC542" s="31" t="str">
        <f>[1]DE!C$4386</f>
        <v>EnBW Energie Baden-Württemberg AG</v>
      </c>
      <c r="AD542" s="31" t="str">
        <f>[1]DE!D$4386</f>
        <v>HKW Stuttgart-Gaisburg</v>
      </c>
      <c r="AE542" s="31">
        <f>[1]DE!E$4386</f>
        <v>2439</v>
      </c>
      <c r="AF542" s="31" t="str">
        <f>[1]DE!F$4386</f>
        <v>Langwiesenweg</v>
      </c>
      <c r="AG542" s="31" t="str">
        <f>[1]DE!G$4386</f>
        <v>23</v>
      </c>
      <c r="AH542" s="31" t="str">
        <f>[1]DE!H$4386</f>
        <v>Stuttgart</v>
      </c>
      <c r="AI542" s="31" t="str">
        <f>[1]DE!I$4386</f>
        <v>70327</v>
      </c>
      <c r="AJ542" s="31">
        <f>[1]DE!J$4386</f>
        <v>0</v>
      </c>
      <c r="AK542" s="31">
        <f>[1]DE!K$4386</f>
        <v>0</v>
      </c>
      <c r="AL542" s="31">
        <f>[1]DE!L$4386</f>
        <v>0</v>
      </c>
      <c r="AM542" s="31">
        <f>[1]DE!M$4386</f>
        <v>168</v>
      </c>
      <c r="AN542" s="8" t="s">
        <v>810</v>
      </c>
    </row>
    <row r="543" spans="1:40" s="5" customFormat="1">
      <c r="A543" s="4" t="s">
        <v>1470</v>
      </c>
      <c r="B543" s="4">
        <v>2012</v>
      </c>
      <c r="C543" s="4" t="s">
        <v>3828</v>
      </c>
      <c r="D543" s="4" t="s">
        <v>3829</v>
      </c>
      <c r="E543" s="4" t="s">
        <v>3830</v>
      </c>
      <c r="F543" s="4">
        <v>547</v>
      </c>
      <c r="G543" s="4" t="s">
        <v>3831</v>
      </c>
      <c r="H543" s="4" t="s">
        <v>3823</v>
      </c>
      <c r="I543" s="4"/>
      <c r="J543" s="4" t="s">
        <v>1627</v>
      </c>
      <c r="K543" s="4">
        <v>707</v>
      </c>
      <c r="L543" s="4"/>
      <c r="M543" s="4">
        <v>0</v>
      </c>
      <c r="N543" s="4">
        <v>2145</v>
      </c>
      <c r="O543" s="4">
        <v>13</v>
      </c>
      <c r="P543" s="4">
        <v>95</v>
      </c>
      <c r="Q543" s="4">
        <v>0</v>
      </c>
      <c r="R543" s="4">
        <v>47.4</v>
      </c>
      <c r="S543" s="4">
        <v>125</v>
      </c>
      <c r="T543" s="4">
        <v>1.3</v>
      </c>
      <c r="U543" s="16"/>
      <c r="V543" s="16"/>
      <c r="W543" s="16"/>
      <c r="X543" s="16"/>
      <c r="Y543" s="16"/>
      <c r="Z543" s="16"/>
      <c r="AA543" s="16"/>
      <c r="AB543" s="28" t="str">
        <f>[1]DE!B$4387</f>
        <v>5.(b)</v>
      </c>
      <c r="AC543" s="31" t="str">
        <f>[1]DE!C$4387</f>
        <v>EnBW Energie Baden-Württemberg AG</v>
      </c>
      <c r="AD543" s="31" t="str">
        <f>[1]DE!D$4387</f>
        <v>HKW Stuttgart-Münster (mit MVA)</v>
      </c>
      <c r="AE543" s="31">
        <f>[1]DE!E$4387</f>
        <v>2436</v>
      </c>
      <c r="AF543" s="31" t="str">
        <f>[1]DE!F$4387</f>
        <v>Voltastr.</v>
      </c>
      <c r="AG543" s="31" t="str">
        <f>[1]DE!G$4387</f>
        <v>45</v>
      </c>
      <c r="AH543" s="31" t="str">
        <f>[1]DE!H$4387</f>
        <v>Stuttgart</v>
      </c>
      <c r="AI543" s="31" t="str">
        <f>[1]DE!I$4387</f>
        <v>70376</v>
      </c>
      <c r="AJ543" s="31">
        <f>[1]DE!J$4387</f>
        <v>256</v>
      </c>
      <c r="AK543" s="31">
        <f>[1]DE!K$4387</f>
        <v>0</v>
      </c>
      <c r="AL543" s="31">
        <f>[1]DE!L$4387</f>
        <v>0</v>
      </c>
      <c r="AM543" s="31">
        <f>[1]DE!M$4387</f>
        <v>645</v>
      </c>
      <c r="AN543" s="8" t="s">
        <v>810</v>
      </c>
    </row>
    <row r="544" spans="1:40">
      <c r="A544" s="1" t="s">
        <v>1470</v>
      </c>
      <c r="B544" s="1">
        <v>2012</v>
      </c>
      <c r="C544" s="1" t="s">
        <v>3832</v>
      </c>
      <c r="D544" s="1" t="s">
        <v>3833</v>
      </c>
      <c r="E544" s="1" t="s">
        <v>3834</v>
      </c>
      <c r="F544" s="1">
        <v>548</v>
      </c>
      <c r="G544" s="1" t="s">
        <v>3835</v>
      </c>
      <c r="H544" s="1" t="s">
        <v>3836</v>
      </c>
      <c r="I544" s="1"/>
      <c r="J544" s="1" t="s">
        <v>1627</v>
      </c>
      <c r="K544" s="1">
        <v>127</v>
      </c>
      <c r="L544" s="1"/>
      <c r="M544" s="1">
        <v>0</v>
      </c>
      <c r="N544" s="1">
        <v>0</v>
      </c>
      <c r="O544" s="1">
        <v>4.5529999999999999</v>
      </c>
      <c r="P544" s="1">
        <v>77.299000000000007</v>
      </c>
      <c r="Q544" s="1">
        <v>0</v>
      </c>
      <c r="R544" s="1">
        <v>0.68500000000000005</v>
      </c>
      <c r="S544" s="1">
        <v>1.7170000000000001</v>
      </c>
      <c r="T544" s="1">
        <v>2.5000000000000001E-2</v>
      </c>
      <c r="U544" s="3"/>
      <c r="V544" s="3"/>
      <c r="W544" s="3"/>
      <c r="X544" s="3"/>
      <c r="Y544" s="3"/>
      <c r="Z544" s="3"/>
      <c r="AA544" s="3"/>
    </row>
    <row r="545" spans="1:40">
      <c r="A545" s="1" t="s">
        <v>1470</v>
      </c>
      <c r="B545" s="1">
        <v>2012</v>
      </c>
      <c r="C545" s="1" t="s">
        <v>3837</v>
      </c>
      <c r="D545" s="1" t="s">
        <v>3838</v>
      </c>
      <c r="E545" s="1" t="s">
        <v>3839</v>
      </c>
      <c r="F545" s="1">
        <v>549</v>
      </c>
      <c r="G545" s="1" t="s">
        <v>3840</v>
      </c>
      <c r="H545" s="1" t="s">
        <v>3841</v>
      </c>
      <c r="I545" s="1"/>
      <c r="J545" s="1" t="s">
        <v>1627</v>
      </c>
      <c r="K545" s="1">
        <v>64</v>
      </c>
      <c r="L545" s="1"/>
      <c r="M545" s="1">
        <v>0</v>
      </c>
      <c r="N545" s="1">
        <v>0</v>
      </c>
      <c r="O545" s="1">
        <v>0</v>
      </c>
      <c r="P545" s="1">
        <v>333.64100000000002</v>
      </c>
      <c r="Q545" s="1">
        <v>0</v>
      </c>
      <c r="R545" s="1">
        <v>0.14000000000000001</v>
      </c>
      <c r="S545" s="1">
        <v>48.466000000000001</v>
      </c>
      <c r="T545" s="1">
        <v>2.1999999999999999E-2</v>
      </c>
      <c r="U545" s="3"/>
      <c r="V545" s="3"/>
      <c r="W545" s="3"/>
      <c r="X545" s="3"/>
      <c r="Y545" s="3"/>
      <c r="Z545" s="3"/>
      <c r="AA545" s="3"/>
    </row>
    <row r="546" spans="1:40">
      <c r="A546" s="1" t="s">
        <v>1470</v>
      </c>
      <c r="B546" s="1">
        <v>2012</v>
      </c>
      <c r="C546" s="1" t="s">
        <v>3842</v>
      </c>
      <c r="D546" s="1" t="s">
        <v>3843</v>
      </c>
      <c r="E546" s="1" t="s">
        <v>3844</v>
      </c>
      <c r="F546" s="1">
        <v>550</v>
      </c>
      <c r="G546" s="1" t="s">
        <v>3845</v>
      </c>
      <c r="H546" s="1" t="s">
        <v>3846</v>
      </c>
      <c r="I546" s="1"/>
      <c r="J546" s="1" t="s">
        <v>1627</v>
      </c>
      <c r="K546" s="1">
        <v>976</v>
      </c>
      <c r="L546" s="1"/>
      <c r="M546" s="1">
        <v>0</v>
      </c>
      <c r="N546" s="1">
        <v>0</v>
      </c>
      <c r="O546" s="1">
        <v>0</v>
      </c>
      <c r="P546" s="1">
        <v>271.77999999999997</v>
      </c>
      <c r="Q546" s="1">
        <v>0</v>
      </c>
      <c r="R546" s="1">
        <v>0.114</v>
      </c>
      <c r="S546" s="1">
        <v>9.6999999999999993</v>
      </c>
      <c r="T546" s="1">
        <v>0.02</v>
      </c>
      <c r="U546" s="3"/>
      <c r="V546" s="3"/>
      <c r="W546" s="3"/>
      <c r="X546" s="3"/>
      <c r="Y546" s="3"/>
      <c r="Z546" s="3"/>
      <c r="AA546" s="3"/>
    </row>
    <row r="547" spans="1:40" s="5" customFormat="1">
      <c r="A547" s="4" t="s">
        <v>1470</v>
      </c>
      <c r="B547" s="4">
        <v>2012</v>
      </c>
      <c r="C547" s="4" t="s">
        <v>3847</v>
      </c>
      <c r="D547" s="4" t="s">
        <v>3848</v>
      </c>
      <c r="E547" s="4" t="s">
        <v>3849</v>
      </c>
      <c r="F547" s="4">
        <v>551</v>
      </c>
      <c r="G547" s="4" t="s">
        <v>3850</v>
      </c>
      <c r="H547" s="4" t="s">
        <v>3851</v>
      </c>
      <c r="I547" s="4"/>
      <c r="J547" s="4" t="s">
        <v>1627</v>
      </c>
      <c r="K547" s="4">
        <v>77</v>
      </c>
      <c r="L547" s="4"/>
      <c r="M547" s="4">
        <v>0</v>
      </c>
      <c r="N547" s="4">
        <v>0</v>
      </c>
      <c r="O547" s="4">
        <v>0</v>
      </c>
      <c r="P547" s="4">
        <v>928.87400000000002</v>
      </c>
      <c r="Q547" s="4">
        <v>0</v>
      </c>
      <c r="R547" s="4">
        <v>0.53300000000000003</v>
      </c>
      <c r="S547" s="4">
        <v>22.61</v>
      </c>
      <c r="T547" s="4">
        <v>9.5000000000000001E-2</v>
      </c>
      <c r="U547" s="16"/>
      <c r="V547" s="16"/>
      <c r="W547" s="16"/>
      <c r="X547" s="16"/>
      <c r="Y547" s="16"/>
      <c r="Z547" s="16"/>
      <c r="AA547" s="16"/>
      <c r="AB547" s="28" t="str">
        <f>[1]DE!B$4533</f>
        <v>6.(b)</v>
      </c>
      <c r="AC547" s="31" t="str">
        <f>[1]DE!C$4533</f>
        <v>Stora Enso Uetersen GmbH</v>
      </c>
      <c r="AD547" s="31" t="str">
        <f>[1]DE!D$4533</f>
        <v>Stora Enso Uetersen GmbH</v>
      </c>
      <c r="AE547" s="31">
        <f>[1]DE!E$4533</f>
        <v>43115</v>
      </c>
      <c r="AF547" s="31" t="str">
        <f>[1]DE!F$4533</f>
        <v>Pinnau Allee</v>
      </c>
      <c r="AG547" s="31" t="str">
        <f>[1]DE!G$4533</f>
        <v>3</v>
      </c>
      <c r="AH547" s="31" t="str">
        <f>[1]DE!H$4533</f>
        <v>Uetersen</v>
      </c>
      <c r="AI547" s="31" t="str">
        <f>[1]DE!I$4533</f>
        <v>25436</v>
      </c>
      <c r="AJ547" s="31">
        <f>[1]DE!J$4533</f>
        <v>0</v>
      </c>
      <c r="AK547" s="31">
        <f>[1]DE!K$4533</f>
        <v>0</v>
      </c>
      <c r="AL547" s="31">
        <f>[1]DE!L$4533</f>
        <v>0</v>
      </c>
      <c r="AM547" s="31">
        <f>[1]DE!M$4533</f>
        <v>0</v>
      </c>
      <c r="AN547" s="8" t="s">
        <v>809</v>
      </c>
    </row>
    <row r="548" spans="1:40" s="5" customFormat="1">
      <c r="A548" s="4" t="s">
        <v>1470</v>
      </c>
      <c r="B548" s="4">
        <v>2012</v>
      </c>
      <c r="C548" s="4" t="s">
        <v>3852</v>
      </c>
      <c r="D548" s="4" t="s">
        <v>3853</v>
      </c>
      <c r="E548" s="4" t="s">
        <v>3854</v>
      </c>
      <c r="F548" s="4">
        <v>552</v>
      </c>
      <c r="G548" s="4" t="s">
        <v>3855</v>
      </c>
      <c r="H548" s="4" t="s">
        <v>3856</v>
      </c>
      <c r="I548" s="4"/>
      <c r="J548" s="4" t="s">
        <v>1627</v>
      </c>
      <c r="K548" s="4">
        <v>123</v>
      </c>
      <c r="L548" s="4"/>
      <c r="M548" s="4">
        <v>0</v>
      </c>
      <c r="N548" s="4">
        <v>0</v>
      </c>
      <c r="O548" s="4">
        <v>46.101999999999997</v>
      </c>
      <c r="P548" s="4">
        <v>17.09</v>
      </c>
      <c r="Q548" s="4">
        <v>0</v>
      </c>
      <c r="R548" s="4">
        <v>2.1869999999999998</v>
      </c>
      <c r="S548" s="4">
        <v>2.2599999999999998</v>
      </c>
      <c r="T548" s="4">
        <v>6.7000000000000004E-2</v>
      </c>
      <c r="U548" s="16"/>
      <c r="V548" s="16"/>
      <c r="W548" s="16"/>
      <c r="X548" s="16"/>
      <c r="Y548" s="16"/>
      <c r="Z548" s="16"/>
      <c r="AA548" s="16"/>
      <c r="AB548" s="28" t="str">
        <f>[1]DE!B$4542</f>
        <v>2.(e)</v>
      </c>
      <c r="AC548" s="31" t="str">
        <f>[1]DE!C$4542</f>
        <v>Metallschmelzwerk Ulm GmbH</v>
      </c>
      <c r="AD548" s="31" t="str">
        <f>[1]DE!D$4542</f>
        <v>Metallschmelzwerk Ulm GmbH Hans-Joachim Keller</v>
      </c>
      <c r="AE548" s="31">
        <f>[1]DE!E$4542</f>
        <v>45239</v>
      </c>
      <c r="AF548" s="31" t="str">
        <f>[1]DE!F$4542</f>
        <v>Daimlerstraße</v>
      </c>
      <c r="AG548" s="31" t="str">
        <f>[1]DE!G$4542</f>
        <v>20</v>
      </c>
      <c r="AH548" s="31" t="str">
        <f>[1]DE!H$4542</f>
        <v>Ulm</v>
      </c>
      <c r="AI548" s="31" t="str">
        <f>[1]DE!I$4542</f>
        <v>89079</v>
      </c>
      <c r="AJ548" s="31">
        <f>[1]DE!J$4542</f>
        <v>0</v>
      </c>
      <c r="AK548" s="31">
        <f>[1]DE!K$4542</f>
        <v>0</v>
      </c>
      <c r="AL548" s="31">
        <f>[1]DE!L$4542</f>
        <v>0</v>
      </c>
      <c r="AM548" s="31">
        <f>[1]DE!M$4542</f>
        <v>0</v>
      </c>
      <c r="AN548" s="8" t="s">
        <v>810</v>
      </c>
    </row>
    <row r="549" spans="1:40">
      <c r="A549" s="1" t="s">
        <v>1470</v>
      </c>
      <c r="B549" s="1">
        <v>2012</v>
      </c>
      <c r="C549" s="1" t="s">
        <v>3857</v>
      </c>
      <c r="D549" s="1" t="s">
        <v>3858</v>
      </c>
      <c r="E549" s="1" t="s">
        <v>3859</v>
      </c>
      <c r="F549" s="1">
        <v>553</v>
      </c>
      <c r="G549" s="1" t="s">
        <v>3860</v>
      </c>
      <c r="H549" s="1" t="s">
        <v>3856</v>
      </c>
      <c r="I549" s="1"/>
      <c r="J549" s="1" t="s">
        <v>1627</v>
      </c>
      <c r="K549" s="1">
        <v>66</v>
      </c>
      <c r="L549" s="1"/>
      <c r="M549" s="1">
        <v>0</v>
      </c>
      <c r="N549" s="1">
        <v>0</v>
      </c>
      <c r="O549" s="1">
        <v>137.667</v>
      </c>
      <c r="P549" s="1">
        <v>4.0000000000000001E-3</v>
      </c>
      <c r="Q549" s="1">
        <v>0</v>
      </c>
      <c r="R549" s="1">
        <v>4.6539999999999999</v>
      </c>
      <c r="S549" s="1">
        <v>9.4849999999999994</v>
      </c>
      <c r="T549" s="1">
        <v>0.19400000000000001</v>
      </c>
      <c r="U549" s="3"/>
      <c r="V549" s="3"/>
      <c r="W549" s="3"/>
      <c r="X549" s="3"/>
      <c r="Y549" s="3"/>
      <c r="Z549" s="3"/>
      <c r="AA549" s="3"/>
    </row>
    <row r="550" spans="1:40">
      <c r="A550" s="1" t="s">
        <v>1470</v>
      </c>
      <c r="B550" s="1">
        <v>2012</v>
      </c>
      <c r="C550" s="1" t="s">
        <v>3861</v>
      </c>
      <c r="D550" s="1" t="s">
        <v>3862</v>
      </c>
      <c r="E550" s="1" t="s">
        <v>3863</v>
      </c>
      <c r="F550" s="1">
        <v>554</v>
      </c>
      <c r="G550" s="1" t="s">
        <v>3864</v>
      </c>
      <c r="H550" s="1" t="s">
        <v>3856</v>
      </c>
      <c r="I550" s="1"/>
      <c r="J550" s="1" t="s">
        <v>1627</v>
      </c>
      <c r="K550" s="1">
        <v>294</v>
      </c>
      <c r="L550" s="1"/>
      <c r="M550" s="1">
        <v>0</v>
      </c>
      <c r="N550" s="1">
        <v>1194.126</v>
      </c>
      <c r="O550" s="1">
        <v>3.4340000000000002</v>
      </c>
      <c r="P550" s="1">
        <v>0</v>
      </c>
      <c r="Q550" s="1">
        <v>0</v>
      </c>
      <c r="R550" s="1">
        <v>137.18299999999999</v>
      </c>
      <c r="S550" s="1">
        <v>143.86199999999999</v>
      </c>
      <c r="T550" s="1">
        <v>4.6550000000000002</v>
      </c>
      <c r="U550" s="3"/>
      <c r="V550" s="3"/>
      <c r="W550" s="3"/>
      <c r="X550" s="3"/>
      <c r="Y550" s="3"/>
      <c r="Z550" s="3"/>
      <c r="AA550" s="3"/>
    </row>
    <row r="551" spans="1:40" s="5" customFormat="1">
      <c r="A551" s="4" t="s">
        <v>1470</v>
      </c>
      <c r="B551" s="4">
        <v>2012</v>
      </c>
      <c r="C551" s="4" t="s">
        <v>3865</v>
      </c>
      <c r="D551" s="4" t="s">
        <v>3866</v>
      </c>
      <c r="E551" s="4" t="s">
        <v>3867</v>
      </c>
      <c r="F551" s="4">
        <v>555</v>
      </c>
      <c r="G551" s="4" t="s">
        <v>3868</v>
      </c>
      <c r="H551" s="4" t="s">
        <v>3869</v>
      </c>
      <c r="I551" s="4"/>
      <c r="J551" s="4" t="s">
        <v>1627</v>
      </c>
      <c r="K551" s="4">
        <v>198</v>
      </c>
      <c r="L551" s="4"/>
      <c r="M551" s="4">
        <v>0</v>
      </c>
      <c r="N551" s="4">
        <v>0</v>
      </c>
      <c r="O551" s="4">
        <v>0.5</v>
      </c>
      <c r="P551" s="4">
        <v>2390.4</v>
      </c>
      <c r="Q551" s="4">
        <v>0</v>
      </c>
      <c r="R551" s="4">
        <v>1.04</v>
      </c>
      <c r="S551" s="4">
        <v>142.68</v>
      </c>
      <c r="T551" s="4">
        <v>0.3</v>
      </c>
      <c r="U551" s="16"/>
      <c r="V551" s="16"/>
      <c r="W551" s="16"/>
      <c r="X551" s="16"/>
      <c r="Y551" s="16"/>
      <c r="Z551" s="16"/>
      <c r="AA551" s="16"/>
      <c r="AB551" s="28" t="str">
        <f>[1]DE!B$4551</f>
        <v>3.(a)</v>
      </c>
      <c r="AC551" s="31" t="str">
        <f>[1]DE!C$4551</f>
        <v>K+S AG</v>
      </c>
      <c r="AD551" s="31" t="str">
        <f>[1]DE!D$4551</f>
        <v>Werk Werra Standort Unterbreizbach</v>
      </c>
      <c r="AE551" s="31">
        <f>[1]DE!E$4551</f>
        <v>73702</v>
      </c>
      <c r="AF551" s="31" t="str">
        <f>[1]DE!F$4551</f>
        <v>Schachtstraße</v>
      </c>
      <c r="AG551" s="31" t="str">
        <f>[1]DE!G$4551</f>
        <v>-</v>
      </c>
      <c r="AH551" s="31" t="str">
        <f>[1]DE!H$4551</f>
        <v>Unterbreizbach</v>
      </c>
      <c r="AI551" s="31" t="str">
        <f>[1]DE!I$4551</f>
        <v>36414</v>
      </c>
      <c r="AJ551" s="31">
        <f>[1]DE!J$4551</f>
        <v>211</v>
      </c>
      <c r="AK551" s="31">
        <f>[1]DE!K$4551</f>
        <v>0</v>
      </c>
      <c r="AL551" s="31">
        <f>[1]DE!L$4551</f>
        <v>0</v>
      </c>
      <c r="AM551" s="31">
        <f>[1]DE!M$4551</f>
        <v>163</v>
      </c>
      <c r="AN551" s="8" t="s">
        <v>809</v>
      </c>
    </row>
    <row r="552" spans="1:40" s="5" customFormat="1">
      <c r="A552" s="4" t="s">
        <v>1470</v>
      </c>
      <c r="B552" s="4">
        <v>2012</v>
      </c>
      <c r="C552" s="4" t="s">
        <v>3870</v>
      </c>
      <c r="D552" s="4" t="s">
        <v>3871</v>
      </c>
      <c r="E552" s="4" t="s">
        <v>3872</v>
      </c>
      <c r="F552" s="4">
        <v>556</v>
      </c>
      <c r="G552" s="4" t="s">
        <v>3873</v>
      </c>
      <c r="H552" s="4" t="s">
        <v>3874</v>
      </c>
      <c r="I552" s="4"/>
      <c r="J552" s="4" t="s">
        <v>1627</v>
      </c>
      <c r="K552" s="4">
        <v>1119</v>
      </c>
      <c r="L552" s="4"/>
      <c r="M552" s="4">
        <v>0</v>
      </c>
      <c r="N552" s="4">
        <v>19426.612000000001</v>
      </c>
      <c r="O552" s="4">
        <v>0</v>
      </c>
      <c r="P552" s="4">
        <v>133.042</v>
      </c>
      <c r="Q552" s="4">
        <v>0</v>
      </c>
      <c r="R552" s="4">
        <v>168.73099999999999</v>
      </c>
      <c r="S552" s="4">
        <v>1221.365</v>
      </c>
      <c r="T552" s="4">
        <v>40.986999999999995</v>
      </c>
      <c r="U552" s="16"/>
      <c r="V552" s="16"/>
      <c r="W552" s="16"/>
      <c r="X552" s="16"/>
      <c r="Y552" s="16"/>
      <c r="Z552" s="16"/>
      <c r="AA552" s="16"/>
      <c r="AB552" s="28" t="str">
        <f>[1]DE!B$4552</f>
        <v>1.(c)</v>
      </c>
      <c r="AC552" s="31" t="str">
        <f>[1]DE!C$4552</f>
        <v>SWM Services GmbH</v>
      </c>
      <c r="AD552" s="31" t="str">
        <f>[1]DE!D$4552</f>
        <v>SWM Heizkraftwerk Nord</v>
      </c>
      <c r="AE552" s="31">
        <f>[1]DE!E$4552</f>
        <v>45680</v>
      </c>
      <c r="AF552" s="31" t="str">
        <f>[1]DE!F$4552</f>
        <v>Münchner Straße</v>
      </c>
      <c r="AG552" s="31" t="str">
        <f>[1]DE!G$4552</f>
        <v>22</v>
      </c>
      <c r="AH552" s="31" t="str">
        <f>[1]DE!H$4552</f>
        <v>Unterföhring</v>
      </c>
      <c r="AI552" s="31" t="str">
        <f>[1]DE!I$4552</f>
        <v>85774</v>
      </c>
      <c r="AJ552" s="31">
        <f>[1]DE!J$4552</f>
        <v>1610</v>
      </c>
      <c r="AK552" s="31">
        <f>[1]DE!K$4552</f>
        <v>180</v>
      </c>
      <c r="AL552" s="31">
        <f>[1]DE!L$4552</f>
        <v>0</v>
      </c>
      <c r="AM552" s="31">
        <f>[1]DE!M$4552</f>
        <v>2480</v>
      </c>
      <c r="AN552" s="8" t="s">
        <v>809</v>
      </c>
    </row>
    <row r="553" spans="1:40" s="5" customFormat="1">
      <c r="A553" s="4" t="s">
        <v>1470</v>
      </c>
      <c r="B553" s="4">
        <v>2012</v>
      </c>
      <c r="C553" s="4" t="s">
        <v>3875</v>
      </c>
      <c r="D553" s="4" t="s">
        <v>3876</v>
      </c>
      <c r="E553" s="4" t="s">
        <v>3877</v>
      </c>
      <c r="F553" s="4">
        <v>557</v>
      </c>
      <c r="G553" s="4" t="s">
        <v>3878</v>
      </c>
      <c r="H553" s="4" t="s">
        <v>3879</v>
      </c>
      <c r="I553" s="4"/>
      <c r="J553" s="4" t="s">
        <v>1627</v>
      </c>
      <c r="K553" s="4">
        <v>284</v>
      </c>
      <c r="L553" s="4"/>
      <c r="M553" s="4">
        <v>125.09099999999999</v>
      </c>
      <c r="N553" s="4">
        <v>0</v>
      </c>
      <c r="O553" s="4">
        <v>0</v>
      </c>
      <c r="P553" s="4">
        <v>4685.0420000000004</v>
      </c>
      <c r="Q553" s="4">
        <v>0</v>
      </c>
      <c r="R553" s="4">
        <v>2.532</v>
      </c>
      <c r="S553" s="4">
        <v>193.202</v>
      </c>
      <c r="T553" s="4">
        <v>0.49199999999999999</v>
      </c>
      <c r="U553" s="16"/>
      <c r="V553" s="16"/>
      <c r="W553" s="16"/>
      <c r="X553" s="16"/>
      <c r="Y553" s="16"/>
      <c r="Z553" s="16"/>
      <c r="AA553" s="16"/>
      <c r="AB553" s="28" t="str">
        <f>[1]DE!B$4572</f>
        <v>6.(b)</v>
      </c>
      <c r="AC553" s="31" t="str">
        <f>[1]DE!C$4572</f>
        <v>Papier- u. Kartonfabrik Varel GmbH &amp; Co. KG</v>
      </c>
      <c r="AD553" s="31" t="str">
        <f>[1]DE!D$4572</f>
        <v>Papier- u. Kartonfabrik Varel GmbH &amp; Co. KG</v>
      </c>
      <c r="AE553" s="31">
        <f>[1]DE!E$4572</f>
        <v>43581</v>
      </c>
      <c r="AF553" s="31" t="str">
        <f>[1]DE!F$4572</f>
        <v>Dangaster Str.</v>
      </c>
      <c r="AG553" s="31" t="str">
        <f>[1]DE!G$4572</f>
        <v>38</v>
      </c>
      <c r="AH553" s="31" t="str">
        <f>[1]DE!H$4572</f>
        <v>Varel</v>
      </c>
      <c r="AI553" s="31" t="str">
        <f>[1]DE!I$4572</f>
        <v>26316</v>
      </c>
      <c r="AJ553" s="31">
        <f>[1]DE!J$4572</f>
        <v>193</v>
      </c>
      <c r="AK553" s="31">
        <f>[1]DE!K$4572</f>
        <v>0</v>
      </c>
      <c r="AL553" s="31">
        <f>[1]DE!L$4572</f>
        <v>0</v>
      </c>
      <c r="AM553" s="31">
        <f>[1]DE!M$4572</f>
        <v>262</v>
      </c>
      <c r="AN553" s="8" t="s">
        <v>810</v>
      </c>
    </row>
    <row r="554" spans="1:40">
      <c r="A554" s="1" t="s">
        <v>1470</v>
      </c>
      <c r="B554" s="1">
        <v>2012</v>
      </c>
      <c r="C554" s="1" t="s">
        <v>3880</v>
      </c>
      <c r="D554" s="1" t="s">
        <v>3881</v>
      </c>
      <c r="E554" s="1" t="s">
        <v>3882</v>
      </c>
      <c r="F554" s="1">
        <v>558</v>
      </c>
      <c r="G554" s="1" t="s">
        <v>3883</v>
      </c>
      <c r="H554" s="1" t="s">
        <v>3884</v>
      </c>
      <c r="I554" s="1"/>
      <c r="J554" s="1" t="s">
        <v>1627</v>
      </c>
      <c r="K554" s="1">
        <v>113</v>
      </c>
      <c r="L554" s="1"/>
      <c r="M554" s="1">
        <v>0</v>
      </c>
      <c r="N554" s="1">
        <v>0</v>
      </c>
      <c r="O554" s="1">
        <v>0</v>
      </c>
      <c r="P554" s="1">
        <v>204.4</v>
      </c>
      <c r="Q554" s="1">
        <v>0</v>
      </c>
      <c r="R554" s="1">
        <v>3.2000000000000001E-2</v>
      </c>
      <c r="S554" s="1">
        <v>7</v>
      </c>
      <c r="T554" s="1">
        <v>0</v>
      </c>
      <c r="U554" s="3"/>
      <c r="V554" s="3"/>
      <c r="W554" s="3"/>
      <c r="X554" s="3"/>
      <c r="Y554" s="3"/>
      <c r="Z554" s="3"/>
      <c r="AA554" s="3"/>
    </row>
    <row r="555" spans="1:40">
      <c r="A555" s="1" t="s">
        <v>1470</v>
      </c>
      <c r="B555" s="1">
        <v>2012</v>
      </c>
      <c r="C555" s="1" t="s">
        <v>3885</v>
      </c>
      <c r="D555" s="1" t="s">
        <v>3886</v>
      </c>
      <c r="E555" s="1" t="s">
        <v>3887</v>
      </c>
      <c r="F555" s="1">
        <v>559</v>
      </c>
      <c r="G555" s="1" t="s">
        <v>3888</v>
      </c>
      <c r="H555" s="1" t="s">
        <v>3889</v>
      </c>
      <c r="I555" s="1"/>
      <c r="J555" s="1" t="s">
        <v>1627</v>
      </c>
      <c r="K555" s="1"/>
      <c r="L555" s="1"/>
      <c r="M555" s="1">
        <v>0</v>
      </c>
      <c r="N555" s="1">
        <v>0</v>
      </c>
      <c r="O555" s="1">
        <v>0</v>
      </c>
      <c r="P555" s="1">
        <v>0</v>
      </c>
      <c r="Q555" s="1">
        <v>0</v>
      </c>
      <c r="R555" s="1">
        <v>0</v>
      </c>
      <c r="S555" s="1">
        <v>0</v>
      </c>
      <c r="T555" s="1">
        <v>0</v>
      </c>
      <c r="U555" s="3" t="s">
        <v>1616</v>
      </c>
      <c r="V555" s="3"/>
      <c r="W555" s="3"/>
      <c r="X555" s="3"/>
      <c r="Y555" s="3"/>
      <c r="Z555" s="3"/>
      <c r="AA555" s="3"/>
    </row>
    <row r="556" spans="1:40">
      <c r="A556" s="1" t="s">
        <v>1470</v>
      </c>
      <c r="B556" s="1">
        <v>2012</v>
      </c>
      <c r="C556" s="1" t="s">
        <v>3890</v>
      </c>
      <c r="D556" s="1" t="s">
        <v>3891</v>
      </c>
      <c r="E556" s="1" t="s">
        <v>3892</v>
      </c>
      <c r="F556" s="1">
        <v>560</v>
      </c>
      <c r="G556" s="1" t="s">
        <v>3893</v>
      </c>
      <c r="H556" s="1" t="s">
        <v>3894</v>
      </c>
      <c r="I556" s="1"/>
      <c r="J556" s="1" t="s">
        <v>1627</v>
      </c>
      <c r="K556" s="1">
        <v>3739</v>
      </c>
      <c r="L556" s="1"/>
      <c r="M556" s="1">
        <v>0</v>
      </c>
      <c r="N556" s="1">
        <v>62467.964</v>
      </c>
      <c r="O556" s="1">
        <v>380.26600000000002</v>
      </c>
      <c r="P556" s="1">
        <v>0</v>
      </c>
      <c r="Q556" s="1">
        <v>0</v>
      </c>
      <c r="R556" s="1">
        <v>2957.5189999999998</v>
      </c>
      <c r="S556" s="1">
        <v>4462.5659999999998</v>
      </c>
      <c r="T556" s="1">
        <v>51.792000000000002</v>
      </c>
      <c r="U556" s="3"/>
      <c r="V556" s="3"/>
      <c r="W556" s="3"/>
      <c r="X556" s="3"/>
      <c r="Y556" s="3"/>
      <c r="Z556" s="3"/>
      <c r="AA556" s="3"/>
    </row>
    <row r="557" spans="1:40">
      <c r="A557" s="1" t="s">
        <v>1470</v>
      </c>
      <c r="B557" s="1">
        <v>2012</v>
      </c>
      <c r="C557" s="1" t="s">
        <v>3895</v>
      </c>
      <c r="D557" s="1" t="s">
        <v>3896</v>
      </c>
      <c r="E557" s="1" t="s">
        <v>3897</v>
      </c>
      <c r="F557" s="1">
        <v>561</v>
      </c>
      <c r="G557" s="1" t="s">
        <v>3898</v>
      </c>
      <c r="H557" s="1" t="s">
        <v>3894</v>
      </c>
      <c r="I557" s="1"/>
      <c r="J557" s="1" t="s">
        <v>1627</v>
      </c>
      <c r="K557" s="1">
        <v>1800</v>
      </c>
      <c r="L557" s="1"/>
      <c r="M557" s="1">
        <v>0</v>
      </c>
      <c r="N557" s="1">
        <v>15691.722</v>
      </c>
      <c r="O557" s="1">
        <v>228.77500000000001</v>
      </c>
      <c r="P557" s="1">
        <v>0</v>
      </c>
      <c r="Q557" s="1">
        <v>0</v>
      </c>
      <c r="R557" s="1">
        <v>1134.184</v>
      </c>
      <c r="S557" s="1">
        <v>1117.604</v>
      </c>
      <c r="T557" s="1">
        <v>9.42</v>
      </c>
      <c r="U557" s="3"/>
      <c r="V557" s="3"/>
      <c r="W557" s="3"/>
      <c r="X557" s="3"/>
      <c r="Y557" s="3"/>
      <c r="Z557" s="3"/>
      <c r="AA557" s="3"/>
    </row>
    <row r="558" spans="1:40" s="5" customFormat="1">
      <c r="A558" s="4" t="s">
        <v>1470</v>
      </c>
      <c r="B558" s="4">
        <v>2012</v>
      </c>
      <c r="C558" s="4" t="s">
        <v>1601</v>
      </c>
      <c r="D558" s="4" t="s">
        <v>1602</v>
      </c>
      <c r="E558" s="4" t="s">
        <v>199</v>
      </c>
      <c r="F558" s="4">
        <v>41</v>
      </c>
      <c r="G558" s="4" t="s">
        <v>1603</v>
      </c>
      <c r="H558" s="4" t="s">
        <v>1604</v>
      </c>
      <c r="I558" s="4"/>
      <c r="J558" s="4" t="s">
        <v>633</v>
      </c>
      <c r="K558" s="4">
        <v>299</v>
      </c>
      <c r="L558" s="4"/>
      <c r="M558" s="4">
        <v>0</v>
      </c>
      <c r="N558" s="4">
        <v>0</v>
      </c>
      <c r="O558" s="4">
        <v>0</v>
      </c>
      <c r="P558" s="4">
        <v>2311</v>
      </c>
      <c r="Q558" s="4">
        <v>5606.7</v>
      </c>
      <c r="R558" s="4">
        <v>2201.1999999999998</v>
      </c>
      <c r="S558" s="4">
        <v>462.2</v>
      </c>
      <c r="T558" s="4">
        <v>4.5999999999999996</v>
      </c>
      <c r="U558" s="16"/>
      <c r="V558" s="16"/>
      <c r="W558" s="16"/>
      <c r="X558" s="16"/>
      <c r="Y558" s="16"/>
      <c r="Z558" s="16"/>
      <c r="AA558" s="16"/>
      <c r="AB558" s="28" t="str">
        <f>[1]DE!B$4648</f>
        <v>1.(a)</v>
      </c>
      <c r="AC558" s="31" t="str">
        <f>[1]DE!C$4648</f>
        <v>BAYERNOIL Raffineriegesellschaft mbH</v>
      </c>
      <c r="AD558" s="31" t="str">
        <f>[1]DE!D$4648</f>
        <v>BAYERNOIL Betriebsteil Vohburg</v>
      </c>
      <c r="AE558" s="31">
        <f>[1]DE!E$4648</f>
        <v>56969</v>
      </c>
      <c r="AF558" s="31" t="str">
        <f>[1]DE!F$4648</f>
        <v>Irschinger Weg</v>
      </c>
      <c r="AG558" s="31" t="str">
        <f>[1]DE!G$4648</f>
        <v>1</v>
      </c>
      <c r="AH558" s="31" t="str">
        <f>[1]DE!H$4648</f>
        <v>Vohburg a.d.Donau</v>
      </c>
      <c r="AI558" s="31" t="str">
        <f>[1]DE!I$4648</f>
        <v>85088</v>
      </c>
      <c r="AJ558" s="31">
        <f>[1]DE!J$4648</f>
        <v>462</v>
      </c>
      <c r="AK558" s="31">
        <f>[1]DE!K$4648</f>
        <v>2200</v>
      </c>
      <c r="AL558" s="31">
        <f>[1]DE!L$4648</f>
        <v>0</v>
      </c>
      <c r="AM558" s="31">
        <f>[1]DE!M$4648</f>
        <v>608</v>
      </c>
      <c r="AN558" s="8" t="s">
        <v>810</v>
      </c>
    </row>
    <row r="559" spans="1:40" s="5" customFormat="1">
      <c r="A559" s="4" t="s">
        <v>1470</v>
      </c>
      <c r="B559" s="4">
        <v>2012</v>
      </c>
      <c r="C559" s="4" t="s">
        <v>3899</v>
      </c>
      <c r="D559" s="4" t="s">
        <v>3900</v>
      </c>
      <c r="E559" s="4" t="s">
        <v>3901</v>
      </c>
      <c r="F559" s="4">
        <v>562</v>
      </c>
      <c r="G559" s="4" t="s">
        <v>3902</v>
      </c>
      <c r="H559" s="4" t="s">
        <v>1604</v>
      </c>
      <c r="I559" s="4"/>
      <c r="J559" s="4" t="s">
        <v>1627</v>
      </c>
      <c r="K559" s="4">
        <v>4537</v>
      </c>
      <c r="L559" s="4"/>
      <c r="M559" s="4">
        <v>0</v>
      </c>
      <c r="N559" s="4">
        <v>0</v>
      </c>
      <c r="O559" s="4">
        <v>41.816000000000003</v>
      </c>
      <c r="P559" s="4">
        <v>23018.103999999999</v>
      </c>
      <c r="Q559" s="4">
        <v>0</v>
      </c>
      <c r="R559" s="4">
        <v>3.3370000000000002</v>
      </c>
      <c r="S559" s="4">
        <v>439.31400000000002</v>
      </c>
      <c r="T559" s="4">
        <v>0.1</v>
      </c>
      <c r="U559" s="16"/>
      <c r="V559" s="16"/>
      <c r="W559" s="16"/>
      <c r="X559" s="16"/>
      <c r="Y559" s="16"/>
      <c r="Z559" s="16"/>
      <c r="AA559" s="16"/>
      <c r="AB559" s="28" t="str">
        <f>[1]DE!B$4649</f>
        <v>1.(c)</v>
      </c>
      <c r="AC559" s="31" t="str">
        <f>[1]DE!C$4649</f>
        <v>E.ON Kraftwerke GmbH</v>
      </c>
      <c r="AD559" s="31" t="str">
        <f>[1]DE!D$4649</f>
        <v>E.ON Kraftwerke GmbH, Kraftwerk Irsching</v>
      </c>
      <c r="AE559" s="31">
        <f>[1]DE!E$4649</f>
        <v>45678</v>
      </c>
      <c r="AF559" s="31" t="str">
        <f>[1]DE!F$4649</f>
        <v>Paarstr.</v>
      </c>
      <c r="AG559" s="31" t="str">
        <f>[1]DE!G$4649</f>
        <v>30</v>
      </c>
      <c r="AH559" s="31" t="str">
        <f>[1]DE!H$4649</f>
        <v>Vohburg a.d.Donau</v>
      </c>
      <c r="AI559" s="31" t="str">
        <f>[1]DE!I$4649</f>
        <v>85088</v>
      </c>
      <c r="AJ559" s="31">
        <f>[1]DE!J$4649</f>
        <v>443</v>
      </c>
      <c r="AK559" s="31">
        <f>[1]DE!K$4649</f>
        <v>0</v>
      </c>
      <c r="AL559" s="31">
        <f>[1]DE!L$4649</f>
        <v>0</v>
      </c>
      <c r="AM559" s="31">
        <f>[1]DE!M$4649</f>
        <v>1280</v>
      </c>
      <c r="AN559" s="8" t="s">
        <v>810</v>
      </c>
    </row>
    <row r="560" spans="1:40">
      <c r="A560" s="1" t="s">
        <v>1470</v>
      </c>
      <c r="B560" s="1">
        <v>2012</v>
      </c>
      <c r="C560" s="1" t="s">
        <v>3903</v>
      </c>
      <c r="D560" s="1" t="s">
        <v>3904</v>
      </c>
      <c r="E560" s="1" t="s">
        <v>3905</v>
      </c>
      <c r="F560" s="1">
        <v>563</v>
      </c>
      <c r="G560" s="1" t="s">
        <v>3906</v>
      </c>
      <c r="H560" s="1" t="s">
        <v>3907</v>
      </c>
      <c r="I560" s="1"/>
      <c r="J560" s="1" t="s">
        <v>1627</v>
      </c>
      <c r="K560" s="1">
        <v>607</v>
      </c>
      <c r="L560" s="1"/>
      <c r="M560" s="1">
        <v>0</v>
      </c>
      <c r="N560" s="1">
        <v>7437.1760000000004</v>
      </c>
      <c r="O560" s="1">
        <v>70.766999999999996</v>
      </c>
      <c r="P560" s="1">
        <v>0</v>
      </c>
      <c r="Q560" s="1">
        <v>63.231000000000002</v>
      </c>
      <c r="R560" s="1">
        <v>588.84500000000003</v>
      </c>
      <c r="S560" s="1">
        <v>755.53200000000004</v>
      </c>
      <c r="T560" s="1">
        <v>2.484</v>
      </c>
      <c r="U560" s="3"/>
      <c r="V560" s="3"/>
      <c r="W560" s="3"/>
      <c r="X560" s="3"/>
      <c r="Y560" s="3"/>
      <c r="Z560" s="3"/>
      <c r="AA560" s="3"/>
    </row>
    <row r="561" spans="1:40">
      <c r="A561" s="1" t="s">
        <v>1470</v>
      </c>
      <c r="B561" s="1">
        <v>2012</v>
      </c>
      <c r="C561" s="1" t="s">
        <v>3908</v>
      </c>
      <c r="D561" s="1" t="s">
        <v>3909</v>
      </c>
      <c r="E561" s="1" t="s">
        <v>3910</v>
      </c>
      <c r="F561" s="1">
        <v>564</v>
      </c>
      <c r="G561" s="1" t="s">
        <v>3911</v>
      </c>
      <c r="H561" s="1" t="s">
        <v>3907</v>
      </c>
      <c r="I561" s="1"/>
      <c r="J561" s="1" t="s">
        <v>1627</v>
      </c>
      <c r="K561" s="1">
        <v>599</v>
      </c>
      <c r="L561" s="1"/>
      <c r="M561" s="1">
        <v>0</v>
      </c>
      <c r="N561" s="1">
        <v>9854.973</v>
      </c>
      <c r="O561" s="1">
        <v>37.454000000000001</v>
      </c>
      <c r="P561" s="1">
        <v>0</v>
      </c>
      <c r="Q561" s="1">
        <v>9.7000000000000003E-2</v>
      </c>
      <c r="R561" s="1">
        <v>742.04</v>
      </c>
      <c r="S561" s="1">
        <v>655.91399999999999</v>
      </c>
      <c r="T561" s="1">
        <v>15.867000000000001</v>
      </c>
      <c r="U561" s="3"/>
      <c r="V561" s="3"/>
      <c r="W561" s="3"/>
      <c r="X561" s="3"/>
      <c r="Y561" s="3"/>
      <c r="Z561" s="3"/>
      <c r="AA561" s="3"/>
    </row>
    <row r="562" spans="1:40" s="5" customFormat="1">
      <c r="A562" s="4" t="s">
        <v>1470</v>
      </c>
      <c r="B562" s="4">
        <v>2012</v>
      </c>
      <c r="C562" s="4" t="s">
        <v>3912</v>
      </c>
      <c r="D562" s="4" t="s">
        <v>3913</v>
      </c>
      <c r="E562" s="4" t="s">
        <v>3914</v>
      </c>
      <c r="F562" s="4">
        <v>565</v>
      </c>
      <c r="G562" s="4" t="s">
        <v>3915</v>
      </c>
      <c r="H562" s="4" t="s">
        <v>3907</v>
      </c>
      <c r="I562" s="4"/>
      <c r="J562" s="4" t="s">
        <v>1627</v>
      </c>
      <c r="K562" s="4">
        <v>231</v>
      </c>
      <c r="L562" s="4"/>
      <c r="M562" s="4">
        <v>0</v>
      </c>
      <c r="N562" s="4">
        <v>0</v>
      </c>
      <c r="O562" s="4">
        <v>4.2409999999999997</v>
      </c>
      <c r="P562" s="4">
        <v>0</v>
      </c>
      <c r="Q562" s="4">
        <v>0.43</v>
      </c>
      <c r="R562" s="4">
        <v>0.2</v>
      </c>
      <c r="S562" s="4">
        <v>8.8999999999999996E-2</v>
      </c>
      <c r="T562" s="4">
        <v>7.0000000000000001E-3</v>
      </c>
      <c r="U562" s="16"/>
      <c r="V562" s="16"/>
      <c r="W562" s="16"/>
      <c r="X562" s="16"/>
      <c r="Y562" s="16"/>
      <c r="Z562" s="16"/>
      <c r="AA562" s="16"/>
      <c r="AB562" s="28" t="str">
        <f>[1]DE!B$4655</f>
        <v>1.(c)</v>
      </c>
      <c r="AC562" s="31" t="str">
        <f>[1]DE!C$4655</f>
        <v>MKV,HKV: STEAG Power Saar GmbH; Fenne 1, MHK: STEAG GmbH</v>
      </c>
      <c r="AD562" s="31" t="str">
        <f>[1]DE!D$4655</f>
        <v>Kraftwerk Fenne</v>
      </c>
      <c r="AE562" s="31">
        <f>[1]DE!E$4655</f>
        <v>3124</v>
      </c>
      <c r="AF562" s="31" t="str">
        <f>[1]DE!F$4655</f>
        <v>Saarbrücker Straße</v>
      </c>
      <c r="AG562" s="31" t="str">
        <f>[1]DE!G$4655</f>
        <v>133-135</v>
      </c>
      <c r="AH562" s="31" t="str">
        <f>[1]DE!H$4655</f>
        <v>Völklingen</v>
      </c>
      <c r="AI562" s="31" t="str">
        <f>[1]DE!I$4655</f>
        <v>66333</v>
      </c>
      <c r="AJ562" s="31">
        <f>[1]DE!J$4655</f>
        <v>1750</v>
      </c>
      <c r="AK562" s="31">
        <f>[1]DE!K$4655</f>
        <v>1340</v>
      </c>
      <c r="AL562" s="31">
        <f>[1]DE!L$4655</f>
        <v>0</v>
      </c>
      <c r="AM562" s="31">
        <f>[1]DE!M$4655</f>
        <v>1760</v>
      </c>
      <c r="AN562" s="8" t="s">
        <v>810</v>
      </c>
    </row>
    <row r="563" spans="1:40" s="5" customFormat="1">
      <c r="A563" s="4" t="s">
        <v>1470</v>
      </c>
      <c r="B563" s="4">
        <v>2012</v>
      </c>
      <c r="C563" s="4" t="s">
        <v>3916</v>
      </c>
      <c r="D563" s="4" t="s">
        <v>3917</v>
      </c>
      <c r="E563" s="4" t="s">
        <v>3918</v>
      </c>
      <c r="F563" s="4">
        <v>566</v>
      </c>
      <c r="G563" s="4" t="s">
        <v>3919</v>
      </c>
      <c r="H563" s="4" t="s">
        <v>3920</v>
      </c>
      <c r="I563" s="4"/>
      <c r="J563" s="4" t="s">
        <v>1627</v>
      </c>
      <c r="K563" s="4">
        <v>119</v>
      </c>
      <c r="L563" s="4"/>
      <c r="M563" s="4">
        <v>15.7</v>
      </c>
      <c r="N563" s="4">
        <v>2990.5</v>
      </c>
      <c r="O563" s="4">
        <v>15.6</v>
      </c>
      <c r="P563" s="4">
        <v>0</v>
      </c>
      <c r="Q563" s="4">
        <v>0</v>
      </c>
      <c r="R563" s="4">
        <v>356.6</v>
      </c>
      <c r="S563" s="4">
        <v>152.5</v>
      </c>
      <c r="T563" s="4">
        <v>3.2</v>
      </c>
      <c r="U563" s="16"/>
      <c r="V563" s="16"/>
      <c r="W563" s="16"/>
      <c r="X563" s="16"/>
      <c r="Y563" s="16"/>
      <c r="Z563" s="16"/>
      <c r="AA563" s="16"/>
      <c r="AB563" s="28" t="str">
        <f>[1]DE!B$4675</f>
        <v>1.(c)</v>
      </c>
      <c r="AC563" s="31" t="str">
        <f>[1]DE!C$4675</f>
        <v>Mitteldeutsche Braunkohlengesellschaft mbH</v>
      </c>
      <c r="AD563" s="31" t="str">
        <f>[1]DE!D$4675</f>
        <v>MIBRAG Wählitz</v>
      </c>
      <c r="AE563" s="31">
        <f>[1]DE!E$4675</f>
        <v>46985</v>
      </c>
      <c r="AF563" s="31" t="str">
        <f>[1]DE!F$4675</f>
        <v>Fabrikstr. 26</v>
      </c>
      <c r="AG563" s="31" t="str">
        <f>[1]DE!G$4675</f>
        <v>-</v>
      </c>
      <c r="AH563" s="31" t="str">
        <f>[1]DE!H$4675</f>
        <v>Wählitz</v>
      </c>
      <c r="AI563" s="31" t="str">
        <f>[1]DE!I$4675</f>
        <v>06679</v>
      </c>
      <c r="AJ563" s="31">
        <f>[1]DE!J$4675</f>
        <v>153</v>
      </c>
      <c r="AK563" s="31">
        <f>[1]DE!K$4675</f>
        <v>357</v>
      </c>
      <c r="AL563" s="31">
        <f>[1]DE!L$4675</f>
        <v>0</v>
      </c>
      <c r="AM563" s="31">
        <f>[1]DE!M$4675</f>
        <v>325</v>
      </c>
      <c r="AN563" s="8" t="s">
        <v>809</v>
      </c>
    </row>
    <row r="564" spans="1:40" s="5" customFormat="1">
      <c r="A564" s="4" t="s">
        <v>1470</v>
      </c>
      <c r="B564" s="4">
        <v>2012</v>
      </c>
      <c r="C564" s="4" t="s">
        <v>3921</v>
      </c>
      <c r="D564" s="4" t="s">
        <v>3922</v>
      </c>
      <c r="E564" s="4" t="s">
        <v>3923</v>
      </c>
      <c r="F564" s="4">
        <v>567</v>
      </c>
      <c r="G564" s="4" t="s">
        <v>3924</v>
      </c>
      <c r="H564" s="4" t="s">
        <v>3925</v>
      </c>
      <c r="I564" s="4"/>
      <c r="J564" s="4" t="s">
        <v>1627</v>
      </c>
      <c r="K564" s="4">
        <v>212</v>
      </c>
      <c r="L564" s="4"/>
      <c r="M564" s="4">
        <v>0</v>
      </c>
      <c r="N564" s="4">
        <v>0</v>
      </c>
      <c r="O564" s="4">
        <v>0</v>
      </c>
      <c r="P564" s="4">
        <v>2180.8000000000002</v>
      </c>
      <c r="Q564" s="4">
        <v>0</v>
      </c>
      <c r="R564" s="4">
        <v>0.34100000000000003</v>
      </c>
      <c r="S564" s="4">
        <v>572.15</v>
      </c>
      <c r="T564" s="4">
        <v>0</v>
      </c>
      <c r="U564" s="16"/>
      <c r="V564" s="16"/>
      <c r="W564" s="16"/>
      <c r="X564" s="16"/>
      <c r="Y564" s="16"/>
      <c r="Z564" s="16"/>
      <c r="AA564" s="16"/>
      <c r="AB564" s="28" t="str">
        <f>[1]DE!B$4678</f>
        <v>1.(c)</v>
      </c>
      <c r="AC564" s="31" t="str">
        <f>[1]DE!C$4678</f>
        <v>Megal Mittel-Europäische Gasleitungsgesellschaft mbH &amp; Co.KG</v>
      </c>
      <c r="AD564" s="31" t="str">
        <f>[1]DE!D$4678</f>
        <v>Erdgasverdichterstation MEGAL Waidhaus</v>
      </c>
      <c r="AE564" s="31">
        <f>[1]DE!E$4678</f>
        <v>45878</v>
      </c>
      <c r="AF564" s="31" t="str">
        <f>[1]DE!F$4678</f>
        <v>Frankenreuth</v>
      </c>
      <c r="AG564" s="31" t="str">
        <f>[1]DE!G$4678</f>
        <v>76</v>
      </c>
      <c r="AH564" s="31" t="str">
        <f>[1]DE!H$4678</f>
        <v>Waidhaus</v>
      </c>
      <c r="AI564" s="31" t="str">
        <f>[1]DE!I$4678</f>
        <v>92726</v>
      </c>
      <c r="AJ564" s="31">
        <f>[1]DE!J$4678</f>
        <v>572</v>
      </c>
      <c r="AK564" s="31">
        <f>[1]DE!K$4678</f>
        <v>0</v>
      </c>
      <c r="AL564" s="31">
        <f>[1]DE!L$4678</f>
        <v>0</v>
      </c>
      <c r="AM564" s="31">
        <f>[1]DE!M$4678</f>
        <v>119</v>
      </c>
      <c r="AN564" s="8" t="s">
        <v>810</v>
      </c>
    </row>
    <row r="565" spans="1:40" s="5" customFormat="1">
      <c r="A565" s="4" t="s">
        <v>1470</v>
      </c>
      <c r="B565" s="4">
        <v>2012</v>
      </c>
      <c r="C565" s="4" t="s">
        <v>3926</v>
      </c>
      <c r="D565" s="4" t="s">
        <v>3927</v>
      </c>
      <c r="E565" s="4" t="s">
        <v>3928</v>
      </c>
      <c r="F565" s="4">
        <v>568</v>
      </c>
      <c r="G565" s="4" t="s">
        <v>3929</v>
      </c>
      <c r="H565" s="4" t="s">
        <v>3925</v>
      </c>
      <c r="I565" s="4"/>
      <c r="J565" s="4" t="s">
        <v>1627</v>
      </c>
      <c r="K565" s="4">
        <v>81</v>
      </c>
      <c r="L565" s="4"/>
      <c r="M565" s="4">
        <v>0</v>
      </c>
      <c r="N565" s="4">
        <v>0</v>
      </c>
      <c r="O565" s="4">
        <v>0</v>
      </c>
      <c r="P565" s="4">
        <v>221</v>
      </c>
      <c r="Q565" s="4">
        <v>0</v>
      </c>
      <c r="R565" s="4">
        <v>3.5000000000000003E-2</v>
      </c>
      <c r="S565" s="4">
        <v>70.650000000000006</v>
      </c>
      <c r="T565" s="4">
        <v>0</v>
      </c>
      <c r="U565" s="16"/>
      <c r="V565" s="16"/>
      <c r="W565" s="16"/>
      <c r="X565" s="16"/>
      <c r="Y565" s="16"/>
      <c r="Z565" s="16"/>
      <c r="AA565" s="16"/>
      <c r="AB565" s="28" t="str">
        <f>[1]DE!B$4678</f>
        <v>1.(c)</v>
      </c>
      <c r="AC565" s="31" t="str">
        <f>[1]DE!C$4678</f>
        <v>Megal Mittel-Europäische Gasleitungsgesellschaft mbH &amp; Co.KG</v>
      </c>
      <c r="AD565" s="31" t="str">
        <f>[1]DE!D$4678</f>
        <v>Erdgasverdichterstation MEGAL Waidhaus</v>
      </c>
      <c r="AE565" s="31">
        <f>[1]DE!E$4678</f>
        <v>45878</v>
      </c>
      <c r="AF565" s="31" t="str">
        <f>[1]DE!F$4678</f>
        <v>Frankenreuth</v>
      </c>
      <c r="AG565" s="31" t="str">
        <f>[1]DE!G$4678</f>
        <v>76</v>
      </c>
      <c r="AH565" s="31" t="str">
        <f>[1]DE!H$4678</f>
        <v>Waidhaus</v>
      </c>
      <c r="AI565" s="31" t="str">
        <f>[1]DE!I$4678</f>
        <v>92726</v>
      </c>
      <c r="AJ565" s="31">
        <f>[1]DE!J$4678</f>
        <v>572</v>
      </c>
      <c r="AK565" s="31">
        <f>[1]DE!K$4678</f>
        <v>0</v>
      </c>
      <c r="AL565" s="31">
        <f>[1]DE!L$4678</f>
        <v>0</v>
      </c>
      <c r="AM565" s="31">
        <f>[1]DE!M$4678</f>
        <v>119</v>
      </c>
      <c r="AN565" s="8" t="s">
        <v>810</v>
      </c>
    </row>
    <row r="566" spans="1:40" s="5" customFormat="1">
      <c r="A566" s="4" t="s">
        <v>1470</v>
      </c>
      <c r="B566" s="4">
        <v>2012</v>
      </c>
      <c r="C566" s="4" t="s">
        <v>3930</v>
      </c>
      <c r="D566" s="4" t="s">
        <v>3931</v>
      </c>
      <c r="E566" s="4" t="s">
        <v>3932</v>
      </c>
      <c r="F566" s="4">
        <v>569</v>
      </c>
      <c r="G566" s="4" t="s">
        <v>3933</v>
      </c>
      <c r="H566" s="4" t="s">
        <v>3934</v>
      </c>
      <c r="I566" s="4"/>
      <c r="J566" s="4" t="s">
        <v>1627</v>
      </c>
      <c r="K566" s="4">
        <v>1058</v>
      </c>
      <c r="L566" s="4"/>
      <c r="M566" s="4">
        <v>0</v>
      </c>
      <c r="N566" s="4">
        <v>6778</v>
      </c>
      <c r="O566" s="4">
        <v>151</v>
      </c>
      <c r="P566" s="4">
        <v>0</v>
      </c>
      <c r="Q566" s="4">
        <v>0.14000000000000001</v>
      </c>
      <c r="R566" s="4">
        <v>397.9</v>
      </c>
      <c r="S566" s="4">
        <v>446.8</v>
      </c>
      <c r="T566" s="4">
        <v>16.5</v>
      </c>
      <c r="U566" s="16"/>
      <c r="V566" s="16"/>
      <c r="W566" s="16"/>
      <c r="X566" s="16"/>
      <c r="Y566" s="16"/>
      <c r="Z566" s="16"/>
      <c r="AA566" s="16"/>
      <c r="AB566" s="28" t="str">
        <f>[1]DE!B$4689</f>
        <v>1.(c)</v>
      </c>
      <c r="AC566" s="31" t="str">
        <f>[1]DE!C$4689</f>
        <v>EnBW Energie Baden-Württemberg AG</v>
      </c>
      <c r="AD566" s="31" t="str">
        <f>[1]DE!D$4689</f>
        <v>KW Walheim</v>
      </c>
      <c r="AE566" s="31">
        <f>[1]DE!E$4689</f>
        <v>2459</v>
      </c>
      <c r="AF566" s="31" t="str">
        <f>[1]DE!F$4689</f>
        <v>Mühlstraße</v>
      </c>
      <c r="AG566" s="31" t="str">
        <f>[1]DE!G$4689</f>
        <v>-</v>
      </c>
      <c r="AH566" s="31" t="str">
        <f>[1]DE!H$4689</f>
        <v>Walheim</v>
      </c>
      <c r="AI566" s="31" t="str">
        <f>[1]DE!I$4689</f>
        <v>74399</v>
      </c>
      <c r="AJ566" s="31">
        <f>[1]DE!J$4689</f>
        <v>447</v>
      </c>
      <c r="AK566" s="31">
        <f>[1]DE!K$4689</f>
        <v>398</v>
      </c>
      <c r="AL566" s="31">
        <f>[1]DE!L$4689</f>
        <v>0</v>
      </c>
      <c r="AM566" s="31">
        <f>[1]DE!M$4689</f>
        <v>655</v>
      </c>
      <c r="AN566" s="8" t="s">
        <v>810</v>
      </c>
    </row>
    <row r="567" spans="1:40">
      <c r="A567" s="1" t="s">
        <v>1470</v>
      </c>
      <c r="B567" s="1">
        <v>2012</v>
      </c>
      <c r="C567" s="1" t="s">
        <v>3935</v>
      </c>
      <c r="D567" s="1" t="s">
        <v>3936</v>
      </c>
      <c r="E567" s="1" t="s">
        <v>3937</v>
      </c>
      <c r="F567" s="1">
        <v>570</v>
      </c>
      <c r="G567" s="1" t="s">
        <v>3938</v>
      </c>
      <c r="H567" s="1" t="s">
        <v>3939</v>
      </c>
      <c r="I567" s="1"/>
      <c r="J567" s="1" t="s">
        <v>1627</v>
      </c>
      <c r="K567" s="1">
        <v>84</v>
      </c>
      <c r="L567" s="1"/>
      <c r="M567" s="1">
        <v>0</v>
      </c>
      <c r="N567" s="1">
        <v>0</v>
      </c>
      <c r="O567" s="1">
        <v>14.002000000000001</v>
      </c>
      <c r="P567" s="1">
        <v>0</v>
      </c>
      <c r="Q567" s="1">
        <v>0</v>
      </c>
      <c r="R567" s="1">
        <v>0.625</v>
      </c>
      <c r="S567" s="1">
        <v>5.3979999999999997</v>
      </c>
      <c r="T567" s="1">
        <v>6.0000000000000001E-3</v>
      </c>
      <c r="U567" s="3"/>
      <c r="V567" s="3"/>
      <c r="W567" s="3"/>
      <c r="X567" s="3"/>
      <c r="Y567" s="3"/>
      <c r="Z567" s="3"/>
      <c r="AA567" s="3"/>
    </row>
    <row r="568" spans="1:40">
      <c r="A568" s="1" t="s">
        <v>1470</v>
      </c>
      <c r="B568" s="1">
        <v>2012</v>
      </c>
      <c r="C568" s="1" t="s">
        <v>3940</v>
      </c>
      <c r="D568" s="1" t="s">
        <v>3941</v>
      </c>
      <c r="E568" s="1" t="s">
        <v>3942</v>
      </c>
      <c r="F568" s="1">
        <v>571</v>
      </c>
      <c r="G568" s="1" t="s">
        <v>3943</v>
      </c>
      <c r="H568" s="1" t="s">
        <v>3944</v>
      </c>
      <c r="I568" s="1"/>
      <c r="J568" s="1" t="s">
        <v>1627</v>
      </c>
      <c r="K568" s="1">
        <v>65</v>
      </c>
      <c r="L568" s="1"/>
      <c r="M568" s="1">
        <v>0</v>
      </c>
      <c r="N568" s="1">
        <v>0</v>
      </c>
      <c r="O568" s="1">
        <v>0</v>
      </c>
      <c r="P568" s="1">
        <v>164.87100000000001</v>
      </c>
      <c r="Q568" s="1">
        <v>0</v>
      </c>
      <c r="R568" s="1">
        <v>0</v>
      </c>
      <c r="S568" s="1">
        <v>9.1319999999999997</v>
      </c>
      <c r="T568" s="1">
        <v>4.0000000000000001E-3</v>
      </c>
      <c r="U568" s="3"/>
      <c r="V568" s="3"/>
      <c r="W568" s="3"/>
      <c r="X568" s="3"/>
      <c r="Y568" s="3"/>
      <c r="Z568" s="3"/>
      <c r="AA568" s="3"/>
    </row>
    <row r="569" spans="1:40">
      <c r="A569" s="1" t="s">
        <v>1470</v>
      </c>
      <c r="B569" s="1">
        <v>2012</v>
      </c>
      <c r="C569" s="1" t="s">
        <v>3945</v>
      </c>
      <c r="D569" s="1" t="s">
        <v>3946</v>
      </c>
      <c r="E569" s="1" t="s">
        <v>3947</v>
      </c>
      <c r="F569" s="1">
        <v>572</v>
      </c>
      <c r="G569" s="1" t="s">
        <v>3948</v>
      </c>
      <c r="H569" s="1" t="s">
        <v>3949</v>
      </c>
      <c r="I569" s="1"/>
      <c r="J569" s="1" t="s">
        <v>1627</v>
      </c>
      <c r="K569" s="1">
        <v>712</v>
      </c>
      <c r="L569" s="1"/>
      <c r="M569" s="1">
        <v>0</v>
      </c>
      <c r="N569" s="1">
        <v>14637.537</v>
      </c>
      <c r="O569" s="1">
        <v>52.911999999999999</v>
      </c>
      <c r="P569" s="1">
        <v>0</v>
      </c>
      <c r="Q569" s="1">
        <v>0</v>
      </c>
      <c r="R569" s="1">
        <v>528.31600000000003</v>
      </c>
      <c r="S569" s="1">
        <v>857.971</v>
      </c>
      <c r="T569" s="1">
        <v>45.021000000000001</v>
      </c>
      <c r="U569" s="3"/>
      <c r="V569" s="3"/>
      <c r="W569" s="3"/>
      <c r="X569" s="3"/>
      <c r="Y569" s="3"/>
      <c r="Z569" s="3"/>
      <c r="AA569" s="3"/>
    </row>
    <row r="570" spans="1:40">
      <c r="A570" s="1" t="s">
        <v>1470</v>
      </c>
      <c r="B570" s="1">
        <v>2012</v>
      </c>
      <c r="C570" s="1" t="s">
        <v>3950</v>
      </c>
      <c r="D570" s="1" t="s">
        <v>3951</v>
      </c>
      <c r="E570" s="1" t="s">
        <v>3952</v>
      </c>
      <c r="F570" s="1">
        <v>573</v>
      </c>
      <c r="G570" s="1" t="s">
        <v>3953</v>
      </c>
      <c r="H570" s="1" t="s">
        <v>3949</v>
      </c>
      <c r="I570" s="1"/>
      <c r="J570" s="1" t="s">
        <v>1627</v>
      </c>
      <c r="K570" s="1">
        <v>408</v>
      </c>
      <c r="L570" s="1"/>
      <c r="M570" s="1">
        <v>0</v>
      </c>
      <c r="N570" s="1">
        <v>0</v>
      </c>
      <c r="O570" s="1">
        <v>43.286000000000001</v>
      </c>
      <c r="P570" s="1">
        <v>0</v>
      </c>
      <c r="Q570" s="1">
        <v>0</v>
      </c>
      <c r="R570" s="1">
        <v>4.5</v>
      </c>
      <c r="S570" s="1">
        <v>3</v>
      </c>
      <c r="T570" s="1">
        <v>0.06</v>
      </c>
      <c r="U570" s="3"/>
      <c r="V570" s="3"/>
      <c r="W570" s="3"/>
      <c r="X570" s="3"/>
      <c r="Y570" s="3"/>
      <c r="Z570" s="3"/>
      <c r="AA570" s="3"/>
    </row>
    <row r="571" spans="1:40" s="5" customFormat="1">
      <c r="A571" s="4" t="s">
        <v>1470</v>
      </c>
      <c r="B571" s="4">
        <v>2012</v>
      </c>
      <c r="C571" s="4" t="s">
        <v>3954</v>
      </c>
      <c r="D571" s="4" t="s">
        <v>3955</v>
      </c>
      <c r="E571" s="4" t="s">
        <v>3956</v>
      </c>
      <c r="F571" s="4">
        <v>574</v>
      </c>
      <c r="G571" s="4" t="s">
        <v>3957</v>
      </c>
      <c r="H571" s="4" t="s">
        <v>3958</v>
      </c>
      <c r="I571" s="4"/>
      <c r="J571" s="4" t="s">
        <v>1627</v>
      </c>
      <c r="K571" s="4">
        <v>77</v>
      </c>
      <c r="L571" s="4"/>
      <c r="M571" s="4">
        <v>0</v>
      </c>
      <c r="N571" s="4">
        <v>0</v>
      </c>
      <c r="O571" s="4">
        <v>0</v>
      </c>
      <c r="P571" s="4">
        <v>62.1</v>
      </c>
      <c r="Q571" s="4">
        <v>0</v>
      </c>
      <c r="R571" s="4">
        <v>0.01</v>
      </c>
      <c r="S571" s="4">
        <v>12.54</v>
      </c>
      <c r="T571" s="4">
        <v>0</v>
      </c>
      <c r="U571" s="16"/>
      <c r="V571" s="16"/>
      <c r="W571" s="16"/>
      <c r="X571" s="16"/>
      <c r="Y571" s="16"/>
      <c r="Z571" s="16"/>
      <c r="AA571" s="16"/>
      <c r="AB571" s="28" t="str">
        <f>[1]DE!B$4742</f>
        <v>1.(c)</v>
      </c>
      <c r="AC571" s="31" t="str">
        <f>[1]DE!C$4742</f>
        <v>MEGAL GmbH</v>
      </c>
      <c r="AD571" s="31" t="str">
        <f>[1]DE!D$4742</f>
        <v>Erdgasverdichterstation MEGAL Rothenstadt</v>
      </c>
      <c r="AE571" s="31">
        <f>[1]DE!E$4742</f>
        <v>74279</v>
      </c>
      <c r="AF571" s="31" t="str">
        <f>[1]DE!F$4742</f>
        <v>Zum Naabberg</v>
      </c>
      <c r="AG571" s="31" t="str">
        <f>[1]DE!G$4742</f>
        <v>30</v>
      </c>
      <c r="AH571" s="31" t="str">
        <f>[1]DE!H$4742</f>
        <v>Weiden i.d.OPf.</v>
      </c>
      <c r="AI571" s="31" t="str">
        <f>[1]DE!I$4742</f>
        <v>92637</v>
      </c>
      <c r="AJ571" s="31">
        <f>[1]DE!J$4742</f>
        <v>0</v>
      </c>
      <c r="AK571" s="31">
        <f>[1]DE!K$4742</f>
        <v>0</v>
      </c>
      <c r="AL571" s="31">
        <f>[1]DE!L$4742</f>
        <v>0</v>
      </c>
      <c r="AM571" s="31">
        <f>[1]DE!M$4742</f>
        <v>0</v>
      </c>
      <c r="AN571" s="8" t="s">
        <v>810</v>
      </c>
    </row>
    <row r="572" spans="1:40" s="5" customFormat="1">
      <c r="A572" s="4" t="s">
        <v>1470</v>
      </c>
      <c r="B572" s="4">
        <v>2012</v>
      </c>
      <c r="C572" s="4" t="s">
        <v>3959</v>
      </c>
      <c r="D572" s="4" t="s">
        <v>3960</v>
      </c>
      <c r="E572" s="4" t="s">
        <v>3961</v>
      </c>
      <c r="F572" s="4">
        <v>575</v>
      </c>
      <c r="G572" s="4" t="s">
        <v>3962</v>
      </c>
      <c r="H572" s="4" t="s">
        <v>3963</v>
      </c>
      <c r="I572" s="4"/>
      <c r="J572" s="4" t="s">
        <v>1627</v>
      </c>
      <c r="K572" s="4">
        <v>136</v>
      </c>
      <c r="L572" s="4"/>
      <c r="M572" s="4">
        <v>0</v>
      </c>
      <c r="N572" s="4">
        <v>0</v>
      </c>
      <c r="O572" s="4">
        <v>3.84</v>
      </c>
      <c r="P572" s="4">
        <v>1089.31</v>
      </c>
      <c r="Q572" s="4">
        <v>0</v>
      </c>
      <c r="R572" s="4">
        <v>0.74299999999999999</v>
      </c>
      <c r="S572" s="4">
        <v>31.475999999999999</v>
      </c>
      <c r="T572" s="4">
        <v>0</v>
      </c>
      <c r="U572" s="16"/>
      <c r="V572" s="16"/>
      <c r="W572" s="16"/>
      <c r="X572" s="16"/>
      <c r="Y572" s="16"/>
      <c r="Z572" s="16"/>
      <c r="AA572" s="16"/>
      <c r="AB572" s="28" t="str">
        <f>[1]DE!B$4760</f>
        <v>5.(f)</v>
      </c>
      <c r="AC572" s="31" t="str">
        <f>[1]DE!C$4760</f>
        <v>AV Bergstraße</v>
      </c>
      <c r="AD572" s="31" t="str">
        <f>[1]DE!D$4760</f>
        <v>SKA AV Bergstraße Weinheim</v>
      </c>
      <c r="AE572" s="31">
        <f>[1]DE!E$4760</f>
        <v>45307</v>
      </c>
      <c r="AF572" s="31" t="str">
        <f>[1]DE!F$4760</f>
        <v>In der Altau</v>
      </c>
      <c r="AG572" s="31" t="str">
        <f>[1]DE!G$4760</f>
        <v>10</v>
      </c>
      <c r="AH572" s="31" t="str">
        <f>[1]DE!H$4760</f>
        <v>Weinheim</v>
      </c>
      <c r="AI572" s="31" t="str">
        <f>[1]DE!I$4760</f>
        <v>69469</v>
      </c>
      <c r="AJ572" s="31">
        <f>[1]DE!J$4760</f>
        <v>0</v>
      </c>
      <c r="AK572" s="31">
        <f>[1]DE!K$4760</f>
        <v>0</v>
      </c>
      <c r="AL572" s="31">
        <f>[1]DE!L$4760</f>
        <v>0</v>
      </c>
      <c r="AM572" s="31">
        <f>[1]DE!M$4760</f>
        <v>0</v>
      </c>
      <c r="AN572" s="8" t="s">
        <v>809</v>
      </c>
    </row>
    <row r="573" spans="1:40" s="5" customFormat="1">
      <c r="A573" s="4" t="s">
        <v>1470</v>
      </c>
      <c r="B573" s="4">
        <v>2012</v>
      </c>
      <c r="C573" s="4" t="s">
        <v>3964</v>
      </c>
      <c r="D573" s="4" t="s">
        <v>3965</v>
      </c>
      <c r="E573" s="4" t="s">
        <v>3966</v>
      </c>
      <c r="F573" s="4">
        <v>576</v>
      </c>
      <c r="G573" s="4" t="s">
        <v>3967</v>
      </c>
      <c r="H573" s="4" t="s">
        <v>3968</v>
      </c>
      <c r="I573" s="4"/>
      <c r="J573" s="4" t="s">
        <v>1627</v>
      </c>
      <c r="K573" s="4">
        <v>142</v>
      </c>
      <c r="L573" s="4"/>
      <c r="M573" s="4">
        <v>0</v>
      </c>
      <c r="N573" s="4">
        <v>0</v>
      </c>
      <c r="O573" s="4">
        <v>0.52</v>
      </c>
      <c r="P573" s="4">
        <v>1651.19</v>
      </c>
      <c r="Q573" s="4">
        <v>0</v>
      </c>
      <c r="R573" s="4">
        <v>0.65400000000000003</v>
      </c>
      <c r="S573" s="4">
        <v>88.167000000000002</v>
      </c>
      <c r="T573" s="4">
        <v>1.18</v>
      </c>
      <c r="U573" s="16"/>
      <c r="V573" s="16"/>
      <c r="W573" s="16"/>
      <c r="X573" s="16"/>
      <c r="Y573" s="16"/>
      <c r="Z573" s="16"/>
      <c r="AA573" s="16"/>
      <c r="AB573" s="28" t="str">
        <f>[1]DE!B$4765</f>
        <v>6.(b)</v>
      </c>
      <c r="AC573" s="31" t="str">
        <f>[1]DE!C$4765</f>
        <v>Schoeller Technocell GmbH &amp; Co. KG</v>
      </c>
      <c r="AD573" s="31" t="str">
        <f>[1]DE!D$4765</f>
        <v>Schoeller Technocell GmbH &amp; Co.  KG Werk Weißenborn</v>
      </c>
      <c r="AE573" s="31">
        <f>[1]DE!E$4765</f>
        <v>74585</v>
      </c>
      <c r="AF573" s="31" t="str">
        <f>[1]DE!F$4765</f>
        <v>Fabrikstraße</v>
      </c>
      <c r="AG573" s="31" t="str">
        <f>[1]DE!G$4765</f>
        <v>1</v>
      </c>
      <c r="AH573" s="31" t="str">
        <f>[1]DE!H$4765</f>
        <v>Weißenborn/Erzgeb.</v>
      </c>
      <c r="AI573" s="31" t="str">
        <f>[1]DE!I$4765</f>
        <v>09600</v>
      </c>
      <c r="AJ573" s="31">
        <f>[1]DE!J$4765</f>
        <v>0</v>
      </c>
      <c r="AK573" s="31">
        <f>[1]DE!K$4765</f>
        <v>0</v>
      </c>
      <c r="AL573" s="31">
        <f>[1]DE!L$4765</f>
        <v>0</v>
      </c>
      <c r="AM573" s="31">
        <f>[1]DE!M$4765</f>
        <v>0</v>
      </c>
      <c r="AN573" s="8" t="s">
        <v>809</v>
      </c>
    </row>
    <row r="574" spans="1:40">
      <c r="A574" s="1" t="s">
        <v>1470</v>
      </c>
      <c r="B574" s="1">
        <v>2012</v>
      </c>
      <c r="C574" s="1" t="s">
        <v>3969</v>
      </c>
      <c r="D574" s="1" t="s">
        <v>3970</v>
      </c>
      <c r="E574" s="1" t="s">
        <v>3971</v>
      </c>
      <c r="F574" s="1">
        <v>577</v>
      </c>
      <c r="G574" s="1" t="s">
        <v>3972</v>
      </c>
      <c r="H574" s="1" t="s">
        <v>3973</v>
      </c>
      <c r="I574" s="1"/>
      <c r="J574" s="1" t="s">
        <v>1627</v>
      </c>
      <c r="K574" s="1">
        <v>2082</v>
      </c>
      <c r="L574" s="1"/>
      <c r="M574" s="1">
        <v>260.65800000000002</v>
      </c>
      <c r="N574" s="1">
        <v>24799.853999999999</v>
      </c>
      <c r="O574" s="1">
        <v>93.551999999999992</v>
      </c>
      <c r="P574" s="1">
        <v>0</v>
      </c>
      <c r="Q574" s="1">
        <v>0</v>
      </c>
      <c r="R574" s="1">
        <v>1382.38</v>
      </c>
      <c r="S574" s="1">
        <v>1619.578</v>
      </c>
      <c r="T574" s="1">
        <v>47.629999999999995</v>
      </c>
      <c r="U574" s="3"/>
      <c r="V574" s="3"/>
      <c r="W574" s="3"/>
      <c r="X574" s="3"/>
      <c r="Y574" s="3"/>
      <c r="Z574" s="3"/>
      <c r="AA574" s="3"/>
    </row>
    <row r="575" spans="1:40" s="5" customFormat="1">
      <c r="A575" s="4" t="s">
        <v>1470</v>
      </c>
      <c r="B575" s="4">
        <v>2012</v>
      </c>
      <c r="C575" s="4" t="s">
        <v>3974</v>
      </c>
      <c r="D575" s="4" t="s">
        <v>3975</v>
      </c>
      <c r="E575" s="4" t="s">
        <v>3976</v>
      </c>
      <c r="F575" s="4">
        <v>578</v>
      </c>
      <c r="G575" s="4" t="s">
        <v>3977</v>
      </c>
      <c r="H575" s="4" t="s">
        <v>3978</v>
      </c>
      <c r="I575" s="4"/>
      <c r="J575" s="4" t="s">
        <v>1627</v>
      </c>
      <c r="K575" s="4">
        <v>340</v>
      </c>
      <c r="L575" s="4"/>
      <c r="M575" s="4">
        <v>0</v>
      </c>
      <c r="N575" s="4">
        <v>0</v>
      </c>
      <c r="O575" s="4">
        <v>0</v>
      </c>
      <c r="P575" s="4">
        <v>2988.4</v>
      </c>
      <c r="Q575" s="4">
        <v>0</v>
      </c>
      <c r="R575" s="4">
        <v>0.46899999999999997</v>
      </c>
      <c r="S575" s="4">
        <v>168</v>
      </c>
      <c r="T575" s="4">
        <v>0</v>
      </c>
      <c r="U575" s="16"/>
      <c r="V575" s="16"/>
      <c r="W575" s="16"/>
      <c r="X575" s="16"/>
      <c r="Y575" s="16"/>
      <c r="Z575" s="16"/>
      <c r="AA575" s="16"/>
      <c r="AB575" s="28" t="str">
        <f>[1]DE!B$4810</f>
        <v>1.(c)</v>
      </c>
      <c r="AC575" s="31" t="str">
        <f>[1]DE!C$4810</f>
        <v>Open Grid Europe GmbH</v>
      </c>
      <c r="AD575" s="31" t="str">
        <f>[1]DE!D$4810</f>
        <v>Open Grid Europe Erdgasverdichterstation Werne</v>
      </c>
      <c r="AE575" s="31">
        <f>[1]DE!E$4810</f>
        <v>44679</v>
      </c>
      <c r="AF575" s="31" t="str">
        <f>[1]DE!F$4810</f>
        <v>Steinbahn</v>
      </c>
      <c r="AG575" s="31" t="str">
        <f>[1]DE!G$4810</f>
        <v>2</v>
      </c>
      <c r="AH575" s="31" t="str">
        <f>[1]DE!H$4810</f>
        <v>Werne</v>
      </c>
      <c r="AI575" s="31" t="str">
        <f>[1]DE!I$4810</f>
        <v>59368</v>
      </c>
      <c r="AJ575" s="31">
        <f>[1]DE!J$4810</f>
        <v>168</v>
      </c>
      <c r="AK575" s="31">
        <f>[1]DE!K$4810</f>
        <v>0</v>
      </c>
      <c r="AL575" s="31">
        <f>[1]DE!L$4810</f>
        <v>0</v>
      </c>
      <c r="AM575" s="31">
        <f>[1]DE!M$4810</f>
        <v>163</v>
      </c>
      <c r="AN575" s="8" t="s">
        <v>810</v>
      </c>
    </row>
    <row r="576" spans="1:40" s="5" customFormat="1">
      <c r="A576" s="4" t="s">
        <v>1470</v>
      </c>
      <c r="B576" s="4">
        <v>2012</v>
      </c>
      <c r="C576" s="4" t="s">
        <v>3979</v>
      </c>
      <c r="D576" s="4" t="s">
        <v>3980</v>
      </c>
      <c r="E576" s="4" t="s">
        <v>3981</v>
      </c>
      <c r="F576" s="4">
        <v>579</v>
      </c>
      <c r="G576" s="4" t="s">
        <v>3982</v>
      </c>
      <c r="H576" s="4" t="s">
        <v>3978</v>
      </c>
      <c r="I576" s="4"/>
      <c r="J576" s="4" t="s">
        <v>1627</v>
      </c>
      <c r="K576" s="4">
        <v>1032</v>
      </c>
      <c r="L576" s="4"/>
      <c r="M576" s="4">
        <v>0</v>
      </c>
      <c r="N576" s="4">
        <v>0</v>
      </c>
      <c r="O576" s="4">
        <v>0</v>
      </c>
      <c r="P576" s="4">
        <v>217.4</v>
      </c>
      <c r="Q576" s="4">
        <v>0</v>
      </c>
      <c r="R576" s="4">
        <v>1.2E-2</v>
      </c>
      <c r="S576" s="4">
        <v>7.5</v>
      </c>
      <c r="T576" s="4">
        <v>0.1</v>
      </c>
      <c r="U576" s="16"/>
      <c r="V576" s="16"/>
      <c r="W576" s="16"/>
      <c r="X576" s="16"/>
      <c r="Y576" s="16"/>
      <c r="Z576" s="16"/>
      <c r="AA576" s="16"/>
      <c r="AB576" s="28" t="str">
        <f>[1]DE!B$4811</f>
        <v>1.(c)</v>
      </c>
      <c r="AC576" s="31" t="str">
        <f>[1]DE!C$4811</f>
        <v>RWE Power AG</v>
      </c>
      <c r="AD576" s="31" t="str">
        <f>[1]DE!D$4811</f>
        <v>RWE Power AG Kraftwerk Werne</v>
      </c>
      <c r="AE576" s="31">
        <f>[1]DE!E$4811</f>
        <v>44732</v>
      </c>
      <c r="AF576" s="31" t="str">
        <f>[1]DE!F$4811</f>
        <v>Hammer Strasse</v>
      </c>
      <c r="AG576" s="31" t="str">
        <f>[1]DE!G$4811</f>
        <v>2</v>
      </c>
      <c r="AH576" s="31" t="str">
        <f>[1]DE!H$4811</f>
        <v>Werne</v>
      </c>
      <c r="AI576" s="31" t="str">
        <f>[1]DE!I$4811</f>
        <v>59368</v>
      </c>
      <c r="AJ576" s="31">
        <f>[1]DE!J$4811</f>
        <v>1620</v>
      </c>
      <c r="AK576" s="31">
        <f>[1]DE!K$4811</f>
        <v>1230</v>
      </c>
      <c r="AL576" s="31">
        <f>[1]DE!L$4811</f>
        <v>0</v>
      </c>
      <c r="AM576" s="31">
        <f>[1]DE!M$4811</f>
        <v>3070</v>
      </c>
      <c r="AN576" s="8" t="s">
        <v>810</v>
      </c>
    </row>
    <row r="577" spans="1:40" s="5" customFormat="1">
      <c r="A577" s="4" t="s">
        <v>1470</v>
      </c>
      <c r="B577" s="4">
        <v>2012</v>
      </c>
      <c r="C577" s="4" t="s">
        <v>3983</v>
      </c>
      <c r="D577" s="4" t="s">
        <v>3984</v>
      </c>
      <c r="E577" s="4" t="s">
        <v>3985</v>
      </c>
      <c r="F577" s="4">
        <v>580</v>
      </c>
      <c r="G577" s="4" t="s">
        <v>3986</v>
      </c>
      <c r="H577" s="4" t="s">
        <v>3978</v>
      </c>
      <c r="I577" s="4"/>
      <c r="J577" s="4" t="s">
        <v>1627</v>
      </c>
      <c r="K577" s="4">
        <v>1032</v>
      </c>
      <c r="L577" s="4"/>
      <c r="M577" s="4">
        <v>0</v>
      </c>
      <c r="N577" s="4">
        <v>0</v>
      </c>
      <c r="O577" s="4">
        <v>0</v>
      </c>
      <c r="P577" s="4">
        <v>210.1</v>
      </c>
      <c r="Q577" s="4">
        <v>0</v>
      </c>
      <c r="R577" s="4">
        <v>1.0999999999999999E-2</v>
      </c>
      <c r="S577" s="4">
        <v>0.9</v>
      </c>
      <c r="T577" s="4">
        <v>0.1</v>
      </c>
      <c r="U577" s="16"/>
      <c r="V577" s="16"/>
      <c r="W577" s="16"/>
      <c r="X577" s="16"/>
      <c r="Y577" s="16"/>
      <c r="Z577" s="16"/>
      <c r="AA577" s="16"/>
      <c r="AB577" s="28" t="str">
        <f>[1]DE!B$4811</f>
        <v>1.(c)</v>
      </c>
      <c r="AC577" s="31" t="str">
        <f>[1]DE!C$4811</f>
        <v>RWE Power AG</v>
      </c>
      <c r="AD577" s="31" t="str">
        <f>[1]DE!D$4811</f>
        <v>RWE Power AG Kraftwerk Werne</v>
      </c>
      <c r="AE577" s="31">
        <f>[1]DE!E$4811</f>
        <v>44732</v>
      </c>
      <c r="AF577" s="31" t="str">
        <f>[1]DE!F$4811</f>
        <v>Hammer Strasse</v>
      </c>
      <c r="AG577" s="31" t="str">
        <f>[1]DE!G$4811</f>
        <v>2</v>
      </c>
      <c r="AH577" s="31" t="str">
        <f>[1]DE!H$4811</f>
        <v>Werne</v>
      </c>
      <c r="AI577" s="31" t="str">
        <f>[1]DE!I$4811</f>
        <v>59368</v>
      </c>
      <c r="AJ577" s="31">
        <f>[1]DE!J$4811</f>
        <v>1620</v>
      </c>
      <c r="AK577" s="31">
        <f>[1]DE!K$4811</f>
        <v>1230</v>
      </c>
      <c r="AL577" s="31">
        <f>[1]DE!L$4811</f>
        <v>0</v>
      </c>
      <c r="AM577" s="31">
        <f>[1]DE!M$4811</f>
        <v>3070</v>
      </c>
      <c r="AN577" s="8" t="s">
        <v>810</v>
      </c>
    </row>
    <row r="578" spans="1:40" s="5" customFormat="1">
      <c r="A578" s="4" t="s">
        <v>1470</v>
      </c>
      <c r="B578" s="4">
        <v>2012</v>
      </c>
      <c r="C578" s="4" t="s">
        <v>3987</v>
      </c>
      <c r="D578" s="4" t="s">
        <v>3988</v>
      </c>
      <c r="E578" s="4" t="s">
        <v>3989</v>
      </c>
      <c r="F578" s="4">
        <v>581</v>
      </c>
      <c r="G578" s="4" t="s">
        <v>3990</v>
      </c>
      <c r="H578" s="4" t="s">
        <v>3978</v>
      </c>
      <c r="I578" s="4"/>
      <c r="J578" s="4" t="s">
        <v>1627</v>
      </c>
      <c r="K578" s="4">
        <v>1032</v>
      </c>
      <c r="L578" s="4"/>
      <c r="M578" s="4">
        <v>0</v>
      </c>
      <c r="N578" s="4">
        <v>0</v>
      </c>
      <c r="O578" s="4">
        <v>0</v>
      </c>
      <c r="P578" s="4">
        <v>179.4</v>
      </c>
      <c r="Q578" s="4">
        <v>0</v>
      </c>
      <c r="R578" s="4">
        <v>0.01</v>
      </c>
      <c r="S578" s="4">
        <v>5.0999999999999996</v>
      </c>
      <c r="T578" s="4">
        <v>0.1</v>
      </c>
      <c r="U578" s="16"/>
      <c r="V578" s="16"/>
      <c r="W578" s="16"/>
      <c r="X578" s="16"/>
      <c r="Y578" s="16"/>
      <c r="Z578" s="16"/>
      <c r="AA578" s="16"/>
      <c r="AB578" s="28" t="str">
        <f>[1]DE!B$4811</f>
        <v>1.(c)</v>
      </c>
      <c r="AC578" s="31" t="str">
        <f>[1]DE!C$4811</f>
        <v>RWE Power AG</v>
      </c>
      <c r="AD578" s="31" t="str">
        <f>[1]DE!D$4811</f>
        <v>RWE Power AG Kraftwerk Werne</v>
      </c>
      <c r="AE578" s="31">
        <f>[1]DE!E$4811</f>
        <v>44732</v>
      </c>
      <c r="AF578" s="31" t="str">
        <f>[1]DE!F$4811</f>
        <v>Hammer Strasse</v>
      </c>
      <c r="AG578" s="31" t="str">
        <f>[1]DE!G$4811</f>
        <v>2</v>
      </c>
      <c r="AH578" s="31" t="str">
        <f>[1]DE!H$4811</f>
        <v>Werne</v>
      </c>
      <c r="AI578" s="31" t="str">
        <f>[1]DE!I$4811</f>
        <v>59368</v>
      </c>
      <c r="AJ578" s="31">
        <f>[1]DE!J$4811</f>
        <v>1620</v>
      </c>
      <c r="AK578" s="31">
        <f>[1]DE!K$4811</f>
        <v>1230</v>
      </c>
      <c r="AL578" s="31">
        <f>[1]DE!L$4811</f>
        <v>0</v>
      </c>
      <c r="AM578" s="31">
        <f>[1]DE!M$4811</f>
        <v>3070</v>
      </c>
      <c r="AN578" s="8" t="s">
        <v>810</v>
      </c>
    </row>
    <row r="579" spans="1:40" s="5" customFormat="1">
      <c r="A579" s="4" t="s">
        <v>1470</v>
      </c>
      <c r="B579" s="4">
        <v>2012</v>
      </c>
      <c r="C579" s="4" t="s">
        <v>3991</v>
      </c>
      <c r="D579" s="4" t="s">
        <v>3992</v>
      </c>
      <c r="E579" s="4" t="s">
        <v>3993</v>
      </c>
      <c r="F579" s="4">
        <v>582</v>
      </c>
      <c r="G579" s="4" t="s">
        <v>3994</v>
      </c>
      <c r="H579" s="4" t="s">
        <v>3978</v>
      </c>
      <c r="I579" s="4"/>
      <c r="J579" s="4" t="s">
        <v>1627</v>
      </c>
      <c r="K579" s="4">
        <v>1032</v>
      </c>
      <c r="L579" s="4"/>
      <c r="M579" s="4">
        <v>0</v>
      </c>
      <c r="N579" s="4">
        <v>0</v>
      </c>
      <c r="O579" s="4">
        <v>0</v>
      </c>
      <c r="P579" s="4">
        <v>0</v>
      </c>
      <c r="Q579" s="4">
        <v>0</v>
      </c>
      <c r="R579" s="4">
        <v>0</v>
      </c>
      <c r="S579" s="4">
        <v>0</v>
      </c>
      <c r="T579" s="4">
        <v>0</v>
      </c>
      <c r="U579" s="16" t="s">
        <v>1616</v>
      </c>
      <c r="V579" s="16"/>
      <c r="W579" s="16"/>
      <c r="X579" s="16"/>
      <c r="Y579" s="16"/>
      <c r="Z579" s="16"/>
      <c r="AA579" s="16"/>
      <c r="AB579" s="28" t="str">
        <f>[1]DE!B$4811</f>
        <v>1.(c)</v>
      </c>
      <c r="AC579" s="31" t="str">
        <f>[1]DE!C$4811</f>
        <v>RWE Power AG</v>
      </c>
      <c r="AD579" s="31" t="str">
        <f>[1]DE!D$4811</f>
        <v>RWE Power AG Kraftwerk Werne</v>
      </c>
      <c r="AE579" s="31">
        <f>[1]DE!E$4811</f>
        <v>44732</v>
      </c>
      <c r="AF579" s="31" t="str">
        <f>[1]DE!F$4811</f>
        <v>Hammer Strasse</v>
      </c>
      <c r="AG579" s="31" t="str">
        <f>[1]DE!G$4811</f>
        <v>2</v>
      </c>
      <c r="AH579" s="31" t="str">
        <f>[1]DE!H$4811</f>
        <v>Werne</v>
      </c>
      <c r="AI579" s="31" t="str">
        <f>[1]DE!I$4811</f>
        <v>59368</v>
      </c>
      <c r="AJ579" s="31">
        <f>[1]DE!J$4811</f>
        <v>1620</v>
      </c>
      <c r="AK579" s="31">
        <f>[1]DE!K$4811</f>
        <v>1230</v>
      </c>
      <c r="AL579" s="31">
        <f>[1]DE!L$4811</f>
        <v>0</v>
      </c>
      <c r="AM579" s="31">
        <f>[1]DE!M$4811</f>
        <v>3070</v>
      </c>
      <c r="AN579" s="8" t="s">
        <v>810</v>
      </c>
    </row>
    <row r="580" spans="1:40" s="5" customFormat="1">
      <c r="A580" s="4" t="s">
        <v>1470</v>
      </c>
      <c r="B580" s="4">
        <v>2012</v>
      </c>
      <c r="C580" s="4" t="s">
        <v>1605</v>
      </c>
      <c r="D580" s="4" t="s">
        <v>1606</v>
      </c>
      <c r="E580" s="4" t="s">
        <v>205</v>
      </c>
      <c r="F580" s="4">
        <v>42</v>
      </c>
      <c r="G580" s="4" t="s">
        <v>1607</v>
      </c>
      <c r="H580" s="4" t="s">
        <v>1608</v>
      </c>
      <c r="I580" s="4"/>
      <c r="J580" s="4" t="s">
        <v>633</v>
      </c>
      <c r="K580" s="4">
        <v>53</v>
      </c>
      <c r="L580" s="4"/>
      <c r="M580" s="4">
        <v>0</v>
      </c>
      <c r="N580" s="4">
        <v>0</v>
      </c>
      <c r="O580" s="4">
        <v>0</v>
      </c>
      <c r="P580" s="4">
        <v>1052.1079999999999</v>
      </c>
      <c r="Q580" s="4">
        <v>596.43299999999999</v>
      </c>
      <c r="R580" s="4">
        <v>2.8319999999999999</v>
      </c>
      <c r="S580" s="4">
        <v>103.777</v>
      </c>
      <c r="T580" s="4">
        <v>0.17100000000000001</v>
      </c>
      <c r="U580" s="16"/>
      <c r="V580" s="16"/>
      <c r="W580" s="16"/>
      <c r="X580" s="16"/>
      <c r="Y580" s="16"/>
      <c r="Z580" s="16"/>
      <c r="AA580" s="16"/>
      <c r="AB580" s="28" t="str">
        <f>[1]DE!B$4835</f>
        <v>1.(a)</v>
      </c>
      <c r="AC580" s="31" t="str">
        <f>[1]DE!C$4835</f>
        <v>Shell Deutschland Oil GmbH Rheinland Raffinerie, Werk Süd</v>
      </c>
      <c r="AD580" s="31" t="str">
        <f>[1]DE!D$4835</f>
        <v>Shell Deutschland Oil GmbH Rheinland Raffinerie, Werk Süd</v>
      </c>
      <c r="AE580" s="31">
        <f>[1]DE!E$4835</f>
        <v>44061</v>
      </c>
      <c r="AF580" s="31" t="str">
        <f>[1]DE!F$4835</f>
        <v>Ludwigshafener Str.</v>
      </c>
      <c r="AG580" s="31" t="str">
        <f>[1]DE!G$4835</f>
        <v>1</v>
      </c>
      <c r="AH580" s="31" t="str">
        <f>[1]DE!H$4835</f>
        <v>Wesseling</v>
      </c>
      <c r="AI580" s="31" t="str">
        <f>[1]DE!I$4835</f>
        <v>50389</v>
      </c>
      <c r="AJ580" s="31">
        <f>[1]DE!J$4835</f>
        <v>1120</v>
      </c>
      <c r="AK580" s="31">
        <f>[1]DE!K$4835</f>
        <v>1400</v>
      </c>
      <c r="AL580" s="31">
        <f>[1]DE!L$4835</f>
        <v>0</v>
      </c>
      <c r="AM580" s="31">
        <f>[1]DE!M$4835</f>
        <v>2040</v>
      </c>
      <c r="AN580" s="8" t="s">
        <v>810</v>
      </c>
    </row>
    <row r="581" spans="1:40" s="5" customFormat="1">
      <c r="A581" s="4" t="s">
        <v>1470</v>
      </c>
      <c r="B581" s="4">
        <v>2012</v>
      </c>
      <c r="C581" s="4" t="s">
        <v>1609</v>
      </c>
      <c r="D581" s="4" t="s">
        <v>1610</v>
      </c>
      <c r="E581" s="4" t="s">
        <v>209</v>
      </c>
      <c r="F581" s="4">
        <v>43</v>
      </c>
      <c r="G581" s="4" t="s">
        <v>1611</v>
      </c>
      <c r="H581" s="4" t="s">
        <v>1608</v>
      </c>
      <c r="I581" s="4"/>
      <c r="J581" s="4" t="s">
        <v>633</v>
      </c>
      <c r="K581" s="4">
        <v>194</v>
      </c>
      <c r="L581" s="4"/>
      <c r="M581" s="4">
        <v>0</v>
      </c>
      <c r="N581" s="4">
        <v>0</v>
      </c>
      <c r="O581" s="4">
        <v>1404.36</v>
      </c>
      <c r="P581" s="4">
        <v>5.3650000000000002</v>
      </c>
      <c r="Q581" s="4">
        <v>2042.973</v>
      </c>
      <c r="R581" s="4">
        <v>31.338000000000001</v>
      </c>
      <c r="S581" s="4">
        <v>99.052000000000007</v>
      </c>
      <c r="T581" s="4">
        <v>1.577</v>
      </c>
      <c r="U581" s="16"/>
      <c r="V581" s="16"/>
      <c r="W581" s="16"/>
      <c r="X581" s="16"/>
      <c r="Y581" s="16"/>
      <c r="Z581" s="16"/>
      <c r="AA581" s="16"/>
      <c r="AB581" s="28" t="str">
        <f>[1]DE!B$4835</f>
        <v>1.(a)</v>
      </c>
      <c r="AC581" s="31" t="str">
        <f>[1]DE!C$4835</f>
        <v>Shell Deutschland Oil GmbH Rheinland Raffinerie, Werk Süd</v>
      </c>
      <c r="AD581" s="31" t="str">
        <f>[1]DE!D$4835</f>
        <v>Shell Deutschland Oil GmbH Rheinland Raffinerie, Werk Süd</v>
      </c>
      <c r="AE581" s="31">
        <f>[1]DE!E$4835</f>
        <v>44061</v>
      </c>
      <c r="AF581" s="31" t="str">
        <f>[1]DE!F$4835</f>
        <v>Ludwigshafener Str.</v>
      </c>
      <c r="AG581" s="31" t="str">
        <f>[1]DE!G$4835</f>
        <v>1</v>
      </c>
      <c r="AH581" s="31" t="str">
        <f>[1]DE!H$4835</f>
        <v>Wesseling</v>
      </c>
      <c r="AI581" s="31" t="str">
        <f>[1]DE!I$4835</f>
        <v>50389</v>
      </c>
      <c r="AJ581" s="31">
        <f>[1]DE!J$4835</f>
        <v>1120</v>
      </c>
      <c r="AK581" s="31">
        <f>[1]DE!K$4835</f>
        <v>1400</v>
      </c>
      <c r="AL581" s="31">
        <f>[1]DE!L$4835</f>
        <v>0</v>
      </c>
      <c r="AM581" s="31">
        <f>[1]DE!M$4835</f>
        <v>2040</v>
      </c>
      <c r="AN581" s="8" t="s">
        <v>810</v>
      </c>
    </row>
    <row r="582" spans="1:40">
      <c r="A582" s="1" t="s">
        <v>1470</v>
      </c>
      <c r="B582" s="1">
        <v>2012</v>
      </c>
      <c r="C582" s="1" t="s">
        <v>3995</v>
      </c>
      <c r="D582" s="1" t="s">
        <v>3996</v>
      </c>
      <c r="E582" s="1" t="s">
        <v>3997</v>
      </c>
      <c r="F582" s="1">
        <v>583</v>
      </c>
      <c r="G582" s="1" t="s">
        <v>3998</v>
      </c>
      <c r="H582" s="1" t="s">
        <v>1608</v>
      </c>
      <c r="I582" s="1"/>
      <c r="J582" s="1" t="s">
        <v>1627</v>
      </c>
      <c r="K582" s="1">
        <v>193</v>
      </c>
      <c r="L582" s="1"/>
      <c r="M582" s="1">
        <v>0</v>
      </c>
      <c r="N582" s="1">
        <v>0</v>
      </c>
      <c r="O582" s="1">
        <v>0</v>
      </c>
      <c r="P582" s="1">
        <v>3629.7</v>
      </c>
      <c r="Q582" s="1">
        <v>0</v>
      </c>
      <c r="R582" s="1">
        <v>0</v>
      </c>
      <c r="S582" s="1">
        <v>157.4</v>
      </c>
      <c r="T582" s="1">
        <v>0</v>
      </c>
      <c r="U582" s="3"/>
      <c r="V582" s="3"/>
      <c r="W582" s="3"/>
      <c r="X582" s="3"/>
      <c r="Y582" s="3"/>
      <c r="Z582" s="3"/>
      <c r="AA582" s="3"/>
    </row>
    <row r="583" spans="1:40" s="5" customFormat="1">
      <c r="A583" s="4" t="s">
        <v>1470</v>
      </c>
      <c r="B583" s="4">
        <v>2012</v>
      </c>
      <c r="C583" s="4" t="s">
        <v>3999</v>
      </c>
      <c r="D583" s="4" t="s">
        <v>4000</v>
      </c>
      <c r="E583" s="4" t="s">
        <v>4001</v>
      </c>
      <c r="F583" s="4">
        <v>584</v>
      </c>
      <c r="G583" s="4" t="s">
        <v>4002</v>
      </c>
      <c r="H583" s="4" t="s">
        <v>1608</v>
      </c>
      <c r="I583" s="4"/>
      <c r="J583" s="4" t="s">
        <v>1627</v>
      </c>
      <c r="K583" s="4">
        <v>688</v>
      </c>
      <c r="L583" s="4"/>
      <c r="M583" s="4">
        <v>0</v>
      </c>
      <c r="N583" s="4">
        <v>0</v>
      </c>
      <c r="O583" s="4">
        <v>0</v>
      </c>
      <c r="P583" s="4">
        <v>1798.7090000000001</v>
      </c>
      <c r="Q583" s="4">
        <v>6031.1570000000002</v>
      </c>
      <c r="R583" s="4">
        <v>0.63500000000000001</v>
      </c>
      <c r="S583" s="4">
        <v>197.43299999999999</v>
      </c>
      <c r="T583" s="4">
        <v>1.0589999999999999</v>
      </c>
      <c r="U583" s="16"/>
      <c r="V583" s="16"/>
      <c r="W583" s="16"/>
      <c r="X583" s="16"/>
      <c r="Y583" s="16"/>
      <c r="Z583" s="16"/>
      <c r="AA583" s="16"/>
      <c r="AB583" s="28" t="str">
        <f>[1]DE!B$4828</f>
        <v>4.(a)</v>
      </c>
      <c r="AC583" s="31" t="str">
        <f>[1]DE!C$4828</f>
        <v>Basell Polyolefine GmbH Werk Wesseling</v>
      </c>
      <c r="AD583" s="31" t="str">
        <f>[1]DE!D$4828</f>
        <v>Basell Polyolefine GmbH Werk Wesseling</v>
      </c>
      <c r="AE583" s="31">
        <f>[1]DE!E$4828</f>
        <v>74009</v>
      </c>
      <c r="AF583" s="31" t="str">
        <f>[1]DE!F$4828</f>
        <v>Brühler Str.</v>
      </c>
      <c r="AG583" s="31" t="str">
        <f>[1]DE!G$4828</f>
        <v>60</v>
      </c>
      <c r="AH583" s="31" t="str">
        <f>[1]DE!H$4828</f>
        <v>Wesseling</v>
      </c>
      <c r="AI583" s="31" t="str">
        <f>[1]DE!I$4828</f>
        <v>50389</v>
      </c>
      <c r="AJ583" s="31">
        <f>[1]DE!J$4828</f>
        <v>873</v>
      </c>
      <c r="AK583" s="31">
        <f>[1]DE!K$4828</f>
        <v>0</v>
      </c>
      <c r="AL583" s="31">
        <f>[1]DE!L$4828</f>
        <v>0</v>
      </c>
      <c r="AM583" s="31">
        <f>[1]DE!M$4828</f>
        <v>2220</v>
      </c>
      <c r="AN583" s="8" t="s">
        <v>810</v>
      </c>
    </row>
    <row r="584" spans="1:40">
      <c r="A584" s="1" t="s">
        <v>1470</v>
      </c>
      <c r="B584" s="1">
        <v>2012</v>
      </c>
      <c r="C584" s="1" t="s">
        <v>4003</v>
      </c>
      <c r="D584" s="1" t="s">
        <v>4004</v>
      </c>
      <c r="E584" s="1" t="s">
        <v>4005</v>
      </c>
      <c r="F584" s="1">
        <v>585</v>
      </c>
      <c r="G584" s="1" t="s">
        <v>4006</v>
      </c>
      <c r="H584" s="1" t="s">
        <v>1608</v>
      </c>
      <c r="I584" s="1"/>
      <c r="J584" s="1" t="s">
        <v>1627</v>
      </c>
      <c r="K584" s="1">
        <v>286</v>
      </c>
      <c r="L584" s="1"/>
      <c r="M584" s="1">
        <v>0</v>
      </c>
      <c r="N584" s="1">
        <v>0</v>
      </c>
      <c r="O584" s="1">
        <v>0</v>
      </c>
      <c r="P584" s="1">
        <v>1673.1</v>
      </c>
      <c r="Q584" s="1">
        <v>4819.5</v>
      </c>
      <c r="R584" s="1">
        <v>0</v>
      </c>
      <c r="S584" s="1">
        <v>119.8</v>
      </c>
      <c r="T584" s="1">
        <v>0</v>
      </c>
      <c r="U584" s="3"/>
      <c r="V584" s="3"/>
      <c r="W584" s="3"/>
      <c r="X584" s="3"/>
      <c r="Y584" s="3"/>
      <c r="Z584" s="3"/>
      <c r="AA584" s="3"/>
    </row>
    <row r="585" spans="1:40">
      <c r="A585" s="1" t="s">
        <v>1470</v>
      </c>
      <c r="B585" s="1">
        <v>2012</v>
      </c>
      <c r="C585" s="1" t="s">
        <v>4007</v>
      </c>
      <c r="D585" s="1" t="s">
        <v>4008</v>
      </c>
      <c r="E585" s="1" t="s">
        <v>4009</v>
      </c>
      <c r="F585" s="1">
        <v>586</v>
      </c>
      <c r="G585" s="1" t="s">
        <v>4010</v>
      </c>
      <c r="H585" s="1" t="s">
        <v>1608</v>
      </c>
      <c r="I585" s="1"/>
      <c r="J585" s="1" t="s">
        <v>1627</v>
      </c>
      <c r="K585" s="1">
        <v>705</v>
      </c>
      <c r="L585" s="1"/>
      <c r="M585" s="1">
        <v>0</v>
      </c>
      <c r="N585" s="1">
        <v>0</v>
      </c>
      <c r="O585" s="1">
        <v>0</v>
      </c>
      <c r="P585" s="1">
        <v>1505</v>
      </c>
      <c r="Q585" s="1">
        <v>12605</v>
      </c>
      <c r="R585" s="1">
        <v>5.9</v>
      </c>
      <c r="S585" s="1">
        <v>275</v>
      </c>
      <c r="T585" s="1">
        <v>0</v>
      </c>
      <c r="U585" s="3"/>
      <c r="V585" s="3"/>
      <c r="W585" s="3"/>
      <c r="X585" s="3"/>
      <c r="Y585" s="3"/>
      <c r="Z585" s="3"/>
      <c r="AA585" s="3"/>
    </row>
    <row r="586" spans="1:40">
      <c r="A586" s="1" t="s">
        <v>1470</v>
      </c>
      <c r="B586" s="1">
        <v>2012</v>
      </c>
      <c r="C586" s="1" t="s">
        <v>4011</v>
      </c>
      <c r="D586" s="1" t="s">
        <v>4012</v>
      </c>
      <c r="E586" s="1" t="s">
        <v>4013</v>
      </c>
      <c r="F586" s="1">
        <v>587</v>
      </c>
      <c r="G586" s="1" t="s">
        <v>4014</v>
      </c>
      <c r="H586" s="1" t="s">
        <v>1608</v>
      </c>
      <c r="I586" s="1"/>
      <c r="J586" s="1" t="s">
        <v>1627</v>
      </c>
      <c r="K586" s="1">
        <v>176</v>
      </c>
      <c r="L586" s="1"/>
      <c r="M586" s="1">
        <v>0</v>
      </c>
      <c r="N586" s="1">
        <v>0</v>
      </c>
      <c r="O586" s="1">
        <v>3.9350000000000001</v>
      </c>
      <c r="P586" s="1">
        <v>733.87300000000005</v>
      </c>
      <c r="Q586" s="1">
        <v>0</v>
      </c>
      <c r="R586" s="1">
        <v>0.185</v>
      </c>
      <c r="S586" s="1">
        <v>43.462000000000003</v>
      </c>
      <c r="T586" s="1">
        <v>0</v>
      </c>
      <c r="U586" s="3"/>
      <c r="V586" s="3"/>
      <c r="W586" s="3"/>
      <c r="X586" s="3"/>
      <c r="Y586" s="3"/>
      <c r="Z586" s="3"/>
      <c r="AA586" s="3"/>
    </row>
    <row r="587" spans="1:40">
      <c r="A587" s="1" t="s">
        <v>1470</v>
      </c>
      <c r="B587" s="1">
        <v>2012</v>
      </c>
      <c r="C587" s="1" t="s">
        <v>4015</v>
      </c>
      <c r="D587" s="1" t="s">
        <v>4016</v>
      </c>
      <c r="E587" s="1" t="s">
        <v>4017</v>
      </c>
      <c r="F587" s="1">
        <v>588</v>
      </c>
      <c r="G587" s="1" t="s">
        <v>4018</v>
      </c>
      <c r="H587" s="1" t="s">
        <v>1608</v>
      </c>
      <c r="I587" s="1"/>
      <c r="J587" s="1" t="s">
        <v>1627</v>
      </c>
      <c r="K587" s="1">
        <v>99</v>
      </c>
      <c r="L587" s="1"/>
      <c r="M587" s="1">
        <v>0</v>
      </c>
      <c r="N587" s="1">
        <v>0</v>
      </c>
      <c r="O587" s="1">
        <v>0</v>
      </c>
      <c r="P587" s="1">
        <v>381.42500000000001</v>
      </c>
      <c r="Q587" s="1">
        <v>2362.752</v>
      </c>
      <c r="R587" s="1">
        <v>1.105</v>
      </c>
      <c r="S587" s="1">
        <v>58.816000000000003</v>
      </c>
      <c r="T587" s="1">
        <v>0.24</v>
      </c>
      <c r="U587" s="3"/>
      <c r="V587" s="3"/>
      <c r="W587" s="3"/>
      <c r="X587" s="3"/>
      <c r="Y587" s="3"/>
      <c r="Z587" s="3"/>
      <c r="AA587" s="3"/>
    </row>
    <row r="588" spans="1:40">
      <c r="A588" s="1" t="s">
        <v>1470</v>
      </c>
      <c r="B588" s="1">
        <v>2012</v>
      </c>
      <c r="C588" s="1" t="s">
        <v>4019</v>
      </c>
      <c r="D588" s="1" t="s">
        <v>4020</v>
      </c>
      <c r="E588" s="1" t="s">
        <v>4021</v>
      </c>
      <c r="F588" s="1">
        <v>589</v>
      </c>
      <c r="G588" s="1" t="s">
        <v>4022</v>
      </c>
      <c r="H588" s="1" t="s">
        <v>1608</v>
      </c>
      <c r="I588" s="1"/>
      <c r="J588" s="1" t="s">
        <v>1627</v>
      </c>
      <c r="K588" s="1">
        <v>300</v>
      </c>
      <c r="L588" s="1"/>
      <c r="M588" s="1">
        <v>0</v>
      </c>
      <c r="N588" s="1">
        <v>1792.5</v>
      </c>
      <c r="O588" s="1">
        <v>5722.3</v>
      </c>
      <c r="P588" s="1">
        <v>0</v>
      </c>
      <c r="Q588" s="1">
        <v>1338.9</v>
      </c>
      <c r="R588" s="1">
        <v>102.2</v>
      </c>
      <c r="S588" s="1">
        <v>303.2</v>
      </c>
      <c r="T588" s="1">
        <v>15.6</v>
      </c>
      <c r="U588" s="3"/>
      <c r="V588" s="3"/>
      <c r="W588" s="3"/>
      <c r="X588" s="3"/>
      <c r="Y588" s="3"/>
      <c r="Z588" s="3"/>
      <c r="AA588" s="3"/>
    </row>
    <row r="589" spans="1:40">
      <c r="A589" s="1" t="s">
        <v>1470</v>
      </c>
      <c r="B589" s="1">
        <v>2012</v>
      </c>
      <c r="C589" s="1" t="s">
        <v>4023</v>
      </c>
      <c r="D589" s="1" t="s">
        <v>4024</v>
      </c>
      <c r="E589" s="1" t="s">
        <v>4025</v>
      </c>
      <c r="F589" s="1">
        <v>590</v>
      </c>
      <c r="G589" s="1" t="s">
        <v>4026</v>
      </c>
      <c r="H589" s="1" t="s">
        <v>1608</v>
      </c>
      <c r="I589" s="1"/>
      <c r="J589" s="1" t="s">
        <v>1627</v>
      </c>
      <c r="K589" s="1">
        <v>300</v>
      </c>
      <c r="L589" s="1"/>
      <c r="M589" s="1">
        <v>0</v>
      </c>
      <c r="N589" s="1">
        <v>0</v>
      </c>
      <c r="O589" s="1">
        <v>5208.933</v>
      </c>
      <c r="P589" s="1">
        <v>0</v>
      </c>
      <c r="Q589" s="1">
        <v>1302.809</v>
      </c>
      <c r="R589" s="1">
        <v>1161.498</v>
      </c>
      <c r="S589" s="1">
        <v>472.70400000000001</v>
      </c>
      <c r="T589" s="1">
        <v>17.741</v>
      </c>
      <c r="U589" s="3"/>
      <c r="V589" s="3"/>
      <c r="W589" s="3"/>
      <c r="X589" s="3"/>
      <c r="Y589" s="3"/>
      <c r="Z589" s="3"/>
      <c r="AA589" s="3"/>
    </row>
    <row r="590" spans="1:40">
      <c r="A590" s="1" t="s">
        <v>1470</v>
      </c>
      <c r="B590" s="1">
        <v>2012</v>
      </c>
      <c r="C590" s="1" t="s">
        <v>4027</v>
      </c>
      <c r="D590" s="1" t="s">
        <v>4028</v>
      </c>
      <c r="E590" s="1" t="s">
        <v>4029</v>
      </c>
      <c r="F590" s="1">
        <v>591</v>
      </c>
      <c r="G590" s="1" t="s">
        <v>4030</v>
      </c>
      <c r="H590" s="1" t="s">
        <v>4031</v>
      </c>
      <c r="I590" s="1"/>
      <c r="J590" s="1" t="s">
        <v>1627</v>
      </c>
      <c r="K590" s="1">
        <v>233</v>
      </c>
      <c r="L590" s="1"/>
      <c r="M590" s="1">
        <v>984.30399999999997</v>
      </c>
      <c r="N590" s="1">
        <v>0</v>
      </c>
      <c r="O590" s="1">
        <v>0</v>
      </c>
      <c r="P590" s="1">
        <v>2122.5459999999998</v>
      </c>
      <c r="Q590" s="1">
        <v>165.58300000000003</v>
      </c>
      <c r="R590" s="1">
        <v>17.605999999999998</v>
      </c>
      <c r="S590" s="1">
        <v>184.50299999999999</v>
      </c>
      <c r="T590" s="1">
        <v>3.0369999999999999</v>
      </c>
      <c r="U590" s="3"/>
      <c r="V590" s="3"/>
      <c r="W590" s="3"/>
      <c r="X590" s="3"/>
      <c r="Y590" s="3"/>
      <c r="Z590" s="3"/>
      <c r="AA590" s="3"/>
    </row>
    <row r="591" spans="1:40">
      <c r="A591" s="1" t="s">
        <v>1470</v>
      </c>
      <c r="B591" s="1">
        <v>2012</v>
      </c>
      <c r="C591" s="1" t="s">
        <v>1612</v>
      </c>
      <c r="D591" s="1" t="s">
        <v>1613</v>
      </c>
      <c r="E591" s="1" t="s">
        <v>213</v>
      </c>
      <c r="F591" s="1">
        <v>44</v>
      </c>
      <c r="G591" s="1" t="s">
        <v>1614</v>
      </c>
      <c r="H591" s="1" t="s">
        <v>1615</v>
      </c>
      <c r="I591" s="1"/>
      <c r="J591" s="1" t="s">
        <v>633</v>
      </c>
      <c r="K591" s="1"/>
      <c r="L591" s="1"/>
      <c r="M591" s="1">
        <v>0</v>
      </c>
      <c r="N591" s="1">
        <v>0</v>
      </c>
      <c r="O591" s="1">
        <v>0</v>
      </c>
      <c r="P591" s="1">
        <v>0</v>
      </c>
      <c r="Q591" s="1">
        <v>0</v>
      </c>
      <c r="R591" s="1">
        <v>0</v>
      </c>
      <c r="S591" s="1">
        <v>0</v>
      </c>
      <c r="T591" s="1">
        <v>0</v>
      </c>
      <c r="U591" s="3" t="s">
        <v>1616</v>
      </c>
      <c r="V591" s="3"/>
      <c r="W591" s="3"/>
      <c r="X591" s="3"/>
      <c r="Y591" s="3"/>
      <c r="Z591" s="3"/>
      <c r="AA591" s="3"/>
    </row>
    <row r="592" spans="1:40">
      <c r="A592" s="1" t="s">
        <v>1470</v>
      </c>
      <c r="B592" s="1">
        <v>2012</v>
      </c>
      <c r="C592" s="1" t="s">
        <v>1617</v>
      </c>
      <c r="D592" s="1" t="s">
        <v>1618</v>
      </c>
      <c r="E592" s="1" t="s">
        <v>217</v>
      </c>
      <c r="F592" s="1">
        <v>45</v>
      </c>
      <c r="G592" s="1" t="s">
        <v>1619</v>
      </c>
      <c r="H592" s="1" t="s">
        <v>1615</v>
      </c>
      <c r="I592" s="1"/>
      <c r="J592" s="1" t="s">
        <v>633</v>
      </c>
      <c r="K592" s="1"/>
      <c r="L592" s="1"/>
      <c r="M592" s="1">
        <v>0</v>
      </c>
      <c r="N592" s="1">
        <v>0</v>
      </c>
      <c r="O592" s="1">
        <v>0</v>
      </c>
      <c r="P592" s="1">
        <v>0</v>
      </c>
      <c r="Q592" s="1">
        <v>0</v>
      </c>
      <c r="R592" s="1">
        <v>0</v>
      </c>
      <c r="S592" s="1">
        <v>0</v>
      </c>
      <c r="T592" s="1">
        <v>0</v>
      </c>
      <c r="U592" s="3" t="s">
        <v>1616</v>
      </c>
      <c r="V592" s="3"/>
      <c r="W592" s="3"/>
      <c r="X592" s="3"/>
      <c r="Y592" s="3"/>
      <c r="Z592" s="3"/>
      <c r="AA592" s="3"/>
    </row>
    <row r="593" spans="1:40" s="5" customFormat="1">
      <c r="A593" s="4" t="s">
        <v>1470</v>
      </c>
      <c r="B593" s="4">
        <v>2012</v>
      </c>
      <c r="C593" s="4" t="s">
        <v>1620</v>
      </c>
      <c r="D593" s="4" t="s">
        <v>1621</v>
      </c>
      <c r="E593" s="4" t="s">
        <v>221</v>
      </c>
      <c r="F593" s="4">
        <v>46</v>
      </c>
      <c r="G593" s="4" t="s">
        <v>1622</v>
      </c>
      <c r="H593" s="4" t="s">
        <v>1615</v>
      </c>
      <c r="I593" s="4"/>
      <c r="J593" s="4" t="s">
        <v>633</v>
      </c>
      <c r="K593" s="4"/>
      <c r="L593" s="4"/>
      <c r="M593" s="4">
        <v>0</v>
      </c>
      <c r="N593" s="4">
        <v>0</v>
      </c>
      <c r="O593" s="4">
        <v>0</v>
      </c>
      <c r="P593" s="4">
        <v>0</v>
      </c>
      <c r="Q593" s="4">
        <v>0</v>
      </c>
      <c r="R593" s="4">
        <v>0</v>
      </c>
      <c r="S593" s="4">
        <v>0</v>
      </c>
      <c r="T593" s="4">
        <v>0</v>
      </c>
      <c r="U593" s="16" t="s">
        <v>1616</v>
      </c>
      <c r="V593" s="16"/>
      <c r="W593" s="16"/>
      <c r="X593" s="16"/>
      <c r="Y593" s="16"/>
      <c r="Z593" s="16"/>
      <c r="AA593" s="16"/>
      <c r="AB593" s="28" t="str">
        <f>[1]DE!B$4906</f>
        <v>1.(a)</v>
      </c>
      <c r="AC593" s="31" t="str">
        <f>[1]DE!C$4906</f>
        <v>Wilhelmshavener Raffineriegesellschaft mbH WRG</v>
      </c>
      <c r="AD593" s="31" t="str">
        <f>[1]DE!D$4906</f>
        <v>WRG - Wilhelmshavener Raffinerie- gesellschaft mbH</v>
      </c>
      <c r="AE593" s="31">
        <f>[1]DE!E$4906</f>
        <v>43584</v>
      </c>
      <c r="AF593" s="31" t="str">
        <f>[1]DE!F$4906</f>
        <v>Raffineriestr.</v>
      </c>
      <c r="AG593" s="31" t="str">
        <f>[1]DE!G$4906</f>
        <v>1</v>
      </c>
      <c r="AH593" s="31" t="str">
        <f>[1]DE!H$4906</f>
        <v>Wilhelmshaven</v>
      </c>
      <c r="AI593" s="31" t="str">
        <f>[1]DE!I$4906</f>
        <v>26388</v>
      </c>
      <c r="AJ593" s="31">
        <f>[1]DE!J$4906</f>
        <v>0</v>
      </c>
      <c r="AK593" s="31">
        <f>[1]DE!K$4906</f>
        <v>0</v>
      </c>
      <c r="AL593" s="31">
        <f>[1]DE!L$4906</f>
        <v>0</v>
      </c>
      <c r="AM593" s="31">
        <f>[1]DE!M$4906</f>
        <v>0</v>
      </c>
      <c r="AN593" s="8" t="s">
        <v>810</v>
      </c>
    </row>
    <row r="594" spans="1:40" s="5" customFormat="1">
      <c r="A594" s="4" t="s">
        <v>1470</v>
      </c>
      <c r="B594" s="4">
        <v>2012</v>
      </c>
      <c r="C594" s="4" t="s">
        <v>4032</v>
      </c>
      <c r="D594" s="4" t="s">
        <v>4033</v>
      </c>
      <c r="E594" s="4" t="s">
        <v>4034</v>
      </c>
      <c r="F594" s="4">
        <v>592</v>
      </c>
      <c r="G594" s="4" t="s">
        <v>4035</v>
      </c>
      <c r="H594" s="4" t="s">
        <v>1615</v>
      </c>
      <c r="I594" s="4"/>
      <c r="J594" s="4" t="s">
        <v>1627</v>
      </c>
      <c r="K594" s="4">
        <v>1870</v>
      </c>
      <c r="L594" s="4"/>
      <c r="M594" s="4">
        <v>7.5259999999999998</v>
      </c>
      <c r="N594" s="4">
        <v>37216.493999999999</v>
      </c>
      <c r="O594" s="4">
        <v>165.76599999999999</v>
      </c>
      <c r="P594" s="4">
        <v>0</v>
      </c>
      <c r="Q594" s="4">
        <v>0</v>
      </c>
      <c r="R594" s="4">
        <v>1822.75</v>
      </c>
      <c r="S594" s="4">
        <v>2317.9</v>
      </c>
      <c r="T594" s="4">
        <v>72.02</v>
      </c>
      <c r="U594" s="16"/>
      <c r="V594" s="16"/>
      <c r="W594" s="16"/>
      <c r="X594" s="16"/>
      <c r="Y594" s="16"/>
      <c r="Z594" s="16"/>
      <c r="AA594" s="16"/>
      <c r="AB594" s="28" t="str">
        <f>[1]DE!B$4898</f>
        <v>1.(c)</v>
      </c>
      <c r="AC594" s="31" t="str">
        <f>[1]DE!C$4898</f>
        <v>E.ON Kraftwerke GmbH</v>
      </c>
      <c r="AD594" s="31" t="str">
        <f>[1]DE!D$4898</f>
        <v>E.ON Kraftwerke GmbH</v>
      </c>
      <c r="AE594" s="31">
        <f>[1]DE!E$4898</f>
        <v>43585</v>
      </c>
      <c r="AF594" s="31" t="str">
        <f>[1]DE!F$4898</f>
        <v>Zum Kraftwerk</v>
      </c>
      <c r="AG594" s="31" t="str">
        <f>[1]DE!G$4898</f>
        <v>20</v>
      </c>
      <c r="AH594" s="31" t="str">
        <f>[1]DE!H$4898</f>
        <v>Wilhelmshaven</v>
      </c>
      <c r="AI594" s="31" t="str">
        <f>[1]DE!I$4898</f>
        <v>26386</v>
      </c>
      <c r="AJ594" s="31">
        <f>[1]DE!J$4898</f>
        <v>2320</v>
      </c>
      <c r="AK594" s="31">
        <f>[1]DE!K$4898</f>
        <v>1830</v>
      </c>
      <c r="AL594" s="31">
        <f>[1]DE!L$4898</f>
        <v>72</v>
      </c>
      <c r="AM594" s="31">
        <f>[1]DE!M$4898</f>
        <v>3540</v>
      </c>
      <c r="AN594" s="8" t="s">
        <v>810</v>
      </c>
    </row>
    <row r="595" spans="1:40">
      <c r="A595" s="1" t="s">
        <v>1470</v>
      </c>
      <c r="B595" s="1">
        <v>2012</v>
      </c>
      <c r="C595" s="1" t="s">
        <v>4036</v>
      </c>
      <c r="D595" s="1" t="s">
        <v>4037</v>
      </c>
      <c r="E595" s="1" t="s">
        <v>4038</v>
      </c>
      <c r="F595" s="1">
        <v>593</v>
      </c>
      <c r="G595" s="1" t="s">
        <v>4039</v>
      </c>
      <c r="H595" s="1" t="s">
        <v>1615</v>
      </c>
      <c r="I595" s="1"/>
      <c r="J595" s="1" t="s">
        <v>1627</v>
      </c>
      <c r="K595" s="1">
        <v>218</v>
      </c>
      <c r="L595" s="1"/>
      <c r="M595" s="1">
        <v>0</v>
      </c>
      <c r="N595" s="1">
        <v>0</v>
      </c>
      <c r="O595" s="1">
        <v>0</v>
      </c>
      <c r="P595" s="1">
        <v>834.86300000000006</v>
      </c>
      <c r="Q595" s="1">
        <v>161.71299999999999</v>
      </c>
      <c r="R595" s="1">
        <v>0.42199999999999999</v>
      </c>
      <c r="S595" s="1">
        <v>14.13</v>
      </c>
      <c r="T595" s="1">
        <v>8.4000000000000005E-2</v>
      </c>
      <c r="U595" s="3"/>
      <c r="V595" s="3"/>
      <c r="W595" s="3"/>
      <c r="X595" s="3"/>
      <c r="Y595" s="3"/>
      <c r="Z595" s="3"/>
      <c r="AA595" s="3"/>
    </row>
    <row r="596" spans="1:40">
      <c r="A596" s="1" t="s">
        <v>1470</v>
      </c>
      <c r="B596" s="1">
        <v>2012</v>
      </c>
      <c r="C596" s="1" t="s">
        <v>4040</v>
      </c>
      <c r="D596" s="1" t="s">
        <v>4041</v>
      </c>
      <c r="E596" s="1" t="s">
        <v>4042</v>
      </c>
      <c r="F596" s="1">
        <v>594</v>
      </c>
      <c r="G596" s="1" t="s">
        <v>4043</v>
      </c>
      <c r="H596" s="1" t="s">
        <v>1615</v>
      </c>
      <c r="I596" s="1"/>
      <c r="J596" s="1" t="s">
        <v>1627</v>
      </c>
      <c r="K596" s="1">
        <v>190</v>
      </c>
      <c r="L596" s="1"/>
      <c r="M596" s="1">
        <v>0</v>
      </c>
      <c r="N596" s="1">
        <v>0</v>
      </c>
      <c r="O596" s="1">
        <v>10.147</v>
      </c>
      <c r="P596" s="1">
        <v>0</v>
      </c>
      <c r="Q596" s="1">
        <v>0</v>
      </c>
      <c r="R596" s="1">
        <v>0.66600000000000004</v>
      </c>
      <c r="S596" s="1">
        <v>8.1000000000000003E-2</v>
      </c>
      <c r="T596" s="1">
        <v>4.0000000000000001E-3</v>
      </c>
      <c r="U596" s="3"/>
      <c r="V596" s="3"/>
      <c r="W596" s="3"/>
      <c r="X596" s="3"/>
      <c r="Y596" s="3"/>
      <c r="Z596" s="3"/>
      <c r="AA596" s="3"/>
    </row>
    <row r="597" spans="1:40">
      <c r="A597" s="1" t="s">
        <v>1470</v>
      </c>
      <c r="B597" s="1">
        <v>2012</v>
      </c>
      <c r="C597" s="1" t="s">
        <v>4044</v>
      </c>
      <c r="D597" s="1" t="s">
        <v>4045</v>
      </c>
      <c r="E597" s="1" t="s">
        <v>4046</v>
      </c>
      <c r="F597" s="1">
        <v>595</v>
      </c>
      <c r="G597" s="1" t="s">
        <v>4047</v>
      </c>
      <c r="H597" s="1" t="s">
        <v>4048</v>
      </c>
      <c r="I597" s="1"/>
      <c r="J597" s="1" t="s">
        <v>1627</v>
      </c>
      <c r="K597" s="1">
        <v>67</v>
      </c>
      <c r="L597" s="1"/>
      <c r="M597" s="1">
        <v>1744.8009999999999</v>
      </c>
      <c r="N597" s="1">
        <v>0</v>
      </c>
      <c r="O597" s="1">
        <v>5.1159999999999997</v>
      </c>
      <c r="P597" s="1">
        <v>0</v>
      </c>
      <c r="Q597" s="1">
        <v>0</v>
      </c>
      <c r="R597" s="1">
        <v>9.9000000000000005E-2</v>
      </c>
      <c r="S597" s="1">
        <v>109.989</v>
      </c>
      <c r="T597" s="1">
        <v>1.804</v>
      </c>
      <c r="U597" s="3"/>
      <c r="V597" s="3"/>
      <c r="W597" s="3"/>
      <c r="X597" s="3"/>
      <c r="Y597" s="3"/>
      <c r="Z597" s="3"/>
      <c r="AA597" s="3"/>
    </row>
    <row r="598" spans="1:40">
      <c r="A598" s="1" t="s">
        <v>1470</v>
      </c>
      <c r="B598" s="1">
        <v>2012</v>
      </c>
      <c r="C598" s="1" t="s">
        <v>4049</v>
      </c>
      <c r="D598" s="1" t="s">
        <v>4050</v>
      </c>
      <c r="E598" s="1" t="s">
        <v>4051</v>
      </c>
      <c r="F598" s="1">
        <v>596</v>
      </c>
      <c r="G598" s="1" t="s">
        <v>4052</v>
      </c>
      <c r="H598" s="1" t="s">
        <v>4048</v>
      </c>
      <c r="I598" s="1"/>
      <c r="J598" s="1" t="s">
        <v>1627</v>
      </c>
      <c r="K598" s="1">
        <v>375</v>
      </c>
      <c r="L598" s="1"/>
      <c r="M598" s="1">
        <v>0</v>
      </c>
      <c r="N598" s="1">
        <v>0</v>
      </c>
      <c r="O598" s="1">
        <v>0</v>
      </c>
      <c r="P598" s="1">
        <v>9136.1350000000002</v>
      </c>
      <c r="Q598" s="1">
        <v>0</v>
      </c>
      <c r="R598" s="1">
        <v>0</v>
      </c>
      <c r="S598" s="1">
        <v>224.27199999999999</v>
      </c>
      <c r="T598" s="1">
        <v>0</v>
      </c>
      <c r="U598" s="3"/>
      <c r="V598" s="3"/>
      <c r="W598" s="3"/>
      <c r="X598" s="3"/>
      <c r="Y598" s="3"/>
      <c r="Z598" s="3"/>
      <c r="AA598" s="3"/>
    </row>
    <row r="599" spans="1:40">
      <c r="A599" s="1" t="s">
        <v>1470</v>
      </c>
      <c r="B599" s="1">
        <v>2012</v>
      </c>
      <c r="C599" s="1" t="s">
        <v>4053</v>
      </c>
      <c r="D599" s="1" t="s">
        <v>4054</v>
      </c>
      <c r="E599" s="1" t="s">
        <v>4055</v>
      </c>
      <c r="F599" s="1">
        <v>597</v>
      </c>
      <c r="G599" s="1" t="s">
        <v>4056</v>
      </c>
      <c r="H599" s="1" t="s">
        <v>4048</v>
      </c>
      <c r="I599" s="1"/>
      <c r="J599" s="1" t="s">
        <v>1627</v>
      </c>
      <c r="K599" s="1">
        <v>375</v>
      </c>
      <c r="L599" s="1"/>
      <c r="M599" s="1">
        <v>0</v>
      </c>
      <c r="N599" s="1">
        <v>0</v>
      </c>
      <c r="O599" s="1">
        <v>0</v>
      </c>
      <c r="P599" s="1">
        <v>7940.201</v>
      </c>
      <c r="Q599" s="1">
        <v>0</v>
      </c>
      <c r="R599" s="1">
        <v>0</v>
      </c>
      <c r="S599" s="1">
        <v>208.738</v>
      </c>
      <c r="T599" s="1">
        <v>0</v>
      </c>
      <c r="U599" s="3"/>
      <c r="V599" s="3"/>
      <c r="W599" s="3"/>
      <c r="X599" s="3"/>
      <c r="Y599" s="3"/>
      <c r="Z599" s="3"/>
      <c r="AA599" s="3"/>
    </row>
    <row r="600" spans="1:40">
      <c r="A600" s="1" t="s">
        <v>1470</v>
      </c>
      <c r="B600" s="1">
        <v>2012</v>
      </c>
      <c r="C600" s="1" t="s">
        <v>4057</v>
      </c>
      <c r="D600" s="1" t="s">
        <v>4058</v>
      </c>
      <c r="E600" s="1" t="s">
        <v>4059</v>
      </c>
      <c r="F600" s="1">
        <v>598</v>
      </c>
      <c r="G600" s="1" t="s">
        <v>4060</v>
      </c>
      <c r="H600" s="1" t="s">
        <v>4048</v>
      </c>
      <c r="I600" s="1"/>
      <c r="J600" s="1" t="s">
        <v>1627</v>
      </c>
      <c r="K600" s="1">
        <v>112</v>
      </c>
      <c r="L600" s="1"/>
      <c r="M600" s="1">
        <v>0</v>
      </c>
      <c r="N600" s="1">
        <v>0</v>
      </c>
      <c r="O600" s="1">
        <v>0</v>
      </c>
      <c r="P600" s="1">
        <v>1132.998</v>
      </c>
      <c r="Q600" s="1">
        <v>0</v>
      </c>
      <c r="R600" s="1">
        <v>0</v>
      </c>
      <c r="S600" s="1">
        <v>29.065000000000001</v>
      </c>
      <c r="T600" s="1">
        <v>0</v>
      </c>
      <c r="U600" s="3"/>
      <c r="V600" s="3"/>
      <c r="W600" s="3"/>
      <c r="X600" s="3"/>
      <c r="Y600" s="3"/>
      <c r="Z600" s="3"/>
      <c r="AA600" s="3"/>
    </row>
    <row r="601" spans="1:40">
      <c r="A601" s="1" t="s">
        <v>1470</v>
      </c>
      <c r="B601" s="1">
        <v>2012</v>
      </c>
      <c r="C601" s="1" t="s">
        <v>4061</v>
      </c>
      <c r="D601" s="1" t="s">
        <v>4062</v>
      </c>
      <c r="E601" s="1" t="s">
        <v>4063</v>
      </c>
      <c r="F601" s="1">
        <v>599</v>
      </c>
      <c r="G601" s="1" t="s">
        <v>4064</v>
      </c>
      <c r="H601" s="1" t="s">
        <v>4048</v>
      </c>
      <c r="I601" s="1"/>
      <c r="J601" s="1" t="s">
        <v>1627</v>
      </c>
      <c r="K601" s="1">
        <v>80</v>
      </c>
      <c r="L601" s="1"/>
      <c r="M601" s="1">
        <v>0</v>
      </c>
      <c r="N601" s="1">
        <v>0</v>
      </c>
      <c r="O601" s="1">
        <v>0</v>
      </c>
      <c r="P601" s="1">
        <v>1020.599</v>
      </c>
      <c r="Q601" s="1">
        <v>0</v>
      </c>
      <c r="R601" s="1">
        <v>0</v>
      </c>
      <c r="S601" s="1">
        <v>34.140999999999998</v>
      </c>
      <c r="T601" s="1">
        <v>0</v>
      </c>
      <c r="U601" s="3"/>
      <c r="V601" s="3"/>
      <c r="W601" s="3"/>
      <c r="X601" s="3"/>
      <c r="Y601" s="3"/>
      <c r="Z601" s="3"/>
      <c r="AA601" s="3"/>
    </row>
    <row r="602" spans="1:40" s="5" customFormat="1">
      <c r="A602" s="4" t="s">
        <v>1470</v>
      </c>
      <c r="B602" s="4">
        <v>2012</v>
      </c>
      <c r="C602" s="4" t="s">
        <v>4065</v>
      </c>
      <c r="D602" s="4" t="s">
        <v>4066</v>
      </c>
      <c r="E602" s="4" t="s">
        <v>4067</v>
      </c>
      <c r="F602" s="4">
        <v>600</v>
      </c>
      <c r="G602" s="4" t="s">
        <v>4068</v>
      </c>
      <c r="H602" s="4" t="s">
        <v>4069</v>
      </c>
      <c r="I602" s="4"/>
      <c r="J602" s="4" t="s">
        <v>1627</v>
      </c>
      <c r="K602" s="4">
        <v>109</v>
      </c>
      <c r="L602" s="4"/>
      <c r="M602" s="4">
        <v>0</v>
      </c>
      <c r="N602" s="4">
        <v>0</v>
      </c>
      <c r="O602" s="4">
        <v>0</v>
      </c>
      <c r="P602" s="4">
        <v>543.08000000000004</v>
      </c>
      <c r="Q602" s="4">
        <v>18.600000000000001</v>
      </c>
      <c r="R602" s="4">
        <v>5.0999999999999996</v>
      </c>
      <c r="S602" s="4">
        <v>23.46</v>
      </c>
      <c r="T602" s="4">
        <v>0.17399999999999999</v>
      </c>
      <c r="U602" s="16"/>
      <c r="V602" s="16"/>
      <c r="W602" s="16"/>
      <c r="X602" s="16"/>
      <c r="Y602" s="16"/>
      <c r="Z602" s="16"/>
      <c r="AA602" s="16"/>
      <c r="AB602" s="28" t="str">
        <f>[1]DE!B$4947</f>
        <v>6.(b)</v>
      </c>
      <c r="AC602" s="31" t="str">
        <f>[1]DE!C$4947</f>
        <v>DS Smith Paper Deutschland GmbH</v>
      </c>
      <c r="AD602" s="31" t="str">
        <f>[1]DE!D$4947</f>
        <v>DS Smith Paper Deutschland GmbH</v>
      </c>
      <c r="AE602" s="31">
        <f>[1]DE!E$4947</f>
        <v>44982</v>
      </c>
      <c r="AF602" s="31" t="str">
        <f>[1]DE!F$4947</f>
        <v>Kasseler Landstr.</v>
      </c>
      <c r="AG602" s="31" t="str">
        <f>[1]DE!G$4947</f>
        <v>23</v>
      </c>
      <c r="AH602" s="31" t="str">
        <f>[1]DE!H$4947</f>
        <v>Witzenhausen</v>
      </c>
      <c r="AI602" s="31" t="str">
        <f>[1]DE!I$4947</f>
        <v>37213</v>
      </c>
      <c r="AJ602" s="31">
        <f>[1]DE!J$4947</f>
        <v>0</v>
      </c>
      <c r="AK602" s="31">
        <f>[1]DE!K$4947</f>
        <v>0</v>
      </c>
      <c r="AL602" s="31">
        <f>[1]DE!L$4947</f>
        <v>0</v>
      </c>
      <c r="AM602" s="31">
        <f>[1]DE!M$4947</f>
        <v>0</v>
      </c>
      <c r="AN602" s="8" t="s">
        <v>810</v>
      </c>
    </row>
    <row r="603" spans="1:40">
      <c r="A603" s="1" t="s">
        <v>1470</v>
      </c>
      <c r="B603" s="1">
        <v>2012</v>
      </c>
      <c r="C603" s="1" t="s">
        <v>4070</v>
      </c>
      <c r="D603" s="1" t="s">
        <v>4071</v>
      </c>
      <c r="E603" s="1" t="s">
        <v>4072</v>
      </c>
      <c r="F603" s="1">
        <v>601</v>
      </c>
      <c r="G603" s="1" t="s">
        <v>4073</v>
      </c>
      <c r="H603" s="1" t="s">
        <v>4074</v>
      </c>
      <c r="I603" s="1"/>
      <c r="J603" s="1" t="s">
        <v>1627</v>
      </c>
      <c r="K603" s="1">
        <v>150</v>
      </c>
      <c r="L603" s="1"/>
      <c r="M603" s="1">
        <v>0</v>
      </c>
      <c r="N603" s="1">
        <v>0</v>
      </c>
      <c r="O603" s="1">
        <v>0</v>
      </c>
      <c r="P603" s="1">
        <v>74.025999999999996</v>
      </c>
      <c r="Q603" s="1">
        <v>0</v>
      </c>
      <c r="R603" s="1">
        <v>0.03</v>
      </c>
      <c r="S603" s="1">
        <v>10.236000000000001</v>
      </c>
      <c r="T603" s="1">
        <v>1.2999999999999999E-2</v>
      </c>
      <c r="U603" s="3"/>
      <c r="V603" s="3"/>
      <c r="W603" s="3"/>
      <c r="X603" s="3"/>
      <c r="Y603" s="3"/>
      <c r="Z603" s="3"/>
      <c r="AA603" s="3"/>
    </row>
    <row r="604" spans="1:40">
      <c r="A604" s="1" t="s">
        <v>1470</v>
      </c>
      <c r="B604" s="1">
        <v>2012</v>
      </c>
      <c r="C604" s="1" t="s">
        <v>4075</v>
      </c>
      <c r="D604" s="1" t="s">
        <v>4076</v>
      </c>
      <c r="E604" s="1" t="s">
        <v>4077</v>
      </c>
      <c r="F604" s="1">
        <v>602</v>
      </c>
      <c r="G604" s="1" t="s">
        <v>4078</v>
      </c>
      <c r="H604" s="1" t="s">
        <v>4079</v>
      </c>
      <c r="I604" s="1"/>
      <c r="J604" s="1" t="s">
        <v>1627</v>
      </c>
      <c r="K604" s="1">
        <v>750</v>
      </c>
      <c r="L604" s="1"/>
      <c r="M604" s="1">
        <v>5.73</v>
      </c>
      <c r="N604" s="1">
        <v>16756.2</v>
      </c>
      <c r="O604" s="1">
        <v>42</v>
      </c>
      <c r="P604" s="1">
        <v>313.2</v>
      </c>
      <c r="Q604" s="1">
        <v>0</v>
      </c>
      <c r="R604" s="1">
        <v>1076</v>
      </c>
      <c r="S604" s="1">
        <v>1021</v>
      </c>
      <c r="T604" s="1">
        <v>30.5</v>
      </c>
      <c r="U604" s="3"/>
      <c r="V604" s="3"/>
      <c r="W604" s="3"/>
      <c r="X604" s="3"/>
      <c r="Y604" s="3"/>
      <c r="Z604" s="3"/>
      <c r="AA604" s="3"/>
    </row>
    <row r="605" spans="1:40">
      <c r="A605" s="1" t="s">
        <v>1470</v>
      </c>
      <c r="B605" s="1">
        <v>2012</v>
      </c>
      <c r="C605" s="1" t="s">
        <v>4080</v>
      </c>
      <c r="D605" s="1" t="s">
        <v>4081</v>
      </c>
      <c r="E605" s="1" t="s">
        <v>4082</v>
      </c>
      <c r="F605" s="1">
        <v>603</v>
      </c>
      <c r="G605" s="1" t="s">
        <v>4083</v>
      </c>
      <c r="H605" s="1" t="s">
        <v>4079</v>
      </c>
      <c r="I605" s="1"/>
      <c r="J605" s="1" t="s">
        <v>1627</v>
      </c>
      <c r="K605" s="1">
        <v>978</v>
      </c>
      <c r="L605" s="1"/>
      <c r="M605" s="1">
        <v>0</v>
      </c>
      <c r="N605" s="1">
        <v>7214</v>
      </c>
      <c r="O605" s="1">
        <v>47</v>
      </c>
      <c r="P605" s="1">
        <v>1648</v>
      </c>
      <c r="Q605" s="1">
        <v>0</v>
      </c>
      <c r="R605" s="1">
        <v>686.2</v>
      </c>
      <c r="S605" s="1">
        <v>384.8</v>
      </c>
      <c r="T605" s="1">
        <v>22.2</v>
      </c>
      <c r="U605" s="3"/>
      <c r="V605" s="3"/>
      <c r="W605" s="3"/>
      <c r="X605" s="3"/>
      <c r="Y605" s="3"/>
      <c r="Z605" s="3"/>
      <c r="AA605" s="3"/>
    </row>
    <row r="606" spans="1:40" s="5" customFormat="1">
      <c r="A606" s="4" t="s">
        <v>1470</v>
      </c>
      <c r="B606" s="4">
        <v>2012</v>
      </c>
      <c r="C606" s="4" t="s">
        <v>4084</v>
      </c>
      <c r="D606" s="4" t="s">
        <v>4085</v>
      </c>
      <c r="E606" s="4" t="s">
        <v>4086</v>
      </c>
      <c r="F606" s="4">
        <v>604</v>
      </c>
      <c r="G606" s="4" t="s">
        <v>4087</v>
      </c>
      <c r="H606" s="4" t="s">
        <v>4088</v>
      </c>
      <c r="I606" s="4"/>
      <c r="J606" s="4" t="s">
        <v>1627</v>
      </c>
      <c r="K606" s="4">
        <v>57</v>
      </c>
      <c r="L606" s="4"/>
      <c r="M606" s="4">
        <v>11</v>
      </c>
      <c r="N606" s="4">
        <v>1177.3</v>
      </c>
      <c r="O606" s="4">
        <v>2.7</v>
      </c>
      <c r="P606" s="4">
        <v>0</v>
      </c>
      <c r="Q606" s="4">
        <v>0</v>
      </c>
      <c r="R606" s="4">
        <v>295.60000000000002</v>
      </c>
      <c r="S606" s="4">
        <v>158.19999999999999</v>
      </c>
      <c r="T606" s="4">
        <v>0.64</v>
      </c>
      <c r="U606" s="16"/>
      <c r="V606" s="16"/>
      <c r="W606" s="16"/>
      <c r="X606" s="16"/>
      <c r="Y606" s="16"/>
      <c r="Z606" s="16"/>
      <c r="AA606" s="16"/>
      <c r="AB606" s="28" t="str">
        <f>[1]DE!B$4965</f>
        <v>6.(b)</v>
      </c>
      <c r="AC606" s="31" t="str">
        <f>[1]DE!C$4965</f>
        <v>Arctic Paper Mochenwangen GmbH</v>
      </c>
      <c r="AD606" s="31" t="str">
        <f>[1]DE!D$4965</f>
        <v>Arctic Paper Mochenwangen GmbH</v>
      </c>
      <c r="AE606" s="31">
        <f>[1]DE!E$4965</f>
        <v>2522</v>
      </c>
      <c r="AF606" s="31" t="str">
        <f>[1]DE!F$4965</f>
        <v>Fabrikstr.</v>
      </c>
      <c r="AG606" s="31" t="str">
        <f>[1]DE!G$4965</f>
        <v>62</v>
      </c>
      <c r="AH606" s="31" t="str">
        <f>[1]DE!H$4965</f>
        <v>Wolpertswende</v>
      </c>
      <c r="AI606" s="31" t="str">
        <f>[1]DE!I$4965</f>
        <v>88284</v>
      </c>
      <c r="AJ606" s="31">
        <f>[1]DE!J$4965</f>
        <v>158</v>
      </c>
      <c r="AK606" s="31">
        <f>[1]DE!K$4965</f>
        <v>295</v>
      </c>
      <c r="AL606" s="31">
        <f>[1]DE!L$4965</f>
        <v>0</v>
      </c>
      <c r="AM606" s="31">
        <f>[1]DE!M$4965</f>
        <v>109</v>
      </c>
      <c r="AN606" s="8" t="s">
        <v>810</v>
      </c>
    </row>
    <row r="607" spans="1:40">
      <c r="A607" s="1" t="s">
        <v>1470</v>
      </c>
      <c r="B607" s="1">
        <v>2012</v>
      </c>
      <c r="C607" s="1" t="s">
        <v>4089</v>
      </c>
      <c r="D607" s="1" t="s">
        <v>4090</v>
      </c>
      <c r="E607" s="1" t="s">
        <v>4091</v>
      </c>
      <c r="F607" s="1">
        <v>605</v>
      </c>
      <c r="G607" s="1" t="s">
        <v>4092</v>
      </c>
      <c r="H607" s="1" t="s">
        <v>4093</v>
      </c>
      <c r="I607" s="1"/>
      <c r="J607" s="1" t="s">
        <v>1627</v>
      </c>
      <c r="K607" s="1">
        <v>100</v>
      </c>
      <c r="L607" s="1"/>
      <c r="M607" s="1">
        <v>0</v>
      </c>
      <c r="N607" s="1">
        <v>0</v>
      </c>
      <c r="O607" s="1">
        <v>0</v>
      </c>
      <c r="P607" s="1">
        <v>1364.49</v>
      </c>
      <c r="Q607" s="1">
        <v>0</v>
      </c>
      <c r="R607" s="1">
        <v>0.51900000000000002</v>
      </c>
      <c r="S607" s="1">
        <v>128.28</v>
      </c>
      <c r="T607" s="1">
        <v>3.6999999999999998E-2</v>
      </c>
      <c r="U607" s="3"/>
      <c r="V607" s="3"/>
      <c r="W607" s="3"/>
      <c r="X607" s="3"/>
      <c r="Y607" s="3"/>
      <c r="Z607" s="3"/>
      <c r="AA607" s="3"/>
    </row>
    <row r="608" spans="1:40">
      <c r="A608" s="1" t="s">
        <v>1470</v>
      </c>
      <c r="B608" s="1">
        <v>2012</v>
      </c>
      <c r="C608" s="1" t="s">
        <v>4094</v>
      </c>
      <c r="D608" s="1" t="s">
        <v>4095</v>
      </c>
      <c r="E608" s="1" t="s">
        <v>4096</v>
      </c>
      <c r="F608" s="1">
        <v>606</v>
      </c>
      <c r="G608" s="1" t="s">
        <v>4097</v>
      </c>
      <c r="H608" s="1" t="s">
        <v>4098</v>
      </c>
      <c r="I608" s="1"/>
      <c r="J608" s="1" t="s">
        <v>1627</v>
      </c>
      <c r="K608" s="1">
        <v>156</v>
      </c>
      <c r="L608" s="1"/>
      <c r="M608" s="1">
        <v>0</v>
      </c>
      <c r="N608" s="1">
        <v>1550</v>
      </c>
      <c r="O608" s="1">
        <v>0</v>
      </c>
      <c r="P608" s="1">
        <v>2791</v>
      </c>
      <c r="Q608" s="1">
        <v>118</v>
      </c>
      <c r="R608" s="1">
        <v>0.153</v>
      </c>
      <c r="S608" s="1">
        <v>153.4</v>
      </c>
      <c r="T608" s="1">
        <v>1.65</v>
      </c>
      <c r="U608" s="3"/>
      <c r="V608" s="3"/>
      <c r="W608" s="3"/>
      <c r="X608" s="3"/>
      <c r="Y608" s="3"/>
      <c r="Z608" s="3"/>
      <c r="AA608" s="3"/>
    </row>
    <row r="609" spans="1:41" s="5" customFormat="1">
      <c r="A609" s="4" t="s">
        <v>1470</v>
      </c>
      <c r="B609" s="4">
        <v>2012</v>
      </c>
      <c r="C609" s="4" t="s">
        <v>4099</v>
      </c>
      <c r="D609" s="4" t="s">
        <v>4100</v>
      </c>
      <c r="E609" s="4" t="s">
        <v>4101</v>
      </c>
      <c r="F609" s="4">
        <v>607</v>
      </c>
      <c r="G609" s="4" t="s">
        <v>4102</v>
      </c>
      <c r="H609" s="4" t="s">
        <v>4098</v>
      </c>
      <c r="I609" s="4"/>
      <c r="J609" s="4" t="s">
        <v>1627</v>
      </c>
      <c r="K609" s="4">
        <v>135</v>
      </c>
      <c r="L609" s="4"/>
      <c r="M609" s="4">
        <v>0</v>
      </c>
      <c r="N609" s="4">
        <v>0</v>
      </c>
      <c r="O609" s="4">
        <v>5</v>
      </c>
      <c r="P609" s="4">
        <v>608</v>
      </c>
      <c r="Q609" s="4">
        <v>0</v>
      </c>
      <c r="R609" s="4">
        <v>1</v>
      </c>
      <c r="S609" s="4">
        <v>20</v>
      </c>
      <c r="T609" s="4">
        <v>1</v>
      </c>
      <c r="U609" s="16"/>
      <c r="V609" s="16"/>
      <c r="W609" s="16"/>
      <c r="X609" s="16"/>
      <c r="Y609" s="16"/>
      <c r="Z609" s="16"/>
      <c r="AA609" s="16"/>
      <c r="AB609" s="28" t="str">
        <f>[1]DE!B$4979</f>
        <v>9.(c)</v>
      </c>
      <c r="AC609" s="31" t="str">
        <f>[1]DE!C$4979</f>
        <v>Daimler AG</v>
      </c>
      <c r="AD609" s="31" t="str">
        <f>[1]DE!D$4979</f>
        <v>Daimler AG</v>
      </c>
      <c r="AE609" s="31">
        <f>[1]DE!E$4979</f>
        <v>45173</v>
      </c>
      <c r="AF609" s="31" t="str">
        <f>[1]DE!F$4979</f>
        <v>Mercedesstr.</v>
      </c>
      <c r="AG609" s="31" t="str">
        <f>[1]DE!G$4979</f>
        <v>1</v>
      </c>
      <c r="AH609" s="31" t="str">
        <f>[1]DE!H$4979</f>
        <v>Wörth am Rhein</v>
      </c>
      <c r="AI609" s="31" t="str">
        <f>[1]DE!I$4979</f>
        <v>76742</v>
      </c>
      <c r="AJ609" s="31">
        <f>[1]DE!J$4979</f>
        <v>0</v>
      </c>
      <c r="AK609" s="31">
        <f>[1]DE!K$4979</f>
        <v>0</v>
      </c>
      <c r="AL609" s="31">
        <f>[1]DE!L$4979</f>
        <v>0</v>
      </c>
      <c r="AM609" s="31">
        <f>[1]DE!M$4979</f>
        <v>0</v>
      </c>
      <c r="AN609" s="8" t="s">
        <v>810</v>
      </c>
    </row>
    <row r="610" spans="1:41" s="5" customFormat="1">
      <c r="A610" s="4" t="s">
        <v>1470</v>
      </c>
      <c r="B610" s="4">
        <v>2012</v>
      </c>
      <c r="C610" s="4" t="s">
        <v>4103</v>
      </c>
      <c r="D610" s="4" t="s">
        <v>4104</v>
      </c>
      <c r="E610" s="4" t="s">
        <v>4105</v>
      </c>
      <c r="F610" s="4">
        <v>608</v>
      </c>
      <c r="G610" s="4" t="s">
        <v>4106</v>
      </c>
      <c r="H610" s="4" t="s">
        <v>4098</v>
      </c>
      <c r="I610" s="4"/>
      <c r="J610" s="4" t="s">
        <v>1627</v>
      </c>
      <c r="K610" s="4">
        <v>152</v>
      </c>
      <c r="L610" s="4"/>
      <c r="M610" s="4">
        <v>0</v>
      </c>
      <c r="N610" s="4">
        <v>0</v>
      </c>
      <c r="O610" s="4">
        <v>0</v>
      </c>
      <c r="P610" s="4">
        <v>372</v>
      </c>
      <c r="Q610" s="4">
        <v>0.12</v>
      </c>
      <c r="R610" s="4">
        <v>1.7999999999999999E-2</v>
      </c>
      <c r="S610" s="4">
        <v>15</v>
      </c>
      <c r="T610" s="4">
        <v>0</v>
      </c>
      <c r="U610" s="16"/>
      <c r="V610" s="16"/>
      <c r="W610" s="16"/>
      <c r="X610" s="16"/>
      <c r="Y610" s="16"/>
      <c r="Z610" s="16"/>
      <c r="AA610" s="16"/>
      <c r="AB610" s="28" t="str">
        <f>[1]DE!B$4980</f>
        <v>6.(b)</v>
      </c>
      <c r="AC610" s="31" t="str">
        <f>[1]DE!C$4980</f>
        <v>Palm Papierfabrik GmbH &amp; Co. KG</v>
      </c>
      <c r="AD610" s="31" t="str">
        <f>[1]DE!D$4980</f>
        <v>Palm Papierfabrik GmbH &amp; Co. KG</v>
      </c>
      <c r="AE610" s="31">
        <f>[1]DE!E$4980</f>
        <v>45196</v>
      </c>
      <c r="AF610" s="31" t="str">
        <f>[1]DE!F$4980</f>
        <v>Am Oberwald</v>
      </c>
      <c r="AG610" s="31" t="str">
        <f>[1]DE!G$4980</f>
        <v>2</v>
      </c>
      <c r="AH610" s="31" t="str">
        <f>[1]DE!H$4980</f>
        <v>Wörth am Rhein</v>
      </c>
      <c r="AI610" s="31" t="str">
        <f>[1]DE!I$4980</f>
        <v>76744</v>
      </c>
      <c r="AJ610" s="31">
        <f>[1]DE!J$4980</f>
        <v>0</v>
      </c>
      <c r="AK610" s="31">
        <f>[1]DE!K$4980</f>
        <v>0</v>
      </c>
      <c r="AL610" s="31">
        <f>[1]DE!L$4980</f>
        <v>0</v>
      </c>
      <c r="AM610" s="31">
        <f>[1]DE!M$4980</f>
        <v>0</v>
      </c>
      <c r="AN610" s="8" t="s">
        <v>810</v>
      </c>
    </row>
    <row r="611" spans="1:41" s="5" customFormat="1">
      <c r="A611" s="4" t="s">
        <v>1470</v>
      </c>
      <c r="B611" s="4">
        <v>2012</v>
      </c>
      <c r="C611" s="4" t="s">
        <v>4107</v>
      </c>
      <c r="D611" s="4" t="s">
        <v>4108</v>
      </c>
      <c r="E611" s="4" t="s">
        <v>4109</v>
      </c>
      <c r="F611" s="4">
        <v>609</v>
      </c>
      <c r="G611" s="4" t="s">
        <v>4110</v>
      </c>
      <c r="H611" s="4" t="s">
        <v>4111</v>
      </c>
      <c r="I611" s="4"/>
      <c r="J611" s="4" t="s">
        <v>1627</v>
      </c>
      <c r="K611" s="4">
        <v>116</v>
      </c>
      <c r="L611" s="4"/>
      <c r="M611" s="4">
        <v>0</v>
      </c>
      <c r="N611" s="4">
        <v>0</v>
      </c>
      <c r="O611" s="4">
        <v>0</v>
      </c>
      <c r="P611" s="4">
        <v>1255</v>
      </c>
      <c r="Q611" s="4">
        <v>0</v>
      </c>
      <c r="R611" s="4">
        <v>0.56299999999999994</v>
      </c>
      <c r="S611" s="4">
        <v>34.289000000000001</v>
      </c>
      <c r="T611" s="4">
        <v>0.158</v>
      </c>
      <c r="U611" s="16"/>
      <c r="V611" s="16"/>
      <c r="W611" s="16"/>
      <c r="X611" s="16"/>
      <c r="Y611" s="16"/>
      <c r="Z611" s="16"/>
      <c r="AA611" s="16"/>
      <c r="AB611" s="28" t="str">
        <f>[1]DE!B$4992</f>
        <v>3.(a)</v>
      </c>
      <c r="AC611" s="31" t="str">
        <f>[1]DE!C$4992</f>
        <v>K+S KALI GmbH</v>
      </c>
      <c r="AD611" s="31" t="str">
        <f>[1]DE!D$4992</f>
        <v>K+S - Werk Sigmundshall</v>
      </c>
      <c r="AE611" s="31">
        <f>[1]DE!E$4992</f>
        <v>70341</v>
      </c>
      <c r="AF611" s="31" t="str">
        <f>[1]DE!F$4992</f>
        <v>Tienberg</v>
      </c>
      <c r="AG611" s="31" t="str">
        <f>[1]DE!G$4992</f>
        <v>25</v>
      </c>
      <c r="AH611" s="31" t="str">
        <f>[1]DE!H$4992</f>
        <v>Wunstorf</v>
      </c>
      <c r="AI611" s="31" t="str">
        <f>[1]DE!I$4992</f>
        <v>31515</v>
      </c>
      <c r="AJ611" s="31">
        <f>[1]DE!J$4992</f>
        <v>0</v>
      </c>
      <c r="AK611" s="31">
        <f>[1]DE!K$4992</f>
        <v>0</v>
      </c>
      <c r="AL611" s="31">
        <f>[1]DE!L$4992</f>
        <v>0</v>
      </c>
      <c r="AM611" s="31">
        <f>[1]DE!M$4992</f>
        <v>0</v>
      </c>
      <c r="AN611" s="8" t="s">
        <v>810</v>
      </c>
    </row>
    <row r="612" spans="1:41">
      <c r="A612" s="1" t="s">
        <v>1470</v>
      </c>
      <c r="B612" s="1">
        <v>2012</v>
      </c>
      <c r="C612" s="1" t="s">
        <v>4112</v>
      </c>
      <c r="D612" s="1" t="s">
        <v>4113</v>
      </c>
      <c r="E612" s="1" t="s">
        <v>4114</v>
      </c>
      <c r="F612" s="1">
        <v>610</v>
      </c>
      <c r="G612" s="1" t="s">
        <v>4115</v>
      </c>
      <c r="H612" s="1" t="s">
        <v>4116</v>
      </c>
      <c r="I612" s="1"/>
      <c r="J612" s="1" t="s">
        <v>1627</v>
      </c>
      <c r="K612" s="1">
        <v>198</v>
      </c>
      <c r="L612" s="1"/>
      <c r="M612" s="1">
        <v>0</v>
      </c>
      <c r="N612" s="1">
        <v>0</v>
      </c>
      <c r="O612" s="1">
        <v>35.006999999999998</v>
      </c>
      <c r="P612" s="1">
        <v>2485.2779999999998</v>
      </c>
      <c r="Q612" s="1">
        <v>0</v>
      </c>
      <c r="R612" s="1">
        <v>2.8010000000000002</v>
      </c>
      <c r="S612" s="1">
        <v>65.39</v>
      </c>
      <c r="T612" s="1">
        <v>0.184</v>
      </c>
      <c r="U612" s="3"/>
      <c r="V612" s="3"/>
      <c r="W612" s="3"/>
      <c r="X612" s="3"/>
      <c r="Y612" s="3"/>
      <c r="Z612" s="3"/>
      <c r="AA612" s="3"/>
    </row>
    <row r="613" spans="1:41">
      <c r="A613" s="1" t="s">
        <v>1470</v>
      </c>
      <c r="B613" s="1">
        <v>2012</v>
      </c>
      <c r="C613" s="1" t="s">
        <v>4117</v>
      </c>
      <c r="D613" s="1" t="s">
        <v>4118</v>
      </c>
      <c r="E613" s="1" t="s">
        <v>4119</v>
      </c>
      <c r="F613" s="1">
        <v>611</v>
      </c>
      <c r="G613" s="1" t="s">
        <v>4120</v>
      </c>
      <c r="H613" s="1" t="s">
        <v>4116</v>
      </c>
      <c r="I613" s="1"/>
      <c r="J613" s="1" t="s">
        <v>1627</v>
      </c>
      <c r="K613" s="1">
        <v>276</v>
      </c>
      <c r="L613" s="1"/>
      <c r="M613" s="1">
        <v>0</v>
      </c>
      <c r="N613" s="1">
        <v>5165.308</v>
      </c>
      <c r="O613" s="1">
        <v>0</v>
      </c>
      <c r="P613" s="1">
        <v>21.021999999999998</v>
      </c>
      <c r="Q613" s="1">
        <v>0</v>
      </c>
      <c r="R613" s="1">
        <v>203.298</v>
      </c>
      <c r="S613" s="1">
        <v>271.06599999999997</v>
      </c>
      <c r="T613" s="1">
        <v>6.7640000000000002</v>
      </c>
      <c r="U613" s="3"/>
      <c r="V613" s="3"/>
      <c r="W613" s="3"/>
      <c r="X613" s="3"/>
      <c r="Y613" s="3"/>
      <c r="Z613" s="3"/>
      <c r="AA613" s="3"/>
    </row>
    <row r="614" spans="1:41">
      <c r="A614" s="1" t="s">
        <v>1470</v>
      </c>
      <c r="B614" s="1">
        <v>2012</v>
      </c>
      <c r="C614" s="1" t="s">
        <v>4121</v>
      </c>
      <c r="D614" s="1" t="s">
        <v>4122</v>
      </c>
      <c r="E614" s="1" t="s">
        <v>4123</v>
      </c>
      <c r="F614" s="1">
        <v>612</v>
      </c>
      <c r="G614" s="1" t="s">
        <v>4124</v>
      </c>
      <c r="H614" s="1" t="s">
        <v>4116</v>
      </c>
      <c r="I614" s="1"/>
      <c r="J614" s="1" t="s">
        <v>1627</v>
      </c>
      <c r="K614" s="1">
        <v>96</v>
      </c>
      <c r="L614" s="1"/>
      <c r="M614" s="1">
        <v>0</v>
      </c>
      <c r="N614" s="1">
        <v>0</v>
      </c>
      <c r="O614" s="1">
        <v>1.895</v>
      </c>
      <c r="P614" s="1">
        <v>0</v>
      </c>
      <c r="Q614" s="1">
        <v>0</v>
      </c>
      <c r="R614" s="1">
        <v>7.6999999999999999E-2</v>
      </c>
      <c r="S614" s="1">
        <v>7.5999999999999998E-2</v>
      </c>
      <c r="T614" s="1">
        <v>1E-3</v>
      </c>
      <c r="U614" s="3"/>
      <c r="V614" s="3"/>
      <c r="W614" s="3"/>
      <c r="X614" s="3"/>
      <c r="Y614" s="3"/>
      <c r="Z614" s="3"/>
      <c r="AA614" s="3"/>
    </row>
    <row r="615" spans="1:41">
      <c r="A615" s="1" t="s">
        <v>1470</v>
      </c>
      <c r="B615" s="1">
        <v>2012</v>
      </c>
      <c r="C615" s="1" t="s">
        <v>4125</v>
      </c>
      <c r="D615" s="1" t="s">
        <v>4126</v>
      </c>
      <c r="E615" s="1" t="s">
        <v>4127</v>
      </c>
      <c r="F615" s="1">
        <v>613</v>
      </c>
      <c r="G615" s="1" t="s">
        <v>4128</v>
      </c>
      <c r="H615" s="1" t="s">
        <v>4116</v>
      </c>
      <c r="I615" s="1"/>
      <c r="J615" s="1" t="s">
        <v>1627</v>
      </c>
      <c r="K615" s="1">
        <v>64</v>
      </c>
      <c r="L615" s="1"/>
      <c r="M615" s="1">
        <v>0</v>
      </c>
      <c r="N615" s="1">
        <v>0</v>
      </c>
      <c r="O615" s="1">
        <v>0</v>
      </c>
      <c r="P615" s="1">
        <v>0</v>
      </c>
      <c r="Q615" s="1">
        <v>0</v>
      </c>
      <c r="R615" s="1">
        <v>0</v>
      </c>
      <c r="S615" s="1">
        <v>0</v>
      </c>
      <c r="T615" s="1">
        <v>0</v>
      </c>
      <c r="U615" s="3" t="s">
        <v>1616</v>
      </c>
      <c r="V615" s="3"/>
      <c r="W615" s="3"/>
      <c r="X615" s="3"/>
      <c r="Y615" s="3"/>
      <c r="Z615" s="3"/>
      <c r="AA615" s="3"/>
    </row>
    <row r="616" spans="1:41">
      <c r="A616" s="1" t="s">
        <v>1470</v>
      </c>
      <c r="B616" s="1">
        <v>2012</v>
      </c>
      <c r="C616" s="1" t="s">
        <v>4129</v>
      </c>
      <c r="D616" s="1" t="s">
        <v>4130</v>
      </c>
      <c r="E616" s="1" t="s">
        <v>4131</v>
      </c>
      <c r="F616" s="1">
        <v>614</v>
      </c>
      <c r="G616" s="1" t="s">
        <v>4132</v>
      </c>
      <c r="H616" s="1" t="s">
        <v>4133</v>
      </c>
      <c r="I616" s="1"/>
      <c r="J616" s="1" t="s">
        <v>1627</v>
      </c>
      <c r="K616" s="1">
        <v>599</v>
      </c>
      <c r="L616" s="1"/>
      <c r="M616" s="1">
        <v>0</v>
      </c>
      <c r="N616" s="1">
        <v>0</v>
      </c>
      <c r="O616" s="1">
        <v>0</v>
      </c>
      <c r="P616" s="1">
        <v>4347.8429999999998</v>
      </c>
      <c r="Q616" s="1">
        <v>0</v>
      </c>
      <c r="R616" s="1">
        <v>0</v>
      </c>
      <c r="S616" s="1">
        <v>145.899</v>
      </c>
      <c r="T616" s="1">
        <v>0</v>
      </c>
      <c r="U616" s="3"/>
      <c r="V616" s="3"/>
      <c r="W616" s="3"/>
      <c r="X616" s="3"/>
      <c r="Y616" s="3"/>
      <c r="Z616" s="3"/>
      <c r="AA616" s="3"/>
    </row>
    <row r="617" spans="1:41" s="5" customFormat="1">
      <c r="A617" s="4" t="s">
        <v>1470</v>
      </c>
      <c r="B617" s="4">
        <v>2012</v>
      </c>
      <c r="C617" s="4" t="s">
        <v>4134</v>
      </c>
      <c r="D617" s="4" t="s">
        <v>4135</v>
      </c>
      <c r="E617" s="4" t="s">
        <v>4136</v>
      </c>
      <c r="F617" s="4">
        <v>615</v>
      </c>
      <c r="G617" s="4" t="s">
        <v>4137</v>
      </c>
      <c r="H617" s="4" t="s">
        <v>4138</v>
      </c>
      <c r="I617" s="4"/>
      <c r="J617" s="4" t="s">
        <v>1627</v>
      </c>
      <c r="K617" s="4">
        <v>158</v>
      </c>
      <c r="L617" s="4"/>
      <c r="M617" s="4">
        <v>0</v>
      </c>
      <c r="N617" s="4">
        <v>1256.97</v>
      </c>
      <c r="O617" s="4">
        <v>20.55</v>
      </c>
      <c r="P617" s="4">
        <v>0</v>
      </c>
      <c r="Q617" s="4">
        <v>25.95</v>
      </c>
      <c r="R617" s="4">
        <v>176.72</v>
      </c>
      <c r="S617" s="4">
        <v>94.56</v>
      </c>
      <c r="T617" s="4">
        <v>2.04</v>
      </c>
      <c r="U617" s="16"/>
      <c r="V617" s="16"/>
      <c r="W617" s="16"/>
      <c r="X617" s="16"/>
      <c r="Y617" s="16"/>
      <c r="Z617" s="16"/>
      <c r="AA617" s="16"/>
      <c r="AB617" s="28" t="str">
        <f>[1]DE!B$5035</f>
        <v>8.(b).(ii)</v>
      </c>
      <c r="AC617" s="31" t="str">
        <f>[1]DE!C$5035</f>
        <v>Südzucker AG Mannheim/Ochsenfurt Werk Zeitz</v>
      </c>
      <c r="AD617" s="31" t="str">
        <f>[1]DE!D$5035</f>
        <v>Südzucker AG Mannheim / Ochsenfurt, Werk Zeitz</v>
      </c>
      <c r="AE617" s="31">
        <f>[1]DE!E$5035</f>
        <v>46955</v>
      </c>
      <c r="AF617" s="31" t="str">
        <f>[1]DE!F$5035</f>
        <v>Albrechtstr. 54</v>
      </c>
      <c r="AG617" s="31" t="str">
        <f>[1]DE!G$5035</f>
        <v>-</v>
      </c>
      <c r="AH617" s="31" t="str">
        <f>[1]DE!H$5035</f>
        <v>Zeitz</v>
      </c>
      <c r="AI617" s="31" t="str">
        <f>[1]DE!I$5035</f>
        <v>06712</v>
      </c>
      <c r="AJ617" s="31">
        <f>[1]DE!J$5035</f>
        <v>0</v>
      </c>
      <c r="AK617" s="31">
        <f>[1]DE!K$5035</f>
        <v>177</v>
      </c>
      <c r="AL617" s="31">
        <f>[1]DE!L$5035</f>
        <v>0</v>
      </c>
      <c r="AM617" s="31">
        <f>[1]DE!M$5035</f>
        <v>142</v>
      </c>
      <c r="AN617" s="8" t="s">
        <v>810</v>
      </c>
    </row>
    <row r="618" spans="1:41" s="5" customFormat="1">
      <c r="A618" s="4" t="s">
        <v>1470</v>
      </c>
      <c r="B618" s="4">
        <v>2012</v>
      </c>
      <c r="C618" s="4" t="s">
        <v>4139</v>
      </c>
      <c r="D618" s="4" t="s">
        <v>4140</v>
      </c>
      <c r="E618" s="4" t="s">
        <v>4141</v>
      </c>
      <c r="F618" s="4">
        <v>616</v>
      </c>
      <c r="G618" s="4" t="s">
        <v>4142</v>
      </c>
      <c r="H618" s="4" t="s">
        <v>4138</v>
      </c>
      <c r="I618" s="4"/>
      <c r="J618" s="4" t="s">
        <v>1627</v>
      </c>
      <c r="K618" s="4">
        <v>130</v>
      </c>
      <c r="L618" s="4"/>
      <c r="M618" s="4">
        <v>0</v>
      </c>
      <c r="N618" s="4">
        <v>3707.35</v>
      </c>
      <c r="O618" s="4">
        <v>0.49</v>
      </c>
      <c r="P618" s="4">
        <v>0</v>
      </c>
      <c r="Q618" s="4">
        <v>0</v>
      </c>
      <c r="R618" s="4">
        <v>304.88</v>
      </c>
      <c r="S618" s="4">
        <v>265.14</v>
      </c>
      <c r="T618" s="4">
        <v>2.1989999999999998</v>
      </c>
      <c r="U618" s="16"/>
      <c r="V618" s="16"/>
      <c r="W618" s="16"/>
      <c r="X618" s="16"/>
      <c r="Y618" s="16"/>
      <c r="Z618" s="16"/>
      <c r="AA618" s="16"/>
      <c r="AB618" s="28" t="str">
        <f>[1]DE!B$5035</f>
        <v>8.(b).(ii)</v>
      </c>
      <c r="AC618" s="31" t="str">
        <f>[1]DE!C$5035</f>
        <v>Südzucker AG Mannheim/Ochsenfurt Werk Zeitz</v>
      </c>
      <c r="AD618" s="31" t="str">
        <f>[1]DE!D$5035</f>
        <v>Südzucker AG Mannheim / Ochsenfurt, Werk Zeitz</v>
      </c>
      <c r="AE618" s="31">
        <f>[1]DE!E$5035</f>
        <v>46955</v>
      </c>
      <c r="AF618" s="31" t="str">
        <f>[1]DE!F$5035</f>
        <v>Albrechtstr. 54</v>
      </c>
      <c r="AG618" s="31" t="str">
        <f>[1]DE!G$5035</f>
        <v>-</v>
      </c>
      <c r="AH618" s="31" t="str">
        <f>[1]DE!H$5035</f>
        <v>Zeitz</v>
      </c>
      <c r="AI618" s="31" t="str">
        <f>[1]DE!I$5035</f>
        <v>06712</v>
      </c>
      <c r="AJ618" s="31">
        <f>[1]DE!J$5035</f>
        <v>0</v>
      </c>
      <c r="AK618" s="31">
        <f>[1]DE!K$5035</f>
        <v>177</v>
      </c>
      <c r="AL618" s="31">
        <f>[1]DE!L$5035</f>
        <v>0</v>
      </c>
      <c r="AM618" s="31">
        <f>[1]DE!M$5035</f>
        <v>142</v>
      </c>
      <c r="AN618" s="8" t="s">
        <v>810</v>
      </c>
    </row>
    <row r="619" spans="1:41" s="5" customFormat="1">
      <c r="A619" s="4" t="s">
        <v>1470</v>
      </c>
      <c r="B619" s="4">
        <v>2012</v>
      </c>
      <c r="C619" s="4" t="s">
        <v>4143</v>
      </c>
      <c r="D619" s="4" t="s">
        <v>4144</v>
      </c>
      <c r="E619" s="4" t="s">
        <v>4145</v>
      </c>
      <c r="F619" s="4">
        <v>617</v>
      </c>
      <c r="G619" s="4" t="s">
        <v>4146</v>
      </c>
      <c r="H619" s="4" t="s">
        <v>4147</v>
      </c>
      <c r="I619" s="4"/>
      <c r="J619" s="4" t="s">
        <v>1627</v>
      </c>
      <c r="K619" s="4">
        <v>92</v>
      </c>
      <c r="L619" s="4"/>
      <c r="M619" s="4">
        <v>0</v>
      </c>
      <c r="N619" s="4">
        <v>0</v>
      </c>
      <c r="O619" s="4">
        <v>0</v>
      </c>
      <c r="P619" s="4">
        <v>2650.2</v>
      </c>
      <c r="Q619" s="4">
        <v>0</v>
      </c>
      <c r="R619" s="4">
        <v>0</v>
      </c>
      <c r="S619" s="4">
        <v>81.763999999999996</v>
      </c>
      <c r="T619" s="4">
        <v>0</v>
      </c>
      <c r="U619" s="16"/>
      <c r="V619" s="16"/>
      <c r="W619" s="16"/>
      <c r="X619" s="16"/>
      <c r="Y619" s="16"/>
      <c r="Z619" s="16"/>
      <c r="AA619" s="16"/>
      <c r="AB619" s="28" t="str">
        <f>[1]DE!B$5045</f>
        <v>3.(a)</v>
      </c>
      <c r="AC619" s="31" t="str">
        <f>[1]DE!C$5045</f>
        <v>K + S KALI GmbH</v>
      </c>
      <c r="AD619" s="31" t="str">
        <f>[1]DE!D$5045</f>
        <v>K+S KALI GmbH, Werk  Zielitz</v>
      </c>
      <c r="AE619" s="31">
        <f>[1]DE!E$5045</f>
        <v>46986</v>
      </c>
      <c r="AF619" s="31" t="str">
        <f>[1]DE!F$5045</f>
        <v>Farsleber Str. 1</v>
      </c>
      <c r="AG619" s="31" t="str">
        <f>[1]DE!G$5045</f>
        <v>-</v>
      </c>
      <c r="AH619" s="31" t="str">
        <f>[1]DE!H$5045</f>
        <v>Zielitz</v>
      </c>
      <c r="AI619" s="31" t="str">
        <f>[1]DE!I$5045</f>
        <v>39326</v>
      </c>
      <c r="AJ619" s="31">
        <f>[1]DE!J$5045</f>
        <v>293</v>
      </c>
      <c r="AK619" s="31">
        <f>[1]DE!K$5045</f>
        <v>0</v>
      </c>
      <c r="AL619" s="31">
        <f>[1]DE!L$5045</f>
        <v>0</v>
      </c>
      <c r="AM619" s="31">
        <f>[1]DE!M$5045</f>
        <v>239</v>
      </c>
      <c r="AN619" s="8" t="s">
        <v>809</v>
      </c>
    </row>
    <row r="620" spans="1:41">
      <c r="A620" s="1" t="s">
        <v>1470</v>
      </c>
      <c r="B620" s="1">
        <v>2012</v>
      </c>
      <c r="C620" s="1" t="s">
        <v>4148</v>
      </c>
      <c r="D620" s="1" t="s">
        <v>4149</v>
      </c>
      <c r="E620" s="1" t="s">
        <v>4150</v>
      </c>
      <c r="F620" s="1">
        <v>618</v>
      </c>
      <c r="G620" s="1" t="s">
        <v>4151</v>
      </c>
      <c r="H620" s="1" t="s">
        <v>4152</v>
      </c>
      <c r="I620" s="1"/>
      <c r="J620" s="1" t="s">
        <v>1627</v>
      </c>
      <c r="K620" s="1">
        <v>185</v>
      </c>
      <c r="L620" s="1"/>
      <c r="M620" s="1">
        <v>0</v>
      </c>
      <c r="N620" s="1">
        <v>0</v>
      </c>
      <c r="O620" s="1">
        <v>17.245000000000001</v>
      </c>
      <c r="P620" s="1">
        <v>0</v>
      </c>
      <c r="Q620" s="1">
        <v>0</v>
      </c>
      <c r="R620" s="1">
        <v>0.42499999999999999</v>
      </c>
      <c r="S620" s="1">
        <v>5.13</v>
      </c>
      <c r="T620" s="1">
        <v>1.2999999999999999E-2</v>
      </c>
      <c r="U620" s="3"/>
      <c r="V620" s="3"/>
      <c r="W620" s="3"/>
      <c r="X620" s="3"/>
      <c r="Y620" s="3"/>
      <c r="Z620" s="3"/>
      <c r="AA620" s="3"/>
    </row>
    <row r="621" spans="1:41">
      <c r="A621" s="1" t="s">
        <v>1470</v>
      </c>
      <c r="B621" s="1">
        <v>2012</v>
      </c>
      <c r="C621" s="1" t="s">
        <v>4153</v>
      </c>
      <c r="D621" s="1" t="s">
        <v>4154</v>
      </c>
      <c r="E621" s="1" t="s">
        <v>4155</v>
      </c>
      <c r="F621" s="1">
        <v>619</v>
      </c>
      <c r="G621" s="1" t="s">
        <v>4156</v>
      </c>
      <c r="H621" s="1" t="s">
        <v>4157</v>
      </c>
      <c r="I621" s="1"/>
      <c r="J621" s="1" t="s">
        <v>1627</v>
      </c>
      <c r="K621" s="1">
        <v>93</v>
      </c>
      <c r="L621" s="1"/>
      <c r="M621" s="1">
        <v>504.3</v>
      </c>
      <c r="N621" s="1">
        <v>1639.3</v>
      </c>
      <c r="O621" s="1">
        <v>0</v>
      </c>
      <c r="P621" s="1">
        <v>0</v>
      </c>
      <c r="Q621" s="1">
        <v>113.6</v>
      </c>
      <c r="R621" s="1">
        <v>72.099999999999994</v>
      </c>
      <c r="S621" s="1">
        <v>170.1</v>
      </c>
      <c r="T621" s="1">
        <v>0.4</v>
      </c>
      <c r="U621" s="3"/>
      <c r="V621" s="3"/>
      <c r="W621" s="3"/>
      <c r="X621" s="3"/>
      <c r="Y621" s="3"/>
      <c r="Z621" s="3"/>
      <c r="AA621" s="3"/>
    </row>
    <row r="622" spans="1:41">
      <c r="A622" s="1" t="s">
        <v>1470</v>
      </c>
      <c r="B622" s="1">
        <v>2012</v>
      </c>
      <c r="C622" s="1" t="s">
        <v>4158</v>
      </c>
      <c r="D622" s="1" t="s">
        <v>4159</v>
      </c>
      <c r="E622" s="1" t="s">
        <v>4160</v>
      </c>
      <c r="F622" s="1">
        <v>620</v>
      </c>
      <c r="G622" s="1" t="s">
        <v>4161</v>
      </c>
      <c r="H622" s="1" t="s">
        <v>4157</v>
      </c>
      <c r="I622" s="1"/>
      <c r="J622" s="1" t="s">
        <v>1627</v>
      </c>
      <c r="K622" s="1">
        <v>112</v>
      </c>
      <c r="L622" s="1"/>
      <c r="M622" s="1">
        <v>0</v>
      </c>
      <c r="N622" s="1">
        <v>0</v>
      </c>
      <c r="O622" s="1">
        <v>0</v>
      </c>
      <c r="P622" s="1">
        <v>1231.8</v>
      </c>
      <c r="Q622" s="1">
        <v>0</v>
      </c>
      <c r="R622" s="1">
        <v>0</v>
      </c>
      <c r="S622" s="1">
        <v>90.8</v>
      </c>
      <c r="T622" s="1">
        <v>0</v>
      </c>
      <c r="U622" s="3"/>
      <c r="V622" s="3"/>
      <c r="W622" s="3"/>
      <c r="X622" s="3"/>
      <c r="Y622" s="3"/>
      <c r="Z622" s="3"/>
      <c r="AA622" s="3"/>
    </row>
    <row r="623" spans="1:41" s="5" customFormat="1">
      <c r="A623" s="4" t="s">
        <v>1470</v>
      </c>
      <c r="B623" s="4">
        <v>2012</v>
      </c>
      <c r="C623" s="4" t="s">
        <v>4162</v>
      </c>
      <c r="D623" s="4" t="s">
        <v>4163</v>
      </c>
      <c r="E623" s="4" t="s">
        <v>4164</v>
      </c>
      <c r="F623" s="4">
        <v>621</v>
      </c>
      <c r="G623" s="4" t="s">
        <v>4165</v>
      </c>
      <c r="H623" s="4" t="s">
        <v>4166</v>
      </c>
      <c r="I623" s="4"/>
      <c r="J623" s="4" t="s">
        <v>1627</v>
      </c>
      <c r="K623" s="4">
        <v>98</v>
      </c>
      <c r="L623" s="4"/>
      <c r="M623" s="4">
        <v>0</v>
      </c>
      <c r="N623" s="4">
        <v>0</v>
      </c>
      <c r="O623" s="4">
        <v>0</v>
      </c>
      <c r="P623" s="4">
        <v>504.5</v>
      </c>
      <c r="Q623" s="4">
        <v>0</v>
      </c>
      <c r="R623" s="4">
        <v>0</v>
      </c>
      <c r="S623" s="4">
        <v>13.98</v>
      </c>
      <c r="T623" s="4">
        <v>0.7</v>
      </c>
      <c r="U623" s="16"/>
      <c r="V623" s="16"/>
      <c r="W623" s="16"/>
      <c r="X623" s="16"/>
      <c r="Y623" s="16"/>
      <c r="Z623" s="16"/>
      <c r="AA623" s="16"/>
      <c r="AB623" s="28" t="str">
        <f>[1]DE!B$5071</f>
        <v>9.(c)</v>
      </c>
      <c r="AC623" s="31" t="str">
        <f>[1]DE!C$5071</f>
        <v>VW Sachsen GmbH</v>
      </c>
      <c r="AD623" s="31" t="str">
        <f>[1]DE!D$5071</f>
        <v>VW Sachsen GmbH</v>
      </c>
      <c r="AE623" s="31">
        <f>[1]DE!E$5071</f>
        <v>74589</v>
      </c>
      <c r="AF623" s="31" t="str">
        <f>[1]DE!F$5071</f>
        <v>Glauchauer Str.</v>
      </c>
      <c r="AG623" s="31" t="str">
        <f>[1]DE!G$5071</f>
        <v>40</v>
      </c>
      <c r="AH623" s="31" t="str">
        <f>[1]DE!H$5071</f>
        <v>Zwickau</v>
      </c>
      <c r="AI623" s="31" t="str">
        <f>[1]DE!I$5071</f>
        <v>08058</v>
      </c>
      <c r="AJ623" s="31">
        <f>[1]DE!J$5071</f>
        <v>0</v>
      </c>
      <c r="AK623" s="31">
        <f>[1]DE!K$5071</f>
        <v>0</v>
      </c>
      <c r="AL623" s="31">
        <f>[1]DE!L$5071</f>
        <v>0</v>
      </c>
      <c r="AM623" s="31">
        <f>[1]DE!M$5071</f>
        <v>0</v>
      </c>
      <c r="AN623" s="8" t="s">
        <v>809</v>
      </c>
    </row>
    <row r="624" spans="1:41" s="13" customFormat="1" ht="15" thickBot="1">
      <c r="A624" s="14" t="s">
        <v>1470</v>
      </c>
      <c r="B624" s="14">
        <v>2012</v>
      </c>
      <c r="C624" s="14" t="s">
        <v>4167</v>
      </c>
      <c r="D624" s="14" t="s">
        <v>4168</v>
      </c>
      <c r="E624" s="14" t="s">
        <v>4169</v>
      </c>
      <c r="F624" s="14">
        <v>622</v>
      </c>
      <c r="G624" s="14" t="s">
        <v>4170</v>
      </c>
      <c r="H624" s="14" t="s">
        <v>4166</v>
      </c>
      <c r="I624" s="14"/>
      <c r="J624" s="14" t="s">
        <v>1627</v>
      </c>
      <c r="K624" s="14">
        <v>80</v>
      </c>
      <c r="L624" s="14"/>
      <c r="M624" s="14">
        <v>0</v>
      </c>
      <c r="N624" s="14">
        <v>0</v>
      </c>
      <c r="O624" s="14">
        <v>7</v>
      </c>
      <c r="P624" s="14">
        <v>279</v>
      </c>
      <c r="Q624" s="14">
        <v>0</v>
      </c>
      <c r="R624" s="14">
        <v>7.3999999999999996E-2</v>
      </c>
      <c r="S624" s="14">
        <v>5.9560000000000004</v>
      </c>
      <c r="T624" s="14">
        <v>7.3999999999999996E-2</v>
      </c>
      <c r="U624" s="14"/>
      <c r="V624" s="14"/>
      <c r="W624" s="14"/>
      <c r="X624" s="14"/>
      <c r="Y624" s="14"/>
      <c r="Z624" s="14"/>
      <c r="AA624" s="14"/>
      <c r="AB624" s="94"/>
      <c r="AN624" s="42"/>
      <c r="AO624" s="20"/>
    </row>
    <row r="625" spans="40:41">
      <c r="AN625" s="48">
        <f>COUNTA($AN$3:$AN$624)+COUNTBLANK($AN$3:$AN$624)</f>
        <v>622</v>
      </c>
      <c r="AO625" s="49" t="s">
        <v>4171</v>
      </c>
    </row>
    <row r="626" spans="40:41">
      <c r="AN626" s="50">
        <f>COUNTIF($AN$3:$AN$624,"p")</f>
        <v>0</v>
      </c>
      <c r="AO626" s="51" t="s">
        <v>808</v>
      </c>
    </row>
    <row r="627" spans="40:41">
      <c r="AN627" s="50">
        <f>COUNTIF($AN$3:$AN$624,"n")</f>
        <v>217</v>
      </c>
      <c r="AO627" s="51" t="s">
        <v>810</v>
      </c>
    </row>
    <row r="628" spans="40:41">
      <c r="AN628" s="50">
        <f>COUNTIF($AN$3:$AN$624,"m")</f>
        <v>52</v>
      </c>
      <c r="AO628" s="51" t="s">
        <v>809</v>
      </c>
    </row>
    <row r="629" spans="40:41" ht="15" thickBot="1">
      <c r="AN629" s="52">
        <f>COUNTIF($AN$3:$AN$624,"l")</f>
        <v>0</v>
      </c>
      <c r="AO629" s="53" t="s">
        <v>12971</v>
      </c>
    </row>
  </sheetData>
  <autoFilter ref="A2:AO628"/>
  <sortState ref="A3:AJ624">
    <sortCondition ref="H3:H624"/>
  </sortState>
  <mergeCells count="3">
    <mergeCell ref="A1:H1"/>
    <mergeCell ref="AC1:AI1"/>
    <mergeCell ref="AN1:AN2"/>
  </mergeCells>
  <pageMargins left="0.7" right="0.7" top="0.78740157499999996" bottom="0.78740157499999996" header="0.3" footer="0.3"/>
  <legacyDrawing r:id="rId1"/>
</worksheet>
</file>

<file path=xl/worksheets/sheet7.xml><?xml version="1.0" encoding="utf-8"?>
<worksheet xmlns="http://schemas.openxmlformats.org/spreadsheetml/2006/main" xmlns:r="http://schemas.openxmlformats.org/officeDocument/2006/relationships">
  <dimension ref="A1:AO102"/>
  <sheetViews>
    <sheetView zoomScale="85" zoomScaleNormal="85" workbookViewId="0">
      <selection sqref="A1:H1"/>
    </sheetView>
  </sheetViews>
  <sheetFormatPr defaultColWidth="11.5546875" defaultRowHeight="14.4"/>
  <cols>
    <col min="1" max="1" width="4" customWidth="1"/>
    <col min="2" max="2" width="5.33203125" customWidth="1"/>
    <col min="3" max="3" width="6" customWidth="1"/>
    <col min="4" max="4" width="9.88671875" bestFit="1" customWidth="1"/>
    <col min="5" max="5" width="7.88671875" customWidth="1"/>
    <col min="6" max="6" width="4.6640625" customWidth="1"/>
    <col min="7" max="8" width="22.886718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7.44140625" customWidth="1"/>
    <col min="20" max="20" width="11.44140625" customWidth="1"/>
    <col min="21" max="27" width="11.44140625" style="20" customWidth="1"/>
    <col min="28" max="28" width="5.6640625" style="12" customWidth="1"/>
    <col min="29" max="30" width="10.88671875" style="20" customWidth="1"/>
    <col min="31" max="31" width="7.6640625" style="20" customWidth="1"/>
    <col min="32" max="32" width="10.88671875" style="20" customWidth="1"/>
    <col min="33" max="33" width="4.44140625" style="20" customWidth="1"/>
    <col min="34" max="34" width="10.88671875" style="20" customWidth="1"/>
    <col min="35" max="35" width="5.44140625" style="20" customWidth="1"/>
    <col min="36" max="37" width="5.6640625" style="20" customWidth="1"/>
    <col min="38"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4173</v>
      </c>
      <c r="B3" s="4">
        <v>2012</v>
      </c>
      <c r="C3" s="4" t="s">
        <v>4235</v>
      </c>
      <c r="D3" s="4" t="s">
        <v>4236</v>
      </c>
      <c r="E3" s="4" t="s">
        <v>54</v>
      </c>
      <c r="F3" s="4">
        <v>10</v>
      </c>
      <c r="G3" s="4" t="s">
        <v>4237</v>
      </c>
      <c r="H3" s="4" t="s">
        <v>4238</v>
      </c>
      <c r="I3" s="4" t="s">
        <v>14</v>
      </c>
      <c r="J3" s="4" t="s">
        <v>15</v>
      </c>
      <c r="K3" s="4">
        <v>96</v>
      </c>
      <c r="L3" s="4" t="s">
        <v>8</v>
      </c>
      <c r="M3" s="4">
        <v>1185</v>
      </c>
      <c r="N3" s="4">
        <v>0</v>
      </c>
      <c r="O3" s="4">
        <v>7</v>
      </c>
      <c r="P3" s="4">
        <v>0</v>
      </c>
      <c r="Q3" s="4">
        <v>0</v>
      </c>
      <c r="R3" s="4">
        <v>57</v>
      </c>
      <c r="S3" s="4">
        <v>141</v>
      </c>
      <c r="T3" s="4">
        <v>0.7</v>
      </c>
      <c r="U3" s="16"/>
      <c r="V3" s="16"/>
      <c r="W3" s="16"/>
      <c r="X3" s="16"/>
      <c r="Y3" s="16"/>
      <c r="Z3" s="16"/>
      <c r="AA3" s="16"/>
      <c r="AB3" s="41" t="str">
        <f>[1]DK!B$5</f>
        <v>1.(c)</v>
      </c>
      <c r="AC3" s="24" t="str">
        <f>[1]DK!C$5</f>
        <v>Dong Energy Power A/S</v>
      </c>
      <c r="AD3" s="24" t="str">
        <f>[1]DK!D$5</f>
        <v>DONG Energy A/S - Enstedværket</v>
      </c>
      <c r="AE3" s="24">
        <f>[1]DK!E$5</f>
        <v>10504</v>
      </c>
      <c r="AF3" s="24" t="str">
        <f>[1]DK!F$5</f>
        <v>Flensborgvej</v>
      </c>
      <c r="AG3" s="24" t="str">
        <f>[1]DK!G$5</f>
        <v>185</v>
      </c>
      <c r="AH3" s="24" t="str">
        <f>[1]DK!H$5</f>
        <v xml:space="preserve">Aabenraa            </v>
      </c>
      <c r="AI3" s="24" t="str">
        <f>[1]DK!I$5</f>
        <v>6200</v>
      </c>
      <c r="AJ3" s="24">
        <f>[1]DK!J$5</f>
        <v>202</v>
      </c>
      <c r="AK3" s="24">
        <f>[1]DK!K$5</f>
        <v>0</v>
      </c>
      <c r="AL3" s="24">
        <f>[1]DK!L$5</f>
        <v>0</v>
      </c>
      <c r="AM3" s="24">
        <f>[1]DK!M$5</f>
        <v>225</v>
      </c>
      <c r="AN3" s="23" t="s">
        <v>810</v>
      </c>
    </row>
    <row r="4" spans="1:41" s="24" customFormat="1">
      <c r="A4" s="4" t="s">
        <v>4173</v>
      </c>
      <c r="B4" s="4">
        <v>2012</v>
      </c>
      <c r="C4" s="4" t="s">
        <v>4239</v>
      </c>
      <c r="D4" s="4" t="s">
        <v>4240</v>
      </c>
      <c r="E4" s="4" t="s">
        <v>59</v>
      </c>
      <c r="F4" s="4">
        <v>11</v>
      </c>
      <c r="G4" s="4" t="s">
        <v>4237</v>
      </c>
      <c r="H4" s="4" t="s">
        <v>4238</v>
      </c>
      <c r="I4" s="4" t="s">
        <v>6</v>
      </c>
      <c r="J4" s="4" t="s">
        <v>15</v>
      </c>
      <c r="K4" s="4">
        <v>1510</v>
      </c>
      <c r="L4" s="4" t="s">
        <v>8</v>
      </c>
      <c r="M4" s="4">
        <v>0</v>
      </c>
      <c r="N4" s="4">
        <v>2358</v>
      </c>
      <c r="O4" s="4">
        <v>24</v>
      </c>
      <c r="P4" s="4">
        <v>0</v>
      </c>
      <c r="Q4" s="4">
        <v>0</v>
      </c>
      <c r="R4" s="4">
        <v>87</v>
      </c>
      <c r="S4" s="4">
        <v>61</v>
      </c>
      <c r="T4" s="4">
        <v>0.8</v>
      </c>
      <c r="U4" s="16"/>
      <c r="V4" s="16"/>
      <c r="W4" s="16"/>
      <c r="X4" s="16"/>
      <c r="Y4" s="16"/>
      <c r="Z4" s="16"/>
      <c r="AA4" s="16"/>
      <c r="AB4" s="41" t="str">
        <f>[1]DK!B$5</f>
        <v>1.(c)</v>
      </c>
      <c r="AC4" s="24" t="str">
        <f>[1]DK!C$5</f>
        <v>Dong Energy Power A/S</v>
      </c>
      <c r="AD4" s="24" t="str">
        <f>[1]DK!D$5</f>
        <v>DONG Energy A/S - Enstedværket</v>
      </c>
      <c r="AE4" s="24">
        <f>[1]DK!E$5</f>
        <v>10504</v>
      </c>
      <c r="AF4" s="24" t="str">
        <f>[1]DK!F$5</f>
        <v>Flensborgvej</v>
      </c>
      <c r="AG4" s="24" t="str">
        <f>[1]DK!G$5</f>
        <v>185</v>
      </c>
      <c r="AH4" s="24" t="str">
        <f>[1]DK!H$5</f>
        <v xml:space="preserve">Aabenraa            </v>
      </c>
      <c r="AI4" s="24" t="str">
        <f>[1]DK!I$5</f>
        <v>6200</v>
      </c>
      <c r="AJ4" s="24">
        <f>[1]DK!J$5</f>
        <v>202</v>
      </c>
      <c r="AK4" s="24">
        <f>[1]DK!K$5</f>
        <v>0</v>
      </c>
      <c r="AL4" s="24">
        <f>[1]DK!L$5</f>
        <v>0</v>
      </c>
      <c r="AM4" s="24">
        <f>[1]DK!M$5</f>
        <v>225</v>
      </c>
      <c r="AN4" s="23" t="s">
        <v>810</v>
      </c>
    </row>
    <row r="5" spans="1:41" s="35" customFormat="1">
      <c r="A5" s="1" t="s">
        <v>4173</v>
      </c>
      <c r="B5" s="1">
        <v>2012</v>
      </c>
      <c r="C5" s="1" t="s">
        <v>4205</v>
      </c>
      <c r="D5" s="1" t="s">
        <v>4206</v>
      </c>
      <c r="E5" s="1" t="s">
        <v>367</v>
      </c>
      <c r="F5" s="1">
        <v>79</v>
      </c>
      <c r="G5" s="1" t="s">
        <v>4207</v>
      </c>
      <c r="H5" s="1" t="s">
        <v>4208</v>
      </c>
      <c r="I5" s="1" t="s">
        <v>34</v>
      </c>
      <c r="J5" s="1" t="s">
        <v>202</v>
      </c>
      <c r="K5" s="1">
        <v>75.900000000000006</v>
      </c>
      <c r="L5" s="1" t="s">
        <v>8</v>
      </c>
      <c r="M5" s="1">
        <v>0</v>
      </c>
      <c r="N5" s="1">
        <v>0</v>
      </c>
      <c r="O5" s="1">
        <v>3</v>
      </c>
      <c r="P5" s="1">
        <v>0</v>
      </c>
      <c r="Q5" s="1">
        <v>0</v>
      </c>
      <c r="R5" s="1">
        <v>0</v>
      </c>
      <c r="S5" s="1">
        <v>0.23000000000000004</v>
      </c>
      <c r="T5" s="1">
        <v>0</v>
      </c>
      <c r="U5" s="3"/>
      <c r="V5" s="3"/>
      <c r="W5" s="3"/>
      <c r="X5" s="3"/>
      <c r="Y5" s="3"/>
      <c r="Z5" s="3"/>
      <c r="AA5" s="3"/>
      <c r="AB5" s="40"/>
      <c r="AN5" s="37"/>
    </row>
    <row r="6" spans="1:41" s="35" customFormat="1">
      <c r="A6" s="1" t="s">
        <v>4173</v>
      </c>
      <c r="B6" s="1">
        <v>2012</v>
      </c>
      <c r="C6" s="1" t="s">
        <v>4329</v>
      </c>
      <c r="D6" s="1" t="s">
        <v>4330</v>
      </c>
      <c r="E6" s="1" t="s">
        <v>350</v>
      </c>
      <c r="F6" s="1">
        <v>75</v>
      </c>
      <c r="G6" s="1" t="s">
        <v>4331</v>
      </c>
      <c r="H6" s="1" t="s">
        <v>4208</v>
      </c>
      <c r="I6" s="1" t="s">
        <v>34</v>
      </c>
      <c r="J6" s="1" t="s">
        <v>202</v>
      </c>
      <c r="K6" s="1">
        <v>134.5</v>
      </c>
      <c r="L6" s="1" t="s">
        <v>8</v>
      </c>
      <c r="M6" s="1">
        <v>0</v>
      </c>
      <c r="N6" s="1">
        <v>0</v>
      </c>
      <c r="O6" s="1">
        <v>0.6</v>
      </c>
      <c r="P6" s="1">
        <v>91</v>
      </c>
      <c r="Q6" s="1">
        <v>0</v>
      </c>
      <c r="R6" s="1"/>
      <c r="S6" s="1">
        <v>6.4260000000000002</v>
      </c>
      <c r="T6" s="1"/>
      <c r="U6" s="3"/>
      <c r="V6" s="3"/>
      <c r="W6" s="3"/>
      <c r="X6" s="3"/>
      <c r="Y6" s="3"/>
      <c r="Z6" s="3"/>
      <c r="AA6" s="3"/>
      <c r="AB6" s="12"/>
      <c r="AC6" s="20"/>
      <c r="AD6" s="20"/>
      <c r="AE6" s="20"/>
      <c r="AF6" s="20"/>
      <c r="AG6" s="20"/>
      <c r="AH6" s="20"/>
      <c r="AI6" s="20"/>
      <c r="AJ6" s="20"/>
      <c r="AK6" s="20"/>
      <c r="AL6" s="20"/>
      <c r="AM6" s="20"/>
      <c r="AN6" s="8"/>
      <c r="AO6"/>
    </row>
    <row r="7" spans="1:41" s="35" customFormat="1">
      <c r="A7" s="1" t="s">
        <v>4173</v>
      </c>
      <c r="B7" s="1">
        <v>2012</v>
      </c>
      <c r="C7" s="1" t="s">
        <v>4332</v>
      </c>
      <c r="D7" s="1" t="s">
        <v>4333</v>
      </c>
      <c r="E7" s="1" t="s">
        <v>354</v>
      </c>
      <c r="F7" s="1">
        <v>76</v>
      </c>
      <c r="G7" s="1" t="s">
        <v>4331</v>
      </c>
      <c r="H7" s="1" t="s">
        <v>4208</v>
      </c>
      <c r="I7" s="1" t="s">
        <v>34</v>
      </c>
      <c r="J7" s="1" t="s">
        <v>202</v>
      </c>
      <c r="K7" s="1">
        <v>80.7</v>
      </c>
      <c r="L7" s="1" t="s">
        <v>8</v>
      </c>
      <c r="M7" s="1">
        <v>0</v>
      </c>
      <c r="N7" s="1">
        <v>0</v>
      </c>
      <c r="O7" s="1">
        <v>0</v>
      </c>
      <c r="P7" s="1"/>
      <c r="Q7" s="1">
        <v>0</v>
      </c>
      <c r="R7" s="1">
        <v>0</v>
      </c>
      <c r="S7" s="1">
        <v>5.3159999999999998</v>
      </c>
      <c r="T7" s="1"/>
      <c r="U7" s="3"/>
      <c r="V7" s="3"/>
      <c r="W7" s="3"/>
      <c r="X7" s="3"/>
      <c r="Y7" s="3"/>
      <c r="Z7" s="3"/>
      <c r="AA7" s="3"/>
      <c r="AB7" s="12"/>
      <c r="AC7" s="20"/>
      <c r="AD7" s="20"/>
      <c r="AE7" s="20"/>
      <c r="AF7" s="20"/>
      <c r="AG7" s="20"/>
      <c r="AH7" s="20"/>
      <c r="AI7" s="20"/>
      <c r="AJ7" s="20"/>
      <c r="AK7" s="20"/>
      <c r="AL7" s="20"/>
      <c r="AM7" s="20"/>
      <c r="AN7" s="8"/>
      <c r="AO7"/>
    </row>
    <row r="8" spans="1:41" s="35" customFormat="1">
      <c r="A8" s="1" t="s">
        <v>4173</v>
      </c>
      <c r="B8" s="1">
        <v>2012</v>
      </c>
      <c r="C8" s="1" t="s">
        <v>4334</v>
      </c>
      <c r="D8" s="1" t="s">
        <v>4335</v>
      </c>
      <c r="E8" s="1" t="s">
        <v>358</v>
      </c>
      <c r="F8" s="1">
        <v>77</v>
      </c>
      <c r="G8" s="1" t="s">
        <v>4331</v>
      </c>
      <c r="H8" s="1" t="s">
        <v>4208</v>
      </c>
      <c r="I8" s="1" t="s">
        <v>34</v>
      </c>
      <c r="J8" s="1" t="s">
        <v>202</v>
      </c>
      <c r="K8" s="1">
        <v>53.8</v>
      </c>
      <c r="L8" s="1" t="s">
        <v>8</v>
      </c>
      <c r="M8" s="1">
        <v>0</v>
      </c>
      <c r="N8" s="1">
        <v>0</v>
      </c>
      <c r="O8" s="1">
        <v>0</v>
      </c>
      <c r="P8" s="1"/>
      <c r="Q8" s="1">
        <v>0</v>
      </c>
      <c r="R8" s="1">
        <v>0</v>
      </c>
      <c r="S8" s="1">
        <v>1.1100000000000001</v>
      </c>
      <c r="T8" s="1"/>
      <c r="U8" s="3"/>
      <c r="V8" s="3"/>
      <c r="W8" s="3"/>
      <c r="X8" s="3"/>
      <c r="Y8" s="3"/>
      <c r="Z8" s="3"/>
      <c r="AA8" s="3"/>
      <c r="AB8" s="12"/>
      <c r="AC8" s="20"/>
      <c r="AD8" s="20"/>
      <c r="AE8" s="20"/>
      <c r="AF8" s="20"/>
      <c r="AG8" s="20"/>
      <c r="AH8" s="20"/>
      <c r="AI8" s="20"/>
      <c r="AJ8" s="20"/>
      <c r="AK8" s="20"/>
      <c r="AL8" s="20"/>
      <c r="AM8" s="20"/>
      <c r="AN8" s="8"/>
      <c r="AO8"/>
    </row>
    <row r="9" spans="1:41" s="35" customFormat="1">
      <c r="A9" s="1" t="s">
        <v>4173</v>
      </c>
      <c r="B9" s="1">
        <v>2012</v>
      </c>
      <c r="C9" s="1" t="s">
        <v>4375</v>
      </c>
      <c r="D9" s="1" t="s">
        <v>4376</v>
      </c>
      <c r="E9" s="1" t="s">
        <v>363</v>
      </c>
      <c r="F9" s="1">
        <v>78</v>
      </c>
      <c r="G9" s="1" t="s">
        <v>4377</v>
      </c>
      <c r="H9" s="1" t="s">
        <v>4208</v>
      </c>
      <c r="I9" s="1" t="s">
        <v>34</v>
      </c>
      <c r="J9" s="1" t="s">
        <v>202</v>
      </c>
      <c r="K9" s="1">
        <v>94.8</v>
      </c>
      <c r="L9" s="1" t="s">
        <v>8</v>
      </c>
      <c r="M9" s="1">
        <v>0</v>
      </c>
      <c r="N9" s="1">
        <v>0</v>
      </c>
      <c r="O9" s="1">
        <v>4.7</v>
      </c>
      <c r="P9" s="1">
        <v>0</v>
      </c>
      <c r="Q9" s="1">
        <v>0</v>
      </c>
      <c r="R9" s="1">
        <v>0</v>
      </c>
      <c r="S9" s="1">
        <v>0.35899999999999999</v>
      </c>
      <c r="T9" s="1">
        <v>0</v>
      </c>
      <c r="U9" s="3"/>
      <c r="V9" s="3"/>
      <c r="W9" s="3"/>
      <c r="X9" s="3"/>
      <c r="Y9" s="3"/>
      <c r="Z9" s="3"/>
      <c r="AA9" s="3"/>
      <c r="AB9" s="12"/>
      <c r="AC9" s="20"/>
      <c r="AD9" s="20"/>
      <c r="AE9" s="20"/>
      <c r="AF9" s="20"/>
      <c r="AG9" s="20"/>
      <c r="AH9" s="20"/>
      <c r="AI9" s="20"/>
      <c r="AJ9" s="20"/>
      <c r="AK9" s="20"/>
      <c r="AL9" s="20"/>
      <c r="AM9" s="20"/>
      <c r="AN9" s="8"/>
      <c r="AO9"/>
    </row>
    <row r="10" spans="1:41" s="35" customFormat="1">
      <c r="A10" s="1" t="s">
        <v>4173</v>
      </c>
      <c r="B10" s="1">
        <v>2012</v>
      </c>
      <c r="C10" s="1" t="s">
        <v>4423</v>
      </c>
      <c r="D10" s="1" t="s">
        <v>4424</v>
      </c>
      <c r="E10" s="1" t="s">
        <v>326</v>
      </c>
      <c r="F10" s="1">
        <v>70</v>
      </c>
      <c r="G10" s="1" t="s">
        <v>4425</v>
      </c>
      <c r="H10" s="1" t="s">
        <v>4208</v>
      </c>
      <c r="I10" s="1" t="s">
        <v>14</v>
      </c>
      <c r="J10" s="1" t="s">
        <v>202</v>
      </c>
      <c r="K10" s="1">
        <v>105.7</v>
      </c>
      <c r="L10" s="1" t="s">
        <v>8</v>
      </c>
      <c r="M10" s="1">
        <v>0</v>
      </c>
      <c r="N10" s="1">
        <v>0</v>
      </c>
      <c r="O10" s="1">
        <v>0</v>
      </c>
      <c r="P10" s="1">
        <v>4.72</v>
      </c>
      <c r="Q10" s="1">
        <v>45.2</v>
      </c>
      <c r="R10" s="1">
        <v>0</v>
      </c>
      <c r="S10" s="1">
        <v>8.6440000000000001</v>
      </c>
      <c r="T10" s="1">
        <v>0</v>
      </c>
      <c r="U10" s="3"/>
      <c r="V10" s="3"/>
      <c r="W10" s="3"/>
      <c r="X10" s="3"/>
      <c r="Y10" s="3"/>
      <c r="Z10" s="3"/>
      <c r="AA10" s="3"/>
      <c r="AB10" s="12"/>
      <c r="AC10" s="20"/>
      <c r="AD10" s="20"/>
      <c r="AE10" s="20"/>
      <c r="AF10" s="20"/>
      <c r="AG10" s="20"/>
      <c r="AH10" s="20"/>
      <c r="AI10" s="20"/>
      <c r="AJ10" s="20"/>
      <c r="AK10" s="20"/>
      <c r="AL10" s="20"/>
      <c r="AM10" s="20"/>
      <c r="AN10" s="8"/>
      <c r="AO10"/>
    </row>
    <row r="11" spans="1:41" s="35" customFormat="1">
      <c r="A11" s="1" t="s">
        <v>4173</v>
      </c>
      <c r="B11" s="1">
        <v>2012</v>
      </c>
      <c r="C11" s="1" t="s">
        <v>4426</v>
      </c>
      <c r="D11" s="1" t="s">
        <v>4427</v>
      </c>
      <c r="E11" s="1" t="s">
        <v>331</v>
      </c>
      <c r="F11" s="1">
        <v>71</v>
      </c>
      <c r="G11" s="1" t="s">
        <v>4425</v>
      </c>
      <c r="H11" s="1" t="s">
        <v>4208</v>
      </c>
      <c r="I11" s="1" t="s">
        <v>14</v>
      </c>
      <c r="J11" s="1" t="s">
        <v>202</v>
      </c>
      <c r="K11" s="1">
        <v>25.3</v>
      </c>
      <c r="L11" s="1" t="s">
        <v>8</v>
      </c>
      <c r="M11" s="1">
        <v>0</v>
      </c>
      <c r="N11" s="1"/>
      <c r="O11" s="1">
        <v>0</v>
      </c>
      <c r="P11" s="1"/>
      <c r="Q11" s="1">
        <v>0</v>
      </c>
      <c r="R11" s="1"/>
      <c r="S11" s="1">
        <v>3.76</v>
      </c>
      <c r="T11" s="1"/>
      <c r="U11" s="3"/>
      <c r="V11" s="3"/>
      <c r="W11" s="3"/>
      <c r="X11" s="3"/>
      <c r="Y11" s="3"/>
      <c r="Z11" s="3"/>
      <c r="AA11" s="3"/>
      <c r="AB11" s="12"/>
      <c r="AC11" s="20"/>
      <c r="AD11" s="20"/>
      <c r="AE11" s="20"/>
      <c r="AF11" s="20"/>
      <c r="AG11" s="20"/>
      <c r="AH11" s="20"/>
      <c r="AI11" s="20"/>
      <c r="AJ11" s="20"/>
      <c r="AK11" s="20"/>
      <c r="AL11" s="20"/>
      <c r="AM11" s="20"/>
      <c r="AN11" s="8"/>
      <c r="AO11"/>
    </row>
    <row r="12" spans="1:41" s="35" customFormat="1">
      <c r="A12" s="1" t="s">
        <v>4173</v>
      </c>
      <c r="B12" s="1">
        <v>2012</v>
      </c>
      <c r="C12" s="1" t="s">
        <v>4428</v>
      </c>
      <c r="D12" s="1" t="s">
        <v>4429</v>
      </c>
      <c r="E12" s="1" t="s">
        <v>336</v>
      </c>
      <c r="F12" s="1">
        <v>72</v>
      </c>
      <c r="G12" s="1" t="s">
        <v>4425</v>
      </c>
      <c r="H12" s="1" t="s">
        <v>4208</v>
      </c>
      <c r="I12" s="1" t="s">
        <v>14</v>
      </c>
      <c r="J12" s="1" t="s">
        <v>202</v>
      </c>
      <c r="K12" s="1">
        <v>25.3</v>
      </c>
      <c r="L12" s="1" t="s">
        <v>8</v>
      </c>
      <c r="M12" s="1">
        <v>0</v>
      </c>
      <c r="N12" s="1"/>
      <c r="O12" s="1">
        <v>0</v>
      </c>
      <c r="P12" s="1"/>
      <c r="Q12" s="1">
        <v>0</v>
      </c>
      <c r="R12" s="1"/>
      <c r="S12" s="1">
        <v>1.1299999999999999</v>
      </c>
      <c r="T12" s="1"/>
      <c r="U12" s="3"/>
      <c r="V12" s="3"/>
      <c r="W12" s="3"/>
      <c r="X12" s="3"/>
      <c r="Y12" s="3"/>
      <c r="Z12" s="3"/>
      <c r="AA12" s="3"/>
      <c r="AB12" s="12"/>
      <c r="AC12" s="20"/>
      <c r="AD12" s="20"/>
      <c r="AE12" s="20"/>
      <c r="AF12" s="20"/>
      <c r="AG12" s="20"/>
      <c r="AH12" s="20"/>
      <c r="AI12" s="20"/>
      <c r="AJ12" s="20"/>
      <c r="AK12" s="20"/>
      <c r="AL12" s="20"/>
      <c r="AM12" s="20"/>
      <c r="AN12" s="8"/>
      <c r="AO12"/>
    </row>
    <row r="13" spans="1:41" s="35" customFormat="1">
      <c r="A13" s="1" t="s">
        <v>4173</v>
      </c>
      <c r="B13" s="1">
        <v>2012</v>
      </c>
      <c r="C13" s="1" t="s">
        <v>4430</v>
      </c>
      <c r="D13" s="1" t="s">
        <v>4431</v>
      </c>
      <c r="E13" s="1" t="s">
        <v>341</v>
      </c>
      <c r="F13" s="1">
        <v>73</v>
      </c>
      <c r="G13" s="1" t="s">
        <v>4425</v>
      </c>
      <c r="H13" s="1" t="s">
        <v>4208</v>
      </c>
      <c r="I13" s="1" t="s">
        <v>14</v>
      </c>
      <c r="J13" s="1" t="s">
        <v>202</v>
      </c>
      <c r="K13" s="1">
        <v>25.3</v>
      </c>
      <c r="L13" s="1" t="s">
        <v>8</v>
      </c>
      <c r="M13" s="1">
        <v>0</v>
      </c>
      <c r="N13" s="1"/>
      <c r="O13" s="1">
        <v>0</v>
      </c>
      <c r="P13" s="1"/>
      <c r="Q13" s="1">
        <v>0</v>
      </c>
      <c r="R13" s="1"/>
      <c r="S13" s="1">
        <v>3</v>
      </c>
      <c r="T13" s="1"/>
      <c r="U13" s="3"/>
      <c r="V13" s="3"/>
      <c r="W13" s="3"/>
      <c r="X13" s="3"/>
      <c r="Y13" s="3"/>
      <c r="Z13" s="3"/>
      <c r="AA13" s="3"/>
      <c r="AB13" s="12"/>
      <c r="AC13" s="20"/>
      <c r="AD13" s="20"/>
      <c r="AE13" s="20"/>
      <c r="AF13" s="20"/>
      <c r="AG13" s="20"/>
      <c r="AH13" s="20"/>
      <c r="AI13" s="20"/>
      <c r="AJ13" s="20"/>
      <c r="AK13" s="20"/>
      <c r="AL13" s="20"/>
      <c r="AM13" s="20"/>
      <c r="AN13" s="8"/>
      <c r="AO13"/>
    </row>
    <row r="14" spans="1:41" s="35" customFormat="1">
      <c r="A14" s="1" t="s">
        <v>4173</v>
      </c>
      <c r="B14" s="1">
        <v>2012</v>
      </c>
      <c r="C14" s="1" t="s">
        <v>4432</v>
      </c>
      <c r="D14" s="1" t="s">
        <v>4433</v>
      </c>
      <c r="E14" s="1" t="s">
        <v>345</v>
      </c>
      <c r="F14" s="1">
        <v>74</v>
      </c>
      <c r="G14" s="1" t="s">
        <v>4425</v>
      </c>
      <c r="H14" s="1" t="s">
        <v>4208</v>
      </c>
      <c r="I14" s="1" t="s">
        <v>14</v>
      </c>
      <c r="J14" s="1" t="s">
        <v>202</v>
      </c>
      <c r="K14" s="1">
        <v>23</v>
      </c>
      <c r="L14" s="1" t="s">
        <v>8</v>
      </c>
      <c r="M14" s="1">
        <v>0</v>
      </c>
      <c r="N14" s="1"/>
      <c r="O14" s="1">
        <v>0</v>
      </c>
      <c r="P14" s="1"/>
      <c r="Q14" s="1">
        <v>0</v>
      </c>
      <c r="R14" s="1"/>
      <c r="S14" s="1">
        <v>0.754</v>
      </c>
      <c r="T14" s="1"/>
      <c r="U14" s="3"/>
      <c r="V14" s="3"/>
      <c r="W14" s="3"/>
      <c r="X14" s="3"/>
      <c r="Y14" s="3"/>
      <c r="Z14" s="3"/>
      <c r="AA14" s="3"/>
      <c r="AB14" s="12"/>
      <c r="AC14" s="20"/>
      <c r="AD14" s="20"/>
      <c r="AE14" s="20"/>
      <c r="AF14" s="20"/>
      <c r="AG14" s="20"/>
      <c r="AH14" s="20"/>
      <c r="AI14" s="20"/>
      <c r="AJ14" s="20"/>
      <c r="AK14" s="20"/>
      <c r="AL14" s="20"/>
      <c r="AM14" s="20"/>
      <c r="AN14" s="8"/>
      <c r="AO14"/>
    </row>
    <row r="15" spans="1:41" s="35" customFormat="1">
      <c r="A15" s="1" t="s">
        <v>4173</v>
      </c>
      <c r="B15" s="1">
        <v>2012</v>
      </c>
      <c r="C15" s="1" t="s">
        <v>4459</v>
      </c>
      <c r="D15" s="1" t="s">
        <v>4460</v>
      </c>
      <c r="E15" s="1" t="s">
        <v>18</v>
      </c>
      <c r="F15" s="1">
        <v>3</v>
      </c>
      <c r="G15" s="1" t="s">
        <v>4461</v>
      </c>
      <c r="H15" s="1" t="s">
        <v>4208</v>
      </c>
      <c r="I15" s="1" t="s">
        <v>6</v>
      </c>
      <c r="J15" s="1" t="s">
        <v>15</v>
      </c>
      <c r="K15" s="1">
        <v>383</v>
      </c>
      <c r="L15" s="1" t="s">
        <v>8</v>
      </c>
      <c r="M15" s="1">
        <v>0</v>
      </c>
      <c r="N15" s="1">
        <v>14970</v>
      </c>
      <c r="O15" s="1">
        <v>150</v>
      </c>
      <c r="P15" s="1">
        <v>0</v>
      </c>
      <c r="Q15" s="1">
        <v>0.03</v>
      </c>
      <c r="R15" s="1">
        <v>24.9</v>
      </c>
      <c r="S15" s="1">
        <v>181</v>
      </c>
      <c r="T15" s="1">
        <v>106</v>
      </c>
      <c r="U15" s="3"/>
      <c r="V15" s="3"/>
      <c r="W15" s="3"/>
      <c r="X15" s="3"/>
      <c r="Y15" s="3"/>
      <c r="Z15" s="3"/>
      <c r="AA15" s="3"/>
      <c r="AB15" s="12"/>
      <c r="AC15" s="20"/>
      <c r="AD15" s="20"/>
      <c r="AE15" s="20"/>
      <c r="AF15" s="20"/>
      <c r="AG15" s="20"/>
      <c r="AH15" s="20"/>
      <c r="AI15" s="20"/>
      <c r="AJ15" s="20"/>
      <c r="AK15" s="20"/>
      <c r="AL15" s="20"/>
      <c r="AM15" s="20"/>
      <c r="AN15" s="8"/>
      <c r="AO15"/>
    </row>
    <row r="16" spans="1:41" s="35" customFormat="1">
      <c r="A16" s="1" t="s">
        <v>4173</v>
      </c>
      <c r="B16" s="1">
        <v>2012</v>
      </c>
      <c r="C16" s="1" t="s">
        <v>4462</v>
      </c>
      <c r="D16" s="1" t="s">
        <v>4463</v>
      </c>
      <c r="E16" s="1" t="s">
        <v>24</v>
      </c>
      <c r="F16" s="1">
        <v>4</v>
      </c>
      <c r="G16" s="1" t="s">
        <v>4461</v>
      </c>
      <c r="H16" s="1" t="s">
        <v>4208</v>
      </c>
      <c r="I16" s="1" t="s">
        <v>6</v>
      </c>
      <c r="J16" s="1" t="s">
        <v>15</v>
      </c>
      <c r="K16" s="1">
        <v>275</v>
      </c>
      <c r="L16" s="1" t="s">
        <v>8</v>
      </c>
      <c r="M16" s="1">
        <v>0</v>
      </c>
      <c r="N16" s="1">
        <v>0</v>
      </c>
      <c r="O16" s="1">
        <v>0</v>
      </c>
      <c r="P16" s="1">
        <v>0</v>
      </c>
      <c r="Q16" s="1">
        <v>0</v>
      </c>
      <c r="R16" s="1"/>
      <c r="S16" s="1"/>
      <c r="T16" s="1"/>
      <c r="U16" s="3" t="s">
        <v>4464</v>
      </c>
      <c r="V16" s="3"/>
      <c r="W16" s="3"/>
      <c r="X16" s="3"/>
      <c r="Y16" s="3"/>
      <c r="Z16" s="3"/>
      <c r="AA16" s="3"/>
      <c r="AB16" s="12"/>
      <c r="AC16" s="20"/>
      <c r="AD16" s="20"/>
      <c r="AE16" s="20"/>
      <c r="AF16" s="20"/>
      <c r="AG16" s="20"/>
      <c r="AH16" s="20"/>
      <c r="AI16" s="20"/>
      <c r="AJ16" s="20"/>
      <c r="AK16" s="20"/>
      <c r="AL16" s="20"/>
      <c r="AM16" s="20"/>
      <c r="AN16" s="8"/>
      <c r="AO16"/>
    </row>
    <row r="17" spans="1:41" s="24" customFormat="1">
      <c r="A17" s="4" t="s">
        <v>4173</v>
      </c>
      <c r="B17" s="4">
        <v>2012</v>
      </c>
      <c r="C17" s="4" t="s">
        <v>4180</v>
      </c>
      <c r="D17" s="4" t="s">
        <v>4181</v>
      </c>
      <c r="E17" s="4" t="s">
        <v>130</v>
      </c>
      <c r="F17" s="4">
        <v>26</v>
      </c>
      <c r="G17" s="4" t="s">
        <v>4182</v>
      </c>
      <c r="H17" s="4" t="s">
        <v>4183</v>
      </c>
      <c r="I17" s="4" t="s">
        <v>14</v>
      </c>
      <c r="J17" s="4" t="s">
        <v>470</v>
      </c>
      <c r="K17" s="4">
        <v>100</v>
      </c>
      <c r="L17" s="4" t="s">
        <v>8</v>
      </c>
      <c r="M17" s="4">
        <v>0</v>
      </c>
      <c r="N17" s="4">
        <v>34.299999999999997</v>
      </c>
      <c r="O17" s="4">
        <v>1135.5999999999999</v>
      </c>
      <c r="P17" s="4">
        <v>0</v>
      </c>
      <c r="Q17" s="4">
        <v>0</v>
      </c>
      <c r="R17" s="4">
        <v>275.5</v>
      </c>
      <c r="S17" s="4">
        <v>149.51</v>
      </c>
      <c r="T17" s="4">
        <v>13.31</v>
      </c>
      <c r="U17" s="16" t="s">
        <v>4184</v>
      </c>
      <c r="V17" s="16"/>
      <c r="W17" s="16"/>
      <c r="X17" s="16"/>
      <c r="Y17" s="16"/>
      <c r="Z17" s="16"/>
      <c r="AA17" s="16"/>
      <c r="AB17" s="41" t="str">
        <f>[1]DK!B$12</f>
        <v>8.(b)</v>
      </c>
      <c r="AC17" s="24" t="str">
        <f>[1]DK!C$12</f>
        <v>AARHUSKARLSHAMN DENMARK A/S</v>
      </c>
      <c r="AD17" s="24" t="str">
        <f>[1]DK!D$12</f>
        <v>AarhusKarlshamn Denmark A/S</v>
      </c>
      <c r="AE17" s="24">
        <f>[1]DK!E$12</f>
        <v>189653</v>
      </c>
      <c r="AF17" s="24" t="str">
        <f>[1]DK!F$12</f>
        <v>Slipvej</v>
      </c>
      <c r="AG17" s="24" t="str">
        <f>[1]DK!G$12</f>
        <v>1</v>
      </c>
      <c r="AH17" s="24" t="str">
        <f>[1]DK!H$12</f>
        <v>Aarhus C</v>
      </c>
      <c r="AI17" s="24" t="str">
        <f>[1]DK!I$12</f>
        <v>8000</v>
      </c>
      <c r="AJ17" s="24">
        <f>[1]DK!J$12</f>
        <v>150</v>
      </c>
      <c r="AK17" s="24">
        <f>[1]DK!K$12</f>
        <v>276</v>
      </c>
      <c r="AL17" s="24">
        <f>[1]DK!L$12</f>
        <v>0</v>
      </c>
      <c r="AM17" s="24">
        <f>[1]DK!M$12</f>
        <v>0</v>
      </c>
      <c r="AN17" s="23" t="s">
        <v>810</v>
      </c>
    </row>
    <row r="18" spans="1:41" s="35" customFormat="1">
      <c r="A18" s="1" t="s">
        <v>4173</v>
      </c>
      <c r="B18" s="1">
        <v>2012</v>
      </c>
      <c r="C18" s="1" t="s">
        <v>4185</v>
      </c>
      <c r="D18" s="1" t="s">
        <v>4186</v>
      </c>
      <c r="E18" s="1" t="s">
        <v>393</v>
      </c>
      <c r="F18" s="1">
        <v>85</v>
      </c>
      <c r="G18" s="1" t="s">
        <v>4187</v>
      </c>
      <c r="H18" s="1" t="s">
        <v>4183</v>
      </c>
      <c r="I18" s="1" t="s">
        <v>6</v>
      </c>
      <c r="J18" s="1" t="s">
        <v>202</v>
      </c>
      <c r="K18" s="1">
        <v>156</v>
      </c>
      <c r="L18" s="1" t="s">
        <v>8</v>
      </c>
      <c r="M18" s="1">
        <v>0</v>
      </c>
      <c r="N18" s="1">
        <v>0</v>
      </c>
      <c r="O18" s="1">
        <v>17</v>
      </c>
      <c r="P18" s="1">
        <v>0</v>
      </c>
      <c r="Q18" s="1">
        <v>0</v>
      </c>
      <c r="R18" s="1">
        <v>0.39500000000000002</v>
      </c>
      <c r="S18" s="1">
        <v>1.097</v>
      </c>
      <c r="T18" s="1">
        <v>8.4380000000000011E-2</v>
      </c>
      <c r="U18" s="3"/>
      <c r="V18" s="3"/>
      <c r="W18" s="3"/>
      <c r="X18" s="3"/>
      <c r="Y18" s="3"/>
      <c r="Z18" s="3"/>
      <c r="AA18" s="3"/>
      <c r="AB18" s="40"/>
      <c r="AN18" s="37"/>
    </row>
    <row r="19" spans="1:41" s="24" customFormat="1">
      <c r="A19" s="4" t="s">
        <v>4173</v>
      </c>
      <c r="B19" s="4">
        <v>2012</v>
      </c>
      <c r="C19" s="4" t="s">
        <v>4199</v>
      </c>
      <c r="D19" s="4" t="s">
        <v>4200</v>
      </c>
      <c r="E19" s="4" t="s">
        <v>239</v>
      </c>
      <c r="F19" s="4">
        <v>50</v>
      </c>
      <c r="G19" s="4" t="s">
        <v>4201</v>
      </c>
      <c r="H19" s="4" t="s">
        <v>4202</v>
      </c>
      <c r="I19" s="4" t="s">
        <v>6</v>
      </c>
      <c r="J19" s="4" t="s">
        <v>202</v>
      </c>
      <c r="K19" s="4">
        <v>59.1</v>
      </c>
      <c r="L19" s="4" t="s">
        <v>8</v>
      </c>
      <c r="M19" s="4">
        <v>0</v>
      </c>
      <c r="N19" s="4">
        <v>0</v>
      </c>
      <c r="O19" s="4">
        <v>2.5</v>
      </c>
      <c r="P19" s="4">
        <v>4.7839999999999998</v>
      </c>
      <c r="Q19" s="4">
        <v>0</v>
      </c>
      <c r="R19" s="4">
        <v>0.34200000000000003</v>
      </c>
      <c r="S19" s="4">
        <v>0.52500000000000002</v>
      </c>
      <c r="T19" s="4">
        <v>0</v>
      </c>
      <c r="U19" s="16"/>
      <c r="V19" s="16"/>
      <c r="W19" s="16"/>
      <c r="X19" s="16"/>
      <c r="Y19" s="16"/>
      <c r="Z19" s="16"/>
      <c r="AA19" s="16"/>
      <c r="AB19" s="41" t="str">
        <f>[1]DK!B$26</f>
        <v>1.(c)</v>
      </c>
      <c r="AC19" s="24" t="str">
        <f>[1]DK!C$26</f>
        <v>ALBERTSLUND KOMMUNE</v>
      </c>
      <c r="AD19" s="24" t="str">
        <f>[1]DK!D$26</f>
        <v>Varmeværket</v>
      </c>
      <c r="AE19" s="24">
        <f>[1]DK!E$26</f>
        <v>189550</v>
      </c>
      <c r="AF19" s="24" t="str">
        <f>[1]DK!F$26</f>
        <v>Vognporten</v>
      </c>
      <c r="AG19" s="24" t="str">
        <f>[1]DK!G$26</f>
        <v>9</v>
      </c>
      <c r="AH19" s="24" t="str">
        <f>[1]DK!H$26</f>
        <v xml:space="preserve">Albertslund         </v>
      </c>
      <c r="AI19" s="24" t="str">
        <f>[1]DK!I$26</f>
        <v>2620</v>
      </c>
      <c r="AJ19" s="24">
        <f>[1]DK!J$26</f>
        <v>0</v>
      </c>
      <c r="AK19" s="24">
        <f>[1]DK!K$26</f>
        <v>0</v>
      </c>
      <c r="AL19" s="24">
        <f>[1]DK!L$26</f>
        <v>0</v>
      </c>
      <c r="AM19" s="24">
        <f>[1]DK!M$26</f>
        <v>0</v>
      </c>
      <c r="AN19" s="23" t="s">
        <v>810</v>
      </c>
    </row>
    <row r="20" spans="1:41" s="24" customFormat="1">
      <c r="A20" s="4" t="s">
        <v>4173</v>
      </c>
      <c r="B20" s="4">
        <v>2012</v>
      </c>
      <c r="C20" s="4" t="s">
        <v>4203</v>
      </c>
      <c r="D20" s="4" t="s">
        <v>4204</v>
      </c>
      <c r="E20" s="4" t="s">
        <v>243</v>
      </c>
      <c r="F20" s="4">
        <v>51</v>
      </c>
      <c r="G20" s="4" t="s">
        <v>4201</v>
      </c>
      <c r="H20" s="4" t="s">
        <v>4202</v>
      </c>
      <c r="I20" s="4" t="s">
        <v>6</v>
      </c>
      <c r="J20" s="4" t="s">
        <v>202</v>
      </c>
      <c r="K20" s="4">
        <v>101</v>
      </c>
      <c r="L20" s="4" t="s">
        <v>8</v>
      </c>
      <c r="M20" s="4">
        <v>0</v>
      </c>
      <c r="N20" s="4">
        <v>0</v>
      </c>
      <c r="O20" s="4">
        <v>4</v>
      </c>
      <c r="P20" s="4">
        <v>14.819000000000001</v>
      </c>
      <c r="Q20" s="4">
        <v>0</v>
      </c>
      <c r="R20" s="4">
        <v>0.191</v>
      </c>
      <c r="S20" s="4">
        <v>1.1399999999999999</v>
      </c>
      <c r="T20" s="4">
        <v>0</v>
      </c>
      <c r="U20" s="16"/>
      <c r="V20" s="16"/>
      <c r="W20" s="16"/>
      <c r="X20" s="16"/>
      <c r="Y20" s="16"/>
      <c r="Z20" s="16"/>
      <c r="AA20" s="16"/>
      <c r="AB20" s="41" t="str">
        <f>[1]DK!B$26</f>
        <v>1.(c)</v>
      </c>
      <c r="AC20" s="24" t="str">
        <f>[1]DK!C$26</f>
        <v>ALBERTSLUND KOMMUNE</v>
      </c>
      <c r="AD20" s="24" t="str">
        <f>[1]DK!D$26</f>
        <v>Varmeværket</v>
      </c>
      <c r="AE20" s="24">
        <f>[1]DK!E$26</f>
        <v>189550</v>
      </c>
      <c r="AF20" s="24" t="str">
        <f>[1]DK!F$26</f>
        <v>Vognporten</v>
      </c>
      <c r="AG20" s="24" t="str">
        <f>[1]DK!G$26</f>
        <v>9</v>
      </c>
      <c r="AH20" s="24" t="str">
        <f>[1]DK!H$26</f>
        <v xml:space="preserve">Albertslund         </v>
      </c>
      <c r="AI20" s="24" t="str">
        <f>[1]DK!I$26</f>
        <v>2620</v>
      </c>
      <c r="AJ20" s="24">
        <f>[1]DK!J$26</f>
        <v>0</v>
      </c>
      <c r="AK20" s="24">
        <f>[1]DK!K$26</f>
        <v>0</v>
      </c>
      <c r="AL20" s="24">
        <f>[1]DK!L$26</f>
        <v>0</v>
      </c>
      <c r="AM20" s="24">
        <f>[1]DK!M$26</f>
        <v>0</v>
      </c>
      <c r="AN20" s="23" t="s">
        <v>810</v>
      </c>
    </row>
    <row r="21" spans="1:41" s="24" customFormat="1">
      <c r="A21" s="4" t="s">
        <v>4173</v>
      </c>
      <c r="B21" s="4">
        <v>2012</v>
      </c>
      <c r="C21" s="4" t="s">
        <v>4296</v>
      </c>
      <c r="D21" s="4" t="s">
        <v>4297</v>
      </c>
      <c r="E21" s="4" t="s">
        <v>37</v>
      </c>
      <c r="F21" s="4">
        <v>6</v>
      </c>
      <c r="G21" s="4" t="s">
        <v>4298</v>
      </c>
      <c r="H21" s="4" t="s">
        <v>4299</v>
      </c>
      <c r="I21" s="4" t="s">
        <v>6</v>
      </c>
      <c r="J21" s="4" t="s">
        <v>470</v>
      </c>
      <c r="K21" s="4">
        <v>57</v>
      </c>
      <c r="L21" s="4" t="s">
        <v>8</v>
      </c>
      <c r="M21" s="4">
        <v>21</v>
      </c>
      <c r="N21" s="4">
        <v>427</v>
      </c>
      <c r="O21" s="4">
        <v>0</v>
      </c>
      <c r="P21" s="4">
        <v>0</v>
      </c>
      <c r="Q21" s="4">
        <v>0</v>
      </c>
      <c r="R21" s="4">
        <v>123</v>
      </c>
      <c r="S21" s="4">
        <v>115</v>
      </c>
      <c r="T21" s="4">
        <v>5.7</v>
      </c>
      <c r="U21" s="16"/>
      <c r="V21" s="16"/>
      <c r="W21" s="16"/>
      <c r="X21" s="16"/>
      <c r="Y21" s="16"/>
      <c r="Z21" s="16"/>
      <c r="AA21" s="16"/>
      <c r="AB21" s="28" t="str">
        <f>[1]DK!B$112</f>
        <v>4.(a)</v>
      </c>
      <c r="AC21" s="31" t="str">
        <f>[1]DK!C$112</f>
        <v>DANISCO A/S</v>
      </c>
      <c r="AD21" s="31" t="str">
        <f>[1]DK!D$112</f>
        <v>Dupont Nutrition Biosciences ApS</v>
      </c>
      <c r="AE21" s="31">
        <f>[1]DK!E$112</f>
        <v>6204</v>
      </c>
      <c r="AF21" s="31" t="str">
        <f>[1]DK!F$112</f>
        <v>Tårnvej</v>
      </c>
      <c r="AG21" s="31" t="str">
        <f>[1]DK!G$112</f>
        <v>25</v>
      </c>
      <c r="AH21" s="31" t="str">
        <f>[1]DK!H$112</f>
        <v xml:space="preserve">Grindsted           </v>
      </c>
      <c r="AI21" s="31" t="str">
        <f>[1]DK!I$112</f>
        <v>7200</v>
      </c>
      <c r="AJ21" s="31">
        <f>[1]DK!J$112</f>
        <v>117</v>
      </c>
      <c r="AK21" s="31">
        <f>[1]DK!K$112</f>
        <v>0</v>
      </c>
      <c r="AL21" s="31">
        <f>[1]DK!L$112</f>
        <v>0</v>
      </c>
      <c r="AM21" s="31">
        <f>[1]DK!M$112</f>
        <v>0</v>
      </c>
      <c r="AN21" s="8" t="s">
        <v>809</v>
      </c>
      <c r="AO21" s="5"/>
    </row>
    <row r="22" spans="1:41" s="35" customFormat="1">
      <c r="A22" s="1" t="s">
        <v>4173</v>
      </c>
      <c r="B22" s="1">
        <v>2012</v>
      </c>
      <c r="C22" s="1" t="s">
        <v>4188</v>
      </c>
      <c r="D22" s="1" t="s">
        <v>4189</v>
      </c>
      <c r="E22" s="1" t="s">
        <v>409</v>
      </c>
      <c r="F22" s="1">
        <v>89</v>
      </c>
      <c r="G22" s="1" t="s">
        <v>4187</v>
      </c>
      <c r="H22" s="1" t="s">
        <v>4190</v>
      </c>
      <c r="I22" s="1" t="s">
        <v>14</v>
      </c>
      <c r="J22" s="1" t="s">
        <v>202</v>
      </c>
      <c r="K22" s="1">
        <v>80</v>
      </c>
      <c r="L22" s="1" t="s">
        <v>8</v>
      </c>
      <c r="M22" s="1">
        <v>0</v>
      </c>
      <c r="N22" s="1">
        <v>0</v>
      </c>
      <c r="O22" s="1">
        <v>16</v>
      </c>
      <c r="P22" s="1">
        <v>0</v>
      </c>
      <c r="Q22" s="1">
        <v>0</v>
      </c>
      <c r="R22" s="1">
        <v>0.36599999999999999</v>
      </c>
      <c r="S22" s="1">
        <v>0.81200000000000006</v>
      </c>
      <c r="T22" s="1">
        <v>7.8075000000000006E-2</v>
      </c>
      <c r="U22" s="3"/>
      <c r="V22" s="3"/>
      <c r="W22" s="3"/>
      <c r="X22" s="3"/>
      <c r="Y22" s="3"/>
      <c r="Z22" s="3"/>
      <c r="AA22" s="3"/>
      <c r="AB22" s="40"/>
      <c r="AN22" s="37"/>
    </row>
    <row r="23" spans="1:41" s="35" customFormat="1">
      <c r="A23" s="1" t="s">
        <v>4173</v>
      </c>
      <c r="B23" s="1">
        <v>2012</v>
      </c>
      <c r="C23" s="1" t="s">
        <v>4209</v>
      </c>
      <c r="D23" s="1" t="s">
        <v>4210</v>
      </c>
      <c r="E23" s="1" t="s">
        <v>793</v>
      </c>
      <c r="F23" s="1">
        <v>94</v>
      </c>
      <c r="G23" s="1" t="s">
        <v>4211</v>
      </c>
      <c r="H23" s="1" t="s">
        <v>4212</v>
      </c>
      <c r="I23" s="1"/>
      <c r="J23" s="1" t="s">
        <v>202</v>
      </c>
      <c r="K23" s="1">
        <v>78.7</v>
      </c>
      <c r="L23" s="1"/>
      <c r="M23" s="1">
        <v>0</v>
      </c>
      <c r="N23" s="1">
        <v>0</v>
      </c>
      <c r="O23" s="1">
        <v>0.3</v>
      </c>
      <c r="P23" s="1">
        <v>6.101</v>
      </c>
      <c r="Q23" s="1">
        <v>0</v>
      </c>
      <c r="R23" s="1">
        <v>8.6E-3</v>
      </c>
      <c r="S23" s="1">
        <v>0.24299999999999999</v>
      </c>
      <c r="T23" s="1">
        <v>0</v>
      </c>
      <c r="U23" s="3" t="s">
        <v>4213</v>
      </c>
      <c r="V23" s="3"/>
      <c r="W23" s="3"/>
      <c r="X23" s="3"/>
      <c r="Y23" s="3"/>
      <c r="Z23" s="3"/>
      <c r="AA23" s="3"/>
      <c r="AB23" s="40"/>
      <c r="AN23" s="37"/>
    </row>
    <row r="24" spans="1:41" s="24" customFormat="1">
      <c r="A24" s="4" t="s">
        <v>4173</v>
      </c>
      <c r="B24" s="4">
        <v>2012</v>
      </c>
      <c r="C24" s="4" t="s">
        <v>4231</v>
      </c>
      <c r="D24" s="4" t="s">
        <v>4232</v>
      </c>
      <c r="E24" s="4" t="s">
        <v>135</v>
      </c>
      <c r="F24" s="4">
        <v>27</v>
      </c>
      <c r="G24" s="4" t="s">
        <v>4233</v>
      </c>
      <c r="H24" s="4" t="s">
        <v>4234</v>
      </c>
      <c r="I24" s="4" t="s">
        <v>14</v>
      </c>
      <c r="J24" s="4" t="s">
        <v>15</v>
      </c>
      <c r="K24" s="4">
        <v>835</v>
      </c>
      <c r="L24" s="4" t="s">
        <v>8</v>
      </c>
      <c r="M24" s="4">
        <v>0</v>
      </c>
      <c r="N24" s="4">
        <v>17081.156999999999</v>
      </c>
      <c r="O24" s="4">
        <v>121.75</v>
      </c>
      <c r="P24" s="4">
        <v>0</v>
      </c>
      <c r="Q24" s="4">
        <v>0</v>
      </c>
      <c r="R24" s="4">
        <v>112</v>
      </c>
      <c r="S24" s="4">
        <v>570</v>
      </c>
      <c r="T24" s="4">
        <v>19.600000000000001</v>
      </c>
      <c r="U24" s="16"/>
      <c r="V24" s="16"/>
      <c r="W24" s="16"/>
      <c r="X24" s="16"/>
      <c r="Y24" s="16"/>
      <c r="Z24" s="16"/>
      <c r="AA24" s="16"/>
      <c r="AB24" s="41" t="str">
        <f>[1]DK!B$62</f>
        <v>1.(c)</v>
      </c>
      <c r="AC24" s="24" t="str">
        <f>[1]DK!C$62</f>
        <v>DONG Energy Power A/S</v>
      </c>
      <c r="AD24" s="24" t="str">
        <f>[1]DK!D$62</f>
        <v>DONG Energy A/S - Esbjergværket</v>
      </c>
      <c r="AE24" s="24">
        <f>[1]DK!E$62</f>
        <v>6879</v>
      </c>
      <c r="AF24" s="24" t="str">
        <f>[1]DK!F$62</f>
        <v>Amerikavej</v>
      </c>
      <c r="AG24" s="24" t="str">
        <f>[1]DK!G$62</f>
        <v>7</v>
      </c>
      <c r="AH24" s="24" t="str">
        <f>[1]DK!H$62</f>
        <v xml:space="preserve">Esbjerg             </v>
      </c>
      <c r="AI24" s="24" t="str">
        <f>[1]DK!I$62</f>
        <v>6700</v>
      </c>
      <c r="AJ24" s="24">
        <f>[1]DK!J$62</f>
        <v>570</v>
      </c>
      <c r="AK24" s="24">
        <f>[1]DK!K$62</f>
        <v>0</v>
      </c>
      <c r="AL24" s="24">
        <f>[1]DK!L$62</f>
        <v>0</v>
      </c>
      <c r="AM24" s="24">
        <f>[1]DK!M$62</f>
        <v>0</v>
      </c>
      <c r="AN24" s="23" t="s">
        <v>810</v>
      </c>
    </row>
    <row r="25" spans="1:41" s="35" customFormat="1">
      <c r="A25" s="1" t="s">
        <v>4173</v>
      </c>
      <c r="B25" s="1">
        <v>2012</v>
      </c>
      <c r="C25" s="1" t="s">
        <v>4300</v>
      </c>
      <c r="D25" s="1" t="s">
        <v>4301</v>
      </c>
      <c r="E25" s="1" t="s">
        <v>256</v>
      </c>
      <c r="F25" s="1">
        <v>54</v>
      </c>
      <c r="G25" s="1" t="s">
        <v>4302</v>
      </c>
      <c r="H25" s="1" t="s">
        <v>4234</v>
      </c>
      <c r="I25" s="1" t="s">
        <v>34</v>
      </c>
      <c r="J25" s="1" t="s">
        <v>202</v>
      </c>
      <c r="K25" s="1">
        <v>100</v>
      </c>
      <c r="L25" s="1" t="s">
        <v>8</v>
      </c>
      <c r="M25" s="1">
        <v>0</v>
      </c>
      <c r="N25" s="1">
        <v>0</v>
      </c>
      <c r="O25" s="1">
        <v>0</v>
      </c>
      <c r="P25" s="1"/>
      <c r="Q25" s="1">
        <v>0</v>
      </c>
      <c r="R25" s="1"/>
      <c r="S25" s="1"/>
      <c r="T25" s="1"/>
      <c r="U25" s="3"/>
      <c r="V25" s="3"/>
      <c r="W25" s="3"/>
      <c r="X25" s="3"/>
      <c r="Y25" s="3"/>
      <c r="Z25" s="3"/>
      <c r="AA25" s="3"/>
      <c r="AB25" s="12"/>
      <c r="AC25" s="20"/>
      <c r="AD25" s="20"/>
      <c r="AE25" s="20"/>
      <c r="AF25" s="20"/>
      <c r="AG25" s="20"/>
      <c r="AH25" s="20"/>
      <c r="AI25" s="20"/>
      <c r="AJ25" s="20"/>
      <c r="AK25" s="20"/>
      <c r="AL25" s="20"/>
      <c r="AM25" s="20"/>
      <c r="AN25" s="8"/>
      <c r="AO25"/>
    </row>
    <row r="26" spans="1:41" s="35" customFormat="1">
      <c r="A26" s="1" t="s">
        <v>4173</v>
      </c>
      <c r="B26" s="1">
        <v>2012</v>
      </c>
      <c r="C26" s="1" t="s">
        <v>4303</v>
      </c>
      <c r="D26" s="1" t="s">
        <v>4304</v>
      </c>
      <c r="E26" s="1" t="s">
        <v>260</v>
      </c>
      <c r="F26" s="1">
        <v>55</v>
      </c>
      <c r="G26" s="1" t="s">
        <v>4305</v>
      </c>
      <c r="H26" s="1" t="s">
        <v>4234</v>
      </c>
      <c r="I26" s="1"/>
      <c r="J26" s="1" t="s">
        <v>202</v>
      </c>
      <c r="K26" s="1">
        <v>56</v>
      </c>
      <c r="L26" s="1" t="s">
        <v>8</v>
      </c>
      <c r="M26" s="1">
        <v>0</v>
      </c>
      <c r="N26" s="1"/>
      <c r="O26" s="1">
        <v>0</v>
      </c>
      <c r="P26" s="1"/>
      <c r="Q26" s="1">
        <v>0</v>
      </c>
      <c r="R26" s="1"/>
      <c r="S26" s="1"/>
      <c r="T26" s="1"/>
      <c r="U26" s="3"/>
      <c r="V26" s="3"/>
      <c r="W26" s="3"/>
      <c r="X26" s="3"/>
      <c r="Y26" s="3"/>
      <c r="Z26" s="3"/>
      <c r="AA26" s="3"/>
      <c r="AB26" s="12"/>
      <c r="AC26" s="20"/>
      <c r="AD26" s="20"/>
      <c r="AE26" s="20"/>
      <c r="AF26" s="20"/>
      <c r="AG26" s="20"/>
      <c r="AH26" s="20"/>
      <c r="AI26" s="20"/>
      <c r="AJ26" s="20"/>
      <c r="AK26" s="20"/>
      <c r="AL26" s="20"/>
      <c r="AM26" s="20"/>
      <c r="AN26" s="8"/>
      <c r="AO26"/>
    </row>
    <row r="27" spans="1:41" s="24" customFormat="1">
      <c r="A27" s="4" t="s">
        <v>4173</v>
      </c>
      <c r="B27" s="4">
        <v>2012</v>
      </c>
      <c r="C27" s="4" t="s">
        <v>4174</v>
      </c>
      <c r="D27" s="4" t="s">
        <v>4175</v>
      </c>
      <c r="E27" s="4" t="s">
        <v>195</v>
      </c>
      <c r="F27" s="4">
        <v>40</v>
      </c>
      <c r="G27" s="4" t="s">
        <v>4176</v>
      </c>
      <c r="H27" s="4" t="s">
        <v>4177</v>
      </c>
      <c r="I27" s="4" t="s">
        <v>14</v>
      </c>
      <c r="J27" s="4" t="s">
        <v>633</v>
      </c>
      <c r="K27" s="4">
        <v>222</v>
      </c>
      <c r="L27" s="4" t="s">
        <v>8</v>
      </c>
      <c r="M27" s="4">
        <v>0</v>
      </c>
      <c r="N27" s="4">
        <v>0</v>
      </c>
      <c r="O27" s="4">
        <v>0</v>
      </c>
      <c r="P27" s="4">
        <v>0</v>
      </c>
      <c r="Q27" s="4">
        <v>0</v>
      </c>
      <c r="R27" s="4">
        <v>1224</v>
      </c>
      <c r="S27" s="4">
        <v>694</v>
      </c>
      <c r="T27" s="4">
        <v>82</v>
      </c>
      <c r="U27" s="16"/>
      <c r="V27" s="16"/>
      <c r="W27" s="16"/>
      <c r="X27" s="16"/>
      <c r="Y27" s="16"/>
      <c r="Z27" s="16"/>
      <c r="AA27" s="16"/>
      <c r="AB27" s="41" t="str">
        <f>[1]DK!B$83</f>
        <v>1.(a)</v>
      </c>
      <c r="AC27" s="24" t="str">
        <f>[1]DK!C$83</f>
        <v>A/S DANSK SHELL</v>
      </c>
      <c r="AD27" s="24" t="str">
        <f>[1]DK!D$83</f>
        <v xml:space="preserve">A/S DANSK SHELL </v>
      </c>
      <c r="AE27" s="24">
        <f>[1]DK!E$83</f>
        <v>6394</v>
      </c>
      <c r="AF27" s="24" t="str">
        <f>[1]DK!F$83</f>
        <v>Egeskovvej</v>
      </c>
      <c r="AG27" s="24" t="str">
        <f>[1]DK!G$83</f>
        <v>265</v>
      </c>
      <c r="AH27" s="24" t="str">
        <f>[1]DK!H$83</f>
        <v xml:space="preserve">Fredericia          </v>
      </c>
      <c r="AI27" s="24" t="str">
        <f>[1]DK!I$83</f>
        <v>7000</v>
      </c>
      <c r="AJ27" s="24">
        <f>[1]DK!J$83</f>
        <v>964</v>
      </c>
      <c r="AK27" s="24">
        <f>[1]DK!K$83</f>
        <v>1220</v>
      </c>
      <c r="AL27" s="24">
        <f>[1]DK!L$83</f>
        <v>82</v>
      </c>
      <c r="AM27" s="24">
        <f>[1]DK!M$83</f>
        <v>429</v>
      </c>
      <c r="AN27" s="23" t="s">
        <v>810</v>
      </c>
    </row>
    <row r="28" spans="1:41" s="24" customFormat="1">
      <c r="A28" s="4" t="s">
        <v>4173</v>
      </c>
      <c r="B28" s="4">
        <v>2012</v>
      </c>
      <c r="C28" s="4" t="s">
        <v>4178</v>
      </c>
      <c r="D28" s="4" t="s">
        <v>4179</v>
      </c>
      <c r="E28" s="4" t="s">
        <v>199</v>
      </c>
      <c r="F28" s="4">
        <v>41</v>
      </c>
      <c r="G28" s="4" t="s">
        <v>4176</v>
      </c>
      <c r="H28" s="4" t="s">
        <v>4177</v>
      </c>
      <c r="I28" s="4" t="s">
        <v>14</v>
      </c>
      <c r="J28" s="4" t="s">
        <v>633</v>
      </c>
      <c r="K28" s="4">
        <v>98</v>
      </c>
      <c r="L28" s="4" t="s">
        <v>27</v>
      </c>
      <c r="M28" s="4">
        <v>0</v>
      </c>
      <c r="N28" s="4">
        <v>0</v>
      </c>
      <c r="O28" s="4">
        <v>0</v>
      </c>
      <c r="P28" s="4">
        <v>0</v>
      </c>
      <c r="Q28" s="4">
        <v>0</v>
      </c>
      <c r="R28" s="4"/>
      <c r="S28" s="4">
        <v>270</v>
      </c>
      <c r="T28" s="4"/>
      <c r="U28" s="16"/>
      <c r="V28" s="16"/>
      <c r="W28" s="16"/>
      <c r="X28" s="16"/>
      <c r="Y28" s="16"/>
      <c r="Z28" s="16"/>
      <c r="AA28" s="16"/>
      <c r="AB28" s="41" t="str">
        <f>[1]DK!B$83</f>
        <v>1.(a)</v>
      </c>
      <c r="AC28" s="24" t="str">
        <f>[1]DK!C$83</f>
        <v>A/S DANSK SHELL</v>
      </c>
      <c r="AD28" s="24" t="str">
        <f>[1]DK!D$83</f>
        <v xml:space="preserve">A/S DANSK SHELL </v>
      </c>
      <c r="AE28" s="24">
        <f>[1]DK!E$83</f>
        <v>6394</v>
      </c>
      <c r="AF28" s="24" t="str">
        <f>[1]DK!F$83</f>
        <v>Egeskovvej</v>
      </c>
      <c r="AG28" s="24" t="str">
        <f>[1]DK!G$83</f>
        <v>265</v>
      </c>
      <c r="AH28" s="24" t="str">
        <f>[1]DK!H$83</f>
        <v xml:space="preserve">Fredericia          </v>
      </c>
      <c r="AI28" s="24" t="str">
        <f>[1]DK!I$83</f>
        <v>7000</v>
      </c>
      <c r="AJ28" s="24">
        <f>[1]DK!J$83</f>
        <v>964</v>
      </c>
      <c r="AK28" s="24">
        <f>[1]DK!K$83</f>
        <v>1220</v>
      </c>
      <c r="AL28" s="24">
        <f>[1]DK!L$83</f>
        <v>82</v>
      </c>
      <c r="AM28" s="24">
        <f>[1]DK!M$83</f>
        <v>429</v>
      </c>
      <c r="AN28" s="23" t="s">
        <v>810</v>
      </c>
    </row>
    <row r="29" spans="1:41" s="24" customFormat="1">
      <c r="A29" s="4" t="s">
        <v>4173</v>
      </c>
      <c r="B29" s="4">
        <v>2012</v>
      </c>
      <c r="C29" s="4" t="s">
        <v>4274</v>
      </c>
      <c r="D29" s="4" t="s">
        <v>4275</v>
      </c>
      <c r="E29" s="4" t="s">
        <v>69</v>
      </c>
      <c r="F29" s="4">
        <v>13</v>
      </c>
      <c r="G29" s="4" t="s">
        <v>4276</v>
      </c>
      <c r="H29" s="4" t="s">
        <v>4177</v>
      </c>
      <c r="I29" s="4" t="s">
        <v>14</v>
      </c>
      <c r="J29" s="4" t="s">
        <v>15</v>
      </c>
      <c r="K29" s="4">
        <v>830</v>
      </c>
      <c r="L29" s="4"/>
      <c r="M29" s="4">
        <v>0</v>
      </c>
      <c r="N29" s="4">
        <v>0</v>
      </c>
      <c r="O29" s="4">
        <v>11.551</v>
      </c>
      <c r="P29" s="4">
        <v>8784.9719999999998</v>
      </c>
      <c r="Q29" s="4">
        <v>0</v>
      </c>
      <c r="R29" s="4">
        <v>1.8</v>
      </c>
      <c r="S29" s="4">
        <v>308.39999999999998</v>
      </c>
      <c r="T29" s="4">
        <v>4.7</v>
      </c>
      <c r="U29" s="16"/>
      <c r="V29" s="16"/>
      <c r="W29" s="16"/>
      <c r="X29" s="16"/>
      <c r="Y29" s="16"/>
      <c r="Z29" s="16"/>
      <c r="AA29" s="16"/>
      <c r="AB29" s="41" t="str">
        <f>[1]DK!B$87</f>
        <v>1.(c)</v>
      </c>
      <c r="AC29" s="24" t="str">
        <f>[1]DK!C$87</f>
        <v>DONG ENERGY POWER A/S</v>
      </c>
      <c r="AD29" s="24" t="str">
        <f>[1]DK!D$87</f>
        <v>DONG ENERGY POWER A/S - Skærbækværket</v>
      </c>
      <c r="AE29" s="24">
        <f>[1]DK!E$87</f>
        <v>10318</v>
      </c>
      <c r="AF29" s="24" t="str">
        <f>[1]DK!F$87</f>
        <v>Klippehagevej</v>
      </c>
      <c r="AG29" s="24" t="str">
        <f>[1]DK!G$87</f>
        <v>22</v>
      </c>
      <c r="AH29" s="24" t="str">
        <f>[1]DK!H$87</f>
        <v xml:space="preserve">Fredericia          </v>
      </c>
      <c r="AI29" s="24" t="str">
        <f>[1]DK!I$87</f>
        <v>7000</v>
      </c>
      <c r="AJ29" s="24">
        <f>[1]DK!J$87</f>
        <v>308</v>
      </c>
      <c r="AK29" s="24">
        <f>[1]DK!K$87</f>
        <v>0</v>
      </c>
      <c r="AL29" s="24">
        <f>[1]DK!L$87</f>
        <v>0</v>
      </c>
      <c r="AM29" s="24">
        <f>[1]DK!M$87</f>
        <v>502</v>
      </c>
      <c r="AN29" s="23" t="s">
        <v>810</v>
      </c>
    </row>
    <row r="30" spans="1:41" s="35" customFormat="1">
      <c r="A30" s="1" t="s">
        <v>4173</v>
      </c>
      <c r="B30" s="1">
        <v>2012</v>
      </c>
      <c r="C30" s="1" t="s">
        <v>4321</v>
      </c>
      <c r="D30" s="1" t="s">
        <v>4322</v>
      </c>
      <c r="E30" s="1" t="s">
        <v>278</v>
      </c>
      <c r="F30" s="1">
        <v>59</v>
      </c>
      <c r="G30" s="1" t="s">
        <v>4323</v>
      </c>
      <c r="H30" s="1" t="s">
        <v>4324</v>
      </c>
      <c r="I30" s="1" t="s">
        <v>14</v>
      </c>
      <c r="J30" s="1" t="s">
        <v>202</v>
      </c>
      <c r="K30" s="1">
        <v>216</v>
      </c>
      <c r="L30" s="1" t="s">
        <v>8</v>
      </c>
      <c r="M30" s="1">
        <v>0</v>
      </c>
      <c r="N30" s="1">
        <v>0</v>
      </c>
      <c r="O30" s="1">
        <v>170</v>
      </c>
      <c r="P30" s="1">
        <v>0</v>
      </c>
      <c r="Q30" s="1">
        <v>0</v>
      </c>
      <c r="R30" s="1">
        <v>4</v>
      </c>
      <c r="S30" s="1">
        <v>7.5</v>
      </c>
      <c r="T30" s="1">
        <v>0.04</v>
      </c>
      <c r="U30" s="3"/>
      <c r="V30" s="3"/>
      <c r="W30" s="3"/>
      <c r="X30" s="3"/>
      <c r="Y30" s="3"/>
      <c r="Z30" s="3"/>
      <c r="AA30" s="3"/>
      <c r="AB30" s="12"/>
      <c r="AC30" s="20"/>
      <c r="AD30" s="20"/>
      <c r="AE30" s="20"/>
      <c r="AF30" s="20"/>
      <c r="AG30" s="20"/>
      <c r="AH30" s="20"/>
      <c r="AI30" s="20"/>
      <c r="AJ30" s="20"/>
      <c r="AK30" s="20"/>
      <c r="AL30" s="20"/>
      <c r="AM30" s="20"/>
      <c r="AN30" s="8"/>
      <c r="AO30"/>
    </row>
    <row r="31" spans="1:41" s="35" customFormat="1">
      <c r="A31" s="1" t="s">
        <v>4173</v>
      </c>
      <c r="B31" s="1">
        <v>2012</v>
      </c>
      <c r="C31" s="1" t="s">
        <v>4325</v>
      </c>
      <c r="D31" s="1" t="s">
        <v>4326</v>
      </c>
      <c r="E31" s="1" t="s">
        <v>376</v>
      </c>
      <c r="F31" s="1">
        <v>81</v>
      </c>
      <c r="G31" s="1" t="s">
        <v>4327</v>
      </c>
      <c r="H31" s="1" t="s">
        <v>4328</v>
      </c>
      <c r="I31" s="1" t="s">
        <v>6</v>
      </c>
      <c r="J31" s="1" t="s">
        <v>15</v>
      </c>
      <c r="K31" s="1">
        <v>53.7</v>
      </c>
      <c r="L31" s="1" t="s">
        <v>27</v>
      </c>
      <c r="M31" s="1">
        <v>0</v>
      </c>
      <c r="N31" s="1">
        <v>0</v>
      </c>
      <c r="O31" s="1">
        <v>0</v>
      </c>
      <c r="P31" s="1">
        <v>60.475000000000001</v>
      </c>
      <c r="Q31" s="1">
        <v>0</v>
      </c>
      <c r="R31" s="1">
        <v>0.03</v>
      </c>
      <c r="S31" s="1">
        <v>2.9</v>
      </c>
      <c r="T31" s="1">
        <v>0.08</v>
      </c>
      <c r="U31" s="3"/>
      <c r="V31" s="3"/>
      <c r="W31" s="3"/>
      <c r="X31" s="3"/>
      <c r="Y31" s="3"/>
      <c r="Z31" s="3"/>
      <c r="AA31" s="3"/>
      <c r="AB31" s="12"/>
      <c r="AC31" s="20"/>
      <c r="AD31" s="20"/>
      <c r="AE31" s="20"/>
      <c r="AF31" s="20"/>
      <c r="AG31" s="20"/>
      <c r="AH31" s="20"/>
      <c r="AI31" s="20"/>
      <c r="AJ31" s="20"/>
      <c r="AK31" s="20"/>
      <c r="AL31" s="20"/>
      <c r="AM31" s="20"/>
      <c r="AN31" s="8"/>
      <c r="AO31"/>
    </row>
    <row r="32" spans="1:41" s="24" customFormat="1">
      <c r="A32" s="4" t="s">
        <v>4173</v>
      </c>
      <c r="B32" s="4">
        <v>2012</v>
      </c>
      <c r="C32" s="4" t="s">
        <v>4264</v>
      </c>
      <c r="D32" s="4" t="s">
        <v>4265</v>
      </c>
      <c r="E32" s="4" t="s">
        <v>167</v>
      </c>
      <c r="F32" s="4">
        <v>34</v>
      </c>
      <c r="G32" s="4" t="s">
        <v>4266</v>
      </c>
      <c r="H32" s="4" t="s">
        <v>4267</v>
      </c>
      <c r="I32" s="4" t="s">
        <v>14</v>
      </c>
      <c r="J32" s="4" t="s">
        <v>476</v>
      </c>
      <c r="K32" s="4">
        <v>1602</v>
      </c>
      <c r="L32" s="4" t="s">
        <v>8</v>
      </c>
      <c r="M32" s="4">
        <v>0</v>
      </c>
      <c r="N32" s="4">
        <v>0</v>
      </c>
      <c r="O32" s="4">
        <v>606</v>
      </c>
      <c r="P32" s="4">
        <v>0</v>
      </c>
      <c r="Q32" s="4">
        <v>0</v>
      </c>
      <c r="R32" s="4">
        <v>10</v>
      </c>
      <c r="S32" s="4">
        <v>56</v>
      </c>
      <c r="T32" s="4">
        <v>273</v>
      </c>
      <c r="U32" s="16" t="s">
        <v>4268</v>
      </c>
      <c r="V32" s="16"/>
      <c r="W32" s="16"/>
      <c r="X32" s="16"/>
      <c r="Y32" s="16"/>
      <c r="Z32" s="16"/>
      <c r="AA32" s="16"/>
      <c r="AB32" s="41" t="str">
        <f>[1]DK!B$182</f>
        <v>1.(c)</v>
      </c>
      <c r="AC32" s="24" t="str">
        <f>[1]DK!C$182</f>
        <v>DONG Energy Thermal Power A/S</v>
      </c>
      <c r="AD32" s="24" t="str">
        <f>[1]DK!D$182</f>
        <v>DONG ENERGY POWER A/S, Kyndbyværket</v>
      </c>
      <c r="AE32" s="24">
        <f>[1]DK!E$182</f>
        <v>8975</v>
      </c>
      <c r="AF32" s="24" t="str">
        <f>[1]DK!F$182</f>
        <v>Kyndbyvej</v>
      </c>
      <c r="AG32" s="24" t="str">
        <f>[1]DK!G$182</f>
        <v>90</v>
      </c>
      <c r="AH32" s="24" t="str">
        <f>[1]DK!H$182</f>
        <v xml:space="preserve">Jægerspris          </v>
      </c>
      <c r="AI32" s="24" t="str">
        <f>[1]DK!I$182</f>
        <v>3630</v>
      </c>
      <c r="AJ32" s="24">
        <f>[1]DK!J$182</f>
        <v>135</v>
      </c>
      <c r="AK32" s="24">
        <f>[1]DK!K$182</f>
        <v>0</v>
      </c>
      <c r="AL32" s="24">
        <f>[1]DK!L$182</f>
        <v>0</v>
      </c>
      <c r="AM32" s="24">
        <f>[1]DK!M$182</f>
        <v>0</v>
      </c>
      <c r="AN32" s="23" t="s">
        <v>809</v>
      </c>
    </row>
    <row r="33" spans="1:41" s="24" customFormat="1">
      <c r="A33" s="4" t="s">
        <v>4173</v>
      </c>
      <c r="B33" s="4">
        <v>2012</v>
      </c>
      <c r="C33" s="4" t="s">
        <v>4269</v>
      </c>
      <c r="D33" s="4" t="s">
        <v>4270</v>
      </c>
      <c r="E33" s="4" t="s">
        <v>172</v>
      </c>
      <c r="F33" s="4">
        <v>35</v>
      </c>
      <c r="G33" s="4" t="s">
        <v>4266</v>
      </c>
      <c r="H33" s="4" t="s">
        <v>4267</v>
      </c>
      <c r="I33" s="4" t="s">
        <v>14</v>
      </c>
      <c r="J33" s="4" t="s">
        <v>476</v>
      </c>
      <c r="K33" s="4">
        <v>220</v>
      </c>
      <c r="L33" s="4" t="s">
        <v>27</v>
      </c>
      <c r="M33" s="4">
        <v>0</v>
      </c>
      <c r="N33" s="4">
        <v>0</v>
      </c>
      <c r="O33" s="4">
        <v>37.5</v>
      </c>
      <c r="P33" s="4">
        <v>0</v>
      </c>
      <c r="Q33" s="4">
        <v>0</v>
      </c>
      <c r="R33" s="4">
        <v>0.7</v>
      </c>
      <c r="S33" s="4"/>
      <c r="T33" s="4"/>
      <c r="U33" s="16" t="s">
        <v>4271</v>
      </c>
      <c r="V33" s="16"/>
      <c r="W33" s="16"/>
      <c r="X33" s="16"/>
      <c r="Y33" s="16"/>
      <c r="Z33" s="16"/>
      <c r="AA33" s="16"/>
      <c r="AB33" s="41" t="str">
        <f>[1]DK!B$182</f>
        <v>1.(c)</v>
      </c>
      <c r="AC33" s="24" t="str">
        <f>[1]DK!C$182</f>
        <v>DONG Energy Thermal Power A/S</v>
      </c>
      <c r="AD33" s="24" t="str">
        <f>[1]DK!D$182</f>
        <v>DONG ENERGY POWER A/S, Kyndbyværket</v>
      </c>
      <c r="AE33" s="24">
        <f>[1]DK!E$182</f>
        <v>8975</v>
      </c>
      <c r="AF33" s="24" t="str">
        <f>[1]DK!F$182</f>
        <v>Kyndbyvej</v>
      </c>
      <c r="AG33" s="24" t="str">
        <f>[1]DK!G$182</f>
        <v>90</v>
      </c>
      <c r="AH33" s="24" t="str">
        <f>[1]DK!H$182</f>
        <v xml:space="preserve">Jægerspris          </v>
      </c>
      <c r="AI33" s="24" t="str">
        <f>[1]DK!I$182</f>
        <v>3630</v>
      </c>
      <c r="AJ33" s="24">
        <f>[1]DK!J$182</f>
        <v>135</v>
      </c>
      <c r="AK33" s="24">
        <f>[1]DK!K$182</f>
        <v>0</v>
      </c>
      <c r="AL33" s="24">
        <f>[1]DK!L$182</f>
        <v>0</v>
      </c>
      <c r="AM33" s="24">
        <f>[1]DK!M$182</f>
        <v>0</v>
      </c>
      <c r="AN33" s="23" t="s">
        <v>809</v>
      </c>
    </row>
    <row r="34" spans="1:41" s="24" customFormat="1">
      <c r="A34" s="4" t="s">
        <v>4173</v>
      </c>
      <c r="B34" s="4">
        <v>2012</v>
      </c>
      <c r="C34" s="4" t="s">
        <v>4272</v>
      </c>
      <c r="D34" s="4" t="s">
        <v>4273</v>
      </c>
      <c r="E34" s="4" t="s">
        <v>177</v>
      </c>
      <c r="F34" s="4">
        <v>36</v>
      </c>
      <c r="G34" s="4" t="s">
        <v>4266</v>
      </c>
      <c r="H34" s="4" t="s">
        <v>4267</v>
      </c>
      <c r="I34" s="4" t="s">
        <v>14</v>
      </c>
      <c r="J34" s="4" t="s">
        <v>476</v>
      </c>
      <c r="K34" s="4">
        <v>220</v>
      </c>
      <c r="L34" s="4" t="s">
        <v>27</v>
      </c>
      <c r="M34" s="4">
        <v>0</v>
      </c>
      <c r="N34" s="4">
        <v>0</v>
      </c>
      <c r="O34" s="4">
        <v>19.2</v>
      </c>
      <c r="P34" s="4">
        <v>0</v>
      </c>
      <c r="Q34" s="4">
        <v>0</v>
      </c>
      <c r="R34" s="4">
        <v>0.34</v>
      </c>
      <c r="S34" s="4"/>
      <c r="T34" s="4"/>
      <c r="U34" s="16" t="s">
        <v>4271</v>
      </c>
      <c r="V34" s="16"/>
      <c r="W34" s="16"/>
      <c r="X34" s="16"/>
      <c r="Y34" s="16"/>
      <c r="Z34" s="16"/>
      <c r="AA34" s="16"/>
      <c r="AB34" s="41" t="str">
        <f>[1]DK!B$182</f>
        <v>1.(c)</v>
      </c>
      <c r="AC34" s="24" t="str">
        <f>[1]DK!C$182</f>
        <v>DONG Energy Thermal Power A/S</v>
      </c>
      <c r="AD34" s="24" t="str">
        <f>[1]DK!D$182</f>
        <v>DONG ENERGY POWER A/S, Kyndbyværket</v>
      </c>
      <c r="AE34" s="24">
        <f>[1]DK!E$182</f>
        <v>8975</v>
      </c>
      <c r="AF34" s="24" t="str">
        <f>[1]DK!F$182</f>
        <v>Kyndbyvej</v>
      </c>
      <c r="AG34" s="24" t="str">
        <f>[1]DK!G$182</f>
        <v>90</v>
      </c>
      <c r="AH34" s="24" t="str">
        <f>[1]DK!H$182</f>
        <v xml:space="preserve">Jægerspris          </v>
      </c>
      <c r="AI34" s="24" t="str">
        <f>[1]DK!I$182</f>
        <v>3630</v>
      </c>
      <c r="AJ34" s="24">
        <f>[1]DK!J$182</f>
        <v>135</v>
      </c>
      <c r="AK34" s="24">
        <f>[1]DK!K$182</f>
        <v>0</v>
      </c>
      <c r="AL34" s="24">
        <f>[1]DK!L$182</f>
        <v>0</v>
      </c>
      <c r="AM34" s="24">
        <f>[1]DK!M$182</f>
        <v>0</v>
      </c>
      <c r="AN34" s="23" t="s">
        <v>809</v>
      </c>
    </row>
    <row r="35" spans="1:41" s="5" customFormat="1">
      <c r="A35" s="4" t="s">
        <v>4173</v>
      </c>
      <c r="B35" s="4">
        <v>2012</v>
      </c>
      <c r="C35" s="4" t="s">
        <v>4360</v>
      </c>
      <c r="D35" s="4" t="s">
        <v>4361</v>
      </c>
      <c r="E35" s="4" t="s">
        <v>139</v>
      </c>
      <c r="F35" s="4">
        <v>28</v>
      </c>
      <c r="G35" s="4" t="s">
        <v>4362</v>
      </c>
      <c r="H35" s="4" t="s">
        <v>4363</v>
      </c>
      <c r="I35" s="4" t="s">
        <v>14</v>
      </c>
      <c r="J35" s="4" t="s">
        <v>15</v>
      </c>
      <c r="K35" s="4">
        <v>60</v>
      </c>
      <c r="L35" s="4" t="s">
        <v>27</v>
      </c>
      <c r="M35" s="4">
        <v>0</v>
      </c>
      <c r="N35" s="4">
        <v>0</v>
      </c>
      <c r="O35" s="4">
        <v>1</v>
      </c>
      <c r="P35" s="4">
        <v>17</v>
      </c>
      <c r="Q35" s="4">
        <v>0</v>
      </c>
      <c r="R35" s="4">
        <v>1E-3</v>
      </c>
      <c r="S35" s="4">
        <v>1</v>
      </c>
      <c r="T35" s="4"/>
      <c r="U35" s="16"/>
      <c r="V35" s="16"/>
      <c r="W35" s="16"/>
      <c r="X35" s="16"/>
      <c r="Y35" s="16"/>
      <c r="Z35" s="16"/>
      <c r="AA35" s="16"/>
      <c r="AB35" s="28" t="str">
        <f>[1]DK!B$105</f>
        <v>5.(b)</v>
      </c>
      <c r="AC35" s="31" t="str">
        <f>[1]DK!C$105</f>
        <v>I/S VESTFORBRÆNDING</v>
      </c>
      <c r="AD35" s="31" t="str">
        <f>[1]DK!D$105</f>
        <v>I/S VESTFORBRÆNDING, GLOSTRUP</v>
      </c>
      <c r="AE35" s="31">
        <f>[1]DK!E$105</f>
        <v>10452</v>
      </c>
      <c r="AF35" s="31" t="str">
        <f>[1]DK!F$105</f>
        <v>Ejby Mosevej</v>
      </c>
      <c r="AG35" s="31" t="str">
        <f>[1]DK!G$105</f>
        <v>219</v>
      </c>
      <c r="AH35" s="31" t="str">
        <f>[1]DK!H$105</f>
        <v xml:space="preserve">Glostrup            </v>
      </c>
      <c r="AI35" s="31" t="str">
        <f>[1]DK!I$105</f>
        <v>2600</v>
      </c>
      <c r="AJ35" s="31">
        <f>[1]DK!J$105</f>
        <v>348</v>
      </c>
      <c r="AK35" s="31">
        <f>[1]DK!K$105</f>
        <v>0</v>
      </c>
      <c r="AL35" s="31">
        <f>[1]DK!L$105</f>
        <v>0</v>
      </c>
      <c r="AM35" s="31">
        <f>[1]DK!M$105</f>
        <v>0</v>
      </c>
      <c r="AN35" s="8" t="s">
        <v>810</v>
      </c>
    </row>
    <row r="36" spans="1:41" s="5" customFormat="1">
      <c r="A36" s="4" t="s">
        <v>4173</v>
      </c>
      <c r="B36" s="4">
        <v>2012</v>
      </c>
      <c r="C36" s="4" t="s">
        <v>4383</v>
      </c>
      <c r="D36" s="4" t="s">
        <v>4384</v>
      </c>
      <c r="E36" s="4" t="s">
        <v>126</v>
      </c>
      <c r="F36" s="4">
        <v>25</v>
      </c>
      <c r="G36" s="4" t="s">
        <v>4385</v>
      </c>
      <c r="H36" s="4" t="s">
        <v>4386</v>
      </c>
      <c r="I36" s="4" t="s">
        <v>6</v>
      </c>
      <c r="J36" s="4" t="s">
        <v>470</v>
      </c>
      <c r="K36" s="4">
        <v>104.3</v>
      </c>
      <c r="L36" s="4" t="s">
        <v>8</v>
      </c>
      <c r="M36" s="4">
        <v>0</v>
      </c>
      <c r="N36" s="4">
        <v>0</v>
      </c>
      <c r="O36" s="4">
        <v>0</v>
      </c>
      <c r="P36" s="4">
        <v>0</v>
      </c>
      <c r="Q36" s="4">
        <v>0</v>
      </c>
      <c r="R36" s="4">
        <v>33</v>
      </c>
      <c r="S36" s="4"/>
      <c r="T36" s="4">
        <v>48</v>
      </c>
      <c r="U36" s="16" t="s">
        <v>4387</v>
      </c>
      <c r="V36" s="16"/>
      <c r="W36" s="16"/>
      <c r="X36" s="16"/>
      <c r="Y36" s="16"/>
      <c r="Z36" s="16"/>
      <c r="AA36" s="16"/>
      <c r="AB36" s="28" t="str">
        <f>[1]DK!B$249</f>
        <v>8.(b)</v>
      </c>
      <c r="AC36" s="31" t="str">
        <f>[1]DK!C$249</f>
        <v>NORDIC SUGAR A/S</v>
      </c>
      <c r="AD36" s="31" t="str">
        <f>[1]DK!D$249</f>
        <v>Nordic Sugar A/S                 Nykøbing</v>
      </c>
      <c r="AE36" s="31">
        <f>[1]DK!E$249</f>
        <v>6210</v>
      </c>
      <c r="AF36" s="31" t="str">
        <f>[1]DK!F$249</f>
        <v>Østerbrogade</v>
      </c>
      <c r="AG36" s="31" t="str">
        <f>[1]DK!G$249</f>
        <v>2</v>
      </c>
      <c r="AH36" s="31" t="str">
        <f>[1]DK!H$249</f>
        <v xml:space="preserve">Nykøbing F          </v>
      </c>
      <c r="AI36" s="31" t="str">
        <f>[1]DK!I$249</f>
        <v>4800</v>
      </c>
      <c r="AJ36" s="31">
        <f>[1]DK!J$249</f>
        <v>0</v>
      </c>
      <c r="AK36" s="31">
        <f>[1]DK!K$249</f>
        <v>332</v>
      </c>
      <c r="AL36" s="31">
        <f>[1]DK!L$249</f>
        <v>0</v>
      </c>
      <c r="AM36" s="31">
        <f>[1]DK!M$249</f>
        <v>131</v>
      </c>
      <c r="AN36" s="8" t="s">
        <v>809</v>
      </c>
    </row>
    <row r="37" spans="1:41" s="5" customFormat="1">
      <c r="A37" s="4" t="s">
        <v>4173</v>
      </c>
      <c r="B37" s="4">
        <v>2012</v>
      </c>
      <c r="C37" s="4" t="s">
        <v>4341</v>
      </c>
      <c r="D37" s="4" t="s">
        <v>4342</v>
      </c>
      <c r="E37" s="4" t="s">
        <v>305</v>
      </c>
      <c r="F37" s="4">
        <v>65</v>
      </c>
      <c r="G37" s="4" t="s">
        <v>4343</v>
      </c>
      <c r="H37" s="4" t="s">
        <v>4344</v>
      </c>
      <c r="I37" s="4" t="s">
        <v>14</v>
      </c>
      <c r="J37" s="4" t="s">
        <v>15</v>
      </c>
      <c r="K37" s="4">
        <v>140</v>
      </c>
      <c r="L37" s="4" t="s">
        <v>27</v>
      </c>
      <c r="M37" s="4">
        <v>0</v>
      </c>
      <c r="N37" s="4">
        <v>0</v>
      </c>
      <c r="O37" s="4">
        <v>0</v>
      </c>
      <c r="P37" s="4">
        <v>1537</v>
      </c>
      <c r="Q37" s="4">
        <v>0</v>
      </c>
      <c r="R37" s="4">
        <v>0</v>
      </c>
      <c r="S37" s="4">
        <v>195</v>
      </c>
      <c r="T37" s="4">
        <v>0</v>
      </c>
      <c r="U37" s="16" t="s">
        <v>4345</v>
      </c>
      <c r="V37" s="16"/>
      <c r="W37" s="16"/>
      <c r="X37" s="16"/>
      <c r="Y37" s="16"/>
      <c r="Z37" s="16"/>
      <c r="AA37" s="16"/>
      <c r="AB37" s="28" t="str">
        <f>[1]DK!B$129</f>
        <v>1.(c)</v>
      </c>
      <c r="AC37" s="31" t="str">
        <f>[1]DK!C$129</f>
        <v>Helsingør kraftvarmeværk A/S</v>
      </c>
      <c r="AD37" s="31" t="str">
        <f>[1]DK!D$129</f>
        <v>Helsingør Kraftvarmeværk</v>
      </c>
      <c r="AE37" s="31">
        <f>[1]DK!E$129</f>
        <v>6906</v>
      </c>
      <c r="AF37" s="31" t="str">
        <f>[1]DK!F$129</f>
        <v>Energivej</v>
      </c>
      <c r="AG37" s="31" t="str">
        <f>[1]DK!G$129</f>
        <v>19</v>
      </c>
      <c r="AH37" s="31" t="str">
        <f>[1]DK!H$129</f>
        <v xml:space="preserve">Helsingør           </v>
      </c>
      <c r="AI37" s="31" t="str">
        <f>[1]DK!I$129</f>
        <v>3000</v>
      </c>
      <c r="AJ37" s="31">
        <f>[1]DK!J$129</f>
        <v>292</v>
      </c>
      <c r="AK37" s="31">
        <f>[1]DK!K$129</f>
        <v>0</v>
      </c>
      <c r="AL37" s="31">
        <f>[1]DK!L$129</f>
        <v>0</v>
      </c>
      <c r="AM37" s="31">
        <f>[1]DK!M$129</f>
        <v>0</v>
      </c>
      <c r="AN37" s="8" t="s">
        <v>810</v>
      </c>
    </row>
    <row r="38" spans="1:41" s="5" customFormat="1">
      <c r="A38" s="4" t="s">
        <v>4173</v>
      </c>
      <c r="B38" s="4">
        <v>2012</v>
      </c>
      <c r="C38" s="4" t="s">
        <v>4346</v>
      </c>
      <c r="D38" s="4" t="s">
        <v>4347</v>
      </c>
      <c r="E38" s="4" t="s">
        <v>309</v>
      </c>
      <c r="F38" s="4">
        <v>66</v>
      </c>
      <c r="G38" s="4" t="s">
        <v>4343</v>
      </c>
      <c r="H38" s="4" t="s">
        <v>4344</v>
      </c>
      <c r="I38" s="4" t="s">
        <v>14</v>
      </c>
      <c r="J38" s="4" t="s">
        <v>15</v>
      </c>
      <c r="K38" s="4">
        <v>3</v>
      </c>
      <c r="L38" s="4" t="s">
        <v>8</v>
      </c>
      <c r="M38" s="4">
        <v>0</v>
      </c>
      <c r="N38" s="4">
        <v>0</v>
      </c>
      <c r="O38" s="4">
        <v>0</v>
      </c>
      <c r="P38" s="4">
        <v>16</v>
      </c>
      <c r="Q38" s="4">
        <v>0</v>
      </c>
      <c r="R38" s="4">
        <v>0</v>
      </c>
      <c r="S38" s="4">
        <v>3</v>
      </c>
      <c r="T38" s="4">
        <v>0</v>
      </c>
      <c r="U38" s="16" t="s">
        <v>4345</v>
      </c>
      <c r="V38" s="16"/>
      <c r="W38" s="16"/>
      <c r="X38" s="16"/>
      <c r="Y38" s="16"/>
      <c r="Z38" s="16"/>
      <c r="AA38" s="16"/>
      <c r="AB38" s="28" t="str">
        <f>[1]DK!B$129</f>
        <v>1.(c)</v>
      </c>
      <c r="AC38" s="31" t="str">
        <f>[1]DK!C$129</f>
        <v>Helsingør kraftvarmeværk A/S</v>
      </c>
      <c r="AD38" s="31" t="str">
        <f>[1]DK!D$129</f>
        <v>Helsingør Kraftvarmeværk</v>
      </c>
      <c r="AE38" s="31">
        <f>[1]DK!E$129</f>
        <v>6906</v>
      </c>
      <c r="AF38" s="31" t="str">
        <f>[1]DK!F$129</f>
        <v>Energivej</v>
      </c>
      <c r="AG38" s="31" t="str">
        <f>[1]DK!G$129</f>
        <v>19</v>
      </c>
      <c r="AH38" s="31" t="str">
        <f>[1]DK!H$129</f>
        <v xml:space="preserve">Helsingør           </v>
      </c>
      <c r="AI38" s="31" t="str">
        <f>[1]DK!I$129</f>
        <v>3000</v>
      </c>
      <c r="AJ38" s="31">
        <f>[1]DK!J$129</f>
        <v>292</v>
      </c>
      <c r="AK38" s="31">
        <f>[1]DK!K$129</f>
        <v>0</v>
      </c>
      <c r="AL38" s="31">
        <f>[1]DK!L$129</f>
        <v>0</v>
      </c>
      <c r="AM38" s="31">
        <f>[1]DK!M$129</f>
        <v>0</v>
      </c>
      <c r="AN38" s="8" t="s">
        <v>810</v>
      </c>
    </row>
    <row r="39" spans="1:41" s="5" customFormat="1">
      <c r="A39" s="4" t="s">
        <v>4173</v>
      </c>
      <c r="B39" s="4">
        <v>2012</v>
      </c>
      <c r="C39" s="4" t="s">
        <v>4260</v>
      </c>
      <c r="D39" s="4" t="s">
        <v>4261</v>
      </c>
      <c r="E39" s="4" t="s">
        <v>3</v>
      </c>
      <c r="F39" s="4">
        <v>1</v>
      </c>
      <c r="G39" s="4" t="s">
        <v>4262</v>
      </c>
      <c r="H39" s="4" t="s">
        <v>4263</v>
      </c>
      <c r="I39" s="4" t="s">
        <v>6</v>
      </c>
      <c r="J39" s="4" t="s">
        <v>15</v>
      </c>
      <c r="K39" s="4">
        <v>95</v>
      </c>
      <c r="L39" s="4" t="s">
        <v>8</v>
      </c>
      <c r="M39" s="4">
        <v>4169</v>
      </c>
      <c r="N39" s="4">
        <v>0</v>
      </c>
      <c r="O39" s="4">
        <v>5.2</v>
      </c>
      <c r="P39" s="4">
        <v>454</v>
      </c>
      <c r="Q39" s="4">
        <v>0</v>
      </c>
      <c r="R39" s="4">
        <v>7.2</v>
      </c>
      <c r="S39" s="4">
        <v>362</v>
      </c>
      <c r="T39" s="4">
        <v>8.3000000000000007</v>
      </c>
      <c r="U39" s="16"/>
      <c r="V39" s="16"/>
      <c r="W39" s="16"/>
      <c r="X39" s="16"/>
      <c r="Y39" s="16"/>
      <c r="Z39" s="16"/>
      <c r="AA39" s="16"/>
      <c r="AB39" s="41" t="str">
        <f>[1]DK!B$133</f>
        <v>1.(c)</v>
      </c>
      <c r="AC39" s="24" t="str">
        <f>[1]DK!C$133</f>
        <v>Dong Energy Power A/S</v>
      </c>
      <c r="AD39" s="24" t="str">
        <f>[1]DK!D$133</f>
        <v>DONG ENERGY POWER A/S Herningværket</v>
      </c>
      <c r="AE39" s="24">
        <f>[1]DK!E$133</f>
        <v>6883</v>
      </c>
      <c r="AF39" s="24" t="str">
        <f>[1]DK!F$133</f>
        <v>Miljøvej</v>
      </c>
      <c r="AG39" s="24" t="str">
        <f>[1]DK!G$133</f>
        <v>6</v>
      </c>
      <c r="AH39" s="24" t="str">
        <f>[1]DK!H$133</f>
        <v xml:space="preserve">Herning             </v>
      </c>
      <c r="AI39" s="24" t="str">
        <f>[1]DK!I$133</f>
        <v>7400</v>
      </c>
      <c r="AJ39" s="24">
        <f>[1]DK!J$133</f>
        <v>362</v>
      </c>
      <c r="AK39" s="24">
        <f>[1]DK!K$133</f>
        <v>0</v>
      </c>
      <c r="AL39" s="24">
        <f>[1]DK!L$133</f>
        <v>0</v>
      </c>
      <c r="AM39" s="24">
        <f>[1]DK!M$133</f>
        <v>0</v>
      </c>
      <c r="AN39" s="23" t="s">
        <v>810</v>
      </c>
      <c r="AO39" s="24"/>
    </row>
    <row r="40" spans="1:41">
      <c r="A40" s="1" t="s">
        <v>4173</v>
      </c>
      <c r="B40" s="1">
        <v>2012</v>
      </c>
      <c r="C40" s="1" t="s">
        <v>4439</v>
      </c>
      <c r="D40" s="1" t="s">
        <v>4440</v>
      </c>
      <c r="E40" s="1" t="s">
        <v>385</v>
      </c>
      <c r="F40" s="1">
        <v>83</v>
      </c>
      <c r="G40" s="1" t="s">
        <v>4441</v>
      </c>
      <c r="H40" s="1" t="s">
        <v>4263</v>
      </c>
      <c r="I40" s="1" t="s">
        <v>14</v>
      </c>
      <c r="J40" s="1" t="s">
        <v>202</v>
      </c>
      <c r="K40" s="1">
        <v>33.5</v>
      </c>
      <c r="L40" s="1" t="s">
        <v>8</v>
      </c>
      <c r="M40" s="1">
        <v>0</v>
      </c>
      <c r="N40" s="1">
        <v>0</v>
      </c>
      <c r="O40" s="1">
        <v>0</v>
      </c>
      <c r="P40" s="1">
        <v>68.7</v>
      </c>
      <c r="Q40" s="1">
        <v>0</v>
      </c>
      <c r="R40" s="1">
        <v>0.02</v>
      </c>
      <c r="S40" s="1">
        <v>13.4</v>
      </c>
      <c r="T40" s="1">
        <v>0</v>
      </c>
      <c r="U40" s="3" t="s">
        <v>4406</v>
      </c>
      <c r="V40" s="3"/>
      <c r="W40" s="3"/>
      <c r="X40" s="3"/>
      <c r="Y40" s="3"/>
      <c r="Z40" s="3"/>
      <c r="AA40" s="3"/>
    </row>
    <row r="41" spans="1:41">
      <c r="A41" s="1" t="s">
        <v>4173</v>
      </c>
      <c r="B41" s="1">
        <v>2012</v>
      </c>
      <c r="C41" s="1" t="s">
        <v>4442</v>
      </c>
      <c r="D41" s="1" t="s">
        <v>4443</v>
      </c>
      <c r="E41" s="1" t="s">
        <v>389</v>
      </c>
      <c r="F41" s="1">
        <v>84</v>
      </c>
      <c r="G41" s="1" t="s">
        <v>4441</v>
      </c>
      <c r="H41" s="1" t="s">
        <v>4263</v>
      </c>
      <c r="I41" s="1" t="s">
        <v>34</v>
      </c>
      <c r="J41" s="1" t="s">
        <v>202</v>
      </c>
      <c r="K41" s="1">
        <v>25</v>
      </c>
      <c r="L41" s="1" t="s">
        <v>8</v>
      </c>
      <c r="M41" s="1">
        <v>0</v>
      </c>
      <c r="N41" s="1">
        <v>0</v>
      </c>
      <c r="O41" s="1">
        <v>0</v>
      </c>
      <c r="P41" s="1">
        <v>0</v>
      </c>
      <c r="Q41" s="1">
        <v>0</v>
      </c>
      <c r="R41" s="1"/>
      <c r="S41" s="1"/>
      <c r="T41" s="1"/>
      <c r="U41" s="3"/>
      <c r="V41" s="3"/>
      <c r="W41" s="3"/>
      <c r="X41" s="3"/>
      <c r="Y41" s="3"/>
      <c r="Z41" s="3"/>
      <c r="AA41" s="3"/>
    </row>
    <row r="42" spans="1:41" s="5" customFormat="1">
      <c r="A42" s="4" t="s">
        <v>4173</v>
      </c>
      <c r="B42" s="4">
        <v>2012</v>
      </c>
      <c r="C42" s="4" t="s">
        <v>4348</v>
      </c>
      <c r="D42" s="4" t="s">
        <v>4349</v>
      </c>
      <c r="E42" s="4" t="s">
        <v>372</v>
      </c>
      <c r="F42" s="4">
        <v>80</v>
      </c>
      <c r="G42" s="4" t="s">
        <v>4350</v>
      </c>
      <c r="H42" s="4" t="s">
        <v>4351</v>
      </c>
      <c r="I42" s="4" t="s">
        <v>14</v>
      </c>
      <c r="J42" s="4" t="s">
        <v>15</v>
      </c>
      <c r="K42" s="4">
        <v>174</v>
      </c>
      <c r="L42" s="4" t="s">
        <v>27</v>
      </c>
      <c r="M42" s="4">
        <v>0</v>
      </c>
      <c r="N42" s="4">
        <v>0</v>
      </c>
      <c r="O42" s="4">
        <v>0</v>
      </c>
      <c r="P42" s="4">
        <v>1505</v>
      </c>
      <c r="Q42" s="4">
        <v>0</v>
      </c>
      <c r="R42" s="4">
        <v>0</v>
      </c>
      <c r="S42" s="4">
        <v>133</v>
      </c>
      <c r="T42" s="4">
        <v>0</v>
      </c>
      <c r="U42" s="16"/>
      <c r="V42" s="16"/>
      <c r="W42" s="16"/>
      <c r="X42" s="16"/>
      <c r="Y42" s="16"/>
      <c r="Z42" s="16"/>
      <c r="AA42" s="16"/>
      <c r="AB42" s="28" t="str">
        <f>[1]DK!B$138</f>
        <v>1.(c)</v>
      </c>
      <c r="AC42" s="31" t="str">
        <f>[1]DK!C$138</f>
        <v>HILLERØD KRAFTVARME ApS</v>
      </c>
      <c r="AD42" s="31" t="str">
        <f>[1]DK!D$138</f>
        <v>Hillerød Kraftvarmeværk</v>
      </c>
      <c r="AE42" s="31">
        <f>[1]DK!E$138</f>
        <v>189696</v>
      </c>
      <c r="AF42" s="31" t="str">
        <f>[1]DK!F$138</f>
        <v>Hestehavevej</v>
      </c>
      <c r="AG42" s="31" t="str">
        <f>[1]DK!G$138</f>
        <v>1</v>
      </c>
      <c r="AH42" s="31" t="str">
        <f>[1]DK!H$138</f>
        <v>Hillerød</v>
      </c>
      <c r="AI42" s="31" t="str">
        <f>[1]DK!I$138</f>
        <v>3400</v>
      </c>
      <c r="AJ42" s="31">
        <f>[1]DK!J$138</f>
        <v>133</v>
      </c>
      <c r="AK42" s="31">
        <f>[1]DK!K$138</f>
        <v>0</v>
      </c>
      <c r="AL42" s="31">
        <f>[1]DK!L$138</f>
        <v>0</v>
      </c>
      <c r="AM42" s="31">
        <f>[1]DK!M$138</f>
        <v>0</v>
      </c>
      <c r="AN42" s="8" t="s">
        <v>810</v>
      </c>
    </row>
    <row r="43" spans="1:41">
      <c r="A43" s="1" t="s">
        <v>4173</v>
      </c>
      <c r="B43" s="1">
        <v>2012</v>
      </c>
      <c r="C43" s="1" t="s">
        <v>4352</v>
      </c>
      <c r="D43" s="1" t="s">
        <v>4353</v>
      </c>
      <c r="E43" s="1" t="s">
        <v>418</v>
      </c>
      <c r="F43" s="1">
        <v>91</v>
      </c>
      <c r="G43" s="1" t="s">
        <v>4354</v>
      </c>
      <c r="H43" s="1" t="s">
        <v>4355</v>
      </c>
      <c r="I43" s="1" t="s">
        <v>14</v>
      </c>
      <c r="J43" s="1" t="s">
        <v>15</v>
      </c>
      <c r="K43" s="1">
        <v>135</v>
      </c>
      <c r="L43" s="1" t="s">
        <v>27</v>
      </c>
      <c r="M43" s="1">
        <v>0</v>
      </c>
      <c r="N43" s="1">
        <v>0</v>
      </c>
      <c r="O43" s="1">
        <v>0</v>
      </c>
      <c r="P43" s="1">
        <v>13</v>
      </c>
      <c r="Q43" s="1">
        <v>0</v>
      </c>
      <c r="R43" s="1">
        <v>0</v>
      </c>
      <c r="S43" s="1">
        <v>0.36</v>
      </c>
      <c r="T43" s="1">
        <v>0</v>
      </c>
      <c r="U43" s="3"/>
      <c r="V43" s="3"/>
      <c r="W43" s="3"/>
      <c r="X43" s="3"/>
      <c r="Y43" s="3"/>
      <c r="Z43" s="3"/>
      <c r="AA43" s="3"/>
    </row>
    <row r="44" spans="1:41" s="5" customFormat="1">
      <c r="A44" s="4" t="s">
        <v>4173</v>
      </c>
      <c r="B44" s="4">
        <v>2012</v>
      </c>
      <c r="C44" s="4" t="s">
        <v>4241</v>
      </c>
      <c r="D44" s="4" t="s">
        <v>4242</v>
      </c>
      <c r="E44" s="4" t="s">
        <v>104</v>
      </c>
      <c r="F44" s="4">
        <v>20</v>
      </c>
      <c r="G44" s="4" t="s">
        <v>4243</v>
      </c>
      <c r="H44" s="4" t="s">
        <v>4244</v>
      </c>
      <c r="I44" s="4" t="s">
        <v>6</v>
      </c>
      <c r="J44" s="4" t="s">
        <v>15</v>
      </c>
      <c r="K44" s="4">
        <v>632.75</v>
      </c>
      <c r="L44" s="4" t="s">
        <v>8</v>
      </c>
      <c r="M44" s="4">
        <v>0</v>
      </c>
      <c r="N44" s="4">
        <v>8364</v>
      </c>
      <c r="O44" s="4">
        <v>286</v>
      </c>
      <c r="P44" s="4">
        <v>0</v>
      </c>
      <c r="Q44" s="4">
        <v>0</v>
      </c>
      <c r="R44" s="4">
        <v>221</v>
      </c>
      <c r="S44" s="4">
        <v>323</v>
      </c>
      <c r="T44" s="4">
        <v>10</v>
      </c>
      <c r="U44" s="16" t="s">
        <v>4245</v>
      </c>
      <c r="V44" s="16"/>
      <c r="W44" s="16"/>
      <c r="X44" s="16"/>
      <c r="Y44" s="16"/>
      <c r="Z44" s="16"/>
      <c r="AA44" s="16"/>
      <c r="AB44" s="41" t="str">
        <f>[1]DK!B$177</f>
        <v>1.(c)</v>
      </c>
      <c r="AC44" s="24" t="str">
        <f>[1]DK!C$177</f>
        <v>DONG Energy A/S</v>
      </c>
      <c r="AD44" s="24" t="str">
        <f>[1]DK!D$177</f>
        <v>DONG ENERGY POWER A/S, Avedøreværket</v>
      </c>
      <c r="AE44" s="24">
        <f>[1]DK!E$177</f>
        <v>9893</v>
      </c>
      <c r="AF44" s="24" t="str">
        <f>[1]DK!F$177</f>
        <v>Hammerholmen</v>
      </c>
      <c r="AG44" s="24" t="str">
        <f>[1]DK!G$177</f>
        <v>50</v>
      </c>
      <c r="AH44" s="24" t="str">
        <f>[1]DK!H$177</f>
        <v xml:space="preserve">Hvidovre            </v>
      </c>
      <c r="AI44" s="24" t="str">
        <f>[1]DK!I$177</f>
        <v>2650</v>
      </c>
      <c r="AJ44" s="24">
        <f>[1]DK!J$177</f>
        <v>685</v>
      </c>
      <c r="AK44" s="24">
        <f>[1]DK!K$177</f>
        <v>283</v>
      </c>
      <c r="AL44" s="24">
        <f>[1]DK!L$177</f>
        <v>0</v>
      </c>
      <c r="AM44" s="24">
        <f>[1]DK!M$177</f>
        <v>1010</v>
      </c>
      <c r="AN44" s="23" t="s">
        <v>810</v>
      </c>
      <c r="AO44" s="24"/>
    </row>
    <row r="45" spans="1:41" s="5" customFormat="1">
      <c r="A45" s="4" t="s">
        <v>4173</v>
      </c>
      <c r="B45" s="4">
        <v>2012</v>
      </c>
      <c r="C45" s="4" t="s">
        <v>4246</v>
      </c>
      <c r="D45" s="4" t="s">
        <v>4247</v>
      </c>
      <c r="E45" s="4" t="s">
        <v>109</v>
      </c>
      <c r="F45" s="4">
        <v>21</v>
      </c>
      <c r="G45" s="4" t="s">
        <v>4243</v>
      </c>
      <c r="H45" s="4" t="s">
        <v>4244</v>
      </c>
      <c r="I45" s="4" t="s">
        <v>14</v>
      </c>
      <c r="J45" s="4" t="s">
        <v>15</v>
      </c>
      <c r="K45" s="4">
        <v>805</v>
      </c>
      <c r="L45" s="4" t="s">
        <v>8</v>
      </c>
      <c r="M45" s="4">
        <v>13734</v>
      </c>
      <c r="N45" s="4">
        <v>0</v>
      </c>
      <c r="O45" s="4">
        <v>46</v>
      </c>
      <c r="P45" s="4">
        <v>2348</v>
      </c>
      <c r="Q45" s="4">
        <v>0</v>
      </c>
      <c r="R45" s="4">
        <v>17</v>
      </c>
      <c r="S45" s="4">
        <v>215</v>
      </c>
      <c r="T45" s="4">
        <v>6</v>
      </c>
      <c r="U45" s="16"/>
      <c r="V45" s="16"/>
      <c r="W45" s="16"/>
      <c r="X45" s="16"/>
      <c r="Y45" s="16"/>
      <c r="Z45" s="16"/>
      <c r="AA45" s="16"/>
      <c r="AB45" s="41" t="str">
        <f>[1]DK!B$177</f>
        <v>1.(c)</v>
      </c>
      <c r="AC45" s="24" t="str">
        <f>[1]DK!C$177</f>
        <v>DONG Energy A/S</v>
      </c>
      <c r="AD45" s="24" t="str">
        <f>[1]DK!D$177</f>
        <v>DONG ENERGY POWER A/S, Avedøreværket</v>
      </c>
      <c r="AE45" s="24">
        <f>[1]DK!E$177</f>
        <v>9893</v>
      </c>
      <c r="AF45" s="24" t="str">
        <f>[1]DK!F$177</f>
        <v>Hammerholmen</v>
      </c>
      <c r="AG45" s="24" t="str">
        <f>[1]DK!G$177</f>
        <v>50</v>
      </c>
      <c r="AH45" s="24" t="str">
        <f>[1]DK!H$177</f>
        <v xml:space="preserve">Hvidovre            </v>
      </c>
      <c r="AI45" s="24" t="str">
        <f>[1]DK!I$177</f>
        <v>2650</v>
      </c>
      <c r="AJ45" s="24">
        <f>[1]DK!J$177</f>
        <v>685</v>
      </c>
      <c r="AK45" s="24">
        <f>[1]DK!K$177</f>
        <v>283</v>
      </c>
      <c r="AL45" s="24">
        <f>[1]DK!L$177</f>
        <v>0</v>
      </c>
      <c r="AM45" s="24">
        <f>[1]DK!M$177</f>
        <v>1010</v>
      </c>
      <c r="AN45" s="23" t="s">
        <v>810</v>
      </c>
      <c r="AO45" s="24"/>
    </row>
    <row r="46" spans="1:41" s="5" customFormat="1">
      <c r="A46" s="4" t="s">
        <v>4173</v>
      </c>
      <c r="B46" s="4">
        <v>2012</v>
      </c>
      <c r="C46" s="4" t="s">
        <v>4248</v>
      </c>
      <c r="D46" s="4" t="s">
        <v>4249</v>
      </c>
      <c r="E46" s="4" t="s">
        <v>113</v>
      </c>
      <c r="F46" s="4">
        <v>22</v>
      </c>
      <c r="G46" s="4" t="s">
        <v>4243</v>
      </c>
      <c r="H46" s="4" t="s">
        <v>4244</v>
      </c>
      <c r="I46" s="4" t="s">
        <v>14</v>
      </c>
      <c r="J46" s="4" t="s">
        <v>15</v>
      </c>
      <c r="K46" s="4">
        <v>100</v>
      </c>
      <c r="L46" s="4" t="s">
        <v>8</v>
      </c>
      <c r="M46" s="4">
        <v>1230</v>
      </c>
      <c r="N46" s="4">
        <v>0</v>
      </c>
      <c r="O46" s="4">
        <v>0</v>
      </c>
      <c r="P46" s="4">
        <v>0</v>
      </c>
      <c r="Q46" s="4">
        <v>0</v>
      </c>
      <c r="R46" s="4">
        <v>44</v>
      </c>
      <c r="S46" s="4">
        <v>118</v>
      </c>
      <c r="T46" s="4">
        <v>0.6</v>
      </c>
      <c r="U46" s="16"/>
      <c r="V46" s="16"/>
      <c r="W46" s="16"/>
      <c r="X46" s="16"/>
      <c r="Y46" s="16"/>
      <c r="Z46" s="16"/>
      <c r="AA46" s="16"/>
      <c r="AB46" s="41" t="str">
        <f>[1]DK!B$177</f>
        <v>1.(c)</v>
      </c>
      <c r="AC46" s="24" t="str">
        <f>[1]DK!C$177</f>
        <v>DONG Energy A/S</v>
      </c>
      <c r="AD46" s="24" t="str">
        <f>[1]DK!D$177</f>
        <v>DONG ENERGY POWER A/S, Avedøreværket</v>
      </c>
      <c r="AE46" s="24">
        <f>[1]DK!E$177</f>
        <v>9893</v>
      </c>
      <c r="AF46" s="24" t="str">
        <f>[1]DK!F$177</f>
        <v>Hammerholmen</v>
      </c>
      <c r="AG46" s="24" t="str">
        <f>[1]DK!G$177</f>
        <v>50</v>
      </c>
      <c r="AH46" s="24" t="str">
        <f>[1]DK!H$177</f>
        <v xml:space="preserve">Hvidovre            </v>
      </c>
      <c r="AI46" s="24" t="str">
        <f>[1]DK!I$177</f>
        <v>2650</v>
      </c>
      <c r="AJ46" s="24">
        <f>[1]DK!J$177</f>
        <v>685</v>
      </c>
      <c r="AK46" s="24">
        <f>[1]DK!K$177</f>
        <v>283</v>
      </c>
      <c r="AL46" s="24">
        <f>[1]DK!L$177</f>
        <v>0</v>
      </c>
      <c r="AM46" s="24">
        <f>[1]DK!M$177</f>
        <v>1010</v>
      </c>
      <c r="AN46" s="23" t="s">
        <v>810</v>
      </c>
      <c r="AO46" s="24"/>
    </row>
    <row r="47" spans="1:41" s="5" customFormat="1">
      <c r="A47" s="4" t="s">
        <v>4173</v>
      </c>
      <c r="B47" s="4">
        <v>2012</v>
      </c>
      <c r="C47" s="4" t="s">
        <v>4250</v>
      </c>
      <c r="D47" s="4" t="s">
        <v>4251</v>
      </c>
      <c r="E47" s="4" t="s">
        <v>118</v>
      </c>
      <c r="F47" s="4">
        <v>23</v>
      </c>
      <c r="G47" s="4" t="s">
        <v>4243</v>
      </c>
      <c r="H47" s="4" t="s">
        <v>4244</v>
      </c>
      <c r="I47" s="4" t="s">
        <v>14</v>
      </c>
      <c r="J47" s="4" t="s">
        <v>15</v>
      </c>
      <c r="K47" s="4">
        <v>270</v>
      </c>
      <c r="L47" s="4" t="s">
        <v>27</v>
      </c>
      <c r="M47" s="4">
        <v>0</v>
      </c>
      <c r="N47" s="4">
        <v>0</v>
      </c>
      <c r="O47" s="4">
        <v>0</v>
      </c>
      <c r="P47" s="4">
        <v>813</v>
      </c>
      <c r="Q47" s="4">
        <v>0</v>
      </c>
      <c r="R47" s="4"/>
      <c r="S47" s="4">
        <v>30</v>
      </c>
      <c r="T47" s="4"/>
      <c r="U47" s="16"/>
      <c r="V47" s="16"/>
      <c r="W47" s="16"/>
      <c r="X47" s="16"/>
      <c r="Y47" s="16"/>
      <c r="Z47" s="16"/>
      <c r="AA47" s="16"/>
      <c r="AB47" s="41" t="str">
        <f>[1]DK!B$177</f>
        <v>1.(c)</v>
      </c>
      <c r="AC47" s="24" t="str">
        <f>[1]DK!C$177</f>
        <v>DONG Energy A/S</v>
      </c>
      <c r="AD47" s="24" t="str">
        <f>[1]DK!D$177</f>
        <v>DONG ENERGY POWER A/S, Avedøreværket</v>
      </c>
      <c r="AE47" s="24">
        <f>[1]DK!E$177</f>
        <v>9893</v>
      </c>
      <c r="AF47" s="24" t="str">
        <f>[1]DK!F$177</f>
        <v>Hammerholmen</v>
      </c>
      <c r="AG47" s="24" t="str">
        <f>[1]DK!G$177</f>
        <v>50</v>
      </c>
      <c r="AH47" s="24" t="str">
        <f>[1]DK!H$177</f>
        <v xml:space="preserve">Hvidovre            </v>
      </c>
      <c r="AI47" s="24" t="str">
        <f>[1]DK!I$177</f>
        <v>2650</v>
      </c>
      <c r="AJ47" s="24">
        <f>[1]DK!J$177</f>
        <v>685</v>
      </c>
      <c r="AK47" s="24">
        <f>[1]DK!K$177</f>
        <v>283</v>
      </c>
      <c r="AL47" s="24">
        <f>[1]DK!L$177</f>
        <v>0</v>
      </c>
      <c r="AM47" s="24">
        <f>[1]DK!M$177</f>
        <v>1010</v>
      </c>
      <c r="AN47" s="23" t="s">
        <v>810</v>
      </c>
      <c r="AO47" s="24"/>
    </row>
    <row r="48" spans="1:41">
      <c r="A48" s="1" t="s">
        <v>4173</v>
      </c>
      <c r="B48" s="1">
        <v>2012</v>
      </c>
      <c r="C48" s="1" t="s">
        <v>4364</v>
      </c>
      <c r="D48" s="1" t="s">
        <v>4365</v>
      </c>
      <c r="E48" s="1" t="s">
        <v>380</v>
      </c>
      <c r="F48" s="1">
        <v>82</v>
      </c>
      <c r="G48" s="1" t="s">
        <v>4366</v>
      </c>
      <c r="H48" s="1" t="s">
        <v>4367</v>
      </c>
      <c r="I48" s="1" t="s">
        <v>6</v>
      </c>
      <c r="J48" s="1" t="s">
        <v>202</v>
      </c>
      <c r="K48" s="1">
        <v>50.5</v>
      </c>
      <c r="L48" s="1" t="s">
        <v>8</v>
      </c>
      <c r="M48" s="1">
        <v>106</v>
      </c>
      <c r="N48" s="1">
        <v>0</v>
      </c>
      <c r="O48" s="1">
        <v>0</v>
      </c>
      <c r="P48" s="1">
        <v>0.126</v>
      </c>
      <c r="Q48" s="1">
        <v>0</v>
      </c>
      <c r="R48" s="1">
        <v>0.63500000000000001</v>
      </c>
      <c r="S48" s="1">
        <v>2.859</v>
      </c>
      <c r="T48" s="1">
        <v>0.21199999999999999</v>
      </c>
      <c r="U48" s="3"/>
      <c r="V48" s="3"/>
      <c r="W48" s="3"/>
      <c r="X48" s="3"/>
      <c r="Y48" s="3"/>
      <c r="Z48" s="3"/>
      <c r="AA48" s="3"/>
    </row>
    <row r="49" spans="1:41" s="5" customFormat="1">
      <c r="A49" s="4" t="s">
        <v>4173</v>
      </c>
      <c r="B49" s="4">
        <v>2012</v>
      </c>
      <c r="C49" s="4" t="s">
        <v>4290</v>
      </c>
      <c r="D49" s="4" t="s">
        <v>4291</v>
      </c>
      <c r="E49" s="4" t="s">
        <v>157</v>
      </c>
      <c r="F49" s="4">
        <v>32</v>
      </c>
      <c r="G49" s="4" t="s">
        <v>4292</v>
      </c>
      <c r="H49" s="4" t="s">
        <v>4293</v>
      </c>
      <c r="I49" s="4" t="s">
        <v>6</v>
      </c>
      <c r="J49" s="4" t="s">
        <v>15</v>
      </c>
      <c r="K49" s="4">
        <v>370</v>
      </c>
      <c r="L49" s="4" t="s">
        <v>8</v>
      </c>
      <c r="M49" s="4">
        <v>0</v>
      </c>
      <c r="N49" s="4">
        <v>7302.3689199999999</v>
      </c>
      <c r="O49" s="4">
        <v>24.66</v>
      </c>
      <c r="P49" s="4">
        <v>0</v>
      </c>
      <c r="Q49" s="4">
        <v>0</v>
      </c>
      <c r="R49" s="4">
        <v>79</v>
      </c>
      <c r="S49" s="4">
        <v>1337</v>
      </c>
      <c r="T49" s="4">
        <v>12</v>
      </c>
      <c r="U49" s="16"/>
      <c r="V49" s="16"/>
      <c r="W49" s="16"/>
      <c r="X49" s="16"/>
      <c r="Y49" s="16"/>
      <c r="Z49" s="16"/>
      <c r="AA49" s="16"/>
      <c r="AB49" s="28" t="str">
        <f>[1]DK!B$190</f>
        <v>1.(c)</v>
      </c>
      <c r="AC49" s="31" t="str">
        <f>[1]DK!C$190</f>
        <v>DONG Energy A/S</v>
      </c>
      <c r="AD49" s="31" t="str">
        <f>[1]DK!D$190</f>
        <v>DONG ENERGY POWER A/S</v>
      </c>
      <c r="AE49" s="31">
        <f>[1]DK!E$190</f>
        <v>9603</v>
      </c>
      <c r="AF49" s="31" t="str">
        <f>[1]DK!F$190</f>
        <v>Asnæsvej</v>
      </c>
      <c r="AG49" s="31" t="str">
        <f>[1]DK!G$190</f>
        <v>16</v>
      </c>
      <c r="AH49" s="31" t="str">
        <f>[1]DK!H$190</f>
        <v xml:space="preserve">Kalundborg          </v>
      </c>
      <c r="AI49" s="31" t="str">
        <f>[1]DK!I$190</f>
        <v>4400</v>
      </c>
      <c r="AJ49" s="31">
        <f>[1]DK!J$190</f>
        <v>1370</v>
      </c>
      <c r="AK49" s="31">
        <f>[1]DK!K$190</f>
        <v>0</v>
      </c>
      <c r="AL49" s="31">
        <f>[1]DK!L$190</f>
        <v>0</v>
      </c>
      <c r="AM49" s="31">
        <f>[1]DK!M$190</f>
        <v>727</v>
      </c>
      <c r="AN49" s="8" t="s">
        <v>810</v>
      </c>
    </row>
    <row r="50" spans="1:41" s="5" customFormat="1">
      <c r="A50" s="4" t="s">
        <v>4173</v>
      </c>
      <c r="B50" s="4">
        <v>2012</v>
      </c>
      <c r="C50" s="4" t="s">
        <v>4294</v>
      </c>
      <c r="D50" s="4" t="s">
        <v>4295</v>
      </c>
      <c r="E50" s="4" t="s">
        <v>162</v>
      </c>
      <c r="F50" s="4">
        <v>33</v>
      </c>
      <c r="G50" s="4" t="s">
        <v>4292</v>
      </c>
      <c r="H50" s="4" t="s">
        <v>4293</v>
      </c>
      <c r="I50" s="4" t="s">
        <v>6</v>
      </c>
      <c r="J50" s="4" t="s">
        <v>15</v>
      </c>
      <c r="K50" s="4">
        <v>1555</v>
      </c>
      <c r="L50" s="4" t="s">
        <v>8</v>
      </c>
      <c r="M50" s="4">
        <v>0</v>
      </c>
      <c r="N50" s="4">
        <v>257</v>
      </c>
      <c r="O50" s="4">
        <v>58.7</v>
      </c>
      <c r="P50" s="4">
        <v>0</v>
      </c>
      <c r="Q50" s="4">
        <v>0</v>
      </c>
      <c r="R50" s="4">
        <v>2</v>
      </c>
      <c r="S50" s="4">
        <v>31</v>
      </c>
      <c r="T50" s="4">
        <v>0</v>
      </c>
      <c r="U50" s="16"/>
      <c r="V50" s="16"/>
      <c r="W50" s="16"/>
      <c r="X50" s="16"/>
      <c r="Y50" s="16"/>
      <c r="Z50" s="16"/>
      <c r="AA50" s="16"/>
      <c r="AB50" s="28" t="str">
        <f>[1]DK!B$190</f>
        <v>1.(c)</v>
      </c>
      <c r="AC50" s="31" t="str">
        <f>[1]DK!C$190</f>
        <v>DONG Energy A/S</v>
      </c>
      <c r="AD50" s="31" t="str">
        <f>[1]DK!D$190</f>
        <v>DONG ENERGY POWER A/S</v>
      </c>
      <c r="AE50" s="31">
        <f>[1]DK!E$190</f>
        <v>9603</v>
      </c>
      <c r="AF50" s="31" t="str">
        <f>[1]DK!F$190</f>
        <v>Asnæsvej</v>
      </c>
      <c r="AG50" s="31" t="str">
        <f>[1]DK!G$190</f>
        <v>16</v>
      </c>
      <c r="AH50" s="31" t="str">
        <f>[1]DK!H$190</f>
        <v xml:space="preserve">Kalundborg          </v>
      </c>
      <c r="AI50" s="31" t="str">
        <f>[1]DK!I$190</f>
        <v>4400</v>
      </c>
      <c r="AJ50" s="31">
        <f>[1]DK!J$190</f>
        <v>1370</v>
      </c>
      <c r="AK50" s="31">
        <f>[1]DK!K$190</f>
        <v>0</v>
      </c>
      <c r="AL50" s="31">
        <f>[1]DK!L$190</f>
        <v>0</v>
      </c>
      <c r="AM50" s="31">
        <f>[1]DK!M$190</f>
        <v>727</v>
      </c>
      <c r="AN50" s="8" t="s">
        <v>810</v>
      </c>
    </row>
    <row r="51" spans="1:41" s="5" customFormat="1">
      <c r="A51" s="4" t="s">
        <v>4173</v>
      </c>
      <c r="B51" s="4">
        <v>2012</v>
      </c>
      <c r="C51" s="4" t="s">
        <v>4414</v>
      </c>
      <c r="D51" s="4" t="s">
        <v>4415</v>
      </c>
      <c r="E51" s="4" t="s">
        <v>221</v>
      </c>
      <c r="F51" s="4">
        <v>46</v>
      </c>
      <c r="G51" s="4" t="s">
        <v>4416</v>
      </c>
      <c r="H51" s="4" t="s">
        <v>4293</v>
      </c>
      <c r="I51" s="4" t="s">
        <v>6</v>
      </c>
      <c r="J51" s="4" t="s">
        <v>633</v>
      </c>
      <c r="K51" s="4">
        <v>101.5</v>
      </c>
      <c r="L51" s="4" t="s">
        <v>8</v>
      </c>
      <c r="M51" s="4">
        <v>0</v>
      </c>
      <c r="N51" s="4">
        <v>0</v>
      </c>
      <c r="O51" s="4">
        <v>0</v>
      </c>
      <c r="P51" s="4">
        <v>0</v>
      </c>
      <c r="Q51" s="4">
        <v>9051</v>
      </c>
      <c r="R51" s="4">
        <v>89</v>
      </c>
      <c r="S51" s="4">
        <v>566</v>
      </c>
      <c r="T51" s="4"/>
      <c r="U51" s="16" t="s">
        <v>4417</v>
      </c>
      <c r="V51" s="16"/>
      <c r="W51" s="16"/>
      <c r="X51" s="16"/>
      <c r="Y51" s="16"/>
      <c r="Z51" s="16"/>
      <c r="AA51" s="16"/>
      <c r="AB51" s="28" t="str">
        <f>[1]DK!B$186</f>
        <v>1.(a)</v>
      </c>
      <c r="AC51" s="31" t="str">
        <f>[1]DK!C$186</f>
        <v>STATOIL REFINING DENMARK A/S</v>
      </c>
      <c r="AD51" s="31" t="str">
        <f>[1]DK!D$186</f>
        <v>STATOIL REFINING DENMARK A/S</v>
      </c>
      <c r="AE51" s="31">
        <f>[1]DK!E$186</f>
        <v>10286</v>
      </c>
      <c r="AF51" s="31" t="str">
        <f>[1]DK!F$186</f>
        <v>Melbyvej</v>
      </c>
      <c r="AG51" s="31" t="str">
        <f>[1]DK!G$186</f>
        <v>17</v>
      </c>
      <c r="AH51" s="31" t="str">
        <f>[1]DK!H$186</f>
        <v>Kalundborg</v>
      </c>
      <c r="AI51" s="31" t="str">
        <f>[1]DK!I$186</f>
        <v>4400</v>
      </c>
      <c r="AJ51" s="31">
        <f>[1]DK!J$186</f>
        <v>566</v>
      </c>
      <c r="AK51" s="31">
        <f>[1]DK!K$186</f>
        <v>0</v>
      </c>
      <c r="AL51" s="31">
        <f>[1]DK!L$186</f>
        <v>0</v>
      </c>
      <c r="AM51" s="31">
        <f>[1]DK!M$186</f>
        <v>520</v>
      </c>
      <c r="AN51" s="8" t="s">
        <v>810</v>
      </c>
    </row>
    <row r="52" spans="1:41" s="5" customFormat="1">
      <c r="A52" s="4" t="s">
        <v>4173</v>
      </c>
      <c r="B52" s="4">
        <v>2012</v>
      </c>
      <c r="C52" s="4" t="s">
        <v>4418</v>
      </c>
      <c r="D52" s="4" t="s">
        <v>4419</v>
      </c>
      <c r="E52" s="4" t="s">
        <v>225</v>
      </c>
      <c r="F52" s="4">
        <v>47</v>
      </c>
      <c r="G52" s="4" t="s">
        <v>4416</v>
      </c>
      <c r="H52" s="4" t="s">
        <v>4293</v>
      </c>
      <c r="I52" s="4" t="s">
        <v>14</v>
      </c>
      <c r="J52" s="4" t="s">
        <v>633</v>
      </c>
      <c r="K52" s="4">
        <v>62.3</v>
      </c>
      <c r="L52" s="4" t="s">
        <v>8</v>
      </c>
      <c r="M52" s="4">
        <v>0</v>
      </c>
      <c r="N52" s="4">
        <v>0</v>
      </c>
      <c r="O52" s="4">
        <v>0</v>
      </c>
      <c r="P52" s="4">
        <v>0</v>
      </c>
      <c r="Q52" s="4">
        <v>0</v>
      </c>
      <c r="R52" s="4"/>
      <c r="S52" s="4"/>
      <c r="T52" s="4"/>
      <c r="U52" s="16"/>
      <c r="V52" s="16"/>
      <c r="W52" s="16"/>
      <c r="X52" s="16"/>
      <c r="Y52" s="16"/>
      <c r="Z52" s="16"/>
      <c r="AA52" s="16"/>
      <c r="AB52" s="28" t="str">
        <f>[1]DK!B$186</f>
        <v>1.(a)</v>
      </c>
      <c r="AC52" s="31" t="str">
        <f>[1]DK!C$186</f>
        <v>STATOIL REFINING DENMARK A/S</v>
      </c>
      <c r="AD52" s="31" t="str">
        <f>[1]DK!D$186</f>
        <v>STATOIL REFINING DENMARK A/S</v>
      </c>
      <c r="AE52" s="31">
        <f>[1]DK!E$186</f>
        <v>10286</v>
      </c>
      <c r="AF52" s="31" t="str">
        <f>[1]DK!F$186</f>
        <v>Melbyvej</v>
      </c>
      <c r="AG52" s="31" t="str">
        <f>[1]DK!G$186</f>
        <v>17</v>
      </c>
      <c r="AH52" s="31" t="str">
        <f>[1]DK!H$186</f>
        <v>Kalundborg</v>
      </c>
      <c r="AI52" s="31" t="str">
        <f>[1]DK!I$186</f>
        <v>4400</v>
      </c>
      <c r="AJ52" s="31">
        <f>[1]DK!J$186</f>
        <v>566</v>
      </c>
      <c r="AK52" s="31">
        <f>[1]DK!K$186</f>
        <v>0</v>
      </c>
      <c r="AL52" s="31">
        <f>[1]DK!L$186</f>
        <v>0</v>
      </c>
      <c r="AM52" s="31">
        <f>[1]DK!M$186</f>
        <v>520</v>
      </c>
      <c r="AN52" s="8" t="s">
        <v>810</v>
      </c>
    </row>
    <row r="53" spans="1:41">
      <c r="A53" s="1" t="s">
        <v>4173</v>
      </c>
      <c r="B53" s="1">
        <v>2012</v>
      </c>
      <c r="C53" s="1" t="s">
        <v>4368</v>
      </c>
      <c r="D53" s="1" t="s">
        <v>4369</v>
      </c>
      <c r="E53" s="1" t="s">
        <v>413</v>
      </c>
      <c r="F53" s="1">
        <v>90</v>
      </c>
      <c r="G53" s="1" t="s">
        <v>4370</v>
      </c>
      <c r="H53" s="1" t="s">
        <v>4371</v>
      </c>
      <c r="I53" s="1" t="s">
        <v>14</v>
      </c>
      <c r="J53" s="1" t="s">
        <v>202</v>
      </c>
      <c r="K53" s="1">
        <v>163</v>
      </c>
      <c r="L53" s="1" t="s">
        <v>8</v>
      </c>
      <c r="M53" s="1">
        <v>0</v>
      </c>
      <c r="N53" s="1">
        <v>0</v>
      </c>
      <c r="O53" s="1">
        <v>30</v>
      </c>
      <c r="P53" s="1">
        <v>0</v>
      </c>
      <c r="Q53" s="1">
        <v>0</v>
      </c>
      <c r="R53" s="1">
        <v>0.8</v>
      </c>
      <c r="S53" s="1">
        <v>1.9</v>
      </c>
      <c r="T53" s="1">
        <v>0</v>
      </c>
      <c r="U53" s="3"/>
      <c r="V53" s="3"/>
      <c r="W53" s="3"/>
      <c r="X53" s="3"/>
      <c r="Y53" s="3"/>
      <c r="Z53" s="3"/>
      <c r="AA53" s="3"/>
    </row>
    <row r="54" spans="1:41" s="5" customFormat="1">
      <c r="A54" s="4" t="s">
        <v>4173</v>
      </c>
      <c r="B54" s="4">
        <v>2012</v>
      </c>
      <c r="C54" s="4" t="s">
        <v>4252</v>
      </c>
      <c r="D54" s="4" t="s">
        <v>4253</v>
      </c>
      <c r="E54" s="4" t="s">
        <v>75</v>
      </c>
      <c r="F54" s="4">
        <v>14</v>
      </c>
      <c r="G54" s="4" t="s">
        <v>4254</v>
      </c>
      <c r="H54" s="4" t="s">
        <v>4255</v>
      </c>
      <c r="I54" s="4" t="s">
        <v>34</v>
      </c>
      <c r="J54" s="4" t="s">
        <v>202</v>
      </c>
      <c r="K54" s="4">
        <v>212</v>
      </c>
      <c r="L54" s="4" t="s">
        <v>8</v>
      </c>
      <c r="M54" s="4">
        <v>0</v>
      </c>
      <c r="N54" s="4">
        <v>0</v>
      </c>
      <c r="O54" s="4">
        <v>234</v>
      </c>
      <c r="P54" s="4">
        <v>0</v>
      </c>
      <c r="Q54" s="4">
        <v>0</v>
      </c>
      <c r="R54" s="4">
        <v>5.5</v>
      </c>
      <c r="S54" s="4">
        <v>13</v>
      </c>
      <c r="T54" s="4">
        <v>0.4</v>
      </c>
      <c r="U54" s="16"/>
      <c r="V54" s="16"/>
      <c r="W54" s="16"/>
      <c r="X54" s="16"/>
      <c r="Y54" s="16"/>
      <c r="Z54" s="16"/>
      <c r="AA54" s="16"/>
      <c r="AB54" s="41" t="str">
        <f>[1]DK!B$209</f>
        <v>1.(c)</v>
      </c>
      <c r="AC54" s="24" t="str">
        <f>[1]DK!C$209</f>
        <v>DONG Energy A/S</v>
      </c>
      <c r="AD54" s="24" t="str">
        <f>[1]DK!D$209</f>
        <v>DONG ENERGY POWER A/S, H.C. Ørstedværket</v>
      </c>
      <c r="AE54" s="24">
        <f>[1]DK!E$209</f>
        <v>6903</v>
      </c>
      <c r="AF54" s="24" t="str">
        <f>[1]DK!F$209</f>
        <v>Tømmergravsgade</v>
      </c>
      <c r="AG54" s="24" t="str">
        <f>[1]DK!G$209</f>
        <v>2</v>
      </c>
      <c r="AH54" s="24" t="str">
        <f>[1]DK!H$209</f>
        <v xml:space="preserve">København SV        </v>
      </c>
      <c r="AI54" s="24" t="str">
        <f>[1]DK!I$209</f>
        <v>2450</v>
      </c>
      <c r="AJ54" s="24">
        <f>[1]DK!J$209</f>
        <v>237</v>
      </c>
      <c r="AK54" s="24">
        <f>[1]DK!K$209</f>
        <v>0</v>
      </c>
      <c r="AL54" s="24">
        <f>[1]DK!L$209</f>
        <v>0</v>
      </c>
      <c r="AM54" s="24">
        <f>[1]DK!M$209</f>
        <v>244</v>
      </c>
      <c r="AN54" s="23" t="s">
        <v>810</v>
      </c>
      <c r="AO54" s="24"/>
    </row>
    <row r="55" spans="1:41" s="5" customFormat="1">
      <c r="A55" s="4" t="s">
        <v>4173</v>
      </c>
      <c r="B55" s="4">
        <v>2012</v>
      </c>
      <c r="C55" s="4" t="s">
        <v>4256</v>
      </c>
      <c r="D55" s="4" t="s">
        <v>4257</v>
      </c>
      <c r="E55" s="4" t="s">
        <v>80</v>
      </c>
      <c r="F55" s="4">
        <v>15</v>
      </c>
      <c r="G55" s="4" t="s">
        <v>4254</v>
      </c>
      <c r="H55" s="4" t="s">
        <v>4255</v>
      </c>
      <c r="I55" s="4" t="s">
        <v>6</v>
      </c>
      <c r="J55" s="4" t="s">
        <v>15</v>
      </c>
      <c r="K55" s="4">
        <v>285</v>
      </c>
      <c r="L55" s="4" t="s">
        <v>8</v>
      </c>
      <c r="M55" s="4">
        <v>0</v>
      </c>
      <c r="N55" s="4">
        <v>0</v>
      </c>
      <c r="O55" s="4">
        <v>0</v>
      </c>
      <c r="P55" s="4">
        <v>2898</v>
      </c>
      <c r="Q55" s="4">
        <v>0</v>
      </c>
      <c r="R55" s="4"/>
      <c r="S55" s="4">
        <v>115</v>
      </c>
      <c r="T55" s="4">
        <v>0.2</v>
      </c>
      <c r="U55" s="16"/>
      <c r="V55" s="16"/>
      <c r="W55" s="16"/>
      <c r="X55" s="16"/>
      <c r="Y55" s="16"/>
      <c r="Z55" s="16"/>
      <c r="AA55" s="16"/>
      <c r="AB55" s="41" t="str">
        <f>[1]DK!B$209</f>
        <v>1.(c)</v>
      </c>
      <c r="AC55" s="24" t="str">
        <f>[1]DK!C$209</f>
        <v>DONG Energy A/S</v>
      </c>
      <c r="AD55" s="24" t="str">
        <f>[1]DK!D$209</f>
        <v>DONG ENERGY POWER A/S, H.C. Ørstedværket</v>
      </c>
      <c r="AE55" s="24">
        <f>[1]DK!E$209</f>
        <v>6903</v>
      </c>
      <c r="AF55" s="24" t="str">
        <f>[1]DK!F$209</f>
        <v>Tømmergravsgade</v>
      </c>
      <c r="AG55" s="24" t="str">
        <f>[1]DK!G$209</f>
        <v>2</v>
      </c>
      <c r="AH55" s="24" t="str">
        <f>[1]DK!H$209</f>
        <v xml:space="preserve">København SV        </v>
      </c>
      <c r="AI55" s="24" t="str">
        <f>[1]DK!I$209</f>
        <v>2450</v>
      </c>
      <c r="AJ55" s="24">
        <f>[1]DK!J$209</f>
        <v>237</v>
      </c>
      <c r="AK55" s="24">
        <f>[1]DK!K$209</f>
        <v>0</v>
      </c>
      <c r="AL55" s="24">
        <f>[1]DK!L$209</f>
        <v>0</v>
      </c>
      <c r="AM55" s="24">
        <f>[1]DK!M$209</f>
        <v>244</v>
      </c>
      <c r="AN55" s="23" t="s">
        <v>810</v>
      </c>
      <c r="AO55" s="24"/>
    </row>
    <row r="56" spans="1:41" s="5" customFormat="1">
      <c r="A56" s="4" t="s">
        <v>4173</v>
      </c>
      <c r="B56" s="4">
        <v>2012</v>
      </c>
      <c r="C56" s="4" t="s">
        <v>4258</v>
      </c>
      <c r="D56" s="4" t="s">
        <v>4259</v>
      </c>
      <c r="E56" s="4" t="s">
        <v>84</v>
      </c>
      <c r="F56" s="4">
        <v>16</v>
      </c>
      <c r="G56" s="4" t="s">
        <v>4254</v>
      </c>
      <c r="H56" s="4" t="s">
        <v>4255</v>
      </c>
      <c r="I56" s="4" t="s">
        <v>34</v>
      </c>
      <c r="J56" s="4" t="s">
        <v>15</v>
      </c>
      <c r="K56" s="4">
        <v>127</v>
      </c>
      <c r="L56" s="4" t="s">
        <v>27</v>
      </c>
      <c r="M56" s="4">
        <v>0</v>
      </c>
      <c r="N56" s="4">
        <v>0</v>
      </c>
      <c r="O56" s="4">
        <v>0</v>
      </c>
      <c r="P56" s="4">
        <v>1082</v>
      </c>
      <c r="Q56" s="4">
        <v>0</v>
      </c>
      <c r="R56" s="4"/>
      <c r="S56" s="4">
        <v>34</v>
      </c>
      <c r="T56" s="4"/>
      <c r="U56" s="16"/>
      <c r="V56" s="16"/>
      <c r="W56" s="16"/>
      <c r="X56" s="16"/>
      <c r="Y56" s="16"/>
      <c r="Z56" s="16"/>
      <c r="AA56" s="16"/>
      <c r="AB56" s="41" t="str">
        <f>[1]DK!B$209</f>
        <v>1.(c)</v>
      </c>
      <c r="AC56" s="24" t="str">
        <f>[1]DK!C$209</f>
        <v>DONG Energy A/S</v>
      </c>
      <c r="AD56" s="24" t="str">
        <f>[1]DK!D$209</f>
        <v>DONG ENERGY POWER A/S, H.C. Ørstedværket</v>
      </c>
      <c r="AE56" s="24">
        <f>[1]DK!E$209</f>
        <v>6903</v>
      </c>
      <c r="AF56" s="24" t="str">
        <f>[1]DK!F$209</f>
        <v>Tømmergravsgade</v>
      </c>
      <c r="AG56" s="24" t="str">
        <f>[1]DK!G$209</f>
        <v>2</v>
      </c>
      <c r="AH56" s="24" t="str">
        <f>[1]DK!H$209</f>
        <v xml:space="preserve">København SV        </v>
      </c>
      <c r="AI56" s="24" t="str">
        <f>[1]DK!I$209</f>
        <v>2450</v>
      </c>
      <c r="AJ56" s="24">
        <f>[1]DK!J$209</f>
        <v>237</v>
      </c>
      <c r="AK56" s="24">
        <f>[1]DK!K$209</f>
        <v>0</v>
      </c>
      <c r="AL56" s="24">
        <f>[1]DK!L$209</f>
        <v>0</v>
      </c>
      <c r="AM56" s="24">
        <f>[1]DK!M$209</f>
        <v>244</v>
      </c>
      <c r="AN56" s="23" t="s">
        <v>810</v>
      </c>
      <c r="AO56" s="24"/>
    </row>
    <row r="57" spans="1:41" s="5" customFormat="1">
      <c r="A57" s="4" t="s">
        <v>4173</v>
      </c>
      <c r="B57" s="4">
        <v>2012</v>
      </c>
      <c r="C57" s="4" t="s">
        <v>4285</v>
      </c>
      <c r="D57" s="4" t="s">
        <v>4286</v>
      </c>
      <c r="E57" s="4" t="s">
        <v>88</v>
      </c>
      <c r="F57" s="4">
        <v>17</v>
      </c>
      <c r="G57" s="4" t="s">
        <v>4287</v>
      </c>
      <c r="H57" s="4" t="s">
        <v>4255</v>
      </c>
      <c r="I57" s="4" t="s">
        <v>14</v>
      </c>
      <c r="J57" s="4" t="s">
        <v>202</v>
      </c>
      <c r="K57" s="4">
        <v>286</v>
      </c>
      <c r="L57" s="4" t="s">
        <v>8</v>
      </c>
      <c r="M57" s="4">
        <v>0</v>
      </c>
      <c r="N57" s="4">
        <v>0</v>
      </c>
      <c r="O57" s="4">
        <v>8</v>
      </c>
      <c r="P57" s="4">
        <v>1653</v>
      </c>
      <c r="Q57" s="4">
        <v>0</v>
      </c>
      <c r="R57" s="4">
        <v>0.2</v>
      </c>
      <c r="S57" s="4">
        <v>53</v>
      </c>
      <c r="T57" s="4">
        <v>1.2</v>
      </c>
      <c r="U57" s="16"/>
      <c r="V57" s="16"/>
      <c r="W57" s="16"/>
      <c r="X57" s="16"/>
      <c r="Y57" s="16"/>
      <c r="Z57" s="16"/>
      <c r="AA57" s="16"/>
      <c r="AB57" s="41" t="str">
        <f>[1]DK!B$202</f>
        <v>1.(c)</v>
      </c>
      <c r="AC57" s="24" t="str">
        <f>[1]DK!C$202</f>
        <v>DONG Energy A/S</v>
      </c>
      <c r="AD57" s="24" t="str">
        <f>[1]DK!D$202</f>
        <v>DONG Energy Power A/S - Svanemølleværket</v>
      </c>
      <c r="AE57" s="24">
        <f>[1]DK!E$202</f>
        <v>6899</v>
      </c>
      <c r="AF57" s="24" t="str">
        <f>[1]DK!F$202</f>
        <v>Lautrupsgade</v>
      </c>
      <c r="AG57" s="24" t="str">
        <f>[1]DK!G$202</f>
        <v>1</v>
      </c>
      <c r="AH57" s="24" t="str">
        <f>[1]DK!H$202</f>
        <v>København Ø</v>
      </c>
      <c r="AI57" s="24" t="str">
        <f>[1]DK!I$202</f>
        <v>2100</v>
      </c>
      <c r="AJ57" s="24">
        <f>[1]DK!J$202</f>
        <v>0</v>
      </c>
      <c r="AK57" s="24">
        <f>[1]DK!K$202</f>
        <v>0</v>
      </c>
      <c r="AL57" s="24">
        <f>[1]DK!L$202</f>
        <v>0</v>
      </c>
      <c r="AM57" s="24">
        <f>[1]DK!M$202</f>
        <v>147</v>
      </c>
      <c r="AN57" s="23" t="s">
        <v>810</v>
      </c>
    </row>
    <row r="58" spans="1:41" s="5" customFormat="1">
      <c r="A58" s="4" t="s">
        <v>4173</v>
      </c>
      <c r="B58" s="4">
        <v>2012</v>
      </c>
      <c r="C58" s="4" t="s">
        <v>4288</v>
      </c>
      <c r="D58" s="4" t="s">
        <v>4289</v>
      </c>
      <c r="E58" s="4" t="s">
        <v>94</v>
      </c>
      <c r="F58" s="4">
        <v>18</v>
      </c>
      <c r="G58" s="4" t="s">
        <v>4287</v>
      </c>
      <c r="H58" s="4" t="s">
        <v>4255</v>
      </c>
      <c r="I58" s="4" t="s">
        <v>34</v>
      </c>
      <c r="J58" s="4" t="s">
        <v>15</v>
      </c>
      <c r="K58" s="4">
        <v>242</v>
      </c>
      <c r="L58" s="4" t="s">
        <v>27</v>
      </c>
      <c r="M58" s="4">
        <v>0</v>
      </c>
      <c r="N58" s="4">
        <v>0</v>
      </c>
      <c r="O58" s="4">
        <v>0</v>
      </c>
      <c r="P58" s="4">
        <v>921</v>
      </c>
      <c r="Q58" s="4">
        <v>0</v>
      </c>
      <c r="R58" s="4"/>
      <c r="S58" s="4">
        <v>43</v>
      </c>
      <c r="T58" s="4">
        <v>0.6</v>
      </c>
      <c r="U58" s="16"/>
      <c r="V58" s="16"/>
      <c r="W58" s="16"/>
      <c r="X58" s="16"/>
      <c r="Y58" s="16"/>
      <c r="Z58" s="16"/>
      <c r="AA58" s="16"/>
      <c r="AB58" s="41" t="str">
        <f>[1]DK!B$202</f>
        <v>1.(c)</v>
      </c>
      <c r="AC58" s="24" t="str">
        <f>[1]DK!C$202</f>
        <v>DONG Energy A/S</v>
      </c>
      <c r="AD58" s="24" t="str">
        <f>[1]DK!D$202</f>
        <v>DONG Energy Power A/S - Svanemølleværket</v>
      </c>
      <c r="AE58" s="24">
        <f>[1]DK!E$202</f>
        <v>6899</v>
      </c>
      <c r="AF58" s="24" t="str">
        <f>[1]DK!F$202</f>
        <v>Lautrupsgade</v>
      </c>
      <c r="AG58" s="24" t="str">
        <f>[1]DK!G$202</f>
        <v>1</v>
      </c>
      <c r="AH58" s="24" t="str">
        <f>[1]DK!H$202</f>
        <v>København Ø</v>
      </c>
      <c r="AI58" s="24" t="str">
        <f>[1]DK!I$202</f>
        <v>2100</v>
      </c>
      <c r="AJ58" s="24">
        <f>[1]DK!J$202</f>
        <v>0</v>
      </c>
      <c r="AK58" s="24">
        <f>[1]DK!K$202</f>
        <v>0</v>
      </c>
      <c r="AL58" s="24">
        <f>[1]DK!L$202</f>
        <v>0</v>
      </c>
      <c r="AM58" s="24">
        <f>[1]DK!M$202</f>
        <v>147</v>
      </c>
      <c r="AN58" s="23" t="s">
        <v>810</v>
      </c>
    </row>
    <row r="59" spans="1:41" s="5" customFormat="1">
      <c r="A59" s="4" t="s">
        <v>4173</v>
      </c>
      <c r="B59" s="4">
        <v>2012</v>
      </c>
      <c r="C59" s="4" t="s">
        <v>4372</v>
      </c>
      <c r="D59" s="4" t="s">
        <v>4373</v>
      </c>
      <c r="E59" s="4" t="s">
        <v>318</v>
      </c>
      <c r="F59" s="4">
        <v>68</v>
      </c>
      <c r="G59" s="4" t="s">
        <v>4374</v>
      </c>
      <c r="H59" s="4" t="s">
        <v>4255</v>
      </c>
      <c r="I59" s="4" t="s">
        <v>14</v>
      </c>
      <c r="J59" s="4" t="s">
        <v>202</v>
      </c>
      <c r="K59" s="4">
        <v>204</v>
      </c>
      <c r="L59" s="4" t="s">
        <v>8</v>
      </c>
      <c r="M59" s="4">
        <v>0</v>
      </c>
      <c r="N59" s="4">
        <v>0</v>
      </c>
      <c r="O59" s="4">
        <v>52</v>
      </c>
      <c r="P59" s="4">
        <v>0</v>
      </c>
      <c r="Q59" s="4">
        <v>0</v>
      </c>
      <c r="R59" s="4">
        <v>0.161</v>
      </c>
      <c r="S59" s="4">
        <v>2.8130000000000002</v>
      </c>
      <c r="T59" s="4">
        <v>0</v>
      </c>
      <c r="U59" s="16"/>
      <c r="V59" s="16"/>
      <c r="W59" s="16"/>
      <c r="X59" s="16"/>
      <c r="Y59" s="16"/>
      <c r="Z59" s="16"/>
      <c r="AA59" s="16"/>
      <c r="AB59" s="28" t="str">
        <f>[1]DK!B$201</f>
        <v>1.(c)</v>
      </c>
      <c r="AC59" s="31" t="str">
        <f>[1]DK!C$201</f>
        <v>KE VARME P/S</v>
      </c>
      <c r="AD59" s="31" t="str">
        <f>[1]DK!D$201</f>
        <v>KE VARME P/S</v>
      </c>
      <c r="AE59" s="31">
        <f>[1]DK!E$201</f>
        <v>189634</v>
      </c>
      <c r="AF59" s="31" t="str">
        <f>[1]DK!F$201</f>
        <v>Lygten</v>
      </c>
      <c r="AG59" s="31" t="str">
        <f>[1]DK!G$201</f>
        <v>20</v>
      </c>
      <c r="AH59" s="31" t="str">
        <f>[1]DK!H$201</f>
        <v xml:space="preserve">København NV        </v>
      </c>
      <c r="AI59" s="31" t="str">
        <f>[1]DK!I$201</f>
        <v>2400</v>
      </c>
      <c r="AJ59" s="31">
        <f>[1]DK!J$201</f>
        <v>0</v>
      </c>
      <c r="AK59" s="31">
        <f>[1]DK!K$201</f>
        <v>0</v>
      </c>
      <c r="AL59" s="31">
        <f>[1]DK!L$201</f>
        <v>0</v>
      </c>
      <c r="AM59" s="31">
        <f>[1]DK!M$201</f>
        <v>0</v>
      </c>
      <c r="AN59" s="8" t="s">
        <v>810</v>
      </c>
    </row>
    <row r="60" spans="1:41">
      <c r="A60" s="1" t="s">
        <v>4173</v>
      </c>
      <c r="B60" s="1">
        <v>2012</v>
      </c>
      <c r="C60" s="1" t="s">
        <v>4397</v>
      </c>
      <c r="D60" s="1" t="s">
        <v>4398</v>
      </c>
      <c r="E60" s="1" t="s">
        <v>322</v>
      </c>
      <c r="F60" s="1">
        <v>69</v>
      </c>
      <c r="G60" s="1" t="s">
        <v>4399</v>
      </c>
      <c r="H60" s="1" t="s">
        <v>4255</v>
      </c>
      <c r="I60" s="1" t="s">
        <v>14</v>
      </c>
      <c r="J60" s="1" t="s">
        <v>202</v>
      </c>
      <c r="K60" s="1">
        <v>75</v>
      </c>
      <c r="L60" s="1" t="s">
        <v>8</v>
      </c>
      <c r="M60" s="1">
        <v>0</v>
      </c>
      <c r="N60" s="1">
        <v>0</v>
      </c>
      <c r="O60" s="1">
        <v>53</v>
      </c>
      <c r="P60" s="1">
        <v>0</v>
      </c>
      <c r="Q60" s="1">
        <v>0</v>
      </c>
      <c r="R60" s="1">
        <v>0.128</v>
      </c>
      <c r="S60" s="1">
        <v>2.702</v>
      </c>
      <c r="T60" s="1">
        <v>0</v>
      </c>
      <c r="U60" s="3"/>
      <c r="V60" s="3"/>
      <c r="W60" s="3"/>
      <c r="X60" s="3"/>
      <c r="Y60" s="3"/>
      <c r="Z60" s="3"/>
      <c r="AA60" s="3"/>
    </row>
    <row r="61" spans="1:41">
      <c r="A61" s="1" t="s">
        <v>4173</v>
      </c>
      <c r="B61" s="1">
        <v>2012</v>
      </c>
      <c r="C61" s="1" t="s">
        <v>4420</v>
      </c>
      <c r="D61" s="1" t="s">
        <v>4421</v>
      </c>
      <c r="E61" s="1" t="s">
        <v>314</v>
      </c>
      <c r="F61" s="1">
        <v>67</v>
      </c>
      <c r="G61" s="1" t="s">
        <v>4422</v>
      </c>
      <c r="H61" s="1" t="s">
        <v>4255</v>
      </c>
      <c r="I61" s="1" t="s">
        <v>14</v>
      </c>
      <c r="J61" s="1" t="s">
        <v>202</v>
      </c>
      <c r="K61" s="1">
        <v>108</v>
      </c>
      <c r="L61" s="1" t="s">
        <v>8</v>
      </c>
      <c r="M61" s="1">
        <v>0</v>
      </c>
      <c r="N61" s="1">
        <v>0</v>
      </c>
      <c r="O61" s="1">
        <v>73</v>
      </c>
      <c r="P61" s="1">
        <v>0</v>
      </c>
      <c r="Q61" s="1">
        <v>0</v>
      </c>
      <c r="R61" s="1">
        <v>0.18</v>
      </c>
      <c r="S61" s="1">
        <v>3.738</v>
      </c>
      <c r="T61" s="1">
        <v>0</v>
      </c>
      <c r="U61" s="3"/>
      <c r="V61" s="3"/>
      <c r="W61" s="3"/>
      <c r="X61" s="3"/>
      <c r="Y61" s="3"/>
      <c r="Z61" s="3"/>
      <c r="AA61" s="3"/>
    </row>
    <row r="62" spans="1:41" s="5" customFormat="1">
      <c r="A62" s="4" t="s">
        <v>4173</v>
      </c>
      <c r="B62" s="4">
        <v>2012</v>
      </c>
      <c r="C62" s="4" t="s">
        <v>4451</v>
      </c>
      <c r="D62" s="4" t="s">
        <v>4452</v>
      </c>
      <c r="E62" s="4" t="s">
        <v>41</v>
      </c>
      <c r="F62" s="4">
        <v>7</v>
      </c>
      <c r="G62" s="4" t="s">
        <v>4453</v>
      </c>
      <c r="H62" s="4" t="s">
        <v>4255</v>
      </c>
      <c r="I62" s="4" t="s">
        <v>34</v>
      </c>
      <c r="J62" s="4" t="s">
        <v>15</v>
      </c>
      <c r="K62" s="4">
        <v>347</v>
      </c>
      <c r="L62" s="4" t="s">
        <v>8</v>
      </c>
      <c r="M62" s="4">
        <v>5981.94</v>
      </c>
      <c r="N62" s="4">
        <v>0</v>
      </c>
      <c r="O62" s="4">
        <v>85.17</v>
      </c>
      <c r="P62" s="4">
        <v>0</v>
      </c>
      <c r="Q62" s="4">
        <v>0</v>
      </c>
      <c r="R62" s="4">
        <v>12.06837</v>
      </c>
      <c r="S62" s="4">
        <v>68.634600000000006</v>
      </c>
      <c r="T62" s="4">
        <v>5.92</v>
      </c>
      <c r="U62" s="16"/>
      <c r="V62" s="16"/>
      <c r="W62" s="16"/>
      <c r="X62" s="16"/>
      <c r="Y62" s="16"/>
      <c r="Z62" s="16"/>
      <c r="AA62" s="16"/>
      <c r="AB62" s="28" t="str">
        <f>[1]DK!B$207</f>
        <v>1.(c)</v>
      </c>
      <c r="AC62" s="31" t="str">
        <f>[1]DK!C$207</f>
        <v>VATTENFALL A/S</v>
      </c>
      <c r="AD62" s="31" t="str">
        <f>[1]DK!D$207</f>
        <v>VATTENFALL A/S, Amagerværket</v>
      </c>
      <c r="AE62" s="31">
        <f>[1]DK!E$207</f>
        <v>6901</v>
      </c>
      <c r="AF62" s="31" t="str">
        <f>[1]DK!F$207</f>
        <v>Kraftværksvej</v>
      </c>
      <c r="AG62" s="31" t="str">
        <f>[1]DK!G$207</f>
        <v>37</v>
      </c>
      <c r="AH62" s="31" t="str">
        <f>[1]DK!H$207</f>
        <v>København S</v>
      </c>
      <c r="AI62" s="31" t="str">
        <f>[1]DK!I$207</f>
        <v>2300</v>
      </c>
      <c r="AJ62" s="31">
        <f>[1]DK!J$207</f>
        <v>205</v>
      </c>
      <c r="AK62" s="31">
        <f>[1]DK!K$207</f>
        <v>0</v>
      </c>
      <c r="AL62" s="31">
        <f>[1]DK!L$207</f>
        <v>0</v>
      </c>
      <c r="AM62" s="31">
        <f>[1]DK!M$207</f>
        <v>993</v>
      </c>
      <c r="AN62" s="8" t="s">
        <v>810</v>
      </c>
    </row>
    <row r="63" spans="1:41" s="5" customFormat="1">
      <c r="A63" s="4" t="s">
        <v>4173</v>
      </c>
      <c r="B63" s="4">
        <v>2012</v>
      </c>
      <c r="C63" s="4" t="s">
        <v>4454</v>
      </c>
      <c r="D63" s="4" t="s">
        <v>4455</v>
      </c>
      <c r="E63" s="4" t="s">
        <v>45</v>
      </c>
      <c r="F63" s="4">
        <v>8</v>
      </c>
      <c r="G63" s="4" t="s">
        <v>4453</v>
      </c>
      <c r="H63" s="4" t="s">
        <v>4255</v>
      </c>
      <c r="I63" s="4"/>
      <c r="J63" s="4" t="s">
        <v>15</v>
      </c>
      <c r="K63" s="4">
        <v>260</v>
      </c>
      <c r="L63" s="4" t="s">
        <v>8</v>
      </c>
      <c r="M63" s="4">
        <v>0</v>
      </c>
      <c r="N63" s="4">
        <v>0</v>
      </c>
      <c r="O63" s="4">
        <v>0</v>
      </c>
      <c r="P63" s="4">
        <v>0</v>
      </c>
      <c r="Q63" s="4">
        <v>0</v>
      </c>
      <c r="R63" s="4"/>
      <c r="S63" s="4"/>
      <c r="T63" s="4"/>
      <c r="U63" s="16" t="s">
        <v>4456</v>
      </c>
      <c r="V63" s="16"/>
      <c r="W63" s="16"/>
      <c r="X63" s="16"/>
      <c r="Y63" s="16"/>
      <c r="Z63" s="16"/>
      <c r="AA63" s="16"/>
      <c r="AB63" s="28" t="str">
        <f>[1]DK!B$207</f>
        <v>1.(c)</v>
      </c>
      <c r="AC63" s="31" t="str">
        <f>[1]DK!C$207</f>
        <v>VATTENFALL A/S</v>
      </c>
      <c r="AD63" s="31" t="str">
        <f>[1]DK!D$207</f>
        <v>VATTENFALL A/S, Amagerværket</v>
      </c>
      <c r="AE63" s="31">
        <f>[1]DK!E$207</f>
        <v>6901</v>
      </c>
      <c r="AF63" s="31" t="str">
        <f>[1]DK!F$207</f>
        <v>Kraftværksvej</v>
      </c>
      <c r="AG63" s="31" t="str">
        <f>[1]DK!G$207</f>
        <v>37</v>
      </c>
      <c r="AH63" s="31" t="str">
        <f>[1]DK!H$207</f>
        <v>København S</v>
      </c>
      <c r="AI63" s="31" t="str">
        <f>[1]DK!I$207</f>
        <v>2300</v>
      </c>
      <c r="AJ63" s="31">
        <f>[1]DK!J$207</f>
        <v>205</v>
      </c>
      <c r="AK63" s="31">
        <f>[1]DK!K$207</f>
        <v>0</v>
      </c>
      <c r="AL63" s="31">
        <f>[1]DK!L$207</f>
        <v>0</v>
      </c>
      <c r="AM63" s="31">
        <f>[1]DK!M$207</f>
        <v>993</v>
      </c>
      <c r="AN63" s="8" t="s">
        <v>810</v>
      </c>
    </row>
    <row r="64" spans="1:41" s="5" customFormat="1">
      <c r="A64" s="4" t="s">
        <v>4173</v>
      </c>
      <c r="B64" s="4">
        <v>2012</v>
      </c>
      <c r="C64" s="4" t="s">
        <v>4457</v>
      </c>
      <c r="D64" s="4" t="s">
        <v>4458</v>
      </c>
      <c r="E64" s="4" t="s">
        <v>49</v>
      </c>
      <c r="F64" s="4">
        <v>9</v>
      </c>
      <c r="G64" s="4" t="s">
        <v>4453</v>
      </c>
      <c r="H64" s="4" t="s">
        <v>4255</v>
      </c>
      <c r="I64" s="4" t="s">
        <v>6</v>
      </c>
      <c r="J64" s="4" t="s">
        <v>15</v>
      </c>
      <c r="K64" s="4">
        <v>595</v>
      </c>
      <c r="L64" s="4" t="s">
        <v>8</v>
      </c>
      <c r="M64" s="4">
        <v>39.659999999999997</v>
      </c>
      <c r="N64" s="4">
        <v>9949.5400000000009</v>
      </c>
      <c r="O64" s="4">
        <v>335.79</v>
      </c>
      <c r="P64" s="4">
        <v>0</v>
      </c>
      <c r="Q64" s="4">
        <v>0</v>
      </c>
      <c r="R64" s="4">
        <v>95.964979999999997</v>
      </c>
      <c r="S64" s="4">
        <v>136.38760000000002</v>
      </c>
      <c r="T64" s="4">
        <v>6.96</v>
      </c>
      <c r="U64" s="16"/>
      <c r="V64" s="16"/>
      <c r="W64" s="16"/>
      <c r="X64" s="16"/>
      <c r="Y64" s="16"/>
      <c r="Z64" s="16"/>
      <c r="AA64" s="16"/>
      <c r="AB64" s="28" t="str">
        <f>[1]DK!B$207</f>
        <v>1.(c)</v>
      </c>
      <c r="AC64" s="31" t="str">
        <f>[1]DK!C$207</f>
        <v>VATTENFALL A/S</v>
      </c>
      <c r="AD64" s="31" t="str">
        <f>[1]DK!D$207</f>
        <v>VATTENFALL A/S, Amagerværket</v>
      </c>
      <c r="AE64" s="31">
        <f>[1]DK!E$207</f>
        <v>6901</v>
      </c>
      <c r="AF64" s="31" t="str">
        <f>[1]DK!F$207</f>
        <v>Kraftværksvej</v>
      </c>
      <c r="AG64" s="31" t="str">
        <f>[1]DK!G$207</f>
        <v>37</v>
      </c>
      <c r="AH64" s="31" t="str">
        <f>[1]DK!H$207</f>
        <v>København S</v>
      </c>
      <c r="AI64" s="31" t="str">
        <f>[1]DK!I$207</f>
        <v>2300</v>
      </c>
      <c r="AJ64" s="31">
        <f>[1]DK!J$207</f>
        <v>205</v>
      </c>
      <c r="AK64" s="31">
        <f>[1]DK!K$207</f>
        <v>0</v>
      </c>
      <c r="AL64" s="31">
        <f>[1]DK!L$207</f>
        <v>0</v>
      </c>
      <c r="AM64" s="31">
        <f>[1]DK!M$207</f>
        <v>993</v>
      </c>
      <c r="AN64" s="8" t="s">
        <v>810</v>
      </c>
    </row>
    <row r="65" spans="1:41" s="5" customFormat="1">
      <c r="A65" s="4" t="s">
        <v>4173</v>
      </c>
      <c r="B65" s="4">
        <v>2012</v>
      </c>
      <c r="C65" s="4" t="s">
        <v>4470</v>
      </c>
      <c r="D65" s="4" t="s">
        <v>4471</v>
      </c>
      <c r="E65" s="4" t="s">
        <v>230</v>
      </c>
      <c r="F65" s="4">
        <v>48</v>
      </c>
      <c r="G65" s="4" t="s">
        <v>4472</v>
      </c>
      <c r="H65" s="4" t="s">
        <v>4473</v>
      </c>
      <c r="I65" s="4" t="s">
        <v>14</v>
      </c>
      <c r="J65" s="4" t="s">
        <v>15</v>
      </c>
      <c r="K65" s="4">
        <v>56</v>
      </c>
      <c r="L65" s="4" t="s">
        <v>8</v>
      </c>
      <c r="M65" s="4">
        <v>1098</v>
      </c>
      <c r="N65" s="4">
        <v>0</v>
      </c>
      <c r="O65" s="4">
        <v>0.6</v>
      </c>
      <c r="P65" s="4">
        <v>0</v>
      </c>
      <c r="Q65" s="4">
        <v>0</v>
      </c>
      <c r="R65" s="4">
        <v>2.04</v>
      </c>
      <c r="S65" s="4">
        <v>75.819999999999993</v>
      </c>
      <c r="T65" s="4">
        <v>6.7</v>
      </c>
      <c r="U65" s="16" t="s">
        <v>4474</v>
      </c>
      <c r="V65" s="16"/>
      <c r="W65" s="16"/>
      <c r="X65" s="16"/>
      <c r="Y65" s="16"/>
      <c r="Z65" s="16"/>
      <c r="AA65" s="16"/>
      <c r="AB65" s="28" t="str">
        <f>[1]DK!B$211</f>
        <v>1.(c)</v>
      </c>
      <c r="AC65" s="31" t="str">
        <f>[1]DK!C$211</f>
        <v>VESTEGNENS KRAFTVARMESELSKAB I/S</v>
      </c>
      <c r="AD65" s="31" t="str">
        <f>[1]DK!D$211</f>
        <v>Køge Kraftvarmeværk</v>
      </c>
      <c r="AE65" s="31">
        <f>[1]DK!E$211</f>
        <v>189681</v>
      </c>
      <c r="AF65" s="31" t="str">
        <f>[1]DK!F$211</f>
        <v>Værftsvej</v>
      </c>
      <c r="AG65" s="31" t="str">
        <f>[1]DK!G$211</f>
        <v>2</v>
      </c>
      <c r="AH65" s="31" t="str">
        <f>[1]DK!H$211</f>
        <v>Køge</v>
      </c>
      <c r="AI65" s="31" t="str">
        <f>[1]DK!I$211</f>
        <v>4600</v>
      </c>
      <c r="AJ65" s="31">
        <f>[1]DK!J$211</f>
        <v>0</v>
      </c>
      <c r="AK65" s="31">
        <f>[1]DK!K$211</f>
        <v>0</v>
      </c>
      <c r="AL65" s="31">
        <f>[1]DK!L$211</f>
        <v>0</v>
      </c>
      <c r="AM65" s="31">
        <f>[1]DK!M$211</f>
        <v>0</v>
      </c>
      <c r="AN65" s="8" t="s">
        <v>810</v>
      </c>
    </row>
    <row r="66" spans="1:41">
      <c r="A66" s="1" t="s">
        <v>4173</v>
      </c>
      <c r="B66" s="1">
        <v>2012</v>
      </c>
      <c r="C66" s="1" t="s">
        <v>4434</v>
      </c>
      <c r="D66" s="1" t="s">
        <v>4435</v>
      </c>
      <c r="E66" s="1" t="s">
        <v>63</v>
      </c>
      <c r="F66" s="1">
        <v>12</v>
      </c>
      <c r="G66" s="1" t="s">
        <v>4436</v>
      </c>
      <c r="H66" s="1" t="s">
        <v>4437</v>
      </c>
      <c r="I66" s="1" t="s">
        <v>14</v>
      </c>
      <c r="J66" s="1" t="s">
        <v>470</v>
      </c>
      <c r="K66" s="1"/>
      <c r="L66" s="1" t="s">
        <v>8</v>
      </c>
      <c r="M66" s="1">
        <v>0</v>
      </c>
      <c r="N66" s="1">
        <v>0</v>
      </c>
      <c r="O66" s="1">
        <v>0</v>
      </c>
      <c r="P66" s="1">
        <v>0</v>
      </c>
      <c r="Q66" s="1">
        <v>0</v>
      </c>
      <c r="R66" s="1"/>
      <c r="S66" s="1"/>
      <c r="T66" s="1"/>
      <c r="U66" s="3" t="s">
        <v>4438</v>
      </c>
      <c r="V66" s="3"/>
      <c r="W66" s="3"/>
      <c r="X66" s="3"/>
      <c r="Y66" s="3"/>
      <c r="Z66" s="3"/>
      <c r="AA66" s="3"/>
    </row>
    <row r="67" spans="1:41">
      <c r="A67" s="1" t="s">
        <v>4173</v>
      </c>
      <c r="B67" s="1">
        <v>2012</v>
      </c>
      <c r="C67" s="1" t="s">
        <v>4226</v>
      </c>
      <c r="D67" s="1" t="s">
        <v>4227</v>
      </c>
      <c r="E67" s="1" t="s">
        <v>205</v>
      </c>
      <c r="F67" s="1">
        <v>42</v>
      </c>
      <c r="G67" s="1" t="s">
        <v>4228</v>
      </c>
      <c r="H67" s="1" t="s">
        <v>4229</v>
      </c>
      <c r="I67" s="1" t="s">
        <v>14</v>
      </c>
      <c r="J67" s="1" t="s">
        <v>15</v>
      </c>
      <c r="K67" s="1">
        <v>76.7</v>
      </c>
      <c r="L67" s="1" t="s">
        <v>8</v>
      </c>
      <c r="M67" s="1">
        <v>0</v>
      </c>
      <c r="N67" s="1">
        <v>0</v>
      </c>
      <c r="O67" s="1">
        <v>0</v>
      </c>
      <c r="P67" s="1">
        <v>1032</v>
      </c>
      <c r="Q67" s="1">
        <v>0</v>
      </c>
      <c r="R67" s="1">
        <v>0</v>
      </c>
      <c r="S67" s="1">
        <v>0.05</v>
      </c>
      <c r="T67" s="1">
        <v>0</v>
      </c>
      <c r="U67" s="3" t="s">
        <v>4230</v>
      </c>
      <c r="V67" s="3"/>
      <c r="W67" s="3"/>
      <c r="X67" s="3"/>
      <c r="Y67" s="3"/>
      <c r="Z67" s="3"/>
      <c r="AA67" s="3"/>
      <c r="AB67" s="40"/>
      <c r="AC67" s="35"/>
      <c r="AD67" s="35"/>
      <c r="AE67" s="35"/>
      <c r="AF67" s="35"/>
      <c r="AG67" s="35"/>
      <c r="AH67" s="35"/>
      <c r="AI67" s="35"/>
      <c r="AJ67" s="35"/>
      <c r="AK67" s="35"/>
      <c r="AL67" s="35"/>
      <c r="AM67" s="35"/>
      <c r="AN67" s="37"/>
      <c r="AO67" s="35"/>
    </row>
    <row r="68" spans="1:41">
      <c r="A68" s="1" t="s">
        <v>4173</v>
      </c>
      <c r="B68" s="1">
        <v>2012</v>
      </c>
      <c r="C68" s="1" t="s">
        <v>4378</v>
      </c>
      <c r="D68" s="1" t="s">
        <v>4379</v>
      </c>
      <c r="E68" s="1" t="s">
        <v>122</v>
      </c>
      <c r="F68" s="1">
        <v>24</v>
      </c>
      <c r="G68" s="1" t="s">
        <v>4380</v>
      </c>
      <c r="H68" s="1" t="s">
        <v>4381</v>
      </c>
      <c r="I68" s="1" t="s">
        <v>6</v>
      </c>
      <c r="J68" s="1" t="s">
        <v>470</v>
      </c>
      <c r="K68" s="1">
        <v>157</v>
      </c>
      <c r="L68" s="1" t="s">
        <v>8</v>
      </c>
      <c r="M68" s="1">
        <v>0</v>
      </c>
      <c r="N68" s="1">
        <v>0</v>
      </c>
      <c r="O68" s="1">
        <v>0</v>
      </c>
      <c r="P68" s="1">
        <v>0</v>
      </c>
      <c r="Q68" s="1">
        <v>0</v>
      </c>
      <c r="R68" s="1">
        <v>360</v>
      </c>
      <c r="S68" s="1">
        <v>169</v>
      </c>
      <c r="T68" s="1"/>
      <c r="U68" s="3" t="s">
        <v>4382</v>
      </c>
      <c r="V68" s="3"/>
      <c r="W68" s="3"/>
      <c r="X68" s="3"/>
      <c r="Y68" s="3"/>
      <c r="Z68" s="3"/>
      <c r="AA68" s="3"/>
    </row>
    <row r="69" spans="1:41" s="5" customFormat="1">
      <c r="A69" s="4" t="s">
        <v>4173</v>
      </c>
      <c r="B69" s="4">
        <v>2012</v>
      </c>
      <c r="C69" s="4" t="s">
        <v>4336</v>
      </c>
      <c r="D69" s="4" t="s">
        <v>4337</v>
      </c>
      <c r="E69" s="4" t="s">
        <v>31</v>
      </c>
      <c r="F69" s="4">
        <v>5</v>
      </c>
      <c r="G69" s="4" t="s">
        <v>4338</v>
      </c>
      <c r="H69" s="4" t="s">
        <v>4339</v>
      </c>
      <c r="I69" s="4" t="s">
        <v>14</v>
      </c>
      <c r="J69" s="4" t="s">
        <v>15</v>
      </c>
      <c r="K69" s="4">
        <v>88</v>
      </c>
      <c r="L69" s="4" t="s">
        <v>8</v>
      </c>
      <c r="M69" s="4">
        <v>746</v>
      </c>
      <c r="N69" s="4">
        <v>537</v>
      </c>
      <c r="O69" s="4">
        <v>29</v>
      </c>
      <c r="P69" s="4">
        <v>0</v>
      </c>
      <c r="Q69" s="4">
        <v>0</v>
      </c>
      <c r="R69" s="4">
        <v>107</v>
      </c>
      <c r="S69" s="4">
        <v>57</v>
      </c>
      <c r="T69" s="4">
        <v>4.8</v>
      </c>
      <c r="U69" s="16" t="s">
        <v>4340</v>
      </c>
      <c r="V69" s="16"/>
      <c r="W69" s="16"/>
      <c r="X69" s="16"/>
      <c r="Y69" s="16"/>
      <c r="Z69" s="16"/>
      <c r="AA69" s="16"/>
      <c r="AB69" s="28" t="str">
        <f>[1]DK!B$109</f>
        <v>1.(c)</v>
      </c>
      <c r="AC69" s="31" t="str">
        <f>[1]DK!C$109</f>
        <v>VERDO PRODUKTION A/S</v>
      </c>
      <c r="AD69" s="31" t="str">
        <f>[1]DK!D$109</f>
        <v>Grenå Kraftvarmeværk</v>
      </c>
      <c r="AE69" s="31">
        <f>[1]DK!E$109</f>
        <v>189659</v>
      </c>
      <c r="AF69" s="31" t="str">
        <f>[1]DK!F$109</f>
        <v>Kalorievej</v>
      </c>
      <c r="AG69" s="31" t="str">
        <f>[1]DK!G$109</f>
        <v>11</v>
      </c>
      <c r="AH69" s="31" t="str">
        <f>[1]DK!H$109</f>
        <v>Grenaa</v>
      </c>
      <c r="AI69" s="31" t="str">
        <f>[1]DK!I$109</f>
        <v>8500</v>
      </c>
      <c r="AJ69" s="31">
        <f>[1]DK!J$109</f>
        <v>0</v>
      </c>
      <c r="AK69" s="31">
        <f>[1]DK!K$109</f>
        <v>0</v>
      </c>
      <c r="AL69" s="31">
        <f>[1]DK!L$109</f>
        <v>0</v>
      </c>
      <c r="AM69" s="31">
        <f>[1]DK!M$109</f>
        <v>0</v>
      </c>
      <c r="AN69" s="8" t="s">
        <v>809</v>
      </c>
    </row>
    <row r="70" spans="1:41">
      <c r="A70" s="1" t="s">
        <v>4173</v>
      </c>
      <c r="B70" s="1">
        <v>2012</v>
      </c>
      <c r="C70" s="1" t="s">
        <v>4219</v>
      </c>
      <c r="D70" s="1" t="s">
        <v>4220</v>
      </c>
      <c r="E70" s="1" t="s">
        <v>209</v>
      </c>
      <c r="F70" s="1">
        <v>43</v>
      </c>
      <c r="G70" s="1" t="s">
        <v>4221</v>
      </c>
      <c r="H70" s="1" t="s">
        <v>4222</v>
      </c>
      <c r="I70" s="1" t="s">
        <v>6</v>
      </c>
      <c r="J70" s="1" t="s">
        <v>470</v>
      </c>
      <c r="K70" s="1">
        <v>56</v>
      </c>
      <c r="L70" s="1" t="s">
        <v>8</v>
      </c>
      <c r="M70" s="1">
        <v>0</v>
      </c>
      <c r="N70" s="1">
        <v>0</v>
      </c>
      <c r="O70" s="1">
        <v>0</v>
      </c>
      <c r="P70" s="1">
        <v>0</v>
      </c>
      <c r="Q70" s="1">
        <v>0</v>
      </c>
      <c r="R70" s="1"/>
      <c r="S70" s="1"/>
      <c r="T70" s="1"/>
      <c r="U70" s="3" t="s">
        <v>4223</v>
      </c>
      <c r="V70" s="3"/>
      <c r="W70" s="3"/>
      <c r="X70" s="3"/>
      <c r="Y70" s="3"/>
      <c r="Z70" s="3"/>
      <c r="AA70" s="3"/>
      <c r="AB70" s="40"/>
      <c r="AC70" s="35"/>
      <c r="AD70" s="35"/>
      <c r="AE70" s="35"/>
      <c r="AF70" s="35"/>
      <c r="AG70" s="35"/>
      <c r="AH70" s="35"/>
      <c r="AI70" s="35"/>
      <c r="AJ70" s="35"/>
      <c r="AK70" s="35"/>
      <c r="AL70" s="35"/>
      <c r="AM70" s="35"/>
      <c r="AN70" s="37"/>
      <c r="AO70" s="35"/>
    </row>
    <row r="71" spans="1:41">
      <c r="A71" s="1" t="s">
        <v>4173</v>
      </c>
      <c r="B71" s="1">
        <v>2012</v>
      </c>
      <c r="C71" s="1" t="s">
        <v>4224</v>
      </c>
      <c r="D71" s="1" t="s">
        <v>4225</v>
      </c>
      <c r="E71" s="1" t="s">
        <v>213</v>
      </c>
      <c r="F71" s="1">
        <v>44</v>
      </c>
      <c r="G71" s="1" t="s">
        <v>4221</v>
      </c>
      <c r="H71" s="1" t="s">
        <v>4222</v>
      </c>
      <c r="I71" s="1" t="s">
        <v>34</v>
      </c>
      <c r="J71" s="1" t="s">
        <v>470</v>
      </c>
      <c r="K71" s="1">
        <v>27</v>
      </c>
      <c r="L71" s="1" t="s">
        <v>8</v>
      </c>
      <c r="M71" s="1">
        <v>0</v>
      </c>
      <c r="N71" s="1">
        <v>0</v>
      </c>
      <c r="O71" s="1">
        <v>0</v>
      </c>
      <c r="P71" s="1">
        <v>0</v>
      </c>
      <c r="Q71" s="1">
        <v>0</v>
      </c>
      <c r="R71" s="1"/>
      <c r="S71" s="1"/>
      <c r="T71" s="1"/>
      <c r="U71" s="3"/>
      <c r="V71" s="3"/>
      <c r="W71" s="3"/>
      <c r="X71" s="3"/>
      <c r="Y71" s="3"/>
      <c r="Z71" s="3"/>
      <c r="AA71" s="3"/>
      <c r="AB71" s="40"/>
      <c r="AC71" s="35"/>
      <c r="AD71" s="35"/>
      <c r="AE71" s="35"/>
      <c r="AF71" s="35"/>
      <c r="AG71" s="35"/>
      <c r="AH71" s="35"/>
      <c r="AI71" s="35"/>
      <c r="AJ71" s="35"/>
      <c r="AK71" s="35"/>
      <c r="AL71" s="35"/>
      <c r="AM71" s="35"/>
      <c r="AN71" s="37"/>
      <c r="AO71" s="35"/>
    </row>
    <row r="72" spans="1:41">
      <c r="A72" s="1" t="s">
        <v>4173</v>
      </c>
      <c r="B72" s="1">
        <v>2012</v>
      </c>
      <c r="C72" s="1" t="s">
        <v>4306</v>
      </c>
      <c r="D72" s="1" t="s">
        <v>4307</v>
      </c>
      <c r="E72" s="1" t="s">
        <v>282</v>
      </c>
      <c r="F72" s="1">
        <v>60</v>
      </c>
      <c r="G72" s="1" t="s">
        <v>4308</v>
      </c>
      <c r="H72" s="1" t="s">
        <v>4222</v>
      </c>
      <c r="I72" s="1" t="s">
        <v>6</v>
      </c>
      <c r="J72" s="1" t="s">
        <v>202</v>
      </c>
      <c r="K72" s="1">
        <v>118.26</v>
      </c>
      <c r="L72" s="1" t="s">
        <v>8</v>
      </c>
      <c r="M72" s="1">
        <v>0</v>
      </c>
      <c r="N72" s="1">
        <v>0</v>
      </c>
      <c r="O72" s="1">
        <v>10</v>
      </c>
      <c r="P72" s="1">
        <v>17</v>
      </c>
      <c r="Q72" s="1">
        <v>0</v>
      </c>
      <c r="R72" s="1">
        <v>0.2</v>
      </c>
      <c r="S72" s="1">
        <v>2.9</v>
      </c>
      <c r="T72" s="1"/>
      <c r="U72" s="3"/>
      <c r="V72" s="3"/>
      <c r="W72" s="3"/>
      <c r="X72" s="3"/>
      <c r="Y72" s="3"/>
      <c r="Z72" s="3"/>
      <c r="AA72" s="3"/>
    </row>
    <row r="73" spans="1:41">
      <c r="A73" s="1" t="s">
        <v>4173</v>
      </c>
      <c r="B73" s="1">
        <v>2012</v>
      </c>
      <c r="C73" s="1" t="s">
        <v>4309</v>
      </c>
      <c r="D73" s="1" t="s">
        <v>4310</v>
      </c>
      <c r="E73" s="1" t="s">
        <v>286</v>
      </c>
      <c r="F73" s="1">
        <v>61</v>
      </c>
      <c r="G73" s="1" t="s">
        <v>4311</v>
      </c>
      <c r="H73" s="1" t="s">
        <v>4222</v>
      </c>
      <c r="I73" s="1" t="s">
        <v>14</v>
      </c>
      <c r="J73" s="1" t="s">
        <v>202</v>
      </c>
      <c r="K73" s="1">
        <v>79.2</v>
      </c>
      <c r="L73" s="1" t="s">
        <v>8</v>
      </c>
      <c r="M73" s="1">
        <v>0</v>
      </c>
      <c r="N73" s="1">
        <v>0</v>
      </c>
      <c r="O73" s="1">
        <v>0</v>
      </c>
      <c r="P73" s="1">
        <v>28</v>
      </c>
      <c r="Q73" s="1">
        <v>0</v>
      </c>
      <c r="R73" s="1">
        <v>0</v>
      </c>
      <c r="S73" s="1">
        <v>3.8</v>
      </c>
      <c r="T73" s="1"/>
      <c r="U73" s="3"/>
      <c r="V73" s="3"/>
      <c r="W73" s="3"/>
      <c r="X73" s="3"/>
      <c r="Y73" s="3"/>
      <c r="Z73" s="3"/>
      <c r="AA73" s="3"/>
    </row>
    <row r="74" spans="1:41">
      <c r="A74" s="1" t="s">
        <v>4173</v>
      </c>
      <c r="B74" s="1">
        <v>2012</v>
      </c>
      <c r="C74" s="1" t="s">
        <v>4312</v>
      </c>
      <c r="D74" s="1" t="s">
        <v>4313</v>
      </c>
      <c r="E74" s="1" t="s">
        <v>291</v>
      </c>
      <c r="F74" s="1">
        <v>62</v>
      </c>
      <c r="G74" s="1" t="s">
        <v>4314</v>
      </c>
      <c r="H74" s="1" t="s">
        <v>4222</v>
      </c>
      <c r="I74" s="1" t="s">
        <v>14</v>
      </c>
      <c r="J74" s="1" t="s">
        <v>202</v>
      </c>
      <c r="K74" s="1">
        <v>60.56</v>
      </c>
      <c r="L74" s="1" t="s">
        <v>8</v>
      </c>
      <c r="M74" s="1">
        <v>0</v>
      </c>
      <c r="N74" s="1">
        <v>0</v>
      </c>
      <c r="O74" s="1">
        <v>4.5</v>
      </c>
      <c r="P74" s="1">
        <v>0.4</v>
      </c>
      <c r="Q74" s="1">
        <v>0</v>
      </c>
      <c r="R74" s="1">
        <v>0.1</v>
      </c>
      <c r="S74" s="1">
        <v>0.36</v>
      </c>
      <c r="T74" s="1"/>
      <c r="U74" s="3"/>
      <c r="V74" s="3"/>
      <c r="W74" s="3"/>
      <c r="X74" s="3"/>
      <c r="Y74" s="3"/>
      <c r="Z74" s="3"/>
      <c r="AA74" s="3"/>
    </row>
    <row r="75" spans="1:41">
      <c r="A75" s="1" t="s">
        <v>4173</v>
      </c>
      <c r="B75" s="1">
        <v>2012</v>
      </c>
      <c r="C75" s="1" t="s">
        <v>4315</v>
      </c>
      <c r="D75" s="1" t="s">
        <v>4316</v>
      </c>
      <c r="E75" s="1" t="s">
        <v>296</v>
      </c>
      <c r="F75" s="1">
        <v>63</v>
      </c>
      <c r="G75" s="1" t="s">
        <v>4317</v>
      </c>
      <c r="H75" s="1" t="s">
        <v>4222</v>
      </c>
      <c r="I75" s="1" t="s">
        <v>6</v>
      </c>
      <c r="J75" s="1" t="s">
        <v>202</v>
      </c>
      <c r="K75" s="1">
        <v>56.99</v>
      </c>
      <c r="L75" s="1" t="s">
        <v>8</v>
      </c>
      <c r="M75" s="1">
        <v>0</v>
      </c>
      <c r="N75" s="1">
        <v>0</v>
      </c>
      <c r="O75" s="1">
        <v>8.5</v>
      </c>
      <c r="P75" s="1">
        <v>0</v>
      </c>
      <c r="Q75" s="1">
        <v>0</v>
      </c>
      <c r="R75" s="1">
        <v>0.2</v>
      </c>
      <c r="S75" s="1">
        <v>0.6</v>
      </c>
      <c r="T75" s="1"/>
      <c r="U75" s="3"/>
      <c r="V75" s="3"/>
      <c r="W75" s="3"/>
      <c r="X75" s="3"/>
      <c r="Y75" s="3"/>
      <c r="Z75" s="3"/>
      <c r="AA75" s="3"/>
    </row>
    <row r="76" spans="1:41">
      <c r="A76" s="1" t="s">
        <v>4173</v>
      </c>
      <c r="B76" s="1">
        <v>2012</v>
      </c>
      <c r="C76" s="1" t="s">
        <v>4318</v>
      </c>
      <c r="D76" s="1" t="s">
        <v>4319</v>
      </c>
      <c r="E76" s="1" t="s">
        <v>300</v>
      </c>
      <c r="F76" s="1">
        <v>64</v>
      </c>
      <c r="G76" s="1" t="s">
        <v>4320</v>
      </c>
      <c r="H76" s="1" t="s">
        <v>4222</v>
      </c>
      <c r="I76" s="1" t="s">
        <v>14</v>
      </c>
      <c r="J76" s="1" t="s">
        <v>202</v>
      </c>
      <c r="K76" s="1">
        <v>60.36</v>
      </c>
      <c r="L76" s="1" t="s">
        <v>8</v>
      </c>
      <c r="M76" s="1">
        <v>0</v>
      </c>
      <c r="N76" s="1">
        <v>0</v>
      </c>
      <c r="O76" s="1">
        <v>5.7</v>
      </c>
      <c r="P76" s="1">
        <v>15</v>
      </c>
      <c r="Q76" s="1">
        <v>0</v>
      </c>
      <c r="R76" s="1">
        <v>0.1</v>
      </c>
      <c r="S76" s="1">
        <v>2.5</v>
      </c>
      <c r="T76" s="1"/>
      <c r="U76" s="3"/>
      <c r="V76" s="3"/>
      <c r="W76" s="3"/>
      <c r="X76" s="3"/>
      <c r="Y76" s="3"/>
      <c r="Z76" s="3"/>
      <c r="AA76" s="3"/>
    </row>
    <row r="77" spans="1:41" s="5" customFormat="1">
      <c r="A77" s="4" t="s">
        <v>4173</v>
      </c>
      <c r="B77" s="4">
        <v>2012</v>
      </c>
      <c r="C77" s="4" t="s">
        <v>4465</v>
      </c>
      <c r="D77" s="4" t="s">
        <v>4466</v>
      </c>
      <c r="E77" s="4" t="s">
        <v>185</v>
      </c>
      <c r="F77" s="4">
        <v>38</v>
      </c>
      <c r="G77" s="4" t="s">
        <v>4467</v>
      </c>
      <c r="H77" s="4" t="s">
        <v>4222</v>
      </c>
      <c r="I77" s="4" t="s">
        <v>14</v>
      </c>
      <c r="J77" s="4" t="s">
        <v>15</v>
      </c>
      <c r="K77" s="4">
        <v>875</v>
      </c>
      <c r="L77" s="4" t="s">
        <v>8</v>
      </c>
      <c r="M77" s="4">
        <v>0</v>
      </c>
      <c r="N77" s="4">
        <v>17425.36</v>
      </c>
      <c r="O77" s="4">
        <v>147.57</v>
      </c>
      <c r="P77" s="4">
        <v>0</v>
      </c>
      <c r="Q77" s="4">
        <v>45.64</v>
      </c>
      <c r="R77" s="4">
        <v>226.2</v>
      </c>
      <c r="S77" s="4">
        <v>138.9</v>
      </c>
      <c r="T77" s="4">
        <v>97.7</v>
      </c>
      <c r="U77" s="16"/>
      <c r="V77" s="16"/>
      <c r="W77" s="16"/>
      <c r="X77" s="16"/>
      <c r="Y77" s="16"/>
      <c r="Z77" s="16"/>
      <c r="AA77" s="16"/>
      <c r="AB77" s="28" t="str">
        <f>[1]DK!B$258</f>
        <v>1.(c)</v>
      </c>
      <c r="AC77" s="31" t="str">
        <f>[1]DK!C$258</f>
        <v>VATTENFALL A/S</v>
      </c>
      <c r="AD77" s="31" t="str">
        <f>[1]DK!D$258</f>
        <v>Vattenfall A/S - Fynsværket</v>
      </c>
      <c r="AE77" s="31">
        <f>[1]DK!E$258</f>
        <v>6881</v>
      </c>
      <c r="AF77" s="31" t="str">
        <f>[1]DK!F$258</f>
        <v>Havnegade</v>
      </c>
      <c r="AG77" s="31" t="str">
        <f>[1]DK!G$258</f>
        <v>120</v>
      </c>
      <c r="AH77" s="31" t="str">
        <f>[1]DK!H$258</f>
        <v xml:space="preserve">Odense C            </v>
      </c>
      <c r="AI77" s="31" t="str">
        <f>[1]DK!I$258</f>
        <v>5000</v>
      </c>
      <c r="AJ77" s="31">
        <f>[1]DK!J$258</f>
        <v>416</v>
      </c>
      <c r="AK77" s="31">
        <f>[1]DK!K$258</f>
        <v>229</v>
      </c>
      <c r="AL77" s="31">
        <f>[1]DK!L$258</f>
        <v>0</v>
      </c>
      <c r="AM77" s="31">
        <f>[1]DK!M$258</f>
        <v>1640</v>
      </c>
      <c r="AN77" s="8" t="s">
        <v>810</v>
      </c>
    </row>
    <row r="78" spans="1:41" s="5" customFormat="1">
      <c r="A78" s="4" t="s">
        <v>4173</v>
      </c>
      <c r="B78" s="4">
        <v>2012</v>
      </c>
      <c r="C78" s="4" t="s">
        <v>4468</v>
      </c>
      <c r="D78" s="4" t="s">
        <v>4469</v>
      </c>
      <c r="E78" s="4" t="s">
        <v>190</v>
      </c>
      <c r="F78" s="4">
        <v>39</v>
      </c>
      <c r="G78" s="4" t="s">
        <v>4467</v>
      </c>
      <c r="H78" s="4" t="s">
        <v>4222</v>
      </c>
      <c r="I78" s="4" t="s">
        <v>34</v>
      </c>
      <c r="J78" s="4" t="s">
        <v>15</v>
      </c>
      <c r="K78" s="4">
        <v>117.5</v>
      </c>
      <c r="L78" s="4" t="s">
        <v>8</v>
      </c>
      <c r="M78" s="4">
        <v>1959</v>
      </c>
      <c r="N78" s="4">
        <v>0</v>
      </c>
      <c r="O78" s="4">
        <v>0</v>
      </c>
      <c r="P78" s="4">
        <v>0</v>
      </c>
      <c r="Q78" s="4">
        <v>0</v>
      </c>
      <c r="R78" s="4">
        <v>3.024</v>
      </c>
      <c r="S78" s="4">
        <v>277.27799999999996</v>
      </c>
      <c r="T78" s="4">
        <v>1.4163999999999999</v>
      </c>
      <c r="U78" s="16"/>
      <c r="V78" s="16"/>
      <c r="W78" s="16"/>
      <c r="X78" s="16"/>
      <c r="Y78" s="16"/>
      <c r="Z78" s="16"/>
      <c r="AA78" s="16"/>
      <c r="AB78" s="28" t="str">
        <f>[1]DK!B$258</f>
        <v>1.(c)</v>
      </c>
      <c r="AC78" s="31" t="str">
        <f>[1]DK!C$258</f>
        <v>VATTENFALL A/S</v>
      </c>
      <c r="AD78" s="31" t="str">
        <f>[1]DK!D$258</f>
        <v>Vattenfall A/S - Fynsværket</v>
      </c>
      <c r="AE78" s="31">
        <f>[1]DK!E$258</f>
        <v>6881</v>
      </c>
      <c r="AF78" s="31" t="str">
        <f>[1]DK!F$258</f>
        <v>Havnegade</v>
      </c>
      <c r="AG78" s="31" t="str">
        <f>[1]DK!G$258</f>
        <v>120</v>
      </c>
      <c r="AH78" s="31" t="str">
        <f>[1]DK!H$258</f>
        <v xml:space="preserve">Odense C            </v>
      </c>
      <c r="AI78" s="31" t="str">
        <f>[1]DK!I$258</f>
        <v>5000</v>
      </c>
      <c r="AJ78" s="31">
        <f>[1]DK!J$258</f>
        <v>416</v>
      </c>
      <c r="AK78" s="31">
        <f>[1]DK!K$258</f>
        <v>229</v>
      </c>
      <c r="AL78" s="31">
        <f>[1]DK!L$258</f>
        <v>0</v>
      </c>
      <c r="AM78" s="31">
        <f>[1]DK!M$258</f>
        <v>1640</v>
      </c>
      <c r="AN78" s="8" t="s">
        <v>810</v>
      </c>
    </row>
    <row r="79" spans="1:41">
      <c r="A79" s="1" t="s">
        <v>4173</v>
      </c>
      <c r="B79" s="1">
        <v>2012</v>
      </c>
      <c r="C79" s="1" t="s">
        <v>4214</v>
      </c>
      <c r="D79" s="1" t="s">
        <v>4215</v>
      </c>
      <c r="E79" s="1" t="s">
        <v>181</v>
      </c>
      <c r="F79" s="1">
        <v>37</v>
      </c>
      <c r="G79" s="1" t="s">
        <v>4216</v>
      </c>
      <c r="H79" s="1" t="s">
        <v>4217</v>
      </c>
      <c r="I79" s="1"/>
      <c r="J79" s="1" t="s">
        <v>470</v>
      </c>
      <c r="K79" s="1">
        <v>50.6</v>
      </c>
      <c r="L79" s="1" t="s">
        <v>8</v>
      </c>
      <c r="M79" s="1">
        <v>0</v>
      </c>
      <c r="N79" s="1">
        <v>0</v>
      </c>
      <c r="O79" s="1">
        <v>0</v>
      </c>
      <c r="P79" s="1">
        <v>0</v>
      </c>
      <c r="Q79" s="1">
        <v>0</v>
      </c>
      <c r="R79" s="1">
        <v>0.1</v>
      </c>
      <c r="S79" s="1">
        <v>67</v>
      </c>
      <c r="T79" s="1"/>
      <c r="U79" s="3" t="s">
        <v>4218</v>
      </c>
      <c r="V79" s="3"/>
      <c r="W79" s="3"/>
      <c r="X79" s="3"/>
      <c r="Y79" s="3"/>
      <c r="Z79" s="3"/>
      <c r="AA79" s="3"/>
      <c r="AO79" s="35"/>
    </row>
    <row r="80" spans="1:41" s="5" customFormat="1">
      <c r="A80" s="4" t="s">
        <v>4173</v>
      </c>
      <c r="B80" s="4">
        <v>2012</v>
      </c>
      <c r="C80" s="4" t="s">
        <v>4475</v>
      </c>
      <c r="D80" s="4" t="s">
        <v>4476</v>
      </c>
      <c r="E80" s="4" t="s">
        <v>217</v>
      </c>
      <c r="F80" s="4">
        <v>45</v>
      </c>
      <c r="G80" s="4" t="s">
        <v>4477</v>
      </c>
      <c r="H80" s="4" t="s">
        <v>4217</v>
      </c>
      <c r="I80" s="4" t="s">
        <v>6</v>
      </c>
      <c r="J80" s="4" t="s">
        <v>15</v>
      </c>
      <c r="K80" s="4">
        <v>150.80000000000001</v>
      </c>
      <c r="L80" s="4" t="s">
        <v>8</v>
      </c>
      <c r="M80" s="4">
        <v>3702</v>
      </c>
      <c r="N80" s="4">
        <v>1968</v>
      </c>
      <c r="O80" s="4">
        <v>63</v>
      </c>
      <c r="P80" s="4">
        <v>0</v>
      </c>
      <c r="Q80" s="4">
        <v>17.5</v>
      </c>
      <c r="R80" s="4">
        <v>0.03</v>
      </c>
      <c r="S80" s="4">
        <v>290</v>
      </c>
      <c r="T80" s="4">
        <v>5.5</v>
      </c>
      <c r="U80" s="16" t="s">
        <v>4478</v>
      </c>
      <c r="V80" s="16"/>
      <c r="W80" s="16"/>
      <c r="X80" s="16"/>
      <c r="Y80" s="16"/>
      <c r="Z80" s="16"/>
      <c r="AA80" s="16"/>
      <c r="AB80" s="41" t="str">
        <f>[1]DK!B$268</f>
        <v>1.(c)</v>
      </c>
      <c r="AC80" s="24" t="str">
        <f>[1]DK!C$268</f>
        <v>Verdo Produktion A/S</v>
      </c>
      <c r="AD80" s="24" t="str">
        <f>[1]DK!D$268</f>
        <v>Verdo Produktion A/S</v>
      </c>
      <c r="AE80" s="24">
        <f>[1]DK!E$268</f>
        <v>9857</v>
      </c>
      <c r="AF80" s="24" t="str">
        <f>[1]DK!F$268</f>
        <v>Kulholmsvej</v>
      </c>
      <c r="AG80" s="24" t="str">
        <f>[1]DK!G$268</f>
        <v>12</v>
      </c>
      <c r="AH80" s="24" t="str">
        <f>[1]DK!H$268</f>
        <v xml:space="preserve">Randers NØ          </v>
      </c>
      <c r="AI80" s="24" t="str">
        <f>[1]DK!I$268</f>
        <v>8930</v>
      </c>
      <c r="AJ80" s="24">
        <f>[1]DK!J$268</f>
        <v>288</v>
      </c>
      <c r="AK80" s="24">
        <f>[1]DK!K$268</f>
        <v>0</v>
      </c>
      <c r="AL80" s="24">
        <f>[1]DK!L$268</f>
        <v>0</v>
      </c>
      <c r="AM80" s="24">
        <f>[1]DK!M$268</f>
        <v>0</v>
      </c>
      <c r="AN80" s="23" t="s">
        <v>810</v>
      </c>
    </row>
    <row r="81" spans="1:41">
      <c r="A81" s="1" t="s">
        <v>4173</v>
      </c>
      <c r="B81" s="1">
        <v>2012</v>
      </c>
      <c r="C81" s="1" t="s">
        <v>4191</v>
      </c>
      <c r="D81" s="1" t="s">
        <v>4192</v>
      </c>
      <c r="E81" s="1" t="s">
        <v>397</v>
      </c>
      <c r="F81" s="1">
        <v>86</v>
      </c>
      <c r="G81" s="1" t="s">
        <v>4187</v>
      </c>
      <c r="H81" s="1" t="s">
        <v>4193</v>
      </c>
      <c r="I81" s="1" t="s">
        <v>14</v>
      </c>
      <c r="J81" s="1" t="s">
        <v>202</v>
      </c>
      <c r="K81" s="1">
        <v>53</v>
      </c>
      <c r="L81" s="1" t="s">
        <v>8</v>
      </c>
      <c r="M81" s="1">
        <v>0</v>
      </c>
      <c r="N81" s="1">
        <v>0</v>
      </c>
      <c r="O81" s="1">
        <v>1</v>
      </c>
      <c r="P81" s="1">
        <v>0</v>
      </c>
      <c r="Q81" s="1">
        <v>0</v>
      </c>
      <c r="R81" s="1">
        <v>2.4E-2</v>
      </c>
      <c r="S81" s="1">
        <v>6.5000000000000002E-2</v>
      </c>
      <c r="T81" s="1">
        <v>5.0300000000000006E-3</v>
      </c>
      <c r="U81" s="3"/>
      <c r="V81" s="3"/>
      <c r="W81" s="3"/>
      <c r="X81" s="3"/>
      <c r="Y81" s="3"/>
      <c r="Z81" s="3"/>
      <c r="AA81" s="3"/>
      <c r="AB81" s="40"/>
      <c r="AC81" s="35"/>
      <c r="AD81" s="35"/>
      <c r="AE81" s="35"/>
      <c r="AF81" s="35"/>
      <c r="AG81" s="35"/>
      <c r="AH81" s="35"/>
      <c r="AI81" s="35"/>
      <c r="AJ81" s="35"/>
      <c r="AK81" s="35"/>
      <c r="AL81" s="35"/>
      <c r="AM81" s="35"/>
      <c r="AN81" s="37"/>
      <c r="AO81" s="35"/>
    </row>
    <row r="82" spans="1:41" s="5" customFormat="1">
      <c r="A82" s="4" t="s">
        <v>4173</v>
      </c>
      <c r="B82" s="4">
        <v>2012</v>
      </c>
      <c r="C82" s="4" t="s">
        <v>4388</v>
      </c>
      <c r="D82" s="4" t="s">
        <v>4389</v>
      </c>
      <c r="E82" s="4" t="s">
        <v>144</v>
      </c>
      <c r="F82" s="4">
        <v>29</v>
      </c>
      <c r="G82" s="4" t="s">
        <v>4390</v>
      </c>
      <c r="H82" s="4" t="s">
        <v>4391</v>
      </c>
      <c r="I82" s="4" t="s">
        <v>6</v>
      </c>
      <c r="J82" s="4" t="s">
        <v>476</v>
      </c>
      <c r="K82" s="4">
        <v>52.6</v>
      </c>
      <c r="L82" s="4" t="s">
        <v>8</v>
      </c>
      <c r="M82" s="4">
        <v>0</v>
      </c>
      <c r="N82" s="4">
        <v>0</v>
      </c>
      <c r="O82" s="4">
        <v>18</v>
      </c>
      <c r="P82" s="4">
        <v>0</v>
      </c>
      <c r="Q82" s="4">
        <v>0</v>
      </c>
      <c r="R82" s="4">
        <v>2.9</v>
      </c>
      <c r="S82" s="4">
        <v>34.1</v>
      </c>
      <c r="T82" s="4"/>
      <c r="U82" s="16" t="s">
        <v>4392</v>
      </c>
      <c r="V82" s="16"/>
      <c r="W82" s="16"/>
      <c r="X82" s="16"/>
      <c r="Y82" s="16"/>
      <c r="Z82" s="16"/>
      <c r="AA82" s="16"/>
      <c r="AB82" s="28" t="str">
        <f>[1]DK!B$283</f>
        <v>1.(c)</v>
      </c>
      <c r="AC82" s="31" t="str">
        <f>[1]DK!C$283</f>
        <v>Østkraft Net A/S</v>
      </c>
      <c r="AD82" s="31" t="str">
        <f>[1]DK!D$283</f>
        <v>Østkraft Produktion A/S</v>
      </c>
      <c r="AE82" s="31">
        <f>[1]DK!E$283</f>
        <v>9658</v>
      </c>
      <c r="AF82" s="31" t="str">
        <f>[1]DK!F$283</f>
        <v>Skansevej</v>
      </c>
      <c r="AG82" s="31" t="str">
        <f>[1]DK!G$283</f>
        <v>2</v>
      </c>
      <c r="AH82" s="31" t="str">
        <f>[1]DK!H$283</f>
        <v>Rønne</v>
      </c>
      <c r="AI82" s="31" t="str">
        <f>[1]DK!I$283</f>
        <v>3700</v>
      </c>
      <c r="AJ82" s="31">
        <f>[1]DK!J$283</f>
        <v>110</v>
      </c>
      <c r="AK82" s="31">
        <f>[1]DK!K$283</f>
        <v>202</v>
      </c>
      <c r="AL82" s="31">
        <f>[1]DK!L$283</f>
        <v>0</v>
      </c>
      <c r="AM82" s="31">
        <f>[1]DK!M$283</f>
        <v>0</v>
      </c>
      <c r="AN82" s="8" t="s">
        <v>810</v>
      </c>
    </row>
    <row r="83" spans="1:41" s="5" customFormat="1">
      <c r="A83" s="4" t="s">
        <v>4173</v>
      </c>
      <c r="B83" s="4">
        <v>2012</v>
      </c>
      <c r="C83" s="4" t="s">
        <v>4393</v>
      </c>
      <c r="D83" s="4" t="s">
        <v>4394</v>
      </c>
      <c r="E83" s="4" t="s">
        <v>148</v>
      </c>
      <c r="F83" s="4">
        <v>30</v>
      </c>
      <c r="G83" s="4" t="s">
        <v>4390</v>
      </c>
      <c r="H83" s="4" t="s">
        <v>4391</v>
      </c>
      <c r="I83" s="4" t="s">
        <v>6</v>
      </c>
      <c r="J83" s="4" t="s">
        <v>476</v>
      </c>
      <c r="K83" s="4">
        <v>90</v>
      </c>
      <c r="L83" s="4" t="s">
        <v>8</v>
      </c>
      <c r="M83" s="4">
        <v>0</v>
      </c>
      <c r="N83" s="4">
        <v>0</v>
      </c>
      <c r="O83" s="4">
        <v>35</v>
      </c>
      <c r="P83" s="4">
        <v>0</v>
      </c>
      <c r="Q83" s="4">
        <v>0</v>
      </c>
      <c r="R83" s="4">
        <v>12.2</v>
      </c>
      <c r="S83" s="4">
        <v>5</v>
      </c>
      <c r="T83" s="4"/>
      <c r="U83" s="16" t="s">
        <v>4392</v>
      </c>
      <c r="V83" s="16"/>
      <c r="W83" s="16"/>
      <c r="X83" s="16"/>
      <c r="Y83" s="16"/>
      <c r="Z83" s="16"/>
      <c r="AA83" s="16"/>
      <c r="AB83" s="28" t="str">
        <f>[1]DK!B$283</f>
        <v>1.(c)</v>
      </c>
      <c r="AC83" s="31" t="str">
        <f>[1]DK!C$283</f>
        <v>Østkraft Net A/S</v>
      </c>
      <c r="AD83" s="31" t="str">
        <f>[1]DK!D$283</f>
        <v>Østkraft Produktion A/S</v>
      </c>
      <c r="AE83" s="31">
        <f>[1]DK!E$283</f>
        <v>9658</v>
      </c>
      <c r="AF83" s="31" t="str">
        <f>[1]DK!F$283</f>
        <v>Skansevej</v>
      </c>
      <c r="AG83" s="31" t="str">
        <f>[1]DK!G$283</f>
        <v>2</v>
      </c>
      <c r="AH83" s="31" t="str">
        <f>[1]DK!H$283</f>
        <v>Rønne</v>
      </c>
      <c r="AI83" s="31" t="str">
        <f>[1]DK!I$283</f>
        <v>3700</v>
      </c>
      <c r="AJ83" s="31">
        <f>[1]DK!J$283</f>
        <v>110</v>
      </c>
      <c r="AK83" s="31">
        <f>[1]DK!K$283</f>
        <v>202</v>
      </c>
      <c r="AL83" s="31">
        <f>[1]DK!L$283</f>
        <v>0</v>
      </c>
      <c r="AM83" s="31">
        <f>[1]DK!M$283</f>
        <v>0</v>
      </c>
      <c r="AN83" s="8" t="s">
        <v>810</v>
      </c>
    </row>
    <row r="84" spans="1:41" s="5" customFormat="1">
      <c r="A84" s="4" t="s">
        <v>4173</v>
      </c>
      <c r="B84" s="4">
        <v>2012</v>
      </c>
      <c r="C84" s="4" t="s">
        <v>4395</v>
      </c>
      <c r="D84" s="4" t="s">
        <v>4396</v>
      </c>
      <c r="E84" s="4" t="s">
        <v>152</v>
      </c>
      <c r="F84" s="4">
        <v>31</v>
      </c>
      <c r="G84" s="4" t="s">
        <v>4390</v>
      </c>
      <c r="H84" s="4" t="s">
        <v>4391</v>
      </c>
      <c r="I84" s="4" t="s">
        <v>14</v>
      </c>
      <c r="J84" s="4" t="s">
        <v>15</v>
      </c>
      <c r="K84" s="4">
        <v>108</v>
      </c>
      <c r="L84" s="4" t="s">
        <v>8</v>
      </c>
      <c r="M84" s="4">
        <v>213</v>
      </c>
      <c r="N84" s="4">
        <v>457</v>
      </c>
      <c r="O84" s="4">
        <v>14</v>
      </c>
      <c r="P84" s="4">
        <v>0</v>
      </c>
      <c r="Q84" s="4">
        <v>0</v>
      </c>
      <c r="R84" s="4">
        <v>97.2</v>
      </c>
      <c r="S84" s="4">
        <v>60.5</v>
      </c>
      <c r="T84" s="4">
        <v>0.8</v>
      </c>
      <c r="U84" s="16"/>
      <c r="V84" s="16"/>
      <c r="W84" s="16"/>
      <c r="X84" s="16"/>
      <c r="Y84" s="16"/>
      <c r="Z84" s="16"/>
      <c r="AA84" s="16"/>
      <c r="AB84" s="28" t="str">
        <f>[1]DK!B$283</f>
        <v>1.(c)</v>
      </c>
      <c r="AC84" s="31" t="str">
        <f>[1]DK!C$283</f>
        <v>Østkraft Net A/S</v>
      </c>
      <c r="AD84" s="31" t="str">
        <f>[1]DK!D$283</f>
        <v>Østkraft Produktion A/S</v>
      </c>
      <c r="AE84" s="31">
        <f>[1]DK!E$283</f>
        <v>9658</v>
      </c>
      <c r="AF84" s="31" t="str">
        <f>[1]DK!F$283</f>
        <v>Skansevej</v>
      </c>
      <c r="AG84" s="31" t="str">
        <f>[1]DK!G$283</f>
        <v>2</v>
      </c>
      <c r="AH84" s="31" t="str">
        <f>[1]DK!H$283</f>
        <v>Rønne</v>
      </c>
      <c r="AI84" s="31" t="str">
        <f>[1]DK!I$283</f>
        <v>3700</v>
      </c>
      <c r="AJ84" s="31">
        <f>[1]DK!J$283</f>
        <v>110</v>
      </c>
      <c r="AK84" s="31">
        <f>[1]DK!K$283</f>
        <v>202</v>
      </c>
      <c r="AL84" s="31">
        <f>[1]DK!L$283</f>
        <v>0</v>
      </c>
      <c r="AM84" s="31">
        <f>[1]DK!M$283</f>
        <v>0</v>
      </c>
      <c r="AN84" s="8" t="s">
        <v>810</v>
      </c>
    </row>
    <row r="85" spans="1:41">
      <c r="A85" s="1" t="s">
        <v>4173</v>
      </c>
      <c r="B85" s="1">
        <v>2012</v>
      </c>
      <c r="C85" s="1" t="s">
        <v>4447</v>
      </c>
      <c r="D85" s="1" t="s">
        <v>4448</v>
      </c>
      <c r="E85" s="1" t="s">
        <v>235</v>
      </c>
      <c r="F85" s="1">
        <v>49</v>
      </c>
      <c r="G85" s="1" t="s">
        <v>4449</v>
      </c>
      <c r="H85" s="1" t="s">
        <v>4450</v>
      </c>
      <c r="I85" s="1" t="s">
        <v>14</v>
      </c>
      <c r="J85" s="1" t="s">
        <v>202</v>
      </c>
      <c r="K85" s="1">
        <v>99</v>
      </c>
      <c r="L85" s="1" t="s">
        <v>8</v>
      </c>
      <c r="M85" s="1">
        <v>0</v>
      </c>
      <c r="N85" s="1">
        <v>0</v>
      </c>
      <c r="O85" s="1">
        <v>15.4</v>
      </c>
      <c r="P85" s="1">
        <v>39.700000000000003</v>
      </c>
      <c r="Q85" s="1">
        <v>0</v>
      </c>
      <c r="R85" s="1">
        <v>9.84</v>
      </c>
      <c r="S85" s="1">
        <v>29.4</v>
      </c>
      <c r="T85" s="1">
        <v>4.28</v>
      </c>
      <c r="U85" s="3"/>
      <c r="V85" s="3"/>
      <c r="W85" s="3"/>
      <c r="X85" s="3"/>
      <c r="Y85" s="3"/>
      <c r="Z85" s="3"/>
      <c r="AA85" s="3"/>
    </row>
    <row r="86" spans="1:41" s="5" customFormat="1">
      <c r="A86" s="4" t="s">
        <v>4173</v>
      </c>
      <c r="B86" s="4">
        <v>2012</v>
      </c>
      <c r="C86" s="4" t="s">
        <v>4400</v>
      </c>
      <c r="D86" s="4" t="s">
        <v>4401</v>
      </c>
      <c r="E86" s="4" t="s">
        <v>269</v>
      </c>
      <c r="F86" s="4">
        <v>57</v>
      </c>
      <c r="G86" s="4" t="s">
        <v>4402</v>
      </c>
      <c r="H86" s="4" t="s">
        <v>4403</v>
      </c>
      <c r="I86" s="4" t="s">
        <v>14</v>
      </c>
      <c r="J86" s="4" t="s">
        <v>15</v>
      </c>
      <c r="K86" s="4">
        <v>102</v>
      </c>
      <c r="L86" s="4" t="s">
        <v>27</v>
      </c>
      <c r="M86" s="4">
        <v>0</v>
      </c>
      <c r="N86" s="4">
        <v>0</v>
      </c>
      <c r="O86" s="4">
        <v>0</v>
      </c>
      <c r="P86" s="4">
        <v>1805</v>
      </c>
      <c r="Q86" s="4">
        <v>0</v>
      </c>
      <c r="R86" s="4">
        <v>0</v>
      </c>
      <c r="S86" s="4">
        <v>17</v>
      </c>
      <c r="T86" s="4">
        <v>0</v>
      </c>
      <c r="U86" s="16"/>
      <c r="V86" s="16"/>
      <c r="W86" s="16"/>
      <c r="X86" s="16"/>
      <c r="Y86" s="16"/>
      <c r="Z86" s="16"/>
      <c r="AA86" s="16"/>
      <c r="AB86" s="28" t="str">
        <f>[1]DK!B$294</f>
        <v>1.(c)</v>
      </c>
      <c r="AC86" s="31" t="str">
        <f>[1]DK!C$294</f>
        <v>SILKEBORG VARME A/S</v>
      </c>
      <c r="AD86" s="31" t="str">
        <f>[1]DK!D$294</f>
        <v>Kraftvarmeværket</v>
      </c>
      <c r="AE86" s="31">
        <f>[1]DK!E$294</f>
        <v>189548</v>
      </c>
      <c r="AF86" s="31" t="str">
        <f>[1]DK!F$294</f>
        <v>Kejlstrupvej</v>
      </c>
      <c r="AG86" s="31" t="str">
        <f>[1]DK!G$294</f>
        <v>239</v>
      </c>
      <c r="AH86" s="31" t="str">
        <f>[1]DK!H$294</f>
        <v>Silkeborg</v>
      </c>
      <c r="AI86" s="31" t="str">
        <f>[1]DK!I$294</f>
        <v>8600</v>
      </c>
      <c r="AJ86" s="31">
        <f>[1]DK!J$294</f>
        <v>0</v>
      </c>
      <c r="AK86" s="31">
        <f>[1]DK!K$294</f>
        <v>0</v>
      </c>
      <c r="AL86" s="31">
        <f>[1]DK!L$294</f>
        <v>0</v>
      </c>
      <c r="AM86" s="31">
        <f>[1]DK!M$294</f>
        <v>104</v>
      </c>
      <c r="AN86" s="8" t="s">
        <v>810</v>
      </c>
    </row>
    <row r="87" spans="1:41" s="5" customFormat="1">
      <c r="A87" s="4" t="s">
        <v>4173</v>
      </c>
      <c r="B87" s="4">
        <v>2012</v>
      </c>
      <c r="C87" s="4" t="s">
        <v>4404</v>
      </c>
      <c r="D87" s="4" t="s">
        <v>4405</v>
      </c>
      <c r="E87" s="4" t="s">
        <v>274</v>
      </c>
      <c r="F87" s="4">
        <v>58</v>
      </c>
      <c r="G87" s="4" t="s">
        <v>4402</v>
      </c>
      <c r="H87" s="4" t="s">
        <v>4403</v>
      </c>
      <c r="I87" s="4" t="s">
        <v>14</v>
      </c>
      <c r="J87" s="4" t="s">
        <v>15</v>
      </c>
      <c r="K87" s="4">
        <v>102</v>
      </c>
      <c r="L87" s="4" t="s">
        <v>27</v>
      </c>
      <c r="M87" s="4">
        <v>0</v>
      </c>
      <c r="N87" s="4">
        <v>0</v>
      </c>
      <c r="O87" s="4">
        <v>0</v>
      </c>
      <c r="P87" s="4"/>
      <c r="Q87" s="4">
        <v>0</v>
      </c>
      <c r="R87" s="4">
        <v>0</v>
      </c>
      <c r="S87" s="4">
        <v>35</v>
      </c>
      <c r="T87" s="4">
        <v>0</v>
      </c>
      <c r="U87" s="16" t="s">
        <v>4406</v>
      </c>
      <c r="V87" s="16"/>
      <c r="W87" s="16"/>
      <c r="X87" s="16"/>
      <c r="Y87" s="16"/>
      <c r="Z87" s="16"/>
      <c r="AA87" s="16"/>
      <c r="AB87" s="28" t="str">
        <f>[1]DK!B$294</f>
        <v>1.(c)</v>
      </c>
      <c r="AC87" s="31" t="str">
        <f>[1]DK!C$294</f>
        <v>SILKEBORG VARME A/S</v>
      </c>
      <c r="AD87" s="31" t="str">
        <f>[1]DK!D$294</f>
        <v>Kraftvarmeværket</v>
      </c>
      <c r="AE87" s="31">
        <f>[1]DK!E$294</f>
        <v>189548</v>
      </c>
      <c r="AF87" s="31" t="str">
        <f>[1]DK!F$294</f>
        <v>Kejlstrupvej</v>
      </c>
      <c r="AG87" s="31" t="str">
        <f>[1]DK!G$294</f>
        <v>239</v>
      </c>
      <c r="AH87" s="31" t="str">
        <f>[1]DK!H$294</f>
        <v>Silkeborg</v>
      </c>
      <c r="AI87" s="31" t="str">
        <f>[1]DK!I$294</f>
        <v>8600</v>
      </c>
      <c r="AJ87" s="31">
        <f>[1]DK!J$294</f>
        <v>0</v>
      </c>
      <c r="AK87" s="31">
        <f>[1]DK!K$294</f>
        <v>0</v>
      </c>
      <c r="AL87" s="31">
        <f>[1]DK!L$294</f>
        <v>0</v>
      </c>
      <c r="AM87" s="31">
        <f>[1]DK!M$294</f>
        <v>104</v>
      </c>
      <c r="AN87" s="8" t="s">
        <v>810</v>
      </c>
    </row>
    <row r="88" spans="1:41">
      <c r="A88" s="1" t="s">
        <v>4173</v>
      </c>
      <c r="B88" s="1">
        <v>2012</v>
      </c>
      <c r="C88" s="1" t="s">
        <v>4444</v>
      </c>
      <c r="D88" s="1" t="s">
        <v>4445</v>
      </c>
      <c r="E88" s="1" t="s">
        <v>264</v>
      </c>
      <c r="F88" s="1">
        <v>56</v>
      </c>
      <c r="G88" s="1" t="s">
        <v>4446</v>
      </c>
      <c r="H88" s="1" t="s">
        <v>4403</v>
      </c>
      <c r="I88" s="1" t="s">
        <v>6</v>
      </c>
      <c r="J88" s="1" t="s">
        <v>202</v>
      </c>
      <c r="K88" s="1">
        <v>69</v>
      </c>
      <c r="L88" s="1" t="s">
        <v>8</v>
      </c>
      <c r="M88" s="1">
        <v>0</v>
      </c>
      <c r="N88" s="1">
        <v>0</v>
      </c>
      <c r="O88" s="1">
        <v>1.5</v>
      </c>
      <c r="P88" s="1">
        <v>658</v>
      </c>
      <c r="Q88" s="1">
        <v>0</v>
      </c>
      <c r="R88" s="1">
        <v>1.4E-2</v>
      </c>
      <c r="S88" s="1">
        <v>99.5</v>
      </c>
      <c r="T88" s="1">
        <v>0</v>
      </c>
      <c r="U88" s="3"/>
      <c r="V88" s="3"/>
      <c r="W88" s="3"/>
      <c r="X88" s="3"/>
      <c r="Y88" s="3"/>
      <c r="Z88" s="3"/>
      <c r="AA88" s="3"/>
    </row>
    <row r="89" spans="1:41" s="5" customFormat="1">
      <c r="A89" s="4" t="s">
        <v>4173</v>
      </c>
      <c r="B89" s="4">
        <v>2012</v>
      </c>
      <c r="C89" s="4" t="s">
        <v>4407</v>
      </c>
      <c r="D89" s="4" t="s">
        <v>4408</v>
      </c>
      <c r="E89" s="4" t="s">
        <v>423</v>
      </c>
      <c r="F89" s="4">
        <v>92</v>
      </c>
      <c r="G89" s="4" t="s">
        <v>4409</v>
      </c>
      <c r="H89" s="4" t="s">
        <v>4410</v>
      </c>
      <c r="I89" s="4" t="s">
        <v>14</v>
      </c>
      <c r="J89" s="4" t="s">
        <v>15</v>
      </c>
      <c r="K89" s="4">
        <v>33</v>
      </c>
      <c r="L89" s="4" t="s">
        <v>8</v>
      </c>
      <c r="M89" s="4">
        <v>0</v>
      </c>
      <c r="N89" s="4">
        <v>0</v>
      </c>
      <c r="O89" s="4">
        <v>0</v>
      </c>
      <c r="P89" s="4">
        <v>54</v>
      </c>
      <c r="Q89" s="4">
        <v>0</v>
      </c>
      <c r="R89" s="4">
        <v>0.02</v>
      </c>
      <c r="S89" s="4">
        <v>7.29</v>
      </c>
      <c r="T89" s="4"/>
      <c r="U89" s="16"/>
      <c r="V89" s="16"/>
      <c r="W89" s="16"/>
      <c r="X89" s="16"/>
      <c r="Y89" s="16"/>
      <c r="Z89" s="16"/>
      <c r="AA89" s="16"/>
      <c r="AB89" s="28" t="str">
        <f>[1]DK!B$313</f>
        <v>1.(c)</v>
      </c>
      <c r="AC89" s="31" t="str">
        <f>[1]DK!C$313</f>
        <v>I/S SKIVE FJERNVARME</v>
      </c>
      <c r="AD89" s="31" t="str">
        <f>[1]DK!D$313</f>
        <v>I/S SKIVE FJERNVARME</v>
      </c>
      <c r="AE89" s="31">
        <f>[1]DK!E$313</f>
        <v>189593</v>
      </c>
      <c r="AF89" s="31" t="str">
        <f>[1]DK!F$313</f>
        <v>Marius Jensens Vej</v>
      </c>
      <c r="AG89" s="31" t="str">
        <f>[1]DK!G$313</f>
        <v>3</v>
      </c>
      <c r="AH89" s="31" t="str">
        <f>[1]DK!H$313</f>
        <v xml:space="preserve">Skive               </v>
      </c>
      <c r="AI89" s="31" t="str">
        <f>[1]DK!I$313</f>
        <v>7800</v>
      </c>
      <c r="AJ89" s="31">
        <f>[1]DK!J$313</f>
        <v>0</v>
      </c>
      <c r="AK89" s="31">
        <f>[1]DK!K$313</f>
        <v>0</v>
      </c>
      <c r="AL89" s="31">
        <f>[1]DK!L$313</f>
        <v>0</v>
      </c>
      <c r="AM89" s="31">
        <f>[1]DK!M$313</f>
        <v>0</v>
      </c>
      <c r="AN89" s="8" t="s">
        <v>810</v>
      </c>
    </row>
    <row r="90" spans="1:41" s="5" customFormat="1">
      <c r="A90" s="4" t="s">
        <v>4173</v>
      </c>
      <c r="B90" s="4">
        <v>2012</v>
      </c>
      <c r="C90" s="4" t="s">
        <v>4411</v>
      </c>
      <c r="D90" s="4" t="s">
        <v>4412</v>
      </c>
      <c r="E90" s="4" t="s">
        <v>427</v>
      </c>
      <c r="F90" s="4">
        <v>93</v>
      </c>
      <c r="G90" s="4" t="s">
        <v>4409</v>
      </c>
      <c r="H90" s="4" t="s">
        <v>4410</v>
      </c>
      <c r="I90" s="4" t="s">
        <v>6</v>
      </c>
      <c r="J90" s="4" t="s">
        <v>202</v>
      </c>
      <c r="K90" s="4">
        <v>53</v>
      </c>
      <c r="L90" s="4" t="s">
        <v>8</v>
      </c>
      <c r="M90" s="4">
        <v>0</v>
      </c>
      <c r="N90" s="4">
        <v>0</v>
      </c>
      <c r="O90" s="4">
        <v>123</v>
      </c>
      <c r="P90" s="4">
        <v>0</v>
      </c>
      <c r="Q90" s="4">
        <v>0</v>
      </c>
      <c r="R90" s="4">
        <v>0.13</v>
      </c>
      <c r="S90" s="4">
        <v>8.67</v>
      </c>
      <c r="T90" s="4"/>
      <c r="U90" s="16" t="s">
        <v>4413</v>
      </c>
      <c r="V90" s="16"/>
      <c r="W90" s="16"/>
      <c r="X90" s="16"/>
      <c r="Y90" s="16"/>
      <c r="Z90" s="16"/>
      <c r="AA90" s="16"/>
      <c r="AB90" s="28" t="str">
        <f>[1]DK!B$313</f>
        <v>1.(c)</v>
      </c>
      <c r="AC90" s="31" t="str">
        <f>[1]DK!C$313</f>
        <v>I/S SKIVE FJERNVARME</v>
      </c>
      <c r="AD90" s="31" t="str">
        <f>[1]DK!D$313</f>
        <v>I/S SKIVE FJERNVARME</v>
      </c>
      <c r="AE90" s="31">
        <f>[1]DK!E$313</f>
        <v>189593</v>
      </c>
      <c r="AF90" s="31" t="str">
        <f>[1]DK!F$313</f>
        <v>Marius Jensens Vej</v>
      </c>
      <c r="AG90" s="31" t="str">
        <f>[1]DK!G$313</f>
        <v>3</v>
      </c>
      <c r="AH90" s="31" t="str">
        <f>[1]DK!H$313</f>
        <v xml:space="preserve">Skive               </v>
      </c>
      <c r="AI90" s="31" t="str">
        <f>[1]DK!I$313</f>
        <v>7800</v>
      </c>
      <c r="AJ90" s="31">
        <f>[1]DK!J$313</f>
        <v>0</v>
      </c>
      <c r="AK90" s="31">
        <f>[1]DK!K$313</f>
        <v>0</v>
      </c>
      <c r="AL90" s="31">
        <f>[1]DK!L$313</f>
        <v>0</v>
      </c>
      <c r="AM90" s="31">
        <f>[1]DK!M$313</f>
        <v>0</v>
      </c>
      <c r="AN90" s="8" t="s">
        <v>810</v>
      </c>
    </row>
    <row r="91" spans="1:41">
      <c r="A91" s="1" t="s">
        <v>4173</v>
      </c>
      <c r="B91" s="1">
        <v>2012</v>
      </c>
      <c r="C91" s="1" t="s">
        <v>4277</v>
      </c>
      <c r="D91" s="1" t="s">
        <v>4278</v>
      </c>
      <c r="E91" s="1" t="s">
        <v>99</v>
      </c>
      <c r="F91" s="1">
        <v>19</v>
      </c>
      <c r="G91" s="1" t="s">
        <v>4279</v>
      </c>
      <c r="H91" s="1" t="s">
        <v>4280</v>
      </c>
      <c r="I91" s="1" t="s">
        <v>6</v>
      </c>
      <c r="J91" s="1" t="s">
        <v>15</v>
      </c>
      <c r="K91" s="1">
        <v>700</v>
      </c>
      <c r="L91" s="1" t="s">
        <v>8</v>
      </c>
      <c r="M91" s="1">
        <v>0</v>
      </c>
      <c r="N91" s="1">
        <v>0</v>
      </c>
      <c r="O91" s="1">
        <v>160</v>
      </c>
      <c r="P91" s="1">
        <v>0</v>
      </c>
      <c r="Q91" s="1">
        <v>0</v>
      </c>
      <c r="R91" s="1">
        <v>47</v>
      </c>
      <c r="S91" s="1">
        <v>7</v>
      </c>
      <c r="T91" s="1">
        <v>0.1</v>
      </c>
      <c r="U91" s="3"/>
      <c r="V91" s="3"/>
      <c r="W91" s="3"/>
      <c r="X91" s="3"/>
      <c r="Y91" s="3"/>
      <c r="Z91" s="3"/>
      <c r="AA91" s="3"/>
      <c r="AB91" s="40"/>
      <c r="AC91" s="35"/>
      <c r="AD91" s="35"/>
      <c r="AE91" s="35"/>
      <c r="AF91" s="35"/>
      <c r="AG91" s="35"/>
      <c r="AH91" s="35"/>
      <c r="AI91" s="35"/>
      <c r="AJ91" s="35"/>
      <c r="AK91" s="35"/>
      <c r="AL91" s="35"/>
      <c r="AM91" s="35"/>
      <c r="AN91" s="37"/>
      <c r="AO91" s="35"/>
    </row>
    <row r="92" spans="1:41">
      <c r="A92" s="1" t="s">
        <v>4173</v>
      </c>
      <c r="B92" s="1">
        <v>2012</v>
      </c>
      <c r="C92" s="1" t="s">
        <v>4356</v>
      </c>
      <c r="D92" s="1" t="s">
        <v>4357</v>
      </c>
      <c r="E92" s="1" t="s">
        <v>497</v>
      </c>
      <c r="F92" s="1">
        <v>95</v>
      </c>
      <c r="G92" s="1" t="s">
        <v>4358</v>
      </c>
      <c r="H92" s="1" t="s">
        <v>4359</v>
      </c>
      <c r="I92" s="1" t="s">
        <v>14</v>
      </c>
      <c r="J92" s="1" t="s">
        <v>202</v>
      </c>
      <c r="K92" s="1">
        <v>58.8</v>
      </c>
      <c r="L92" s="1" t="s">
        <v>8</v>
      </c>
      <c r="M92" s="1">
        <v>0</v>
      </c>
      <c r="N92" s="1">
        <v>0</v>
      </c>
      <c r="O92" s="1">
        <v>110</v>
      </c>
      <c r="P92" s="1">
        <v>0</v>
      </c>
      <c r="Q92" s="1">
        <v>0</v>
      </c>
      <c r="R92" s="1">
        <v>2.6</v>
      </c>
      <c r="S92" s="1">
        <v>6.8</v>
      </c>
      <c r="T92" s="1">
        <v>0.03</v>
      </c>
      <c r="U92" s="3"/>
      <c r="V92" s="3"/>
      <c r="W92" s="3"/>
      <c r="X92" s="3"/>
      <c r="Y92" s="3"/>
      <c r="Z92" s="3"/>
      <c r="AA92" s="3"/>
    </row>
    <row r="93" spans="1:41" s="5" customFormat="1">
      <c r="A93" s="4" t="s">
        <v>4173</v>
      </c>
      <c r="B93" s="4">
        <v>2012</v>
      </c>
      <c r="C93" s="4" t="s">
        <v>4281</v>
      </c>
      <c r="D93" s="4" t="s">
        <v>4282</v>
      </c>
      <c r="E93" s="4" t="s">
        <v>11</v>
      </c>
      <c r="F93" s="4">
        <v>2</v>
      </c>
      <c r="G93" s="4" t="s">
        <v>4283</v>
      </c>
      <c r="H93" s="4" t="s">
        <v>4284</v>
      </c>
      <c r="I93" s="4" t="s">
        <v>6</v>
      </c>
      <c r="J93" s="4" t="s">
        <v>15</v>
      </c>
      <c r="K93" s="4">
        <v>700</v>
      </c>
      <c r="L93" s="4" t="s">
        <v>8</v>
      </c>
      <c r="M93" s="4">
        <v>865</v>
      </c>
      <c r="N93" s="4">
        <v>23037</v>
      </c>
      <c r="O93" s="4">
        <v>290</v>
      </c>
      <c r="P93" s="4">
        <v>0</v>
      </c>
      <c r="Q93" s="4">
        <v>0</v>
      </c>
      <c r="R93" s="4">
        <v>188</v>
      </c>
      <c r="S93" s="4">
        <v>430</v>
      </c>
      <c r="T93" s="4">
        <v>54</v>
      </c>
      <c r="U93" s="16"/>
      <c r="V93" s="16"/>
      <c r="W93" s="16"/>
      <c r="X93" s="16"/>
      <c r="Y93" s="16"/>
      <c r="Z93" s="16"/>
      <c r="AA93" s="16"/>
      <c r="AB93" s="28" t="str">
        <f>[1]DK!B$315</f>
        <v>1.(c)</v>
      </c>
      <c r="AC93" s="31" t="str">
        <f>[1]DK!C$315</f>
        <v>Dong Energy Power A/S</v>
      </c>
      <c r="AD93" s="31" t="str">
        <f>[1]DK!D$315</f>
        <v>DONG ENERGY POWER A/S, Studstrupværket</v>
      </c>
      <c r="AE93" s="31">
        <f>[1]DK!E$315</f>
        <v>10313</v>
      </c>
      <c r="AF93" s="31" t="str">
        <f>[1]DK!F$315</f>
        <v>Ny Studstrupvej</v>
      </c>
      <c r="AG93" s="31" t="str">
        <f>[1]DK!G$315</f>
        <v>14</v>
      </c>
      <c r="AH93" s="31" t="str">
        <f>[1]DK!H$315</f>
        <v xml:space="preserve">Skødstrup           </v>
      </c>
      <c r="AI93" s="31" t="str">
        <f>[1]DK!I$315</f>
        <v>8541</v>
      </c>
      <c r="AJ93" s="31">
        <f>[1]DK!J$315</f>
        <v>430</v>
      </c>
      <c r="AK93" s="31">
        <f>[1]DK!K$315</f>
        <v>188</v>
      </c>
      <c r="AL93" s="31">
        <f>[1]DK!L$315</f>
        <v>54</v>
      </c>
      <c r="AM93" s="31">
        <f>[1]DK!M$315</f>
        <v>2200</v>
      </c>
      <c r="AN93" s="8" t="s">
        <v>809</v>
      </c>
    </row>
    <row r="94" spans="1:41" s="5" customFormat="1">
      <c r="A94" s="4" t="s">
        <v>4173</v>
      </c>
      <c r="B94" s="4">
        <v>2012</v>
      </c>
      <c r="C94" s="4" t="s">
        <v>4479</v>
      </c>
      <c r="D94" s="4" t="s">
        <v>4480</v>
      </c>
      <c r="E94" s="4" t="s">
        <v>247</v>
      </c>
      <c r="F94" s="4">
        <v>52</v>
      </c>
      <c r="G94" s="4" t="s">
        <v>4481</v>
      </c>
      <c r="H94" s="4" t="s">
        <v>4482</v>
      </c>
      <c r="I94" s="4" t="s">
        <v>14</v>
      </c>
      <c r="J94" s="4" t="s">
        <v>202</v>
      </c>
      <c r="K94" s="4">
        <v>16.2</v>
      </c>
      <c r="L94" s="4" t="s">
        <v>8</v>
      </c>
      <c r="M94" s="4">
        <v>0</v>
      </c>
      <c r="N94" s="4">
        <v>0</v>
      </c>
      <c r="O94" s="4">
        <v>0</v>
      </c>
      <c r="P94" s="4">
        <v>117.07</v>
      </c>
      <c r="Q94" s="4">
        <v>0</v>
      </c>
      <c r="R94" s="4">
        <v>0</v>
      </c>
      <c r="S94" s="4">
        <v>5.84</v>
      </c>
      <c r="T94" s="4">
        <v>0</v>
      </c>
      <c r="U94" s="16"/>
      <c r="V94" s="16"/>
      <c r="W94" s="16"/>
      <c r="X94" s="16"/>
      <c r="Y94" s="16"/>
      <c r="Z94" s="16"/>
      <c r="AA94" s="16"/>
      <c r="AB94" s="28" t="str">
        <f>[1]DK!B$366</f>
        <v>1.(c)</v>
      </c>
      <c r="AC94" s="31" t="str">
        <f>[1]DK!C$366</f>
        <v>ENERGI VIBORG KRAFTVARME A/S</v>
      </c>
      <c r="AD94" s="31" t="str">
        <f>[1]DK!D$366</f>
        <v>ENERGI VIBORG KRAFTVARME A/S</v>
      </c>
      <c r="AE94" s="31">
        <f>[1]DK!E$366</f>
        <v>10455</v>
      </c>
      <c r="AF94" s="31" t="str">
        <f>[1]DK!F$366</f>
        <v>Industrivej</v>
      </c>
      <c r="AG94" s="31" t="str">
        <f>[1]DK!G$366</f>
        <v>40</v>
      </c>
      <c r="AH94" s="31" t="str">
        <f>[1]DK!H$366</f>
        <v xml:space="preserve">Viborg              </v>
      </c>
      <c r="AI94" s="31" t="str">
        <f>[1]DK!I$366</f>
        <v>8800</v>
      </c>
      <c r="AJ94" s="31">
        <f>[1]DK!J$366</f>
        <v>0</v>
      </c>
      <c r="AK94" s="31">
        <f>[1]DK!K$366</f>
        <v>0</v>
      </c>
      <c r="AL94" s="31">
        <f>[1]DK!L$366</f>
        <v>0</v>
      </c>
      <c r="AM94" s="31">
        <f>[1]DK!M$366</f>
        <v>123</v>
      </c>
      <c r="AN94" s="8" t="s">
        <v>810</v>
      </c>
    </row>
    <row r="95" spans="1:41" s="5" customFormat="1">
      <c r="A95" s="16" t="s">
        <v>4173</v>
      </c>
      <c r="B95" s="16">
        <v>2012</v>
      </c>
      <c r="C95" s="16" t="s">
        <v>4483</v>
      </c>
      <c r="D95" s="16" t="s">
        <v>4484</v>
      </c>
      <c r="E95" s="16" t="s">
        <v>251</v>
      </c>
      <c r="F95" s="16">
        <v>53</v>
      </c>
      <c r="G95" s="16" t="s">
        <v>4481</v>
      </c>
      <c r="H95" s="16" t="s">
        <v>4482</v>
      </c>
      <c r="I95" s="16" t="s">
        <v>14</v>
      </c>
      <c r="J95" s="16" t="s">
        <v>202</v>
      </c>
      <c r="K95" s="16">
        <v>128.19999999999999</v>
      </c>
      <c r="L95" s="16" t="s">
        <v>27</v>
      </c>
      <c r="M95" s="16">
        <v>0</v>
      </c>
      <c r="N95" s="16">
        <v>0</v>
      </c>
      <c r="O95" s="16">
        <v>0</v>
      </c>
      <c r="P95" s="16">
        <v>1810.8440000000001</v>
      </c>
      <c r="Q95" s="16">
        <v>0</v>
      </c>
      <c r="R95" s="16">
        <v>0</v>
      </c>
      <c r="S95" s="16">
        <v>45.9</v>
      </c>
      <c r="T95" s="16">
        <v>0</v>
      </c>
      <c r="U95" s="16"/>
      <c r="V95" s="16"/>
      <c r="W95" s="16"/>
      <c r="X95" s="16"/>
      <c r="Y95" s="16"/>
      <c r="Z95" s="16"/>
      <c r="AA95" s="16"/>
      <c r="AB95" s="28" t="str">
        <f>[1]DK!B$366</f>
        <v>1.(c)</v>
      </c>
      <c r="AC95" s="31" t="str">
        <f>[1]DK!C$366</f>
        <v>ENERGI VIBORG KRAFTVARME A/S</v>
      </c>
      <c r="AD95" s="31" t="str">
        <f>[1]DK!D$366</f>
        <v>ENERGI VIBORG KRAFTVARME A/S</v>
      </c>
      <c r="AE95" s="31">
        <f>[1]DK!E$366</f>
        <v>10455</v>
      </c>
      <c r="AF95" s="31" t="str">
        <f>[1]DK!F$366</f>
        <v>Industrivej</v>
      </c>
      <c r="AG95" s="31" t="str">
        <f>[1]DK!G$366</f>
        <v>40</v>
      </c>
      <c r="AH95" s="31" t="str">
        <f>[1]DK!H$366</f>
        <v xml:space="preserve">Viborg              </v>
      </c>
      <c r="AI95" s="31" t="str">
        <f>[1]DK!I$366</f>
        <v>8800</v>
      </c>
      <c r="AJ95" s="31">
        <f>[1]DK!J$366</f>
        <v>0</v>
      </c>
      <c r="AK95" s="31">
        <f>[1]DK!K$366</f>
        <v>0</v>
      </c>
      <c r="AL95" s="31">
        <f>[1]DK!L$366</f>
        <v>0</v>
      </c>
      <c r="AM95" s="31">
        <f>[1]DK!M$366</f>
        <v>123</v>
      </c>
      <c r="AN95" s="8" t="s">
        <v>810</v>
      </c>
    </row>
    <row r="96" spans="1:41">
      <c r="A96" s="1" t="s">
        <v>4173</v>
      </c>
      <c r="B96" s="1">
        <v>2012</v>
      </c>
      <c r="C96" s="1" t="s">
        <v>4194</v>
      </c>
      <c r="D96" s="1" t="s">
        <v>4195</v>
      </c>
      <c r="E96" s="1" t="s">
        <v>401</v>
      </c>
      <c r="F96" s="1">
        <v>87</v>
      </c>
      <c r="G96" s="1" t="s">
        <v>4187</v>
      </c>
      <c r="H96" s="1" t="s">
        <v>4196</v>
      </c>
      <c r="I96" s="1" t="s">
        <v>14</v>
      </c>
      <c r="J96" s="1" t="s">
        <v>202</v>
      </c>
      <c r="K96" s="1">
        <v>126</v>
      </c>
      <c r="L96" s="1" t="s">
        <v>8</v>
      </c>
      <c r="M96" s="1">
        <v>0</v>
      </c>
      <c r="N96" s="1">
        <v>0</v>
      </c>
      <c r="O96" s="1">
        <v>30</v>
      </c>
      <c r="P96" s="1">
        <v>0</v>
      </c>
      <c r="Q96" s="1">
        <v>0</v>
      </c>
      <c r="R96" s="1">
        <v>0.70899999999999996</v>
      </c>
      <c r="S96" s="1">
        <v>1.8460000000000001</v>
      </c>
      <c r="T96" s="1">
        <v>0.15131500000000001</v>
      </c>
      <c r="U96" s="3"/>
      <c r="V96" s="3"/>
      <c r="W96" s="3"/>
      <c r="X96" s="3"/>
      <c r="Y96" s="3"/>
      <c r="Z96" s="3"/>
      <c r="AA96" s="3"/>
      <c r="AB96" s="40"/>
      <c r="AC96" s="35"/>
      <c r="AD96" s="35"/>
      <c r="AE96" s="35"/>
      <c r="AF96" s="35"/>
      <c r="AG96" s="35"/>
      <c r="AH96" s="35"/>
      <c r="AI96" s="35"/>
      <c r="AJ96" s="35"/>
      <c r="AK96" s="35"/>
      <c r="AL96" s="35"/>
      <c r="AM96" s="35"/>
      <c r="AN96" s="37"/>
      <c r="AO96" s="35"/>
    </row>
    <row r="97" spans="1:41" s="13" customFormat="1" ht="15" thickBot="1">
      <c r="A97" s="14" t="s">
        <v>4173</v>
      </c>
      <c r="B97" s="14">
        <v>2012</v>
      </c>
      <c r="C97" s="14" t="s">
        <v>4197</v>
      </c>
      <c r="D97" s="14" t="s">
        <v>4198</v>
      </c>
      <c r="E97" s="14" t="s">
        <v>405</v>
      </c>
      <c r="F97" s="14">
        <v>88</v>
      </c>
      <c r="G97" s="14" t="s">
        <v>4187</v>
      </c>
      <c r="H97" s="14" t="s">
        <v>4196</v>
      </c>
      <c r="I97" s="14" t="s">
        <v>14</v>
      </c>
      <c r="J97" s="14" t="s">
        <v>202</v>
      </c>
      <c r="K97" s="14">
        <v>54</v>
      </c>
      <c r="L97" s="14" t="s">
        <v>8</v>
      </c>
      <c r="M97" s="14">
        <v>0</v>
      </c>
      <c r="N97" s="14">
        <v>0</v>
      </c>
      <c r="O97" s="14">
        <v>2</v>
      </c>
      <c r="P97" s="14">
        <v>0</v>
      </c>
      <c r="Q97" s="14">
        <v>0</v>
      </c>
      <c r="R97" s="14">
        <v>4.9000000000000002E-2</v>
      </c>
      <c r="S97" s="14">
        <v>0.13600000000000001</v>
      </c>
      <c r="T97" s="14">
        <v>1.0485E-2</v>
      </c>
      <c r="U97" s="14"/>
      <c r="V97" s="14"/>
      <c r="W97" s="14"/>
      <c r="X97" s="14"/>
      <c r="Y97" s="14"/>
      <c r="Z97" s="14"/>
      <c r="AA97" s="14"/>
      <c r="AB97" s="44"/>
      <c r="AC97" s="38"/>
      <c r="AD97" s="38"/>
      <c r="AE97" s="38"/>
      <c r="AF97" s="38"/>
      <c r="AG97" s="38"/>
      <c r="AH97" s="38"/>
      <c r="AI97" s="38"/>
      <c r="AJ97" s="38"/>
      <c r="AK97" s="38"/>
      <c r="AL97" s="38"/>
      <c r="AM97" s="38"/>
      <c r="AN97" s="37"/>
      <c r="AO97" s="35"/>
    </row>
    <row r="98" spans="1:41">
      <c r="AN98" s="48">
        <f>COUNTA($AN$3:$AN$97)+COUNTBLANK($AN$3:$AN$97)</f>
        <v>95</v>
      </c>
      <c r="AO98" s="49" t="s">
        <v>4171</v>
      </c>
    </row>
    <row r="99" spans="1:41">
      <c r="AN99" s="50">
        <f>COUNTIF($AN$3:$AN$97,"p")</f>
        <v>0</v>
      </c>
      <c r="AO99" s="51" t="s">
        <v>808</v>
      </c>
    </row>
    <row r="100" spans="1:41">
      <c r="AN100" s="50">
        <f>COUNTIF($AN$3:$AN$97,"n")</f>
        <v>44</v>
      </c>
      <c r="AO100" s="51" t="s">
        <v>810</v>
      </c>
    </row>
    <row r="101" spans="1:41">
      <c r="AN101" s="50">
        <f>COUNTIF($AN$3:$AN$97,"m")</f>
        <v>7</v>
      </c>
      <c r="AO101" s="51" t="s">
        <v>809</v>
      </c>
    </row>
    <row r="102" spans="1:41" ht="15" thickBot="1">
      <c r="AN102" s="52">
        <f>COUNTIF($AN$3:$AN$97,"l")</f>
        <v>0</v>
      </c>
      <c r="AO102" s="53" t="s">
        <v>12971</v>
      </c>
    </row>
  </sheetData>
  <autoFilter ref="A2:AO101"/>
  <sortState ref="A3:AK97">
    <sortCondition ref="H3:H97"/>
  </sortState>
  <mergeCells count="3">
    <mergeCell ref="A1:H1"/>
    <mergeCell ref="AC1:AI1"/>
    <mergeCell ref="AN1:AN2"/>
  </mergeCells>
  <pageMargins left="0.7" right="0.7" top="0.78740157499999996" bottom="0.78740157499999996" header="0.3" footer="0.3"/>
  <legacyDrawing r:id="rId1"/>
</worksheet>
</file>

<file path=xl/worksheets/sheet8.xml><?xml version="1.0" encoding="utf-8"?>
<worksheet xmlns="http://schemas.openxmlformats.org/spreadsheetml/2006/main" xmlns:r="http://schemas.openxmlformats.org/officeDocument/2006/relationships">
  <sheetPr>
    <tabColor rgb="FF92D050"/>
  </sheetPr>
  <dimension ref="A1:AO34"/>
  <sheetViews>
    <sheetView zoomScale="85" zoomScaleNormal="85" workbookViewId="0">
      <selection activeCell="C15" sqref="C15"/>
    </sheetView>
  </sheetViews>
  <sheetFormatPr defaultColWidth="11.5546875" defaultRowHeight="14.4"/>
  <cols>
    <col min="1" max="1" width="4" customWidth="1"/>
    <col min="2" max="2" width="5.33203125" customWidth="1"/>
    <col min="3" max="3" width="6.44140625" customWidth="1"/>
    <col min="4" max="5" width="9.88671875" bestFit="1" customWidth="1"/>
    <col min="6" max="6" width="5.44140625" customWidth="1"/>
    <col min="7" max="8" width="20.109375" customWidth="1"/>
    <col min="9" max="9" width="14.5546875" customWidth="1"/>
    <col min="10" max="10" width="9.6640625" customWidth="1"/>
    <col min="11" max="11" width="8.109375" customWidth="1"/>
    <col min="12" max="12" width="5.109375" customWidth="1"/>
    <col min="13" max="13" width="5.5546875" customWidth="1"/>
    <col min="14" max="27" width="11.44140625" customWidth="1"/>
    <col min="28" max="28" width="4.44140625" style="12" customWidth="1"/>
    <col min="29" max="30" width="10.88671875" style="20" customWidth="1"/>
    <col min="31" max="33" width="6.88671875" style="20" customWidth="1"/>
    <col min="34" max="35" width="10.88671875" style="20" customWidth="1"/>
    <col min="36" max="37" width="8" style="20" customWidth="1"/>
    <col min="38"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s="24" customFormat="1">
      <c r="A3" s="4" t="s">
        <v>4485</v>
      </c>
      <c r="B3" s="4">
        <v>2012</v>
      </c>
      <c r="C3" s="4" t="s">
        <v>4486</v>
      </c>
      <c r="D3" s="4" t="s">
        <v>4487</v>
      </c>
      <c r="E3" s="4" t="s">
        <v>88</v>
      </c>
      <c r="F3" s="4">
        <v>17</v>
      </c>
      <c r="G3" s="4" t="s">
        <v>4488</v>
      </c>
      <c r="H3" s="4" t="s">
        <v>4489</v>
      </c>
      <c r="I3" s="4" t="s">
        <v>34</v>
      </c>
      <c r="J3" s="4" t="s">
        <v>202</v>
      </c>
      <c r="K3" s="4">
        <v>72</v>
      </c>
      <c r="L3" s="4" t="s">
        <v>8</v>
      </c>
      <c r="M3" s="4"/>
      <c r="N3" s="4"/>
      <c r="O3" s="4"/>
      <c r="P3" s="4">
        <v>164.1</v>
      </c>
      <c r="Q3" s="4"/>
      <c r="R3" s="4"/>
      <c r="S3" s="4">
        <v>9.8460000000000001</v>
      </c>
      <c r="T3" s="4"/>
      <c r="U3" s="4"/>
      <c r="V3" s="4"/>
      <c r="W3" s="4"/>
      <c r="X3" s="4"/>
      <c r="Y3" s="4"/>
      <c r="Z3" s="4"/>
      <c r="AA3" s="4"/>
      <c r="AB3" s="41" t="str">
        <f>[1]EE!B$85</f>
        <v>1.(c)</v>
      </c>
      <c r="AC3" s="24" t="str">
        <f>[1]EE!C$85</f>
        <v>Alexela Logistics AS</v>
      </c>
      <c r="AD3" s="24" t="str">
        <f>[1]EE!D$85</f>
        <v>Alexela Sillamäe AS, Sillamäe naftasaaduste ja põlevkiviõli terminal</v>
      </c>
      <c r="AE3" s="24">
        <f>[1]EE!E$85</f>
        <v>189698</v>
      </c>
      <c r="AF3" s="24" t="str">
        <f>[1]EE!F$85</f>
        <v>Kesk</v>
      </c>
      <c r="AG3" s="24" t="str">
        <f>[1]EE!G$85</f>
        <v>2b, 2g, 2p, 2u</v>
      </c>
      <c r="AH3" s="24" t="str">
        <f>[1]EE!H$85</f>
        <v>Sillamäe linn</v>
      </c>
      <c r="AI3" s="24" t="str">
        <f>[1]EE!I$85</f>
        <v>40231</v>
      </c>
      <c r="AJ3" s="24">
        <f>[1]EE!J$85</f>
        <v>0</v>
      </c>
      <c r="AK3" s="24">
        <f>[1]EE!K$85</f>
        <v>0</v>
      </c>
      <c r="AL3" s="24">
        <f>[1]EE!L$85</f>
        <v>0</v>
      </c>
      <c r="AM3" s="24">
        <f>[1]EE!M$85</f>
        <v>0</v>
      </c>
      <c r="AN3" s="23" t="s">
        <v>810</v>
      </c>
    </row>
    <row r="4" spans="1:40" s="24" customFormat="1">
      <c r="A4" s="4" t="s">
        <v>4485</v>
      </c>
      <c r="B4" s="4">
        <v>2012</v>
      </c>
      <c r="C4" s="4" t="s">
        <v>4490</v>
      </c>
      <c r="D4" s="4" t="s">
        <v>4491</v>
      </c>
      <c r="E4" s="4" t="s">
        <v>11</v>
      </c>
      <c r="F4" s="4">
        <v>2</v>
      </c>
      <c r="G4" s="4" t="s">
        <v>4492</v>
      </c>
      <c r="H4" s="4" t="s">
        <v>4493</v>
      </c>
      <c r="I4" s="4" t="s">
        <v>6</v>
      </c>
      <c r="J4" s="4" t="s">
        <v>202</v>
      </c>
      <c r="K4" s="4">
        <v>227</v>
      </c>
      <c r="L4" s="4" t="s">
        <v>8</v>
      </c>
      <c r="M4" s="4"/>
      <c r="N4" s="4"/>
      <c r="O4" s="4"/>
      <c r="P4" s="4">
        <v>67.8</v>
      </c>
      <c r="Q4" s="4"/>
      <c r="R4" s="4"/>
      <c r="S4" s="4">
        <v>4.7110000000000003</v>
      </c>
      <c r="T4" s="4"/>
      <c r="U4" s="4"/>
      <c r="V4" s="4"/>
      <c r="W4" s="4"/>
      <c r="X4" s="4"/>
      <c r="Y4" s="4"/>
      <c r="Z4" s="4"/>
      <c r="AA4" s="4"/>
      <c r="AB4" s="41" t="str">
        <f>[1]EE!B$93</f>
        <v>1.(c)</v>
      </c>
      <c r="AC4" s="24" t="str">
        <f>[1]EE!C$93</f>
        <v>Fortum Tartu AS</v>
      </c>
      <c r="AD4" s="24" t="str">
        <f>[1]EE!D$93</f>
        <v>Anne Soojus AS, Turu katlamaja</v>
      </c>
      <c r="AE4" s="24">
        <f>[1]EE!E$93</f>
        <v>16940</v>
      </c>
      <c r="AF4" s="24" t="str">
        <f>[1]EE!F$93</f>
        <v>Turu</v>
      </c>
      <c r="AG4" s="24" t="str">
        <f>[1]EE!G$93</f>
        <v>18</v>
      </c>
      <c r="AH4" s="24" t="str">
        <f>[1]EE!H$93</f>
        <v>Tartu linn</v>
      </c>
      <c r="AI4" s="24" t="str">
        <f>[1]EE!I$93</f>
        <v>51014</v>
      </c>
      <c r="AJ4" s="24">
        <f>[1]EE!J$93</f>
        <v>0</v>
      </c>
      <c r="AK4" s="24">
        <f>[1]EE!K$93</f>
        <v>0</v>
      </c>
      <c r="AL4" s="24">
        <f>[1]EE!L$93</f>
        <v>0</v>
      </c>
      <c r="AM4" s="24">
        <f>[1]EE!M$93</f>
        <v>0</v>
      </c>
      <c r="AN4" s="23" t="s">
        <v>810</v>
      </c>
    </row>
    <row r="5" spans="1:40" s="24" customFormat="1">
      <c r="A5" s="4" t="s">
        <v>4485</v>
      </c>
      <c r="B5" s="4">
        <v>2012</v>
      </c>
      <c r="C5" s="4" t="s">
        <v>4494</v>
      </c>
      <c r="D5" s="4" t="s">
        <v>4495</v>
      </c>
      <c r="E5" s="4" t="s">
        <v>18</v>
      </c>
      <c r="F5" s="4">
        <v>3</v>
      </c>
      <c r="G5" s="4" t="s">
        <v>4492</v>
      </c>
      <c r="H5" s="4" t="s">
        <v>4496</v>
      </c>
      <c r="I5" s="4" t="s">
        <v>6</v>
      </c>
      <c r="J5" s="4" t="s">
        <v>202</v>
      </c>
      <c r="K5" s="4">
        <v>116</v>
      </c>
      <c r="L5" s="4" t="s">
        <v>8</v>
      </c>
      <c r="M5" s="4">
        <v>60.1</v>
      </c>
      <c r="N5" s="4">
        <v>206.2</v>
      </c>
      <c r="O5" s="4"/>
      <c r="P5" s="4">
        <v>19.5</v>
      </c>
      <c r="Q5" s="4"/>
      <c r="R5" s="4"/>
      <c r="S5" s="4">
        <v>31.242000000000001</v>
      </c>
      <c r="T5" s="4">
        <v>9.08</v>
      </c>
      <c r="U5" s="4"/>
      <c r="V5" s="4"/>
      <c r="W5" s="4"/>
      <c r="X5" s="4"/>
      <c r="Y5" s="4"/>
      <c r="Z5" s="4"/>
      <c r="AA5" s="4"/>
      <c r="AB5" s="41" t="str">
        <f>[1]EE!B$42</f>
        <v>1.(c)</v>
      </c>
      <c r="AC5" s="24" t="str">
        <f>[1]EE!C$42</f>
        <v>Fortum Tartu AS</v>
      </c>
      <c r="AD5" s="24" t="str">
        <f>[1]EE!D$42</f>
        <v>Anne Soojus AS, Anne katlamaja</v>
      </c>
      <c r="AE5" s="24">
        <f>[1]EE!E$42</f>
        <v>16955</v>
      </c>
      <c r="AF5" s="24" t="str">
        <f>[1]EE!F$42</f>
        <v>–</v>
      </c>
      <c r="AG5" s="24" t="str">
        <f>[1]EE!G$42</f>
        <v>–</v>
      </c>
      <c r="AH5" s="24" t="str">
        <f>[1]EE!H$42</f>
        <v>Lohkva küla, Luunja vald</v>
      </c>
      <c r="AI5" s="24" t="str">
        <f>[1]EE!I$42</f>
        <v>62207</v>
      </c>
      <c r="AJ5" s="24">
        <f>[1]EE!J$42</f>
        <v>0</v>
      </c>
      <c r="AK5" s="24">
        <f>[1]EE!K$42</f>
        <v>0</v>
      </c>
      <c r="AL5" s="24">
        <f>[1]EE!L$42</f>
        <v>0</v>
      </c>
      <c r="AM5" s="24">
        <f>[1]EE!M$42</f>
        <v>0</v>
      </c>
      <c r="AN5" s="23" t="s">
        <v>809</v>
      </c>
    </row>
    <row r="6" spans="1:40" s="24" customFormat="1">
      <c r="A6" s="4" t="s">
        <v>4485</v>
      </c>
      <c r="B6" s="4">
        <v>2012</v>
      </c>
      <c r="C6" s="4" t="s">
        <v>4497</v>
      </c>
      <c r="D6" s="4" t="s">
        <v>4498</v>
      </c>
      <c r="E6" s="4" t="s">
        <v>69</v>
      </c>
      <c r="F6" s="4">
        <v>13</v>
      </c>
      <c r="G6" s="4" t="s">
        <v>4499</v>
      </c>
      <c r="H6" s="4" t="s">
        <v>4496</v>
      </c>
      <c r="I6" s="4" t="s">
        <v>34</v>
      </c>
      <c r="J6" s="4" t="s">
        <v>15</v>
      </c>
      <c r="K6" s="4">
        <v>84</v>
      </c>
      <c r="L6" s="4" t="s">
        <v>8</v>
      </c>
      <c r="M6" s="4">
        <v>1888.1</v>
      </c>
      <c r="N6" s="4">
        <v>606.79999999999995</v>
      </c>
      <c r="O6" s="4"/>
      <c r="P6" s="4">
        <v>7.6</v>
      </c>
      <c r="Q6" s="4"/>
      <c r="R6" s="4">
        <v>110.503</v>
      </c>
      <c r="S6" s="4">
        <v>174.512</v>
      </c>
      <c r="T6" s="4">
        <v>11.19</v>
      </c>
      <c r="U6" s="4"/>
      <c r="V6" s="4"/>
      <c r="W6" s="4"/>
      <c r="X6" s="4"/>
      <c r="Y6" s="4"/>
      <c r="Z6" s="4"/>
      <c r="AA6" s="4"/>
      <c r="AB6" s="41" t="str">
        <f>[1]EE!B$43</f>
        <v>1.(c)</v>
      </c>
      <c r="AC6" s="24" t="str">
        <f>[1]EE!C$43</f>
        <v>Fortum Tartu AS</v>
      </c>
      <c r="AD6" s="24" t="str">
        <f>[1]EE!D$43</f>
        <v>Anne Soojus AS, Anne koostootmisjaam</v>
      </c>
      <c r="AE6" s="24">
        <f>[1]EE!E$43</f>
        <v>101418</v>
      </c>
      <c r="AF6" s="24" t="str">
        <f>[1]EE!F$43</f>
        <v>–</v>
      </c>
      <c r="AG6" s="24" t="str">
        <f>[1]EE!G$43</f>
        <v>–</v>
      </c>
      <c r="AH6" s="24" t="str">
        <f>[1]EE!H$43</f>
        <v>Lohkva küla, Luunja vald</v>
      </c>
      <c r="AI6" s="24" t="str">
        <f>[1]EE!I$43</f>
        <v>62211</v>
      </c>
      <c r="AJ6" s="24">
        <f>[1]EE!J$43</f>
        <v>175</v>
      </c>
      <c r="AK6" s="24">
        <f>[1]EE!K$43</f>
        <v>0</v>
      </c>
      <c r="AL6" s="24">
        <f>[1]EE!L$43</f>
        <v>0</v>
      </c>
      <c r="AM6" s="24">
        <f>[1]EE!M$43</f>
        <v>0</v>
      </c>
      <c r="AN6" s="23" t="s">
        <v>810</v>
      </c>
    </row>
    <row r="7" spans="1:40" s="24" customFormat="1">
      <c r="A7" s="4" t="s">
        <v>4485</v>
      </c>
      <c r="B7" s="4">
        <v>2012</v>
      </c>
      <c r="C7" s="4" t="s">
        <v>4500</v>
      </c>
      <c r="D7" s="4" t="s">
        <v>4501</v>
      </c>
      <c r="E7" s="4" t="s">
        <v>3</v>
      </c>
      <c r="F7" s="4">
        <v>1</v>
      </c>
      <c r="G7" s="4" t="s">
        <v>4502</v>
      </c>
      <c r="H7" s="4" t="s">
        <v>4503</v>
      </c>
      <c r="I7" s="4" t="s">
        <v>6</v>
      </c>
      <c r="J7" s="4" t="s">
        <v>15</v>
      </c>
      <c r="K7" s="4">
        <v>1068</v>
      </c>
      <c r="L7" s="4" t="s">
        <v>8</v>
      </c>
      <c r="M7" s="4"/>
      <c r="N7" s="4"/>
      <c r="O7" s="4"/>
      <c r="P7" s="4">
        <v>1784.7</v>
      </c>
      <c r="Q7" s="4"/>
      <c r="R7" s="4"/>
      <c r="S7" s="4">
        <v>108.1</v>
      </c>
      <c r="T7" s="4"/>
      <c r="U7" s="4"/>
      <c r="V7" s="4"/>
      <c r="W7" s="4"/>
      <c r="X7" s="4"/>
      <c r="Y7" s="4"/>
      <c r="Z7" s="4"/>
      <c r="AA7" s="4"/>
      <c r="AB7" s="41" t="str">
        <f>[1]EE!B$48</f>
        <v>1.(c)</v>
      </c>
      <c r="AC7" s="24" t="str">
        <f>[1]EE!C$48</f>
        <v>–</v>
      </c>
      <c r="AD7" s="24" t="str">
        <f>[1]EE!D$48</f>
        <v>Eesti Energia AS, Iru elektrijaam</v>
      </c>
      <c r="AE7" s="24">
        <f>[1]EE!E$48</f>
        <v>5897</v>
      </c>
      <c r="AF7" s="24" t="str">
        <f>[1]EE!F$48</f>
        <v>Peterburi tee</v>
      </c>
      <c r="AG7" s="24" t="str">
        <f>[1]EE!G$48</f>
        <v>105</v>
      </c>
      <c r="AH7" s="24" t="str">
        <f>[1]EE!H$48</f>
        <v>Maardu linn</v>
      </c>
      <c r="AI7" s="24" t="str">
        <f>[1]EE!I$48</f>
        <v>74114</v>
      </c>
      <c r="AJ7" s="24">
        <f>[1]EE!J$48</f>
        <v>108</v>
      </c>
      <c r="AK7" s="24">
        <f>[1]EE!K$48</f>
        <v>0</v>
      </c>
      <c r="AL7" s="24">
        <f>[1]EE!L$48</f>
        <v>0</v>
      </c>
      <c r="AM7" s="24">
        <f>[1]EE!M$48</f>
        <v>0</v>
      </c>
      <c r="AN7" s="23" t="s">
        <v>810</v>
      </c>
    </row>
    <row r="8" spans="1:40" s="24" customFormat="1">
      <c r="A8" s="4" t="s">
        <v>4485</v>
      </c>
      <c r="B8" s="4">
        <v>2012</v>
      </c>
      <c r="C8" s="4" t="s">
        <v>4504</v>
      </c>
      <c r="D8" s="4" t="s">
        <v>4505</v>
      </c>
      <c r="E8" s="4" t="s">
        <v>49</v>
      </c>
      <c r="F8" s="4">
        <v>9</v>
      </c>
      <c r="G8" s="4" t="s">
        <v>4506</v>
      </c>
      <c r="H8" s="4" t="s">
        <v>4507</v>
      </c>
      <c r="I8" s="4" t="s">
        <v>6</v>
      </c>
      <c r="J8" s="4" t="s">
        <v>15</v>
      </c>
      <c r="K8" s="4">
        <v>2450</v>
      </c>
      <c r="L8" s="4" t="s">
        <v>8</v>
      </c>
      <c r="M8" s="4">
        <v>4655.8999999999996</v>
      </c>
      <c r="N8" s="4">
        <v>14287.1</v>
      </c>
      <c r="O8" s="4">
        <v>109.1</v>
      </c>
      <c r="P8" s="4">
        <v>215.3</v>
      </c>
      <c r="Q8" s="4"/>
      <c r="R8" s="4">
        <v>2576.326</v>
      </c>
      <c r="S8" s="4">
        <v>1154.2429999999999</v>
      </c>
      <c r="T8" s="4">
        <v>2369.114</v>
      </c>
      <c r="U8" s="4"/>
      <c r="V8" s="4"/>
      <c r="W8" s="4"/>
      <c r="X8" s="4"/>
      <c r="Y8" s="4"/>
      <c r="Z8" s="4"/>
      <c r="AA8" s="4"/>
      <c r="AB8" s="41" t="str">
        <f>[1]EE!B$57</f>
        <v>1.(c)</v>
      </c>
      <c r="AC8" s="24" t="str">
        <f>[1]EE!C$57</f>
        <v>Eesti Energia AS</v>
      </c>
      <c r="AD8" s="24" t="str">
        <f>[1]EE!D$57</f>
        <v>Eesti Energia Narva Elektrijaamad AS, Balti elektrijaam</v>
      </c>
      <c r="AE8" s="24">
        <f>[1]EE!E$57</f>
        <v>5951</v>
      </c>
      <c r="AF8" s="24" t="str">
        <f>[1]EE!F$57</f>
        <v>Elektrijaama tee</v>
      </c>
      <c r="AG8" s="24" t="str">
        <f>[1]EE!G$57</f>
        <v>59</v>
      </c>
      <c r="AH8" s="24" t="str">
        <f>[1]EE!H$57</f>
        <v>Narva linn</v>
      </c>
      <c r="AI8" s="24" t="str">
        <f>[1]EE!I$57</f>
        <v>21004</v>
      </c>
      <c r="AJ8" s="24">
        <f>[1]EE!J$57</f>
        <v>1150</v>
      </c>
      <c r="AK8" s="24">
        <f>[1]EE!K$57</f>
        <v>2580</v>
      </c>
      <c r="AL8" s="24">
        <f>[1]EE!L$57</f>
        <v>1860</v>
      </c>
      <c r="AM8" s="24">
        <f>[1]EE!M$57</f>
        <v>1950</v>
      </c>
      <c r="AN8" s="23" t="s">
        <v>810</v>
      </c>
    </row>
    <row r="9" spans="1:40" s="24" customFormat="1">
      <c r="A9" s="4" t="s">
        <v>4485</v>
      </c>
      <c r="B9" s="4">
        <v>2012</v>
      </c>
      <c r="C9" s="4" t="s">
        <v>4508</v>
      </c>
      <c r="D9" s="4" t="s">
        <v>4509</v>
      </c>
      <c r="E9" s="4" t="s">
        <v>45</v>
      </c>
      <c r="F9" s="4">
        <v>8</v>
      </c>
      <c r="G9" s="4" t="s">
        <v>4510</v>
      </c>
      <c r="H9" s="4" t="s">
        <v>4511</v>
      </c>
      <c r="I9" s="4" t="s">
        <v>6</v>
      </c>
      <c r="J9" s="4" t="s">
        <v>15</v>
      </c>
      <c r="K9" s="4">
        <v>4400</v>
      </c>
      <c r="L9" s="4" t="s">
        <v>8</v>
      </c>
      <c r="M9" s="4"/>
      <c r="N9" s="4">
        <v>88980.4</v>
      </c>
      <c r="O9" s="4">
        <v>494.2</v>
      </c>
      <c r="P9" s="4"/>
      <c r="Q9" s="4">
        <v>2824.4</v>
      </c>
      <c r="R9" s="4">
        <v>20506.842000000001</v>
      </c>
      <c r="S9" s="4">
        <v>8464.0339999999997</v>
      </c>
      <c r="T9" s="4">
        <v>3305.895</v>
      </c>
      <c r="U9" s="4"/>
      <c r="V9" s="4"/>
      <c r="W9" s="4"/>
      <c r="X9" s="4"/>
      <c r="Y9" s="4"/>
      <c r="Z9" s="4"/>
      <c r="AA9" s="4"/>
      <c r="AB9" s="41" t="str">
        <f>[1]EE!B$52</f>
        <v>3.(b)</v>
      </c>
      <c r="AC9" s="24" t="str">
        <f>[1]EE!C$52</f>
        <v>Eesti Energia AS</v>
      </c>
      <c r="AD9" s="24" t="str">
        <f>[1]EE!D$52</f>
        <v>Eesti Energia Kaevandused AS, Aidu põlevkivikarjäär</v>
      </c>
      <c r="AE9" s="24">
        <f>[1]EE!E$52</f>
        <v>16925</v>
      </c>
      <c r="AF9" s="24" t="str">
        <f>[1]EE!F$52</f>
        <v>–</v>
      </c>
      <c r="AG9" s="24" t="str">
        <f>[1]EE!G$52</f>
        <v>–</v>
      </c>
      <c r="AH9" s="24" t="str">
        <f>[1]EE!H$52</f>
        <v>Maidla vald, Ida-Viru maakond</v>
      </c>
      <c r="AI9" s="24" t="str">
        <f>[1]EE!I$52</f>
        <v>42301</v>
      </c>
      <c r="AJ9" s="24">
        <f>[1]EE!J$52</f>
        <v>0</v>
      </c>
      <c r="AK9" s="24">
        <f>[1]EE!K$52</f>
        <v>0</v>
      </c>
      <c r="AL9" s="24">
        <f>[1]EE!L$52</f>
        <v>0</v>
      </c>
      <c r="AM9" s="24">
        <f>[1]EE!M$52</f>
        <v>0</v>
      </c>
      <c r="AN9" s="23" t="s">
        <v>809</v>
      </c>
    </row>
    <row r="10" spans="1:40" s="24" customFormat="1">
      <c r="A10" s="4" t="s">
        <v>4485</v>
      </c>
      <c r="B10" s="4">
        <v>2012</v>
      </c>
      <c r="C10" s="4" t="s">
        <v>4512</v>
      </c>
      <c r="D10" s="4" t="s">
        <v>4513</v>
      </c>
      <c r="E10" s="4" t="s">
        <v>59</v>
      </c>
      <c r="F10" s="4">
        <v>11</v>
      </c>
      <c r="G10" s="4" t="s">
        <v>4514</v>
      </c>
      <c r="H10" s="4" t="s">
        <v>4515</v>
      </c>
      <c r="I10" s="4" t="s">
        <v>6</v>
      </c>
      <c r="J10" s="4" t="s">
        <v>202</v>
      </c>
      <c r="K10" s="4">
        <v>70</v>
      </c>
      <c r="L10" s="4" t="s">
        <v>8</v>
      </c>
      <c r="M10" s="4"/>
      <c r="N10" s="4">
        <v>0.1</v>
      </c>
      <c r="O10" s="4"/>
      <c r="P10" s="4">
        <v>7.5</v>
      </c>
      <c r="Q10" s="4"/>
      <c r="R10" s="4">
        <v>2.5000000000000001E-2</v>
      </c>
      <c r="S10" s="4">
        <v>0.79200000000000004</v>
      </c>
      <c r="T10" s="4">
        <v>2.9000000000000001E-2</v>
      </c>
      <c r="U10" s="4"/>
      <c r="V10" s="4"/>
      <c r="W10" s="4"/>
      <c r="X10" s="4"/>
      <c r="Y10" s="4"/>
      <c r="Z10" s="4"/>
      <c r="AA10" s="4"/>
      <c r="AB10" s="41" t="str">
        <f>[1]EE!B$65</f>
        <v>1.(c)</v>
      </c>
      <c r="AC10" s="24" t="str">
        <f>[1]EE!C$65</f>
        <v>–</v>
      </c>
      <c r="AD10" s="24" t="str">
        <f>[1]EE!D$65</f>
        <v>Fortum Termest AS, Pärnu tsentraalkatlamaja</v>
      </c>
      <c r="AE10" s="24">
        <f>[1]EE!E$65</f>
        <v>5821</v>
      </c>
      <c r="AF10" s="24" t="str">
        <f>[1]EE!F$65</f>
        <v>Suur-Jõe</v>
      </c>
      <c r="AG10" s="24" t="str">
        <f>[1]EE!G$65</f>
        <v>52</v>
      </c>
      <c r="AH10" s="24" t="str">
        <f>[1]EE!H$65</f>
        <v>Pärnu linn</v>
      </c>
      <c r="AI10" s="24" t="str">
        <f>[1]EE!I$65</f>
        <v>80010</v>
      </c>
      <c r="AJ10" s="24">
        <f>[1]EE!J$65</f>
        <v>0</v>
      </c>
      <c r="AK10" s="24">
        <f>[1]EE!K$65</f>
        <v>0</v>
      </c>
      <c r="AL10" s="24">
        <f>[1]EE!L$65</f>
        <v>0</v>
      </c>
      <c r="AM10" s="24">
        <f>[1]EE!M$65</f>
        <v>0</v>
      </c>
      <c r="AN10" s="23" t="s">
        <v>810</v>
      </c>
    </row>
    <row r="11" spans="1:40" s="24" customFormat="1">
      <c r="A11" s="4" t="s">
        <v>4485</v>
      </c>
      <c r="B11" s="4">
        <v>2012</v>
      </c>
      <c r="C11" s="4" t="s">
        <v>4516</v>
      </c>
      <c r="D11" s="4" t="s">
        <v>4517</v>
      </c>
      <c r="E11" s="4" t="s">
        <v>84</v>
      </c>
      <c r="F11" s="4">
        <v>16</v>
      </c>
      <c r="G11" s="4" t="s">
        <v>4518</v>
      </c>
      <c r="H11" s="4" t="s">
        <v>4519</v>
      </c>
      <c r="I11" s="4" t="s">
        <v>34</v>
      </c>
      <c r="J11" s="4" t="s">
        <v>15</v>
      </c>
      <c r="K11" s="4">
        <v>81</v>
      </c>
      <c r="L11" s="4" t="s">
        <v>8</v>
      </c>
      <c r="M11" s="4">
        <v>2018</v>
      </c>
      <c r="N11" s="4">
        <v>347.2</v>
      </c>
      <c r="O11" s="4"/>
      <c r="P11" s="4">
        <v>15.3</v>
      </c>
      <c r="Q11" s="4"/>
      <c r="R11" s="4">
        <v>54.06</v>
      </c>
      <c r="S11" s="4">
        <v>118.27500000000001</v>
      </c>
      <c r="T11" s="4">
        <v>6.3040000000000003</v>
      </c>
      <c r="U11" s="4"/>
      <c r="V11" s="4"/>
      <c r="W11" s="4"/>
      <c r="X11" s="4"/>
      <c r="Y11" s="4"/>
      <c r="Z11" s="4"/>
      <c r="AA11" s="4"/>
      <c r="AB11" s="41" t="str">
        <f>[1]EE!B$64</f>
        <v>1.(c)</v>
      </c>
      <c r="AC11" s="24" t="str">
        <f>[1]EE!C$64</f>
        <v>–</v>
      </c>
      <c r="AD11" s="24" t="str">
        <f>[1]EE!D$64</f>
        <v>Fortum Termest AS, Pärnu koostootmisjaam</v>
      </c>
      <c r="AE11" s="24">
        <f>[1]EE!E$64</f>
        <v>158370</v>
      </c>
      <c r="AF11" s="24" t="str">
        <f>[1]EE!F$64</f>
        <v>Niidu</v>
      </c>
      <c r="AG11" s="24" t="str">
        <f>[1]EE!G$64</f>
        <v>24</v>
      </c>
      <c r="AH11" s="24" t="str">
        <f>[1]EE!H$64</f>
        <v>Pärnu linn</v>
      </c>
      <c r="AI11" s="24" t="str">
        <f>[1]EE!I$64</f>
        <v>80047</v>
      </c>
      <c r="AJ11" s="24">
        <f>[1]EE!J$64</f>
        <v>118</v>
      </c>
      <c r="AK11" s="24">
        <f>[1]EE!K$64</f>
        <v>0</v>
      </c>
      <c r="AL11" s="24">
        <f>[1]EE!L$64</f>
        <v>0</v>
      </c>
      <c r="AM11" s="24">
        <f>[1]EE!M$64</f>
        <v>0</v>
      </c>
      <c r="AN11" s="23" t="s">
        <v>810</v>
      </c>
    </row>
    <row r="12" spans="1:40" s="24" customFormat="1">
      <c r="A12" s="4" t="s">
        <v>4485</v>
      </c>
      <c r="B12" s="4">
        <v>2012</v>
      </c>
      <c r="C12" s="4" t="s">
        <v>4520</v>
      </c>
      <c r="D12" s="4" t="s">
        <v>4521</v>
      </c>
      <c r="E12" s="4" t="s">
        <v>63</v>
      </c>
      <c r="F12" s="4">
        <v>12</v>
      </c>
      <c r="G12" s="4" t="s">
        <v>4522</v>
      </c>
      <c r="H12" s="4" t="s">
        <v>4523</v>
      </c>
      <c r="I12" s="4" t="s">
        <v>6</v>
      </c>
      <c r="J12" s="4" t="s">
        <v>202</v>
      </c>
      <c r="K12" s="4">
        <v>99.7</v>
      </c>
      <c r="L12" s="4" t="s">
        <v>8</v>
      </c>
      <c r="M12" s="4">
        <v>112.5</v>
      </c>
      <c r="N12" s="4"/>
      <c r="O12" s="4"/>
      <c r="P12" s="4">
        <v>493.7</v>
      </c>
      <c r="Q12" s="4"/>
      <c r="R12" s="4">
        <v>1.125</v>
      </c>
      <c r="S12" s="4">
        <v>60.625</v>
      </c>
      <c r="T12" s="4">
        <v>112.54</v>
      </c>
      <c r="U12" s="4"/>
      <c r="V12" s="4"/>
      <c r="W12" s="4"/>
      <c r="X12" s="4"/>
      <c r="Y12" s="4"/>
      <c r="Z12" s="4"/>
      <c r="AA12" s="4"/>
      <c r="AB12" s="41" t="str">
        <f>[1]EE!B$17</f>
        <v>6.(b)</v>
      </c>
      <c r="AC12" s="24" t="str">
        <f>[1]EE!C$17</f>
        <v>Tolaram Group</v>
      </c>
      <c r="AD12" s="24" t="str">
        <f>[1]EE!D$17</f>
        <v>Horizon Tselluloosi ja Paberi AS, Kehra paberivabrik</v>
      </c>
      <c r="AE12" s="24">
        <f>[1]EE!E$17</f>
        <v>5742</v>
      </c>
      <c r="AF12" s="24" t="str">
        <f>[1]EE!F$17</f>
        <v>Anija mnt</v>
      </c>
      <c r="AG12" s="24" t="str">
        <f>[1]EE!G$17</f>
        <v>10</v>
      </c>
      <c r="AH12" s="24" t="str">
        <f>[1]EE!H$17</f>
        <v>Kehra vallasisene linn, Anija vald</v>
      </c>
      <c r="AI12" s="24" t="str">
        <f>[1]EE!I$17</f>
        <v>74305</v>
      </c>
      <c r="AJ12" s="24">
        <f>[1]EE!J$17</f>
        <v>0</v>
      </c>
      <c r="AK12" s="24">
        <f>[1]EE!K$17</f>
        <v>0</v>
      </c>
      <c r="AL12" s="24">
        <f>[1]EE!L$17</f>
        <v>107</v>
      </c>
      <c r="AM12" s="24">
        <f>[1]EE!M$17</f>
        <v>0</v>
      </c>
      <c r="AN12" s="23" t="s">
        <v>810</v>
      </c>
    </row>
    <row r="13" spans="1:40" s="24" customFormat="1">
      <c r="A13" s="4" t="s">
        <v>4485</v>
      </c>
      <c r="B13" s="4">
        <v>2012</v>
      </c>
      <c r="C13" s="4" t="s">
        <v>4485</v>
      </c>
      <c r="D13" s="4" t="s">
        <v>4524</v>
      </c>
      <c r="E13" s="4" t="s">
        <v>4525</v>
      </c>
      <c r="F13" s="4"/>
      <c r="G13" s="4" t="s">
        <v>4526</v>
      </c>
      <c r="H13" s="4" t="s">
        <v>4507</v>
      </c>
      <c r="I13" s="4" t="s">
        <v>6</v>
      </c>
      <c r="J13" s="4" t="s">
        <v>15</v>
      </c>
      <c r="K13" s="4">
        <v>550</v>
      </c>
      <c r="L13" s="4"/>
      <c r="M13" s="4"/>
      <c r="N13" s="4"/>
      <c r="O13" s="4"/>
      <c r="P13" s="4"/>
      <c r="Q13" s="4"/>
      <c r="R13" s="4"/>
      <c r="S13" s="4"/>
      <c r="T13" s="4"/>
      <c r="U13" s="4"/>
      <c r="V13" s="4"/>
      <c r="W13" s="4"/>
      <c r="X13" s="4"/>
      <c r="Y13" s="4"/>
      <c r="Z13" s="4"/>
      <c r="AA13" s="4"/>
      <c r="AB13" s="41" t="str">
        <f>[1]EE!B$57</f>
        <v>1.(c)</v>
      </c>
      <c r="AC13" s="24" t="str">
        <f>[1]EE!C$57</f>
        <v>Eesti Energia AS</v>
      </c>
      <c r="AD13" s="24" t="str">
        <f>[1]EE!D$57</f>
        <v>Eesti Energia Narva Elektrijaamad AS, Balti elektrijaam</v>
      </c>
      <c r="AE13" s="24">
        <f>[1]EE!E$57</f>
        <v>5951</v>
      </c>
      <c r="AF13" s="24" t="str">
        <f>[1]EE!F$57</f>
        <v>Elektrijaama tee</v>
      </c>
      <c r="AG13" s="24" t="str">
        <f>[1]EE!G$57</f>
        <v>59</v>
      </c>
      <c r="AH13" s="24" t="str">
        <f>[1]EE!H$57</f>
        <v>Narva linn</v>
      </c>
      <c r="AI13" s="24" t="str">
        <f>[1]EE!I$57</f>
        <v>21004</v>
      </c>
      <c r="AJ13" s="24">
        <f>[1]EE!J$57</f>
        <v>1150</v>
      </c>
      <c r="AK13" s="24">
        <f>[1]EE!K$57</f>
        <v>2580</v>
      </c>
      <c r="AL13" s="24">
        <f>[1]EE!L$57</f>
        <v>1860</v>
      </c>
      <c r="AM13" s="24">
        <f>[1]EE!M$57</f>
        <v>1950</v>
      </c>
      <c r="AN13" s="23" t="s">
        <v>810</v>
      </c>
    </row>
    <row r="14" spans="1:40" s="24" customFormat="1">
      <c r="A14" s="4" t="s">
        <v>4485</v>
      </c>
      <c r="B14" s="4">
        <v>2012</v>
      </c>
      <c r="C14" s="4" t="s">
        <v>4485</v>
      </c>
      <c r="D14" s="4" t="s">
        <v>4524</v>
      </c>
      <c r="E14" s="4" t="s">
        <v>4525</v>
      </c>
      <c r="F14" s="4"/>
      <c r="G14" s="4" t="s">
        <v>4527</v>
      </c>
      <c r="H14" s="4" t="s">
        <v>4507</v>
      </c>
      <c r="I14" s="4" t="s">
        <v>6</v>
      </c>
      <c r="J14" s="4" t="s">
        <v>15</v>
      </c>
      <c r="K14" s="4">
        <v>1650</v>
      </c>
      <c r="L14" s="4"/>
      <c r="M14" s="4"/>
      <c r="N14" s="4"/>
      <c r="O14" s="4"/>
      <c r="P14" s="4"/>
      <c r="Q14" s="4"/>
      <c r="R14" s="4"/>
      <c r="S14" s="4"/>
      <c r="T14" s="4"/>
      <c r="U14" s="4"/>
      <c r="V14" s="4"/>
      <c r="W14" s="4"/>
      <c r="X14" s="4"/>
      <c r="Y14" s="4"/>
      <c r="Z14" s="4"/>
      <c r="AA14" s="4"/>
      <c r="AB14" s="41" t="str">
        <f>[1]EE!B$57</f>
        <v>1.(c)</v>
      </c>
      <c r="AC14" s="24" t="str">
        <f>[1]EE!C$57</f>
        <v>Eesti Energia AS</v>
      </c>
      <c r="AD14" s="24" t="str">
        <f>[1]EE!D$57</f>
        <v>Eesti Energia Narva Elektrijaamad AS, Balti elektrijaam</v>
      </c>
      <c r="AE14" s="24">
        <f>[1]EE!E$57</f>
        <v>5951</v>
      </c>
      <c r="AF14" s="24" t="str">
        <f>[1]EE!F$57</f>
        <v>Elektrijaama tee</v>
      </c>
      <c r="AG14" s="24" t="str">
        <f>[1]EE!G$57</f>
        <v>59</v>
      </c>
      <c r="AH14" s="24" t="str">
        <f>[1]EE!H$57</f>
        <v>Narva linn</v>
      </c>
      <c r="AI14" s="24" t="str">
        <f>[1]EE!I$57</f>
        <v>21004</v>
      </c>
      <c r="AJ14" s="24">
        <f>[1]EE!J$57</f>
        <v>1150</v>
      </c>
      <c r="AK14" s="24">
        <f>[1]EE!K$57</f>
        <v>2580</v>
      </c>
      <c r="AL14" s="24">
        <f>[1]EE!L$57</f>
        <v>1860</v>
      </c>
      <c r="AM14" s="24">
        <f>[1]EE!M$57</f>
        <v>1950</v>
      </c>
      <c r="AN14" s="23" t="s">
        <v>810</v>
      </c>
    </row>
    <row r="15" spans="1:40" s="24" customFormat="1">
      <c r="A15" s="4" t="s">
        <v>4485</v>
      </c>
      <c r="B15" s="4">
        <v>2012</v>
      </c>
      <c r="C15" s="4" t="s">
        <v>4485</v>
      </c>
      <c r="D15" s="4" t="s">
        <v>4524</v>
      </c>
      <c r="E15" s="4" t="s">
        <v>4525</v>
      </c>
      <c r="F15" s="4"/>
      <c r="G15" s="4" t="s">
        <v>4528</v>
      </c>
      <c r="H15" s="4" t="s">
        <v>4507</v>
      </c>
      <c r="I15" s="4" t="s">
        <v>6</v>
      </c>
      <c r="J15" s="4" t="s">
        <v>15</v>
      </c>
      <c r="K15" s="4">
        <v>250</v>
      </c>
      <c r="L15" s="4"/>
      <c r="M15" s="4"/>
      <c r="N15" s="4"/>
      <c r="O15" s="4"/>
      <c r="P15" s="4"/>
      <c r="Q15" s="4"/>
      <c r="R15" s="4"/>
      <c r="S15" s="4"/>
      <c r="T15" s="4"/>
      <c r="U15" s="4"/>
      <c r="V15" s="4"/>
      <c r="W15" s="4"/>
      <c r="X15" s="4"/>
      <c r="Y15" s="4"/>
      <c r="Z15" s="4"/>
      <c r="AA15" s="4"/>
      <c r="AB15" s="41" t="str">
        <f>[1]EE!B$57</f>
        <v>1.(c)</v>
      </c>
      <c r="AC15" s="24" t="str">
        <f>[1]EE!C$57</f>
        <v>Eesti Energia AS</v>
      </c>
      <c r="AD15" s="24" t="str">
        <f>[1]EE!D$57</f>
        <v>Eesti Energia Narva Elektrijaamad AS, Balti elektrijaam</v>
      </c>
      <c r="AE15" s="24">
        <f>[1]EE!E$57</f>
        <v>5951</v>
      </c>
      <c r="AF15" s="24" t="str">
        <f>[1]EE!F$57</f>
        <v>Elektrijaama tee</v>
      </c>
      <c r="AG15" s="24" t="str">
        <f>[1]EE!G$57</f>
        <v>59</v>
      </c>
      <c r="AH15" s="24" t="str">
        <f>[1]EE!H$57</f>
        <v>Narva linn</v>
      </c>
      <c r="AI15" s="24" t="str">
        <f>[1]EE!I$57</f>
        <v>21004</v>
      </c>
      <c r="AJ15" s="24">
        <f>[1]EE!J$57</f>
        <v>1150</v>
      </c>
      <c r="AK15" s="24">
        <f>[1]EE!K$57</f>
        <v>2580</v>
      </c>
      <c r="AL15" s="24">
        <f>[1]EE!L$57</f>
        <v>1860</v>
      </c>
      <c r="AM15" s="24">
        <f>[1]EE!M$57</f>
        <v>1950</v>
      </c>
      <c r="AN15" s="23" t="s">
        <v>810</v>
      </c>
    </row>
    <row r="16" spans="1:40" s="24" customFormat="1">
      <c r="A16" s="4" t="s">
        <v>4485</v>
      </c>
      <c r="B16" s="4">
        <v>2012</v>
      </c>
      <c r="C16" s="4" t="s">
        <v>4485</v>
      </c>
      <c r="D16" s="4" t="s">
        <v>4524</v>
      </c>
      <c r="E16" s="4" t="s">
        <v>4525</v>
      </c>
      <c r="F16" s="4"/>
      <c r="G16" s="4" t="s">
        <v>4529</v>
      </c>
      <c r="H16" s="4" t="s">
        <v>4511</v>
      </c>
      <c r="I16" s="4" t="s">
        <v>6</v>
      </c>
      <c r="J16" s="4" t="s">
        <v>15</v>
      </c>
      <c r="K16" s="4">
        <v>550</v>
      </c>
      <c r="L16" s="4"/>
      <c r="M16" s="4"/>
      <c r="N16" s="4"/>
      <c r="O16" s="4"/>
      <c r="P16" s="4"/>
      <c r="Q16" s="4"/>
      <c r="R16" s="4"/>
      <c r="S16" s="4"/>
      <c r="T16" s="4"/>
      <c r="U16" s="4"/>
      <c r="V16" s="4"/>
      <c r="W16" s="4"/>
      <c r="X16" s="4"/>
      <c r="Y16" s="4"/>
      <c r="Z16" s="4"/>
      <c r="AA16" s="4"/>
      <c r="AB16" s="41" t="str">
        <f>[1]EE!B$6</f>
        <v>1.(c)</v>
      </c>
      <c r="AC16" s="24" t="str">
        <f>[1]EE!C$6</f>
        <v>Eesti Energia AS</v>
      </c>
      <c r="AD16" s="24" t="str">
        <f>[1]EE!D$6</f>
        <v>Eesti Energia Narva Elektrijaamad AS, Eesti elektrijaam</v>
      </c>
      <c r="AE16" s="24">
        <f>[1]EE!E$6</f>
        <v>5952</v>
      </c>
      <c r="AF16" s="24" t="str">
        <f>[1]EE!F$6</f>
        <v>–</v>
      </c>
      <c r="AG16" s="24" t="str">
        <f>[1]EE!G$6</f>
        <v>–</v>
      </c>
      <c r="AH16" s="24" t="str">
        <f>[1]EE!H$6</f>
        <v>Auvere küla, Vaivara vald</v>
      </c>
      <c r="AI16" s="24" t="str">
        <f>[1]EE!I$6</f>
        <v>40101</v>
      </c>
      <c r="AJ16" s="24">
        <f>[1]EE!J$6</f>
        <v>8460</v>
      </c>
      <c r="AK16" s="24">
        <f>[1]EE!K$6</f>
        <v>20500</v>
      </c>
      <c r="AL16" s="24">
        <f>[1]EE!L$6</f>
        <v>2000</v>
      </c>
      <c r="AM16" s="24">
        <f>[1]EE!M$6</f>
        <v>9440</v>
      </c>
      <c r="AN16" s="23" t="s">
        <v>809</v>
      </c>
    </row>
    <row r="17" spans="1:41" s="24" customFormat="1">
      <c r="A17" s="4" t="s">
        <v>4485</v>
      </c>
      <c r="B17" s="4">
        <v>2012</v>
      </c>
      <c r="C17" s="4" t="s">
        <v>4485</v>
      </c>
      <c r="D17" s="4" t="s">
        <v>4524</v>
      </c>
      <c r="E17" s="4" t="s">
        <v>4525</v>
      </c>
      <c r="F17" s="4"/>
      <c r="G17" s="4" t="s">
        <v>4530</v>
      </c>
      <c r="H17" s="4" t="s">
        <v>4531</v>
      </c>
      <c r="I17" s="4" t="s">
        <v>6</v>
      </c>
      <c r="J17" s="4" t="s">
        <v>15</v>
      </c>
      <c r="K17" s="4">
        <v>3850</v>
      </c>
      <c r="L17" s="4"/>
      <c r="M17" s="4"/>
      <c r="N17" s="4"/>
      <c r="O17" s="4"/>
      <c r="P17" s="4"/>
      <c r="Q17" s="4"/>
      <c r="R17" s="4"/>
      <c r="S17" s="4"/>
      <c r="T17" s="4"/>
      <c r="U17" s="4"/>
      <c r="V17" s="4"/>
      <c r="W17" s="4"/>
      <c r="X17" s="4"/>
      <c r="Y17" s="4"/>
      <c r="Z17" s="4"/>
      <c r="AA17" s="4"/>
      <c r="AB17" s="41" t="str">
        <f>[1]EE!B$6</f>
        <v>1.(c)</v>
      </c>
      <c r="AC17" s="24" t="str">
        <f>[1]EE!C$6</f>
        <v>Eesti Energia AS</v>
      </c>
      <c r="AD17" s="24" t="str">
        <f>[1]EE!D$6</f>
        <v>Eesti Energia Narva Elektrijaamad AS, Eesti elektrijaam</v>
      </c>
      <c r="AE17" s="24">
        <f>[1]EE!E$6</f>
        <v>5952</v>
      </c>
      <c r="AF17" s="24" t="str">
        <f>[1]EE!F$6</f>
        <v>–</v>
      </c>
      <c r="AG17" s="24" t="str">
        <f>[1]EE!G$6</f>
        <v>–</v>
      </c>
      <c r="AH17" s="24" t="str">
        <f>[1]EE!H$6</f>
        <v>Auvere küla, Vaivara vald</v>
      </c>
      <c r="AI17" s="24" t="str">
        <f>[1]EE!I$6</f>
        <v>40101</v>
      </c>
      <c r="AJ17" s="24">
        <f>[1]EE!J$6</f>
        <v>8460</v>
      </c>
      <c r="AK17" s="24">
        <f>[1]EE!K$6</f>
        <v>20500</v>
      </c>
      <c r="AL17" s="24">
        <f>[1]EE!L$6</f>
        <v>2000</v>
      </c>
      <c r="AM17" s="24">
        <f>[1]EE!M$6</f>
        <v>9440</v>
      </c>
      <c r="AN17" s="23" t="s">
        <v>809</v>
      </c>
    </row>
    <row r="18" spans="1:41" s="24" customFormat="1">
      <c r="A18" s="4" t="s">
        <v>4485</v>
      </c>
      <c r="B18" s="4">
        <v>2012</v>
      </c>
      <c r="C18" s="4" t="s">
        <v>4532</v>
      </c>
      <c r="D18" s="4" t="s">
        <v>4533</v>
      </c>
      <c r="E18" s="4" t="s">
        <v>54</v>
      </c>
      <c r="F18" s="4">
        <v>10</v>
      </c>
      <c r="G18" s="4" t="s">
        <v>4534</v>
      </c>
      <c r="H18" s="4" t="s">
        <v>4535</v>
      </c>
      <c r="I18" s="4" t="s">
        <v>6</v>
      </c>
      <c r="J18" s="4" t="s">
        <v>15</v>
      </c>
      <c r="K18" s="4">
        <v>103</v>
      </c>
      <c r="L18" s="4" t="s">
        <v>8</v>
      </c>
      <c r="M18" s="4">
        <v>3.2</v>
      </c>
      <c r="N18" s="4">
        <v>1238.5999999999999</v>
      </c>
      <c r="O18" s="4">
        <v>15.2</v>
      </c>
      <c r="P18" s="4">
        <v>388.5</v>
      </c>
      <c r="Q18" s="4"/>
      <c r="R18" s="4">
        <v>897.39300000000003</v>
      </c>
      <c r="S18" s="4">
        <v>184.11600000000001</v>
      </c>
      <c r="T18" s="4">
        <v>60.779000000000003</v>
      </c>
      <c r="U18" s="4"/>
      <c r="V18" s="4"/>
      <c r="W18" s="4"/>
      <c r="X18" s="4"/>
      <c r="Y18" s="4"/>
      <c r="Z18" s="4"/>
      <c r="AA18" s="4"/>
      <c r="AB18" s="41" t="str">
        <f>[1]EE!B$89</f>
        <v>1.(c)</v>
      </c>
      <c r="AC18" s="24" t="str">
        <f>[1]EE!C$89</f>
        <v>–</v>
      </c>
      <c r="AD18" s="24" t="str">
        <f>[1]EE!D$89</f>
        <v>Sillamäe SEJ AS, Sillamäe soojuselektrijaam</v>
      </c>
      <c r="AE18" s="24">
        <f>[1]EE!E$89</f>
        <v>5834</v>
      </c>
      <c r="AF18" s="24" t="str">
        <f>[1]EE!F$89</f>
        <v>Kesk</v>
      </c>
      <c r="AG18" s="24" t="str">
        <f>[1]EE!G$89</f>
        <v>2</v>
      </c>
      <c r="AH18" s="24" t="str">
        <f>[1]EE!H$89</f>
        <v>Sillamäe linn</v>
      </c>
      <c r="AI18" s="24" t="str">
        <f>[1]EE!I$89</f>
        <v>40231</v>
      </c>
      <c r="AJ18" s="24">
        <f>[1]EE!J$89</f>
        <v>184</v>
      </c>
      <c r="AK18" s="24">
        <f>[1]EE!K$89</f>
        <v>897</v>
      </c>
      <c r="AL18" s="24">
        <f>[1]EE!L$89</f>
        <v>0</v>
      </c>
      <c r="AM18" s="24">
        <f>[1]EE!M$89</f>
        <v>146</v>
      </c>
      <c r="AN18" s="23" t="s">
        <v>810</v>
      </c>
    </row>
    <row r="19" spans="1:41" s="24" customFormat="1">
      <c r="A19" s="4" t="s">
        <v>4485</v>
      </c>
      <c r="B19" s="4">
        <v>2012</v>
      </c>
      <c r="C19" s="4" t="s">
        <v>4536</v>
      </c>
      <c r="D19" s="4" t="s">
        <v>4537</v>
      </c>
      <c r="E19" s="4" t="s">
        <v>75</v>
      </c>
      <c r="F19" s="4">
        <v>14</v>
      </c>
      <c r="G19" s="4" t="s">
        <v>4538</v>
      </c>
      <c r="H19" s="4" t="s">
        <v>4539</v>
      </c>
      <c r="I19" s="4" t="s">
        <v>34</v>
      </c>
      <c r="J19" s="4" t="s">
        <v>15</v>
      </c>
      <c r="K19" s="4">
        <v>82</v>
      </c>
      <c r="L19" s="4" t="s">
        <v>8</v>
      </c>
      <c r="M19" s="4">
        <v>2189.5</v>
      </c>
      <c r="N19" s="4">
        <v>235.7</v>
      </c>
      <c r="O19" s="4">
        <v>2.2000000000000002</v>
      </c>
      <c r="P19" s="4"/>
      <c r="Q19" s="4"/>
      <c r="R19" s="4"/>
      <c r="S19" s="4">
        <v>282.488</v>
      </c>
      <c r="T19" s="4">
        <v>6.9889999999999999</v>
      </c>
      <c r="U19" s="4"/>
      <c r="V19" s="4"/>
      <c r="W19" s="4"/>
      <c r="X19" s="4"/>
      <c r="Y19" s="4"/>
      <c r="Z19" s="4"/>
      <c r="AA19" s="4"/>
      <c r="AB19" s="41" t="str">
        <f>[1]EE!B$41</f>
        <v>1.(c)</v>
      </c>
      <c r="AC19" s="24" t="str">
        <f>[1]EE!C$41</f>
        <v>Elekter ja Küte AS</v>
      </c>
      <c r="AD19" s="24" t="str">
        <f>[1]EE!D$41</f>
        <v>Tallinna Elektrijaam OÜ, Tallinna elektrijaam</v>
      </c>
      <c r="AE19" s="24">
        <f>[1]EE!E$41</f>
        <v>101411</v>
      </c>
      <c r="AF19" s="24" t="str">
        <f>[1]EE!F$41</f>
        <v>Tooma</v>
      </c>
      <c r="AG19" s="24" t="str">
        <f>[1]EE!G$41</f>
        <v>14</v>
      </c>
      <c r="AH19" s="24" t="str">
        <f>[1]EE!H$41</f>
        <v>Lasnamäe linnaosa, Tallinn</v>
      </c>
      <c r="AI19" s="24" t="str">
        <f>[1]EE!I$41</f>
        <v>11415</v>
      </c>
      <c r="AJ19" s="24">
        <f>[1]EE!J$41</f>
        <v>282</v>
      </c>
      <c r="AK19" s="24">
        <f>[1]EE!K$41</f>
        <v>0</v>
      </c>
      <c r="AL19" s="24">
        <f>[1]EE!L$41</f>
        <v>0</v>
      </c>
      <c r="AM19" s="24">
        <f>[1]EE!M$41</f>
        <v>0</v>
      </c>
      <c r="AN19" s="23" t="s">
        <v>810</v>
      </c>
    </row>
    <row r="20" spans="1:41" s="24" customFormat="1">
      <c r="A20" s="4" t="s">
        <v>4485</v>
      </c>
      <c r="B20" s="4">
        <v>2012</v>
      </c>
      <c r="C20" s="4" t="s">
        <v>4540</v>
      </c>
      <c r="D20" s="4" t="s">
        <v>4541</v>
      </c>
      <c r="E20" s="4" t="s">
        <v>24</v>
      </c>
      <c r="F20" s="4">
        <v>4</v>
      </c>
      <c r="G20" s="4" t="s">
        <v>4542</v>
      </c>
      <c r="H20" s="4" t="s">
        <v>4543</v>
      </c>
      <c r="I20" s="4" t="s">
        <v>6</v>
      </c>
      <c r="J20" s="4" t="s">
        <v>202</v>
      </c>
      <c r="K20" s="4">
        <v>316</v>
      </c>
      <c r="L20" s="4" t="s">
        <v>8</v>
      </c>
      <c r="M20" s="4"/>
      <c r="N20" s="4"/>
      <c r="O20" s="4">
        <v>0.1</v>
      </c>
      <c r="P20" s="4">
        <v>1653.6</v>
      </c>
      <c r="Q20" s="4"/>
      <c r="R20" s="4">
        <v>5.0000000000000001E-3</v>
      </c>
      <c r="S20" s="4">
        <v>46.296999999999997</v>
      </c>
      <c r="T20" s="4">
        <v>1.2E-2</v>
      </c>
      <c r="U20" s="4"/>
      <c r="V20" s="4"/>
      <c r="W20" s="4"/>
      <c r="X20" s="4"/>
      <c r="Y20" s="4"/>
      <c r="Z20" s="4"/>
      <c r="AA20" s="4"/>
      <c r="AB20" s="41" t="str">
        <f>[1]EE!B$53</f>
        <v>1.(c)</v>
      </c>
      <c r="AC20" s="24" t="str">
        <f>[1]EE!C$53</f>
        <v>Dalkia International</v>
      </c>
      <c r="AD20" s="24" t="str">
        <f>[1]EE!D$53</f>
        <v>Tallinna Küte AS, Mustamäe katlamaja</v>
      </c>
      <c r="AE20" s="24">
        <f>[1]EE!E$53</f>
        <v>158367</v>
      </c>
      <c r="AF20" s="24" t="str">
        <f>[1]EE!F$53</f>
        <v>Kadaka tee</v>
      </c>
      <c r="AG20" s="24" t="str">
        <f>[1]EE!G$53</f>
        <v>181</v>
      </c>
      <c r="AH20" s="24" t="str">
        <f>[1]EE!H$53</f>
        <v>Mustamäe linnaosa, Tallinn</v>
      </c>
      <c r="AI20" s="24" t="str">
        <f>[1]EE!I$53</f>
        <v>12912</v>
      </c>
      <c r="AJ20" s="24">
        <f>[1]EE!J$53</f>
        <v>0</v>
      </c>
      <c r="AK20" s="24">
        <f>[1]EE!K$53</f>
        <v>0</v>
      </c>
      <c r="AL20" s="24">
        <f>[1]EE!L$53</f>
        <v>0</v>
      </c>
      <c r="AM20" s="24">
        <f>[1]EE!M$53</f>
        <v>115</v>
      </c>
      <c r="AN20" s="23" t="s">
        <v>809</v>
      </c>
    </row>
    <row r="21" spans="1:41" s="24" customFormat="1">
      <c r="A21" s="4" t="s">
        <v>4485</v>
      </c>
      <c r="B21" s="4">
        <v>2012</v>
      </c>
      <c r="C21" s="4" t="s">
        <v>4544</v>
      </c>
      <c r="D21" s="4" t="s">
        <v>4545</v>
      </c>
      <c r="E21" s="4" t="s">
        <v>31</v>
      </c>
      <c r="F21" s="4">
        <v>5</v>
      </c>
      <c r="G21" s="4" t="s">
        <v>4546</v>
      </c>
      <c r="H21" s="4" t="s">
        <v>4547</v>
      </c>
      <c r="I21" s="4" t="s">
        <v>6</v>
      </c>
      <c r="J21" s="4" t="s">
        <v>202</v>
      </c>
      <c r="K21" s="4">
        <v>446.3</v>
      </c>
      <c r="L21" s="4" t="s">
        <v>8</v>
      </c>
      <c r="M21" s="4"/>
      <c r="N21" s="4"/>
      <c r="O21" s="4">
        <v>4.3</v>
      </c>
      <c r="P21" s="4">
        <v>2050.5</v>
      </c>
      <c r="Q21" s="4"/>
      <c r="R21" s="4">
        <v>0.17799999999999999</v>
      </c>
      <c r="S21" s="4">
        <v>87.731999999999999</v>
      </c>
      <c r="T21" s="4">
        <v>0.42599999999999999</v>
      </c>
      <c r="U21" s="4"/>
      <c r="V21" s="4"/>
      <c r="W21" s="4"/>
      <c r="X21" s="4"/>
      <c r="Y21" s="4"/>
      <c r="Z21" s="4"/>
      <c r="AA21" s="4"/>
      <c r="AB21" s="41" t="str">
        <f>[1]EE!B$53</f>
        <v>1.(c)</v>
      </c>
      <c r="AC21" s="24" t="str">
        <f>[1]EE!C$53</f>
        <v>Dalkia International</v>
      </c>
      <c r="AD21" s="24" t="str">
        <f>[1]EE!D$53</f>
        <v>Tallinna Küte AS, Mustamäe katlamaja</v>
      </c>
      <c r="AE21" s="24">
        <f>[1]EE!E$53</f>
        <v>158367</v>
      </c>
      <c r="AF21" s="24" t="str">
        <f>[1]EE!F$53</f>
        <v>Kadaka tee</v>
      </c>
      <c r="AG21" s="24" t="str">
        <f>[1]EE!G$53</f>
        <v>181</v>
      </c>
      <c r="AH21" s="24" t="str">
        <f>[1]EE!H$53</f>
        <v>Mustamäe linnaosa, Tallinn</v>
      </c>
      <c r="AI21" s="24" t="str">
        <f>[1]EE!I$53</f>
        <v>12912</v>
      </c>
      <c r="AJ21" s="24">
        <f>[1]EE!J$53</f>
        <v>0</v>
      </c>
      <c r="AK21" s="24">
        <f>[1]EE!K$53</f>
        <v>0</v>
      </c>
      <c r="AL21" s="24">
        <f>[1]EE!L$53</f>
        <v>0</v>
      </c>
      <c r="AM21" s="24">
        <f>[1]EE!M$53</f>
        <v>115</v>
      </c>
      <c r="AN21" s="23" t="s">
        <v>809</v>
      </c>
    </row>
    <row r="22" spans="1:41" s="24" customFormat="1">
      <c r="A22" s="4" t="s">
        <v>4485</v>
      </c>
      <c r="B22" s="4">
        <v>2012</v>
      </c>
      <c r="C22" s="4" t="s">
        <v>4548</v>
      </c>
      <c r="D22" s="4" t="s">
        <v>4549</v>
      </c>
      <c r="E22" s="4" t="s">
        <v>37</v>
      </c>
      <c r="F22" s="4">
        <v>6</v>
      </c>
      <c r="G22" s="4" t="s">
        <v>4550</v>
      </c>
      <c r="H22" s="4" t="s">
        <v>4551</v>
      </c>
      <c r="I22" s="4" t="s">
        <v>6</v>
      </c>
      <c r="J22" s="4" t="s">
        <v>202</v>
      </c>
      <c r="K22" s="4">
        <v>255</v>
      </c>
      <c r="L22" s="4" t="s">
        <v>8</v>
      </c>
      <c r="M22" s="4"/>
      <c r="N22" s="4"/>
      <c r="O22" s="4"/>
      <c r="P22" s="4">
        <v>432.2</v>
      </c>
      <c r="Q22" s="4"/>
      <c r="R22" s="4"/>
      <c r="S22" s="4">
        <v>17.309999999999999</v>
      </c>
      <c r="T22" s="4"/>
      <c r="U22" s="4"/>
      <c r="V22" s="4"/>
      <c r="W22" s="4"/>
      <c r="X22" s="4"/>
      <c r="Y22" s="4"/>
      <c r="Z22" s="4"/>
      <c r="AA22" s="4"/>
      <c r="AB22" s="41" t="str">
        <f>[1]EE!B$53</f>
        <v>1.(c)</v>
      </c>
      <c r="AC22" s="24" t="str">
        <f>[1]EE!C$53</f>
        <v>Dalkia International</v>
      </c>
      <c r="AD22" s="24" t="str">
        <f>[1]EE!D$53</f>
        <v>Tallinna Küte AS, Mustamäe katlamaja</v>
      </c>
      <c r="AE22" s="24">
        <f>[1]EE!E$53</f>
        <v>158367</v>
      </c>
      <c r="AF22" s="24" t="str">
        <f>[1]EE!F$53</f>
        <v>Kadaka tee</v>
      </c>
      <c r="AG22" s="24" t="str">
        <f>[1]EE!G$53</f>
        <v>181</v>
      </c>
      <c r="AH22" s="24" t="str">
        <f>[1]EE!H$53</f>
        <v>Mustamäe linnaosa, Tallinn</v>
      </c>
      <c r="AI22" s="24" t="str">
        <f>[1]EE!I$53</f>
        <v>12912</v>
      </c>
      <c r="AJ22" s="24">
        <f>[1]EE!J$53</f>
        <v>0</v>
      </c>
      <c r="AK22" s="24">
        <f>[1]EE!K$53</f>
        <v>0</v>
      </c>
      <c r="AL22" s="24">
        <f>[1]EE!L$53</f>
        <v>0</v>
      </c>
      <c r="AM22" s="24">
        <f>[1]EE!M$53</f>
        <v>115</v>
      </c>
      <c r="AN22" s="23" t="s">
        <v>809</v>
      </c>
    </row>
    <row r="23" spans="1:41" s="24" customFormat="1">
      <c r="A23" s="4" t="s">
        <v>4485</v>
      </c>
      <c r="B23" s="4">
        <v>2012</v>
      </c>
      <c r="C23" s="4" t="s">
        <v>4552</v>
      </c>
      <c r="D23" s="4" t="s">
        <v>4553</v>
      </c>
      <c r="E23" s="4" t="s">
        <v>41</v>
      </c>
      <c r="F23" s="4">
        <v>7</v>
      </c>
      <c r="G23" s="4" t="s">
        <v>4554</v>
      </c>
      <c r="H23" s="4" t="s">
        <v>4555</v>
      </c>
      <c r="I23" s="4" t="s">
        <v>6</v>
      </c>
      <c r="J23" s="4" t="s">
        <v>15</v>
      </c>
      <c r="K23" s="4">
        <v>288</v>
      </c>
      <c r="L23" s="4" t="s">
        <v>8</v>
      </c>
      <c r="M23" s="4"/>
      <c r="N23" s="4">
        <v>52.11</v>
      </c>
      <c r="O23" s="4"/>
      <c r="P23" s="4">
        <v>9.5</v>
      </c>
      <c r="Q23" s="4">
        <v>2988.8</v>
      </c>
      <c r="R23" s="4">
        <v>3620.7979999999998</v>
      </c>
      <c r="S23" s="4">
        <v>84.028999999999996</v>
      </c>
      <c r="T23" s="4">
        <v>12.474</v>
      </c>
      <c r="U23" s="4"/>
      <c r="V23" s="4"/>
      <c r="W23" s="4"/>
      <c r="X23" s="4"/>
      <c r="Y23" s="4"/>
      <c r="Z23" s="4"/>
      <c r="AA23" s="4"/>
      <c r="AB23" s="41" t="str">
        <f>[1]EE!B$27</f>
        <v>1.(c)</v>
      </c>
      <c r="AC23" s="24" t="str">
        <f>[1]EE!C$27</f>
        <v>Viru Keemia Grupp AS</v>
      </c>
      <c r="AD23" s="24" t="str">
        <f>[1]EE!D$27</f>
        <v>VKG Energia OÜ, Kohtla-Järve Põhja soojuselektrijaam</v>
      </c>
      <c r="AE23" s="24">
        <f>[1]EE!E$27</f>
        <v>5942</v>
      </c>
      <c r="AF23" s="24" t="str">
        <f>[1]EE!F$27</f>
        <v>Elektriku</v>
      </c>
      <c r="AG23" s="24" t="str">
        <f>[1]EE!G$27</f>
        <v>3</v>
      </c>
      <c r="AH23" s="24" t="str">
        <f>[1]EE!H$27</f>
        <v>Kohtla-Järve linn</v>
      </c>
      <c r="AI23" s="24" t="str">
        <f>[1]EE!I$27</f>
        <v>30199</v>
      </c>
      <c r="AJ23" s="24">
        <f>[1]EE!J$27</f>
        <v>0</v>
      </c>
      <c r="AK23" s="24">
        <f>[1]EE!K$27</f>
        <v>3620</v>
      </c>
      <c r="AL23" s="24">
        <f>[1]EE!L$27</f>
        <v>0</v>
      </c>
      <c r="AM23" s="24">
        <f>[1]EE!M$27</f>
        <v>322</v>
      </c>
      <c r="AN23" s="23" t="s">
        <v>810</v>
      </c>
    </row>
    <row r="24" spans="1:41" s="45" customFormat="1" ht="15" thickBot="1">
      <c r="A24" s="33" t="s">
        <v>4485</v>
      </c>
      <c r="B24" s="33">
        <v>2012</v>
      </c>
      <c r="C24" s="33" t="s">
        <v>4556</v>
      </c>
      <c r="D24" s="33" t="s">
        <v>4557</v>
      </c>
      <c r="E24" s="33" t="s">
        <v>80</v>
      </c>
      <c r="F24" s="33">
        <v>15</v>
      </c>
      <c r="G24" s="33" t="s">
        <v>4558</v>
      </c>
      <c r="H24" s="33" t="s">
        <v>4559</v>
      </c>
      <c r="I24" s="33" t="s">
        <v>34</v>
      </c>
      <c r="J24" s="33" t="s">
        <v>15</v>
      </c>
      <c r="K24" s="33">
        <v>100</v>
      </c>
      <c r="L24" s="33" t="s">
        <v>8</v>
      </c>
      <c r="M24" s="33"/>
      <c r="N24" s="33"/>
      <c r="O24" s="33"/>
      <c r="P24" s="33">
        <v>284.8</v>
      </c>
      <c r="Q24" s="33"/>
      <c r="R24" s="33"/>
      <c r="S24" s="33">
        <v>10.050000000000001</v>
      </c>
      <c r="T24" s="33"/>
      <c r="U24" s="33"/>
      <c r="V24" s="33"/>
      <c r="W24" s="33"/>
      <c r="X24" s="33"/>
      <c r="Y24" s="33"/>
      <c r="Z24" s="33"/>
      <c r="AA24" s="33"/>
      <c r="AB24" s="93" t="str">
        <f>[1]EE!B$28</f>
        <v>1.(b)</v>
      </c>
      <c r="AC24" s="45" t="str">
        <f>[1]EE!C$28</f>
        <v>Viru Keemia Grupp AS</v>
      </c>
      <c r="AD24" s="45" t="str">
        <f>[1]EE!D$28</f>
        <v>VKG Oil AS, Kohtla-Järve põlevkiviõlitööstus</v>
      </c>
      <c r="AE24" s="45">
        <f>[1]EE!E$28</f>
        <v>5944</v>
      </c>
      <c r="AF24" s="45" t="str">
        <f>[1]EE!F$28</f>
        <v>Järveküla tee</v>
      </c>
      <c r="AG24" s="45" t="str">
        <f>[1]EE!G$28</f>
        <v>14</v>
      </c>
      <c r="AH24" s="45" t="str">
        <f>[1]EE!H$28</f>
        <v>Kohtla-Järve linn</v>
      </c>
      <c r="AI24" s="45" t="str">
        <f>[1]EE!I$28</f>
        <v>30198</v>
      </c>
      <c r="AJ24" s="45">
        <f>[1]EE!J$28</f>
        <v>0</v>
      </c>
      <c r="AK24" s="45">
        <f>[1]EE!K$28</f>
        <v>983</v>
      </c>
      <c r="AL24" s="45">
        <f>[1]EE!L$28</f>
        <v>0</v>
      </c>
      <c r="AM24" s="45">
        <f>[1]EE!M$28</f>
        <v>0</v>
      </c>
      <c r="AN24" s="23" t="s">
        <v>809</v>
      </c>
      <c r="AO24" s="24"/>
    </row>
    <row r="25" spans="1:41" s="35" customFormat="1">
      <c r="AB25" s="40"/>
      <c r="AN25" s="48">
        <f>COUNTA($AN$3:$AN$24)+COUNTBLANK($AN$3:$AN$24)</f>
        <v>22</v>
      </c>
      <c r="AO25" s="49" t="s">
        <v>4171</v>
      </c>
    </row>
    <row r="26" spans="1:41" s="35" customFormat="1">
      <c r="AB26" s="40"/>
      <c r="AN26" s="50">
        <f>COUNTIF($AN$3:$AN$24,"p")</f>
        <v>0</v>
      </c>
      <c r="AO26" s="51" t="s">
        <v>808</v>
      </c>
    </row>
    <row r="27" spans="1:41" s="35" customFormat="1">
      <c r="AB27" s="40"/>
      <c r="AN27" s="50">
        <f>COUNTIF($AN$3:$AN$24,"n")</f>
        <v>14</v>
      </c>
      <c r="AO27" s="51" t="s">
        <v>810</v>
      </c>
    </row>
    <row r="28" spans="1:41" s="35" customFormat="1">
      <c r="AB28" s="40"/>
      <c r="AN28" s="50">
        <f>COUNTIF($AN$3:$AN$24,"m")</f>
        <v>8</v>
      </c>
      <c r="AO28" s="51" t="s">
        <v>809</v>
      </c>
    </row>
    <row r="29" spans="1:41" s="35" customFormat="1" ht="15" thickBot="1">
      <c r="AB29" s="40"/>
      <c r="AN29" s="52">
        <f>COUNTIF($AN$3:$AN$24,"l")</f>
        <v>0</v>
      </c>
      <c r="AO29" s="53" t="s">
        <v>12971</v>
      </c>
    </row>
    <row r="30" spans="1:41" s="35" customFormat="1">
      <c r="AB30" s="40"/>
      <c r="AN30" s="37"/>
    </row>
    <row r="31" spans="1:41" s="35" customFormat="1">
      <c r="AB31" s="40"/>
      <c r="AN31" s="37"/>
    </row>
    <row r="32" spans="1:41" s="35" customFormat="1">
      <c r="AB32" s="40"/>
      <c r="AN32" s="37"/>
    </row>
    <row r="33" spans="28:40" s="35" customFormat="1">
      <c r="AB33" s="40"/>
      <c r="AN33" s="37"/>
    </row>
    <row r="34" spans="28:40" s="35" customFormat="1">
      <c r="AB34" s="40"/>
      <c r="AN34" s="37"/>
    </row>
  </sheetData>
  <mergeCells count="3">
    <mergeCell ref="A1:H1"/>
    <mergeCell ref="AC1:AI1"/>
    <mergeCell ref="AN1:AN2"/>
  </mergeCells>
  <pageMargins left="0.7" right="0.7" top="0.78740157499999996" bottom="0.78740157499999996" header="0.3" footer="0.3"/>
  <legacyDrawing r:id="rId1"/>
</worksheet>
</file>

<file path=xl/worksheets/sheet9.xml><?xml version="1.0" encoding="utf-8"?>
<worksheet xmlns="http://schemas.openxmlformats.org/spreadsheetml/2006/main" xmlns:r="http://schemas.openxmlformats.org/officeDocument/2006/relationships">
  <dimension ref="A1:AO229"/>
  <sheetViews>
    <sheetView zoomScale="85" zoomScaleNormal="85" workbookViewId="0">
      <selection sqref="A1:H1"/>
    </sheetView>
  </sheetViews>
  <sheetFormatPr defaultColWidth="11.5546875" defaultRowHeight="14.4"/>
  <cols>
    <col min="1" max="1" width="4" customWidth="1"/>
    <col min="2" max="2" width="5.33203125" customWidth="1"/>
    <col min="3" max="3" width="5.88671875" customWidth="1"/>
    <col min="4" max="4" width="9.88671875" bestFit="1" customWidth="1"/>
    <col min="5" max="5" width="8.6640625" customWidth="1"/>
    <col min="6" max="6" width="4.109375" customWidth="1"/>
    <col min="7" max="8" width="18.332031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8.33203125" customWidth="1"/>
    <col min="20" max="20" width="11.44140625" customWidth="1"/>
    <col min="21" max="27" width="11.44140625" style="20" customWidth="1"/>
    <col min="28" max="28" width="4.88671875" style="12" customWidth="1"/>
    <col min="29" max="32" width="10.88671875" style="20" customWidth="1"/>
    <col min="33" max="33" width="5.109375" style="20" customWidth="1"/>
    <col min="34" max="34" width="10.88671875" style="20" customWidth="1"/>
    <col min="35" max="37" width="6.109375" style="20" customWidth="1"/>
    <col min="38" max="39" width="10.88671875" style="20" customWidth="1"/>
    <col min="40" max="40" width="13.6640625" style="8" customWidth="1"/>
  </cols>
  <sheetData>
    <row r="1" spans="1:40"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0"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0" s="24" customFormat="1">
      <c r="A3" s="4" t="s">
        <v>4560</v>
      </c>
      <c r="B3" s="4">
        <v>2012</v>
      </c>
      <c r="C3" s="4" t="s">
        <v>4561</v>
      </c>
      <c r="D3" s="4" t="s">
        <v>4562</v>
      </c>
      <c r="E3" s="4" t="s">
        <v>144</v>
      </c>
      <c r="F3" s="4">
        <v>29</v>
      </c>
      <c r="G3" s="4" t="s">
        <v>4563</v>
      </c>
      <c r="H3" s="4" t="s">
        <v>4564</v>
      </c>
      <c r="I3" s="4" t="s">
        <v>6</v>
      </c>
      <c r="J3" s="4" t="s">
        <v>476</v>
      </c>
      <c r="K3" s="4">
        <v>3800</v>
      </c>
      <c r="L3" s="4" t="s">
        <v>8</v>
      </c>
      <c r="M3" s="4">
        <v>0</v>
      </c>
      <c r="N3" s="4">
        <v>97999.934062287997</v>
      </c>
      <c r="O3" s="4">
        <v>225.37068720799999</v>
      </c>
      <c r="P3" s="4">
        <v>0</v>
      </c>
      <c r="Q3" s="4">
        <v>0</v>
      </c>
      <c r="R3" s="4">
        <v>10181.77</v>
      </c>
      <c r="S3" s="4">
        <v>11096.96</v>
      </c>
      <c r="T3" s="4">
        <v>619.79999999999995</v>
      </c>
      <c r="U3" s="16"/>
      <c r="V3" s="16"/>
      <c r="W3" s="16"/>
      <c r="X3" s="16"/>
      <c r="Y3" s="16"/>
      <c r="Z3" s="16"/>
      <c r="AA3" s="16"/>
      <c r="AB3" s="41" t="str">
        <f>[1]ES!B$2421</f>
        <v>1.(c)</v>
      </c>
      <c r="AC3" s="24" t="str">
        <f>[1]ES!C$2421</f>
        <v>ENDESA GENERACIÓN, S.L.</v>
      </c>
      <c r="AD3" s="24" t="str">
        <f>[1]ES!D$2421</f>
        <v>UNIDAD DE PRODUCCION TERMICA  AS PONTES</v>
      </c>
      <c r="AE3" s="24">
        <f>[1]ES!E$2421</f>
        <v>8972</v>
      </c>
      <c r="AF3" s="24" t="str">
        <f>[1]ES!F$2421</f>
        <v>A BALSA</v>
      </c>
      <c r="AG3" s="24" t="str">
        <f>[1]ES!G$2421</f>
        <v>S/N</v>
      </c>
      <c r="AH3" s="24" t="str">
        <f>[1]ES!H$2421</f>
        <v>PONTES DE GARCIA RODRIGUEZ (AS)</v>
      </c>
      <c r="AI3" s="24" t="str">
        <f>[1]ES!I$2421</f>
        <v>15320</v>
      </c>
      <c r="AJ3" s="24">
        <f>[1]ES!J$2421</f>
        <v>11100</v>
      </c>
      <c r="AK3" s="24">
        <f>[1]ES!K$2421</f>
        <v>10200</v>
      </c>
      <c r="AL3" s="24">
        <f>[1]ES!L$2421</f>
        <v>620</v>
      </c>
      <c r="AM3" s="24">
        <f>[1]ES!M$2421</f>
        <v>8940</v>
      </c>
      <c r="AN3" s="23" t="s">
        <v>809</v>
      </c>
    </row>
    <row r="4" spans="1:40" s="35" customFormat="1">
      <c r="A4" s="1" t="s">
        <v>4560</v>
      </c>
      <c r="B4" s="1">
        <v>2012</v>
      </c>
      <c r="C4" s="1" t="s">
        <v>4565</v>
      </c>
      <c r="D4" s="1" t="s">
        <v>4566</v>
      </c>
      <c r="E4" s="1" t="s">
        <v>380</v>
      </c>
      <c r="F4" s="1">
        <v>82</v>
      </c>
      <c r="G4" s="1" t="s">
        <v>4567</v>
      </c>
      <c r="H4" s="1" t="s">
        <v>4568</v>
      </c>
      <c r="I4" s="1" t="s">
        <v>34</v>
      </c>
      <c r="J4" s="1" t="s">
        <v>476</v>
      </c>
      <c r="K4" s="1">
        <v>689</v>
      </c>
      <c r="L4" s="1" t="s">
        <v>27</v>
      </c>
      <c r="M4" s="1">
        <v>0</v>
      </c>
      <c r="N4" s="1">
        <v>0</v>
      </c>
      <c r="O4" s="1">
        <v>0</v>
      </c>
      <c r="P4" s="1">
        <v>2707.5838072240003</v>
      </c>
      <c r="Q4" s="1">
        <v>0</v>
      </c>
      <c r="R4" s="1">
        <v>0.26800000000000002</v>
      </c>
      <c r="S4" s="1">
        <v>42.956999999999994</v>
      </c>
      <c r="T4" s="1">
        <v>0</v>
      </c>
      <c r="U4" s="3"/>
      <c r="V4" s="3"/>
      <c r="W4" s="3"/>
      <c r="X4" s="3"/>
      <c r="Y4" s="3"/>
      <c r="Z4" s="3"/>
      <c r="AA4" s="3"/>
      <c r="AB4" s="40"/>
      <c r="AN4" s="37"/>
    </row>
    <row r="5" spans="1:40" s="35" customFormat="1">
      <c r="A5" s="1" t="s">
        <v>4560</v>
      </c>
      <c r="B5" s="1">
        <v>2012</v>
      </c>
      <c r="C5" s="1" t="s">
        <v>4569</v>
      </c>
      <c r="D5" s="1" t="s">
        <v>4570</v>
      </c>
      <c r="E5" s="1" t="s">
        <v>385</v>
      </c>
      <c r="F5" s="1">
        <v>83</v>
      </c>
      <c r="G5" s="1" t="s">
        <v>4571</v>
      </c>
      <c r="H5" s="1" t="s">
        <v>4568</v>
      </c>
      <c r="I5" s="1" t="s">
        <v>34</v>
      </c>
      <c r="J5" s="1" t="s">
        <v>476</v>
      </c>
      <c r="K5" s="1">
        <v>689</v>
      </c>
      <c r="L5" s="1" t="s">
        <v>27</v>
      </c>
      <c r="M5" s="1">
        <v>0</v>
      </c>
      <c r="N5" s="1">
        <v>0</v>
      </c>
      <c r="O5" s="1">
        <v>0</v>
      </c>
      <c r="P5" s="1">
        <v>2574.9629567280003</v>
      </c>
      <c r="Q5" s="1">
        <v>0</v>
      </c>
      <c r="R5" s="1">
        <v>0.28599999999999998</v>
      </c>
      <c r="S5" s="1">
        <v>53.994000000000007</v>
      </c>
      <c r="T5" s="1">
        <v>0</v>
      </c>
      <c r="U5" s="3"/>
      <c r="V5" s="3"/>
      <c r="W5" s="3"/>
      <c r="X5" s="3"/>
      <c r="Y5" s="3"/>
      <c r="Z5" s="3"/>
      <c r="AA5" s="3"/>
      <c r="AB5" s="40"/>
      <c r="AN5" s="37"/>
    </row>
    <row r="6" spans="1:40" s="24" customFormat="1">
      <c r="A6" s="4" t="s">
        <v>4560</v>
      </c>
      <c r="B6" s="4">
        <v>2012</v>
      </c>
      <c r="C6" s="4" t="s">
        <v>4572</v>
      </c>
      <c r="D6" s="4" t="s">
        <v>4573</v>
      </c>
      <c r="E6" s="4" t="s">
        <v>122</v>
      </c>
      <c r="F6" s="4">
        <v>24</v>
      </c>
      <c r="G6" s="4" t="s">
        <v>4574</v>
      </c>
      <c r="H6" s="4" t="s">
        <v>4575</v>
      </c>
      <c r="I6" s="1" t="s">
        <v>6</v>
      </c>
      <c r="J6" s="1" t="s">
        <v>476</v>
      </c>
      <c r="K6" s="1">
        <v>3000</v>
      </c>
      <c r="L6" s="1" t="s">
        <v>8</v>
      </c>
      <c r="M6" s="1">
        <v>0</v>
      </c>
      <c r="N6" s="1">
        <v>48802.099780072007</v>
      </c>
      <c r="O6" s="1">
        <v>0</v>
      </c>
      <c r="P6" s="1">
        <v>543.92473628799996</v>
      </c>
      <c r="Q6" s="1">
        <v>0</v>
      </c>
      <c r="R6" s="4">
        <v>23266.77</v>
      </c>
      <c r="S6" s="4">
        <v>12931.29</v>
      </c>
      <c r="T6" s="1">
        <v>460.18</v>
      </c>
      <c r="U6" s="3"/>
      <c r="V6" s="3"/>
      <c r="W6" s="3"/>
      <c r="X6" s="3"/>
      <c r="Y6" s="3"/>
      <c r="Z6" s="3"/>
      <c r="AA6" s="3"/>
      <c r="AB6" s="41" t="str">
        <f>[1]ES!B$346</f>
        <v>1.(c)</v>
      </c>
      <c r="AC6" s="24" t="str">
        <f>[1]ES!C$346</f>
        <v>ENDESA GENERACIÓN, S.L.</v>
      </c>
      <c r="AD6" s="24" t="str">
        <f>[1]ES!D$346</f>
        <v>CENTRAL TERMICA DE ANDORRA</v>
      </c>
      <c r="AE6" s="24">
        <f>[1]ES!E$346</f>
        <v>8966</v>
      </c>
      <c r="AF6" s="24" t="str">
        <f>[1]ES!F$346</f>
        <v>ANDORRA-CALANDA</v>
      </c>
      <c r="AG6" s="24" t="str">
        <f>[1]ES!G$346</f>
        <v>SN</v>
      </c>
      <c r="AH6" s="24" t="str">
        <f>[1]ES!H$346</f>
        <v>ANDORRA</v>
      </c>
      <c r="AI6" s="24" t="str">
        <f>[1]ES!I$346</f>
        <v>44500</v>
      </c>
      <c r="AJ6" s="24">
        <f>[1]ES!J$346</f>
        <v>12900</v>
      </c>
      <c r="AK6" s="24">
        <f>[1]ES!K$346</f>
        <v>23300</v>
      </c>
      <c r="AL6" s="24">
        <f>[1]ES!L$346</f>
        <v>460</v>
      </c>
      <c r="AM6" s="24">
        <f>[1]ES!M$346</f>
        <v>4670</v>
      </c>
      <c r="AN6" s="23" t="s">
        <v>12971</v>
      </c>
    </row>
    <row r="7" spans="1:40" s="24" customFormat="1">
      <c r="A7" s="4" t="s">
        <v>4560</v>
      </c>
      <c r="B7" s="4">
        <v>2012</v>
      </c>
      <c r="C7" s="4" t="s">
        <v>4576</v>
      </c>
      <c r="D7" s="4" t="s">
        <v>4577</v>
      </c>
      <c r="E7" s="4" t="s">
        <v>354</v>
      </c>
      <c r="F7" s="4">
        <v>76</v>
      </c>
      <c r="G7" s="4" t="s">
        <v>4578</v>
      </c>
      <c r="H7" s="4" t="s">
        <v>4579</v>
      </c>
      <c r="I7" s="4" t="s">
        <v>34</v>
      </c>
      <c r="J7" s="4" t="s">
        <v>476</v>
      </c>
      <c r="K7" s="4">
        <v>694</v>
      </c>
      <c r="L7" s="4" t="s">
        <v>27</v>
      </c>
      <c r="M7" s="4">
        <v>0</v>
      </c>
      <c r="N7" s="4">
        <v>0</v>
      </c>
      <c r="O7" s="4">
        <v>0</v>
      </c>
      <c r="P7" s="4">
        <v>0</v>
      </c>
      <c r="Q7" s="4">
        <v>0</v>
      </c>
      <c r="R7" s="4">
        <v>0</v>
      </c>
      <c r="S7" s="4">
        <v>0</v>
      </c>
      <c r="T7" s="4">
        <v>0</v>
      </c>
      <c r="U7" s="16" t="s">
        <v>4580</v>
      </c>
      <c r="V7" s="16"/>
      <c r="W7" s="16"/>
      <c r="X7" s="16"/>
      <c r="Y7" s="16"/>
      <c r="Z7" s="16"/>
      <c r="AA7" s="16"/>
      <c r="AB7" s="41" t="str">
        <f>[1]ES!B$384</f>
        <v>1.(c)</v>
      </c>
      <c r="AC7" s="24" t="str">
        <f>[1]ES!C$384</f>
        <v>IBERDROLA GENERACION , S.A.U</v>
      </c>
      <c r="AD7" s="24" t="str">
        <f>[1]ES!D$384</f>
        <v>CENTRAL CICLO COMBINADO ARCOS DE LA FRONTERA</v>
      </c>
      <c r="AE7" s="24">
        <f>[1]ES!E$384</f>
        <v>24499</v>
      </c>
      <c r="AF7" s="24" t="str">
        <f>[1]ES!F$384</f>
        <v>DE LOS MOLINOS</v>
      </c>
      <c r="AG7" s="24" t="str">
        <f>[1]ES!G$384</f>
        <v>S/N</v>
      </c>
      <c r="AH7" s="24" t="str">
        <f>[1]ES!H$384</f>
        <v>Arcos de la Frontera</v>
      </c>
      <c r="AI7" s="24" t="str">
        <f>[1]ES!I$384</f>
        <v>11630</v>
      </c>
      <c r="AJ7" s="24">
        <f>[1]ES!J$384</f>
        <v>0</v>
      </c>
      <c r="AK7" s="24">
        <f>[1]ES!K$384</f>
        <v>0</v>
      </c>
      <c r="AL7" s="24">
        <f>[1]ES!L$384</f>
        <v>0</v>
      </c>
      <c r="AM7" s="24">
        <f>[1]ES!M$384</f>
        <v>0</v>
      </c>
      <c r="AN7" s="23" t="s">
        <v>809</v>
      </c>
    </row>
    <row r="8" spans="1:40" s="24" customFormat="1">
      <c r="A8" s="4" t="s">
        <v>4560</v>
      </c>
      <c r="B8" s="4">
        <v>2012</v>
      </c>
      <c r="C8" s="4" t="s">
        <v>4581</v>
      </c>
      <c r="D8" s="4" t="s">
        <v>4582</v>
      </c>
      <c r="E8" s="4" t="s">
        <v>389</v>
      </c>
      <c r="F8" s="4">
        <v>84</v>
      </c>
      <c r="G8" s="4" t="s">
        <v>4583</v>
      </c>
      <c r="H8" s="4" t="s">
        <v>4584</v>
      </c>
      <c r="I8" s="4" t="s">
        <v>34</v>
      </c>
      <c r="J8" s="4" t="s">
        <v>476</v>
      </c>
      <c r="K8" s="4">
        <v>666</v>
      </c>
      <c r="L8" s="4" t="s">
        <v>27</v>
      </c>
      <c r="M8" s="4">
        <v>0</v>
      </c>
      <c r="N8" s="4">
        <v>0</v>
      </c>
      <c r="O8" s="4">
        <v>0</v>
      </c>
      <c r="P8" s="4">
        <v>9.0638912479999991</v>
      </c>
      <c r="Q8" s="4">
        <v>0</v>
      </c>
      <c r="R8" s="4">
        <v>0</v>
      </c>
      <c r="S8" s="4">
        <v>0.106</v>
      </c>
      <c r="T8" s="4">
        <v>0</v>
      </c>
      <c r="U8" s="16"/>
      <c r="V8" s="16"/>
      <c r="W8" s="16"/>
      <c r="X8" s="16"/>
      <c r="Y8" s="16"/>
      <c r="Z8" s="16"/>
      <c r="AA8" s="16"/>
      <c r="AB8" s="41" t="str">
        <f>[1]ES!B$384</f>
        <v>1.(c)</v>
      </c>
      <c r="AC8" s="24" t="str">
        <f>[1]ES!C$384</f>
        <v>IBERDROLA GENERACION , S.A.U</v>
      </c>
      <c r="AD8" s="24" t="str">
        <f>[1]ES!D$384</f>
        <v>CENTRAL CICLO COMBINADO ARCOS DE LA FRONTERA</v>
      </c>
      <c r="AE8" s="24">
        <f>[1]ES!E$384</f>
        <v>24499</v>
      </c>
      <c r="AF8" s="24" t="str">
        <f>[1]ES!F$384</f>
        <v>DE LOS MOLINOS</v>
      </c>
      <c r="AG8" s="24" t="str">
        <f>[1]ES!G$384</f>
        <v>S/N</v>
      </c>
      <c r="AH8" s="24" t="str">
        <f>[1]ES!H$384</f>
        <v>Arcos de la Frontera</v>
      </c>
      <c r="AI8" s="24" t="str">
        <f>[1]ES!I$384</f>
        <v>11630</v>
      </c>
      <c r="AJ8" s="24">
        <f>[1]ES!J$384</f>
        <v>0</v>
      </c>
      <c r="AK8" s="24">
        <f>[1]ES!K$384</f>
        <v>0</v>
      </c>
      <c r="AL8" s="24">
        <f>[1]ES!L$384</f>
        <v>0</v>
      </c>
      <c r="AM8" s="24">
        <f>[1]ES!M$384</f>
        <v>0</v>
      </c>
      <c r="AN8" s="23" t="s">
        <v>809</v>
      </c>
    </row>
    <row r="9" spans="1:40" s="24" customFormat="1">
      <c r="A9" s="4" t="s">
        <v>4560</v>
      </c>
      <c r="B9" s="4">
        <v>2012</v>
      </c>
      <c r="C9" s="4" t="s">
        <v>4585</v>
      </c>
      <c r="D9" s="4" t="s">
        <v>4586</v>
      </c>
      <c r="E9" s="4" t="s">
        <v>409</v>
      </c>
      <c r="F9" s="4">
        <v>89</v>
      </c>
      <c r="G9" s="4" t="s">
        <v>4587</v>
      </c>
      <c r="H9" s="4" t="s">
        <v>4584</v>
      </c>
      <c r="I9" s="4" t="s">
        <v>34</v>
      </c>
      <c r="J9" s="4" t="s">
        <v>476</v>
      </c>
      <c r="K9" s="4">
        <v>735</v>
      </c>
      <c r="L9" s="4" t="s">
        <v>27</v>
      </c>
      <c r="M9" s="4">
        <v>0</v>
      </c>
      <c r="N9" s="4">
        <v>0</v>
      </c>
      <c r="O9" s="4">
        <v>0</v>
      </c>
      <c r="P9" s="4">
        <v>834.33596708800007</v>
      </c>
      <c r="Q9" s="4">
        <v>0</v>
      </c>
      <c r="R9" s="4">
        <v>0.76400000000000001</v>
      </c>
      <c r="S9" s="4">
        <v>11.404999999999999</v>
      </c>
      <c r="T9" s="4">
        <v>0.52054</v>
      </c>
      <c r="U9" s="16"/>
      <c r="V9" s="16"/>
      <c r="W9" s="16"/>
      <c r="X9" s="16"/>
      <c r="Y9" s="16"/>
      <c r="Z9" s="16"/>
      <c r="AA9" s="16"/>
      <c r="AB9" s="41" t="str">
        <f>[1]ES!B$384</f>
        <v>1.(c)</v>
      </c>
      <c r="AC9" s="24" t="str">
        <f>[1]ES!C$384</f>
        <v>IBERDROLA GENERACION , S.A.U</v>
      </c>
      <c r="AD9" s="24" t="str">
        <f>[1]ES!D$384</f>
        <v>CENTRAL CICLO COMBINADO ARCOS DE LA FRONTERA</v>
      </c>
      <c r="AE9" s="24">
        <f>[1]ES!E$384</f>
        <v>24499</v>
      </c>
      <c r="AF9" s="24" t="str">
        <f>[1]ES!F$384</f>
        <v>DE LOS MOLINOS</v>
      </c>
      <c r="AG9" s="24" t="str">
        <f>[1]ES!G$384</f>
        <v>S/N</v>
      </c>
      <c r="AH9" s="24" t="str">
        <f>[1]ES!H$384</f>
        <v>Arcos de la Frontera</v>
      </c>
      <c r="AI9" s="24" t="str">
        <f>[1]ES!I$384</f>
        <v>11630</v>
      </c>
      <c r="AJ9" s="24">
        <f>[1]ES!J$384</f>
        <v>0</v>
      </c>
      <c r="AK9" s="24">
        <f>[1]ES!K$384</f>
        <v>0</v>
      </c>
      <c r="AL9" s="24">
        <f>[1]ES!L$384</f>
        <v>0</v>
      </c>
      <c r="AM9" s="24">
        <f>[1]ES!M$384</f>
        <v>0</v>
      </c>
      <c r="AN9" s="23" t="s">
        <v>809</v>
      </c>
    </row>
    <row r="10" spans="1:40" s="24" customFormat="1">
      <c r="A10" s="4" t="s">
        <v>4560</v>
      </c>
      <c r="B10" s="4">
        <v>2012</v>
      </c>
      <c r="C10" s="4" t="s">
        <v>4588</v>
      </c>
      <c r="D10" s="4" t="s">
        <v>4589</v>
      </c>
      <c r="E10" s="4" t="s">
        <v>413</v>
      </c>
      <c r="F10" s="4">
        <v>90</v>
      </c>
      <c r="G10" s="4" t="s">
        <v>4590</v>
      </c>
      <c r="H10" s="4" t="s">
        <v>4584</v>
      </c>
      <c r="I10" s="4" t="s">
        <v>34</v>
      </c>
      <c r="J10" s="4" t="s">
        <v>476</v>
      </c>
      <c r="K10" s="4">
        <v>735</v>
      </c>
      <c r="L10" s="4" t="s">
        <v>27</v>
      </c>
      <c r="M10" s="4">
        <v>0</v>
      </c>
      <c r="N10" s="4">
        <v>0</v>
      </c>
      <c r="O10" s="4">
        <v>0</v>
      </c>
      <c r="P10" s="4">
        <v>612.35921097599999</v>
      </c>
      <c r="Q10" s="4">
        <v>0</v>
      </c>
      <c r="R10" s="4">
        <v>0.35300000000000004</v>
      </c>
      <c r="S10" s="4">
        <v>8.6509999999999998</v>
      </c>
      <c r="T10" s="4">
        <v>0.12303</v>
      </c>
      <c r="U10" s="16"/>
      <c r="V10" s="16"/>
      <c r="W10" s="16"/>
      <c r="X10" s="16"/>
      <c r="Y10" s="16"/>
      <c r="Z10" s="16"/>
      <c r="AA10" s="16"/>
      <c r="AB10" s="41" t="str">
        <f>[1]ES!B$384</f>
        <v>1.(c)</v>
      </c>
      <c r="AC10" s="24" t="str">
        <f>[1]ES!C$384</f>
        <v>IBERDROLA GENERACION , S.A.U</v>
      </c>
      <c r="AD10" s="24" t="str">
        <f>[1]ES!D$384</f>
        <v>CENTRAL CICLO COMBINADO ARCOS DE LA FRONTERA</v>
      </c>
      <c r="AE10" s="24">
        <f>[1]ES!E$384</f>
        <v>24499</v>
      </c>
      <c r="AF10" s="24" t="str">
        <f>[1]ES!F$384</f>
        <v>DE LOS MOLINOS</v>
      </c>
      <c r="AG10" s="24" t="str">
        <f>[1]ES!G$384</f>
        <v>S/N</v>
      </c>
      <c r="AH10" s="24" t="str">
        <f>[1]ES!H$384</f>
        <v>Arcos de la Frontera</v>
      </c>
      <c r="AI10" s="24" t="str">
        <f>[1]ES!I$384</f>
        <v>11630</v>
      </c>
      <c r="AJ10" s="24">
        <f>[1]ES!J$384</f>
        <v>0</v>
      </c>
      <c r="AK10" s="24">
        <f>[1]ES!K$384</f>
        <v>0</v>
      </c>
      <c r="AL10" s="24">
        <f>[1]ES!L$384</f>
        <v>0</v>
      </c>
      <c r="AM10" s="24">
        <f>[1]ES!M$384</f>
        <v>0</v>
      </c>
      <c r="AN10" s="23" t="s">
        <v>809</v>
      </c>
    </row>
    <row r="11" spans="1:40" s="24" customFormat="1">
      <c r="A11" s="4" t="s">
        <v>4560</v>
      </c>
      <c r="B11" s="4">
        <v>2012</v>
      </c>
      <c r="C11" s="4" t="s">
        <v>4591</v>
      </c>
      <c r="D11" s="4" t="s">
        <v>4592</v>
      </c>
      <c r="E11" s="4" t="s">
        <v>358</v>
      </c>
      <c r="F11" s="4">
        <v>77</v>
      </c>
      <c r="G11" s="4" t="s">
        <v>4593</v>
      </c>
      <c r="H11" s="4" t="s">
        <v>4594</v>
      </c>
      <c r="I11" s="4" t="s">
        <v>34</v>
      </c>
      <c r="J11" s="4" t="s">
        <v>476</v>
      </c>
      <c r="K11" s="4">
        <v>679</v>
      </c>
      <c r="L11" s="4" t="s">
        <v>27</v>
      </c>
      <c r="M11" s="4">
        <v>0</v>
      </c>
      <c r="N11" s="4">
        <v>0</v>
      </c>
      <c r="O11" s="4">
        <v>0</v>
      </c>
      <c r="P11" s="4">
        <v>4894.6564417439995</v>
      </c>
      <c r="Q11" s="4">
        <v>0</v>
      </c>
      <c r="R11" s="4">
        <v>3.327</v>
      </c>
      <c r="S11" s="4">
        <v>110.95</v>
      </c>
      <c r="T11" s="4">
        <v>0.51625999999999994</v>
      </c>
      <c r="U11" s="16" t="s">
        <v>4595</v>
      </c>
      <c r="V11" s="16"/>
      <c r="W11" s="16"/>
      <c r="X11" s="16"/>
      <c r="Y11" s="16"/>
      <c r="Z11" s="16"/>
      <c r="AA11" s="16"/>
      <c r="AB11" s="41" t="str">
        <f>[1]ES!B$423</f>
        <v>1.(c)</v>
      </c>
      <c r="AC11" s="24" t="str">
        <f>[1]ES!C$423</f>
        <v>CONTOURGLOBAL LA RIOJA,S.L.</v>
      </c>
      <c r="AD11" s="24" t="str">
        <f>[1]ES!D$423</f>
        <v>CENTRAL DE CICLO COMBINADO DE ARRÚBAL</v>
      </c>
      <c r="AE11" s="24">
        <f>[1]ES!E$423</f>
        <v>9855</v>
      </c>
      <c r="AF11" s="24" t="str">
        <f>[1]ES!F$423</f>
        <v>POLIGONO INDUSTRIAL EL SEQUERO</v>
      </c>
      <c r="AG11" s="24" t="str">
        <f>[1]ES!G$423</f>
        <v>S/N</v>
      </c>
      <c r="AH11" s="24" t="str">
        <f>[1]ES!H$423</f>
        <v>ARRUBAL</v>
      </c>
      <c r="AI11" s="24" t="str">
        <f>[1]ES!I$423</f>
        <v>26509</v>
      </c>
      <c r="AJ11" s="24">
        <f>[1]ES!J$423</f>
        <v>202</v>
      </c>
      <c r="AK11" s="24">
        <f>[1]ES!K$423</f>
        <v>0</v>
      </c>
      <c r="AL11" s="24">
        <f>[1]ES!L$423</f>
        <v>0</v>
      </c>
      <c r="AM11" s="24">
        <f>[1]ES!M$423</f>
        <v>0</v>
      </c>
      <c r="AN11" s="23" t="s">
        <v>809</v>
      </c>
    </row>
    <row r="12" spans="1:40" s="24" customFormat="1">
      <c r="A12" s="4" t="s">
        <v>4560</v>
      </c>
      <c r="B12" s="4">
        <v>2012</v>
      </c>
      <c r="C12" s="4" t="s">
        <v>4596</v>
      </c>
      <c r="D12" s="4" t="s">
        <v>4597</v>
      </c>
      <c r="E12" s="4" t="s">
        <v>363</v>
      </c>
      <c r="F12" s="4">
        <v>78</v>
      </c>
      <c r="G12" s="4" t="s">
        <v>4598</v>
      </c>
      <c r="H12" s="4" t="s">
        <v>4594</v>
      </c>
      <c r="I12" s="4" t="s">
        <v>34</v>
      </c>
      <c r="J12" s="4" t="s">
        <v>476</v>
      </c>
      <c r="K12" s="4">
        <v>687</v>
      </c>
      <c r="L12" s="4" t="s">
        <v>27</v>
      </c>
      <c r="M12" s="4">
        <v>0</v>
      </c>
      <c r="N12" s="4">
        <v>0</v>
      </c>
      <c r="O12" s="4">
        <v>0</v>
      </c>
      <c r="P12" s="4">
        <v>4859.1713854559994</v>
      </c>
      <c r="Q12" s="4">
        <v>0</v>
      </c>
      <c r="R12" s="4">
        <v>2.2920000000000003</v>
      </c>
      <c r="S12" s="4">
        <v>110.24800000000002</v>
      </c>
      <c r="T12" s="4">
        <v>1.2691699999999999</v>
      </c>
      <c r="U12" s="16" t="s">
        <v>4595</v>
      </c>
      <c r="V12" s="16"/>
      <c r="W12" s="16"/>
      <c r="X12" s="16"/>
      <c r="Y12" s="16"/>
      <c r="Z12" s="16"/>
      <c r="AA12" s="16"/>
      <c r="AB12" s="41" t="str">
        <f>[1]ES!B$423</f>
        <v>1.(c)</v>
      </c>
      <c r="AC12" s="24" t="str">
        <f>[1]ES!C$423</f>
        <v>CONTOURGLOBAL LA RIOJA,S.L.</v>
      </c>
      <c r="AD12" s="24" t="str">
        <f>[1]ES!D$423</f>
        <v>CENTRAL DE CICLO COMBINADO DE ARRÚBAL</v>
      </c>
      <c r="AE12" s="24">
        <f>[1]ES!E$423</f>
        <v>9855</v>
      </c>
      <c r="AF12" s="24" t="str">
        <f>[1]ES!F$423</f>
        <v>POLIGONO INDUSTRIAL EL SEQUERO</v>
      </c>
      <c r="AG12" s="24" t="str">
        <f>[1]ES!G$423</f>
        <v>S/N</v>
      </c>
      <c r="AH12" s="24" t="str">
        <f>[1]ES!H$423</f>
        <v>ARRUBAL</v>
      </c>
      <c r="AI12" s="24" t="str">
        <f>[1]ES!I$423</f>
        <v>26509</v>
      </c>
      <c r="AJ12" s="24">
        <f>[1]ES!J$423</f>
        <v>202</v>
      </c>
      <c r="AK12" s="24">
        <f>[1]ES!K$423</f>
        <v>0</v>
      </c>
      <c r="AL12" s="24">
        <f>[1]ES!L$423</f>
        <v>0</v>
      </c>
      <c r="AM12" s="24">
        <f>[1]ES!M$423</f>
        <v>0</v>
      </c>
      <c r="AN12" s="23" t="s">
        <v>809</v>
      </c>
    </row>
    <row r="13" spans="1:40" s="24" customFormat="1">
      <c r="A13" s="4" t="s">
        <v>4560</v>
      </c>
      <c r="B13" s="4">
        <v>2012</v>
      </c>
      <c r="C13" s="4" t="s">
        <v>4599</v>
      </c>
      <c r="D13" s="4" t="s">
        <v>4600</v>
      </c>
      <c r="E13" s="4" t="s">
        <v>213</v>
      </c>
      <c r="F13" s="4">
        <v>44</v>
      </c>
      <c r="G13" s="4" t="s">
        <v>4601</v>
      </c>
      <c r="H13" s="4" t="s">
        <v>4602</v>
      </c>
      <c r="I13" s="4" t="s">
        <v>6</v>
      </c>
      <c r="J13" s="4" t="s">
        <v>476</v>
      </c>
      <c r="K13" s="4">
        <v>419</v>
      </c>
      <c r="L13" s="4" t="s">
        <v>8</v>
      </c>
      <c r="M13" s="4">
        <v>0</v>
      </c>
      <c r="N13" s="4">
        <v>0</v>
      </c>
      <c r="O13" s="4">
        <v>0</v>
      </c>
      <c r="P13" s="4">
        <v>0</v>
      </c>
      <c r="Q13" s="4">
        <v>0</v>
      </c>
      <c r="R13" s="4">
        <v>0</v>
      </c>
      <c r="S13" s="4">
        <v>0</v>
      </c>
      <c r="T13" s="4">
        <v>0</v>
      </c>
      <c r="U13" s="16" t="s">
        <v>4603</v>
      </c>
      <c r="V13" s="16"/>
      <c r="W13" s="16"/>
      <c r="X13" s="16"/>
      <c r="Y13" s="16"/>
      <c r="Z13" s="16"/>
      <c r="AA13" s="16">
        <v>2012</v>
      </c>
      <c r="AB13" s="41" t="str">
        <f>[1]ES!B$2619</f>
        <v>1.(c)</v>
      </c>
      <c r="AC13" s="24" t="str">
        <f>[1]ES!C$2619</f>
        <v>GAS NATURAL SDG, S.A.</v>
      </c>
      <c r="AD13" s="24" t="str">
        <f>[1]ES!D$2619</f>
        <v>CENTRAL TERMICA DE SABON</v>
      </c>
      <c r="AE13" s="24">
        <f>[1]ES!E$2619</f>
        <v>8956</v>
      </c>
      <c r="AF13" s="24" t="str">
        <f>[1]ES!F$2619</f>
        <v>DE SABON</v>
      </c>
      <c r="AG13" s="24" t="str">
        <f>[1]ES!G$2619</f>
        <v>S/N</v>
      </c>
      <c r="AH13" s="24" t="str">
        <f>[1]ES!H$2619</f>
        <v>SABON</v>
      </c>
      <c r="AI13" s="24" t="str">
        <f>[1]ES!I$2619</f>
        <v>15142</v>
      </c>
      <c r="AJ13" s="24">
        <f>[1]ES!J$2619</f>
        <v>118</v>
      </c>
      <c r="AK13" s="24">
        <f>[1]ES!K$2619</f>
        <v>0</v>
      </c>
      <c r="AL13" s="24">
        <f>[1]ES!L$2619</f>
        <v>0</v>
      </c>
      <c r="AM13" s="24">
        <f>[1]ES!M$2619</f>
        <v>325</v>
      </c>
      <c r="AN13" s="23" t="s">
        <v>809</v>
      </c>
    </row>
    <row r="14" spans="1:40" s="24" customFormat="1">
      <c r="A14" s="4" t="s">
        <v>4560</v>
      </c>
      <c r="B14" s="4">
        <v>2012</v>
      </c>
      <c r="C14" s="4" t="s">
        <v>4604</v>
      </c>
      <c r="D14" s="4" t="s">
        <v>4605</v>
      </c>
      <c r="E14" s="4" t="s">
        <v>217</v>
      </c>
      <c r="F14" s="4">
        <v>45</v>
      </c>
      <c r="G14" s="4" t="s">
        <v>4606</v>
      </c>
      <c r="H14" s="4" t="s">
        <v>4602</v>
      </c>
      <c r="I14" s="4" t="s">
        <v>6</v>
      </c>
      <c r="J14" s="4" t="s">
        <v>476</v>
      </c>
      <c r="K14" s="4">
        <v>1030</v>
      </c>
      <c r="L14" s="4" t="s">
        <v>8</v>
      </c>
      <c r="M14" s="4">
        <v>0</v>
      </c>
      <c r="N14" s="4">
        <v>0</v>
      </c>
      <c r="O14" s="4">
        <v>0</v>
      </c>
      <c r="P14" s="4">
        <v>0</v>
      </c>
      <c r="Q14" s="4">
        <v>0</v>
      </c>
      <c r="R14" s="4">
        <v>0</v>
      </c>
      <c r="S14" s="4">
        <v>0</v>
      </c>
      <c r="T14" s="4">
        <v>0</v>
      </c>
      <c r="U14" s="16" t="s">
        <v>4603</v>
      </c>
      <c r="V14" s="16"/>
      <c r="W14" s="16"/>
      <c r="X14" s="16"/>
      <c r="Y14" s="16"/>
      <c r="Z14" s="16"/>
      <c r="AA14" s="16">
        <v>2012</v>
      </c>
      <c r="AB14" s="41" t="str">
        <f>[1]ES!B$2619</f>
        <v>1.(c)</v>
      </c>
      <c r="AC14" s="24" t="str">
        <f>[1]ES!C$2619</f>
        <v>GAS NATURAL SDG, S.A.</v>
      </c>
      <c r="AD14" s="24" t="str">
        <f>[1]ES!D$2619</f>
        <v>CENTRAL TERMICA DE SABON</v>
      </c>
      <c r="AE14" s="24">
        <f>[1]ES!E$2619</f>
        <v>8956</v>
      </c>
      <c r="AF14" s="24" t="str">
        <f>[1]ES!F$2619</f>
        <v>DE SABON</v>
      </c>
      <c r="AG14" s="24" t="str">
        <f>[1]ES!G$2619</f>
        <v>S/N</v>
      </c>
      <c r="AH14" s="24" t="str">
        <f>[1]ES!H$2619</f>
        <v>SABON</v>
      </c>
      <c r="AI14" s="24" t="str">
        <f>[1]ES!I$2619</f>
        <v>15142</v>
      </c>
      <c r="AJ14" s="24">
        <f>[1]ES!J$2619</f>
        <v>118</v>
      </c>
      <c r="AK14" s="24">
        <f>[1]ES!K$2619</f>
        <v>0</v>
      </c>
      <c r="AL14" s="24">
        <f>[1]ES!L$2619</f>
        <v>0</v>
      </c>
      <c r="AM14" s="24">
        <f>[1]ES!M$2619</f>
        <v>325</v>
      </c>
      <c r="AN14" s="23" t="s">
        <v>809</v>
      </c>
    </row>
    <row r="15" spans="1:40" s="35" customFormat="1">
      <c r="A15" s="1" t="s">
        <v>4560</v>
      </c>
      <c r="B15" s="1">
        <v>2012</v>
      </c>
      <c r="C15" s="1" t="s">
        <v>4607</v>
      </c>
      <c r="D15" s="1" t="s">
        <v>4608</v>
      </c>
      <c r="E15" s="1" t="s">
        <v>1461</v>
      </c>
      <c r="F15" s="1">
        <v>107</v>
      </c>
      <c r="G15" s="1" t="s">
        <v>4609</v>
      </c>
      <c r="H15" s="1" t="s">
        <v>4602</v>
      </c>
      <c r="I15" s="1" t="s">
        <v>34</v>
      </c>
      <c r="J15" s="1" t="s">
        <v>476</v>
      </c>
      <c r="K15" s="1">
        <v>687</v>
      </c>
      <c r="L15" s="1" t="s">
        <v>27</v>
      </c>
      <c r="M15" s="1">
        <v>0</v>
      </c>
      <c r="N15" s="1">
        <v>0</v>
      </c>
      <c r="O15" s="1">
        <v>0</v>
      </c>
      <c r="P15" s="1">
        <v>6302.2241195600009</v>
      </c>
      <c r="Q15" s="1">
        <v>0</v>
      </c>
      <c r="R15" s="1">
        <v>17.834</v>
      </c>
      <c r="S15" s="1">
        <v>118.36199999999999</v>
      </c>
      <c r="T15" s="1">
        <v>6.9684099999999995</v>
      </c>
      <c r="U15" s="3"/>
      <c r="V15" s="3"/>
      <c r="W15" s="3"/>
      <c r="X15" s="3"/>
      <c r="Y15" s="3"/>
      <c r="Z15" s="3"/>
      <c r="AA15" s="3"/>
      <c r="AB15" s="40"/>
      <c r="AN15" s="37"/>
    </row>
    <row r="16" spans="1:40" s="24" customFormat="1">
      <c r="A16" s="4" t="s">
        <v>4560</v>
      </c>
      <c r="B16" s="4">
        <v>2012</v>
      </c>
      <c r="C16" s="4" t="s">
        <v>4610</v>
      </c>
      <c r="D16" s="4" t="s">
        <v>4611</v>
      </c>
      <c r="E16" s="4" t="s">
        <v>1450</v>
      </c>
      <c r="F16" s="4">
        <v>105</v>
      </c>
      <c r="G16" s="4" t="s">
        <v>4612</v>
      </c>
      <c r="H16" s="4" t="s">
        <v>4613</v>
      </c>
      <c r="I16" s="4" t="s">
        <v>34</v>
      </c>
      <c r="J16" s="4" t="s">
        <v>476</v>
      </c>
      <c r="K16" s="4">
        <v>665</v>
      </c>
      <c r="L16" s="4" t="s">
        <v>27</v>
      </c>
      <c r="M16" s="4">
        <v>0</v>
      </c>
      <c r="N16" s="4">
        <v>0</v>
      </c>
      <c r="O16" s="4">
        <v>0</v>
      </c>
      <c r="P16" s="4">
        <v>2056.360181736</v>
      </c>
      <c r="Q16" s="4">
        <v>0</v>
      </c>
      <c r="R16" s="4">
        <v>0.44800000000000006</v>
      </c>
      <c r="S16" s="4">
        <v>29.303000000000001</v>
      </c>
      <c r="T16" s="4">
        <v>0.62470000000000003</v>
      </c>
      <c r="U16" s="16"/>
      <c r="V16" s="16"/>
      <c r="W16" s="16"/>
      <c r="X16" s="16"/>
      <c r="Y16" s="16"/>
      <c r="Z16" s="16"/>
      <c r="AA16" s="16"/>
      <c r="AB16" s="41" t="str">
        <f>[1]ES!B$2421</f>
        <v>1.(c)</v>
      </c>
      <c r="AC16" s="24" t="str">
        <f>[1]ES!C$2421</f>
        <v>ENDESA GENERACIÓN, S.L.</v>
      </c>
      <c r="AD16" s="24" t="str">
        <f>[1]ES!D$2421</f>
        <v>UNIDAD DE PRODUCCION TERMICA  AS PONTES</v>
      </c>
      <c r="AE16" s="24">
        <f>[1]ES!E$2421</f>
        <v>8972</v>
      </c>
      <c r="AF16" s="24" t="str">
        <f>[1]ES!F$2421</f>
        <v>A BALSA</v>
      </c>
      <c r="AG16" s="24" t="str">
        <f>[1]ES!G$2421</f>
        <v>S/N</v>
      </c>
      <c r="AH16" s="24" t="str">
        <f>[1]ES!H$2421</f>
        <v>PONTES DE GARCIA RODRIGUEZ (AS)</v>
      </c>
      <c r="AI16" s="24" t="str">
        <f>[1]ES!I$2421</f>
        <v>15320</v>
      </c>
      <c r="AJ16" s="24">
        <f>[1]ES!J$2421</f>
        <v>11100</v>
      </c>
      <c r="AK16" s="24">
        <f>[1]ES!K$2421</f>
        <v>10200</v>
      </c>
      <c r="AL16" s="24">
        <f>[1]ES!L$2421</f>
        <v>620</v>
      </c>
      <c r="AM16" s="24">
        <f>[1]ES!M$2421</f>
        <v>8940</v>
      </c>
      <c r="AN16" s="23" t="s">
        <v>810</v>
      </c>
    </row>
    <row r="17" spans="1:40" s="24" customFormat="1">
      <c r="A17" s="4" t="s">
        <v>4560</v>
      </c>
      <c r="B17" s="4">
        <v>2012</v>
      </c>
      <c r="C17" s="4" t="s">
        <v>4614</v>
      </c>
      <c r="D17" s="4" t="s">
        <v>4615</v>
      </c>
      <c r="E17" s="4" t="s">
        <v>1456</v>
      </c>
      <c r="F17" s="4">
        <v>106</v>
      </c>
      <c r="G17" s="4" t="s">
        <v>4616</v>
      </c>
      <c r="H17" s="4" t="s">
        <v>4613</v>
      </c>
      <c r="I17" s="4" t="s">
        <v>34</v>
      </c>
      <c r="J17" s="4" t="s">
        <v>476</v>
      </c>
      <c r="K17" s="4">
        <v>665</v>
      </c>
      <c r="L17" s="4" t="s">
        <v>27</v>
      </c>
      <c r="M17" s="4">
        <v>0</v>
      </c>
      <c r="N17" s="4">
        <v>0</v>
      </c>
      <c r="O17" s="4">
        <v>0</v>
      </c>
      <c r="P17" s="4">
        <v>1284.3202927280001</v>
      </c>
      <c r="Q17" s="4">
        <v>0</v>
      </c>
      <c r="R17" s="4">
        <v>0.27500000000000002</v>
      </c>
      <c r="S17" s="4">
        <v>28.375999999999998</v>
      </c>
      <c r="T17" s="4">
        <v>0.39019999999999999</v>
      </c>
      <c r="U17" s="16"/>
      <c r="V17" s="16"/>
      <c r="W17" s="16"/>
      <c r="X17" s="16"/>
      <c r="Y17" s="16"/>
      <c r="Z17" s="16"/>
      <c r="AA17" s="16"/>
      <c r="AB17" s="41" t="str">
        <f>[1]ES!B$2421</f>
        <v>1.(c)</v>
      </c>
      <c r="AC17" s="24" t="str">
        <f>[1]ES!C$2421</f>
        <v>ENDESA GENERACIÓN, S.L.</v>
      </c>
      <c r="AD17" s="24" t="str">
        <f>[1]ES!D$2421</f>
        <v>UNIDAD DE PRODUCCION TERMICA  AS PONTES</v>
      </c>
      <c r="AE17" s="24">
        <f>[1]ES!E$2421</f>
        <v>8972</v>
      </c>
      <c r="AF17" s="24" t="str">
        <f>[1]ES!F$2421</f>
        <v>A BALSA</v>
      </c>
      <c r="AG17" s="24" t="str">
        <f>[1]ES!G$2421</f>
        <v>S/N</v>
      </c>
      <c r="AH17" s="24" t="str">
        <f>[1]ES!H$2421</f>
        <v>PONTES DE GARCIA RODRIGUEZ (AS)</v>
      </c>
      <c r="AI17" s="24" t="str">
        <f>[1]ES!I$2421</f>
        <v>15320</v>
      </c>
      <c r="AJ17" s="24">
        <f>[1]ES!J$2421</f>
        <v>11100</v>
      </c>
      <c r="AK17" s="24">
        <f>[1]ES!K$2421</f>
        <v>10200</v>
      </c>
      <c r="AL17" s="24">
        <f>[1]ES!L$2421</f>
        <v>620</v>
      </c>
      <c r="AM17" s="24">
        <f>[1]ES!M$2421</f>
        <v>8940</v>
      </c>
      <c r="AN17" s="23" t="s">
        <v>810</v>
      </c>
    </row>
    <row r="18" spans="1:40" s="35" customFormat="1">
      <c r="A18" s="1" t="s">
        <v>4560</v>
      </c>
      <c r="B18" s="1">
        <v>2012</v>
      </c>
      <c r="C18" s="1" t="s">
        <v>4617</v>
      </c>
      <c r="D18" s="1" t="s">
        <v>4618</v>
      </c>
      <c r="E18" s="1" t="s">
        <v>152</v>
      </c>
      <c r="F18" s="1">
        <v>31</v>
      </c>
      <c r="G18" s="1" t="s">
        <v>4619</v>
      </c>
      <c r="H18" s="1" t="s">
        <v>4620</v>
      </c>
      <c r="I18" s="1" t="s">
        <v>6</v>
      </c>
      <c r="J18" s="1" t="s">
        <v>476</v>
      </c>
      <c r="K18" s="1">
        <v>666</v>
      </c>
      <c r="L18" s="1" t="s">
        <v>8</v>
      </c>
      <c r="M18" s="1">
        <v>0</v>
      </c>
      <c r="N18" s="1">
        <v>0</v>
      </c>
      <c r="O18" s="1">
        <v>0</v>
      </c>
      <c r="P18" s="1">
        <v>0</v>
      </c>
      <c r="Q18" s="1">
        <v>0</v>
      </c>
      <c r="R18" s="1">
        <v>0</v>
      </c>
      <c r="S18" s="1">
        <v>0</v>
      </c>
      <c r="T18" s="1">
        <v>0</v>
      </c>
      <c r="U18" s="3" t="s">
        <v>4621</v>
      </c>
      <c r="V18" s="3"/>
      <c r="W18" s="3"/>
      <c r="X18" s="3"/>
      <c r="Y18" s="3"/>
      <c r="Z18" s="3"/>
      <c r="AA18" s="3">
        <v>2008</v>
      </c>
      <c r="AB18" s="40"/>
      <c r="AN18" s="37"/>
    </row>
    <row r="19" spans="1:40" s="24" customFormat="1">
      <c r="A19" s="4" t="s">
        <v>4560</v>
      </c>
      <c r="B19" s="4">
        <v>2012</v>
      </c>
      <c r="C19" s="4" t="s">
        <v>4622</v>
      </c>
      <c r="D19" s="4" t="s">
        <v>4623</v>
      </c>
      <c r="E19" s="4" t="s">
        <v>2251</v>
      </c>
      <c r="F19" s="4">
        <v>199</v>
      </c>
      <c r="G19" s="4" t="s">
        <v>4624</v>
      </c>
      <c r="H19" s="4" t="s">
        <v>4620</v>
      </c>
      <c r="I19" s="4" t="s">
        <v>34</v>
      </c>
      <c r="J19" s="4" t="s">
        <v>476</v>
      </c>
      <c r="K19" s="4">
        <v>724</v>
      </c>
      <c r="L19" s="4" t="s">
        <v>27</v>
      </c>
      <c r="M19" s="4">
        <v>0</v>
      </c>
      <c r="N19" s="4">
        <v>0</v>
      </c>
      <c r="O19" s="4">
        <v>0</v>
      </c>
      <c r="P19" s="4">
        <v>2130.392932104</v>
      </c>
      <c r="Q19" s="4">
        <v>0</v>
      </c>
      <c r="R19" s="4">
        <v>0.26100000000000001</v>
      </c>
      <c r="S19" s="4">
        <v>41.68</v>
      </c>
      <c r="T19" s="4">
        <v>0</v>
      </c>
      <c r="U19" s="16"/>
      <c r="V19" s="16"/>
      <c r="W19" s="16"/>
      <c r="X19" s="16"/>
      <c r="Y19" s="16"/>
      <c r="Z19" s="16"/>
      <c r="AA19" s="16"/>
      <c r="AB19" s="41" t="str">
        <f>[1]ES!B$2468</f>
        <v>1.(c)</v>
      </c>
      <c r="AC19" s="24" t="str">
        <f>[1]ES!C$2468</f>
        <v>E.ON GENERACIÓN, S.A.</v>
      </c>
      <c r="AD19" s="24" t="str">
        <f>[1]ES!D$2468</f>
        <v>CENTRAL TÉRMICA DE CICLO COMBINADO BAHÍA DE ALGECIRAS</v>
      </c>
      <c r="AE19" s="24">
        <f>[1]ES!E$2468</f>
        <v>175415</v>
      </c>
      <c r="AF19" s="24" t="str">
        <f>[1]ES!F$2468</f>
        <v>INDUSTRIAL PUENTE MAYORGA</v>
      </c>
      <c r="AG19" s="24" t="str">
        <f>[1]ES!G$2468</f>
        <v>S/N</v>
      </c>
      <c r="AH19" s="24" t="str">
        <f>[1]ES!H$2468</f>
        <v>PUENTE MAYORGA</v>
      </c>
      <c r="AI19" s="24" t="str">
        <f>[1]ES!I$2468</f>
        <v>11360</v>
      </c>
      <c r="AJ19" s="24">
        <f>[1]ES!J$2468</f>
        <v>0</v>
      </c>
      <c r="AK19" s="24">
        <f>[1]ES!K$2468</f>
        <v>0</v>
      </c>
      <c r="AL19" s="24">
        <f>[1]ES!L$2468</f>
        <v>0</v>
      </c>
      <c r="AM19" s="24">
        <f>[1]ES!M$2468</f>
        <v>199</v>
      </c>
      <c r="AN19" s="23" t="s">
        <v>810</v>
      </c>
    </row>
    <row r="20" spans="1:40" s="24" customFormat="1">
      <c r="A20" s="4" t="s">
        <v>4560</v>
      </c>
      <c r="B20" s="4">
        <v>2012</v>
      </c>
      <c r="C20" s="4" t="s">
        <v>4625</v>
      </c>
      <c r="D20" s="4" t="s">
        <v>4626</v>
      </c>
      <c r="E20" s="4" t="s">
        <v>2256</v>
      </c>
      <c r="F20" s="4">
        <v>200</v>
      </c>
      <c r="G20" s="4" t="s">
        <v>4627</v>
      </c>
      <c r="H20" s="4" t="s">
        <v>4620</v>
      </c>
      <c r="I20" s="4" t="s">
        <v>34</v>
      </c>
      <c r="J20" s="4" t="s">
        <v>476</v>
      </c>
      <c r="K20" s="4">
        <v>717</v>
      </c>
      <c r="L20" s="4" t="s">
        <v>27</v>
      </c>
      <c r="M20" s="4">
        <v>0</v>
      </c>
      <c r="N20" s="4">
        <v>0</v>
      </c>
      <c r="O20" s="4">
        <v>0</v>
      </c>
      <c r="P20" s="4">
        <v>1569.10740328</v>
      </c>
      <c r="Q20" s="4">
        <v>0</v>
      </c>
      <c r="R20" s="4">
        <v>1.0710000000000002</v>
      </c>
      <c r="S20" s="4">
        <v>44.027000000000001</v>
      </c>
      <c r="T20" s="4">
        <v>0.33357999999999999</v>
      </c>
      <c r="U20" s="16"/>
      <c r="V20" s="16"/>
      <c r="W20" s="16"/>
      <c r="X20" s="16"/>
      <c r="Y20" s="16"/>
      <c r="Z20" s="16"/>
      <c r="AA20" s="16"/>
      <c r="AB20" s="41" t="str">
        <f>[1]ES!B$2468</f>
        <v>1.(c)</v>
      </c>
      <c r="AC20" s="24" t="str">
        <f>[1]ES!C$2468</f>
        <v>E.ON GENERACIÓN, S.A.</v>
      </c>
      <c r="AD20" s="24" t="str">
        <f>[1]ES!D$2468</f>
        <v>CENTRAL TÉRMICA DE CICLO COMBINADO BAHÍA DE ALGECIRAS</v>
      </c>
      <c r="AE20" s="24">
        <f>[1]ES!E$2468</f>
        <v>175415</v>
      </c>
      <c r="AF20" s="24" t="str">
        <f>[1]ES!F$2468</f>
        <v>INDUSTRIAL PUENTE MAYORGA</v>
      </c>
      <c r="AG20" s="24" t="str">
        <f>[1]ES!G$2468</f>
        <v>S/N</v>
      </c>
      <c r="AH20" s="24" t="str">
        <f>[1]ES!H$2468</f>
        <v>PUENTE MAYORGA</v>
      </c>
      <c r="AI20" s="24" t="str">
        <f>[1]ES!I$2468</f>
        <v>11360</v>
      </c>
      <c r="AJ20" s="24">
        <f>[1]ES!J$2468</f>
        <v>0</v>
      </c>
      <c r="AK20" s="24">
        <f>[1]ES!K$2468</f>
        <v>0</v>
      </c>
      <c r="AL20" s="24">
        <f>[1]ES!L$2468</f>
        <v>0</v>
      </c>
      <c r="AM20" s="24">
        <f>[1]ES!M$2468</f>
        <v>199</v>
      </c>
      <c r="AN20" s="23" t="s">
        <v>810</v>
      </c>
    </row>
    <row r="21" spans="1:40" s="24" customFormat="1">
      <c r="A21" s="4" t="s">
        <v>4560</v>
      </c>
      <c r="B21" s="4">
        <v>2012</v>
      </c>
      <c r="C21" s="4" t="s">
        <v>4628</v>
      </c>
      <c r="D21" s="4" t="s">
        <v>4629</v>
      </c>
      <c r="E21" s="4" t="s">
        <v>113</v>
      </c>
      <c r="F21" s="4">
        <v>22</v>
      </c>
      <c r="G21" s="4" t="s">
        <v>4630</v>
      </c>
      <c r="H21" s="4" t="s">
        <v>4631</v>
      </c>
      <c r="I21" s="4" t="s">
        <v>6</v>
      </c>
      <c r="J21" s="4" t="s">
        <v>476</v>
      </c>
      <c r="K21" s="4">
        <v>445</v>
      </c>
      <c r="L21" s="4" t="s">
        <v>8</v>
      </c>
      <c r="M21" s="4">
        <v>0</v>
      </c>
      <c r="N21" s="4">
        <v>0</v>
      </c>
      <c r="O21" s="4">
        <v>0</v>
      </c>
      <c r="P21" s="4">
        <v>0</v>
      </c>
      <c r="Q21" s="4">
        <v>0</v>
      </c>
      <c r="R21" s="4">
        <v>0</v>
      </c>
      <c r="S21" s="4">
        <v>0</v>
      </c>
      <c r="T21" s="4">
        <v>0</v>
      </c>
      <c r="U21" s="16" t="s">
        <v>4580</v>
      </c>
      <c r="V21" s="16"/>
      <c r="W21" s="16"/>
      <c r="X21" s="16"/>
      <c r="Y21" s="16"/>
      <c r="Z21" s="16"/>
      <c r="AA21" s="16"/>
      <c r="AB21" s="41" t="str">
        <f>[1]ES!B$984</f>
        <v>1.(c)</v>
      </c>
      <c r="AC21" s="24" t="str">
        <f>[1]ES!C$984</f>
        <v>E.ON GENERACIÓN, S.A.</v>
      </c>
      <c r="AD21" s="24" t="str">
        <f>[1]ES!D$984</f>
        <v>CENTRAL TÈRMICA DE CERCS</v>
      </c>
      <c r="AE21" s="24">
        <f>[1]ES!E$984</f>
        <v>7691</v>
      </c>
      <c r="AF21" s="24" t="str">
        <f>[1]ES!F$984</f>
        <v>C-16    KM 106.4</v>
      </c>
      <c r="AG21" s="24" t="str">
        <f>[1]ES!G$984</f>
        <v>S/N</v>
      </c>
      <c r="AH21" s="24" t="str">
        <f>[1]ES!H$984</f>
        <v>Cercs</v>
      </c>
      <c r="AI21" s="24" t="str">
        <f>[1]ES!I$984</f>
        <v>08698</v>
      </c>
      <c r="AJ21" s="24">
        <f>[1]ES!J$984</f>
        <v>0</v>
      </c>
      <c r="AK21" s="24">
        <f>[1]ES!K$984</f>
        <v>0</v>
      </c>
      <c r="AL21" s="24">
        <f>[1]ES!L$984</f>
        <v>0</v>
      </c>
      <c r="AM21" s="24">
        <f>[1]ES!M$984</f>
        <v>0</v>
      </c>
      <c r="AN21" s="23" t="s">
        <v>810</v>
      </c>
    </row>
    <row r="22" spans="1:40" s="35" customFormat="1">
      <c r="A22" s="1" t="s">
        <v>4560</v>
      </c>
      <c r="B22" s="1">
        <v>2012</v>
      </c>
      <c r="C22" s="1" t="s">
        <v>4632</v>
      </c>
      <c r="D22" s="1" t="s">
        <v>4633</v>
      </c>
      <c r="E22" s="1" t="s">
        <v>199</v>
      </c>
      <c r="F22" s="1">
        <v>41</v>
      </c>
      <c r="G22" s="1" t="s">
        <v>4634</v>
      </c>
      <c r="H22" s="1" t="s">
        <v>4631</v>
      </c>
      <c r="I22" s="1" t="s">
        <v>6</v>
      </c>
      <c r="J22" s="1" t="s">
        <v>476</v>
      </c>
      <c r="K22" s="1">
        <v>1032</v>
      </c>
      <c r="L22" s="1" t="s">
        <v>8</v>
      </c>
      <c r="M22" s="1">
        <v>0</v>
      </c>
      <c r="N22" s="1">
        <v>0</v>
      </c>
      <c r="O22" s="1">
        <v>0</v>
      </c>
      <c r="P22" s="1">
        <v>0</v>
      </c>
      <c r="Q22" s="1">
        <v>0</v>
      </c>
      <c r="R22" s="1">
        <v>0</v>
      </c>
      <c r="S22" s="1">
        <v>0</v>
      </c>
      <c r="T22" s="1">
        <v>0</v>
      </c>
      <c r="U22" s="3" t="s">
        <v>4621</v>
      </c>
      <c r="V22" s="3"/>
      <c r="W22" s="3"/>
      <c r="X22" s="3"/>
      <c r="Y22" s="3"/>
      <c r="Z22" s="3"/>
      <c r="AA22" s="3">
        <v>2011</v>
      </c>
      <c r="AB22" s="40"/>
      <c r="AN22" s="37"/>
    </row>
    <row r="23" spans="1:40" s="35" customFormat="1">
      <c r="A23" s="1" t="s">
        <v>4560</v>
      </c>
      <c r="B23" s="1">
        <v>2012</v>
      </c>
      <c r="C23" s="1" t="s">
        <v>4635</v>
      </c>
      <c r="D23" s="1" t="s">
        <v>4636</v>
      </c>
      <c r="E23" s="1" t="s">
        <v>205</v>
      </c>
      <c r="F23" s="1">
        <v>42</v>
      </c>
      <c r="G23" s="1" t="s">
        <v>4637</v>
      </c>
      <c r="H23" s="1" t="s">
        <v>4631</v>
      </c>
      <c r="I23" s="1" t="s">
        <v>6</v>
      </c>
      <c r="J23" s="1" t="s">
        <v>476</v>
      </c>
      <c r="K23" s="1">
        <v>1032</v>
      </c>
      <c r="L23" s="1" t="s">
        <v>8</v>
      </c>
      <c r="M23" s="1">
        <v>0</v>
      </c>
      <c r="N23" s="1">
        <v>0</v>
      </c>
      <c r="O23" s="1">
        <v>0</v>
      </c>
      <c r="P23" s="1">
        <v>0</v>
      </c>
      <c r="Q23" s="1">
        <v>0</v>
      </c>
      <c r="R23" s="1">
        <v>0</v>
      </c>
      <c r="S23" s="1">
        <v>0</v>
      </c>
      <c r="T23" s="1">
        <v>0</v>
      </c>
      <c r="U23" s="3" t="s">
        <v>4621</v>
      </c>
      <c r="V23" s="3"/>
      <c r="W23" s="3"/>
      <c r="X23" s="3"/>
      <c r="Y23" s="3"/>
      <c r="Z23" s="3"/>
      <c r="AA23" s="3">
        <v>2011</v>
      </c>
      <c r="AB23" s="40"/>
      <c r="AN23" s="37"/>
    </row>
    <row r="24" spans="1:40" s="35" customFormat="1">
      <c r="A24" s="1" t="s">
        <v>4560</v>
      </c>
      <c r="B24" s="1">
        <v>2012</v>
      </c>
      <c r="C24" s="1" t="s">
        <v>4638</v>
      </c>
      <c r="D24" s="1" t="s">
        <v>4639</v>
      </c>
      <c r="E24" s="1" t="s">
        <v>209</v>
      </c>
      <c r="F24" s="1">
        <v>43</v>
      </c>
      <c r="G24" s="1" t="s">
        <v>4640</v>
      </c>
      <c r="H24" s="1" t="s">
        <v>4631</v>
      </c>
      <c r="I24" s="1" t="s">
        <v>6</v>
      </c>
      <c r="J24" s="1" t="s">
        <v>476</v>
      </c>
      <c r="K24" s="1">
        <v>1315</v>
      </c>
      <c r="L24" s="1" t="s">
        <v>8</v>
      </c>
      <c r="M24" s="1">
        <v>0</v>
      </c>
      <c r="N24" s="1">
        <v>0</v>
      </c>
      <c r="O24" s="1">
        <v>0</v>
      </c>
      <c r="P24" s="1">
        <v>0</v>
      </c>
      <c r="Q24" s="1">
        <v>0</v>
      </c>
      <c r="R24" s="1">
        <v>0</v>
      </c>
      <c r="S24" s="1">
        <v>0</v>
      </c>
      <c r="T24" s="1">
        <v>0</v>
      </c>
      <c r="U24" s="3" t="s">
        <v>4580</v>
      </c>
      <c r="V24" s="3"/>
      <c r="W24" s="3"/>
      <c r="X24" s="3"/>
      <c r="Y24" s="3"/>
      <c r="Z24" s="3"/>
      <c r="AA24" s="3"/>
      <c r="AB24" s="40"/>
      <c r="AN24" s="37"/>
    </row>
    <row r="25" spans="1:40" s="35" customFormat="1">
      <c r="A25" s="1" t="s">
        <v>4560</v>
      </c>
      <c r="B25" s="1">
        <v>2012</v>
      </c>
      <c r="C25" s="1" t="s">
        <v>4641</v>
      </c>
      <c r="D25" s="1" t="s">
        <v>4642</v>
      </c>
      <c r="E25" s="1" t="s">
        <v>291</v>
      </c>
      <c r="F25" s="1">
        <v>62</v>
      </c>
      <c r="G25" s="1" t="s">
        <v>4643</v>
      </c>
      <c r="H25" s="1" t="s">
        <v>4631</v>
      </c>
      <c r="I25" s="1" t="s">
        <v>34</v>
      </c>
      <c r="J25" s="1" t="s">
        <v>476</v>
      </c>
      <c r="K25" s="1">
        <v>735</v>
      </c>
      <c r="L25" s="1" t="s">
        <v>27</v>
      </c>
      <c r="M25" s="1">
        <v>0</v>
      </c>
      <c r="N25" s="1">
        <v>0</v>
      </c>
      <c r="O25" s="1">
        <v>0</v>
      </c>
      <c r="P25" s="1">
        <v>2319.3918562720005</v>
      </c>
      <c r="Q25" s="1">
        <v>0</v>
      </c>
      <c r="R25" s="1">
        <v>8.5840000000000014</v>
      </c>
      <c r="S25" s="1">
        <v>29.695</v>
      </c>
      <c r="T25" s="1">
        <v>1.1651100000000001</v>
      </c>
      <c r="U25" s="3"/>
      <c r="V25" s="3"/>
      <c r="W25" s="3"/>
      <c r="X25" s="3"/>
      <c r="Y25" s="3"/>
      <c r="Z25" s="3"/>
      <c r="AA25" s="3"/>
      <c r="AB25" s="40"/>
      <c r="AN25" s="37"/>
    </row>
    <row r="26" spans="1:40" s="24" customFormat="1">
      <c r="A26" s="4" t="s">
        <v>4560</v>
      </c>
      <c r="B26" s="4">
        <v>2012</v>
      </c>
      <c r="C26" s="4" t="s">
        <v>4644</v>
      </c>
      <c r="D26" s="4" t="s">
        <v>4645</v>
      </c>
      <c r="E26" s="4" t="s">
        <v>2205</v>
      </c>
      <c r="F26" s="4">
        <v>188</v>
      </c>
      <c r="G26" s="4" t="s">
        <v>4646</v>
      </c>
      <c r="H26" s="4" t="s">
        <v>4631</v>
      </c>
      <c r="I26" s="4" t="s">
        <v>34</v>
      </c>
      <c r="J26" s="4" t="s">
        <v>476</v>
      </c>
      <c r="K26" s="4">
        <v>746</v>
      </c>
      <c r="L26" s="4" t="s">
        <v>27</v>
      </c>
      <c r="M26" s="4">
        <v>0</v>
      </c>
      <c r="N26" s="4">
        <v>0</v>
      </c>
      <c r="O26" s="4">
        <v>0</v>
      </c>
      <c r="P26" s="4">
        <v>5313.7079784080006</v>
      </c>
      <c r="Q26" s="4">
        <v>0</v>
      </c>
      <c r="R26" s="4">
        <v>1.071</v>
      </c>
      <c r="S26" s="4">
        <v>72.037000000000006</v>
      </c>
      <c r="T26" s="4">
        <v>3.77976</v>
      </c>
      <c r="U26" s="16"/>
      <c r="V26" s="16"/>
      <c r="W26" s="16"/>
      <c r="X26" s="16"/>
      <c r="Y26" s="16"/>
      <c r="Z26" s="16"/>
      <c r="AA26" s="16"/>
      <c r="AB26" s="41" t="str">
        <f>[1]ES!B$536</f>
        <v>1.(c)</v>
      </c>
      <c r="AC26" s="24" t="str">
        <f>[1]ES!C$536</f>
        <v>GAS NATURAL SDG, S.A.</v>
      </c>
      <c r="AD26" s="24" t="str">
        <f>[1]ES!D$536</f>
        <v>CENTRAL TÉRMICA DE CICLE COMBINAT PORT DE BARCELONA</v>
      </c>
      <c r="AE26" s="24">
        <f>[1]ES!E$536</f>
        <v>175374</v>
      </c>
      <c r="AF26" s="24" t="str">
        <f>[1]ES!F$536</f>
        <v>PORT D'ALEXANDRIA (MOLL D'INFLAMABLES PORT DE BARCELONA)</v>
      </c>
      <c r="AG26" s="24" t="str">
        <f>[1]ES!G$536</f>
        <v>20</v>
      </c>
      <c r="AH26" s="24" t="str">
        <f>[1]ES!H$536</f>
        <v>Barcelona</v>
      </c>
      <c r="AI26" s="24" t="str">
        <f>[1]ES!I$536</f>
        <v>08039</v>
      </c>
      <c r="AJ26" s="24">
        <f>[1]ES!J$536</f>
        <v>193</v>
      </c>
      <c r="AK26" s="24">
        <f>[1]ES!K$536</f>
        <v>0</v>
      </c>
      <c r="AL26" s="24">
        <f>[1]ES!L$536</f>
        <v>0</v>
      </c>
      <c r="AM26" s="24">
        <f>[1]ES!M$536</f>
        <v>687</v>
      </c>
      <c r="AN26" s="23" t="s">
        <v>810</v>
      </c>
    </row>
    <row r="27" spans="1:40" s="24" customFormat="1">
      <c r="A27" s="4" t="s">
        <v>4560</v>
      </c>
      <c r="B27" s="4">
        <v>2012</v>
      </c>
      <c r="C27" s="4" t="s">
        <v>4647</v>
      </c>
      <c r="D27" s="4" t="s">
        <v>4648</v>
      </c>
      <c r="E27" s="4" t="s">
        <v>2209</v>
      </c>
      <c r="F27" s="4">
        <v>189</v>
      </c>
      <c r="G27" s="4" t="s">
        <v>4649</v>
      </c>
      <c r="H27" s="4" t="s">
        <v>4631</v>
      </c>
      <c r="I27" s="4" t="s">
        <v>34</v>
      </c>
      <c r="J27" s="4" t="s">
        <v>476</v>
      </c>
      <c r="K27" s="4">
        <v>746</v>
      </c>
      <c r="L27" s="4" t="s">
        <v>27</v>
      </c>
      <c r="M27" s="4">
        <v>0</v>
      </c>
      <c r="N27" s="4">
        <v>0</v>
      </c>
      <c r="O27" s="4">
        <v>0</v>
      </c>
      <c r="P27" s="4">
        <v>8298.440619256</v>
      </c>
      <c r="Q27" s="4">
        <v>0</v>
      </c>
      <c r="R27" s="4">
        <v>0.68200000000000005</v>
      </c>
      <c r="S27" s="4">
        <v>121.04900000000001</v>
      </c>
      <c r="T27" s="4">
        <v>4.6306099999999999</v>
      </c>
      <c r="U27" s="16"/>
      <c r="V27" s="16"/>
      <c r="W27" s="16"/>
      <c r="X27" s="16"/>
      <c r="Y27" s="16"/>
      <c r="Z27" s="16"/>
      <c r="AA27" s="16"/>
      <c r="AB27" s="41" t="str">
        <f>[1]ES!B$536</f>
        <v>1.(c)</v>
      </c>
      <c r="AC27" s="24" t="str">
        <f>[1]ES!C$536</f>
        <v>GAS NATURAL SDG, S.A.</v>
      </c>
      <c r="AD27" s="24" t="str">
        <f>[1]ES!D$536</f>
        <v>CENTRAL TÉRMICA DE CICLE COMBINAT PORT DE BARCELONA</v>
      </c>
      <c r="AE27" s="24">
        <f>[1]ES!E$536</f>
        <v>175374</v>
      </c>
      <c r="AF27" s="24" t="str">
        <f>[1]ES!F$536</f>
        <v>PORT D'ALEXANDRIA (MOLL D'INFLAMABLES PORT DE BARCELONA)</v>
      </c>
      <c r="AG27" s="24" t="str">
        <f>[1]ES!G$536</f>
        <v>20</v>
      </c>
      <c r="AH27" s="24" t="str">
        <f>[1]ES!H$536</f>
        <v>Barcelona</v>
      </c>
      <c r="AI27" s="24" t="str">
        <f>[1]ES!I$536</f>
        <v>08039</v>
      </c>
      <c r="AJ27" s="24">
        <f>[1]ES!J$536</f>
        <v>193</v>
      </c>
      <c r="AK27" s="24">
        <f>[1]ES!K$536</f>
        <v>0</v>
      </c>
      <c r="AL27" s="24">
        <f>[1]ES!L$536</f>
        <v>0</v>
      </c>
      <c r="AM27" s="24">
        <f>[1]ES!M$536</f>
        <v>687</v>
      </c>
      <c r="AN27" s="23" t="s">
        <v>810</v>
      </c>
    </row>
    <row r="28" spans="1:40" s="24" customFormat="1">
      <c r="A28" s="4" t="s">
        <v>4560</v>
      </c>
      <c r="B28" s="4">
        <v>2012</v>
      </c>
      <c r="C28" s="4" t="s">
        <v>4650</v>
      </c>
      <c r="D28" s="4" t="s">
        <v>4651</v>
      </c>
      <c r="E28" s="4" t="s">
        <v>2239</v>
      </c>
      <c r="F28" s="4">
        <v>196</v>
      </c>
      <c r="G28" s="4" t="s">
        <v>4652</v>
      </c>
      <c r="H28" s="4" t="s">
        <v>4653</v>
      </c>
      <c r="I28" s="4" t="s">
        <v>34</v>
      </c>
      <c r="J28" s="4" t="s">
        <v>15</v>
      </c>
      <c r="K28" s="4">
        <v>208</v>
      </c>
      <c r="L28" s="4" t="s">
        <v>8</v>
      </c>
      <c r="M28" s="4">
        <v>0</v>
      </c>
      <c r="N28" s="4">
        <v>0</v>
      </c>
      <c r="O28" s="4">
        <v>0</v>
      </c>
      <c r="P28" s="4">
        <v>4514.2941355120001</v>
      </c>
      <c r="Q28" s="4">
        <v>0</v>
      </c>
      <c r="R28" s="4">
        <v>2.31</v>
      </c>
      <c r="S28" s="4">
        <v>47.021000000000001</v>
      </c>
      <c r="T28" s="4">
        <v>3.68</v>
      </c>
      <c r="U28" s="16"/>
      <c r="V28" s="16"/>
      <c r="W28" s="16"/>
      <c r="X28" s="16"/>
      <c r="Y28" s="16"/>
      <c r="Z28" s="16"/>
      <c r="AA28" s="16"/>
      <c r="AB28" s="41" t="str">
        <f>[1]ES!B$308</f>
        <v>5.(b)</v>
      </c>
      <c r="AC28" s="24" t="str">
        <f>[1]ES!C$308</f>
        <v>ZABALGARBI, S.A.</v>
      </c>
      <c r="AD28" s="24" t="str">
        <f>[1]ES!D$308</f>
        <v>ZABALGARBI</v>
      </c>
      <c r="AE28" s="24">
        <f>[1]ES!E$308</f>
        <v>10334</v>
      </c>
      <c r="AF28" s="24" t="str">
        <f>[1]ES!F$308</f>
        <v>ARTIGAS</v>
      </c>
      <c r="AG28" s="24" t="str">
        <f>[1]ES!G$308</f>
        <v>10</v>
      </c>
      <c r="AH28" s="24" t="str">
        <f>[1]ES!H$308</f>
        <v>ALONSOTEGI</v>
      </c>
      <c r="AI28" s="24" t="str">
        <f>[1]ES!I$308</f>
        <v>48910</v>
      </c>
      <c r="AJ28" s="24">
        <f>[1]ES!J$308</f>
        <v>243</v>
      </c>
      <c r="AK28" s="24">
        <f>[1]ES!K$308</f>
        <v>0</v>
      </c>
      <c r="AL28" s="24">
        <f>[1]ES!L$308</f>
        <v>0</v>
      </c>
      <c r="AM28" s="24">
        <f>[1]ES!M$308</f>
        <v>305</v>
      </c>
      <c r="AN28" s="23" t="s">
        <v>809</v>
      </c>
    </row>
    <row r="29" spans="1:40" s="24" customFormat="1">
      <c r="A29" s="4" t="s">
        <v>4560</v>
      </c>
      <c r="B29" s="4">
        <v>2012</v>
      </c>
      <c r="C29" s="4" t="s">
        <v>4654</v>
      </c>
      <c r="D29" s="4" t="s">
        <v>4655</v>
      </c>
      <c r="E29" s="4" t="s">
        <v>2102</v>
      </c>
      <c r="F29" s="4">
        <v>165</v>
      </c>
      <c r="G29" s="4" t="s">
        <v>4656</v>
      </c>
      <c r="H29" s="4" t="s">
        <v>4657</v>
      </c>
      <c r="I29" s="4" t="s">
        <v>6</v>
      </c>
      <c r="J29" s="4" t="s">
        <v>633</v>
      </c>
      <c r="K29" s="4">
        <v>334</v>
      </c>
      <c r="L29" s="4" t="s">
        <v>8</v>
      </c>
      <c r="M29" s="4">
        <v>0</v>
      </c>
      <c r="N29" s="4">
        <v>0</v>
      </c>
      <c r="O29" s="4">
        <v>30.628946896000002</v>
      </c>
      <c r="P29" s="4">
        <v>0</v>
      </c>
      <c r="Q29" s="4">
        <v>6573.7818237760002</v>
      </c>
      <c r="R29" s="4">
        <v>21.473000000000003</v>
      </c>
      <c r="S29" s="4">
        <v>240.92399999999995</v>
      </c>
      <c r="T29" s="4">
        <v>64.974000000000004</v>
      </c>
      <c r="U29" s="16"/>
      <c r="V29" s="16"/>
      <c r="W29" s="16"/>
      <c r="X29" s="16"/>
      <c r="Y29" s="16"/>
      <c r="Z29" s="16"/>
      <c r="AA29" s="16"/>
      <c r="AB29" s="41" t="str">
        <f>[1]ES!B$2074</f>
        <v>1.(a)</v>
      </c>
      <c r="AC29" s="24" t="str">
        <f>[1]ES!C$2074</f>
        <v>PETROLEOS DEL NORTE, PETRONOR, S.A.</v>
      </c>
      <c r="AD29" s="24" t="str">
        <f>[1]ES!D$2074</f>
        <v>PETROLEOS DEL NORTE, PETRONOR, S.A. (PETRONOR)</v>
      </c>
      <c r="AE29" s="24">
        <f>[1]ES!E$2074</f>
        <v>9118</v>
      </c>
      <c r="AF29" s="24" t="str">
        <f>[1]ES!F$2074</f>
        <v>EDIFICIO MUÑATONES, SAN MARTIN</v>
      </c>
      <c r="AG29" s="24" t="str">
        <f>[1]ES!G$2074</f>
        <v>Nº 5</v>
      </c>
      <c r="AH29" s="24" t="str">
        <f>[1]ES!H$2074</f>
        <v>Muskiz</v>
      </c>
      <c r="AI29" s="24" t="str">
        <f>[1]ES!I$2074</f>
        <v>48550</v>
      </c>
      <c r="AJ29" s="24">
        <f>[1]ES!J$2074</f>
        <v>3130</v>
      </c>
      <c r="AK29" s="24">
        <f>[1]ES!K$2074</f>
        <v>5920</v>
      </c>
      <c r="AL29" s="24">
        <f>[1]ES!L$2074</f>
        <v>0</v>
      </c>
      <c r="AM29" s="24">
        <f>[1]ES!M$2074</f>
        <v>2010</v>
      </c>
      <c r="AN29" s="23" t="s">
        <v>809</v>
      </c>
    </row>
    <row r="30" spans="1:40" s="24" customFormat="1">
      <c r="A30" s="4" t="s">
        <v>4560</v>
      </c>
      <c r="B30" s="4">
        <v>2012</v>
      </c>
      <c r="C30" s="4" t="s">
        <v>4658</v>
      </c>
      <c r="D30" s="4" t="s">
        <v>4659</v>
      </c>
      <c r="E30" s="4" t="s">
        <v>2106</v>
      </c>
      <c r="F30" s="4">
        <v>166</v>
      </c>
      <c r="G30" s="4" t="s">
        <v>4660</v>
      </c>
      <c r="H30" s="4" t="s">
        <v>4657</v>
      </c>
      <c r="I30" s="4" t="s">
        <v>6</v>
      </c>
      <c r="J30" s="4" t="s">
        <v>633</v>
      </c>
      <c r="K30" s="4">
        <v>321</v>
      </c>
      <c r="L30" s="4" t="s">
        <v>8</v>
      </c>
      <c r="M30" s="4">
        <v>0</v>
      </c>
      <c r="N30" s="4">
        <v>0</v>
      </c>
      <c r="O30" s="4">
        <v>2.0162319440000003</v>
      </c>
      <c r="P30" s="4">
        <v>0</v>
      </c>
      <c r="Q30" s="4">
        <v>4745.357958048</v>
      </c>
      <c r="R30" s="4">
        <v>103.72799999999999</v>
      </c>
      <c r="S30" s="4">
        <v>190.501</v>
      </c>
      <c r="T30" s="4">
        <v>5.2479999999999993</v>
      </c>
      <c r="U30" s="16"/>
      <c r="V30" s="16"/>
      <c r="W30" s="16"/>
      <c r="X30" s="16"/>
      <c r="Y30" s="16"/>
      <c r="Z30" s="16"/>
      <c r="AA30" s="16"/>
      <c r="AB30" s="41" t="str">
        <f>[1]ES!B$2074</f>
        <v>1.(a)</v>
      </c>
      <c r="AC30" s="24" t="str">
        <f>[1]ES!C$2074</f>
        <v>PETROLEOS DEL NORTE, PETRONOR, S.A.</v>
      </c>
      <c r="AD30" s="24" t="str">
        <f>[1]ES!D$2074</f>
        <v>PETROLEOS DEL NORTE, PETRONOR, S.A. (PETRONOR)</v>
      </c>
      <c r="AE30" s="24">
        <f>[1]ES!E$2074</f>
        <v>9118</v>
      </c>
      <c r="AF30" s="24" t="str">
        <f>[1]ES!F$2074</f>
        <v>EDIFICIO MUÑATONES, SAN MARTIN</v>
      </c>
      <c r="AG30" s="24" t="str">
        <f>[1]ES!G$2074</f>
        <v>Nº 5</v>
      </c>
      <c r="AH30" s="24" t="str">
        <f>[1]ES!H$2074</f>
        <v>Muskiz</v>
      </c>
      <c r="AI30" s="24" t="str">
        <f>[1]ES!I$2074</f>
        <v>48550</v>
      </c>
      <c r="AJ30" s="24">
        <f>[1]ES!J$2074</f>
        <v>3130</v>
      </c>
      <c r="AK30" s="24">
        <f>[1]ES!K$2074</f>
        <v>5920</v>
      </c>
      <c r="AL30" s="24">
        <f>[1]ES!L$2074</f>
        <v>0</v>
      </c>
      <c r="AM30" s="24">
        <f>[1]ES!M$2074</f>
        <v>2010</v>
      </c>
      <c r="AN30" s="23" t="s">
        <v>809</v>
      </c>
    </row>
    <row r="31" spans="1:40" s="24" customFormat="1">
      <c r="A31" s="4" t="s">
        <v>4560</v>
      </c>
      <c r="B31" s="4">
        <v>2012</v>
      </c>
      <c r="C31" s="4" t="s">
        <v>4661</v>
      </c>
      <c r="D31" s="4" t="s">
        <v>4662</v>
      </c>
      <c r="E31" s="4" t="s">
        <v>2111</v>
      </c>
      <c r="F31" s="4">
        <v>167</v>
      </c>
      <c r="G31" s="4" t="s">
        <v>4663</v>
      </c>
      <c r="H31" s="4" t="s">
        <v>4657</v>
      </c>
      <c r="I31" s="4" t="s">
        <v>6</v>
      </c>
      <c r="J31" s="4" t="s">
        <v>633</v>
      </c>
      <c r="K31" s="4">
        <v>337</v>
      </c>
      <c r="L31" s="4" t="s">
        <v>8</v>
      </c>
      <c r="M31" s="4">
        <v>0</v>
      </c>
      <c r="N31" s="4">
        <v>0</v>
      </c>
      <c r="O31" s="4">
        <v>992.84568159200012</v>
      </c>
      <c r="P31" s="4">
        <v>0</v>
      </c>
      <c r="Q31" s="4">
        <v>5518.2895829760009</v>
      </c>
      <c r="R31" s="4">
        <v>869.97199999999998</v>
      </c>
      <c r="S31" s="4">
        <v>580.44700000000012</v>
      </c>
      <c r="T31" s="4">
        <v>30.713999999999999</v>
      </c>
      <c r="U31" s="16"/>
      <c r="V31" s="16"/>
      <c r="W31" s="16"/>
      <c r="X31" s="16"/>
      <c r="Y31" s="16"/>
      <c r="Z31" s="16"/>
      <c r="AA31" s="16"/>
      <c r="AB31" s="41" t="str">
        <f>[1]ES!B$2074</f>
        <v>1.(a)</v>
      </c>
      <c r="AC31" s="24" t="str">
        <f>[1]ES!C$2074</f>
        <v>PETROLEOS DEL NORTE, PETRONOR, S.A.</v>
      </c>
      <c r="AD31" s="24" t="str">
        <f>[1]ES!D$2074</f>
        <v>PETROLEOS DEL NORTE, PETRONOR, S.A. (PETRONOR)</v>
      </c>
      <c r="AE31" s="24">
        <f>[1]ES!E$2074</f>
        <v>9118</v>
      </c>
      <c r="AF31" s="24" t="str">
        <f>[1]ES!F$2074</f>
        <v>EDIFICIO MUÑATONES, SAN MARTIN</v>
      </c>
      <c r="AG31" s="24" t="str">
        <f>[1]ES!G$2074</f>
        <v>Nº 5</v>
      </c>
      <c r="AH31" s="24" t="str">
        <f>[1]ES!H$2074</f>
        <v>Muskiz</v>
      </c>
      <c r="AI31" s="24" t="str">
        <f>[1]ES!I$2074</f>
        <v>48550</v>
      </c>
      <c r="AJ31" s="24">
        <f>[1]ES!J$2074</f>
        <v>3130</v>
      </c>
      <c r="AK31" s="24">
        <f>[1]ES!K$2074</f>
        <v>5920</v>
      </c>
      <c r="AL31" s="24">
        <f>[1]ES!L$2074</f>
        <v>0</v>
      </c>
      <c r="AM31" s="24">
        <f>[1]ES!M$2074</f>
        <v>2010</v>
      </c>
      <c r="AN31" s="23" t="s">
        <v>809</v>
      </c>
    </row>
    <row r="32" spans="1:40" s="24" customFormat="1">
      <c r="A32" s="4" t="s">
        <v>4560</v>
      </c>
      <c r="B32" s="4">
        <v>2012</v>
      </c>
      <c r="C32" s="4" t="s">
        <v>4664</v>
      </c>
      <c r="D32" s="4" t="s">
        <v>4665</v>
      </c>
      <c r="E32" s="4" t="s">
        <v>2116</v>
      </c>
      <c r="F32" s="4">
        <v>168</v>
      </c>
      <c r="G32" s="4" t="s">
        <v>4666</v>
      </c>
      <c r="H32" s="4" t="s">
        <v>4657</v>
      </c>
      <c r="I32" s="4" t="s">
        <v>34</v>
      </c>
      <c r="J32" s="4" t="s">
        <v>633</v>
      </c>
      <c r="K32" s="4">
        <v>58</v>
      </c>
      <c r="L32" s="4" t="s">
        <v>8</v>
      </c>
      <c r="M32" s="4">
        <v>0</v>
      </c>
      <c r="N32" s="4">
        <v>0</v>
      </c>
      <c r="O32" s="4">
        <v>0</v>
      </c>
      <c r="P32" s="4">
        <v>0</v>
      </c>
      <c r="Q32" s="4">
        <v>733.4778396239999</v>
      </c>
      <c r="R32" s="4">
        <v>0</v>
      </c>
      <c r="S32" s="4">
        <v>20.945999999999998</v>
      </c>
      <c r="T32" s="4">
        <v>0.42199999999999993</v>
      </c>
      <c r="U32" s="16"/>
      <c r="V32" s="16"/>
      <c r="W32" s="16"/>
      <c r="X32" s="16"/>
      <c r="Y32" s="16"/>
      <c r="Z32" s="16"/>
      <c r="AA32" s="16"/>
      <c r="AB32" s="41" t="str">
        <f>[1]ES!B$2074</f>
        <v>1.(a)</v>
      </c>
      <c r="AC32" s="24" t="str">
        <f>[1]ES!C$2074</f>
        <v>PETROLEOS DEL NORTE, PETRONOR, S.A.</v>
      </c>
      <c r="AD32" s="24" t="str">
        <f>[1]ES!D$2074</f>
        <v>PETROLEOS DEL NORTE, PETRONOR, S.A. (PETRONOR)</v>
      </c>
      <c r="AE32" s="24">
        <f>[1]ES!E$2074</f>
        <v>9118</v>
      </c>
      <c r="AF32" s="24" t="str">
        <f>[1]ES!F$2074</f>
        <v>EDIFICIO MUÑATONES, SAN MARTIN</v>
      </c>
      <c r="AG32" s="24" t="str">
        <f>[1]ES!G$2074</f>
        <v>Nº 5</v>
      </c>
      <c r="AH32" s="24" t="str">
        <f>[1]ES!H$2074</f>
        <v>Muskiz</v>
      </c>
      <c r="AI32" s="24" t="str">
        <f>[1]ES!I$2074</f>
        <v>48550</v>
      </c>
      <c r="AJ32" s="24">
        <f>[1]ES!J$2074</f>
        <v>3130</v>
      </c>
      <c r="AK32" s="24">
        <f>[1]ES!K$2074</f>
        <v>5920</v>
      </c>
      <c r="AL32" s="24">
        <f>[1]ES!L$2074</f>
        <v>0</v>
      </c>
      <c r="AM32" s="24">
        <f>[1]ES!M$2074</f>
        <v>2010</v>
      </c>
      <c r="AN32" s="23" t="s">
        <v>809</v>
      </c>
    </row>
    <row r="33" spans="1:40" s="24" customFormat="1">
      <c r="A33" s="4" t="s">
        <v>4560</v>
      </c>
      <c r="B33" s="4">
        <v>2012</v>
      </c>
      <c r="C33" s="4" t="s">
        <v>4667</v>
      </c>
      <c r="D33" s="4" t="s">
        <v>4668</v>
      </c>
      <c r="E33" s="4" t="s">
        <v>109</v>
      </c>
      <c r="F33" s="4">
        <v>21</v>
      </c>
      <c r="G33" s="4" t="s">
        <v>4669</v>
      </c>
      <c r="H33" s="4" t="s">
        <v>4670</v>
      </c>
      <c r="I33" s="4" t="s">
        <v>6</v>
      </c>
      <c r="J33" s="4" t="s">
        <v>476</v>
      </c>
      <c r="K33" s="4">
        <v>1419.93</v>
      </c>
      <c r="L33" s="4" t="s">
        <v>8</v>
      </c>
      <c r="M33" s="4">
        <v>0</v>
      </c>
      <c r="N33" s="4">
        <v>34554.711687936004</v>
      </c>
      <c r="O33" s="4">
        <v>0</v>
      </c>
      <c r="P33" s="4">
        <v>0</v>
      </c>
      <c r="Q33" s="4">
        <v>0</v>
      </c>
      <c r="R33" s="4">
        <v>3498.2</v>
      </c>
      <c r="S33" s="4">
        <v>5258.1</v>
      </c>
      <c r="T33" s="4">
        <v>193.85</v>
      </c>
      <c r="U33" s="16"/>
      <c r="V33" s="16"/>
      <c r="W33" s="16"/>
      <c r="X33" s="16"/>
      <c r="Y33" s="16"/>
      <c r="Z33" s="16"/>
      <c r="AA33" s="16"/>
      <c r="AB33" s="41" t="str">
        <f>[1]ES!B$563</f>
        <v>1.(c)</v>
      </c>
      <c r="AC33" s="24" t="str">
        <f>[1]ES!C$563</f>
        <v>E.ON GENERACIÓN, S.A.</v>
      </c>
      <c r="AD33" s="24" t="str">
        <f>[1]ES!D$563</f>
        <v>CENTRAL TÉRMICA LOS BARRIOS</v>
      </c>
      <c r="AE33" s="24">
        <f>[1]ES!E$563</f>
        <v>8967</v>
      </c>
      <c r="AF33" s="24" t="str">
        <f>[1]ES!F$563</f>
        <v>PALMONES - CTRA. NACIONAL 340, KM. 113</v>
      </c>
      <c r="AG33" s="24" t="str">
        <f>[1]ES!G$563</f>
        <v>113</v>
      </c>
      <c r="AH33" s="24" t="str">
        <f>[1]ES!H$563</f>
        <v>Barrios, Los</v>
      </c>
      <c r="AI33" s="24" t="str">
        <f>[1]ES!I$563</f>
        <v>11370</v>
      </c>
      <c r="AJ33" s="24">
        <f>[1]ES!J$563</f>
        <v>5260</v>
      </c>
      <c r="AK33" s="24">
        <f>[1]ES!K$563</f>
        <v>3510</v>
      </c>
      <c r="AL33" s="24">
        <f>[1]ES!L$563</f>
        <v>195</v>
      </c>
      <c r="AM33" s="24">
        <f>[1]ES!M$563</f>
        <v>3130</v>
      </c>
      <c r="AN33" s="23" t="s">
        <v>809</v>
      </c>
    </row>
    <row r="34" spans="1:40" s="35" customFormat="1">
      <c r="A34" s="1" t="s">
        <v>4560</v>
      </c>
      <c r="B34" s="1">
        <v>2012</v>
      </c>
      <c r="C34" s="1" t="s">
        <v>4671</v>
      </c>
      <c r="D34" s="1" t="s">
        <v>4672</v>
      </c>
      <c r="E34" s="1" t="s">
        <v>157</v>
      </c>
      <c r="F34" s="1">
        <v>32</v>
      </c>
      <c r="G34" s="1" t="s">
        <v>4673</v>
      </c>
      <c r="H34" s="1" t="s">
        <v>4620</v>
      </c>
      <c r="I34" s="1" t="s">
        <v>6</v>
      </c>
      <c r="J34" s="1" t="s">
        <v>476</v>
      </c>
      <c r="K34" s="1">
        <v>1449</v>
      </c>
      <c r="L34" s="1" t="s">
        <v>8</v>
      </c>
      <c r="M34" s="1">
        <v>0</v>
      </c>
      <c r="N34" s="1">
        <v>0</v>
      </c>
      <c r="O34" s="1">
        <v>0</v>
      </c>
      <c r="P34" s="1">
        <v>0</v>
      </c>
      <c r="Q34" s="1">
        <v>0</v>
      </c>
      <c r="R34" s="1">
        <v>0</v>
      </c>
      <c r="S34" s="1">
        <v>0</v>
      </c>
      <c r="T34" s="1">
        <v>0</v>
      </c>
      <c r="U34" s="3" t="s">
        <v>4621</v>
      </c>
      <c r="V34" s="3"/>
      <c r="W34" s="3"/>
      <c r="X34" s="3"/>
      <c r="Y34" s="3"/>
      <c r="Z34" s="3"/>
      <c r="AA34" s="3">
        <v>2008</v>
      </c>
      <c r="AB34" s="40"/>
      <c r="AN34" s="37"/>
    </row>
    <row r="35" spans="1:40" s="5" customFormat="1">
      <c r="A35" s="4" t="s">
        <v>4560</v>
      </c>
      <c r="B35" s="4">
        <v>2012</v>
      </c>
      <c r="C35" s="4" t="s">
        <v>4674</v>
      </c>
      <c r="D35" s="4" t="s">
        <v>4675</v>
      </c>
      <c r="E35" s="4" t="s">
        <v>104</v>
      </c>
      <c r="F35" s="4">
        <v>20</v>
      </c>
      <c r="G35" s="4" t="s">
        <v>4676</v>
      </c>
      <c r="H35" s="4" t="s">
        <v>4677</v>
      </c>
      <c r="I35" s="4"/>
      <c r="J35" s="4" t="s">
        <v>476</v>
      </c>
      <c r="K35" s="4">
        <v>2490</v>
      </c>
      <c r="L35" s="4" t="s">
        <v>8</v>
      </c>
      <c r="M35" s="4">
        <v>0</v>
      </c>
      <c r="N35" s="4">
        <v>64275.31478220001</v>
      </c>
      <c r="O35" s="4">
        <v>61.45632417600001</v>
      </c>
      <c r="P35" s="4">
        <v>0</v>
      </c>
      <c r="Q35" s="4">
        <v>0</v>
      </c>
      <c r="R35" s="4">
        <v>11527.05</v>
      </c>
      <c r="S35" s="4">
        <v>8992.35</v>
      </c>
      <c r="T35" s="4">
        <v>262.95999999999998</v>
      </c>
      <c r="U35" s="16" t="s">
        <v>4678</v>
      </c>
      <c r="V35" s="16"/>
      <c r="W35" s="16"/>
      <c r="X35" s="16"/>
      <c r="Y35" s="16"/>
      <c r="Z35" s="16"/>
      <c r="AA35" s="16"/>
      <c r="AB35" s="28" t="str">
        <f>[1]ES!B$834</f>
        <v>1.(c)</v>
      </c>
      <c r="AC35" s="31" t="str">
        <f>[1]ES!C$834</f>
        <v>ENDESA GENERACIÓN, S.L.</v>
      </c>
      <c r="AD35" s="31" t="str">
        <f>[1]ES!D$834</f>
        <v>CENTRAL TÉRMICA LITORAL DE ALMERÍA</v>
      </c>
      <c r="AE35" s="31">
        <f>[1]ES!E$834</f>
        <v>8973</v>
      </c>
      <c r="AF35" s="31" t="str">
        <f>[1]ES!F$834</f>
        <v>FARO MESA ROLDAN</v>
      </c>
      <c r="AG35" s="31" t="str">
        <f>[1]ES!G$834</f>
        <v>S/N</v>
      </c>
      <c r="AH35" s="31" t="str">
        <f>[1]ES!H$834</f>
        <v>CARBONERAS</v>
      </c>
      <c r="AI35" s="31" t="str">
        <f>[1]ES!I$834</f>
        <v>04140</v>
      </c>
      <c r="AJ35" s="31">
        <f>[1]ES!J$834</f>
        <v>8990</v>
      </c>
      <c r="AK35" s="31">
        <f>[1]ES!K$834</f>
        <v>11500</v>
      </c>
      <c r="AL35" s="31">
        <f>[1]ES!L$834</f>
        <v>263</v>
      </c>
      <c r="AM35" s="31">
        <f>[1]ES!M$834</f>
        <v>5760</v>
      </c>
      <c r="AN35" s="42" t="s">
        <v>810</v>
      </c>
    </row>
    <row r="36" spans="1:40">
      <c r="A36" s="1" t="s">
        <v>4560</v>
      </c>
      <c r="B36" s="1">
        <v>2012</v>
      </c>
      <c r="C36" s="1" t="s">
        <v>4679</v>
      </c>
      <c r="D36" s="1" t="s">
        <v>4680</v>
      </c>
      <c r="E36" s="1" t="s">
        <v>418</v>
      </c>
      <c r="F36" s="1">
        <v>91</v>
      </c>
      <c r="G36" s="1" t="s">
        <v>4681</v>
      </c>
      <c r="H36" s="1" t="s">
        <v>4682</v>
      </c>
      <c r="I36" s="1" t="s">
        <v>34</v>
      </c>
      <c r="J36" s="1" t="s">
        <v>476</v>
      </c>
      <c r="K36" s="1">
        <v>736</v>
      </c>
      <c r="L36" s="1" t="s">
        <v>27</v>
      </c>
      <c r="M36" s="1">
        <v>0</v>
      </c>
      <c r="N36" s="1">
        <v>0</v>
      </c>
      <c r="O36" s="1">
        <v>0</v>
      </c>
      <c r="P36" s="1">
        <v>8627.054531496</v>
      </c>
      <c r="Q36" s="1">
        <v>0</v>
      </c>
      <c r="R36" s="1">
        <v>2.6880000000000002</v>
      </c>
      <c r="S36" s="1">
        <v>107.38800000000003</v>
      </c>
      <c r="T36" s="1">
        <v>3.8000000000000002E-4</v>
      </c>
      <c r="U36" s="3"/>
      <c r="V36" s="3"/>
      <c r="W36" s="3"/>
      <c r="X36" s="3"/>
      <c r="Y36" s="3"/>
      <c r="Z36" s="3"/>
      <c r="AA36" s="3"/>
    </row>
    <row r="37" spans="1:40">
      <c r="A37" s="1" t="s">
        <v>4560</v>
      </c>
      <c r="B37" s="1">
        <v>2012</v>
      </c>
      <c r="C37" s="1" t="s">
        <v>4683</v>
      </c>
      <c r="D37" s="1" t="s">
        <v>4684</v>
      </c>
      <c r="E37" s="1" t="s">
        <v>423</v>
      </c>
      <c r="F37" s="1">
        <v>92</v>
      </c>
      <c r="G37" s="1" t="s">
        <v>4685</v>
      </c>
      <c r="H37" s="1" t="s">
        <v>4682</v>
      </c>
      <c r="I37" s="1" t="s">
        <v>34</v>
      </c>
      <c r="J37" s="1" t="s">
        <v>476</v>
      </c>
      <c r="K37" s="1">
        <v>736</v>
      </c>
      <c r="L37" s="1" t="s">
        <v>27</v>
      </c>
      <c r="M37" s="1">
        <v>0</v>
      </c>
      <c r="N37" s="1">
        <v>0</v>
      </c>
      <c r="O37" s="1">
        <v>0</v>
      </c>
      <c r="P37" s="1">
        <v>6377.324722960002</v>
      </c>
      <c r="Q37" s="1">
        <v>0</v>
      </c>
      <c r="R37" s="1">
        <v>5.335</v>
      </c>
      <c r="S37" s="1">
        <v>85.442000000000021</v>
      </c>
      <c r="T37" s="1">
        <v>0</v>
      </c>
      <c r="U37" s="3"/>
      <c r="V37" s="3"/>
      <c r="W37" s="3"/>
      <c r="X37" s="3"/>
      <c r="Y37" s="3"/>
      <c r="Z37" s="3"/>
      <c r="AA37" s="3"/>
    </row>
    <row r="38" spans="1:40">
      <c r="A38" s="1" t="s">
        <v>4560</v>
      </c>
      <c r="B38" s="1">
        <v>2012</v>
      </c>
      <c r="C38" s="1" t="s">
        <v>4686</v>
      </c>
      <c r="D38" s="1" t="s">
        <v>4687</v>
      </c>
      <c r="E38" s="1" t="s">
        <v>427</v>
      </c>
      <c r="F38" s="1">
        <v>93</v>
      </c>
      <c r="G38" s="1" t="s">
        <v>4688</v>
      </c>
      <c r="H38" s="1" t="s">
        <v>4682</v>
      </c>
      <c r="I38" s="1" t="s">
        <v>34</v>
      </c>
      <c r="J38" s="1" t="s">
        <v>476</v>
      </c>
      <c r="K38" s="1">
        <v>727</v>
      </c>
      <c r="L38" s="1" t="s">
        <v>27</v>
      </c>
      <c r="M38" s="1">
        <v>0</v>
      </c>
      <c r="N38" s="1">
        <v>0</v>
      </c>
      <c r="O38" s="1">
        <v>0</v>
      </c>
      <c r="P38" s="1">
        <v>5616.6065622239994</v>
      </c>
      <c r="Q38" s="1">
        <v>0</v>
      </c>
      <c r="R38" s="1">
        <v>1.0249999999999999</v>
      </c>
      <c r="S38" s="1">
        <v>70.484000000000009</v>
      </c>
      <c r="T38" s="1">
        <v>0</v>
      </c>
      <c r="U38" s="3"/>
      <c r="V38" s="3"/>
      <c r="W38" s="3"/>
      <c r="X38" s="3"/>
      <c r="Y38" s="3"/>
      <c r="Z38" s="3"/>
      <c r="AA38" s="3"/>
    </row>
    <row r="39" spans="1:40" s="5" customFormat="1">
      <c r="A39" s="4" t="s">
        <v>4560</v>
      </c>
      <c r="B39" s="4">
        <v>2012</v>
      </c>
      <c r="C39" s="4" t="s">
        <v>4689</v>
      </c>
      <c r="D39" s="4" t="s">
        <v>4690</v>
      </c>
      <c r="E39" s="4" t="s">
        <v>2017</v>
      </c>
      <c r="F39" s="4">
        <v>147</v>
      </c>
      <c r="G39" s="4" t="s">
        <v>4691</v>
      </c>
      <c r="H39" s="4" t="s">
        <v>4682</v>
      </c>
      <c r="I39" s="4" t="s">
        <v>6</v>
      </c>
      <c r="J39" s="4" t="s">
        <v>633</v>
      </c>
      <c r="K39" s="4">
        <v>56</v>
      </c>
      <c r="L39" s="4" t="s">
        <v>8</v>
      </c>
      <c r="M39" s="4">
        <v>0</v>
      </c>
      <c r="N39" s="4">
        <v>0</v>
      </c>
      <c r="O39" s="4">
        <v>2.260163328</v>
      </c>
      <c r="P39" s="4">
        <v>0</v>
      </c>
      <c r="Q39" s="4">
        <v>121.08619009600002</v>
      </c>
      <c r="R39" s="4">
        <v>2.0640000000000001</v>
      </c>
      <c r="S39" s="4">
        <v>13.366</v>
      </c>
      <c r="T39" s="4">
        <v>0.44700000000000001</v>
      </c>
      <c r="U39" s="16"/>
      <c r="V39" s="16" t="str">
        <f>[1]ES!D$877</f>
        <v>REPSOL PETRÓLEO, S.A. - C.I. CARTAGENA</v>
      </c>
      <c r="W39" s="16">
        <f>[1]ES!E$877</f>
        <v>6900</v>
      </c>
      <c r="X39" s="16" t="str">
        <f>[1]ES!F$877</f>
        <v>VALLE DE ESCOMBRERAS S/N, C.P. 30350, CARTAGENA, MURCIA</v>
      </c>
      <c r="Y39" s="16" t="str">
        <f>[1]ES!G$877</f>
        <v>VALL.ESCOMBRERAS S/N</v>
      </c>
      <c r="Z39" s="16" t="str">
        <f>[1]ES!H$877</f>
        <v>CARTAGENA</v>
      </c>
      <c r="AA39" s="16" t="str">
        <f>[1]ES!I$877</f>
        <v>30350</v>
      </c>
      <c r="AB39" s="11" t="str">
        <f>[1]ES!B$877</f>
        <v>1.(a)</v>
      </c>
      <c r="AC39" s="16" t="str">
        <f>[1]ES!C$877</f>
        <v>REPSOL PETROLEO, S.A.</v>
      </c>
      <c r="AD39" s="16" t="str">
        <f>[1]ES!D$877</f>
        <v>REPSOL PETRÓLEO, S.A. - C.I. CARTAGENA</v>
      </c>
      <c r="AE39" s="16">
        <f>[1]ES!E$877</f>
        <v>6900</v>
      </c>
      <c r="AF39" s="16" t="str">
        <f>[1]ES!F$877</f>
        <v>VALLE DE ESCOMBRERAS S/N, C.P. 30350, CARTAGENA, MURCIA</v>
      </c>
      <c r="AG39" s="16" t="str">
        <f>[1]ES!G$877</f>
        <v>VALL.ESCOMBRERAS S/N</v>
      </c>
      <c r="AH39" s="16" t="str">
        <f>[1]ES!H$877</f>
        <v>CARTAGENA</v>
      </c>
      <c r="AI39" s="16" t="str">
        <f>[1]ES!I$877</f>
        <v>30350</v>
      </c>
      <c r="AJ39" s="16">
        <f>[1]ES!J$877</f>
        <v>3030</v>
      </c>
      <c r="AK39" s="16">
        <f>[1]ES!K$877</f>
        <v>2050</v>
      </c>
      <c r="AL39" s="16">
        <f>[1]ES!L$877</f>
        <v>0</v>
      </c>
      <c r="AM39" s="16">
        <f>[1]ES!M$877</f>
        <v>2340</v>
      </c>
      <c r="AN39" s="8" t="s">
        <v>810</v>
      </c>
    </row>
    <row r="40" spans="1:40" s="5" customFormat="1">
      <c r="A40" s="4" t="s">
        <v>4560</v>
      </c>
      <c r="B40" s="4">
        <v>2012</v>
      </c>
      <c r="C40" s="4" t="s">
        <v>4692</v>
      </c>
      <c r="D40" s="4" t="s">
        <v>4693</v>
      </c>
      <c r="E40" s="4" t="s">
        <v>2021</v>
      </c>
      <c r="F40" s="4">
        <v>148</v>
      </c>
      <c r="G40" s="4" t="s">
        <v>4694</v>
      </c>
      <c r="H40" s="4" t="s">
        <v>4682</v>
      </c>
      <c r="I40" s="4" t="s">
        <v>6</v>
      </c>
      <c r="J40" s="4" t="s">
        <v>633</v>
      </c>
      <c r="K40" s="4">
        <v>56</v>
      </c>
      <c r="L40" s="4" t="s">
        <v>8</v>
      </c>
      <c r="M40" s="4">
        <v>0</v>
      </c>
      <c r="N40" s="4">
        <v>0</v>
      </c>
      <c r="O40" s="4">
        <v>0</v>
      </c>
      <c r="P40" s="4">
        <v>0</v>
      </c>
      <c r="Q40" s="4">
        <v>111.73920522399999</v>
      </c>
      <c r="R40" s="4">
        <v>2.4E-2</v>
      </c>
      <c r="S40" s="4">
        <v>13.91</v>
      </c>
      <c r="T40" s="4">
        <v>0.33600000000000002</v>
      </c>
      <c r="U40" s="16"/>
      <c r="V40" s="16"/>
      <c r="W40" s="16"/>
      <c r="X40" s="16"/>
      <c r="Y40" s="16"/>
      <c r="Z40" s="16"/>
      <c r="AA40" s="16"/>
      <c r="AB40" s="11" t="str">
        <f>[1]ES!B$877</f>
        <v>1.(a)</v>
      </c>
      <c r="AC40" s="16" t="str">
        <f>[1]ES!C$877</f>
        <v>REPSOL PETROLEO, S.A.</v>
      </c>
      <c r="AD40" s="16" t="str">
        <f>[1]ES!D$877</f>
        <v>REPSOL PETRÓLEO, S.A. - C.I. CARTAGENA</v>
      </c>
      <c r="AE40" s="16">
        <f>[1]ES!E$877</f>
        <v>6900</v>
      </c>
      <c r="AF40" s="16" t="str">
        <f>[1]ES!F$877</f>
        <v>VALLE DE ESCOMBRERAS S/N, C.P. 30350, CARTAGENA, MURCIA</v>
      </c>
      <c r="AG40" s="16" t="str">
        <f>[1]ES!G$877</f>
        <v>VALL.ESCOMBRERAS S/N</v>
      </c>
      <c r="AH40" s="16" t="str">
        <f>[1]ES!H$877</f>
        <v>CARTAGENA</v>
      </c>
      <c r="AI40" s="16" t="str">
        <f>[1]ES!I$877</f>
        <v>30350</v>
      </c>
      <c r="AJ40" s="16">
        <f>[1]ES!J$877</f>
        <v>3030</v>
      </c>
      <c r="AK40" s="16">
        <f>[1]ES!K$877</f>
        <v>2050</v>
      </c>
      <c r="AL40" s="16">
        <f>[1]ES!L$877</f>
        <v>0</v>
      </c>
      <c r="AM40" s="16">
        <f>[1]ES!M$877</f>
        <v>2340</v>
      </c>
      <c r="AN40" s="8" t="s">
        <v>810</v>
      </c>
    </row>
    <row r="41" spans="1:40" s="5" customFormat="1">
      <c r="A41" s="4" t="s">
        <v>4560</v>
      </c>
      <c r="B41" s="4">
        <v>2012</v>
      </c>
      <c r="C41" s="4" t="s">
        <v>4695</v>
      </c>
      <c r="D41" s="4" t="s">
        <v>4696</v>
      </c>
      <c r="E41" s="4" t="s">
        <v>2026</v>
      </c>
      <c r="F41" s="4">
        <v>149</v>
      </c>
      <c r="G41" s="4" t="s">
        <v>4697</v>
      </c>
      <c r="H41" s="4" t="s">
        <v>4682</v>
      </c>
      <c r="I41" s="4" t="s">
        <v>6</v>
      </c>
      <c r="J41" s="4" t="s">
        <v>633</v>
      </c>
      <c r="K41" s="4">
        <v>56</v>
      </c>
      <c r="L41" s="4" t="s">
        <v>8</v>
      </c>
      <c r="M41" s="4">
        <v>0</v>
      </c>
      <c r="N41" s="4">
        <v>0</v>
      </c>
      <c r="O41" s="4">
        <v>0</v>
      </c>
      <c r="P41" s="4">
        <v>0</v>
      </c>
      <c r="Q41" s="4">
        <v>127.44773616000001</v>
      </c>
      <c r="R41" s="4">
        <v>2.4380000000000002</v>
      </c>
      <c r="S41" s="4">
        <v>13.265000000000001</v>
      </c>
      <c r="T41" s="4">
        <v>0.35099999999999998</v>
      </c>
      <c r="U41" s="16"/>
      <c r="V41" s="16"/>
      <c r="W41" s="16"/>
      <c r="X41" s="16"/>
      <c r="Y41" s="16"/>
      <c r="Z41" s="16"/>
      <c r="AA41" s="16"/>
      <c r="AB41" s="11" t="str">
        <f>[1]ES!B$877</f>
        <v>1.(a)</v>
      </c>
      <c r="AC41" s="16" t="str">
        <f>[1]ES!C$877</f>
        <v>REPSOL PETROLEO, S.A.</v>
      </c>
      <c r="AD41" s="16" t="str">
        <f>[1]ES!D$877</f>
        <v>REPSOL PETRÓLEO, S.A. - C.I. CARTAGENA</v>
      </c>
      <c r="AE41" s="16">
        <f>[1]ES!E$877</f>
        <v>6900</v>
      </c>
      <c r="AF41" s="16" t="str">
        <f>[1]ES!F$877</f>
        <v>VALLE DE ESCOMBRERAS S/N, C.P. 30350, CARTAGENA, MURCIA</v>
      </c>
      <c r="AG41" s="16" t="str">
        <f>[1]ES!G$877</f>
        <v>VALL.ESCOMBRERAS S/N</v>
      </c>
      <c r="AH41" s="16" t="str">
        <f>[1]ES!H$877</f>
        <v>CARTAGENA</v>
      </c>
      <c r="AI41" s="16" t="str">
        <f>[1]ES!I$877</f>
        <v>30350</v>
      </c>
      <c r="AJ41" s="16">
        <f>[1]ES!J$877</f>
        <v>3030</v>
      </c>
      <c r="AK41" s="16">
        <f>[1]ES!K$877</f>
        <v>2050</v>
      </c>
      <c r="AL41" s="16">
        <f>[1]ES!L$877</f>
        <v>0</v>
      </c>
      <c r="AM41" s="16">
        <f>[1]ES!M$877</f>
        <v>2340</v>
      </c>
      <c r="AN41" s="8" t="s">
        <v>810</v>
      </c>
    </row>
    <row r="42" spans="1:40" s="5" customFormat="1">
      <c r="A42" s="4" t="s">
        <v>4560</v>
      </c>
      <c r="B42" s="4">
        <v>2012</v>
      </c>
      <c r="C42" s="4" t="s">
        <v>4698</v>
      </c>
      <c r="D42" s="4" t="s">
        <v>4699</v>
      </c>
      <c r="E42" s="4" t="s">
        <v>2031</v>
      </c>
      <c r="F42" s="4">
        <v>150</v>
      </c>
      <c r="G42" s="4" t="s">
        <v>4700</v>
      </c>
      <c r="H42" s="4" t="s">
        <v>4682</v>
      </c>
      <c r="I42" s="4" t="s">
        <v>6</v>
      </c>
      <c r="J42" s="4" t="s">
        <v>633</v>
      </c>
      <c r="K42" s="4">
        <v>56</v>
      </c>
      <c r="L42" s="4" t="s">
        <v>8</v>
      </c>
      <c r="M42" s="4">
        <v>0</v>
      </c>
      <c r="N42" s="4">
        <v>0</v>
      </c>
      <c r="O42" s="4">
        <v>0</v>
      </c>
      <c r="P42" s="4">
        <v>0</v>
      </c>
      <c r="Q42" s="4">
        <v>24.354658151999999</v>
      </c>
      <c r="R42" s="4">
        <v>0</v>
      </c>
      <c r="S42" s="4">
        <v>3.0070000000000001</v>
      </c>
      <c r="T42" s="4">
        <v>7.2999999999999995E-2</v>
      </c>
      <c r="U42" s="16"/>
      <c r="V42" s="16"/>
      <c r="W42" s="16"/>
      <c r="X42" s="16"/>
      <c r="Y42" s="16"/>
      <c r="Z42" s="16"/>
      <c r="AA42" s="16"/>
      <c r="AB42" s="11" t="str">
        <f>[1]ES!B$877</f>
        <v>1.(a)</v>
      </c>
      <c r="AC42" s="16" t="str">
        <f>[1]ES!C$877</f>
        <v>REPSOL PETROLEO, S.A.</v>
      </c>
      <c r="AD42" s="16" t="str">
        <f>[1]ES!D$877</f>
        <v>REPSOL PETRÓLEO, S.A. - C.I. CARTAGENA</v>
      </c>
      <c r="AE42" s="16">
        <f>[1]ES!E$877</f>
        <v>6900</v>
      </c>
      <c r="AF42" s="16" t="str">
        <f>[1]ES!F$877</f>
        <v>VALLE DE ESCOMBRERAS S/N, C.P. 30350, CARTAGENA, MURCIA</v>
      </c>
      <c r="AG42" s="16" t="str">
        <f>[1]ES!G$877</f>
        <v>VALL.ESCOMBRERAS S/N</v>
      </c>
      <c r="AH42" s="16" t="str">
        <f>[1]ES!H$877</f>
        <v>CARTAGENA</v>
      </c>
      <c r="AI42" s="16" t="str">
        <f>[1]ES!I$877</f>
        <v>30350</v>
      </c>
      <c r="AJ42" s="16">
        <f>[1]ES!J$877</f>
        <v>3030</v>
      </c>
      <c r="AK42" s="16">
        <f>[1]ES!K$877</f>
        <v>2050</v>
      </c>
      <c r="AL42" s="16">
        <f>[1]ES!L$877</f>
        <v>0</v>
      </c>
      <c r="AM42" s="16">
        <f>[1]ES!M$877</f>
        <v>2340</v>
      </c>
      <c r="AN42" s="8" t="s">
        <v>810</v>
      </c>
    </row>
    <row r="43" spans="1:40" s="5" customFormat="1">
      <c r="A43" s="4" t="s">
        <v>4560</v>
      </c>
      <c r="B43" s="4">
        <v>2012</v>
      </c>
      <c r="C43" s="4" t="s">
        <v>4701</v>
      </c>
      <c r="D43" s="4" t="s">
        <v>4702</v>
      </c>
      <c r="E43" s="4" t="s">
        <v>2036</v>
      </c>
      <c r="F43" s="4">
        <v>151</v>
      </c>
      <c r="G43" s="4" t="s">
        <v>4703</v>
      </c>
      <c r="H43" s="4" t="s">
        <v>4682</v>
      </c>
      <c r="I43" s="4" t="s">
        <v>6</v>
      </c>
      <c r="J43" s="4" t="s">
        <v>633</v>
      </c>
      <c r="K43" s="4">
        <v>60</v>
      </c>
      <c r="L43" s="4" t="s">
        <v>8</v>
      </c>
      <c r="M43" s="4">
        <v>0</v>
      </c>
      <c r="N43" s="4">
        <v>0</v>
      </c>
      <c r="O43" s="4">
        <v>70.306542727999997</v>
      </c>
      <c r="P43" s="4">
        <v>0</v>
      </c>
      <c r="Q43" s="4">
        <v>2059.3021111280004</v>
      </c>
      <c r="R43" s="4">
        <v>61.648000000000003</v>
      </c>
      <c r="S43" s="4">
        <v>137.63299999999998</v>
      </c>
      <c r="T43" s="4">
        <v>5.9819999999999984</v>
      </c>
      <c r="U43" s="16"/>
      <c r="V43" s="16"/>
      <c r="W43" s="16"/>
      <c r="X43" s="16"/>
      <c r="Y43" s="16"/>
      <c r="Z43" s="16"/>
      <c r="AA43" s="16"/>
      <c r="AB43" s="11" t="str">
        <f>[1]ES!B$877</f>
        <v>1.(a)</v>
      </c>
      <c r="AC43" s="16" t="str">
        <f>[1]ES!C$877</f>
        <v>REPSOL PETROLEO, S.A.</v>
      </c>
      <c r="AD43" s="16" t="str">
        <f>[1]ES!D$877</f>
        <v>REPSOL PETRÓLEO, S.A. - C.I. CARTAGENA</v>
      </c>
      <c r="AE43" s="16">
        <f>[1]ES!E$877</f>
        <v>6900</v>
      </c>
      <c r="AF43" s="16" t="str">
        <f>[1]ES!F$877</f>
        <v>VALLE DE ESCOMBRERAS S/N, C.P. 30350, CARTAGENA, MURCIA</v>
      </c>
      <c r="AG43" s="16" t="str">
        <f>[1]ES!G$877</f>
        <v>VALL.ESCOMBRERAS S/N</v>
      </c>
      <c r="AH43" s="16" t="str">
        <f>[1]ES!H$877</f>
        <v>CARTAGENA</v>
      </c>
      <c r="AI43" s="16" t="str">
        <f>[1]ES!I$877</f>
        <v>30350</v>
      </c>
      <c r="AJ43" s="16">
        <f>[1]ES!J$877</f>
        <v>3030</v>
      </c>
      <c r="AK43" s="16">
        <f>[1]ES!K$877</f>
        <v>2050</v>
      </c>
      <c r="AL43" s="16">
        <f>[1]ES!L$877</f>
        <v>0</v>
      </c>
      <c r="AM43" s="16">
        <f>[1]ES!M$877</f>
        <v>2340</v>
      </c>
      <c r="AN43" s="8" t="s">
        <v>810</v>
      </c>
    </row>
    <row r="44" spans="1:40" s="5" customFormat="1">
      <c r="A44" s="4" t="s">
        <v>4560</v>
      </c>
      <c r="B44" s="4">
        <v>2012</v>
      </c>
      <c r="C44" s="4" t="s">
        <v>4704</v>
      </c>
      <c r="D44" s="4" t="s">
        <v>4705</v>
      </c>
      <c r="E44" s="4" t="s">
        <v>2338</v>
      </c>
      <c r="F44" s="4">
        <v>217</v>
      </c>
      <c r="G44" s="4" t="s">
        <v>4706</v>
      </c>
      <c r="H44" s="4" t="s">
        <v>4682</v>
      </c>
      <c r="I44" s="4" t="s">
        <v>34</v>
      </c>
      <c r="J44" s="4" t="s">
        <v>633</v>
      </c>
      <c r="K44" s="4">
        <v>124</v>
      </c>
      <c r="L44" s="4" t="s">
        <v>8</v>
      </c>
      <c r="M44" s="4">
        <v>0</v>
      </c>
      <c r="N44" s="4">
        <v>0</v>
      </c>
      <c r="O44" s="4">
        <v>0</v>
      </c>
      <c r="P44" s="4">
        <v>0</v>
      </c>
      <c r="Q44" s="4">
        <v>1880.0186608960003</v>
      </c>
      <c r="R44" s="4">
        <v>3.4809999999999999</v>
      </c>
      <c r="S44" s="4">
        <v>186.45500000000001</v>
      </c>
      <c r="T44" s="4">
        <v>4.1559999999999997</v>
      </c>
      <c r="U44" s="16"/>
      <c r="V44" s="16"/>
      <c r="W44" s="16"/>
      <c r="X44" s="16"/>
      <c r="Y44" s="16"/>
      <c r="Z44" s="16"/>
      <c r="AA44" s="16"/>
      <c r="AB44" s="11" t="str">
        <f>[1]ES!B$877</f>
        <v>1.(a)</v>
      </c>
      <c r="AC44" s="16" t="str">
        <f>[1]ES!C$877</f>
        <v>REPSOL PETROLEO, S.A.</v>
      </c>
      <c r="AD44" s="16" t="str">
        <f>[1]ES!D$877</f>
        <v>REPSOL PETRÓLEO, S.A. - C.I. CARTAGENA</v>
      </c>
      <c r="AE44" s="16">
        <f>[1]ES!E$877</f>
        <v>6900</v>
      </c>
      <c r="AF44" s="16" t="str">
        <f>[1]ES!F$877</f>
        <v>VALLE DE ESCOMBRERAS S/N, C.P. 30350, CARTAGENA, MURCIA</v>
      </c>
      <c r="AG44" s="16" t="str">
        <f>[1]ES!G$877</f>
        <v>VALL.ESCOMBRERAS S/N</v>
      </c>
      <c r="AH44" s="16" t="str">
        <f>[1]ES!H$877</f>
        <v>CARTAGENA</v>
      </c>
      <c r="AI44" s="16" t="str">
        <f>[1]ES!I$877</f>
        <v>30350</v>
      </c>
      <c r="AJ44" s="16">
        <f>[1]ES!J$877</f>
        <v>3030</v>
      </c>
      <c r="AK44" s="16">
        <f>[1]ES!K$877</f>
        <v>2050</v>
      </c>
      <c r="AL44" s="16">
        <f>[1]ES!L$877</f>
        <v>0</v>
      </c>
      <c r="AM44" s="16">
        <f>[1]ES!M$877</f>
        <v>2340</v>
      </c>
      <c r="AN44" s="8" t="s">
        <v>810</v>
      </c>
    </row>
    <row r="45" spans="1:40" s="5" customFormat="1">
      <c r="A45" s="4" t="s">
        <v>4560</v>
      </c>
      <c r="B45" s="4">
        <v>2012</v>
      </c>
      <c r="C45" s="4" t="s">
        <v>4707</v>
      </c>
      <c r="D45" s="4" t="s">
        <v>4708</v>
      </c>
      <c r="E45" s="4" t="s">
        <v>2342</v>
      </c>
      <c r="F45" s="4">
        <v>218</v>
      </c>
      <c r="G45" s="4" t="s">
        <v>4709</v>
      </c>
      <c r="H45" s="4" t="s">
        <v>4682</v>
      </c>
      <c r="I45" s="4" t="s">
        <v>34</v>
      </c>
      <c r="J45" s="4" t="s">
        <v>15</v>
      </c>
      <c r="K45" s="4">
        <v>171</v>
      </c>
      <c r="L45" s="4" t="s">
        <v>27</v>
      </c>
      <c r="M45" s="4">
        <v>0</v>
      </c>
      <c r="N45" s="4">
        <v>0</v>
      </c>
      <c r="O45" s="4">
        <v>0</v>
      </c>
      <c r="P45" s="4">
        <v>4189.5290723199996</v>
      </c>
      <c r="Q45" s="4">
        <v>59.677571887999989</v>
      </c>
      <c r="R45" s="4">
        <v>8.468</v>
      </c>
      <c r="S45" s="4">
        <v>451.12200000000001</v>
      </c>
      <c r="T45" s="4">
        <v>11.173</v>
      </c>
      <c r="U45" s="16"/>
      <c r="V45" s="16"/>
      <c r="W45" s="16"/>
      <c r="X45" s="16"/>
      <c r="Y45" s="16"/>
      <c r="Z45" s="16"/>
      <c r="AA45" s="16"/>
      <c r="AB45" s="11" t="str">
        <f>[1]ES!B$877</f>
        <v>1.(a)</v>
      </c>
      <c r="AC45" s="16" t="str">
        <f>[1]ES!C$877</f>
        <v>REPSOL PETROLEO, S.A.</v>
      </c>
      <c r="AD45" s="16" t="str">
        <f>[1]ES!D$877</f>
        <v>REPSOL PETRÓLEO, S.A. - C.I. CARTAGENA</v>
      </c>
      <c r="AE45" s="16">
        <f>[1]ES!E$877</f>
        <v>6900</v>
      </c>
      <c r="AF45" s="16" t="str">
        <f>[1]ES!F$877</f>
        <v>VALLE DE ESCOMBRERAS S/N, C.P. 30350, CARTAGENA, MURCIA</v>
      </c>
      <c r="AG45" s="16" t="str">
        <f>[1]ES!G$877</f>
        <v>VALL.ESCOMBRERAS S/N</v>
      </c>
      <c r="AH45" s="16" t="str">
        <f>[1]ES!H$877</f>
        <v>CARTAGENA</v>
      </c>
      <c r="AI45" s="16" t="str">
        <f>[1]ES!I$877</f>
        <v>30350</v>
      </c>
      <c r="AJ45" s="16">
        <f>[1]ES!J$877</f>
        <v>3030</v>
      </c>
      <c r="AK45" s="16">
        <f>[1]ES!K$877</f>
        <v>2050</v>
      </c>
      <c r="AL45" s="16">
        <f>[1]ES!L$877</f>
        <v>0</v>
      </c>
      <c r="AM45" s="16">
        <f>[1]ES!M$877</f>
        <v>2340</v>
      </c>
      <c r="AN45" s="8" t="s">
        <v>810</v>
      </c>
    </row>
    <row r="46" spans="1:40" s="5" customFormat="1">
      <c r="A46" s="4" t="s">
        <v>4560</v>
      </c>
      <c r="B46" s="4">
        <v>2012</v>
      </c>
      <c r="C46" s="4" t="s">
        <v>4710</v>
      </c>
      <c r="D46" s="4" t="s">
        <v>4711</v>
      </c>
      <c r="E46" s="4" t="s">
        <v>2347</v>
      </c>
      <c r="F46" s="4">
        <v>219</v>
      </c>
      <c r="G46" s="4" t="s">
        <v>4712</v>
      </c>
      <c r="H46" s="4" t="s">
        <v>4682</v>
      </c>
      <c r="I46" s="4" t="s">
        <v>34</v>
      </c>
      <c r="J46" s="4" t="s">
        <v>15</v>
      </c>
      <c r="K46" s="4">
        <v>135</v>
      </c>
      <c r="L46" s="4" t="s">
        <v>27</v>
      </c>
      <c r="M46" s="4">
        <v>0</v>
      </c>
      <c r="N46" s="4">
        <v>0</v>
      </c>
      <c r="O46" s="4">
        <v>0</v>
      </c>
      <c r="P46" s="4">
        <v>36.993547280000008</v>
      </c>
      <c r="Q46" s="4">
        <v>5616.8552842879999</v>
      </c>
      <c r="R46" s="4">
        <v>6.4409999999999998</v>
      </c>
      <c r="S46" s="4">
        <v>202.464</v>
      </c>
      <c r="T46" s="4">
        <v>50.164000000000001</v>
      </c>
      <c r="U46" s="16"/>
      <c r="V46" s="16"/>
      <c r="W46" s="16"/>
      <c r="X46" s="16"/>
      <c r="Y46" s="16"/>
      <c r="Z46" s="16"/>
      <c r="AA46" s="16"/>
      <c r="AB46" s="11" t="str">
        <f>[1]ES!B$877</f>
        <v>1.(a)</v>
      </c>
      <c r="AC46" s="16" t="str">
        <f>[1]ES!C$877</f>
        <v>REPSOL PETROLEO, S.A.</v>
      </c>
      <c r="AD46" s="16" t="str">
        <f>[1]ES!D$877</f>
        <v>REPSOL PETRÓLEO, S.A. - C.I. CARTAGENA</v>
      </c>
      <c r="AE46" s="16">
        <f>[1]ES!E$877</f>
        <v>6900</v>
      </c>
      <c r="AF46" s="16" t="str">
        <f>[1]ES!F$877</f>
        <v>VALLE DE ESCOMBRERAS S/N, C.P. 30350, CARTAGENA, MURCIA</v>
      </c>
      <c r="AG46" s="16" t="str">
        <f>[1]ES!G$877</f>
        <v>VALL.ESCOMBRERAS S/N</v>
      </c>
      <c r="AH46" s="16" t="str">
        <f>[1]ES!H$877</f>
        <v>CARTAGENA</v>
      </c>
      <c r="AI46" s="16" t="str">
        <f>[1]ES!I$877</f>
        <v>30350</v>
      </c>
      <c r="AJ46" s="16">
        <f>[1]ES!J$877</f>
        <v>3030</v>
      </c>
      <c r="AK46" s="16">
        <f>[1]ES!K$877</f>
        <v>2050</v>
      </c>
      <c r="AL46" s="16">
        <f>[1]ES!L$877</f>
        <v>0</v>
      </c>
      <c r="AM46" s="16">
        <f>[1]ES!M$877</f>
        <v>2340</v>
      </c>
      <c r="AN46" s="8" t="s">
        <v>810</v>
      </c>
    </row>
    <row r="47" spans="1:40" s="5" customFormat="1">
      <c r="A47" s="4" t="s">
        <v>4560</v>
      </c>
      <c r="B47" s="4">
        <v>2012</v>
      </c>
      <c r="C47" s="4" t="s">
        <v>4713</v>
      </c>
      <c r="D47" s="4" t="s">
        <v>4714</v>
      </c>
      <c r="E47" s="4" t="s">
        <v>2352</v>
      </c>
      <c r="F47" s="4">
        <v>220</v>
      </c>
      <c r="G47" s="4" t="s">
        <v>4715</v>
      </c>
      <c r="H47" s="4" t="s">
        <v>4682</v>
      </c>
      <c r="I47" s="4" t="s">
        <v>34</v>
      </c>
      <c r="J47" s="4" t="s">
        <v>15</v>
      </c>
      <c r="K47" s="4">
        <v>251</v>
      </c>
      <c r="L47" s="4" t="s">
        <v>27</v>
      </c>
      <c r="M47" s="4">
        <v>0</v>
      </c>
      <c r="N47" s="4">
        <v>0</v>
      </c>
      <c r="O47" s="4">
        <v>0</v>
      </c>
      <c r="P47" s="4">
        <v>7.6720585439999995</v>
      </c>
      <c r="Q47" s="4">
        <v>9741.9186444080005</v>
      </c>
      <c r="R47" s="4">
        <v>5.6289999999999996</v>
      </c>
      <c r="S47" s="4">
        <v>358.08</v>
      </c>
      <c r="T47" s="4">
        <v>82.576999999999998</v>
      </c>
      <c r="U47" s="16"/>
      <c r="V47" s="16"/>
      <c r="W47" s="16"/>
      <c r="X47" s="16"/>
      <c r="Y47" s="16"/>
      <c r="Z47" s="16"/>
      <c r="AA47" s="16"/>
      <c r="AB47" s="11" t="str">
        <f>[1]ES!B$877</f>
        <v>1.(a)</v>
      </c>
      <c r="AC47" s="16" t="str">
        <f>[1]ES!C$877</f>
        <v>REPSOL PETROLEO, S.A.</v>
      </c>
      <c r="AD47" s="16" t="str">
        <f>[1]ES!D$877</f>
        <v>REPSOL PETRÓLEO, S.A. - C.I. CARTAGENA</v>
      </c>
      <c r="AE47" s="16">
        <f>[1]ES!E$877</f>
        <v>6900</v>
      </c>
      <c r="AF47" s="16" t="str">
        <f>[1]ES!F$877</f>
        <v>VALLE DE ESCOMBRERAS S/N, C.P. 30350, CARTAGENA, MURCIA</v>
      </c>
      <c r="AG47" s="16" t="str">
        <f>[1]ES!G$877</f>
        <v>VALL.ESCOMBRERAS S/N</v>
      </c>
      <c r="AH47" s="16" t="str">
        <f>[1]ES!H$877</f>
        <v>CARTAGENA</v>
      </c>
      <c r="AI47" s="16" t="str">
        <f>[1]ES!I$877</f>
        <v>30350</v>
      </c>
      <c r="AJ47" s="16">
        <f>[1]ES!J$877</f>
        <v>3030</v>
      </c>
      <c r="AK47" s="16">
        <f>[1]ES!K$877</f>
        <v>2050</v>
      </c>
      <c r="AL47" s="16">
        <f>[1]ES!L$877</f>
        <v>0</v>
      </c>
      <c r="AM47" s="16">
        <f>[1]ES!M$877</f>
        <v>2340</v>
      </c>
      <c r="AN47" s="8" t="s">
        <v>810</v>
      </c>
    </row>
    <row r="48" spans="1:40" s="5" customFormat="1">
      <c r="A48" s="4" t="s">
        <v>4560</v>
      </c>
      <c r="B48" s="4">
        <v>2012</v>
      </c>
      <c r="C48" s="4" t="s">
        <v>4716</v>
      </c>
      <c r="D48" s="4" t="s">
        <v>4717</v>
      </c>
      <c r="E48" s="4" t="s">
        <v>2356</v>
      </c>
      <c r="F48" s="4">
        <v>221</v>
      </c>
      <c r="G48" s="4" t="s">
        <v>4718</v>
      </c>
      <c r="H48" s="4" t="s">
        <v>4682</v>
      </c>
      <c r="I48" s="4" t="s">
        <v>34</v>
      </c>
      <c r="J48" s="4" t="s">
        <v>633</v>
      </c>
      <c r="K48" s="4">
        <v>132</v>
      </c>
      <c r="L48" s="4" t="s">
        <v>8</v>
      </c>
      <c r="M48" s="4">
        <v>0</v>
      </c>
      <c r="N48" s="4">
        <v>0</v>
      </c>
      <c r="O48" s="4">
        <v>0</v>
      </c>
      <c r="P48" s="4">
        <v>0</v>
      </c>
      <c r="Q48" s="4">
        <v>3165.5090468799999</v>
      </c>
      <c r="R48" s="4">
        <v>4.0170000000000003</v>
      </c>
      <c r="S48" s="4">
        <v>199.75800000000001</v>
      </c>
      <c r="T48" s="4">
        <v>8.032</v>
      </c>
      <c r="U48" s="16"/>
      <c r="V48" s="16"/>
      <c r="W48" s="16"/>
      <c r="X48" s="16"/>
      <c r="Y48" s="16"/>
      <c r="Z48" s="16"/>
      <c r="AA48" s="16"/>
      <c r="AB48" s="11" t="str">
        <f>[1]ES!B$877</f>
        <v>1.(a)</v>
      </c>
      <c r="AC48" s="16" t="str">
        <f>[1]ES!C$877</f>
        <v>REPSOL PETROLEO, S.A.</v>
      </c>
      <c r="AD48" s="16" t="str">
        <f>[1]ES!D$877</f>
        <v>REPSOL PETRÓLEO, S.A. - C.I. CARTAGENA</v>
      </c>
      <c r="AE48" s="16">
        <f>[1]ES!E$877</f>
        <v>6900</v>
      </c>
      <c r="AF48" s="16" t="str">
        <f>[1]ES!F$877</f>
        <v>VALLE DE ESCOMBRERAS S/N, C.P. 30350, CARTAGENA, MURCIA</v>
      </c>
      <c r="AG48" s="16" t="str">
        <f>[1]ES!G$877</f>
        <v>VALL.ESCOMBRERAS S/N</v>
      </c>
      <c r="AH48" s="16" t="str">
        <f>[1]ES!H$877</f>
        <v>CARTAGENA</v>
      </c>
      <c r="AI48" s="16" t="str">
        <f>[1]ES!I$877</f>
        <v>30350</v>
      </c>
      <c r="AJ48" s="16">
        <f>[1]ES!J$877</f>
        <v>3030</v>
      </c>
      <c r="AK48" s="16">
        <f>[1]ES!K$877</f>
        <v>2050</v>
      </c>
      <c r="AL48" s="16">
        <f>[1]ES!L$877</f>
        <v>0</v>
      </c>
      <c r="AM48" s="16">
        <f>[1]ES!M$877</f>
        <v>2340</v>
      </c>
      <c r="AN48" s="8" t="s">
        <v>810</v>
      </c>
    </row>
    <row r="49" spans="1:40" s="5" customFormat="1">
      <c r="A49" s="4" t="s">
        <v>4560</v>
      </c>
      <c r="B49" s="4">
        <v>2012</v>
      </c>
      <c r="C49" s="4" t="s">
        <v>4719</v>
      </c>
      <c r="D49" s="4" t="s">
        <v>4720</v>
      </c>
      <c r="E49" s="4" t="s">
        <v>2361</v>
      </c>
      <c r="F49" s="4">
        <v>222</v>
      </c>
      <c r="G49" s="4" t="s">
        <v>4721</v>
      </c>
      <c r="H49" s="4" t="s">
        <v>4682</v>
      </c>
      <c r="I49" s="4" t="s">
        <v>34</v>
      </c>
      <c r="J49" s="4" t="s">
        <v>633</v>
      </c>
      <c r="K49" s="4">
        <v>168</v>
      </c>
      <c r="L49" s="4" t="s">
        <v>8</v>
      </c>
      <c r="M49" s="4">
        <v>0</v>
      </c>
      <c r="N49" s="4">
        <v>0</v>
      </c>
      <c r="O49" s="4">
        <v>0</v>
      </c>
      <c r="P49" s="4">
        <v>0</v>
      </c>
      <c r="Q49" s="4">
        <v>4752.8315945760005</v>
      </c>
      <c r="R49" s="4">
        <v>17.456</v>
      </c>
      <c r="S49" s="4">
        <v>326.625</v>
      </c>
      <c r="T49" s="4">
        <v>19.402000000000001</v>
      </c>
      <c r="U49" s="16"/>
      <c r="V49" s="16"/>
      <c r="W49" s="16"/>
      <c r="X49" s="16"/>
      <c r="Y49" s="16"/>
      <c r="Z49" s="16"/>
      <c r="AA49" s="16"/>
      <c r="AB49" s="11" t="str">
        <f>[1]ES!B$877</f>
        <v>1.(a)</v>
      </c>
      <c r="AC49" s="16" t="str">
        <f>[1]ES!C$877</f>
        <v>REPSOL PETROLEO, S.A.</v>
      </c>
      <c r="AD49" s="16" t="str">
        <f>[1]ES!D$877</f>
        <v>REPSOL PETRÓLEO, S.A. - C.I. CARTAGENA</v>
      </c>
      <c r="AE49" s="16">
        <f>[1]ES!E$877</f>
        <v>6900</v>
      </c>
      <c r="AF49" s="16" t="str">
        <f>[1]ES!F$877</f>
        <v>VALLE DE ESCOMBRERAS S/N, C.P. 30350, CARTAGENA, MURCIA</v>
      </c>
      <c r="AG49" s="16" t="str">
        <f>[1]ES!G$877</f>
        <v>VALL.ESCOMBRERAS S/N</v>
      </c>
      <c r="AH49" s="16" t="str">
        <f>[1]ES!H$877</f>
        <v>CARTAGENA</v>
      </c>
      <c r="AI49" s="16" t="str">
        <f>[1]ES!I$877</f>
        <v>30350</v>
      </c>
      <c r="AJ49" s="16">
        <f>[1]ES!J$877</f>
        <v>3030</v>
      </c>
      <c r="AK49" s="16">
        <f>[1]ES!K$877</f>
        <v>2050</v>
      </c>
      <c r="AL49" s="16">
        <f>[1]ES!L$877</f>
        <v>0</v>
      </c>
      <c r="AM49" s="16">
        <f>[1]ES!M$877</f>
        <v>2340</v>
      </c>
      <c r="AN49" s="8" t="s">
        <v>810</v>
      </c>
    </row>
    <row r="50" spans="1:40" s="5" customFormat="1">
      <c r="A50" s="4" t="s">
        <v>4560</v>
      </c>
      <c r="B50" s="4">
        <v>2012</v>
      </c>
      <c r="C50" s="4" t="s">
        <v>4722</v>
      </c>
      <c r="D50" s="4" t="s">
        <v>4723</v>
      </c>
      <c r="E50" s="4" t="s">
        <v>300</v>
      </c>
      <c r="F50" s="4">
        <v>64</v>
      </c>
      <c r="G50" s="4" t="s">
        <v>4724</v>
      </c>
      <c r="H50" s="4" t="s">
        <v>4725</v>
      </c>
      <c r="I50" s="4" t="s">
        <v>34</v>
      </c>
      <c r="J50" s="4" t="s">
        <v>476</v>
      </c>
      <c r="K50" s="4">
        <v>663.4</v>
      </c>
      <c r="L50" s="4" t="s">
        <v>27</v>
      </c>
      <c r="M50" s="4">
        <v>0</v>
      </c>
      <c r="N50" s="4">
        <v>0</v>
      </c>
      <c r="O50" s="4">
        <v>0</v>
      </c>
      <c r="P50" s="4">
        <v>2429.1180177600004</v>
      </c>
      <c r="Q50" s="4">
        <v>0</v>
      </c>
      <c r="R50" s="4">
        <v>0.24900000000000003</v>
      </c>
      <c r="S50" s="4">
        <v>72.781000000000006</v>
      </c>
      <c r="T50" s="4">
        <v>5.6100000000000004E-3</v>
      </c>
      <c r="U50" s="16"/>
      <c r="V50" s="16"/>
      <c r="W50" s="16"/>
      <c r="X50" s="16"/>
      <c r="Y50" s="16"/>
      <c r="Z50" s="16"/>
      <c r="AA50" s="16"/>
      <c r="AB50" s="28" t="str">
        <f>[1]ES!B$906</f>
        <v>1.(c)</v>
      </c>
      <c r="AC50" s="31" t="str">
        <f>[1]ES!C$906</f>
        <v>FUERZAS ELÉCTRICAS DE NAVARRA, S.A.</v>
      </c>
      <c r="AD50" s="31" t="str">
        <f>[1]ES!D$906</f>
        <v>CENTRAL DE CICLO COMBINADO DE CASTEJON</v>
      </c>
      <c r="AE50" s="31">
        <f>[1]ES!E$906</f>
        <v>9308</v>
      </c>
      <c r="AF50" s="31" t="str">
        <f>[1]ES!F$906</f>
        <v>POL. IND. DE CASTEJÓN</v>
      </c>
      <c r="AG50" s="31" t="str">
        <f>[1]ES!G$906</f>
        <v>PARCELA 235</v>
      </c>
      <c r="AH50" s="31" t="str">
        <f>[1]ES!H$906</f>
        <v>CASTEJON</v>
      </c>
      <c r="AI50" s="31" t="str">
        <f>[1]ES!I$906</f>
        <v>31590</v>
      </c>
      <c r="AJ50" s="31">
        <f>[1]ES!J$906</f>
        <v>0</v>
      </c>
      <c r="AK50" s="31">
        <f>[1]ES!K$906</f>
        <v>0</v>
      </c>
      <c r="AL50" s="31">
        <f>[1]ES!L$906</f>
        <v>0</v>
      </c>
      <c r="AM50" s="31">
        <f>[1]ES!M$906</f>
        <v>0</v>
      </c>
      <c r="AN50" s="8" t="s">
        <v>810</v>
      </c>
    </row>
    <row r="51" spans="1:40" s="5" customFormat="1">
      <c r="A51" s="4" t="s">
        <v>4560</v>
      </c>
      <c r="B51" s="4">
        <v>2012</v>
      </c>
      <c r="C51" s="4" t="s">
        <v>4726</v>
      </c>
      <c r="D51" s="4" t="s">
        <v>4727</v>
      </c>
      <c r="E51" s="4" t="s">
        <v>326</v>
      </c>
      <c r="F51" s="4">
        <v>70</v>
      </c>
      <c r="G51" s="4" t="s">
        <v>4728</v>
      </c>
      <c r="H51" s="4" t="s">
        <v>4725</v>
      </c>
      <c r="I51" s="4" t="s">
        <v>34</v>
      </c>
      <c r="J51" s="4" t="s">
        <v>476</v>
      </c>
      <c r="K51" s="4">
        <v>677</v>
      </c>
      <c r="L51" s="4" t="s">
        <v>27</v>
      </c>
      <c r="M51" s="4">
        <v>0</v>
      </c>
      <c r="N51" s="4">
        <v>0</v>
      </c>
      <c r="O51" s="4">
        <v>0</v>
      </c>
      <c r="P51" s="4">
        <v>62.889871360000001</v>
      </c>
      <c r="Q51" s="4">
        <v>0</v>
      </c>
      <c r="R51" s="4">
        <v>0</v>
      </c>
      <c r="S51" s="4">
        <v>0.55700000000000005</v>
      </c>
      <c r="T51" s="4">
        <v>6.5600000000000006E-2</v>
      </c>
      <c r="U51" s="16"/>
      <c r="V51" s="16"/>
      <c r="W51" s="16"/>
      <c r="X51" s="16"/>
      <c r="Y51" s="16"/>
      <c r="Z51" s="16"/>
      <c r="AA51" s="16"/>
      <c r="AB51" s="28" t="str">
        <f>[1]ES!B$906</f>
        <v>1.(c)</v>
      </c>
      <c r="AC51" s="31" t="str">
        <f>[1]ES!C$906</f>
        <v>FUERZAS ELÉCTRICAS DE NAVARRA, S.A.</v>
      </c>
      <c r="AD51" s="31" t="str">
        <f>[1]ES!D$906</f>
        <v>CENTRAL DE CICLO COMBINADO DE CASTEJON</v>
      </c>
      <c r="AE51" s="31">
        <f>[1]ES!E$906</f>
        <v>9308</v>
      </c>
      <c r="AF51" s="31" t="str">
        <f>[1]ES!F$906</f>
        <v>POL. IND. DE CASTEJÓN</v>
      </c>
      <c r="AG51" s="31" t="str">
        <f>[1]ES!G$906</f>
        <v>PARCELA 235</v>
      </c>
      <c r="AH51" s="31" t="str">
        <f>[1]ES!H$906</f>
        <v>CASTEJON</v>
      </c>
      <c r="AI51" s="31" t="str">
        <f>[1]ES!I$906</f>
        <v>31590</v>
      </c>
      <c r="AJ51" s="31">
        <f>[1]ES!J$906</f>
        <v>0</v>
      </c>
      <c r="AK51" s="31">
        <f>[1]ES!K$906</f>
        <v>0</v>
      </c>
      <c r="AL51" s="31">
        <f>[1]ES!L$906</f>
        <v>0</v>
      </c>
      <c r="AM51" s="31">
        <f>[1]ES!M$906</f>
        <v>0</v>
      </c>
      <c r="AN51" s="8" t="s">
        <v>810</v>
      </c>
    </row>
    <row r="52" spans="1:40" s="5" customFormat="1">
      <c r="A52" s="4" t="s">
        <v>4560</v>
      </c>
      <c r="B52" s="4">
        <v>2012</v>
      </c>
      <c r="C52" s="4" t="s">
        <v>4729</v>
      </c>
      <c r="D52" s="4" t="s">
        <v>4730</v>
      </c>
      <c r="E52" s="4" t="s">
        <v>1858</v>
      </c>
      <c r="F52" s="4">
        <v>110</v>
      </c>
      <c r="G52" s="4" t="s">
        <v>4731</v>
      </c>
      <c r="H52" s="4" t="s">
        <v>4725</v>
      </c>
      <c r="I52" s="4" t="s">
        <v>34</v>
      </c>
      <c r="J52" s="4" t="s">
        <v>476</v>
      </c>
      <c r="K52" s="4">
        <v>705</v>
      </c>
      <c r="L52" s="4" t="s">
        <v>27</v>
      </c>
      <c r="M52" s="4">
        <v>0</v>
      </c>
      <c r="N52" s="4">
        <v>0</v>
      </c>
      <c r="O52" s="4">
        <v>0.36260217600000005</v>
      </c>
      <c r="P52" s="4">
        <v>3677.0810282720004</v>
      </c>
      <c r="Q52" s="4">
        <v>0</v>
      </c>
      <c r="R52" s="4">
        <v>2.1630000000000003</v>
      </c>
      <c r="S52" s="4">
        <v>24.65</v>
      </c>
      <c r="T52" s="4">
        <v>0.11559000000000001</v>
      </c>
      <c r="U52" s="16"/>
      <c r="V52" s="16"/>
      <c r="W52" s="16"/>
      <c r="X52" s="16"/>
      <c r="Y52" s="16"/>
      <c r="Z52" s="16"/>
      <c r="AA52" s="16"/>
      <c r="AB52" s="28" t="str">
        <f>[1]ES!B$906</f>
        <v>1.(c)</v>
      </c>
      <c r="AC52" s="31" t="str">
        <f>[1]ES!C$906</f>
        <v>FUERZAS ELÉCTRICAS DE NAVARRA, S.A.</v>
      </c>
      <c r="AD52" s="31" t="str">
        <f>[1]ES!D$906</f>
        <v>CENTRAL DE CICLO COMBINADO DE CASTEJON</v>
      </c>
      <c r="AE52" s="31">
        <f>[1]ES!E$906</f>
        <v>9308</v>
      </c>
      <c r="AF52" s="31" t="str">
        <f>[1]ES!F$906</f>
        <v>POL. IND. DE CASTEJÓN</v>
      </c>
      <c r="AG52" s="31" t="str">
        <f>[1]ES!G$906</f>
        <v>PARCELA 235</v>
      </c>
      <c r="AH52" s="31" t="str">
        <f>[1]ES!H$906</f>
        <v>CASTEJON</v>
      </c>
      <c r="AI52" s="31" t="str">
        <f>[1]ES!I$906</f>
        <v>31590</v>
      </c>
      <c r="AJ52" s="31">
        <f>[1]ES!J$906</f>
        <v>0</v>
      </c>
      <c r="AK52" s="31">
        <f>[1]ES!K$906</f>
        <v>0</v>
      </c>
      <c r="AL52" s="31">
        <f>[1]ES!L$906</f>
        <v>0</v>
      </c>
      <c r="AM52" s="31">
        <f>[1]ES!M$906</f>
        <v>0</v>
      </c>
      <c r="AN52" s="8" t="s">
        <v>810</v>
      </c>
    </row>
    <row r="53" spans="1:40" s="5" customFormat="1">
      <c r="A53" s="4" t="s">
        <v>4560</v>
      </c>
      <c r="B53" s="4">
        <v>2012</v>
      </c>
      <c r="C53" s="4" t="s">
        <v>4732</v>
      </c>
      <c r="D53" s="4" t="s">
        <v>4733</v>
      </c>
      <c r="E53" s="4" t="s">
        <v>1960</v>
      </c>
      <c r="F53" s="4">
        <v>133</v>
      </c>
      <c r="G53" s="4" t="s">
        <v>4734</v>
      </c>
      <c r="H53" s="4" t="s">
        <v>4735</v>
      </c>
      <c r="I53" s="4" t="s">
        <v>6</v>
      </c>
      <c r="J53" s="4" t="s">
        <v>633</v>
      </c>
      <c r="K53" s="4">
        <v>120</v>
      </c>
      <c r="L53" s="4" t="s">
        <v>8</v>
      </c>
      <c r="M53" s="4">
        <v>0</v>
      </c>
      <c r="N53" s="4">
        <v>0</v>
      </c>
      <c r="O53" s="4">
        <v>0</v>
      </c>
      <c r="P53" s="4">
        <v>0</v>
      </c>
      <c r="Q53" s="4">
        <v>2765.6480454480002</v>
      </c>
      <c r="R53" s="4">
        <v>37.44</v>
      </c>
      <c r="S53" s="4">
        <v>205.32</v>
      </c>
      <c r="T53" s="4">
        <v>2.4769999999999999</v>
      </c>
      <c r="U53" s="16"/>
      <c r="V53" s="16"/>
      <c r="W53" s="16"/>
      <c r="X53" s="16"/>
      <c r="Y53" s="16"/>
      <c r="Z53" s="16"/>
      <c r="AA53" s="16"/>
      <c r="AB53" s="28" t="str">
        <f>[1]ES!B$1464</f>
        <v>1.(a)</v>
      </c>
      <c r="AC53" s="31" t="str">
        <f>[1]ES!C$1464</f>
        <v>BP OIL ESPAÑA, S.A.U.</v>
      </c>
      <c r="AD53" s="31" t="str">
        <f>[1]ES!D$1464</f>
        <v>BP OIL ESPAÑA S.A.U. REFINERIA DE CASTELLÓN</v>
      </c>
      <c r="AE53" s="31">
        <f>[1]ES!E$1464</f>
        <v>10573</v>
      </c>
      <c r="AF53" s="31" t="str">
        <f>[1]ES!F$1464</f>
        <v>POLIGONO INDUSTRIAL EL SERRALLO. APARTADO 238</v>
      </c>
      <c r="AG53" s="31" t="str">
        <f>[1]ES!G$1464</f>
        <v>S/N</v>
      </c>
      <c r="AH53" s="31" t="str">
        <f>[1]ES!H$1464</f>
        <v>GRAO</v>
      </c>
      <c r="AI53" s="31" t="str">
        <f>[1]ES!I$1464</f>
        <v>12100</v>
      </c>
      <c r="AJ53" s="31">
        <f>[1]ES!J$1464</f>
        <v>926</v>
      </c>
      <c r="AK53" s="31">
        <f>[1]ES!K$1464</f>
        <v>2690</v>
      </c>
      <c r="AL53" s="31">
        <f>[1]ES!L$1464</f>
        <v>0</v>
      </c>
      <c r="AM53" s="31">
        <f>[1]ES!M$1464</f>
        <v>1020</v>
      </c>
      <c r="AN53" s="8" t="s">
        <v>809</v>
      </c>
    </row>
    <row r="54" spans="1:40" s="5" customFormat="1">
      <c r="A54" s="4" t="s">
        <v>4560</v>
      </c>
      <c r="B54" s="4">
        <v>2012</v>
      </c>
      <c r="C54" s="4" t="s">
        <v>4736</v>
      </c>
      <c r="D54" s="4" t="s">
        <v>4737</v>
      </c>
      <c r="E54" s="4" t="s">
        <v>2235</v>
      </c>
      <c r="F54" s="4">
        <v>195</v>
      </c>
      <c r="G54" s="4" t="s">
        <v>4738</v>
      </c>
      <c r="H54" s="4" t="s">
        <v>4735</v>
      </c>
      <c r="I54" s="4" t="s">
        <v>34</v>
      </c>
      <c r="J54" s="4" t="s">
        <v>476</v>
      </c>
      <c r="K54" s="4">
        <v>78</v>
      </c>
      <c r="L54" s="4" t="s">
        <v>8</v>
      </c>
      <c r="M54" s="4">
        <v>0</v>
      </c>
      <c r="N54" s="4">
        <v>0</v>
      </c>
      <c r="O54" s="4">
        <v>0</v>
      </c>
      <c r="P54" s="4">
        <v>450.49830911999999</v>
      </c>
      <c r="Q54" s="4">
        <v>1651.1631493760001</v>
      </c>
      <c r="R54" s="4">
        <v>14.4</v>
      </c>
      <c r="S54" s="4">
        <v>195.8</v>
      </c>
      <c r="T54" s="4">
        <v>1</v>
      </c>
      <c r="U54" s="16"/>
      <c r="V54" s="16"/>
      <c r="W54" s="16"/>
      <c r="X54" s="16"/>
      <c r="Y54" s="16"/>
      <c r="Z54" s="16"/>
      <c r="AA54" s="16"/>
      <c r="AB54" s="28" t="str">
        <f>[1]ES!B$1464</f>
        <v>1.(a)</v>
      </c>
      <c r="AC54" s="31" t="str">
        <f>[1]ES!C$1464</f>
        <v>BP OIL ESPAÑA, S.A.U.</v>
      </c>
      <c r="AD54" s="31" t="str">
        <f>[1]ES!D$1464</f>
        <v>BP OIL ESPAÑA S.A.U. REFINERIA DE CASTELLÓN</v>
      </c>
      <c r="AE54" s="31">
        <f>[1]ES!E$1464</f>
        <v>10573</v>
      </c>
      <c r="AF54" s="31" t="str">
        <f>[1]ES!F$1464</f>
        <v>POLIGONO INDUSTRIAL EL SERRALLO. APARTADO 238</v>
      </c>
      <c r="AG54" s="31" t="str">
        <f>[1]ES!G$1464</f>
        <v>S/N</v>
      </c>
      <c r="AH54" s="31" t="str">
        <f>[1]ES!H$1464</f>
        <v>GRAO</v>
      </c>
      <c r="AI54" s="31" t="str">
        <f>[1]ES!I$1464</f>
        <v>12100</v>
      </c>
      <c r="AJ54" s="31">
        <f>[1]ES!J$1464</f>
        <v>926</v>
      </c>
      <c r="AK54" s="31">
        <f>[1]ES!K$1464</f>
        <v>2690</v>
      </c>
      <c r="AL54" s="31">
        <f>[1]ES!L$1464</f>
        <v>0</v>
      </c>
      <c r="AM54" s="31">
        <f>[1]ES!M$1464</f>
        <v>1020</v>
      </c>
      <c r="AN54" s="8" t="s">
        <v>809</v>
      </c>
    </row>
    <row r="55" spans="1:40" s="5" customFormat="1">
      <c r="A55" s="4" t="s">
        <v>4560</v>
      </c>
      <c r="B55" s="4">
        <v>2012</v>
      </c>
      <c r="C55" s="4" t="s">
        <v>4739</v>
      </c>
      <c r="D55" s="4" t="s">
        <v>4740</v>
      </c>
      <c r="E55" s="4" t="s">
        <v>793</v>
      </c>
      <c r="F55" s="4">
        <v>94</v>
      </c>
      <c r="G55" s="4" t="s">
        <v>4741</v>
      </c>
      <c r="H55" s="4" t="s">
        <v>4742</v>
      </c>
      <c r="I55" s="4" t="s">
        <v>34</v>
      </c>
      <c r="J55" s="4" t="s">
        <v>476</v>
      </c>
      <c r="K55" s="4">
        <v>640</v>
      </c>
      <c r="L55" s="4" t="s">
        <v>27</v>
      </c>
      <c r="M55" s="4">
        <v>0</v>
      </c>
      <c r="N55" s="4">
        <v>0</v>
      </c>
      <c r="O55" s="4">
        <v>0</v>
      </c>
      <c r="P55" s="4">
        <v>102.726839936</v>
      </c>
      <c r="Q55" s="4">
        <v>0</v>
      </c>
      <c r="R55" s="4">
        <v>0</v>
      </c>
      <c r="S55" s="4">
        <v>2.3439999999999999</v>
      </c>
      <c r="T55" s="4">
        <v>2.4000000000000001E-4</v>
      </c>
      <c r="U55" s="16"/>
      <c r="V55" s="16"/>
      <c r="W55" s="16"/>
      <c r="X55" s="16"/>
      <c r="Y55" s="16"/>
      <c r="Z55" s="16"/>
      <c r="AA55" s="16"/>
      <c r="AB55" s="28" t="str">
        <f>[1]ES!B$955</f>
        <v>1.(c)</v>
      </c>
      <c r="AC55" s="31" t="str">
        <f>[1]ES!C$955</f>
        <v>CASTELNOU ENERGÍA, S.L.</v>
      </c>
      <c r="AD55" s="31" t="str">
        <f>[1]ES!D$955</f>
        <v>CASTELNOU ENERGIA, S.L.</v>
      </c>
      <c r="AE55" s="31">
        <f>[1]ES!E$955</f>
        <v>24484</v>
      </c>
      <c r="AF55" s="31" t="str">
        <f>[1]ES!F$955</f>
        <v>CV-407 AL APEADERO DE ESCATRÓN</v>
      </c>
      <c r="AG55" s="31" t="str">
        <f>[1]ES!G$955</f>
        <v>S/N</v>
      </c>
      <c r="AH55" s="31" t="str">
        <f>[1]ES!H$955</f>
        <v>CASTELNOU</v>
      </c>
      <c r="AI55" s="31" t="str">
        <f>[1]ES!I$955</f>
        <v>44592</v>
      </c>
      <c r="AJ55" s="31">
        <f>[1]ES!J$955</f>
        <v>0</v>
      </c>
      <c r="AK55" s="31">
        <f>[1]ES!K$955</f>
        <v>0</v>
      </c>
      <c r="AL55" s="31">
        <f>[1]ES!L$955</f>
        <v>0</v>
      </c>
      <c r="AM55" s="31">
        <f>[1]ES!M$955</f>
        <v>0</v>
      </c>
      <c r="AN55" s="8" t="s">
        <v>809</v>
      </c>
    </row>
    <row r="56" spans="1:40" s="5" customFormat="1">
      <c r="A56" s="4" t="s">
        <v>4560</v>
      </c>
      <c r="B56" s="4">
        <v>2012</v>
      </c>
      <c r="C56" s="4" t="s">
        <v>4743</v>
      </c>
      <c r="D56" s="4" t="s">
        <v>4744</v>
      </c>
      <c r="E56" s="4" t="s">
        <v>497</v>
      </c>
      <c r="F56" s="4">
        <v>95</v>
      </c>
      <c r="G56" s="4" t="s">
        <v>4745</v>
      </c>
      <c r="H56" s="4" t="s">
        <v>4742</v>
      </c>
      <c r="I56" s="4" t="s">
        <v>34</v>
      </c>
      <c r="J56" s="4" t="s">
        <v>476</v>
      </c>
      <c r="K56" s="4">
        <v>640</v>
      </c>
      <c r="L56" s="4" t="s">
        <v>27</v>
      </c>
      <c r="M56" s="4">
        <v>0</v>
      </c>
      <c r="N56" s="4">
        <v>0</v>
      </c>
      <c r="O56" s="4">
        <v>0</v>
      </c>
      <c r="P56" s="4">
        <v>123.657714152</v>
      </c>
      <c r="Q56" s="4">
        <v>0</v>
      </c>
      <c r="R56" s="4">
        <v>0.121</v>
      </c>
      <c r="S56" s="4">
        <v>4.6989999999999998</v>
      </c>
      <c r="T56" s="4">
        <v>0</v>
      </c>
      <c r="U56" s="16"/>
      <c r="V56" s="16"/>
      <c r="W56" s="16"/>
      <c r="X56" s="16"/>
      <c r="Y56" s="16"/>
      <c r="Z56" s="16"/>
      <c r="AA56" s="16"/>
      <c r="AB56" s="28" t="str">
        <f>[1]ES!B$955</f>
        <v>1.(c)</v>
      </c>
      <c r="AC56" s="31" t="str">
        <f>[1]ES!C$955</f>
        <v>CASTELNOU ENERGÍA, S.L.</v>
      </c>
      <c r="AD56" s="31" t="str">
        <f>[1]ES!D$955</f>
        <v>CASTELNOU ENERGIA, S.L.</v>
      </c>
      <c r="AE56" s="31">
        <f>[1]ES!E$955</f>
        <v>24484</v>
      </c>
      <c r="AF56" s="31" t="str">
        <f>[1]ES!F$955</f>
        <v>CV-407 AL APEADERO DE ESCATRÓN</v>
      </c>
      <c r="AG56" s="31" t="str">
        <f>[1]ES!G$955</f>
        <v>S/N</v>
      </c>
      <c r="AH56" s="31" t="str">
        <f>[1]ES!H$955</f>
        <v>CASTELNOU</v>
      </c>
      <c r="AI56" s="31" t="str">
        <f>[1]ES!I$955</f>
        <v>44592</v>
      </c>
      <c r="AJ56" s="31">
        <f>[1]ES!J$955</f>
        <v>0</v>
      </c>
      <c r="AK56" s="31">
        <f>[1]ES!K$955</f>
        <v>0</v>
      </c>
      <c r="AL56" s="31">
        <f>[1]ES!L$955</f>
        <v>0</v>
      </c>
      <c r="AM56" s="31">
        <f>[1]ES!M$955</f>
        <v>0</v>
      </c>
      <c r="AN56" s="8" t="s">
        <v>809</v>
      </c>
    </row>
    <row r="57" spans="1:40" s="5" customFormat="1">
      <c r="A57" s="4" t="s">
        <v>4560</v>
      </c>
      <c r="B57" s="4">
        <v>2012</v>
      </c>
      <c r="C57" s="4" t="s">
        <v>4746</v>
      </c>
      <c r="D57" s="4" t="s">
        <v>4747</v>
      </c>
      <c r="E57" s="4" t="s">
        <v>63</v>
      </c>
      <c r="F57" s="4">
        <v>12</v>
      </c>
      <c r="G57" s="4" t="s">
        <v>4748</v>
      </c>
      <c r="H57" s="4" t="s">
        <v>4749</v>
      </c>
      <c r="I57" s="4" t="s">
        <v>6</v>
      </c>
      <c r="J57" s="4" t="s">
        <v>476</v>
      </c>
      <c r="K57" s="4">
        <v>1332.3</v>
      </c>
      <c r="L57" s="4" t="s">
        <v>8</v>
      </c>
      <c r="M57" s="4">
        <v>0</v>
      </c>
      <c r="N57" s="4">
        <v>18949.010576848003</v>
      </c>
      <c r="O57" s="4">
        <v>178.378994952</v>
      </c>
      <c r="P57" s="4">
        <v>0</v>
      </c>
      <c r="Q57" s="4">
        <v>0</v>
      </c>
      <c r="R57" s="4">
        <v>5779.07</v>
      </c>
      <c r="S57" s="4">
        <v>5749.93</v>
      </c>
      <c r="T57" s="4">
        <v>383.52</v>
      </c>
      <c r="U57" s="16"/>
      <c r="V57" s="16"/>
      <c r="W57" s="16"/>
      <c r="X57" s="16"/>
      <c r="Y57" s="16"/>
      <c r="Z57" s="16"/>
      <c r="AA57" s="16"/>
      <c r="AB57" s="28" t="str">
        <f>[1]ES!B$1125</f>
        <v>1.(c)</v>
      </c>
      <c r="AC57" s="31" t="str">
        <f>[1]ES!C$1125</f>
        <v>ENDESA GENERACIÓN, S.L.</v>
      </c>
      <c r="AD57" s="31" t="str">
        <f>[1]ES!D$1125</f>
        <v>UPT COMPOSTILLA</v>
      </c>
      <c r="AE57" s="31">
        <f>[1]ES!E$1125</f>
        <v>8971</v>
      </c>
      <c r="AF57" s="31" t="str">
        <f>[1]ES!F$1125</f>
        <v>CARRETERA DEL PANTANO</v>
      </c>
      <c r="AG57" s="31" t="str">
        <f>[1]ES!G$1125</f>
        <v>S/N</v>
      </c>
      <c r="AH57" s="31" t="str">
        <f>[1]ES!H$1125</f>
        <v>CUBILLOS DEL SIL</v>
      </c>
      <c r="AI57" s="31" t="str">
        <f>[1]ES!I$1125</f>
        <v>24492</v>
      </c>
      <c r="AJ57" s="31">
        <f>[1]ES!J$1125</f>
        <v>15200</v>
      </c>
      <c r="AK57" s="31">
        <f>[1]ES!K$1125</f>
        <v>13400</v>
      </c>
      <c r="AL57" s="31">
        <f>[1]ES!L$1125</f>
        <v>865</v>
      </c>
      <c r="AM57" s="31">
        <f>[1]ES!M$1125</f>
        <v>5050</v>
      </c>
      <c r="AN57" s="8" t="s">
        <v>810</v>
      </c>
    </row>
    <row r="58" spans="1:40" s="5" customFormat="1">
      <c r="A58" s="4" t="s">
        <v>4560</v>
      </c>
      <c r="B58" s="4">
        <v>2012</v>
      </c>
      <c r="C58" s="4" t="s">
        <v>4750</v>
      </c>
      <c r="D58" s="4" t="s">
        <v>4751</v>
      </c>
      <c r="E58" s="4" t="s">
        <v>69</v>
      </c>
      <c r="F58" s="4">
        <v>13</v>
      </c>
      <c r="G58" s="4" t="s">
        <v>4752</v>
      </c>
      <c r="H58" s="4" t="s">
        <v>4749</v>
      </c>
      <c r="I58" s="4" t="s">
        <v>6</v>
      </c>
      <c r="J58" s="4" t="s">
        <v>476</v>
      </c>
      <c r="K58" s="4">
        <v>1960</v>
      </c>
      <c r="L58" s="4" t="s">
        <v>8</v>
      </c>
      <c r="M58" s="4">
        <v>0</v>
      </c>
      <c r="N58" s="4">
        <v>34027.297153719999</v>
      </c>
      <c r="O58" s="4">
        <v>348.85366078399994</v>
      </c>
      <c r="P58" s="4">
        <v>0</v>
      </c>
      <c r="Q58" s="4">
        <v>0</v>
      </c>
      <c r="R58" s="4">
        <v>7655.39</v>
      </c>
      <c r="S58" s="4">
        <v>9448.1200000000008</v>
      </c>
      <c r="T58" s="4">
        <v>481.37</v>
      </c>
      <c r="U58" s="16"/>
      <c r="V58" s="16"/>
      <c r="W58" s="16"/>
      <c r="X58" s="16"/>
      <c r="Y58" s="16"/>
      <c r="Z58" s="16"/>
      <c r="AA58" s="16"/>
      <c r="AB58" s="28" t="str">
        <f>[1]ES!B$1125</f>
        <v>1.(c)</v>
      </c>
      <c r="AC58" s="31" t="str">
        <f>[1]ES!C$1125</f>
        <v>ENDESA GENERACIÓN, S.L.</v>
      </c>
      <c r="AD58" s="31" t="str">
        <f>[1]ES!D$1125</f>
        <v>UPT COMPOSTILLA</v>
      </c>
      <c r="AE58" s="31">
        <f>[1]ES!E$1125</f>
        <v>8971</v>
      </c>
      <c r="AF58" s="31" t="str">
        <f>[1]ES!F$1125</f>
        <v>CARRETERA DEL PANTANO</v>
      </c>
      <c r="AG58" s="31" t="str">
        <f>[1]ES!G$1125</f>
        <v>S/N</v>
      </c>
      <c r="AH58" s="31" t="str">
        <f>[1]ES!H$1125</f>
        <v>CUBILLOS DEL SIL</v>
      </c>
      <c r="AI58" s="31" t="str">
        <f>[1]ES!I$1125</f>
        <v>24492</v>
      </c>
      <c r="AJ58" s="31">
        <f>[1]ES!J$1125</f>
        <v>15200</v>
      </c>
      <c r="AK58" s="31">
        <f>[1]ES!K$1125</f>
        <v>13400</v>
      </c>
      <c r="AL58" s="31">
        <f>[1]ES!L$1125</f>
        <v>865</v>
      </c>
      <c r="AM58" s="31">
        <f>[1]ES!M$1125</f>
        <v>5050</v>
      </c>
      <c r="AN58" s="8" t="s">
        <v>810</v>
      </c>
    </row>
    <row r="59" spans="1:40">
      <c r="A59" s="1" t="s">
        <v>4560</v>
      </c>
      <c r="B59" s="1">
        <v>2012</v>
      </c>
      <c r="C59" s="1" t="s">
        <v>4753</v>
      </c>
      <c r="D59" s="1" t="s">
        <v>4754</v>
      </c>
      <c r="E59" s="1" t="s">
        <v>397</v>
      </c>
      <c r="F59" s="1">
        <v>86</v>
      </c>
      <c r="G59" s="1" t="s">
        <v>4755</v>
      </c>
      <c r="H59" s="1" t="s">
        <v>4756</v>
      </c>
      <c r="I59" s="1" t="s">
        <v>34</v>
      </c>
      <c r="J59" s="1" t="s">
        <v>476</v>
      </c>
      <c r="K59" s="1">
        <v>674</v>
      </c>
      <c r="L59" s="1" t="s">
        <v>27</v>
      </c>
      <c r="M59" s="1">
        <v>0</v>
      </c>
      <c r="N59" s="1">
        <v>0</v>
      </c>
      <c r="O59" s="1">
        <v>0</v>
      </c>
      <c r="P59" s="1">
        <v>254.345293056</v>
      </c>
      <c r="Q59" s="1">
        <v>0</v>
      </c>
      <c r="R59" s="1">
        <v>6.8000000000000005E-2</v>
      </c>
      <c r="S59" s="1">
        <v>8.6549999999999994</v>
      </c>
      <c r="T59" s="1">
        <v>4.9910000000000003E-2</v>
      </c>
      <c r="U59" s="3"/>
      <c r="V59" s="3"/>
      <c r="W59" s="3"/>
      <c r="X59" s="3"/>
      <c r="Y59" s="3"/>
      <c r="Z59" s="3"/>
      <c r="AA59" s="3"/>
    </row>
    <row r="60" spans="1:40">
      <c r="A60" s="1" t="s">
        <v>4560</v>
      </c>
      <c r="B60" s="1">
        <v>2012</v>
      </c>
      <c r="C60" s="1" t="s">
        <v>4757</v>
      </c>
      <c r="D60" s="1" t="s">
        <v>4758</v>
      </c>
      <c r="E60" s="1" t="s">
        <v>401</v>
      </c>
      <c r="F60" s="1">
        <v>87</v>
      </c>
      <c r="G60" s="1" t="s">
        <v>4759</v>
      </c>
      <c r="H60" s="1" t="s">
        <v>4756</v>
      </c>
      <c r="I60" s="1" t="s">
        <v>34</v>
      </c>
      <c r="J60" s="1" t="s">
        <v>476</v>
      </c>
      <c r="K60" s="1">
        <v>674.33333333333337</v>
      </c>
      <c r="L60" s="1" t="s">
        <v>27</v>
      </c>
      <c r="M60" s="1">
        <v>0</v>
      </c>
      <c r="N60" s="1">
        <v>0</v>
      </c>
      <c r="O60" s="1">
        <v>0</v>
      </c>
      <c r="P60" s="1">
        <v>923.44086199200012</v>
      </c>
      <c r="Q60" s="1">
        <v>0</v>
      </c>
      <c r="R60" s="1">
        <v>0.16</v>
      </c>
      <c r="S60" s="1">
        <v>25.094999999999999</v>
      </c>
      <c r="T60" s="1">
        <v>0.13284000000000001</v>
      </c>
      <c r="U60" s="3"/>
      <c r="V60" s="3"/>
      <c r="W60" s="3"/>
      <c r="X60" s="3"/>
      <c r="Y60" s="3"/>
      <c r="Z60" s="3"/>
      <c r="AA60" s="3"/>
    </row>
    <row r="61" spans="1:40">
      <c r="A61" s="1" t="s">
        <v>4560</v>
      </c>
      <c r="B61" s="1">
        <v>2012</v>
      </c>
      <c r="C61" s="1" t="s">
        <v>4760</v>
      </c>
      <c r="D61" s="1" t="s">
        <v>4761</v>
      </c>
      <c r="E61" s="1" t="s">
        <v>405</v>
      </c>
      <c r="F61" s="1">
        <v>88</v>
      </c>
      <c r="G61" s="1" t="s">
        <v>4762</v>
      </c>
      <c r="H61" s="1" t="s">
        <v>4756</v>
      </c>
      <c r="I61" s="1" t="s">
        <v>34</v>
      </c>
      <c r="J61" s="1" t="s">
        <v>476</v>
      </c>
      <c r="K61" s="1">
        <v>674.33333333333337</v>
      </c>
      <c r="L61" s="1" t="s">
        <v>27</v>
      </c>
      <c r="M61" s="1">
        <v>0</v>
      </c>
      <c r="N61" s="1">
        <v>0</v>
      </c>
      <c r="O61" s="1">
        <v>0</v>
      </c>
      <c r="P61" s="1">
        <v>683.730025232</v>
      </c>
      <c r="Q61" s="1">
        <v>0</v>
      </c>
      <c r="R61" s="1">
        <v>0.159</v>
      </c>
      <c r="S61" s="1">
        <v>20.59</v>
      </c>
      <c r="T61" s="1">
        <v>0.12444</v>
      </c>
      <c r="U61" s="3"/>
      <c r="V61" s="3"/>
      <c r="W61" s="3"/>
      <c r="X61" s="3"/>
      <c r="Y61" s="3"/>
      <c r="Z61" s="3"/>
      <c r="AA61" s="3"/>
    </row>
    <row r="62" spans="1:40">
      <c r="A62" s="1" t="s">
        <v>4560</v>
      </c>
      <c r="B62" s="1">
        <v>2012</v>
      </c>
      <c r="C62" s="1" t="s">
        <v>4763</v>
      </c>
      <c r="D62" s="1" t="s">
        <v>4764</v>
      </c>
      <c r="E62" s="1" t="s">
        <v>172</v>
      </c>
      <c r="F62" s="1">
        <v>35</v>
      </c>
      <c r="G62" s="1" t="s">
        <v>4765</v>
      </c>
      <c r="H62" s="1" t="s">
        <v>4766</v>
      </c>
      <c r="I62" s="1" t="s">
        <v>6</v>
      </c>
      <c r="J62" s="1" t="s">
        <v>476</v>
      </c>
      <c r="K62" s="1">
        <v>1358</v>
      </c>
      <c r="L62" s="1" t="s">
        <v>8</v>
      </c>
      <c r="M62" s="1">
        <v>0</v>
      </c>
      <c r="N62" s="1">
        <v>0</v>
      </c>
      <c r="O62" s="1">
        <v>0</v>
      </c>
      <c r="P62" s="1">
        <v>0</v>
      </c>
      <c r="Q62" s="1">
        <v>0</v>
      </c>
      <c r="R62" s="1">
        <v>0</v>
      </c>
      <c r="S62" s="1">
        <v>0</v>
      </c>
      <c r="T62" s="1">
        <v>0</v>
      </c>
      <c r="U62" s="3" t="s">
        <v>4621</v>
      </c>
      <c r="V62" s="3"/>
      <c r="W62" s="3"/>
      <c r="X62" s="3"/>
      <c r="Y62" s="3"/>
      <c r="Z62" s="3"/>
      <c r="AA62" s="3">
        <v>2008</v>
      </c>
    </row>
    <row r="63" spans="1:40">
      <c r="A63" s="1" t="s">
        <v>4560</v>
      </c>
      <c r="B63" s="1">
        <v>2012</v>
      </c>
      <c r="C63" s="1" t="s">
        <v>4767</v>
      </c>
      <c r="D63" s="1" t="s">
        <v>4768</v>
      </c>
      <c r="E63" s="1" t="s">
        <v>177</v>
      </c>
      <c r="F63" s="1">
        <v>36</v>
      </c>
      <c r="G63" s="1" t="s">
        <v>4769</v>
      </c>
      <c r="H63" s="1" t="s">
        <v>4766</v>
      </c>
      <c r="I63" s="1" t="s">
        <v>6</v>
      </c>
      <c r="J63" s="1" t="s">
        <v>476</v>
      </c>
      <c r="K63" s="1">
        <v>1358</v>
      </c>
      <c r="L63" s="1" t="s">
        <v>8</v>
      </c>
      <c r="M63" s="1">
        <v>0</v>
      </c>
      <c r="N63" s="1">
        <v>0</v>
      </c>
      <c r="O63" s="1">
        <v>0</v>
      </c>
      <c r="P63" s="1">
        <v>0</v>
      </c>
      <c r="Q63" s="1">
        <v>0</v>
      </c>
      <c r="R63" s="1">
        <v>0</v>
      </c>
      <c r="S63" s="1">
        <v>0</v>
      </c>
      <c r="T63" s="1">
        <v>0</v>
      </c>
      <c r="U63" s="3" t="s">
        <v>4621</v>
      </c>
      <c r="V63" s="3"/>
      <c r="W63" s="3"/>
      <c r="X63" s="3"/>
      <c r="Y63" s="3"/>
      <c r="Z63" s="3"/>
      <c r="AA63" s="3">
        <v>2008</v>
      </c>
    </row>
    <row r="64" spans="1:40">
      <c r="A64" s="1" t="s">
        <v>4560</v>
      </c>
      <c r="B64" s="1">
        <v>2012</v>
      </c>
      <c r="C64" s="1" t="s">
        <v>4770</v>
      </c>
      <c r="D64" s="1" t="s">
        <v>4771</v>
      </c>
      <c r="E64" s="1" t="s">
        <v>309</v>
      </c>
      <c r="F64" s="1">
        <v>66</v>
      </c>
      <c r="G64" s="1" t="s">
        <v>4772</v>
      </c>
      <c r="H64" s="1" t="s">
        <v>4766</v>
      </c>
      <c r="I64" s="1" t="s">
        <v>34</v>
      </c>
      <c r="J64" s="1" t="s">
        <v>476</v>
      </c>
      <c r="K64" s="1">
        <v>696</v>
      </c>
      <c r="L64" s="1" t="s">
        <v>27</v>
      </c>
      <c r="M64" s="1">
        <v>0</v>
      </c>
      <c r="N64" s="1">
        <v>0</v>
      </c>
      <c r="O64" s="1">
        <v>0</v>
      </c>
      <c r="P64" s="1">
        <v>14.9833224</v>
      </c>
      <c r="Q64" s="1">
        <v>0</v>
      </c>
      <c r="R64" s="1">
        <v>1.0999999999999999E-2</v>
      </c>
      <c r="S64" s="1">
        <v>0.214</v>
      </c>
      <c r="T64" s="1">
        <v>6.7999999999999996E-3</v>
      </c>
      <c r="U64" s="3"/>
      <c r="V64" s="3"/>
      <c r="W64" s="3"/>
      <c r="X64" s="3"/>
      <c r="Y64" s="3"/>
      <c r="Z64" s="3"/>
      <c r="AA64" s="3"/>
    </row>
    <row r="65" spans="1:40">
      <c r="A65" s="1" t="s">
        <v>4560</v>
      </c>
      <c r="B65" s="1">
        <v>2012</v>
      </c>
      <c r="C65" s="1" t="s">
        <v>4773</v>
      </c>
      <c r="D65" s="1" t="s">
        <v>4774</v>
      </c>
      <c r="E65" s="1" t="s">
        <v>314</v>
      </c>
      <c r="F65" s="1">
        <v>67</v>
      </c>
      <c r="G65" s="1" t="s">
        <v>4775</v>
      </c>
      <c r="H65" s="1" t="s">
        <v>4766</v>
      </c>
      <c r="I65" s="1" t="s">
        <v>34</v>
      </c>
      <c r="J65" s="1" t="s">
        <v>476</v>
      </c>
      <c r="K65" s="1">
        <v>696</v>
      </c>
      <c r="L65" s="1" t="s">
        <v>27</v>
      </c>
      <c r="M65" s="1">
        <v>0</v>
      </c>
      <c r="N65" s="1">
        <v>0</v>
      </c>
      <c r="O65" s="1">
        <v>0</v>
      </c>
      <c r="P65" s="1">
        <v>605.69901936000008</v>
      </c>
      <c r="Q65" s="1">
        <v>0</v>
      </c>
      <c r="R65" s="1">
        <v>1.0389999999999999</v>
      </c>
      <c r="S65" s="1">
        <v>7.2439999999999998</v>
      </c>
      <c r="T65" s="1">
        <v>0.1512</v>
      </c>
      <c r="U65" s="3"/>
      <c r="V65" s="3"/>
      <c r="W65" s="3"/>
      <c r="X65" s="3"/>
      <c r="Y65" s="3"/>
      <c r="Z65" s="3"/>
      <c r="AA65" s="3"/>
    </row>
    <row r="66" spans="1:40">
      <c r="A66" s="1" t="s">
        <v>4560</v>
      </c>
      <c r="B66" s="1">
        <v>2012</v>
      </c>
      <c r="C66" s="1" t="s">
        <v>4776</v>
      </c>
      <c r="D66" s="1" t="s">
        <v>4777</v>
      </c>
      <c r="E66" s="1" t="s">
        <v>1862</v>
      </c>
      <c r="F66" s="1">
        <v>111</v>
      </c>
      <c r="G66" s="1" t="s">
        <v>4778</v>
      </c>
      <c r="H66" s="1" t="s">
        <v>4766</v>
      </c>
      <c r="I66" s="1" t="s">
        <v>34</v>
      </c>
      <c r="J66" s="1" t="s">
        <v>476</v>
      </c>
      <c r="K66" s="1">
        <v>749</v>
      </c>
      <c r="L66" s="1" t="s">
        <v>27</v>
      </c>
      <c r="M66" s="1">
        <v>0</v>
      </c>
      <c r="N66" s="1">
        <v>0</v>
      </c>
      <c r="O66" s="1">
        <v>0</v>
      </c>
      <c r="P66" s="1">
        <v>3873.8884679600001</v>
      </c>
      <c r="Q66" s="1">
        <v>0</v>
      </c>
      <c r="R66" s="1">
        <v>0.76300000000000001</v>
      </c>
      <c r="S66" s="1">
        <v>61.298000000000002</v>
      </c>
      <c r="T66" s="1">
        <v>0.86770000000000003</v>
      </c>
      <c r="U66" s="3"/>
      <c r="V66" s="3"/>
      <c r="W66" s="3"/>
      <c r="X66" s="3"/>
      <c r="Y66" s="3"/>
      <c r="Z66" s="3"/>
      <c r="AA66" s="3"/>
    </row>
    <row r="67" spans="1:40">
      <c r="A67" s="1" t="s">
        <v>4560</v>
      </c>
      <c r="B67" s="1">
        <v>2012</v>
      </c>
      <c r="C67" s="1" t="s">
        <v>4779</v>
      </c>
      <c r="D67" s="1" t="s">
        <v>4780</v>
      </c>
      <c r="E67" s="1" t="s">
        <v>1866</v>
      </c>
      <c r="F67" s="1">
        <v>112</v>
      </c>
      <c r="G67" s="1" t="s">
        <v>4781</v>
      </c>
      <c r="H67" s="1" t="s">
        <v>4766</v>
      </c>
      <c r="I67" s="1" t="s">
        <v>34</v>
      </c>
      <c r="J67" s="1" t="s">
        <v>476</v>
      </c>
      <c r="K67" s="1">
        <v>749</v>
      </c>
      <c r="L67" s="1" t="s">
        <v>27</v>
      </c>
      <c r="M67" s="1">
        <v>0</v>
      </c>
      <c r="N67" s="1">
        <v>0</v>
      </c>
      <c r="O67" s="1">
        <v>0</v>
      </c>
      <c r="P67" s="1">
        <v>2216.7423324720003</v>
      </c>
      <c r="Q67" s="1">
        <v>0</v>
      </c>
      <c r="R67" s="1">
        <v>3.68</v>
      </c>
      <c r="S67" s="1">
        <v>44.707999999999998</v>
      </c>
      <c r="T67" s="1">
        <v>0.43938000000000005</v>
      </c>
      <c r="U67" s="3"/>
      <c r="V67" s="3"/>
      <c r="W67" s="3"/>
      <c r="X67" s="3"/>
      <c r="Y67" s="3"/>
      <c r="Z67" s="3"/>
      <c r="AA67" s="3"/>
    </row>
    <row r="68" spans="1:40">
      <c r="A68" s="1" t="s">
        <v>4560</v>
      </c>
      <c r="B68" s="1">
        <v>2012</v>
      </c>
      <c r="C68" s="1" t="s">
        <v>4782</v>
      </c>
      <c r="D68" s="1" t="s">
        <v>4783</v>
      </c>
      <c r="E68" s="1" t="s">
        <v>118</v>
      </c>
      <c r="F68" s="1">
        <v>23</v>
      </c>
      <c r="G68" s="1" t="s">
        <v>4784</v>
      </c>
      <c r="H68" s="1" t="s">
        <v>4785</v>
      </c>
      <c r="I68" s="1" t="s">
        <v>14</v>
      </c>
      <c r="J68" s="1" t="s">
        <v>476</v>
      </c>
      <c r="K68" s="1">
        <v>220</v>
      </c>
      <c r="L68" s="1" t="s">
        <v>8</v>
      </c>
      <c r="M68" s="1">
        <v>0</v>
      </c>
      <c r="N68" s="1">
        <v>0</v>
      </c>
      <c r="O68" s="1">
        <v>0</v>
      </c>
      <c r="P68" s="1">
        <v>0</v>
      </c>
      <c r="Q68" s="1">
        <v>0</v>
      </c>
      <c r="R68" s="1">
        <v>0</v>
      </c>
      <c r="S68" s="1">
        <v>0</v>
      </c>
      <c r="T68" s="1">
        <v>0</v>
      </c>
      <c r="U68" s="3" t="s">
        <v>4621</v>
      </c>
      <c r="V68" s="3"/>
      <c r="W68" s="3"/>
      <c r="X68" s="3"/>
      <c r="Y68" s="3"/>
      <c r="Z68" s="3"/>
      <c r="AA68" s="3"/>
    </row>
    <row r="69" spans="1:40" s="5" customFormat="1">
      <c r="A69" s="4" t="s">
        <v>4560</v>
      </c>
      <c r="B69" s="4">
        <v>2012</v>
      </c>
      <c r="C69" s="4" t="s">
        <v>4786</v>
      </c>
      <c r="D69" s="4" t="s">
        <v>4787</v>
      </c>
      <c r="E69" s="4" t="s">
        <v>1467</v>
      </c>
      <c r="F69" s="4">
        <v>108</v>
      </c>
      <c r="G69" s="4" t="s">
        <v>4788</v>
      </c>
      <c r="H69" s="4" t="s">
        <v>4785</v>
      </c>
      <c r="I69" s="4" t="s">
        <v>34</v>
      </c>
      <c r="J69" s="4" t="s">
        <v>476</v>
      </c>
      <c r="K69" s="4">
        <v>700</v>
      </c>
      <c r="L69" s="4" t="s">
        <v>27</v>
      </c>
      <c r="M69" s="4">
        <v>0</v>
      </c>
      <c r="N69" s="4">
        <v>0</v>
      </c>
      <c r="O69" s="4">
        <v>0</v>
      </c>
      <c r="P69" s="4">
        <v>3011.503856064</v>
      </c>
      <c r="Q69" s="4">
        <v>0</v>
      </c>
      <c r="R69" s="4">
        <v>1.5249999999999999</v>
      </c>
      <c r="S69" s="4">
        <v>86.912999999999997</v>
      </c>
      <c r="T69" s="4">
        <v>1.21445</v>
      </c>
      <c r="U69" s="16"/>
      <c r="V69" s="16"/>
      <c r="W69" s="16"/>
      <c r="X69" s="16"/>
      <c r="Y69" s="16"/>
      <c r="Z69" s="16"/>
      <c r="AA69" s="16"/>
      <c r="AB69" s="28" t="str">
        <f>[1]ES!B$1222</f>
        <v>1.(c)</v>
      </c>
      <c r="AC69" s="31" t="str">
        <f>[1]ES!C$1222</f>
        <v>E.ON GENERACIÓN, S.A.</v>
      </c>
      <c r="AD69" s="31" t="str">
        <f>[1]ES!D$1222</f>
        <v>CENTRAL DE ESCATRON</v>
      </c>
      <c r="AE69" s="31">
        <f>[1]ES!E$1222</f>
        <v>7687</v>
      </c>
      <c r="AF69" s="31" t="str">
        <f>[1]ES!F$1222</f>
        <v>EXTRAMUROS</v>
      </c>
      <c r="AG69" s="31" t="str">
        <f>[1]ES!G$1222</f>
        <v>S/N</v>
      </c>
      <c r="AH69" s="31" t="str">
        <f>[1]ES!H$1222</f>
        <v>ESCATRON</v>
      </c>
      <c r="AI69" s="31" t="str">
        <f>[1]ES!I$1222</f>
        <v>50790</v>
      </c>
      <c r="AJ69" s="31">
        <f>[1]ES!J$1222</f>
        <v>198</v>
      </c>
      <c r="AK69" s="31">
        <f>[1]ES!K$1222</f>
        <v>0</v>
      </c>
      <c r="AL69" s="31">
        <f>[1]ES!L$1222</f>
        <v>0</v>
      </c>
      <c r="AM69" s="31">
        <f>[1]ES!M$1222</f>
        <v>338</v>
      </c>
      <c r="AN69" s="8" t="s">
        <v>810</v>
      </c>
    </row>
    <row r="70" spans="1:40" s="5" customFormat="1">
      <c r="A70" s="4" t="s">
        <v>4560</v>
      </c>
      <c r="B70" s="4">
        <v>2012</v>
      </c>
      <c r="C70" s="4" t="s">
        <v>4789</v>
      </c>
      <c r="D70" s="4" t="s">
        <v>4790</v>
      </c>
      <c r="E70" s="4" t="s">
        <v>1854</v>
      </c>
      <c r="F70" s="4">
        <v>109</v>
      </c>
      <c r="G70" s="4" t="s">
        <v>4791</v>
      </c>
      <c r="H70" s="4" t="s">
        <v>4785</v>
      </c>
      <c r="I70" s="4" t="s">
        <v>34</v>
      </c>
      <c r="J70" s="4" t="s">
        <v>476</v>
      </c>
      <c r="K70" s="4">
        <v>700</v>
      </c>
      <c r="L70" s="4" t="s">
        <v>27</v>
      </c>
      <c r="M70" s="4">
        <v>0</v>
      </c>
      <c r="N70" s="4">
        <v>0</v>
      </c>
      <c r="O70" s="4">
        <v>0</v>
      </c>
      <c r="P70" s="4">
        <v>3418.4615909360004</v>
      </c>
      <c r="Q70" s="4">
        <v>0</v>
      </c>
      <c r="R70" s="4">
        <v>1.0030000000000001</v>
      </c>
      <c r="S70" s="4">
        <v>97.816000000000003</v>
      </c>
      <c r="T70" s="4">
        <v>0.44435999999999998</v>
      </c>
      <c r="U70" s="16"/>
      <c r="V70" s="16"/>
      <c r="W70" s="16"/>
      <c r="X70" s="16"/>
      <c r="Y70" s="16"/>
      <c r="Z70" s="16"/>
      <c r="AA70" s="16"/>
      <c r="AB70" s="28" t="str">
        <f>[1]ES!B$1222</f>
        <v>1.(c)</v>
      </c>
      <c r="AC70" s="31" t="str">
        <f>[1]ES!C$1222</f>
        <v>E.ON GENERACIÓN, S.A.</v>
      </c>
      <c r="AD70" s="31" t="str">
        <f>[1]ES!D$1222</f>
        <v>CENTRAL DE ESCATRON</v>
      </c>
      <c r="AE70" s="31">
        <f>[1]ES!E$1222</f>
        <v>7687</v>
      </c>
      <c r="AF70" s="31" t="str">
        <f>[1]ES!F$1222</f>
        <v>EXTRAMUROS</v>
      </c>
      <c r="AG70" s="31" t="str">
        <f>[1]ES!G$1222</f>
        <v>S/N</v>
      </c>
      <c r="AH70" s="31" t="str">
        <f>[1]ES!H$1222</f>
        <v>ESCATRON</v>
      </c>
      <c r="AI70" s="31" t="str">
        <f>[1]ES!I$1222</f>
        <v>50790</v>
      </c>
      <c r="AJ70" s="31">
        <f>[1]ES!J$1222</f>
        <v>198</v>
      </c>
      <c r="AK70" s="31">
        <f>[1]ES!K$1222</f>
        <v>0</v>
      </c>
      <c r="AL70" s="31">
        <f>[1]ES!L$1222</f>
        <v>0</v>
      </c>
      <c r="AM70" s="31">
        <f>[1]ES!M$1222</f>
        <v>338</v>
      </c>
      <c r="AN70" s="8" t="s">
        <v>810</v>
      </c>
    </row>
    <row r="71" spans="1:40" s="5" customFormat="1">
      <c r="A71" s="4" t="s">
        <v>4560</v>
      </c>
      <c r="B71" s="4">
        <v>2012</v>
      </c>
      <c r="C71" s="4" t="s">
        <v>4792</v>
      </c>
      <c r="D71" s="4" t="s">
        <v>4793</v>
      </c>
      <c r="E71" s="4" t="s">
        <v>1933</v>
      </c>
      <c r="F71" s="4">
        <v>127</v>
      </c>
      <c r="G71" s="4" t="s">
        <v>4794</v>
      </c>
      <c r="H71" s="4" t="s">
        <v>4785</v>
      </c>
      <c r="I71" s="4" t="s">
        <v>34</v>
      </c>
      <c r="J71" s="4" t="s">
        <v>476</v>
      </c>
      <c r="K71" s="4">
        <v>130</v>
      </c>
      <c r="L71" s="4" t="s">
        <v>27</v>
      </c>
      <c r="M71" s="4">
        <v>0</v>
      </c>
      <c r="N71" s="4">
        <v>0</v>
      </c>
      <c r="O71" s="4">
        <v>0</v>
      </c>
      <c r="P71" s="4">
        <v>15.360187831999999</v>
      </c>
      <c r="Q71" s="4">
        <v>0</v>
      </c>
      <c r="R71" s="4">
        <v>7.0000000000000001E-3</v>
      </c>
      <c r="S71" s="4">
        <v>0.55600000000000005</v>
      </c>
      <c r="T71" s="4">
        <v>3.7799999999999999E-3</v>
      </c>
      <c r="U71" s="16"/>
      <c r="V71" s="16"/>
      <c r="W71" s="16"/>
      <c r="X71" s="16"/>
      <c r="Y71" s="16"/>
      <c r="Z71" s="16"/>
      <c r="AA71" s="16"/>
      <c r="AB71" s="28" t="str">
        <f>[1]ES!B$1223</f>
        <v>1.(c)</v>
      </c>
      <c r="AC71" s="31" t="str">
        <f>[1]ES!C$1223</f>
        <v>GLOBAL 3 COMBI, S.L.U</v>
      </c>
      <c r="AD71" s="31" t="str">
        <f>[1]ES!D$1223</f>
        <v>GLOBAL 3 COMBI,S.L. (ESCATRON)</v>
      </c>
      <c r="AE71" s="31">
        <f>[1]ES!E$1223</f>
        <v>24548</v>
      </c>
      <c r="AF71" s="31" t="str">
        <f>[1]ES!F$1223</f>
        <v>ESCATRON-CASPE A 221, KM 36,5, POL INDUSTRIAL</v>
      </c>
      <c r="AG71" s="31" t="str">
        <f>[1]ES!G$1223</f>
        <v>5</v>
      </c>
      <c r="AH71" s="31" t="str">
        <f>[1]ES!H$1223</f>
        <v>ESCATRON</v>
      </c>
      <c r="AI71" s="31" t="str">
        <f>[1]ES!I$1223</f>
        <v>50790</v>
      </c>
      <c r="AJ71" s="31">
        <f>[1]ES!J$1223</f>
        <v>0</v>
      </c>
      <c r="AK71" s="31">
        <f>[1]ES!K$1223</f>
        <v>0</v>
      </c>
      <c r="AL71" s="31">
        <f>[1]ES!L$1223</f>
        <v>0</v>
      </c>
      <c r="AM71" s="31">
        <f>[1]ES!M$1223</f>
        <v>0</v>
      </c>
      <c r="AN71" s="8" t="s">
        <v>810</v>
      </c>
    </row>
    <row r="72" spans="1:40" s="5" customFormat="1">
      <c r="A72" s="4" t="s">
        <v>4560</v>
      </c>
      <c r="B72" s="4">
        <v>2012</v>
      </c>
      <c r="C72" s="4" t="s">
        <v>4795</v>
      </c>
      <c r="D72" s="4" t="s">
        <v>4796</v>
      </c>
      <c r="E72" s="4" t="s">
        <v>1938</v>
      </c>
      <c r="F72" s="4">
        <v>128</v>
      </c>
      <c r="G72" s="4" t="s">
        <v>4797</v>
      </c>
      <c r="H72" s="4" t="s">
        <v>4785</v>
      </c>
      <c r="I72" s="4" t="s">
        <v>34</v>
      </c>
      <c r="J72" s="4" t="s">
        <v>476</v>
      </c>
      <c r="K72" s="4">
        <v>130</v>
      </c>
      <c r="L72" s="4" t="s">
        <v>27</v>
      </c>
      <c r="M72" s="4">
        <v>0</v>
      </c>
      <c r="N72" s="4">
        <v>0</v>
      </c>
      <c r="O72" s="4">
        <v>0</v>
      </c>
      <c r="P72" s="4">
        <v>7.0584665759999998</v>
      </c>
      <c r="Q72" s="4">
        <v>0</v>
      </c>
      <c r="R72" s="4">
        <v>1.3000000000000001E-2</v>
      </c>
      <c r="S72" s="4">
        <v>0.25600000000000001</v>
      </c>
      <c r="T72" s="4">
        <v>1.3600000000000001E-3</v>
      </c>
      <c r="U72" s="16"/>
      <c r="V72" s="16"/>
      <c r="W72" s="16"/>
      <c r="X72" s="16"/>
      <c r="Y72" s="16"/>
      <c r="Z72" s="16"/>
      <c r="AA72" s="16"/>
      <c r="AB72" s="28" t="str">
        <f>[1]ES!B$1223</f>
        <v>1.(c)</v>
      </c>
      <c r="AC72" s="31" t="str">
        <f>[1]ES!C$1223</f>
        <v>GLOBAL 3 COMBI, S.L.U</v>
      </c>
      <c r="AD72" s="31" t="str">
        <f>[1]ES!D$1223</f>
        <v>GLOBAL 3 COMBI,S.L. (ESCATRON)</v>
      </c>
      <c r="AE72" s="31">
        <f>[1]ES!E$1223</f>
        <v>24548</v>
      </c>
      <c r="AF72" s="31" t="str">
        <f>[1]ES!F$1223</f>
        <v>ESCATRON-CASPE A 221, KM 36,5, POL INDUSTRIAL</v>
      </c>
      <c r="AG72" s="31" t="str">
        <f>[1]ES!G$1223</f>
        <v>5</v>
      </c>
      <c r="AH72" s="31" t="str">
        <f>[1]ES!H$1223</f>
        <v>ESCATRON</v>
      </c>
      <c r="AI72" s="31" t="str">
        <f>[1]ES!I$1223</f>
        <v>50790</v>
      </c>
      <c r="AJ72" s="31">
        <f>[1]ES!J$1223</f>
        <v>0</v>
      </c>
      <c r="AK72" s="31">
        <f>[1]ES!K$1223</f>
        <v>0</v>
      </c>
      <c r="AL72" s="31">
        <f>[1]ES!L$1223</f>
        <v>0</v>
      </c>
      <c r="AM72" s="31">
        <f>[1]ES!M$1223</f>
        <v>0</v>
      </c>
      <c r="AN72" s="8" t="s">
        <v>810</v>
      </c>
    </row>
    <row r="73" spans="1:40" s="5" customFormat="1">
      <c r="A73" s="4" t="s">
        <v>4560</v>
      </c>
      <c r="B73" s="4">
        <v>2012</v>
      </c>
      <c r="C73" s="4" t="s">
        <v>4798</v>
      </c>
      <c r="D73" s="4" t="s">
        <v>4799</v>
      </c>
      <c r="E73" s="4" t="s">
        <v>1942</v>
      </c>
      <c r="F73" s="4">
        <v>129</v>
      </c>
      <c r="G73" s="4" t="s">
        <v>4800</v>
      </c>
      <c r="H73" s="4" t="s">
        <v>4785</v>
      </c>
      <c r="I73" s="4" t="s">
        <v>34</v>
      </c>
      <c r="J73" s="4" t="s">
        <v>476</v>
      </c>
      <c r="K73" s="4">
        <v>130</v>
      </c>
      <c r="L73" s="4" t="s">
        <v>27</v>
      </c>
      <c r="M73" s="4">
        <v>0</v>
      </c>
      <c r="N73" s="4">
        <v>0</v>
      </c>
      <c r="O73" s="4">
        <v>0</v>
      </c>
      <c r="P73" s="4">
        <v>7.271361048000001</v>
      </c>
      <c r="Q73" s="4">
        <v>0</v>
      </c>
      <c r="R73" s="4">
        <v>1.7000000000000001E-2</v>
      </c>
      <c r="S73" s="4">
        <v>0.249</v>
      </c>
      <c r="T73" s="4">
        <v>9.5999999999999992E-4</v>
      </c>
      <c r="U73" s="16"/>
      <c r="V73" s="16"/>
      <c r="W73" s="16"/>
      <c r="X73" s="16"/>
      <c r="Y73" s="16"/>
      <c r="Z73" s="16"/>
      <c r="AA73" s="16"/>
      <c r="AB73" s="28" t="str">
        <f>[1]ES!B$1223</f>
        <v>1.(c)</v>
      </c>
      <c r="AC73" s="31" t="str">
        <f>[1]ES!C$1223</f>
        <v>GLOBAL 3 COMBI, S.L.U</v>
      </c>
      <c r="AD73" s="31" t="str">
        <f>[1]ES!D$1223</f>
        <v>GLOBAL 3 COMBI,S.L. (ESCATRON)</v>
      </c>
      <c r="AE73" s="31">
        <f>[1]ES!E$1223</f>
        <v>24548</v>
      </c>
      <c r="AF73" s="31" t="str">
        <f>[1]ES!F$1223</f>
        <v>ESCATRON-CASPE A 221, KM 36,5, POL INDUSTRIAL</v>
      </c>
      <c r="AG73" s="31" t="str">
        <f>[1]ES!G$1223</f>
        <v>5</v>
      </c>
      <c r="AH73" s="31" t="str">
        <f>[1]ES!H$1223</f>
        <v>ESCATRON</v>
      </c>
      <c r="AI73" s="31" t="str">
        <f>[1]ES!I$1223</f>
        <v>50790</v>
      </c>
      <c r="AJ73" s="31">
        <f>[1]ES!J$1223</f>
        <v>0</v>
      </c>
      <c r="AK73" s="31">
        <f>[1]ES!K$1223</f>
        <v>0</v>
      </c>
      <c r="AL73" s="31">
        <f>[1]ES!L$1223</f>
        <v>0</v>
      </c>
      <c r="AM73" s="31">
        <f>[1]ES!M$1223</f>
        <v>0</v>
      </c>
      <c r="AN73" s="8" t="s">
        <v>810</v>
      </c>
    </row>
    <row r="74" spans="1:40" s="5" customFormat="1">
      <c r="A74" s="4" t="s">
        <v>4560</v>
      </c>
      <c r="B74" s="4">
        <v>2012</v>
      </c>
      <c r="C74" s="4" t="s">
        <v>4801</v>
      </c>
      <c r="D74" s="4" t="s">
        <v>4802</v>
      </c>
      <c r="E74" s="4" t="s">
        <v>1947</v>
      </c>
      <c r="F74" s="4">
        <v>130</v>
      </c>
      <c r="G74" s="4" t="s">
        <v>4803</v>
      </c>
      <c r="H74" s="4" t="s">
        <v>4785</v>
      </c>
      <c r="I74" s="4" t="s">
        <v>34</v>
      </c>
      <c r="J74" s="4" t="s">
        <v>476</v>
      </c>
      <c r="K74" s="4">
        <v>130</v>
      </c>
      <c r="L74" s="4" t="s">
        <v>27</v>
      </c>
      <c r="M74" s="4">
        <v>0</v>
      </c>
      <c r="N74" s="4">
        <v>0</v>
      </c>
      <c r="O74" s="4">
        <v>0</v>
      </c>
      <c r="P74" s="4">
        <v>26.712756367999997</v>
      </c>
      <c r="Q74" s="4">
        <v>0</v>
      </c>
      <c r="R74" s="4">
        <v>8.9999999999999993E-3</v>
      </c>
      <c r="S74" s="4">
        <v>0.96699999999999997</v>
      </c>
      <c r="T74" s="4">
        <v>4.4300000000000008E-3</v>
      </c>
      <c r="U74" s="16"/>
      <c r="V74" s="16"/>
      <c r="W74" s="16"/>
      <c r="X74" s="16"/>
      <c r="Y74" s="16"/>
      <c r="Z74" s="16"/>
      <c r="AA74" s="16"/>
      <c r="AB74" s="28" t="str">
        <f>[1]ES!B$1223</f>
        <v>1.(c)</v>
      </c>
      <c r="AC74" s="31" t="str">
        <f>[1]ES!C$1223</f>
        <v>GLOBAL 3 COMBI, S.L.U</v>
      </c>
      <c r="AD74" s="31" t="str">
        <f>[1]ES!D$1223</f>
        <v>GLOBAL 3 COMBI,S.L. (ESCATRON)</v>
      </c>
      <c r="AE74" s="31">
        <f>[1]ES!E$1223</f>
        <v>24548</v>
      </c>
      <c r="AF74" s="31" t="str">
        <f>[1]ES!F$1223</f>
        <v>ESCATRON-CASPE A 221, KM 36,5, POL INDUSTRIAL</v>
      </c>
      <c r="AG74" s="31" t="str">
        <f>[1]ES!G$1223</f>
        <v>5</v>
      </c>
      <c r="AH74" s="31" t="str">
        <f>[1]ES!H$1223</f>
        <v>ESCATRON</v>
      </c>
      <c r="AI74" s="31" t="str">
        <f>[1]ES!I$1223</f>
        <v>50790</v>
      </c>
      <c r="AJ74" s="31">
        <f>[1]ES!J$1223</f>
        <v>0</v>
      </c>
      <c r="AK74" s="31">
        <f>[1]ES!K$1223</f>
        <v>0</v>
      </c>
      <c r="AL74" s="31">
        <f>[1]ES!L$1223</f>
        <v>0</v>
      </c>
      <c r="AM74" s="31">
        <f>[1]ES!M$1223</f>
        <v>0</v>
      </c>
      <c r="AN74" s="8" t="s">
        <v>810</v>
      </c>
    </row>
    <row r="75" spans="1:40" s="5" customFormat="1">
      <c r="A75" s="4" t="s">
        <v>4560</v>
      </c>
      <c r="B75" s="4">
        <v>2012</v>
      </c>
      <c r="C75" s="4" t="s">
        <v>4804</v>
      </c>
      <c r="D75" s="4" t="s">
        <v>4805</v>
      </c>
      <c r="E75" s="4" t="s">
        <v>2217</v>
      </c>
      <c r="F75" s="4">
        <v>191</v>
      </c>
      <c r="G75" s="4" t="s">
        <v>4806</v>
      </c>
      <c r="H75" s="4" t="s">
        <v>4807</v>
      </c>
      <c r="I75" s="4" t="s">
        <v>34</v>
      </c>
      <c r="J75" s="4" t="s">
        <v>476</v>
      </c>
      <c r="K75" s="4">
        <v>154</v>
      </c>
      <c r="L75" s="4" t="s">
        <v>27</v>
      </c>
      <c r="M75" s="4">
        <v>0</v>
      </c>
      <c r="N75" s="4">
        <v>0</v>
      </c>
      <c r="O75" s="4">
        <v>0</v>
      </c>
      <c r="P75" s="4">
        <v>21.528884968000003</v>
      </c>
      <c r="Q75" s="4">
        <v>0</v>
      </c>
      <c r="R75" s="4">
        <v>4.0000000000000001E-3</v>
      </c>
      <c r="S75" s="4">
        <v>0.7320000000000001</v>
      </c>
      <c r="T75" s="4">
        <v>1.7599999999999998E-3</v>
      </c>
      <c r="U75" s="16"/>
      <c r="V75" s="16"/>
      <c r="W75" s="16"/>
      <c r="X75" s="16"/>
      <c r="Y75" s="16"/>
      <c r="Z75" s="16"/>
      <c r="AA75" s="16"/>
      <c r="AB75" s="28" t="str">
        <f>[1]ES!B$1223</f>
        <v>1.(c)</v>
      </c>
      <c r="AC75" s="31" t="str">
        <f>[1]ES!C$1223</f>
        <v>GLOBAL 3 COMBI, S.L.U</v>
      </c>
      <c r="AD75" s="31" t="str">
        <f>[1]ES!D$1223</f>
        <v>GLOBAL 3 COMBI,S.L. (ESCATRON)</v>
      </c>
      <c r="AE75" s="31">
        <f>[1]ES!E$1223</f>
        <v>24548</v>
      </c>
      <c r="AF75" s="31" t="str">
        <f>[1]ES!F$1223</f>
        <v>ESCATRON-CASPE A 221, KM 36,5, POL INDUSTRIAL</v>
      </c>
      <c r="AG75" s="31" t="str">
        <f>[1]ES!G$1223</f>
        <v>5</v>
      </c>
      <c r="AH75" s="31" t="str">
        <f>[1]ES!H$1223</f>
        <v>ESCATRON</v>
      </c>
      <c r="AI75" s="31" t="str">
        <f>[1]ES!I$1223</f>
        <v>50790</v>
      </c>
      <c r="AJ75" s="31">
        <f>[1]ES!J$1223</f>
        <v>0</v>
      </c>
      <c r="AK75" s="31">
        <f>[1]ES!K$1223</f>
        <v>0</v>
      </c>
      <c r="AL75" s="31">
        <f>[1]ES!L$1223</f>
        <v>0</v>
      </c>
      <c r="AM75" s="31">
        <f>[1]ES!M$1223</f>
        <v>0</v>
      </c>
      <c r="AN75" s="8" t="s">
        <v>810</v>
      </c>
    </row>
    <row r="76" spans="1:40" s="5" customFormat="1">
      <c r="A76" s="4" t="s">
        <v>4560</v>
      </c>
      <c r="B76" s="4">
        <v>2012</v>
      </c>
      <c r="C76" s="4" t="s">
        <v>4808</v>
      </c>
      <c r="D76" s="4" t="s">
        <v>4809</v>
      </c>
      <c r="E76" s="4" t="s">
        <v>2221</v>
      </c>
      <c r="F76" s="4">
        <v>192</v>
      </c>
      <c r="G76" s="4" t="s">
        <v>4810</v>
      </c>
      <c r="H76" s="4" t="s">
        <v>4807</v>
      </c>
      <c r="I76" s="4" t="s">
        <v>34</v>
      </c>
      <c r="J76" s="4" t="s">
        <v>476</v>
      </c>
      <c r="K76" s="4">
        <v>154</v>
      </c>
      <c r="L76" s="4" t="s">
        <v>27</v>
      </c>
      <c r="M76" s="4">
        <v>0</v>
      </c>
      <c r="N76" s="4">
        <v>0</v>
      </c>
      <c r="O76" s="4">
        <v>0</v>
      </c>
      <c r="P76" s="4">
        <v>45.752048368000004</v>
      </c>
      <c r="Q76" s="4">
        <v>0</v>
      </c>
      <c r="R76" s="4">
        <v>1.9000000000000003E-2</v>
      </c>
      <c r="S76" s="4">
        <v>1.855</v>
      </c>
      <c r="T76" s="4">
        <v>3.6599999999999996E-3</v>
      </c>
      <c r="U76" s="16"/>
      <c r="V76" s="16"/>
      <c r="W76" s="16"/>
      <c r="X76" s="16"/>
      <c r="Y76" s="16"/>
      <c r="Z76" s="16"/>
      <c r="AA76" s="16"/>
      <c r="AB76" s="28" t="str">
        <f>[1]ES!B$1223</f>
        <v>1.(c)</v>
      </c>
      <c r="AC76" s="31" t="str">
        <f>[1]ES!C$1223</f>
        <v>GLOBAL 3 COMBI, S.L.U</v>
      </c>
      <c r="AD76" s="31" t="str">
        <f>[1]ES!D$1223</f>
        <v>GLOBAL 3 COMBI,S.L. (ESCATRON)</v>
      </c>
      <c r="AE76" s="31">
        <f>[1]ES!E$1223</f>
        <v>24548</v>
      </c>
      <c r="AF76" s="31" t="str">
        <f>[1]ES!F$1223</f>
        <v>ESCATRON-CASPE A 221, KM 36,5, POL INDUSTRIAL</v>
      </c>
      <c r="AG76" s="31" t="str">
        <f>[1]ES!G$1223</f>
        <v>5</v>
      </c>
      <c r="AH76" s="31" t="str">
        <f>[1]ES!H$1223</f>
        <v>ESCATRON</v>
      </c>
      <c r="AI76" s="31" t="str">
        <f>[1]ES!I$1223</f>
        <v>50790</v>
      </c>
      <c r="AJ76" s="31">
        <f>[1]ES!J$1223</f>
        <v>0</v>
      </c>
      <c r="AK76" s="31">
        <f>[1]ES!K$1223</f>
        <v>0</v>
      </c>
      <c r="AL76" s="31">
        <f>[1]ES!L$1223</f>
        <v>0</v>
      </c>
      <c r="AM76" s="31">
        <f>[1]ES!M$1223</f>
        <v>0</v>
      </c>
      <c r="AN76" s="8" t="s">
        <v>810</v>
      </c>
    </row>
    <row r="77" spans="1:40" s="5" customFormat="1">
      <c r="A77" s="4" t="s">
        <v>4560</v>
      </c>
      <c r="B77" s="4">
        <v>2012</v>
      </c>
      <c r="C77" s="4" t="s">
        <v>4811</v>
      </c>
      <c r="D77" s="4" t="s">
        <v>4812</v>
      </c>
      <c r="E77" s="4" t="s">
        <v>2226</v>
      </c>
      <c r="F77" s="4">
        <v>193</v>
      </c>
      <c r="G77" s="4" t="s">
        <v>4813</v>
      </c>
      <c r="H77" s="4" t="s">
        <v>4807</v>
      </c>
      <c r="I77" s="4" t="s">
        <v>34</v>
      </c>
      <c r="J77" s="4" t="s">
        <v>476</v>
      </c>
      <c r="K77" s="4">
        <v>154</v>
      </c>
      <c r="L77" s="4" t="s">
        <v>27</v>
      </c>
      <c r="M77" s="4">
        <v>0</v>
      </c>
      <c r="N77" s="4">
        <v>0</v>
      </c>
      <c r="O77" s="4">
        <v>0</v>
      </c>
      <c r="P77" s="4">
        <v>20.043134016</v>
      </c>
      <c r="Q77" s="4">
        <v>0</v>
      </c>
      <c r="R77" s="4">
        <v>6.0000000000000001E-3</v>
      </c>
      <c r="S77" s="4">
        <v>0.57800000000000007</v>
      </c>
      <c r="T77" s="4">
        <v>3.3300000000000001E-3</v>
      </c>
      <c r="U77" s="16"/>
      <c r="V77" s="16"/>
      <c r="W77" s="16"/>
      <c r="X77" s="16"/>
      <c r="Y77" s="16"/>
      <c r="Z77" s="16"/>
      <c r="AA77" s="16"/>
      <c r="AB77" s="28" t="str">
        <f>[1]ES!B$1223</f>
        <v>1.(c)</v>
      </c>
      <c r="AC77" s="31" t="str">
        <f>[1]ES!C$1223</f>
        <v>GLOBAL 3 COMBI, S.L.U</v>
      </c>
      <c r="AD77" s="31" t="str">
        <f>[1]ES!D$1223</f>
        <v>GLOBAL 3 COMBI,S.L. (ESCATRON)</v>
      </c>
      <c r="AE77" s="31">
        <f>[1]ES!E$1223</f>
        <v>24548</v>
      </c>
      <c r="AF77" s="31" t="str">
        <f>[1]ES!F$1223</f>
        <v>ESCATRON-CASPE A 221, KM 36,5, POL INDUSTRIAL</v>
      </c>
      <c r="AG77" s="31" t="str">
        <f>[1]ES!G$1223</f>
        <v>5</v>
      </c>
      <c r="AH77" s="31" t="str">
        <f>[1]ES!H$1223</f>
        <v>ESCATRON</v>
      </c>
      <c r="AI77" s="31" t="str">
        <f>[1]ES!I$1223</f>
        <v>50790</v>
      </c>
      <c r="AJ77" s="31">
        <f>[1]ES!J$1223</f>
        <v>0</v>
      </c>
      <c r="AK77" s="31">
        <f>[1]ES!K$1223</f>
        <v>0</v>
      </c>
      <c r="AL77" s="31">
        <f>[1]ES!L$1223</f>
        <v>0</v>
      </c>
      <c r="AM77" s="31">
        <f>[1]ES!M$1223</f>
        <v>0</v>
      </c>
      <c r="AN77" s="8" t="s">
        <v>810</v>
      </c>
    </row>
    <row r="78" spans="1:40" s="5" customFormat="1">
      <c r="A78" s="4" t="s">
        <v>4560</v>
      </c>
      <c r="B78" s="4">
        <v>2012</v>
      </c>
      <c r="C78" s="4" t="s">
        <v>4814</v>
      </c>
      <c r="D78" s="4" t="s">
        <v>4815</v>
      </c>
      <c r="E78" s="4" t="s">
        <v>2230</v>
      </c>
      <c r="F78" s="4">
        <v>194</v>
      </c>
      <c r="G78" s="4" t="s">
        <v>4816</v>
      </c>
      <c r="H78" s="4" t="s">
        <v>4807</v>
      </c>
      <c r="I78" s="4" t="s">
        <v>34</v>
      </c>
      <c r="J78" s="4" t="s">
        <v>476</v>
      </c>
      <c r="K78" s="4">
        <v>154</v>
      </c>
      <c r="L78" s="4" t="s">
        <v>27</v>
      </c>
      <c r="M78" s="4">
        <v>0</v>
      </c>
      <c r="N78" s="4">
        <v>0</v>
      </c>
      <c r="O78" s="4">
        <v>0</v>
      </c>
      <c r="P78" s="4">
        <v>57.850117840000003</v>
      </c>
      <c r="Q78" s="4">
        <v>0</v>
      </c>
      <c r="R78" s="4">
        <v>1.4999999999999999E-2</v>
      </c>
      <c r="S78" s="4">
        <v>2.0389999999999997</v>
      </c>
      <c r="T78" s="4">
        <v>8.1300000000000001E-3</v>
      </c>
      <c r="U78" s="16"/>
      <c r="V78" s="16"/>
      <c r="W78" s="16"/>
      <c r="X78" s="16"/>
      <c r="Y78" s="16"/>
      <c r="Z78" s="16"/>
      <c r="AA78" s="16"/>
      <c r="AB78" s="28" t="str">
        <f>[1]ES!B$1223</f>
        <v>1.(c)</v>
      </c>
      <c r="AC78" s="31" t="str">
        <f>[1]ES!C$1223</f>
        <v>GLOBAL 3 COMBI, S.L.U</v>
      </c>
      <c r="AD78" s="31" t="str">
        <f>[1]ES!D$1223</f>
        <v>GLOBAL 3 COMBI,S.L. (ESCATRON)</v>
      </c>
      <c r="AE78" s="31">
        <f>[1]ES!E$1223</f>
        <v>24548</v>
      </c>
      <c r="AF78" s="31" t="str">
        <f>[1]ES!F$1223</f>
        <v>ESCATRON-CASPE A 221, KM 36,5, POL INDUSTRIAL</v>
      </c>
      <c r="AG78" s="31" t="str">
        <f>[1]ES!G$1223</f>
        <v>5</v>
      </c>
      <c r="AH78" s="31" t="str">
        <f>[1]ES!H$1223</f>
        <v>ESCATRON</v>
      </c>
      <c r="AI78" s="31" t="str">
        <f>[1]ES!I$1223</f>
        <v>50790</v>
      </c>
      <c r="AJ78" s="31">
        <f>[1]ES!J$1223</f>
        <v>0</v>
      </c>
      <c r="AK78" s="31">
        <f>[1]ES!K$1223</f>
        <v>0</v>
      </c>
      <c r="AL78" s="31">
        <f>[1]ES!L$1223</f>
        <v>0</v>
      </c>
      <c r="AM78" s="31">
        <f>[1]ES!M$1223</f>
        <v>0</v>
      </c>
      <c r="AN78" s="8" t="s">
        <v>810</v>
      </c>
    </row>
    <row r="79" spans="1:40">
      <c r="A79" s="1" t="s">
        <v>4560</v>
      </c>
      <c r="B79" s="1">
        <v>2012</v>
      </c>
      <c r="C79" s="1" t="s">
        <v>4817</v>
      </c>
      <c r="D79" s="1" t="s">
        <v>4818</v>
      </c>
      <c r="E79" s="1" t="s">
        <v>126</v>
      </c>
      <c r="F79" s="1">
        <v>25</v>
      </c>
      <c r="G79" s="1" t="s">
        <v>4819</v>
      </c>
      <c r="H79" s="1" t="s">
        <v>4820</v>
      </c>
      <c r="I79" s="1" t="s">
        <v>6</v>
      </c>
      <c r="J79" s="1" t="s">
        <v>476</v>
      </c>
      <c r="K79" s="1">
        <v>485</v>
      </c>
      <c r="L79" s="1" t="s">
        <v>8</v>
      </c>
      <c r="M79" s="1">
        <v>0</v>
      </c>
      <c r="N79" s="1">
        <v>4871.6479730399997</v>
      </c>
      <c r="O79" s="1">
        <v>0</v>
      </c>
      <c r="P79" s="1">
        <v>0</v>
      </c>
      <c r="Q79" s="1">
        <v>0</v>
      </c>
      <c r="R79" s="1">
        <v>18243.099999999999</v>
      </c>
      <c r="S79" s="1">
        <v>2200.1</v>
      </c>
      <c r="T79" s="1">
        <v>357.3</v>
      </c>
      <c r="U79" s="3"/>
      <c r="V79" s="3"/>
      <c r="W79" s="3"/>
      <c r="X79" s="3"/>
      <c r="Y79" s="3"/>
      <c r="Z79" s="3"/>
      <c r="AA79" s="3"/>
    </row>
    <row r="80" spans="1:40" s="5" customFormat="1">
      <c r="A80" s="4" t="s">
        <v>4560</v>
      </c>
      <c r="B80" s="4">
        <v>2012</v>
      </c>
      <c r="C80" s="4" t="s">
        <v>4821</v>
      </c>
      <c r="D80" s="4" t="s">
        <v>4822</v>
      </c>
      <c r="E80" s="4" t="s">
        <v>2168</v>
      </c>
      <c r="F80" s="4">
        <v>179</v>
      </c>
      <c r="G80" s="4" t="s">
        <v>4823</v>
      </c>
      <c r="H80" s="4" t="s">
        <v>4824</v>
      </c>
      <c r="I80" s="4" t="s">
        <v>34</v>
      </c>
      <c r="J80" s="4" t="s">
        <v>476</v>
      </c>
      <c r="K80" s="4">
        <v>69</v>
      </c>
      <c r="L80" s="4" t="s">
        <v>8</v>
      </c>
      <c r="M80" s="4">
        <v>0</v>
      </c>
      <c r="N80" s="4">
        <v>0</v>
      </c>
      <c r="O80" s="4">
        <v>62.770765431999997</v>
      </c>
      <c r="P80" s="4">
        <v>0</v>
      </c>
      <c r="Q80" s="4">
        <v>0</v>
      </c>
      <c r="R80" s="4">
        <v>2.2999999999999998</v>
      </c>
      <c r="S80" s="4">
        <v>15.4</v>
      </c>
      <c r="T80" s="4">
        <v>0.2</v>
      </c>
      <c r="U80" s="16"/>
      <c r="V80" s="16"/>
      <c r="W80" s="16"/>
      <c r="X80" s="16"/>
      <c r="Y80" s="16"/>
      <c r="Z80" s="16"/>
      <c r="AA80" s="16"/>
      <c r="AB80" s="28" t="str">
        <f>[1]ES!B$2480</f>
        <v>1.(c)</v>
      </c>
      <c r="AC80" s="31" t="str">
        <f>[1]ES!C$2480</f>
        <v>UNIÓN ELECTRICA DE CANARIAS GENERACIÓN</v>
      </c>
      <c r="AD80" s="31" t="str">
        <f>[1]ES!D$2480</f>
        <v>CENTRAL DIESEL LAS SALINAS</v>
      </c>
      <c r="AE80" s="31">
        <f>[1]ES!E$2480</f>
        <v>7431</v>
      </c>
      <c r="AF80" s="31" t="str">
        <f>[1]ES!F$2480</f>
        <v>LAS SALINAS DEL VIEJO BARRIADA DEL CHARCO</v>
      </c>
      <c r="AG80" s="31" t="str">
        <f>[1]ES!G$2480</f>
        <v>S/N</v>
      </c>
      <c r="AH80" s="31" t="str">
        <f>[1]ES!H$2480</f>
        <v>PUERTO DEL ROSARIO</v>
      </c>
      <c r="AI80" s="31" t="str">
        <f>[1]ES!I$2480</f>
        <v>35600</v>
      </c>
      <c r="AJ80" s="31">
        <f>[1]ES!J$2480</f>
        <v>6390</v>
      </c>
      <c r="AK80" s="31">
        <f>[1]ES!K$2480</f>
        <v>1100</v>
      </c>
      <c r="AL80" s="31">
        <f>[1]ES!L$2480</f>
        <v>83.7</v>
      </c>
      <c r="AM80" s="31">
        <f>[1]ES!M$2480</f>
        <v>474</v>
      </c>
      <c r="AN80" s="8" t="s">
        <v>809</v>
      </c>
    </row>
    <row r="81" spans="1:40" s="5" customFormat="1">
      <c r="A81" s="4" t="s">
        <v>4560</v>
      </c>
      <c r="B81" s="4">
        <v>2012</v>
      </c>
      <c r="C81" s="4" t="s">
        <v>4825</v>
      </c>
      <c r="D81" s="4" t="s">
        <v>4826</v>
      </c>
      <c r="E81" s="4" t="s">
        <v>11</v>
      </c>
      <c r="F81" s="4">
        <v>2</v>
      </c>
      <c r="G81" s="4" t="s">
        <v>4827</v>
      </c>
      <c r="H81" s="4" t="s">
        <v>4828</v>
      </c>
      <c r="I81" s="4" t="s">
        <v>6</v>
      </c>
      <c r="J81" s="4" t="s">
        <v>476</v>
      </c>
      <c r="K81" s="4">
        <v>919</v>
      </c>
      <c r="L81" s="4" t="s">
        <v>8</v>
      </c>
      <c r="M81" s="4">
        <v>0</v>
      </c>
      <c r="N81" s="4">
        <v>19240.280042280003</v>
      </c>
      <c r="O81" s="4">
        <v>63.236176856000007</v>
      </c>
      <c r="P81" s="4">
        <v>0</v>
      </c>
      <c r="Q81" s="4">
        <v>2812.1523017040008</v>
      </c>
      <c r="R81" s="4">
        <v>8580.17</v>
      </c>
      <c r="S81" s="4">
        <v>2770.62</v>
      </c>
      <c r="T81" s="4">
        <v>301.82</v>
      </c>
      <c r="U81" s="16"/>
      <c r="V81" s="16"/>
      <c r="W81" s="16"/>
      <c r="X81" s="16"/>
      <c r="Y81" s="16"/>
      <c r="Z81" s="16"/>
      <c r="AA81" s="16"/>
      <c r="AB81" s="28" t="str">
        <f>[1]ES!B$1421</f>
        <v>1.(c)</v>
      </c>
      <c r="AC81" s="31" t="str">
        <f>[1]ES!C$1421</f>
        <v>HIDROELÉCTRICA DEL CANTÁBRICO</v>
      </c>
      <c r="AD81" s="31" t="str">
        <f>[1]ES!D$1421</f>
        <v>CENTRAL TÉRMICA DE ABOÑO</v>
      </c>
      <c r="AE81" s="31">
        <f>[1]ES!E$1421</f>
        <v>8521</v>
      </c>
      <c r="AF81" s="31" t="str">
        <f>[1]ES!F$1421</f>
        <v>GIJÓN</v>
      </c>
      <c r="AG81" s="31" t="str">
        <f>[1]ES!G$1421</f>
        <v>S/N</v>
      </c>
      <c r="AH81" s="31" t="str">
        <f>[1]ES!H$1421</f>
        <v>GIJON</v>
      </c>
      <c r="AI81" s="31" t="str">
        <f>[1]ES!I$1421</f>
        <v>33492</v>
      </c>
      <c r="AJ81" s="31">
        <f>[1]ES!J$1421</f>
        <v>7810</v>
      </c>
      <c r="AK81" s="31">
        <f>[1]ES!K$1421</f>
        <v>9380</v>
      </c>
      <c r="AL81" s="31">
        <f>[1]ES!L$1421</f>
        <v>303</v>
      </c>
      <c r="AM81" s="31">
        <f>[1]ES!M$1421</f>
        <v>6170</v>
      </c>
      <c r="AN81" s="8" t="s">
        <v>810</v>
      </c>
    </row>
    <row r="82" spans="1:40" s="5" customFormat="1">
      <c r="A82" s="4" t="s">
        <v>4560</v>
      </c>
      <c r="B82" s="4">
        <v>2012</v>
      </c>
      <c r="C82" s="4" t="s">
        <v>4829</v>
      </c>
      <c r="D82" s="4" t="s">
        <v>4830</v>
      </c>
      <c r="E82" s="4" t="s">
        <v>18</v>
      </c>
      <c r="F82" s="4">
        <v>3</v>
      </c>
      <c r="G82" s="4" t="s">
        <v>4831</v>
      </c>
      <c r="H82" s="4" t="s">
        <v>4828</v>
      </c>
      <c r="I82" s="4" t="s">
        <v>6</v>
      </c>
      <c r="J82" s="4" t="s">
        <v>476</v>
      </c>
      <c r="K82" s="4">
        <v>1364</v>
      </c>
      <c r="L82" s="4" t="s">
        <v>8</v>
      </c>
      <c r="M82" s="4">
        <v>0</v>
      </c>
      <c r="N82" s="4">
        <v>28667.659716976003</v>
      </c>
      <c r="O82" s="4">
        <v>71.55649180799999</v>
      </c>
      <c r="P82" s="4">
        <v>0</v>
      </c>
      <c r="Q82" s="4">
        <v>5101.1507912000006</v>
      </c>
      <c r="R82" s="4">
        <v>882.92</v>
      </c>
      <c r="S82" s="4">
        <v>5042.1000000000004</v>
      </c>
      <c r="T82" s="4">
        <v>66.06</v>
      </c>
      <c r="U82" s="16"/>
      <c r="V82" s="16"/>
      <c r="W82" s="16"/>
      <c r="X82" s="16"/>
      <c r="Y82" s="16"/>
      <c r="Z82" s="16"/>
      <c r="AA82" s="16"/>
      <c r="AB82" s="28" t="str">
        <f>[1]ES!B$1421</f>
        <v>1.(c)</v>
      </c>
      <c r="AC82" s="31" t="str">
        <f>[1]ES!C$1421</f>
        <v>HIDROELÉCTRICA DEL CANTÁBRICO</v>
      </c>
      <c r="AD82" s="31" t="str">
        <f>[1]ES!D$1421</f>
        <v>CENTRAL TÉRMICA DE ABOÑO</v>
      </c>
      <c r="AE82" s="31">
        <f>[1]ES!E$1421</f>
        <v>8521</v>
      </c>
      <c r="AF82" s="31" t="str">
        <f>[1]ES!F$1421</f>
        <v>GIJÓN</v>
      </c>
      <c r="AG82" s="31" t="str">
        <f>[1]ES!G$1421</f>
        <v>S/N</v>
      </c>
      <c r="AH82" s="31" t="str">
        <f>[1]ES!H$1421</f>
        <v>GIJON</v>
      </c>
      <c r="AI82" s="31" t="str">
        <f>[1]ES!I$1421</f>
        <v>33492</v>
      </c>
      <c r="AJ82" s="31">
        <f>[1]ES!J$1421</f>
        <v>7810</v>
      </c>
      <c r="AK82" s="31">
        <f>[1]ES!K$1421</f>
        <v>9380</v>
      </c>
      <c r="AL82" s="31">
        <f>[1]ES!L$1421</f>
        <v>303</v>
      </c>
      <c r="AM82" s="31">
        <f>[1]ES!M$1421</f>
        <v>6170</v>
      </c>
      <c r="AN82" s="8" t="s">
        <v>810</v>
      </c>
    </row>
    <row r="83" spans="1:40" s="5" customFormat="1">
      <c r="A83" s="4" t="s">
        <v>4560</v>
      </c>
      <c r="B83" s="4">
        <v>2012</v>
      </c>
      <c r="C83" s="4" t="s">
        <v>4832</v>
      </c>
      <c r="D83" s="4" t="s">
        <v>4833</v>
      </c>
      <c r="E83" s="4" t="s">
        <v>221</v>
      </c>
      <c r="F83" s="4">
        <v>46</v>
      </c>
      <c r="G83" s="4" t="s">
        <v>4834</v>
      </c>
      <c r="H83" s="4" t="s">
        <v>4835</v>
      </c>
      <c r="I83" s="4" t="s">
        <v>6</v>
      </c>
      <c r="J83" s="4" t="s">
        <v>476</v>
      </c>
      <c r="K83" s="4">
        <v>90</v>
      </c>
      <c r="L83" s="4" t="s">
        <v>8</v>
      </c>
      <c r="M83" s="4">
        <v>0</v>
      </c>
      <c r="N83" s="4">
        <v>0</v>
      </c>
      <c r="O83" s="4">
        <v>1323.6903185359999</v>
      </c>
      <c r="P83" s="4">
        <v>0</v>
      </c>
      <c r="Q83" s="4">
        <v>0</v>
      </c>
      <c r="R83" s="4">
        <v>337.74</v>
      </c>
      <c r="S83" s="4">
        <v>200.37</v>
      </c>
      <c r="T83" s="4">
        <v>10.032</v>
      </c>
      <c r="U83" s="16"/>
      <c r="V83" s="16"/>
      <c r="W83" s="16"/>
      <c r="X83" s="16"/>
      <c r="Y83" s="16"/>
      <c r="Z83" s="16"/>
      <c r="AA83" s="16"/>
      <c r="AB83" s="28" t="str">
        <f>[1]ES!B$1649</f>
        <v>1.(c)</v>
      </c>
      <c r="AC83" s="31" t="str">
        <f>[1]ES!C$1649</f>
        <v>UNIÓN ELECTRICA DE CANARIAS GENERACIÓN</v>
      </c>
      <c r="AD83" s="31" t="str">
        <f>[1]ES!D$1649</f>
        <v>CENTRAL TÉRMICA DE JINÁMAR</v>
      </c>
      <c r="AE83" s="31">
        <f>[1]ES!E$1649</f>
        <v>7429</v>
      </c>
      <c r="AF83" s="31" t="str">
        <f>[1]ES!F$1649</f>
        <v>LAS PALMAS-PUERTO RICO, KM 3</v>
      </c>
      <c r="AG83" s="31" t="str">
        <f>[1]ES!G$1649</f>
        <v>S/N</v>
      </c>
      <c r="AH83" s="31" t="str">
        <f>[1]ES!H$1649</f>
        <v>JINAMAR</v>
      </c>
      <c r="AI83" s="31" t="str">
        <f>[1]ES!I$1649</f>
        <v>35220</v>
      </c>
      <c r="AJ83" s="31">
        <f>[1]ES!J$1649</f>
        <v>4430</v>
      </c>
      <c r="AK83" s="31">
        <f>[1]ES!K$1649</f>
        <v>2810</v>
      </c>
      <c r="AL83" s="31">
        <f>[1]ES!L$1649</f>
        <v>73</v>
      </c>
      <c r="AM83" s="31">
        <f>[1]ES!M$1649</f>
        <v>867</v>
      </c>
      <c r="AN83" s="8" t="s">
        <v>810</v>
      </c>
    </row>
    <row r="84" spans="1:40" s="5" customFormat="1">
      <c r="A84" s="4" t="s">
        <v>4560</v>
      </c>
      <c r="B84" s="4">
        <v>2012</v>
      </c>
      <c r="C84" s="4" t="s">
        <v>4836</v>
      </c>
      <c r="D84" s="4" t="s">
        <v>4837</v>
      </c>
      <c r="E84" s="4" t="s">
        <v>225</v>
      </c>
      <c r="F84" s="4">
        <v>47</v>
      </c>
      <c r="G84" s="4" t="s">
        <v>4838</v>
      </c>
      <c r="H84" s="4" t="s">
        <v>4835</v>
      </c>
      <c r="I84" s="4" t="s">
        <v>6</v>
      </c>
      <c r="J84" s="4" t="s">
        <v>476</v>
      </c>
      <c r="K84" s="4">
        <v>263.14999999999998</v>
      </c>
      <c r="L84" s="4" t="s">
        <v>8</v>
      </c>
      <c r="M84" s="4">
        <v>0</v>
      </c>
      <c r="N84" s="4">
        <v>0</v>
      </c>
      <c r="O84" s="4">
        <v>0</v>
      </c>
      <c r="P84" s="4">
        <v>0</v>
      </c>
      <c r="Q84" s="4">
        <v>0</v>
      </c>
      <c r="R84" s="4">
        <v>0</v>
      </c>
      <c r="S84" s="4">
        <v>0</v>
      </c>
      <c r="T84" s="4">
        <v>0</v>
      </c>
      <c r="U84" s="16" t="s">
        <v>4580</v>
      </c>
      <c r="V84" s="16"/>
      <c r="W84" s="16"/>
      <c r="X84" s="16"/>
      <c r="Y84" s="16"/>
      <c r="Z84" s="16"/>
      <c r="AA84" s="16"/>
      <c r="AB84" s="28" t="str">
        <f>[1]ES!B$1649</f>
        <v>1.(c)</v>
      </c>
      <c r="AC84" s="31" t="str">
        <f>[1]ES!C$1649</f>
        <v>UNIÓN ELECTRICA DE CANARIAS GENERACIÓN</v>
      </c>
      <c r="AD84" s="31" t="str">
        <f>[1]ES!D$1649</f>
        <v>CENTRAL TÉRMICA DE JINÁMAR</v>
      </c>
      <c r="AE84" s="31">
        <f>[1]ES!E$1649</f>
        <v>7429</v>
      </c>
      <c r="AF84" s="31" t="str">
        <f>[1]ES!F$1649</f>
        <v>LAS PALMAS-PUERTO RICO, KM 3</v>
      </c>
      <c r="AG84" s="31" t="str">
        <f>[1]ES!G$1649</f>
        <v>S/N</v>
      </c>
      <c r="AH84" s="31" t="str">
        <f>[1]ES!H$1649</f>
        <v>JINAMAR</v>
      </c>
      <c r="AI84" s="31" t="str">
        <f>[1]ES!I$1649</f>
        <v>35220</v>
      </c>
      <c r="AJ84" s="31">
        <f>[1]ES!J$1649</f>
        <v>4430</v>
      </c>
      <c r="AK84" s="31">
        <f>[1]ES!K$1649</f>
        <v>2810</v>
      </c>
      <c r="AL84" s="31">
        <f>[1]ES!L$1649</f>
        <v>73</v>
      </c>
      <c r="AM84" s="31">
        <f>[1]ES!M$1649</f>
        <v>867</v>
      </c>
      <c r="AN84" s="8" t="s">
        <v>810</v>
      </c>
    </row>
    <row r="85" spans="1:40" s="5" customFormat="1">
      <c r="A85" s="4" t="s">
        <v>4560</v>
      </c>
      <c r="B85" s="4">
        <v>2012</v>
      </c>
      <c r="C85" s="4" t="s">
        <v>4839</v>
      </c>
      <c r="D85" s="4" t="s">
        <v>4840</v>
      </c>
      <c r="E85" s="4" t="s">
        <v>230</v>
      </c>
      <c r="F85" s="4">
        <v>48</v>
      </c>
      <c r="G85" s="4" t="s">
        <v>4841</v>
      </c>
      <c r="H85" s="4" t="s">
        <v>4835</v>
      </c>
      <c r="I85" s="4" t="s">
        <v>6</v>
      </c>
      <c r="J85" s="4" t="s">
        <v>476</v>
      </c>
      <c r="K85" s="4">
        <v>185</v>
      </c>
      <c r="L85" s="4" t="s">
        <v>8</v>
      </c>
      <c r="M85" s="4">
        <v>0</v>
      </c>
      <c r="N85" s="4">
        <v>0</v>
      </c>
      <c r="O85" s="4">
        <v>3409.3515585360005</v>
      </c>
      <c r="P85" s="4">
        <v>0</v>
      </c>
      <c r="Q85" s="4">
        <v>0</v>
      </c>
      <c r="R85" s="4">
        <v>980.32</v>
      </c>
      <c r="S85" s="4">
        <v>333.69</v>
      </c>
      <c r="T85" s="4">
        <v>11.526</v>
      </c>
      <c r="U85" s="16"/>
      <c r="V85" s="16"/>
      <c r="W85" s="16"/>
      <c r="X85" s="16"/>
      <c r="Y85" s="16"/>
      <c r="Z85" s="16"/>
      <c r="AA85" s="16"/>
      <c r="AB85" s="28" t="str">
        <f>[1]ES!B$1649</f>
        <v>1.(c)</v>
      </c>
      <c r="AC85" s="31" t="str">
        <f>[1]ES!C$1649</f>
        <v>UNIÓN ELECTRICA DE CANARIAS GENERACIÓN</v>
      </c>
      <c r="AD85" s="31" t="str">
        <f>[1]ES!D$1649</f>
        <v>CENTRAL TÉRMICA DE JINÁMAR</v>
      </c>
      <c r="AE85" s="31">
        <f>[1]ES!E$1649</f>
        <v>7429</v>
      </c>
      <c r="AF85" s="31" t="str">
        <f>[1]ES!F$1649</f>
        <v>LAS PALMAS-PUERTO RICO, KM 3</v>
      </c>
      <c r="AG85" s="31" t="str">
        <f>[1]ES!G$1649</f>
        <v>S/N</v>
      </c>
      <c r="AH85" s="31" t="str">
        <f>[1]ES!H$1649</f>
        <v>JINAMAR</v>
      </c>
      <c r="AI85" s="31" t="str">
        <f>[1]ES!I$1649</f>
        <v>35220</v>
      </c>
      <c r="AJ85" s="31">
        <f>[1]ES!J$1649</f>
        <v>4430</v>
      </c>
      <c r="AK85" s="31">
        <f>[1]ES!K$1649</f>
        <v>2810</v>
      </c>
      <c r="AL85" s="31">
        <f>[1]ES!L$1649</f>
        <v>73</v>
      </c>
      <c r="AM85" s="31">
        <f>[1]ES!M$1649</f>
        <v>867</v>
      </c>
      <c r="AN85" s="8" t="s">
        <v>810</v>
      </c>
    </row>
    <row r="86" spans="1:40" s="5" customFormat="1">
      <c r="A86" s="4" t="s">
        <v>4560</v>
      </c>
      <c r="B86" s="4">
        <v>2012</v>
      </c>
      <c r="C86" s="4" t="s">
        <v>4842</v>
      </c>
      <c r="D86" s="4" t="s">
        <v>4843</v>
      </c>
      <c r="E86" s="4" t="s">
        <v>235</v>
      </c>
      <c r="F86" s="4">
        <v>49</v>
      </c>
      <c r="G86" s="4" t="s">
        <v>4844</v>
      </c>
      <c r="H86" s="4" t="s">
        <v>4835</v>
      </c>
      <c r="I86" s="4" t="s">
        <v>6</v>
      </c>
      <c r="J86" s="4" t="s">
        <v>476</v>
      </c>
      <c r="K86" s="4">
        <v>185</v>
      </c>
      <c r="L86" s="4" t="s">
        <v>8</v>
      </c>
      <c r="M86" s="4">
        <v>0</v>
      </c>
      <c r="N86" s="4">
        <v>0</v>
      </c>
      <c r="O86" s="4">
        <v>3615.7194675119999</v>
      </c>
      <c r="P86" s="4">
        <v>0</v>
      </c>
      <c r="Q86" s="4">
        <v>0</v>
      </c>
      <c r="R86" s="4">
        <v>1042.5</v>
      </c>
      <c r="S86" s="4">
        <v>384.75</v>
      </c>
      <c r="T86" s="4">
        <v>7.9019999999999992</v>
      </c>
      <c r="U86" s="16"/>
      <c r="V86" s="16"/>
      <c r="W86" s="16"/>
      <c r="X86" s="16"/>
      <c r="Y86" s="16"/>
      <c r="Z86" s="16"/>
      <c r="AA86" s="16"/>
      <c r="AB86" s="28" t="str">
        <f>[1]ES!B$1649</f>
        <v>1.(c)</v>
      </c>
      <c r="AC86" s="31" t="str">
        <f>[1]ES!C$1649</f>
        <v>UNIÓN ELECTRICA DE CANARIAS GENERACIÓN</v>
      </c>
      <c r="AD86" s="31" t="str">
        <f>[1]ES!D$1649</f>
        <v>CENTRAL TÉRMICA DE JINÁMAR</v>
      </c>
      <c r="AE86" s="31">
        <f>[1]ES!E$1649</f>
        <v>7429</v>
      </c>
      <c r="AF86" s="31" t="str">
        <f>[1]ES!F$1649</f>
        <v>LAS PALMAS-PUERTO RICO, KM 3</v>
      </c>
      <c r="AG86" s="31" t="str">
        <f>[1]ES!G$1649</f>
        <v>S/N</v>
      </c>
      <c r="AH86" s="31" t="str">
        <f>[1]ES!H$1649</f>
        <v>JINAMAR</v>
      </c>
      <c r="AI86" s="31" t="str">
        <f>[1]ES!I$1649</f>
        <v>35220</v>
      </c>
      <c r="AJ86" s="31">
        <f>[1]ES!J$1649</f>
        <v>4430</v>
      </c>
      <c r="AK86" s="31">
        <f>[1]ES!K$1649</f>
        <v>2810</v>
      </c>
      <c r="AL86" s="31">
        <f>[1]ES!L$1649</f>
        <v>73</v>
      </c>
      <c r="AM86" s="31">
        <f>[1]ES!M$1649</f>
        <v>867</v>
      </c>
      <c r="AN86" s="8" t="s">
        <v>810</v>
      </c>
    </row>
    <row r="87" spans="1:40" s="5" customFormat="1">
      <c r="A87" s="4" t="s">
        <v>4560</v>
      </c>
      <c r="B87" s="4">
        <v>2012</v>
      </c>
      <c r="C87" s="4" t="s">
        <v>4845</v>
      </c>
      <c r="D87" s="4" t="s">
        <v>4846</v>
      </c>
      <c r="E87" s="4" t="s">
        <v>256</v>
      </c>
      <c r="F87" s="4">
        <v>54</v>
      </c>
      <c r="G87" s="4" t="s">
        <v>4847</v>
      </c>
      <c r="H87" s="4" t="s">
        <v>4835</v>
      </c>
      <c r="I87" s="4" t="s">
        <v>14</v>
      </c>
      <c r="J87" s="4" t="s">
        <v>476</v>
      </c>
      <c r="K87" s="4">
        <v>213</v>
      </c>
      <c r="L87" s="4" t="s">
        <v>8</v>
      </c>
      <c r="M87" s="4">
        <v>0</v>
      </c>
      <c r="N87" s="4">
        <v>0</v>
      </c>
      <c r="O87" s="4">
        <v>4389.8412521600003</v>
      </c>
      <c r="P87" s="4">
        <v>0</v>
      </c>
      <c r="Q87" s="4">
        <v>0</v>
      </c>
      <c r="R87" s="4">
        <v>164.21</v>
      </c>
      <c r="S87" s="4">
        <v>454.35</v>
      </c>
      <c r="T87" s="4">
        <v>3.6230000000000002</v>
      </c>
      <c r="U87" s="16"/>
      <c r="V87" s="16"/>
      <c r="W87" s="16"/>
      <c r="X87" s="16"/>
      <c r="Y87" s="16"/>
      <c r="Z87" s="16"/>
      <c r="AA87" s="16"/>
      <c r="AB87" s="28" t="str">
        <f>[1]ES!B$1906</f>
        <v>1.(c)</v>
      </c>
      <c r="AC87" s="31" t="str">
        <f>[1]ES!C$1906</f>
        <v>UNIÓN ELECTRICA DE CANARIAS GENERACIÓN</v>
      </c>
      <c r="AD87" s="31" t="str">
        <f>[1]ES!D$1906</f>
        <v>CENTRAL TÉRMICA DE BARRANCO DE TIRAJANA</v>
      </c>
      <c r="AE87" s="31">
        <f>[1]ES!E$1906</f>
        <v>7427</v>
      </c>
      <c r="AF87" s="31" t="str">
        <f>[1]ES!F$1906</f>
        <v>EL MATORRAL</v>
      </c>
      <c r="AG87" s="31" t="str">
        <f>[1]ES!G$1906</f>
        <v>S/N</v>
      </c>
      <c r="AH87" s="31" t="str">
        <f>[1]ES!H$1906</f>
        <v>MATORRAL (EL)</v>
      </c>
      <c r="AI87" s="31" t="str">
        <f>[1]ES!I$1906</f>
        <v>35017</v>
      </c>
      <c r="AJ87" s="31">
        <f>[1]ES!J$1906</f>
        <v>1970</v>
      </c>
      <c r="AK87" s="31">
        <f>[1]ES!K$1906</f>
        <v>759</v>
      </c>
      <c r="AL87" s="31">
        <f>[1]ES!L$1906</f>
        <v>0</v>
      </c>
      <c r="AM87" s="31">
        <f>[1]ES!M$1906</f>
        <v>1510</v>
      </c>
      <c r="AN87" s="8" t="s">
        <v>809</v>
      </c>
    </row>
    <row r="88" spans="1:40" s="5" customFormat="1">
      <c r="A88" s="4" t="s">
        <v>4560</v>
      </c>
      <c r="B88" s="4">
        <v>2012</v>
      </c>
      <c r="C88" s="4" t="s">
        <v>4848</v>
      </c>
      <c r="D88" s="4" t="s">
        <v>4849</v>
      </c>
      <c r="E88" s="4" t="s">
        <v>260</v>
      </c>
      <c r="F88" s="4">
        <v>55</v>
      </c>
      <c r="G88" s="4" t="s">
        <v>4850</v>
      </c>
      <c r="H88" s="4" t="s">
        <v>4835</v>
      </c>
      <c r="I88" s="4" t="s">
        <v>14</v>
      </c>
      <c r="J88" s="4" t="s">
        <v>476</v>
      </c>
      <c r="K88" s="4">
        <v>213</v>
      </c>
      <c r="L88" s="4" t="s">
        <v>8</v>
      </c>
      <c r="M88" s="4">
        <v>0</v>
      </c>
      <c r="N88" s="4">
        <v>0</v>
      </c>
      <c r="O88" s="4">
        <v>4605.7669903199985</v>
      </c>
      <c r="P88" s="4">
        <v>0</v>
      </c>
      <c r="Q88" s="4">
        <v>0</v>
      </c>
      <c r="R88" s="4">
        <v>206.66</v>
      </c>
      <c r="S88" s="4">
        <v>480.65</v>
      </c>
      <c r="T88" s="4">
        <v>3.2240000000000002</v>
      </c>
      <c r="U88" s="16"/>
      <c r="V88" s="16"/>
      <c r="W88" s="16"/>
      <c r="X88" s="16"/>
      <c r="Y88" s="16"/>
      <c r="Z88" s="16"/>
      <c r="AA88" s="16"/>
      <c r="AB88" s="28" t="str">
        <f>[1]ES!B$1906</f>
        <v>1.(c)</v>
      </c>
      <c r="AC88" s="31" t="str">
        <f>[1]ES!C$1906</f>
        <v>UNIÓN ELECTRICA DE CANARIAS GENERACIÓN</v>
      </c>
      <c r="AD88" s="31" t="str">
        <f>[1]ES!D$1906</f>
        <v>CENTRAL TÉRMICA DE BARRANCO DE TIRAJANA</v>
      </c>
      <c r="AE88" s="31">
        <f>[1]ES!E$1906</f>
        <v>7427</v>
      </c>
      <c r="AF88" s="31" t="str">
        <f>[1]ES!F$1906</f>
        <v>EL MATORRAL</v>
      </c>
      <c r="AG88" s="31" t="str">
        <f>[1]ES!G$1906</f>
        <v>S/N</v>
      </c>
      <c r="AH88" s="31" t="str">
        <f>[1]ES!H$1906</f>
        <v>MATORRAL (EL)</v>
      </c>
      <c r="AI88" s="31" t="str">
        <f>[1]ES!I$1906</f>
        <v>35017</v>
      </c>
      <c r="AJ88" s="31">
        <f>[1]ES!J$1906</f>
        <v>1970</v>
      </c>
      <c r="AK88" s="31">
        <f>[1]ES!K$1906</f>
        <v>759</v>
      </c>
      <c r="AL88" s="31">
        <f>[1]ES!L$1906</f>
        <v>0</v>
      </c>
      <c r="AM88" s="31">
        <f>[1]ES!M$1906</f>
        <v>1510</v>
      </c>
      <c r="AN88" s="8" t="s">
        <v>809</v>
      </c>
    </row>
    <row r="89" spans="1:40" s="5" customFormat="1">
      <c r="A89" s="4" t="s">
        <v>4560</v>
      </c>
      <c r="B89" s="4">
        <v>2012</v>
      </c>
      <c r="C89" s="4" t="s">
        <v>4851</v>
      </c>
      <c r="D89" s="4" t="s">
        <v>4852</v>
      </c>
      <c r="E89" s="4" t="s">
        <v>1906</v>
      </c>
      <c r="F89" s="4">
        <v>121</v>
      </c>
      <c r="G89" s="4" t="s">
        <v>4853</v>
      </c>
      <c r="H89" s="4" t="s">
        <v>4835</v>
      </c>
      <c r="I89" s="4" t="s">
        <v>34</v>
      </c>
      <c r="J89" s="4" t="s">
        <v>476</v>
      </c>
      <c r="K89" s="4">
        <v>240</v>
      </c>
      <c r="L89" s="4" t="s">
        <v>27</v>
      </c>
      <c r="M89" s="4">
        <v>0</v>
      </c>
      <c r="N89" s="4">
        <v>0</v>
      </c>
      <c r="O89" s="4">
        <v>2560.3098690800002</v>
      </c>
      <c r="P89" s="4">
        <v>0</v>
      </c>
      <c r="Q89" s="4">
        <v>0</v>
      </c>
      <c r="R89" s="4">
        <v>83.66</v>
      </c>
      <c r="S89" s="4">
        <v>207.72199999999998</v>
      </c>
      <c r="T89" s="4">
        <v>0.35549999999999998</v>
      </c>
      <c r="U89" s="16"/>
      <c r="V89" s="16"/>
      <c r="W89" s="16"/>
      <c r="X89" s="16"/>
      <c r="Y89" s="16"/>
      <c r="Z89" s="16"/>
      <c r="AA89" s="16"/>
      <c r="AB89" s="28" t="str">
        <f>[1]ES!B$1906</f>
        <v>1.(c)</v>
      </c>
      <c r="AC89" s="31" t="str">
        <f>[1]ES!C$1906</f>
        <v>UNIÓN ELECTRICA DE CANARIAS GENERACIÓN</v>
      </c>
      <c r="AD89" s="31" t="str">
        <f>[1]ES!D$1906</f>
        <v>CENTRAL TÉRMICA DE BARRANCO DE TIRAJANA</v>
      </c>
      <c r="AE89" s="31">
        <f>[1]ES!E$1906</f>
        <v>7427</v>
      </c>
      <c r="AF89" s="31" t="str">
        <f>[1]ES!F$1906</f>
        <v>EL MATORRAL</v>
      </c>
      <c r="AG89" s="31" t="str">
        <f>[1]ES!G$1906</f>
        <v>S/N</v>
      </c>
      <c r="AH89" s="31" t="str">
        <f>[1]ES!H$1906</f>
        <v>MATORRAL (EL)</v>
      </c>
      <c r="AI89" s="31" t="str">
        <f>[1]ES!I$1906</f>
        <v>35017</v>
      </c>
      <c r="AJ89" s="31">
        <f>[1]ES!J$1906</f>
        <v>1970</v>
      </c>
      <c r="AK89" s="31">
        <f>[1]ES!K$1906</f>
        <v>759</v>
      </c>
      <c r="AL89" s="31">
        <f>[1]ES!L$1906</f>
        <v>0</v>
      </c>
      <c r="AM89" s="31">
        <f>[1]ES!M$1906</f>
        <v>1510</v>
      </c>
      <c r="AN89" s="8" t="s">
        <v>809</v>
      </c>
    </row>
    <row r="90" spans="1:40" s="5" customFormat="1">
      <c r="A90" s="4" t="s">
        <v>4560</v>
      </c>
      <c r="B90" s="4">
        <v>2012</v>
      </c>
      <c r="C90" s="4" t="s">
        <v>4854</v>
      </c>
      <c r="D90" s="4" t="s">
        <v>4855</v>
      </c>
      <c r="E90" s="4" t="s">
        <v>1910</v>
      </c>
      <c r="F90" s="4">
        <v>122</v>
      </c>
      <c r="G90" s="4" t="s">
        <v>4856</v>
      </c>
      <c r="H90" s="4" t="s">
        <v>4835</v>
      </c>
      <c r="I90" s="4" t="s">
        <v>34</v>
      </c>
      <c r="J90" s="4" t="s">
        <v>476</v>
      </c>
      <c r="K90" s="4">
        <v>240</v>
      </c>
      <c r="L90" s="4" t="s">
        <v>27</v>
      </c>
      <c r="M90" s="4">
        <v>0</v>
      </c>
      <c r="N90" s="4">
        <v>0</v>
      </c>
      <c r="O90" s="4">
        <v>2003.2271096800002</v>
      </c>
      <c r="P90" s="4">
        <v>0</v>
      </c>
      <c r="Q90" s="4">
        <v>0</v>
      </c>
      <c r="R90" s="4">
        <v>60.277999999999999</v>
      </c>
      <c r="S90" s="4">
        <v>172.64800000000002</v>
      </c>
      <c r="T90" s="4">
        <v>0.88690000000000002</v>
      </c>
      <c r="U90" s="16"/>
      <c r="V90" s="16"/>
      <c r="W90" s="16"/>
      <c r="X90" s="16"/>
      <c r="Y90" s="16"/>
      <c r="Z90" s="16"/>
      <c r="AA90" s="16"/>
      <c r="AB90" s="28" t="str">
        <f>[1]ES!B$1906</f>
        <v>1.(c)</v>
      </c>
      <c r="AC90" s="31" t="str">
        <f>[1]ES!C$1906</f>
        <v>UNIÓN ELECTRICA DE CANARIAS GENERACIÓN</v>
      </c>
      <c r="AD90" s="31" t="str">
        <f>[1]ES!D$1906</f>
        <v>CENTRAL TÉRMICA DE BARRANCO DE TIRAJANA</v>
      </c>
      <c r="AE90" s="31">
        <f>[1]ES!E$1906</f>
        <v>7427</v>
      </c>
      <c r="AF90" s="31" t="str">
        <f>[1]ES!F$1906</f>
        <v>EL MATORRAL</v>
      </c>
      <c r="AG90" s="31" t="str">
        <f>[1]ES!G$1906</f>
        <v>S/N</v>
      </c>
      <c r="AH90" s="31" t="str">
        <f>[1]ES!H$1906</f>
        <v>MATORRAL (EL)</v>
      </c>
      <c r="AI90" s="31" t="str">
        <f>[1]ES!I$1906</f>
        <v>35017</v>
      </c>
      <c r="AJ90" s="31">
        <f>[1]ES!J$1906</f>
        <v>1970</v>
      </c>
      <c r="AK90" s="31">
        <f>[1]ES!K$1906</f>
        <v>759</v>
      </c>
      <c r="AL90" s="31">
        <f>[1]ES!L$1906</f>
        <v>0</v>
      </c>
      <c r="AM90" s="31">
        <f>[1]ES!M$1906</f>
        <v>1510</v>
      </c>
      <c r="AN90" s="8" t="s">
        <v>809</v>
      </c>
    </row>
    <row r="91" spans="1:40" s="5" customFormat="1">
      <c r="A91" s="4" t="s">
        <v>4560</v>
      </c>
      <c r="B91" s="4">
        <v>2012</v>
      </c>
      <c r="C91" s="4" t="s">
        <v>4857</v>
      </c>
      <c r="D91" s="4" t="s">
        <v>4858</v>
      </c>
      <c r="E91" s="4" t="s">
        <v>1915</v>
      </c>
      <c r="F91" s="4">
        <v>123</v>
      </c>
      <c r="G91" s="4" t="s">
        <v>4859</v>
      </c>
      <c r="H91" s="4" t="s">
        <v>4835</v>
      </c>
      <c r="I91" s="4" t="s">
        <v>34</v>
      </c>
      <c r="J91" s="4" t="s">
        <v>476</v>
      </c>
      <c r="K91" s="4">
        <v>240</v>
      </c>
      <c r="L91" s="4" t="s">
        <v>27</v>
      </c>
      <c r="M91" s="4">
        <v>0</v>
      </c>
      <c r="N91" s="4">
        <v>0</v>
      </c>
      <c r="O91" s="4">
        <v>3638.6352564319996</v>
      </c>
      <c r="P91" s="4">
        <v>0</v>
      </c>
      <c r="Q91" s="4">
        <v>0</v>
      </c>
      <c r="R91" s="4">
        <v>117.495</v>
      </c>
      <c r="S91" s="4">
        <v>295.42500000000001</v>
      </c>
      <c r="T91" s="4">
        <v>3.1242000000000005</v>
      </c>
      <c r="U91" s="16"/>
      <c r="V91" s="16"/>
      <c r="W91" s="16"/>
      <c r="X91" s="16"/>
      <c r="Y91" s="16"/>
      <c r="Z91" s="16"/>
      <c r="AA91" s="16"/>
      <c r="AB91" s="28" t="str">
        <f>[1]ES!B$1906</f>
        <v>1.(c)</v>
      </c>
      <c r="AC91" s="31" t="str">
        <f>[1]ES!C$1906</f>
        <v>UNIÓN ELECTRICA DE CANARIAS GENERACIÓN</v>
      </c>
      <c r="AD91" s="31" t="str">
        <f>[1]ES!D$1906</f>
        <v>CENTRAL TÉRMICA DE BARRANCO DE TIRAJANA</v>
      </c>
      <c r="AE91" s="31">
        <f>[1]ES!E$1906</f>
        <v>7427</v>
      </c>
      <c r="AF91" s="31" t="str">
        <f>[1]ES!F$1906</f>
        <v>EL MATORRAL</v>
      </c>
      <c r="AG91" s="31" t="str">
        <f>[1]ES!G$1906</f>
        <v>S/N</v>
      </c>
      <c r="AH91" s="31" t="str">
        <f>[1]ES!H$1906</f>
        <v>MATORRAL (EL)</v>
      </c>
      <c r="AI91" s="31" t="str">
        <f>[1]ES!I$1906</f>
        <v>35017</v>
      </c>
      <c r="AJ91" s="31">
        <f>[1]ES!J$1906</f>
        <v>1970</v>
      </c>
      <c r="AK91" s="31">
        <f>[1]ES!K$1906</f>
        <v>759</v>
      </c>
      <c r="AL91" s="31">
        <f>[1]ES!L$1906</f>
        <v>0</v>
      </c>
      <c r="AM91" s="31">
        <f>[1]ES!M$1906</f>
        <v>1510</v>
      </c>
      <c r="AN91" s="8" t="s">
        <v>809</v>
      </c>
    </row>
    <row r="92" spans="1:40" s="5" customFormat="1">
      <c r="A92" s="4" t="s">
        <v>4560</v>
      </c>
      <c r="B92" s="4">
        <v>2012</v>
      </c>
      <c r="C92" s="4" t="s">
        <v>4860</v>
      </c>
      <c r="D92" s="4" t="s">
        <v>4861</v>
      </c>
      <c r="E92" s="4" t="s">
        <v>1920</v>
      </c>
      <c r="F92" s="4">
        <v>124</v>
      </c>
      <c r="G92" s="4" t="s">
        <v>4862</v>
      </c>
      <c r="H92" s="4" t="s">
        <v>4835</v>
      </c>
      <c r="I92" s="4" t="s">
        <v>34</v>
      </c>
      <c r="J92" s="4" t="s">
        <v>476</v>
      </c>
      <c r="K92" s="4">
        <v>240</v>
      </c>
      <c r="L92" s="4" t="s">
        <v>27</v>
      </c>
      <c r="M92" s="4">
        <v>0</v>
      </c>
      <c r="N92" s="4">
        <v>0</v>
      </c>
      <c r="O92" s="4">
        <v>3582.1860422080003</v>
      </c>
      <c r="P92" s="4">
        <v>0</v>
      </c>
      <c r="Q92" s="4">
        <v>0</v>
      </c>
      <c r="R92" s="4">
        <v>109.45599999999999</v>
      </c>
      <c r="S92" s="4">
        <v>306.58199999999999</v>
      </c>
      <c r="T92" s="4">
        <v>0.18819999999999998</v>
      </c>
      <c r="U92" s="16"/>
      <c r="V92" s="16"/>
      <c r="W92" s="16"/>
      <c r="X92" s="16"/>
      <c r="Y92" s="16"/>
      <c r="Z92" s="16"/>
      <c r="AA92" s="16"/>
      <c r="AB92" s="28" t="str">
        <f>[1]ES!B$1906</f>
        <v>1.(c)</v>
      </c>
      <c r="AC92" s="31" t="str">
        <f>[1]ES!C$1906</f>
        <v>UNIÓN ELECTRICA DE CANARIAS GENERACIÓN</v>
      </c>
      <c r="AD92" s="31" t="str">
        <f>[1]ES!D$1906</f>
        <v>CENTRAL TÉRMICA DE BARRANCO DE TIRAJANA</v>
      </c>
      <c r="AE92" s="31">
        <f>[1]ES!E$1906</f>
        <v>7427</v>
      </c>
      <c r="AF92" s="31" t="str">
        <f>[1]ES!F$1906</f>
        <v>EL MATORRAL</v>
      </c>
      <c r="AG92" s="31" t="str">
        <f>[1]ES!G$1906</f>
        <v>S/N</v>
      </c>
      <c r="AH92" s="31" t="str">
        <f>[1]ES!H$1906</f>
        <v>MATORRAL (EL)</v>
      </c>
      <c r="AI92" s="31" t="str">
        <f>[1]ES!I$1906</f>
        <v>35017</v>
      </c>
      <c r="AJ92" s="31">
        <f>[1]ES!J$1906</f>
        <v>1970</v>
      </c>
      <c r="AK92" s="31">
        <f>[1]ES!K$1906</f>
        <v>759</v>
      </c>
      <c r="AL92" s="31">
        <f>[1]ES!L$1906</f>
        <v>0</v>
      </c>
      <c r="AM92" s="31">
        <f>[1]ES!M$1906</f>
        <v>1510</v>
      </c>
      <c r="AN92" s="8" t="s">
        <v>809</v>
      </c>
    </row>
    <row r="93" spans="1:40" s="5" customFormat="1">
      <c r="A93" s="4" t="s">
        <v>4560</v>
      </c>
      <c r="B93" s="4">
        <v>2012</v>
      </c>
      <c r="C93" s="4" t="s">
        <v>4863</v>
      </c>
      <c r="D93" s="4" t="s">
        <v>4864</v>
      </c>
      <c r="E93" s="4" t="s">
        <v>247</v>
      </c>
      <c r="F93" s="4">
        <v>52</v>
      </c>
      <c r="G93" s="4" t="s">
        <v>4865</v>
      </c>
      <c r="H93" s="4" t="s">
        <v>4866</v>
      </c>
      <c r="I93" s="1" t="s">
        <v>6</v>
      </c>
      <c r="J93" s="1" t="s">
        <v>476</v>
      </c>
      <c r="K93" s="1">
        <v>626</v>
      </c>
      <c r="L93" s="1" t="s">
        <v>8</v>
      </c>
      <c r="M93" s="1">
        <v>0</v>
      </c>
      <c r="N93" s="1">
        <v>0</v>
      </c>
      <c r="O93" s="1">
        <v>0</v>
      </c>
      <c r="P93" s="1">
        <v>0</v>
      </c>
      <c r="Q93" s="1">
        <v>0</v>
      </c>
      <c r="R93" s="4">
        <v>0</v>
      </c>
      <c r="S93" s="4">
        <v>0</v>
      </c>
      <c r="T93" s="1">
        <v>0</v>
      </c>
      <c r="U93" s="3" t="s">
        <v>4621</v>
      </c>
      <c r="V93" s="3"/>
      <c r="W93" s="3"/>
      <c r="X93" s="3"/>
      <c r="Y93" s="3"/>
      <c r="Z93" s="3"/>
      <c r="AA93" s="3">
        <v>2008</v>
      </c>
      <c r="AB93" s="28" t="str">
        <f>[1]ES!B$1545</f>
        <v>1.(c)</v>
      </c>
      <c r="AC93" s="31" t="str">
        <f>[1]ES!C$1545</f>
        <v>ENDESA GENERACIÓN, S.L.</v>
      </c>
      <c r="AD93" s="31" t="str">
        <f>[1]ES!D$1545</f>
        <v>CENTRAL TÉRMICA CRISTÓBAL COLÓN</v>
      </c>
      <c r="AE93" s="31">
        <f>[1]ES!E$1545</f>
        <v>6877</v>
      </c>
      <c r="AF93" s="31" t="str">
        <f>[1]ES!F$1545</f>
        <v>FRANCISCO MONTENEGRO</v>
      </c>
      <c r="AG93" s="31" t="str">
        <f>[1]ES!G$1545</f>
        <v>S/N</v>
      </c>
      <c r="AH93" s="31" t="str">
        <f>[1]ES!H$1545</f>
        <v>Huelva</v>
      </c>
      <c r="AI93" s="31" t="str">
        <f>[1]ES!I$1545</f>
        <v>21001</v>
      </c>
      <c r="AJ93" s="31">
        <f>[1]ES!J$1545</f>
        <v>0</v>
      </c>
      <c r="AK93" s="31">
        <f>[1]ES!K$1545</f>
        <v>0</v>
      </c>
      <c r="AL93" s="31">
        <f>[1]ES!L$1545</f>
        <v>0</v>
      </c>
      <c r="AM93" s="31">
        <f>[1]ES!M$1545</f>
        <v>152</v>
      </c>
      <c r="AN93" s="42" t="s">
        <v>12971</v>
      </c>
    </row>
    <row r="94" spans="1:40" s="5" customFormat="1">
      <c r="A94" s="4" t="s">
        <v>4560</v>
      </c>
      <c r="B94" s="4">
        <v>2012</v>
      </c>
      <c r="C94" s="4" t="s">
        <v>4867</v>
      </c>
      <c r="D94" s="4" t="s">
        <v>4868</v>
      </c>
      <c r="E94" s="4" t="s">
        <v>251</v>
      </c>
      <c r="F94" s="4">
        <v>53</v>
      </c>
      <c r="G94" s="4" t="s">
        <v>4869</v>
      </c>
      <c r="H94" s="4" t="s">
        <v>4866</v>
      </c>
      <c r="I94" s="1" t="s">
        <v>6</v>
      </c>
      <c r="J94" s="1" t="s">
        <v>476</v>
      </c>
      <c r="K94" s="1">
        <v>464</v>
      </c>
      <c r="L94" s="1" t="s">
        <v>8</v>
      </c>
      <c r="M94" s="1">
        <v>0</v>
      </c>
      <c r="N94" s="1">
        <v>0</v>
      </c>
      <c r="O94" s="1">
        <v>0</v>
      </c>
      <c r="P94" s="1">
        <v>0</v>
      </c>
      <c r="Q94" s="1">
        <v>0</v>
      </c>
      <c r="R94" s="4">
        <v>0</v>
      </c>
      <c r="S94" s="4">
        <v>0</v>
      </c>
      <c r="T94" s="1">
        <v>0</v>
      </c>
      <c r="U94" s="3" t="s">
        <v>4621</v>
      </c>
      <c r="V94" s="3"/>
      <c r="W94" s="3"/>
      <c r="X94" s="3"/>
      <c r="Y94" s="3"/>
      <c r="Z94" s="3"/>
      <c r="AA94" s="3">
        <v>2009</v>
      </c>
      <c r="AB94" s="28" t="str">
        <f>[1]ES!B$1545</f>
        <v>1.(c)</v>
      </c>
      <c r="AC94" s="31" t="str">
        <f>[1]ES!C$1545</f>
        <v>ENDESA GENERACIÓN, S.L.</v>
      </c>
      <c r="AD94" s="31" t="str">
        <f>[1]ES!D$1545</f>
        <v>CENTRAL TÉRMICA CRISTÓBAL COLÓN</v>
      </c>
      <c r="AE94" s="31">
        <f>[1]ES!E$1545</f>
        <v>6877</v>
      </c>
      <c r="AF94" s="31" t="str">
        <f>[1]ES!F$1545</f>
        <v>FRANCISCO MONTENEGRO</v>
      </c>
      <c r="AG94" s="31" t="str">
        <f>[1]ES!G$1545</f>
        <v>S/N</v>
      </c>
      <c r="AH94" s="31" t="str">
        <f>[1]ES!H$1545</f>
        <v>Huelva</v>
      </c>
      <c r="AI94" s="31" t="str">
        <f>[1]ES!I$1545</f>
        <v>21001</v>
      </c>
      <c r="AJ94" s="31">
        <f>[1]ES!J$1545</f>
        <v>0</v>
      </c>
      <c r="AK94" s="31">
        <f>[1]ES!K$1545</f>
        <v>0</v>
      </c>
      <c r="AL94" s="31">
        <f>[1]ES!L$1545</f>
        <v>0</v>
      </c>
      <c r="AM94" s="31">
        <f>[1]ES!M$1545</f>
        <v>152</v>
      </c>
      <c r="AN94" s="42" t="s">
        <v>12971</v>
      </c>
    </row>
    <row r="95" spans="1:40">
      <c r="A95" s="1" t="s">
        <v>4560</v>
      </c>
      <c r="B95" s="1">
        <v>2012</v>
      </c>
      <c r="C95" s="1" t="s">
        <v>4870</v>
      </c>
      <c r="D95" s="1" t="s">
        <v>4871</v>
      </c>
      <c r="E95" s="1" t="s">
        <v>783</v>
      </c>
      <c r="F95" s="1">
        <v>97</v>
      </c>
      <c r="G95" s="1" t="s">
        <v>4872</v>
      </c>
      <c r="H95" s="1" t="s">
        <v>4866</v>
      </c>
      <c r="I95" s="1" t="s">
        <v>34</v>
      </c>
      <c r="J95" s="1" t="s">
        <v>476</v>
      </c>
      <c r="K95" s="1">
        <v>684</v>
      </c>
      <c r="L95" s="1" t="s">
        <v>27</v>
      </c>
      <c r="M95" s="1">
        <v>0</v>
      </c>
      <c r="N95" s="1">
        <v>0</v>
      </c>
      <c r="O95" s="1">
        <v>0</v>
      </c>
      <c r="P95" s="1">
        <v>3087.7823935360002</v>
      </c>
      <c r="Q95" s="1">
        <v>0</v>
      </c>
      <c r="R95" s="1">
        <v>1.7000000000000001E-2</v>
      </c>
      <c r="S95" s="1">
        <v>63.064</v>
      </c>
      <c r="T95" s="1">
        <v>4.5133999999999999</v>
      </c>
      <c r="U95" s="3"/>
      <c r="V95" s="3"/>
      <c r="W95" s="3"/>
      <c r="X95" s="3"/>
      <c r="Y95" s="3"/>
      <c r="Z95" s="3"/>
      <c r="AA95" s="3"/>
    </row>
    <row r="96" spans="1:40" s="5" customFormat="1">
      <c r="A96" s="4" t="s">
        <v>4560</v>
      </c>
      <c r="B96" s="4">
        <v>2012</v>
      </c>
      <c r="C96" s="4" t="s">
        <v>4873</v>
      </c>
      <c r="D96" s="4" t="s">
        <v>4874</v>
      </c>
      <c r="E96" s="4" t="s">
        <v>2185</v>
      </c>
      <c r="F96" s="4">
        <v>183</v>
      </c>
      <c r="G96" s="4" t="s">
        <v>4875</v>
      </c>
      <c r="H96" s="4" t="s">
        <v>4876</v>
      </c>
      <c r="I96" s="4" t="s">
        <v>34</v>
      </c>
      <c r="J96" s="4" t="s">
        <v>476</v>
      </c>
      <c r="K96" s="4">
        <v>97</v>
      </c>
      <c r="L96" s="4" t="s">
        <v>8</v>
      </c>
      <c r="M96" s="4">
        <v>0</v>
      </c>
      <c r="N96" s="4">
        <v>0</v>
      </c>
      <c r="O96" s="4">
        <v>0</v>
      </c>
      <c r="P96" s="4">
        <v>0</v>
      </c>
      <c r="Q96" s="4">
        <v>0</v>
      </c>
      <c r="R96" s="4">
        <v>0</v>
      </c>
      <c r="S96" s="4">
        <v>0</v>
      </c>
      <c r="T96" s="4">
        <v>0</v>
      </c>
      <c r="U96" s="16" t="s">
        <v>4580</v>
      </c>
      <c r="V96" s="16"/>
      <c r="W96" s="16"/>
      <c r="X96" s="16"/>
      <c r="Y96" s="16"/>
      <c r="Z96" s="16"/>
      <c r="AA96" s="16"/>
      <c r="AB96" s="28" t="str">
        <f>[1]ES!B$1189</f>
        <v>1.(c)</v>
      </c>
      <c r="AC96" s="31" t="str">
        <f>[1]ES!C$1189</f>
        <v>GAS Y ELECTRICIDAD GENERACIÓN</v>
      </c>
      <c r="AD96" s="31" t="str">
        <f>[1]ES!D$1189</f>
        <v>C.D.E. EIVISSA</v>
      </c>
      <c r="AE96" s="31">
        <f>[1]ES!E$1189</f>
        <v>6595</v>
      </c>
      <c r="AF96" s="31" t="str">
        <f>[1]ES!F$1189</f>
        <v>CAS DOMINGUETS</v>
      </c>
      <c r="AG96" s="31" t="str">
        <f>[1]ES!G$1189</f>
        <v>S/N</v>
      </c>
      <c r="AH96" s="31" t="str">
        <f>[1]ES!H$1189</f>
        <v>EIVISSA</v>
      </c>
      <c r="AI96" s="31" t="str">
        <f>[1]ES!I$1189</f>
        <v>07800</v>
      </c>
      <c r="AJ96" s="31">
        <f>[1]ES!J$1189</f>
        <v>10000</v>
      </c>
      <c r="AK96" s="31">
        <f>[1]ES!K$1189</f>
        <v>2480</v>
      </c>
      <c r="AL96" s="31">
        <f>[1]ES!L$1189</f>
        <v>117</v>
      </c>
      <c r="AM96" s="31">
        <f>[1]ES!M$1189</f>
        <v>593</v>
      </c>
      <c r="AN96" s="8" t="s">
        <v>809</v>
      </c>
    </row>
    <row r="97" spans="1:40" s="5" customFormat="1">
      <c r="A97" s="4" t="s">
        <v>4560</v>
      </c>
      <c r="B97" s="4">
        <v>2012</v>
      </c>
      <c r="C97" s="4" t="s">
        <v>4877</v>
      </c>
      <c r="D97" s="4" t="s">
        <v>4878</v>
      </c>
      <c r="E97" s="4" t="s">
        <v>2189</v>
      </c>
      <c r="F97" s="4">
        <v>184</v>
      </c>
      <c r="G97" s="4" t="s">
        <v>4879</v>
      </c>
      <c r="H97" s="4" t="s">
        <v>4876</v>
      </c>
      <c r="I97" s="4" t="s">
        <v>34</v>
      </c>
      <c r="J97" s="4" t="s">
        <v>476</v>
      </c>
      <c r="K97" s="4">
        <v>97</v>
      </c>
      <c r="L97" s="4" t="s">
        <v>8</v>
      </c>
      <c r="M97" s="4">
        <v>0</v>
      </c>
      <c r="N97" s="4">
        <v>0</v>
      </c>
      <c r="O97" s="4">
        <v>0</v>
      </c>
      <c r="P97" s="4">
        <v>0</v>
      </c>
      <c r="Q97" s="4">
        <v>0</v>
      </c>
      <c r="R97" s="4">
        <v>0</v>
      </c>
      <c r="S97" s="4">
        <v>0</v>
      </c>
      <c r="T97" s="4">
        <v>0</v>
      </c>
      <c r="U97" s="16" t="s">
        <v>4580</v>
      </c>
      <c r="V97" s="16"/>
      <c r="W97" s="16"/>
      <c r="X97" s="16"/>
      <c r="Y97" s="16"/>
      <c r="Z97" s="16"/>
      <c r="AA97" s="16"/>
      <c r="AB97" s="28" t="str">
        <f>[1]ES!B$1189</f>
        <v>1.(c)</v>
      </c>
      <c r="AC97" s="31" t="str">
        <f>[1]ES!C$1189</f>
        <v>GAS Y ELECTRICIDAD GENERACIÓN</v>
      </c>
      <c r="AD97" s="31" t="str">
        <f>[1]ES!D$1189</f>
        <v>C.D.E. EIVISSA</v>
      </c>
      <c r="AE97" s="31">
        <f>[1]ES!E$1189</f>
        <v>6595</v>
      </c>
      <c r="AF97" s="31" t="str">
        <f>[1]ES!F$1189</f>
        <v>CAS DOMINGUETS</v>
      </c>
      <c r="AG97" s="31" t="str">
        <f>[1]ES!G$1189</f>
        <v>S/N</v>
      </c>
      <c r="AH97" s="31" t="str">
        <f>[1]ES!H$1189</f>
        <v>EIVISSA</v>
      </c>
      <c r="AI97" s="31" t="str">
        <f>[1]ES!I$1189</f>
        <v>07800</v>
      </c>
      <c r="AJ97" s="31">
        <f>[1]ES!J$1189</f>
        <v>10000</v>
      </c>
      <c r="AK97" s="31">
        <f>[1]ES!K$1189</f>
        <v>2480</v>
      </c>
      <c r="AL97" s="31">
        <f>[1]ES!L$1189</f>
        <v>117</v>
      </c>
      <c r="AM97" s="31">
        <f>[1]ES!M$1189</f>
        <v>593</v>
      </c>
      <c r="AN97" s="8" t="s">
        <v>809</v>
      </c>
    </row>
    <row r="98" spans="1:40" s="5" customFormat="1">
      <c r="A98" s="4" t="s">
        <v>4560</v>
      </c>
      <c r="B98" s="4">
        <v>2012</v>
      </c>
      <c r="C98" s="4" t="s">
        <v>4880</v>
      </c>
      <c r="D98" s="4" t="s">
        <v>4881</v>
      </c>
      <c r="E98" s="4" t="s">
        <v>2193</v>
      </c>
      <c r="F98" s="4">
        <v>185</v>
      </c>
      <c r="G98" s="4" t="s">
        <v>4882</v>
      </c>
      <c r="H98" s="4" t="s">
        <v>4876</v>
      </c>
      <c r="I98" s="4" t="s">
        <v>34</v>
      </c>
      <c r="J98" s="4" t="s">
        <v>476</v>
      </c>
      <c r="K98" s="4">
        <v>74</v>
      </c>
      <c r="L98" s="4" t="s">
        <v>8</v>
      </c>
      <c r="M98" s="4">
        <v>0</v>
      </c>
      <c r="N98" s="4">
        <v>0</v>
      </c>
      <c r="O98" s="4">
        <v>205.68175808000001</v>
      </c>
      <c r="P98" s="4">
        <v>266.29411088000006</v>
      </c>
      <c r="Q98" s="4">
        <v>0</v>
      </c>
      <c r="R98" s="4">
        <v>2.7</v>
      </c>
      <c r="S98" s="4">
        <v>37.9</v>
      </c>
      <c r="T98" s="4">
        <v>0.1</v>
      </c>
      <c r="U98" s="16"/>
      <c r="V98" s="16"/>
      <c r="W98" s="16"/>
      <c r="X98" s="16"/>
      <c r="Y98" s="16"/>
      <c r="Z98" s="16"/>
      <c r="AA98" s="16"/>
      <c r="AB98" s="28" t="str">
        <f>[1]ES!B$1189</f>
        <v>1.(c)</v>
      </c>
      <c r="AC98" s="31" t="str">
        <f>[1]ES!C$1189</f>
        <v>GAS Y ELECTRICIDAD GENERACIÓN</v>
      </c>
      <c r="AD98" s="31" t="str">
        <f>[1]ES!D$1189</f>
        <v>C.D.E. EIVISSA</v>
      </c>
      <c r="AE98" s="31">
        <f>[1]ES!E$1189</f>
        <v>6595</v>
      </c>
      <c r="AF98" s="31" t="str">
        <f>[1]ES!F$1189</f>
        <v>CAS DOMINGUETS</v>
      </c>
      <c r="AG98" s="31" t="str">
        <f>[1]ES!G$1189</f>
        <v>S/N</v>
      </c>
      <c r="AH98" s="31" t="str">
        <f>[1]ES!H$1189</f>
        <v>EIVISSA</v>
      </c>
      <c r="AI98" s="31" t="str">
        <f>[1]ES!I$1189</f>
        <v>07800</v>
      </c>
      <c r="AJ98" s="31">
        <f>[1]ES!J$1189</f>
        <v>10000</v>
      </c>
      <c r="AK98" s="31">
        <f>[1]ES!K$1189</f>
        <v>2480</v>
      </c>
      <c r="AL98" s="31">
        <f>[1]ES!L$1189</f>
        <v>117</v>
      </c>
      <c r="AM98" s="31">
        <f>[1]ES!M$1189</f>
        <v>593</v>
      </c>
      <c r="AN98" s="8" t="s">
        <v>809</v>
      </c>
    </row>
    <row r="99" spans="1:40" s="5" customFormat="1">
      <c r="A99" s="4" t="s">
        <v>4560</v>
      </c>
      <c r="B99" s="4">
        <v>2012</v>
      </c>
      <c r="C99" s="4" t="s">
        <v>4883</v>
      </c>
      <c r="D99" s="4" t="s">
        <v>4884</v>
      </c>
      <c r="E99" s="4" t="s">
        <v>2197</v>
      </c>
      <c r="F99" s="4">
        <v>186</v>
      </c>
      <c r="G99" s="4" t="s">
        <v>4885</v>
      </c>
      <c r="H99" s="4" t="s">
        <v>4876</v>
      </c>
      <c r="I99" s="4" t="s">
        <v>34</v>
      </c>
      <c r="J99" s="4" t="s">
        <v>476</v>
      </c>
      <c r="K99" s="4">
        <v>76</v>
      </c>
      <c r="L99" s="4" t="s">
        <v>8</v>
      </c>
      <c r="M99" s="4">
        <v>0</v>
      </c>
      <c r="N99" s="4">
        <v>0</v>
      </c>
      <c r="O99" s="4">
        <v>268.11115513600004</v>
      </c>
      <c r="P99" s="4">
        <v>353.84432761600004</v>
      </c>
      <c r="Q99" s="4">
        <v>0</v>
      </c>
      <c r="R99" s="4">
        <v>0.9</v>
      </c>
      <c r="S99" s="4">
        <v>52.1</v>
      </c>
      <c r="T99" s="4">
        <v>0</v>
      </c>
      <c r="U99" s="16"/>
      <c r="V99" s="16"/>
      <c r="W99" s="16"/>
      <c r="X99" s="16"/>
      <c r="Y99" s="16"/>
      <c r="Z99" s="16"/>
      <c r="AA99" s="16"/>
      <c r="AB99" s="28" t="str">
        <f>[1]ES!B$1189</f>
        <v>1.(c)</v>
      </c>
      <c r="AC99" s="31" t="str">
        <f>[1]ES!C$1189</f>
        <v>GAS Y ELECTRICIDAD GENERACIÓN</v>
      </c>
      <c r="AD99" s="31" t="str">
        <f>[1]ES!D$1189</f>
        <v>C.D.E. EIVISSA</v>
      </c>
      <c r="AE99" s="31">
        <f>[1]ES!E$1189</f>
        <v>6595</v>
      </c>
      <c r="AF99" s="31" t="str">
        <f>[1]ES!F$1189</f>
        <v>CAS DOMINGUETS</v>
      </c>
      <c r="AG99" s="31" t="str">
        <f>[1]ES!G$1189</f>
        <v>S/N</v>
      </c>
      <c r="AH99" s="31" t="str">
        <f>[1]ES!H$1189</f>
        <v>EIVISSA</v>
      </c>
      <c r="AI99" s="31" t="str">
        <f>[1]ES!I$1189</f>
        <v>07800</v>
      </c>
      <c r="AJ99" s="31">
        <f>[1]ES!J$1189</f>
        <v>10000</v>
      </c>
      <c r="AK99" s="31">
        <f>[1]ES!K$1189</f>
        <v>2480</v>
      </c>
      <c r="AL99" s="31">
        <f>[1]ES!L$1189</f>
        <v>117</v>
      </c>
      <c r="AM99" s="31">
        <f>[1]ES!M$1189</f>
        <v>593</v>
      </c>
      <c r="AN99" s="8" t="s">
        <v>809</v>
      </c>
    </row>
    <row r="100" spans="1:40">
      <c r="A100" s="1" t="s">
        <v>4560</v>
      </c>
      <c r="B100" s="1">
        <v>2012</v>
      </c>
      <c r="C100" s="1" t="s">
        <v>4886</v>
      </c>
      <c r="D100" s="1" t="s">
        <v>4887</v>
      </c>
      <c r="E100" s="1" t="s">
        <v>2291</v>
      </c>
      <c r="F100" s="1">
        <v>207</v>
      </c>
      <c r="G100" s="1" t="s">
        <v>4888</v>
      </c>
      <c r="H100" s="1" t="s">
        <v>4889</v>
      </c>
      <c r="I100" s="1" t="s">
        <v>6</v>
      </c>
      <c r="J100" s="1" t="s">
        <v>470</v>
      </c>
      <c r="K100" s="1">
        <v>58</v>
      </c>
      <c r="L100" s="1" t="s">
        <v>8</v>
      </c>
      <c r="M100" s="1">
        <v>0</v>
      </c>
      <c r="N100" s="1">
        <v>0</v>
      </c>
      <c r="O100" s="1">
        <v>0</v>
      </c>
      <c r="P100" s="1">
        <v>612.12400000000002</v>
      </c>
      <c r="Q100" s="1">
        <v>0</v>
      </c>
      <c r="R100" s="1">
        <v>0</v>
      </c>
      <c r="S100" s="1">
        <v>40.049999999999997</v>
      </c>
      <c r="T100" s="1">
        <v>0</v>
      </c>
      <c r="U100" s="3"/>
      <c r="V100" s="3"/>
      <c r="W100" s="3"/>
      <c r="X100" s="3"/>
      <c r="Y100" s="3"/>
      <c r="Z100" s="3"/>
      <c r="AA100" s="3"/>
    </row>
    <row r="101" spans="1:40" s="5" customFormat="1">
      <c r="A101" s="4" t="s">
        <v>4560</v>
      </c>
      <c r="B101" s="4">
        <v>2012</v>
      </c>
      <c r="C101" s="4" t="s">
        <v>4890</v>
      </c>
      <c r="D101" s="4" t="s">
        <v>4891</v>
      </c>
      <c r="E101" s="4" t="s">
        <v>2040</v>
      </c>
      <c r="F101" s="4">
        <v>152</v>
      </c>
      <c r="G101" s="4" t="s">
        <v>4892</v>
      </c>
      <c r="H101" s="4" t="s">
        <v>4893</v>
      </c>
      <c r="I101" s="4" t="s">
        <v>6</v>
      </c>
      <c r="J101" s="4" t="s">
        <v>633</v>
      </c>
      <c r="K101" s="4">
        <v>281</v>
      </c>
      <c r="L101" s="4" t="s">
        <v>8</v>
      </c>
      <c r="M101" s="4">
        <v>0</v>
      </c>
      <c r="N101" s="4">
        <v>0</v>
      </c>
      <c r="O101" s="4">
        <v>38.821298392000003</v>
      </c>
      <c r="P101" s="4">
        <v>0</v>
      </c>
      <c r="Q101" s="4">
        <v>3056.3851972960006</v>
      </c>
      <c r="R101" s="4">
        <v>649.9609999999999</v>
      </c>
      <c r="S101" s="4">
        <v>279.19300000000004</v>
      </c>
      <c r="T101" s="4">
        <v>11.811999999999999</v>
      </c>
      <c r="U101" s="16"/>
      <c r="V101" s="16"/>
      <c r="W101" s="16"/>
      <c r="X101" s="16"/>
      <c r="Y101" s="16"/>
      <c r="Z101" s="16"/>
      <c r="AA101" s="16"/>
      <c r="AB101" s="28" t="str">
        <f>[1]ES!B$1470</f>
        <v>1.(a)</v>
      </c>
      <c r="AC101" s="31" t="str">
        <f>[1]ES!C$1470</f>
        <v>REPSOL PETROLEO, S.A.</v>
      </c>
      <c r="AD101" s="31" t="str">
        <f>[1]ES!D$1470</f>
        <v>REPSOL YPF COMPLEJO INDUSTRIAL A CORUÑA</v>
      </c>
      <c r="AE101" s="31">
        <f>[1]ES!E$1470</f>
        <v>6896</v>
      </c>
      <c r="AF101" s="31" t="str">
        <f>[1]ES!F$1470</f>
        <v>LA GRELA BENS</v>
      </c>
      <c r="AG101" s="31" t="str">
        <f>[1]ES!G$1470</f>
        <v>S/N</v>
      </c>
      <c r="AH101" s="31" t="str">
        <f>[1]ES!H$1470</f>
        <v>GRELA (LA)</v>
      </c>
      <c r="AI101" s="31" t="str">
        <f>[1]ES!I$1470</f>
        <v>15008</v>
      </c>
      <c r="AJ101" s="31">
        <f>[1]ES!J$1470</f>
        <v>1880</v>
      </c>
      <c r="AK101" s="31">
        <f>[1]ES!K$1470</f>
        <v>3480</v>
      </c>
      <c r="AL101" s="31">
        <f>[1]ES!L$1470</f>
        <v>0</v>
      </c>
      <c r="AM101" s="31">
        <f>[1]ES!M$1470</f>
        <v>1020</v>
      </c>
      <c r="AN101" s="8" t="s">
        <v>809</v>
      </c>
    </row>
    <row r="102" spans="1:40" s="5" customFormat="1">
      <c r="A102" s="4" t="s">
        <v>4560</v>
      </c>
      <c r="B102" s="4">
        <v>2012</v>
      </c>
      <c r="C102" s="4" t="s">
        <v>4894</v>
      </c>
      <c r="D102" s="4" t="s">
        <v>4895</v>
      </c>
      <c r="E102" s="4" t="s">
        <v>2045</v>
      </c>
      <c r="F102" s="4">
        <v>153</v>
      </c>
      <c r="G102" s="4" t="s">
        <v>4896</v>
      </c>
      <c r="H102" s="4" t="s">
        <v>4893</v>
      </c>
      <c r="I102" s="4" t="s">
        <v>6</v>
      </c>
      <c r="J102" s="4" t="s">
        <v>633</v>
      </c>
      <c r="K102" s="4">
        <v>100</v>
      </c>
      <c r="L102" s="4" t="s">
        <v>8</v>
      </c>
      <c r="M102" s="4">
        <v>0</v>
      </c>
      <c r="N102" s="4">
        <v>0</v>
      </c>
      <c r="O102" s="4">
        <v>23.170715856000001</v>
      </c>
      <c r="P102" s="4">
        <v>25.565252528000002</v>
      </c>
      <c r="Q102" s="4">
        <v>1216.269884136</v>
      </c>
      <c r="R102" s="4">
        <v>106.43100000000001</v>
      </c>
      <c r="S102" s="4">
        <v>91.75</v>
      </c>
      <c r="T102" s="4">
        <v>5.9490000000000007</v>
      </c>
      <c r="U102" s="16"/>
      <c r="V102" s="16"/>
      <c r="W102" s="16"/>
      <c r="X102" s="16"/>
      <c r="Y102" s="16"/>
      <c r="Z102" s="16"/>
      <c r="AA102" s="16"/>
      <c r="AB102" s="28" t="str">
        <f>[1]ES!B$1470</f>
        <v>1.(a)</v>
      </c>
      <c r="AC102" s="31" t="str">
        <f>[1]ES!C$1470</f>
        <v>REPSOL PETROLEO, S.A.</v>
      </c>
      <c r="AD102" s="31" t="str">
        <f>[1]ES!D$1470</f>
        <v>REPSOL YPF COMPLEJO INDUSTRIAL A CORUÑA</v>
      </c>
      <c r="AE102" s="31">
        <f>[1]ES!E$1470</f>
        <v>6896</v>
      </c>
      <c r="AF102" s="31" t="str">
        <f>[1]ES!F$1470</f>
        <v>LA GRELA BENS</v>
      </c>
      <c r="AG102" s="31" t="str">
        <f>[1]ES!G$1470</f>
        <v>S/N</v>
      </c>
      <c r="AH102" s="31" t="str">
        <f>[1]ES!H$1470</f>
        <v>GRELA (LA)</v>
      </c>
      <c r="AI102" s="31" t="str">
        <f>[1]ES!I$1470</f>
        <v>15008</v>
      </c>
      <c r="AJ102" s="31">
        <f>[1]ES!J$1470</f>
        <v>1880</v>
      </c>
      <c r="AK102" s="31">
        <f>[1]ES!K$1470</f>
        <v>3480</v>
      </c>
      <c r="AL102" s="31">
        <f>[1]ES!L$1470</f>
        <v>0</v>
      </c>
      <c r="AM102" s="31">
        <f>[1]ES!M$1470</f>
        <v>1020</v>
      </c>
      <c r="AN102" s="8" t="s">
        <v>809</v>
      </c>
    </row>
    <row r="103" spans="1:40" s="5" customFormat="1">
      <c r="A103" s="4" t="s">
        <v>4560</v>
      </c>
      <c r="B103" s="4">
        <v>2012</v>
      </c>
      <c r="C103" s="4" t="s">
        <v>4897</v>
      </c>
      <c r="D103" s="4" t="s">
        <v>4898</v>
      </c>
      <c r="E103" s="4" t="s">
        <v>2049</v>
      </c>
      <c r="F103" s="4">
        <v>154</v>
      </c>
      <c r="G103" s="4" t="s">
        <v>4899</v>
      </c>
      <c r="H103" s="4" t="s">
        <v>4893</v>
      </c>
      <c r="I103" s="4" t="s">
        <v>6</v>
      </c>
      <c r="J103" s="4" t="s">
        <v>633</v>
      </c>
      <c r="K103" s="4">
        <v>159</v>
      </c>
      <c r="L103" s="4" t="s">
        <v>8</v>
      </c>
      <c r="M103" s="4">
        <v>0</v>
      </c>
      <c r="N103" s="4">
        <v>0</v>
      </c>
      <c r="O103" s="4">
        <v>24.948807072000001</v>
      </c>
      <c r="P103" s="4">
        <v>0</v>
      </c>
      <c r="Q103" s="4">
        <v>2900.2840902560001</v>
      </c>
      <c r="R103" s="4">
        <v>282.70600000000002</v>
      </c>
      <c r="S103" s="4">
        <v>133.50800000000001</v>
      </c>
      <c r="T103" s="4">
        <v>7.7719999999999994</v>
      </c>
      <c r="U103" s="16"/>
      <c r="V103" s="16"/>
      <c r="W103" s="16"/>
      <c r="X103" s="16"/>
      <c r="Y103" s="16"/>
      <c r="Z103" s="16"/>
      <c r="AA103" s="16"/>
      <c r="AB103" s="28" t="str">
        <f>[1]ES!B$1470</f>
        <v>1.(a)</v>
      </c>
      <c r="AC103" s="31" t="str">
        <f>[1]ES!C$1470</f>
        <v>REPSOL PETROLEO, S.A.</v>
      </c>
      <c r="AD103" s="31" t="str">
        <f>[1]ES!D$1470</f>
        <v>REPSOL YPF COMPLEJO INDUSTRIAL A CORUÑA</v>
      </c>
      <c r="AE103" s="31">
        <f>[1]ES!E$1470</f>
        <v>6896</v>
      </c>
      <c r="AF103" s="31" t="str">
        <f>[1]ES!F$1470</f>
        <v>LA GRELA BENS</v>
      </c>
      <c r="AG103" s="31" t="str">
        <f>[1]ES!G$1470</f>
        <v>S/N</v>
      </c>
      <c r="AH103" s="31" t="str">
        <f>[1]ES!H$1470</f>
        <v>GRELA (LA)</v>
      </c>
      <c r="AI103" s="31" t="str">
        <f>[1]ES!I$1470</f>
        <v>15008</v>
      </c>
      <c r="AJ103" s="31">
        <f>[1]ES!J$1470</f>
        <v>1880</v>
      </c>
      <c r="AK103" s="31">
        <f>[1]ES!K$1470</f>
        <v>3480</v>
      </c>
      <c r="AL103" s="31">
        <f>[1]ES!L$1470</f>
        <v>0</v>
      </c>
      <c r="AM103" s="31">
        <f>[1]ES!M$1470</f>
        <v>1020</v>
      </c>
      <c r="AN103" s="8" t="s">
        <v>809</v>
      </c>
    </row>
    <row r="104" spans="1:40">
      <c r="A104" s="1" t="s">
        <v>4560</v>
      </c>
      <c r="B104" s="1">
        <v>2012</v>
      </c>
      <c r="C104" s="1" t="s">
        <v>4900</v>
      </c>
      <c r="D104" s="1" t="s">
        <v>4901</v>
      </c>
      <c r="E104" s="1" t="s">
        <v>2163</v>
      </c>
      <c r="F104" s="1">
        <v>178</v>
      </c>
      <c r="G104" s="1" t="s">
        <v>4902</v>
      </c>
      <c r="H104" s="1" t="s">
        <v>4903</v>
      </c>
      <c r="I104" s="1" t="s">
        <v>34</v>
      </c>
      <c r="J104" s="1" t="s">
        <v>476</v>
      </c>
      <c r="K104" s="1">
        <v>71</v>
      </c>
      <c r="L104" s="1" t="s">
        <v>27</v>
      </c>
      <c r="M104" s="1">
        <v>0</v>
      </c>
      <c r="N104" s="1">
        <v>0</v>
      </c>
      <c r="O104" s="1">
        <v>20.400857648000002</v>
      </c>
      <c r="P104" s="1">
        <v>0</v>
      </c>
      <c r="Q104" s="1">
        <v>0</v>
      </c>
      <c r="R104" s="1">
        <v>0</v>
      </c>
      <c r="S104" s="1">
        <v>4.4000000000000004</v>
      </c>
      <c r="T104" s="1">
        <v>0.1</v>
      </c>
      <c r="U104" s="3"/>
      <c r="V104" s="3"/>
      <c r="W104" s="3"/>
      <c r="X104" s="3"/>
      <c r="Y104" s="3"/>
      <c r="Z104" s="3"/>
      <c r="AA104" s="3"/>
    </row>
    <row r="105" spans="1:40" s="5" customFormat="1">
      <c r="A105" s="4" t="s">
        <v>4560</v>
      </c>
      <c r="B105" s="4">
        <v>2012</v>
      </c>
      <c r="C105" s="4" t="s">
        <v>4904</v>
      </c>
      <c r="D105" s="4" t="s">
        <v>4905</v>
      </c>
      <c r="E105" s="4" t="s">
        <v>2295</v>
      </c>
      <c r="F105" s="4">
        <v>208</v>
      </c>
      <c r="G105" s="4" t="s">
        <v>4906</v>
      </c>
      <c r="H105" s="4" t="s">
        <v>4907</v>
      </c>
      <c r="I105" s="4" t="s">
        <v>14</v>
      </c>
      <c r="J105" s="4" t="s">
        <v>470</v>
      </c>
      <c r="K105" s="4">
        <v>887</v>
      </c>
      <c r="L105" s="4" t="s">
        <v>27</v>
      </c>
      <c r="M105" s="4">
        <v>0</v>
      </c>
      <c r="N105" s="4">
        <v>0</v>
      </c>
      <c r="O105" s="4">
        <v>845.75199999999995</v>
      </c>
      <c r="P105" s="4">
        <v>1156.6600000000001</v>
      </c>
      <c r="Q105" s="4">
        <v>10550.156999999999</v>
      </c>
      <c r="R105" s="4">
        <v>29.43</v>
      </c>
      <c r="S105" s="4">
        <v>647.35</v>
      </c>
      <c r="T105" s="4">
        <v>22.48</v>
      </c>
      <c r="U105" s="16" t="s">
        <v>4908</v>
      </c>
      <c r="V105" s="16"/>
      <c r="W105" s="16"/>
      <c r="X105" s="16"/>
      <c r="Y105" s="16"/>
      <c r="Z105" s="16"/>
      <c r="AA105" s="16"/>
      <c r="AB105" s="28" t="str">
        <f>[1]ES!B$3004</f>
        <v>4.(a).(vii)</v>
      </c>
      <c r="AC105" s="31" t="str">
        <f>[1]ES!C$3004</f>
        <v>DOW CHEMICAL IBÉRICA, S.A.</v>
      </c>
      <c r="AD105" s="31" t="str">
        <f>[1]ES!D$3004</f>
        <v>DOW CHEMICAL IBERICA, S.A. (DOW SUR)</v>
      </c>
      <c r="AE105" s="31">
        <f>[1]ES!E$3004</f>
        <v>8335</v>
      </c>
      <c r="AF105" s="31" t="str">
        <f>[1]ES!F$3004</f>
        <v>DE SALOU</v>
      </c>
      <c r="AG105" s="31" t="str">
        <f>[1]ES!G$3004</f>
        <v>S/N</v>
      </c>
      <c r="AH105" s="31" t="str">
        <f>[1]ES!H$3004</f>
        <v>Tarragona</v>
      </c>
      <c r="AI105" s="31" t="str">
        <f>[1]ES!I$3004</f>
        <v>43006</v>
      </c>
      <c r="AJ105" s="31">
        <f>[1]ES!J$3004</f>
        <v>0</v>
      </c>
      <c r="AK105" s="31">
        <f>[1]ES!K$3004</f>
        <v>0</v>
      </c>
      <c r="AL105" s="31">
        <f>[1]ES!L$3004</f>
        <v>0</v>
      </c>
      <c r="AM105" s="31">
        <f>[1]ES!M$3004</f>
        <v>0</v>
      </c>
      <c r="AN105" s="8" t="s">
        <v>810</v>
      </c>
    </row>
    <row r="106" spans="1:40" s="5" customFormat="1">
      <c r="A106" s="4" t="s">
        <v>4560</v>
      </c>
      <c r="B106" s="4">
        <v>2012</v>
      </c>
      <c r="C106" s="4" t="s">
        <v>4909</v>
      </c>
      <c r="D106" s="4" t="s">
        <v>4910</v>
      </c>
      <c r="E106" s="4" t="s">
        <v>2300</v>
      </c>
      <c r="F106" s="4">
        <v>209</v>
      </c>
      <c r="G106" s="4" t="s">
        <v>4911</v>
      </c>
      <c r="H106" s="4" t="s">
        <v>4907</v>
      </c>
      <c r="I106" s="4" t="s">
        <v>34</v>
      </c>
      <c r="J106" s="4" t="s">
        <v>470</v>
      </c>
      <c r="K106" s="4">
        <v>63.8</v>
      </c>
      <c r="L106" s="4" t="s">
        <v>8</v>
      </c>
      <c r="M106" s="4">
        <v>0</v>
      </c>
      <c r="N106" s="4">
        <v>0</v>
      </c>
      <c r="O106" s="4">
        <v>0</v>
      </c>
      <c r="P106" s="4">
        <v>0</v>
      </c>
      <c r="Q106" s="4">
        <v>880.75059999999996</v>
      </c>
      <c r="R106" s="4">
        <v>0.6</v>
      </c>
      <c r="S106" s="4">
        <v>17.68</v>
      </c>
      <c r="T106" s="4">
        <v>0.28000000000000003</v>
      </c>
      <c r="U106" s="16"/>
      <c r="V106" s="16"/>
      <c r="W106" s="16"/>
      <c r="X106" s="16"/>
      <c r="Y106" s="16"/>
      <c r="Z106" s="16"/>
      <c r="AA106" s="16"/>
      <c r="AB106" s="28" t="str">
        <f>[1]ES!B$3004</f>
        <v>4.(a).(vii)</v>
      </c>
      <c r="AC106" s="31" t="str">
        <f>[1]ES!C$3004</f>
        <v>DOW CHEMICAL IBÉRICA, S.A.</v>
      </c>
      <c r="AD106" s="31" t="str">
        <f>[1]ES!D$3004</f>
        <v>DOW CHEMICAL IBERICA, S.A. (DOW SUR)</v>
      </c>
      <c r="AE106" s="31">
        <f>[1]ES!E$3004</f>
        <v>8335</v>
      </c>
      <c r="AF106" s="31" t="str">
        <f>[1]ES!F$3004</f>
        <v>DE SALOU</v>
      </c>
      <c r="AG106" s="31" t="str">
        <f>[1]ES!G$3004</f>
        <v>S/N</v>
      </c>
      <c r="AH106" s="31" t="str">
        <f>[1]ES!H$3004</f>
        <v>Tarragona</v>
      </c>
      <c r="AI106" s="31" t="str">
        <f>[1]ES!I$3004</f>
        <v>43006</v>
      </c>
      <c r="AJ106" s="31">
        <f>[1]ES!J$3004</f>
        <v>0</v>
      </c>
      <c r="AK106" s="31">
        <f>[1]ES!K$3004</f>
        <v>0</v>
      </c>
      <c r="AL106" s="31">
        <f>[1]ES!L$3004</f>
        <v>0</v>
      </c>
      <c r="AM106" s="31">
        <f>[1]ES!M$3004</f>
        <v>0</v>
      </c>
      <c r="AN106" s="8" t="s">
        <v>810</v>
      </c>
    </row>
    <row r="107" spans="1:40" s="5" customFormat="1">
      <c r="A107" s="4" t="s">
        <v>4560</v>
      </c>
      <c r="B107" s="4">
        <v>2012</v>
      </c>
      <c r="C107" s="4" t="s">
        <v>4912</v>
      </c>
      <c r="D107" s="4" t="s">
        <v>4913</v>
      </c>
      <c r="E107" s="4" t="s">
        <v>2304</v>
      </c>
      <c r="F107" s="4">
        <v>210</v>
      </c>
      <c r="G107" s="4" t="s">
        <v>4914</v>
      </c>
      <c r="H107" s="4" t="s">
        <v>4907</v>
      </c>
      <c r="I107" s="4" t="s">
        <v>34</v>
      </c>
      <c r="J107" s="4" t="s">
        <v>470</v>
      </c>
      <c r="K107" s="4">
        <v>113.4</v>
      </c>
      <c r="L107" s="4" t="s">
        <v>8</v>
      </c>
      <c r="M107" s="4">
        <v>0</v>
      </c>
      <c r="N107" s="4">
        <v>0</v>
      </c>
      <c r="O107" s="4">
        <v>0</v>
      </c>
      <c r="P107" s="4">
        <v>0</v>
      </c>
      <c r="Q107" s="4">
        <v>1401.335</v>
      </c>
      <c r="R107" s="4">
        <v>0.33</v>
      </c>
      <c r="S107" s="4">
        <v>21.68</v>
      </c>
      <c r="T107" s="4">
        <v>0.92</v>
      </c>
      <c r="U107" s="16"/>
      <c r="V107" s="16"/>
      <c r="W107" s="16"/>
      <c r="X107" s="16"/>
      <c r="Y107" s="16"/>
      <c r="Z107" s="16"/>
      <c r="AA107" s="16"/>
      <c r="AB107" s="28" t="str">
        <f>[1]ES!B$3004</f>
        <v>4.(a).(vii)</v>
      </c>
      <c r="AC107" s="31" t="str">
        <f>[1]ES!C$3004</f>
        <v>DOW CHEMICAL IBÉRICA, S.A.</v>
      </c>
      <c r="AD107" s="31" t="str">
        <f>[1]ES!D$3004</f>
        <v>DOW CHEMICAL IBERICA, S.A. (DOW SUR)</v>
      </c>
      <c r="AE107" s="31">
        <f>[1]ES!E$3004</f>
        <v>8335</v>
      </c>
      <c r="AF107" s="31" t="str">
        <f>[1]ES!F$3004</f>
        <v>DE SALOU</v>
      </c>
      <c r="AG107" s="31" t="str">
        <f>[1]ES!G$3004</f>
        <v>S/N</v>
      </c>
      <c r="AH107" s="31" t="str">
        <f>[1]ES!H$3004</f>
        <v>Tarragona</v>
      </c>
      <c r="AI107" s="31" t="str">
        <f>[1]ES!I$3004</f>
        <v>43006</v>
      </c>
      <c r="AJ107" s="31">
        <f>[1]ES!J$3004</f>
        <v>0</v>
      </c>
      <c r="AK107" s="31">
        <f>[1]ES!K$3004</f>
        <v>0</v>
      </c>
      <c r="AL107" s="31">
        <f>[1]ES!L$3004</f>
        <v>0</v>
      </c>
      <c r="AM107" s="31">
        <f>[1]ES!M$3004</f>
        <v>0</v>
      </c>
      <c r="AN107" s="8" t="s">
        <v>810</v>
      </c>
    </row>
    <row r="108" spans="1:40" s="5" customFormat="1">
      <c r="A108" s="4" t="s">
        <v>4560</v>
      </c>
      <c r="B108" s="4">
        <v>2012</v>
      </c>
      <c r="C108" s="4" t="s">
        <v>4915</v>
      </c>
      <c r="D108" s="4" t="s">
        <v>4916</v>
      </c>
      <c r="E108" s="4" t="s">
        <v>75</v>
      </c>
      <c r="F108" s="4">
        <v>14</v>
      </c>
      <c r="G108" s="4" t="s">
        <v>4917</v>
      </c>
      <c r="H108" s="4" t="s">
        <v>4918</v>
      </c>
      <c r="I108" s="4" t="s">
        <v>6</v>
      </c>
      <c r="J108" s="4" t="s">
        <v>476</v>
      </c>
      <c r="K108" s="4">
        <v>691</v>
      </c>
      <c r="L108" s="4" t="s">
        <v>8</v>
      </c>
      <c r="M108" s="4">
        <v>0</v>
      </c>
      <c r="N108" s="4">
        <v>5647.8629668639996</v>
      </c>
      <c r="O108" s="4">
        <v>56.751608640000008</v>
      </c>
      <c r="P108" s="4">
        <v>0</v>
      </c>
      <c r="Q108" s="4">
        <v>0</v>
      </c>
      <c r="R108" s="4">
        <v>1407.9</v>
      </c>
      <c r="S108" s="4">
        <v>1472.9</v>
      </c>
      <c r="T108" s="4">
        <v>266.8</v>
      </c>
      <c r="U108" s="16"/>
      <c r="V108" s="16"/>
      <c r="W108" s="16"/>
      <c r="X108" s="16"/>
      <c r="Y108" s="16"/>
      <c r="Z108" s="16"/>
      <c r="AA108" s="16"/>
      <c r="AB108" s="28" t="str">
        <f>[1]ES!B$2581</f>
        <v>1.(c)</v>
      </c>
      <c r="AC108" s="31" t="str">
        <f>[1]ES!C$2581</f>
        <v>UNION FENOSA GENERACION</v>
      </c>
      <c r="AD108" s="31" t="str">
        <f>[1]ES!D$2581</f>
        <v>CENTRAL TERMICA LA ROBLA</v>
      </c>
      <c r="AE108" s="31">
        <f>[1]ES!E$2581</f>
        <v>8959</v>
      </c>
      <c r="AF108" s="31" t="str">
        <f>[1]ES!F$2581</f>
        <v>TERMICA</v>
      </c>
      <c r="AG108" s="31" t="str">
        <f>[1]ES!G$2581</f>
        <v>S/N</v>
      </c>
      <c r="AH108" s="31" t="str">
        <f>[1]ES!H$2581</f>
        <v>ROBLA (LA)</v>
      </c>
      <c r="AI108" s="31" t="str">
        <f>[1]ES!I$2581</f>
        <v>24640</v>
      </c>
      <c r="AJ108" s="31">
        <f>[1]ES!J$2581</f>
        <v>7380</v>
      </c>
      <c r="AK108" s="31">
        <f>[1]ES!K$2581</f>
        <v>3070</v>
      </c>
      <c r="AL108" s="31">
        <f>[1]ES!L$2581</f>
        <v>420</v>
      </c>
      <c r="AM108" s="31">
        <f>[1]ES!M$2581</f>
        <v>2230</v>
      </c>
      <c r="AN108" s="8" t="s">
        <v>810</v>
      </c>
    </row>
    <row r="109" spans="1:40" s="5" customFormat="1">
      <c r="A109" s="4" t="s">
        <v>4560</v>
      </c>
      <c r="B109" s="4">
        <v>2012</v>
      </c>
      <c r="C109" s="4" t="s">
        <v>4919</v>
      </c>
      <c r="D109" s="4" t="s">
        <v>4920</v>
      </c>
      <c r="E109" s="4" t="s">
        <v>80</v>
      </c>
      <c r="F109" s="4">
        <v>15</v>
      </c>
      <c r="G109" s="4" t="s">
        <v>4921</v>
      </c>
      <c r="H109" s="4" t="s">
        <v>4918</v>
      </c>
      <c r="I109" s="4" t="s">
        <v>6</v>
      </c>
      <c r="J109" s="4" t="s">
        <v>476</v>
      </c>
      <c r="K109" s="4">
        <v>951</v>
      </c>
      <c r="L109" s="4" t="s">
        <v>8</v>
      </c>
      <c r="M109" s="4">
        <v>0</v>
      </c>
      <c r="N109" s="4">
        <v>17807.811079264</v>
      </c>
      <c r="O109" s="4">
        <v>86.298891119999993</v>
      </c>
      <c r="P109" s="4">
        <v>0</v>
      </c>
      <c r="Q109" s="4">
        <v>0</v>
      </c>
      <c r="R109" s="4">
        <v>1655.9</v>
      </c>
      <c r="S109" s="4">
        <v>5881.2</v>
      </c>
      <c r="T109" s="4">
        <v>152.9</v>
      </c>
      <c r="U109" s="16"/>
      <c r="V109" s="16"/>
      <c r="W109" s="16"/>
      <c r="X109" s="16"/>
      <c r="Y109" s="16"/>
      <c r="Z109" s="16"/>
      <c r="AA109" s="16"/>
      <c r="AB109" s="28" t="str">
        <f>[1]ES!B$2581</f>
        <v>1.(c)</v>
      </c>
      <c r="AC109" s="31" t="str">
        <f>[1]ES!C$2581</f>
        <v>UNION FENOSA GENERACION</v>
      </c>
      <c r="AD109" s="31" t="str">
        <f>[1]ES!D$2581</f>
        <v>CENTRAL TERMICA LA ROBLA</v>
      </c>
      <c r="AE109" s="31">
        <f>[1]ES!E$2581</f>
        <v>8959</v>
      </c>
      <c r="AF109" s="31" t="str">
        <f>[1]ES!F$2581</f>
        <v>TERMICA</v>
      </c>
      <c r="AG109" s="31" t="str">
        <f>[1]ES!G$2581</f>
        <v>S/N</v>
      </c>
      <c r="AH109" s="31" t="str">
        <f>[1]ES!H$2581</f>
        <v>ROBLA (LA)</v>
      </c>
      <c r="AI109" s="31" t="str">
        <f>[1]ES!I$2581</f>
        <v>24640</v>
      </c>
      <c r="AJ109" s="31">
        <f>[1]ES!J$2581</f>
        <v>7380</v>
      </c>
      <c r="AK109" s="31">
        <f>[1]ES!K$2581</f>
        <v>3070</v>
      </c>
      <c r="AL109" s="31">
        <f>[1]ES!L$2581</f>
        <v>420</v>
      </c>
      <c r="AM109" s="31">
        <f>[1]ES!M$2581</f>
        <v>2230</v>
      </c>
      <c r="AN109" s="8" t="s">
        <v>810</v>
      </c>
    </row>
    <row r="110" spans="1:40" s="5" customFormat="1">
      <c r="A110" s="4" t="s">
        <v>4560</v>
      </c>
      <c r="B110" s="4">
        <v>2012</v>
      </c>
      <c r="C110" s="4" t="s">
        <v>4922</v>
      </c>
      <c r="D110" s="4" t="s">
        <v>4923</v>
      </c>
      <c r="E110" s="4" t="s">
        <v>24</v>
      </c>
      <c r="F110" s="4">
        <v>4</v>
      </c>
      <c r="G110" s="4" t="s">
        <v>4924</v>
      </c>
      <c r="H110" s="4" t="s">
        <v>4925</v>
      </c>
      <c r="I110" s="4" t="s">
        <v>6</v>
      </c>
      <c r="J110" s="4" t="s">
        <v>476</v>
      </c>
      <c r="K110" s="4">
        <v>435</v>
      </c>
      <c r="L110" s="4" t="s">
        <v>8</v>
      </c>
      <c r="M110" s="4">
        <v>0</v>
      </c>
      <c r="N110" s="4">
        <v>0</v>
      </c>
      <c r="O110" s="4">
        <v>0</v>
      </c>
      <c r="P110" s="4">
        <v>0</v>
      </c>
      <c r="Q110" s="4">
        <v>0</v>
      </c>
      <c r="R110" s="4">
        <v>0</v>
      </c>
      <c r="S110" s="4">
        <v>0</v>
      </c>
      <c r="T110" s="4">
        <v>0</v>
      </c>
      <c r="U110" s="16" t="s">
        <v>4926</v>
      </c>
      <c r="V110" s="16"/>
      <c r="W110" s="16"/>
      <c r="X110" s="16"/>
      <c r="Y110" s="16"/>
      <c r="Z110" s="16"/>
      <c r="AA110" s="16">
        <v>2012</v>
      </c>
      <c r="AB110" s="28" t="str">
        <f>[1]ES!B$1675</f>
        <v>1.(c)</v>
      </c>
      <c r="AC110" s="31" t="str">
        <f>[1]ES!C$1675</f>
        <v>IBERDROLA GENERACION , S.A.U</v>
      </c>
      <c r="AD110" s="31" t="str">
        <f>[1]ES!D$1675</f>
        <v>CENTRAL TÉRMICA DE LADA</v>
      </c>
      <c r="AE110" s="31">
        <f>[1]ES!E$1675</f>
        <v>9010</v>
      </c>
      <c r="AF110" s="31" t="str">
        <f>[1]ES!F$1675</f>
        <v>SABINO ALONSO FUEYO</v>
      </c>
      <c r="AG110" s="31" t="str">
        <f>[1]ES!G$1675</f>
        <v>S/N</v>
      </c>
      <c r="AH110" s="31" t="str">
        <f>[1]ES!H$1675</f>
        <v>LANGREO/LLANGRÉU</v>
      </c>
      <c r="AI110" s="31" t="str">
        <f>[1]ES!I$1675</f>
        <v>33930</v>
      </c>
      <c r="AJ110" s="31">
        <f>[1]ES!J$1675</f>
        <v>3960</v>
      </c>
      <c r="AK110" s="31">
        <f>[1]ES!K$1675</f>
        <v>1390</v>
      </c>
      <c r="AL110" s="31">
        <f>[1]ES!L$1675</f>
        <v>0</v>
      </c>
      <c r="AM110" s="31">
        <f>[1]ES!M$1675</f>
        <v>1740</v>
      </c>
      <c r="AN110" s="8" t="s">
        <v>810</v>
      </c>
    </row>
    <row r="111" spans="1:40" s="5" customFormat="1">
      <c r="A111" s="4" t="s">
        <v>4560</v>
      </c>
      <c r="B111" s="4">
        <v>2012</v>
      </c>
      <c r="C111" s="4" t="s">
        <v>4927</v>
      </c>
      <c r="D111" s="4" t="s">
        <v>4928</v>
      </c>
      <c r="E111" s="4" t="s">
        <v>31</v>
      </c>
      <c r="F111" s="4">
        <v>5</v>
      </c>
      <c r="G111" s="4" t="s">
        <v>4929</v>
      </c>
      <c r="H111" s="4" t="s">
        <v>4925</v>
      </c>
      <c r="I111" s="4" t="s">
        <v>6</v>
      </c>
      <c r="J111" s="4" t="s">
        <v>476</v>
      </c>
      <c r="K111" s="4">
        <v>986</v>
      </c>
      <c r="L111" s="4" t="s">
        <v>8</v>
      </c>
      <c r="M111" s="4">
        <v>0</v>
      </c>
      <c r="N111" s="4">
        <v>19127.439127095997</v>
      </c>
      <c r="O111" s="4">
        <v>58.785199999999996</v>
      </c>
      <c r="P111" s="4">
        <v>0</v>
      </c>
      <c r="Q111" s="4">
        <v>0</v>
      </c>
      <c r="R111" s="4">
        <v>1392.73</v>
      </c>
      <c r="S111" s="4">
        <v>3958.5</v>
      </c>
      <c r="T111" s="4">
        <v>182.9</v>
      </c>
      <c r="U111" s="16"/>
      <c r="V111" s="16"/>
      <c r="W111" s="16"/>
      <c r="X111" s="16"/>
      <c r="Y111" s="16"/>
      <c r="Z111" s="16"/>
      <c r="AA111" s="16"/>
      <c r="AB111" s="28" t="str">
        <f>[1]ES!B$1675</f>
        <v>1.(c)</v>
      </c>
      <c r="AC111" s="31" t="str">
        <f>[1]ES!C$1675</f>
        <v>IBERDROLA GENERACION , S.A.U</v>
      </c>
      <c r="AD111" s="31" t="str">
        <f>[1]ES!D$1675</f>
        <v>CENTRAL TÉRMICA DE LADA</v>
      </c>
      <c r="AE111" s="31">
        <f>[1]ES!E$1675</f>
        <v>9010</v>
      </c>
      <c r="AF111" s="31" t="str">
        <f>[1]ES!F$1675</f>
        <v>SABINO ALONSO FUEYO</v>
      </c>
      <c r="AG111" s="31" t="str">
        <f>[1]ES!G$1675</f>
        <v>S/N</v>
      </c>
      <c r="AH111" s="31" t="str">
        <f>[1]ES!H$1675</f>
        <v>LANGREO/LLANGRÉU</v>
      </c>
      <c r="AI111" s="31" t="str">
        <f>[1]ES!I$1675</f>
        <v>33930</v>
      </c>
      <c r="AJ111" s="31">
        <f>[1]ES!J$1675</f>
        <v>3960</v>
      </c>
      <c r="AK111" s="31">
        <f>[1]ES!K$1675</f>
        <v>1390</v>
      </c>
      <c r="AL111" s="31">
        <f>[1]ES!L$1675</f>
        <v>0</v>
      </c>
      <c r="AM111" s="31">
        <f>[1]ES!M$1675</f>
        <v>1740</v>
      </c>
      <c r="AN111" s="8" t="s">
        <v>810</v>
      </c>
    </row>
    <row r="112" spans="1:40">
      <c r="A112" s="1" t="s">
        <v>4560</v>
      </c>
      <c r="B112" s="1">
        <v>2012</v>
      </c>
      <c r="C112" s="1" t="s">
        <v>4930</v>
      </c>
      <c r="D112" s="1" t="s">
        <v>4931</v>
      </c>
      <c r="E112" s="1" t="s">
        <v>2135</v>
      </c>
      <c r="F112" s="1">
        <v>172</v>
      </c>
      <c r="G112" s="1" t="s">
        <v>4932</v>
      </c>
      <c r="H112" s="1" t="s">
        <v>4933</v>
      </c>
      <c r="I112" s="1" t="s">
        <v>6</v>
      </c>
      <c r="J112" s="1" t="s">
        <v>470</v>
      </c>
      <c r="K112" s="1">
        <v>147</v>
      </c>
      <c r="L112" s="1" t="s">
        <v>8</v>
      </c>
      <c r="M112" s="1">
        <v>0</v>
      </c>
      <c r="N112" s="1">
        <v>0</v>
      </c>
      <c r="O112" s="1">
        <v>2644.8162760240002</v>
      </c>
      <c r="P112" s="1">
        <v>0</v>
      </c>
      <c r="Q112" s="1">
        <v>0</v>
      </c>
      <c r="R112" s="1">
        <v>747.11199999999997</v>
      </c>
      <c r="S112" s="1">
        <v>236.536</v>
      </c>
      <c r="T112" s="1">
        <v>12.827</v>
      </c>
      <c r="U112" s="3"/>
      <c r="V112" s="3"/>
      <c r="W112" s="3"/>
      <c r="X112" s="3"/>
      <c r="Y112" s="3"/>
      <c r="Z112" s="3"/>
      <c r="AA112" s="3"/>
    </row>
    <row r="113" spans="1:40">
      <c r="A113" s="1" t="s">
        <v>4560</v>
      </c>
      <c r="B113" s="1">
        <v>2012</v>
      </c>
      <c r="C113" s="1" t="s">
        <v>4934</v>
      </c>
      <c r="D113" s="1" t="s">
        <v>4935</v>
      </c>
      <c r="E113" s="1" t="s">
        <v>2139</v>
      </c>
      <c r="F113" s="1">
        <v>173</v>
      </c>
      <c r="G113" s="1" t="s">
        <v>4936</v>
      </c>
      <c r="H113" s="1" t="s">
        <v>4933</v>
      </c>
      <c r="I113" s="1" t="s">
        <v>6</v>
      </c>
      <c r="J113" s="1" t="s">
        <v>470</v>
      </c>
      <c r="K113" s="1">
        <v>147</v>
      </c>
      <c r="L113" s="1" t="s">
        <v>8</v>
      </c>
      <c r="M113" s="1">
        <v>0</v>
      </c>
      <c r="N113" s="1">
        <v>0</v>
      </c>
      <c r="O113" s="1">
        <v>2684.7235232480007</v>
      </c>
      <c r="P113" s="1">
        <v>0</v>
      </c>
      <c r="Q113" s="1">
        <v>0</v>
      </c>
      <c r="R113" s="1">
        <v>658.98</v>
      </c>
      <c r="S113" s="1">
        <v>225.26599999999996</v>
      </c>
      <c r="T113" s="1">
        <v>10.091000000000001</v>
      </c>
      <c r="U113" s="3"/>
      <c r="V113" s="3"/>
      <c r="W113" s="3"/>
      <c r="X113" s="3"/>
      <c r="Y113" s="3"/>
      <c r="Z113" s="3"/>
      <c r="AA113" s="3"/>
    </row>
    <row r="114" spans="1:40">
      <c r="A114" s="1" t="s">
        <v>4560</v>
      </c>
      <c r="B114" s="1">
        <v>2012</v>
      </c>
      <c r="C114" s="1" t="s">
        <v>4937</v>
      </c>
      <c r="D114" s="1" t="s">
        <v>4938</v>
      </c>
      <c r="E114" s="1" t="s">
        <v>2144</v>
      </c>
      <c r="F114" s="1">
        <v>174</v>
      </c>
      <c r="G114" s="1" t="s">
        <v>4939</v>
      </c>
      <c r="H114" s="1" t="s">
        <v>4933</v>
      </c>
      <c r="I114" s="1" t="s">
        <v>6</v>
      </c>
      <c r="J114" s="1" t="s">
        <v>470</v>
      </c>
      <c r="K114" s="1">
        <v>147</v>
      </c>
      <c r="L114" s="1" t="s">
        <v>8</v>
      </c>
      <c r="M114" s="1">
        <v>0</v>
      </c>
      <c r="N114" s="1">
        <v>0</v>
      </c>
      <c r="O114" s="1">
        <v>2560.0368965520006</v>
      </c>
      <c r="P114" s="1">
        <v>0</v>
      </c>
      <c r="Q114" s="1">
        <v>0</v>
      </c>
      <c r="R114" s="1">
        <v>697.452</v>
      </c>
      <c r="S114" s="1">
        <v>237.21600000000007</v>
      </c>
      <c r="T114" s="1">
        <v>10.622</v>
      </c>
      <c r="U114" s="3"/>
      <c r="V114" s="3"/>
      <c r="W114" s="3"/>
      <c r="X114" s="3"/>
      <c r="Y114" s="3"/>
      <c r="Z114" s="3"/>
      <c r="AA114" s="3"/>
    </row>
    <row r="115" spans="1:40">
      <c r="A115" s="1" t="s">
        <v>4560</v>
      </c>
      <c r="B115" s="1">
        <v>2012</v>
      </c>
      <c r="C115" s="1" t="s">
        <v>4940</v>
      </c>
      <c r="D115" s="1" t="s">
        <v>4941</v>
      </c>
      <c r="E115" s="1" t="s">
        <v>2201</v>
      </c>
      <c r="F115" s="1">
        <v>187</v>
      </c>
      <c r="G115" s="1" t="s">
        <v>4942</v>
      </c>
      <c r="H115" s="1" t="s">
        <v>4943</v>
      </c>
      <c r="I115" s="1" t="s">
        <v>34</v>
      </c>
      <c r="J115" s="1" t="s">
        <v>476</v>
      </c>
      <c r="K115" s="1">
        <v>737</v>
      </c>
      <c r="L115" s="1" t="s">
        <v>27</v>
      </c>
      <c r="M115" s="1">
        <v>0</v>
      </c>
      <c r="N115" s="1">
        <v>0</v>
      </c>
      <c r="O115" s="1">
        <v>0</v>
      </c>
      <c r="P115" s="1">
        <v>14920.499535400002</v>
      </c>
      <c r="Q115" s="1">
        <v>0</v>
      </c>
      <c r="R115" s="1">
        <v>3.2039999999999997</v>
      </c>
      <c r="S115" s="1">
        <v>114.66900000000001</v>
      </c>
      <c r="T115" s="1">
        <v>0.10492</v>
      </c>
      <c r="U115" s="3"/>
      <c r="V115" s="3"/>
      <c r="W115" s="3"/>
      <c r="X115" s="3"/>
      <c r="Y115" s="3"/>
      <c r="Z115" s="3"/>
      <c r="AA115" s="3"/>
    </row>
    <row r="116" spans="1:40" s="5" customFormat="1">
      <c r="A116" s="4" t="s">
        <v>4560</v>
      </c>
      <c r="B116" s="4">
        <v>2012</v>
      </c>
      <c r="C116" s="4" t="s">
        <v>4944</v>
      </c>
      <c r="D116" s="4" t="s">
        <v>4945</v>
      </c>
      <c r="E116" s="4" t="s">
        <v>130</v>
      </c>
      <c r="F116" s="4">
        <v>26</v>
      </c>
      <c r="G116" s="4" t="s">
        <v>4946</v>
      </c>
      <c r="H116" s="4" t="s">
        <v>4947</v>
      </c>
      <c r="I116" s="4" t="s">
        <v>6</v>
      </c>
      <c r="J116" s="4" t="s">
        <v>476</v>
      </c>
      <c r="K116" s="4">
        <v>746</v>
      </c>
      <c r="L116" s="4" t="s">
        <v>8</v>
      </c>
      <c r="M116" s="4">
        <v>0</v>
      </c>
      <c r="N116" s="4">
        <v>14442.237750359996</v>
      </c>
      <c r="O116" s="4">
        <v>966.22886016000007</v>
      </c>
      <c r="P116" s="4">
        <v>0</v>
      </c>
      <c r="Q116" s="4">
        <v>0</v>
      </c>
      <c r="R116" s="4">
        <v>1974.4</v>
      </c>
      <c r="S116" s="4">
        <v>2132.8000000000002</v>
      </c>
      <c r="T116" s="4">
        <v>59.7</v>
      </c>
      <c r="U116" s="16"/>
      <c r="V116" s="16"/>
      <c r="W116" s="16"/>
      <c r="X116" s="16"/>
      <c r="Y116" s="16"/>
      <c r="Z116" s="16"/>
      <c r="AA116" s="16"/>
      <c r="AB116" s="28" t="str">
        <f>[1]ES!B$188</f>
        <v>1.(c)</v>
      </c>
      <c r="AC116" s="31" t="str">
        <f>[1]ES!C$188</f>
        <v>GAS Y ELECTRICIDAD GENERACIÓN</v>
      </c>
      <c r="AD116" s="31" t="str">
        <f>[1]ES!D$188</f>
        <v>CENTRAL TÉRMICA ALCÚDIA</v>
      </c>
      <c r="AE116" s="31">
        <f>[1]ES!E$188</f>
        <v>6617</v>
      </c>
      <c r="AF116" s="31" t="str">
        <f>[1]ES!F$188</f>
        <v>SA POBLA A ALCÚDIA</v>
      </c>
      <c r="AG116" s="31" t="str">
        <f>[1]ES!G$188</f>
        <v>S/N</v>
      </c>
      <c r="AH116" s="31" t="str">
        <f>[1]ES!H$188</f>
        <v>ALCUDIA</v>
      </c>
      <c r="AI116" s="31" t="str">
        <f>[1]ES!I$188</f>
        <v>07400</v>
      </c>
      <c r="AJ116" s="31">
        <f>[1]ES!J$188</f>
        <v>3960</v>
      </c>
      <c r="AK116" s="31">
        <f>[1]ES!K$188</f>
        <v>533</v>
      </c>
      <c r="AL116" s="31">
        <f>[1]ES!L$188</f>
        <v>150</v>
      </c>
      <c r="AM116" s="31">
        <f>[1]ES!M$188</f>
        <v>2900</v>
      </c>
      <c r="AN116" s="8" t="s">
        <v>810</v>
      </c>
    </row>
    <row r="117" spans="1:40" s="5" customFormat="1">
      <c r="A117" s="4" t="s">
        <v>4560</v>
      </c>
      <c r="B117" s="4">
        <v>2012</v>
      </c>
      <c r="C117" s="4" t="s">
        <v>4948</v>
      </c>
      <c r="D117" s="4" t="s">
        <v>4949</v>
      </c>
      <c r="E117" s="4" t="s">
        <v>135</v>
      </c>
      <c r="F117" s="4">
        <v>27</v>
      </c>
      <c r="G117" s="4" t="s">
        <v>4950</v>
      </c>
      <c r="H117" s="4" t="s">
        <v>4947</v>
      </c>
      <c r="I117" s="4" t="s">
        <v>14</v>
      </c>
      <c r="J117" s="4" t="s">
        <v>476</v>
      </c>
      <c r="K117" s="4">
        <v>740</v>
      </c>
      <c r="L117" s="4" t="s">
        <v>8</v>
      </c>
      <c r="M117" s="4">
        <v>0</v>
      </c>
      <c r="N117" s="4">
        <v>15883.136870880002</v>
      </c>
      <c r="O117" s="4">
        <v>492.21360081599988</v>
      </c>
      <c r="P117" s="4">
        <v>0</v>
      </c>
      <c r="Q117" s="4">
        <v>0</v>
      </c>
      <c r="R117" s="4">
        <v>3361.5</v>
      </c>
      <c r="S117" s="4">
        <v>1825.5</v>
      </c>
      <c r="T117" s="4">
        <v>88.8</v>
      </c>
      <c r="U117" s="16"/>
      <c r="V117" s="16"/>
      <c r="W117" s="16"/>
      <c r="X117" s="16"/>
      <c r="Y117" s="16"/>
      <c r="Z117" s="16"/>
      <c r="AA117" s="16"/>
      <c r="AB117" s="28" t="str">
        <f>[1]ES!B$188</f>
        <v>1.(c)</v>
      </c>
      <c r="AC117" s="31" t="str">
        <f>[1]ES!C$188</f>
        <v>GAS Y ELECTRICIDAD GENERACIÓN</v>
      </c>
      <c r="AD117" s="31" t="str">
        <f>[1]ES!D$188</f>
        <v>CENTRAL TÉRMICA ALCÚDIA</v>
      </c>
      <c r="AE117" s="31">
        <f>[1]ES!E$188</f>
        <v>6617</v>
      </c>
      <c r="AF117" s="31" t="str">
        <f>[1]ES!F$188</f>
        <v>SA POBLA A ALCÚDIA</v>
      </c>
      <c r="AG117" s="31" t="str">
        <f>[1]ES!G$188</f>
        <v>S/N</v>
      </c>
      <c r="AH117" s="31" t="str">
        <f>[1]ES!H$188</f>
        <v>ALCUDIA</v>
      </c>
      <c r="AI117" s="31" t="str">
        <f>[1]ES!I$188</f>
        <v>07400</v>
      </c>
      <c r="AJ117" s="31">
        <f>[1]ES!J$188</f>
        <v>3960</v>
      </c>
      <c r="AK117" s="31">
        <f>[1]ES!K$188</f>
        <v>533</v>
      </c>
      <c r="AL117" s="31">
        <f>[1]ES!L$188</f>
        <v>150</v>
      </c>
      <c r="AM117" s="31">
        <f>[1]ES!M$188</f>
        <v>2900</v>
      </c>
      <c r="AN117" s="8" t="s">
        <v>810</v>
      </c>
    </row>
    <row r="118" spans="1:40" s="5" customFormat="1">
      <c r="A118" s="4" t="s">
        <v>4560</v>
      </c>
      <c r="B118" s="4">
        <v>2012</v>
      </c>
      <c r="C118" s="4" t="s">
        <v>4951</v>
      </c>
      <c r="D118" s="4" t="s">
        <v>4952</v>
      </c>
      <c r="E118" s="4" t="s">
        <v>1875</v>
      </c>
      <c r="F118" s="4">
        <v>114</v>
      </c>
      <c r="G118" s="4" t="s">
        <v>4953</v>
      </c>
      <c r="H118" s="4" t="s">
        <v>4947</v>
      </c>
      <c r="I118" s="4" t="s">
        <v>34</v>
      </c>
      <c r="J118" s="4" t="s">
        <v>476</v>
      </c>
      <c r="K118" s="4">
        <v>248</v>
      </c>
      <c r="L118" s="4" t="s">
        <v>27</v>
      </c>
      <c r="M118" s="4">
        <v>0</v>
      </c>
      <c r="N118" s="4">
        <v>0</v>
      </c>
      <c r="O118" s="4">
        <v>4.5254144000000003E-2</v>
      </c>
      <c r="P118" s="4">
        <v>1167.3142599360003</v>
      </c>
      <c r="Q118" s="4">
        <v>0</v>
      </c>
      <c r="R118" s="4">
        <v>7.9230000000000009</v>
      </c>
      <c r="S118" s="4">
        <v>12.227</v>
      </c>
      <c r="T118" s="4">
        <v>3.4630000000000001</v>
      </c>
      <c r="U118" s="16"/>
      <c r="V118" s="16"/>
      <c r="W118" s="16"/>
      <c r="X118" s="16"/>
      <c r="Y118" s="16"/>
      <c r="Z118" s="16"/>
      <c r="AA118" s="16"/>
      <c r="AB118" s="28" t="str">
        <f>[1]ES!B$2254</f>
        <v>1.(c)</v>
      </c>
      <c r="AC118" s="31" t="str">
        <f>[1]ES!C$2254</f>
        <v>GAS Y ELECTRICIDAD GENERACIÓN</v>
      </c>
      <c r="AD118" s="31" t="str">
        <f>[1]ES!D$2254</f>
        <v>CENTRAL CICLO COMBINADO CA'S TRESORER</v>
      </c>
      <c r="AE118" s="31">
        <f>[1]ES!E$2254</f>
        <v>84899</v>
      </c>
      <c r="AF118" s="31" t="str">
        <f>[1]ES!F$2254</f>
        <v>CAMÍ FONDO</v>
      </c>
      <c r="AG118" s="31" t="str">
        <f>[1]ES!G$2254</f>
        <v>S/N</v>
      </c>
      <c r="AH118" s="31" t="str">
        <f>[1]ES!H$2254</f>
        <v>PALMA</v>
      </c>
      <c r="AI118" s="31" t="str">
        <f>[1]ES!I$2254</f>
        <v>07007</v>
      </c>
      <c r="AJ118" s="31">
        <f>[1]ES!J$2254</f>
        <v>0</v>
      </c>
      <c r="AK118" s="31">
        <f>[1]ES!K$2254</f>
        <v>0</v>
      </c>
      <c r="AL118" s="31">
        <f>[1]ES!L$2254</f>
        <v>0</v>
      </c>
      <c r="AM118" s="31">
        <f>[1]ES!M$2254</f>
        <v>304</v>
      </c>
      <c r="AN118" s="8" t="s">
        <v>810</v>
      </c>
    </row>
    <row r="119" spans="1:40" s="5" customFormat="1">
      <c r="A119" s="4" t="s">
        <v>4560</v>
      </c>
      <c r="B119" s="4">
        <v>2012</v>
      </c>
      <c r="C119" s="4" t="s">
        <v>4954</v>
      </c>
      <c r="D119" s="4" t="s">
        <v>4955</v>
      </c>
      <c r="E119" s="4" t="s">
        <v>1879</v>
      </c>
      <c r="F119" s="4">
        <v>115</v>
      </c>
      <c r="G119" s="4" t="s">
        <v>4956</v>
      </c>
      <c r="H119" s="4" t="s">
        <v>4947</v>
      </c>
      <c r="I119" s="4" t="s">
        <v>34</v>
      </c>
      <c r="J119" s="4" t="s">
        <v>476</v>
      </c>
      <c r="K119" s="4">
        <v>248</v>
      </c>
      <c r="L119" s="4" t="s">
        <v>27</v>
      </c>
      <c r="M119" s="4">
        <v>0</v>
      </c>
      <c r="N119" s="4">
        <v>0</v>
      </c>
      <c r="O119" s="4">
        <v>0.90508287999999992</v>
      </c>
      <c r="P119" s="4">
        <v>1355.9533810240002</v>
      </c>
      <c r="Q119" s="4">
        <v>0</v>
      </c>
      <c r="R119" s="4">
        <v>5.6940000000000008</v>
      </c>
      <c r="S119" s="4">
        <v>11.715</v>
      </c>
      <c r="T119" s="4">
        <v>4.8040000000000003</v>
      </c>
      <c r="U119" s="16"/>
      <c r="V119" s="16"/>
      <c r="W119" s="16"/>
      <c r="X119" s="16"/>
      <c r="Y119" s="16"/>
      <c r="Z119" s="16"/>
      <c r="AA119" s="16"/>
      <c r="AB119" s="28" t="str">
        <f>[1]ES!B$2254</f>
        <v>1.(c)</v>
      </c>
      <c r="AC119" s="31" t="str">
        <f>[1]ES!C$2254</f>
        <v>GAS Y ELECTRICIDAD GENERACIÓN</v>
      </c>
      <c r="AD119" s="31" t="str">
        <f>[1]ES!D$2254</f>
        <v>CENTRAL CICLO COMBINADO CA'S TRESORER</v>
      </c>
      <c r="AE119" s="31">
        <f>[1]ES!E$2254</f>
        <v>84899</v>
      </c>
      <c r="AF119" s="31" t="str">
        <f>[1]ES!F$2254</f>
        <v>CAMÍ FONDO</v>
      </c>
      <c r="AG119" s="31" t="str">
        <f>[1]ES!G$2254</f>
        <v>S/N</v>
      </c>
      <c r="AH119" s="31" t="str">
        <f>[1]ES!H$2254</f>
        <v>PALMA</v>
      </c>
      <c r="AI119" s="31" t="str">
        <f>[1]ES!I$2254</f>
        <v>07007</v>
      </c>
      <c r="AJ119" s="31">
        <f>[1]ES!J$2254</f>
        <v>0</v>
      </c>
      <c r="AK119" s="31">
        <f>[1]ES!K$2254</f>
        <v>0</v>
      </c>
      <c r="AL119" s="31">
        <f>[1]ES!L$2254</f>
        <v>0</v>
      </c>
      <c r="AM119" s="31">
        <f>[1]ES!M$2254</f>
        <v>304</v>
      </c>
      <c r="AN119" s="8" t="s">
        <v>810</v>
      </c>
    </row>
    <row r="120" spans="1:40">
      <c r="A120" s="1" t="s">
        <v>4560</v>
      </c>
      <c r="B120" s="1">
        <v>2012</v>
      </c>
      <c r="C120" s="1" t="s">
        <v>4957</v>
      </c>
      <c r="D120" s="1" t="s">
        <v>4958</v>
      </c>
      <c r="E120" s="1" t="s">
        <v>1884</v>
      </c>
      <c r="F120" s="1">
        <v>116</v>
      </c>
      <c r="G120" s="1" t="s">
        <v>4959</v>
      </c>
      <c r="H120" s="1" t="s">
        <v>4947</v>
      </c>
      <c r="I120" s="1" t="s">
        <v>34</v>
      </c>
      <c r="J120" s="1" t="s">
        <v>476</v>
      </c>
      <c r="K120" s="1">
        <v>129.33333333333334</v>
      </c>
      <c r="L120" s="1" t="s">
        <v>27</v>
      </c>
      <c r="M120" s="1">
        <v>0</v>
      </c>
      <c r="N120" s="1">
        <v>0</v>
      </c>
      <c r="O120" s="1">
        <v>4.5254144000000003E-2</v>
      </c>
      <c r="P120" s="1">
        <v>157.04603833600001</v>
      </c>
      <c r="Q120" s="1">
        <v>0</v>
      </c>
      <c r="R120" s="1">
        <v>9.2999999999999999E-2</v>
      </c>
      <c r="S120" s="1">
        <v>4.6890000000000001</v>
      </c>
      <c r="T120" s="1">
        <v>0.253</v>
      </c>
      <c r="U120" s="3"/>
      <c r="V120" s="3"/>
      <c r="W120" s="3"/>
      <c r="X120" s="3"/>
      <c r="Y120" s="3"/>
      <c r="Z120" s="3"/>
      <c r="AA120" s="3"/>
    </row>
    <row r="121" spans="1:40">
      <c r="A121" s="1" t="s">
        <v>4560</v>
      </c>
      <c r="B121" s="1">
        <v>2012</v>
      </c>
      <c r="C121" s="1" t="s">
        <v>4960</v>
      </c>
      <c r="D121" s="1" t="s">
        <v>4961</v>
      </c>
      <c r="E121" s="1" t="s">
        <v>1889</v>
      </c>
      <c r="F121" s="1">
        <v>117</v>
      </c>
      <c r="G121" s="1" t="s">
        <v>4962</v>
      </c>
      <c r="H121" s="1" t="s">
        <v>4947</v>
      </c>
      <c r="I121" s="1" t="s">
        <v>34</v>
      </c>
      <c r="J121" s="1" t="s">
        <v>476</v>
      </c>
      <c r="K121" s="1">
        <v>129.33333333333334</v>
      </c>
      <c r="L121" s="1" t="s">
        <v>27</v>
      </c>
      <c r="M121" s="1">
        <v>0</v>
      </c>
      <c r="N121" s="1">
        <v>0</v>
      </c>
      <c r="O121" s="1">
        <v>0</v>
      </c>
      <c r="P121" s="1">
        <v>437.91523036799998</v>
      </c>
      <c r="Q121" s="1">
        <v>0</v>
      </c>
      <c r="R121" s="1">
        <v>0.4</v>
      </c>
      <c r="S121" s="1">
        <v>13.943</v>
      </c>
      <c r="T121" s="1">
        <v>0.93400000000000005</v>
      </c>
      <c r="U121" s="3"/>
      <c r="V121" s="3"/>
      <c r="W121" s="3"/>
      <c r="X121" s="3"/>
      <c r="Y121" s="3"/>
      <c r="Z121" s="3"/>
      <c r="AA121" s="3"/>
    </row>
    <row r="122" spans="1:40">
      <c r="A122" s="1" t="s">
        <v>4560</v>
      </c>
      <c r="B122" s="1">
        <v>2012</v>
      </c>
      <c r="C122" s="1" t="s">
        <v>4963</v>
      </c>
      <c r="D122" s="1" t="s">
        <v>4964</v>
      </c>
      <c r="E122" s="1" t="s">
        <v>1893</v>
      </c>
      <c r="F122" s="1">
        <v>118</v>
      </c>
      <c r="G122" s="1" t="s">
        <v>4965</v>
      </c>
      <c r="H122" s="1" t="s">
        <v>4947</v>
      </c>
      <c r="I122" s="1" t="s">
        <v>34</v>
      </c>
      <c r="J122" s="1" t="s">
        <v>476</v>
      </c>
      <c r="K122" s="1">
        <v>129.33333333333334</v>
      </c>
      <c r="L122" s="1" t="s">
        <v>27</v>
      </c>
      <c r="M122" s="1">
        <v>0</v>
      </c>
      <c r="N122" s="1">
        <v>0</v>
      </c>
      <c r="O122" s="1">
        <v>0</v>
      </c>
      <c r="P122" s="1">
        <v>26.452938335999999</v>
      </c>
      <c r="Q122" s="1">
        <v>0</v>
      </c>
      <c r="R122" s="1">
        <v>1.2999999999999999E-2</v>
      </c>
      <c r="S122" s="1">
        <v>1.149</v>
      </c>
      <c r="T122" s="1">
        <v>7.2999999999999995E-2</v>
      </c>
      <c r="U122" s="3"/>
      <c r="V122" s="3"/>
      <c r="W122" s="3"/>
      <c r="X122" s="3"/>
      <c r="Y122" s="3"/>
      <c r="Z122" s="3"/>
      <c r="AA122" s="3"/>
    </row>
    <row r="123" spans="1:40">
      <c r="A123" s="1" t="s">
        <v>4560</v>
      </c>
      <c r="B123" s="1">
        <v>2012</v>
      </c>
      <c r="C123" s="1" t="s">
        <v>4966</v>
      </c>
      <c r="D123" s="1" t="s">
        <v>4967</v>
      </c>
      <c r="E123" s="1" t="s">
        <v>1897</v>
      </c>
      <c r="F123" s="1">
        <v>119</v>
      </c>
      <c r="G123" s="1" t="s">
        <v>4968</v>
      </c>
      <c r="H123" s="1" t="s">
        <v>4947</v>
      </c>
      <c r="I123" s="1" t="s">
        <v>34</v>
      </c>
      <c r="J123" s="1" t="s">
        <v>476</v>
      </c>
      <c r="K123" s="1">
        <v>124</v>
      </c>
      <c r="L123" s="1" t="s">
        <v>27</v>
      </c>
      <c r="M123" s="1">
        <v>0</v>
      </c>
      <c r="N123" s="1">
        <v>0</v>
      </c>
      <c r="O123" s="1">
        <v>0</v>
      </c>
      <c r="P123" s="1">
        <v>437.20480390400002</v>
      </c>
      <c r="Q123" s="1">
        <v>0</v>
      </c>
      <c r="R123" s="1">
        <v>6.0540000000000003</v>
      </c>
      <c r="S123" s="1">
        <v>4.899</v>
      </c>
      <c r="T123" s="1">
        <v>1.599</v>
      </c>
      <c r="U123" s="3"/>
      <c r="V123" s="3"/>
      <c r="W123" s="3"/>
      <c r="X123" s="3"/>
      <c r="Y123" s="3"/>
      <c r="Z123" s="3"/>
      <c r="AA123" s="3"/>
    </row>
    <row r="124" spans="1:40">
      <c r="A124" s="1" t="s">
        <v>4560</v>
      </c>
      <c r="B124" s="1">
        <v>2012</v>
      </c>
      <c r="C124" s="1" t="s">
        <v>4969</v>
      </c>
      <c r="D124" s="1" t="s">
        <v>4970</v>
      </c>
      <c r="E124" s="1" t="s">
        <v>1902</v>
      </c>
      <c r="F124" s="1">
        <v>120</v>
      </c>
      <c r="G124" s="1" t="s">
        <v>4971</v>
      </c>
      <c r="H124" s="1" t="s">
        <v>4947</v>
      </c>
      <c r="I124" s="1" t="s">
        <v>34</v>
      </c>
      <c r="J124" s="1" t="s">
        <v>476</v>
      </c>
      <c r="K124" s="1">
        <v>124</v>
      </c>
      <c r="L124" s="1" t="s">
        <v>27</v>
      </c>
      <c r="M124" s="1">
        <v>0</v>
      </c>
      <c r="N124" s="1">
        <v>0</v>
      </c>
      <c r="O124" s="1">
        <v>0</v>
      </c>
      <c r="P124" s="1">
        <v>433.19298387200001</v>
      </c>
      <c r="Q124" s="1">
        <v>0</v>
      </c>
      <c r="R124" s="1">
        <v>6.7530000000000001</v>
      </c>
      <c r="S124" s="1">
        <v>7.2969999999999997</v>
      </c>
      <c r="T124" s="1">
        <v>1.5070000000000001</v>
      </c>
      <c r="U124" s="3"/>
      <c r="V124" s="3"/>
      <c r="W124" s="3"/>
      <c r="X124" s="3"/>
      <c r="Y124" s="3"/>
      <c r="Z124" s="3"/>
      <c r="AA124" s="3"/>
    </row>
    <row r="125" spans="1:40" s="5" customFormat="1">
      <c r="A125" s="4" t="s">
        <v>4560</v>
      </c>
      <c r="B125" s="4">
        <v>2012</v>
      </c>
      <c r="C125" s="4" t="s">
        <v>4972</v>
      </c>
      <c r="D125" s="4" t="s">
        <v>4973</v>
      </c>
      <c r="E125" s="4" t="s">
        <v>2243</v>
      </c>
      <c r="F125" s="4">
        <v>197</v>
      </c>
      <c r="G125" s="4" t="s">
        <v>4974</v>
      </c>
      <c r="H125" s="4" t="s">
        <v>4947</v>
      </c>
      <c r="I125" s="4" t="s">
        <v>34</v>
      </c>
      <c r="J125" s="4" t="s">
        <v>476</v>
      </c>
      <c r="K125" s="4">
        <v>248</v>
      </c>
      <c r="L125" s="4" t="s">
        <v>27</v>
      </c>
      <c r="M125" s="4">
        <v>0</v>
      </c>
      <c r="N125" s="4">
        <v>0</v>
      </c>
      <c r="O125" s="4">
        <v>4.5254144000000003E-2</v>
      </c>
      <c r="P125" s="4">
        <v>687.31670902400003</v>
      </c>
      <c r="Q125" s="4">
        <v>0</v>
      </c>
      <c r="R125" s="4">
        <v>4.0120000000000005</v>
      </c>
      <c r="S125" s="4">
        <v>5.452</v>
      </c>
      <c r="T125" s="4">
        <v>1.5909999999999997</v>
      </c>
      <c r="U125" s="16"/>
      <c r="V125" s="16"/>
      <c r="W125" s="16"/>
      <c r="X125" s="16"/>
      <c r="Y125" s="16"/>
      <c r="Z125" s="16"/>
      <c r="AA125" s="16"/>
      <c r="AB125" s="28" t="str">
        <f>[1]ES!B$2254</f>
        <v>1.(c)</v>
      </c>
      <c r="AC125" s="31" t="str">
        <f>[1]ES!C$2254</f>
        <v>GAS Y ELECTRICIDAD GENERACIÓN</v>
      </c>
      <c r="AD125" s="31" t="str">
        <f>[1]ES!D$2254</f>
        <v>CENTRAL CICLO COMBINADO CA'S TRESORER</v>
      </c>
      <c r="AE125" s="31">
        <f>[1]ES!E$2254</f>
        <v>84899</v>
      </c>
      <c r="AF125" s="31" t="str">
        <f>[1]ES!F$2254</f>
        <v>CAMÍ FONDO</v>
      </c>
      <c r="AG125" s="31" t="str">
        <f>[1]ES!G$2254</f>
        <v>S/N</v>
      </c>
      <c r="AH125" s="31" t="str">
        <f>[1]ES!H$2254</f>
        <v>PALMA</v>
      </c>
      <c r="AI125" s="31" t="str">
        <f>[1]ES!I$2254</f>
        <v>07007</v>
      </c>
      <c r="AJ125" s="31">
        <f>[1]ES!J$2254</f>
        <v>0</v>
      </c>
      <c r="AK125" s="31">
        <f>[1]ES!K$2254</f>
        <v>0</v>
      </c>
      <c r="AL125" s="31">
        <f>[1]ES!L$2254</f>
        <v>0</v>
      </c>
      <c r="AM125" s="31">
        <f>[1]ES!M$2254</f>
        <v>304</v>
      </c>
      <c r="AN125" s="8" t="s">
        <v>810</v>
      </c>
    </row>
    <row r="126" spans="1:40" s="5" customFormat="1">
      <c r="A126" s="4" t="s">
        <v>4560</v>
      </c>
      <c r="B126" s="4">
        <v>2012</v>
      </c>
      <c r="C126" s="4" t="s">
        <v>4975</v>
      </c>
      <c r="D126" s="4" t="s">
        <v>4976</v>
      </c>
      <c r="E126" s="4" t="s">
        <v>2247</v>
      </c>
      <c r="F126" s="4">
        <v>198</v>
      </c>
      <c r="G126" s="4" t="s">
        <v>4977</v>
      </c>
      <c r="H126" s="4" t="s">
        <v>4947</v>
      </c>
      <c r="I126" s="4" t="s">
        <v>34</v>
      </c>
      <c r="J126" s="4" t="s">
        <v>476</v>
      </c>
      <c r="K126" s="4">
        <v>248</v>
      </c>
      <c r="L126" s="4" t="s">
        <v>27</v>
      </c>
      <c r="M126" s="4">
        <v>0</v>
      </c>
      <c r="N126" s="4">
        <v>0</v>
      </c>
      <c r="O126" s="4">
        <v>0.31677900800000003</v>
      </c>
      <c r="P126" s="4">
        <v>1172.9140920640002</v>
      </c>
      <c r="Q126" s="4">
        <v>0</v>
      </c>
      <c r="R126" s="4">
        <v>10.353</v>
      </c>
      <c r="S126" s="4">
        <v>15.382999999999999</v>
      </c>
      <c r="T126" s="4">
        <v>3.9659999999999997</v>
      </c>
      <c r="U126" s="16"/>
      <c r="V126" s="16"/>
      <c r="W126" s="16"/>
      <c r="X126" s="16"/>
      <c r="Y126" s="16"/>
      <c r="Z126" s="16"/>
      <c r="AA126" s="16"/>
      <c r="AB126" s="28" t="str">
        <f>[1]ES!B$2254</f>
        <v>1.(c)</v>
      </c>
      <c r="AC126" s="31" t="str">
        <f>[1]ES!C$2254</f>
        <v>GAS Y ELECTRICIDAD GENERACIÓN</v>
      </c>
      <c r="AD126" s="31" t="str">
        <f>[1]ES!D$2254</f>
        <v>CENTRAL CICLO COMBINADO CA'S TRESORER</v>
      </c>
      <c r="AE126" s="31">
        <f>[1]ES!E$2254</f>
        <v>84899</v>
      </c>
      <c r="AF126" s="31" t="str">
        <f>[1]ES!F$2254</f>
        <v>CAMÍ FONDO</v>
      </c>
      <c r="AG126" s="31" t="str">
        <f>[1]ES!G$2254</f>
        <v>S/N</v>
      </c>
      <c r="AH126" s="31" t="str">
        <f>[1]ES!H$2254</f>
        <v>PALMA</v>
      </c>
      <c r="AI126" s="31" t="str">
        <f>[1]ES!I$2254</f>
        <v>07007</v>
      </c>
      <c r="AJ126" s="31">
        <f>[1]ES!J$2254</f>
        <v>0</v>
      </c>
      <c r="AK126" s="31">
        <f>[1]ES!K$2254</f>
        <v>0</v>
      </c>
      <c r="AL126" s="31">
        <f>[1]ES!L$2254</f>
        <v>0</v>
      </c>
      <c r="AM126" s="31">
        <f>[1]ES!M$2254</f>
        <v>304</v>
      </c>
      <c r="AN126" s="8" t="s">
        <v>810</v>
      </c>
    </row>
    <row r="127" spans="1:40" s="5" customFormat="1">
      <c r="A127" s="4" t="s">
        <v>4560</v>
      </c>
      <c r="B127" s="4">
        <v>2012</v>
      </c>
      <c r="C127" s="4" t="s">
        <v>4978</v>
      </c>
      <c r="D127" s="4" t="s">
        <v>4979</v>
      </c>
      <c r="E127" s="4" t="s">
        <v>2172</v>
      </c>
      <c r="F127" s="4">
        <v>180</v>
      </c>
      <c r="G127" s="4" t="s">
        <v>4980</v>
      </c>
      <c r="H127" s="4" t="s">
        <v>4981</v>
      </c>
      <c r="I127" s="4" t="s">
        <v>34</v>
      </c>
      <c r="J127" s="4" t="s">
        <v>476</v>
      </c>
      <c r="K127" s="4">
        <v>127</v>
      </c>
      <c r="L127" s="4" t="s">
        <v>8</v>
      </c>
      <c r="M127" s="4">
        <v>0</v>
      </c>
      <c r="N127" s="4">
        <v>0</v>
      </c>
      <c r="O127" s="4">
        <v>23.059915168000003</v>
      </c>
      <c r="P127" s="4">
        <v>0</v>
      </c>
      <c r="Q127" s="4">
        <v>0</v>
      </c>
      <c r="R127" s="4">
        <v>0.3</v>
      </c>
      <c r="S127" s="4">
        <v>2.5</v>
      </c>
      <c r="T127" s="4">
        <v>0</v>
      </c>
      <c r="U127" s="16"/>
      <c r="V127" s="16"/>
      <c r="W127" s="16"/>
      <c r="X127" s="16"/>
      <c r="Y127" s="16"/>
      <c r="Z127" s="16"/>
      <c r="AA127" s="16"/>
      <c r="AB127" s="28" t="str">
        <f>[1]ES!B$1850</f>
        <v>1.(c)</v>
      </c>
      <c r="AC127" s="31" t="str">
        <f>[1]ES!C$1850</f>
        <v>GAS Y ELECTRICIDAD GENERACIÓN</v>
      </c>
      <c r="AD127" s="31" t="str">
        <f>[1]ES!D$1850</f>
        <v>C.D.E. MAÓ</v>
      </c>
      <c r="AE127" s="31">
        <f>[1]ES!E$1850</f>
        <v>6634</v>
      </c>
      <c r="AF127" s="31" t="str">
        <f>[1]ES!F$1850</f>
        <v>COS NOU</v>
      </c>
      <c r="AG127" s="31" t="str">
        <f>[1]ES!G$1850</f>
        <v>S/N</v>
      </c>
      <c r="AH127" s="31" t="str">
        <f>[1]ES!H$1850</f>
        <v>MAO</v>
      </c>
      <c r="AI127" s="31" t="str">
        <f>[1]ES!I$1850</f>
        <v>07703</v>
      </c>
      <c r="AJ127" s="31">
        <f>[1]ES!J$1850</f>
        <v>4680</v>
      </c>
      <c r="AK127" s="31">
        <f>[1]ES!K$1850</f>
        <v>1120</v>
      </c>
      <c r="AL127" s="31">
        <f>[1]ES!L$1850</f>
        <v>60.7</v>
      </c>
      <c r="AM127" s="31">
        <f>[1]ES!M$1850</f>
        <v>301</v>
      </c>
      <c r="AN127" s="8" t="s">
        <v>810</v>
      </c>
    </row>
    <row r="128" spans="1:40" s="5" customFormat="1">
      <c r="A128" s="4" t="s">
        <v>4560</v>
      </c>
      <c r="B128" s="4">
        <v>2012</v>
      </c>
      <c r="C128" s="4" t="s">
        <v>4982</v>
      </c>
      <c r="D128" s="4" t="s">
        <v>4983</v>
      </c>
      <c r="E128" s="4" t="s">
        <v>2176</v>
      </c>
      <c r="F128" s="4">
        <v>181</v>
      </c>
      <c r="G128" s="4" t="s">
        <v>4984</v>
      </c>
      <c r="H128" s="4" t="s">
        <v>4981</v>
      </c>
      <c r="I128" s="4" t="s">
        <v>34</v>
      </c>
      <c r="J128" s="4" t="s">
        <v>476</v>
      </c>
      <c r="K128" s="4">
        <v>141</v>
      </c>
      <c r="L128" s="4" t="s">
        <v>8</v>
      </c>
      <c r="M128" s="4">
        <v>0</v>
      </c>
      <c r="N128" s="4">
        <v>0</v>
      </c>
      <c r="O128" s="4">
        <v>1719.0736366400001</v>
      </c>
      <c r="P128" s="4">
        <v>0</v>
      </c>
      <c r="Q128" s="4">
        <v>0</v>
      </c>
      <c r="R128" s="4">
        <v>39.9</v>
      </c>
      <c r="S128" s="4">
        <v>409.1</v>
      </c>
      <c r="T128" s="4">
        <v>0.2</v>
      </c>
      <c r="U128" s="16"/>
      <c r="V128" s="16"/>
      <c r="W128" s="16"/>
      <c r="X128" s="16"/>
      <c r="Y128" s="16"/>
      <c r="Z128" s="16"/>
      <c r="AA128" s="16"/>
      <c r="AB128" s="28" t="str">
        <f>[1]ES!B$1850</f>
        <v>1.(c)</v>
      </c>
      <c r="AC128" s="31" t="str">
        <f>[1]ES!C$1850</f>
        <v>GAS Y ELECTRICIDAD GENERACIÓN</v>
      </c>
      <c r="AD128" s="31" t="str">
        <f>[1]ES!D$1850</f>
        <v>C.D.E. MAÓ</v>
      </c>
      <c r="AE128" s="31">
        <f>[1]ES!E$1850</f>
        <v>6634</v>
      </c>
      <c r="AF128" s="31" t="str">
        <f>[1]ES!F$1850</f>
        <v>COS NOU</v>
      </c>
      <c r="AG128" s="31" t="str">
        <f>[1]ES!G$1850</f>
        <v>S/N</v>
      </c>
      <c r="AH128" s="31" t="str">
        <f>[1]ES!H$1850</f>
        <v>MAO</v>
      </c>
      <c r="AI128" s="31" t="str">
        <f>[1]ES!I$1850</f>
        <v>07703</v>
      </c>
      <c r="AJ128" s="31">
        <f>[1]ES!J$1850</f>
        <v>4680</v>
      </c>
      <c r="AK128" s="31">
        <f>[1]ES!K$1850</f>
        <v>1120</v>
      </c>
      <c r="AL128" s="31">
        <f>[1]ES!L$1850</f>
        <v>60.7</v>
      </c>
      <c r="AM128" s="31">
        <f>[1]ES!M$1850</f>
        <v>301</v>
      </c>
      <c r="AN128" s="8" t="s">
        <v>810</v>
      </c>
    </row>
    <row r="129" spans="1:40" s="5" customFormat="1">
      <c r="A129" s="4" t="s">
        <v>4560</v>
      </c>
      <c r="B129" s="4">
        <v>2012</v>
      </c>
      <c r="C129" s="4" t="s">
        <v>4985</v>
      </c>
      <c r="D129" s="4" t="s">
        <v>4986</v>
      </c>
      <c r="E129" s="4" t="s">
        <v>2181</v>
      </c>
      <c r="F129" s="4">
        <v>182</v>
      </c>
      <c r="G129" s="4" t="s">
        <v>4987</v>
      </c>
      <c r="H129" s="4" t="s">
        <v>4981</v>
      </c>
      <c r="I129" s="4" t="s">
        <v>34</v>
      </c>
      <c r="J129" s="4" t="s">
        <v>476</v>
      </c>
      <c r="K129" s="4">
        <v>145</v>
      </c>
      <c r="L129" s="4" t="s">
        <v>8</v>
      </c>
      <c r="M129" s="4">
        <v>0</v>
      </c>
      <c r="N129" s="4">
        <v>0</v>
      </c>
      <c r="O129" s="4">
        <v>550.13074633600002</v>
      </c>
      <c r="P129" s="4">
        <v>0</v>
      </c>
      <c r="Q129" s="4">
        <v>0</v>
      </c>
      <c r="R129" s="4">
        <v>12.6</v>
      </c>
      <c r="S129" s="4">
        <v>102.1</v>
      </c>
      <c r="T129" s="4">
        <v>0</v>
      </c>
      <c r="U129" s="16"/>
      <c r="V129" s="16"/>
      <c r="W129" s="16"/>
      <c r="X129" s="16"/>
      <c r="Y129" s="16"/>
      <c r="Z129" s="16"/>
      <c r="AA129" s="16"/>
      <c r="AB129" s="28" t="str">
        <f>[1]ES!B$1850</f>
        <v>1.(c)</v>
      </c>
      <c r="AC129" s="31" t="str">
        <f>[1]ES!C$1850</f>
        <v>GAS Y ELECTRICIDAD GENERACIÓN</v>
      </c>
      <c r="AD129" s="31" t="str">
        <f>[1]ES!D$1850</f>
        <v>C.D.E. MAÓ</v>
      </c>
      <c r="AE129" s="31">
        <f>[1]ES!E$1850</f>
        <v>6634</v>
      </c>
      <c r="AF129" s="31" t="str">
        <f>[1]ES!F$1850</f>
        <v>COS NOU</v>
      </c>
      <c r="AG129" s="31" t="str">
        <f>[1]ES!G$1850</f>
        <v>S/N</v>
      </c>
      <c r="AH129" s="31" t="str">
        <f>[1]ES!H$1850</f>
        <v>MAO</v>
      </c>
      <c r="AI129" s="31" t="str">
        <f>[1]ES!I$1850</f>
        <v>07703</v>
      </c>
      <c r="AJ129" s="31">
        <f>[1]ES!J$1850</f>
        <v>4680</v>
      </c>
      <c r="AK129" s="31">
        <f>[1]ES!K$1850</f>
        <v>1120</v>
      </c>
      <c r="AL129" s="31">
        <f>[1]ES!L$1850</f>
        <v>60.7</v>
      </c>
      <c r="AM129" s="31">
        <f>[1]ES!M$1850</f>
        <v>301</v>
      </c>
      <c r="AN129" s="8" t="s">
        <v>810</v>
      </c>
    </row>
    <row r="130" spans="1:40" s="5" customFormat="1">
      <c r="A130" s="4" t="s">
        <v>4560</v>
      </c>
      <c r="B130" s="4">
        <v>2012</v>
      </c>
      <c r="C130" s="4" t="s">
        <v>4988</v>
      </c>
      <c r="D130" s="4" t="s">
        <v>4989</v>
      </c>
      <c r="E130" s="4" t="s">
        <v>148</v>
      </c>
      <c r="F130" s="4">
        <v>30</v>
      </c>
      <c r="G130" s="4" t="s">
        <v>4990</v>
      </c>
      <c r="H130" s="4" t="s">
        <v>4991</v>
      </c>
      <c r="I130" s="4" t="s">
        <v>14</v>
      </c>
      <c r="J130" s="4" t="s">
        <v>476</v>
      </c>
      <c r="K130" s="4">
        <v>161</v>
      </c>
      <c r="L130" s="4" t="s">
        <v>8</v>
      </c>
      <c r="M130" s="4">
        <v>5.0966391840000007</v>
      </c>
      <c r="N130" s="4">
        <v>3756.7824375679998</v>
      </c>
      <c r="O130" s="4">
        <v>0</v>
      </c>
      <c r="P130" s="4">
        <v>0</v>
      </c>
      <c r="Q130" s="4">
        <v>0</v>
      </c>
      <c r="R130" s="4">
        <v>381.57899999999995</v>
      </c>
      <c r="S130" s="4">
        <v>156.154</v>
      </c>
      <c r="T130" s="4">
        <v>15.896000000000001</v>
      </c>
      <c r="U130" s="16"/>
      <c r="V130" s="16"/>
      <c r="W130" s="16"/>
      <c r="X130" s="16"/>
      <c r="Y130" s="16"/>
      <c r="Z130" s="16"/>
      <c r="AA130" s="16"/>
      <c r="AB130" s="28" t="str">
        <f>[1]ES!B$2349</f>
        <v>1.(c)</v>
      </c>
      <c r="AC130" s="31" t="str">
        <f>[1]ES!C$2349</f>
        <v>HULLERAS DEL NORTE, S.A. (HUNOSA)</v>
      </c>
      <c r="AD130" s="31" t="str">
        <f>[1]ES!D$2349</f>
        <v>CENTRAL TÉRMICA  DE LA PEREDA</v>
      </c>
      <c r="AE130" s="31">
        <f>[1]ES!E$2349</f>
        <v>6956</v>
      </c>
      <c r="AF130" s="31" t="str">
        <f>[1]ES!F$2349</f>
        <v>CARDEO, S/N</v>
      </c>
      <c r="AG130" s="31" t="str">
        <f>[1]ES!G$2349</f>
        <v>SIN NÚMERO</v>
      </c>
      <c r="AH130" s="31" t="str">
        <f>[1]ES!H$2349</f>
        <v>PEREDA (LA)</v>
      </c>
      <c r="AI130" s="31" t="str">
        <f>[1]ES!I$2349</f>
        <v>33682</v>
      </c>
      <c r="AJ130" s="31">
        <f>[1]ES!J$2349</f>
        <v>156</v>
      </c>
      <c r="AK130" s="31">
        <f>[1]ES!K$2349</f>
        <v>382</v>
      </c>
      <c r="AL130" s="31">
        <f>[1]ES!L$2349</f>
        <v>0</v>
      </c>
      <c r="AM130" s="31">
        <f>[1]ES!M$2349</f>
        <v>363</v>
      </c>
      <c r="AN130" s="8" t="s">
        <v>809</v>
      </c>
    </row>
    <row r="131" spans="1:40" s="5" customFormat="1">
      <c r="A131" s="4" t="s">
        <v>4560</v>
      </c>
      <c r="B131" s="4">
        <v>2012</v>
      </c>
      <c r="C131" s="4" t="s">
        <v>4992</v>
      </c>
      <c r="D131" s="4" t="s">
        <v>4993</v>
      </c>
      <c r="E131" s="4" t="s">
        <v>139</v>
      </c>
      <c r="F131" s="4">
        <v>28</v>
      </c>
      <c r="G131" s="4" t="s">
        <v>4994</v>
      </c>
      <c r="H131" s="4" t="s">
        <v>4995</v>
      </c>
      <c r="I131" s="4" t="s">
        <v>6</v>
      </c>
      <c r="J131" s="4" t="s">
        <v>476</v>
      </c>
      <c r="K131" s="4">
        <v>1437</v>
      </c>
      <c r="L131" s="4" t="s">
        <v>8</v>
      </c>
      <c r="M131" s="4">
        <v>0</v>
      </c>
      <c r="N131" s="4">
        <v>29181.337400968001</v>
      </c>
      <c r="O131" s="4">
        <v>0</v>
      </c>
      <c r="P131" s="4">
        <v>160.45701086400001</v>
      </c>
      <c r="Q131" s="4">
        <v>0</v>
      </c>
      <c r="R131" s="4">
        <v>7548.4</v>
      </c>
      <c r="S131" s="4">
        <v>3490.2</v>
      </c>
      <c r="T131" s="4">
        <v>423.6</v>
      </c>
      <c r="U131" s="16"/>
      <c r="V131" s="16"/>
      <c r="W131" s="16"/>
      <c r="X131" s="16"/>
      <c r="Y131" s="16"/>
      <c r="Z131" s="16"/>
      <c r="AA131" s="16"/>
      <c r="AB131" s="28" t="str">
        <f>[1]ES!B$1944</f>
        <v>1.(c)</v>
      </c>
      <c r="AC131" s="31" t="str">
        <f>[1]ES!C$1944</f>
        <v>GAS NATURAL SDG, S.A.</v>
      </c>
      <c r="AD131" s="31" t="str">
        <f>[1]ES!D$1944</f>
        <v>CENTRAL TERMICA DE MEIRAMA</v>
      </c>
      <c r="AE131" s="31">
        <f>[1]ES!E$1944</f>
        <v>8957</v>
      </c>
      <c r="AF131" s="31" t="str">
        <f>[1]ES!F$1944</f>
        <v>MESON DO VENTO</v>
      </c>
      <c r="AG131" s="31" t="str">
        <f>[1]ES!G$1944</f>
        <v>S/N</v>
      </c>
      <c r="AH131" s="31" t="str">
        <f>[1]ES!H$1944</f>
        <v>MESON DO VENTO</v>
      </c>
      <c r="AI131" s="31" t="str">
        <f>[1]ES!I$1944</f>
        <v>15689</v>
      </c>
      <c r="AJ131" s="31">
        <f>[1]ES!J$1944</f>
        <v>3490</v>
      </c>
      <c r="AK131" s="31">
        <f>[1]ES!K$1944</f>
        <v>7550</v>
      </c>
      <c r="AL131" s="31">
        <f>[1]ES!L$1944</f>
        <v>91.5</v>
      </c>
      <c r="AM131" s="31">
        <f>[1]ES!M$1944</f>
        <v>2580</v>
      </c>
      <c r="AN131" s="8" t="s">
        <v>809</v>
      </c>
    </row>
    <row r="132" spans="1:40" s="5" customFormat="1">
      <c r="A132" s="4" t="s">
        <v>4560</v>
      </c>
      <c r="B132" s="4">
        <v>2012</v>
      </c>
      <c r="C132" s="4" t="s">
        <v>4996</v>
      </c>
      <c r="D132" s="4" t="s">
        <v>4997</v>
      </c>
      <c r="E132" s="4" t="s">
        <v>59</v>
      </c>
      <c r="F132" s="4">
        <v>11</v>
      </c>
      <c r="G132" s="4" t="s">
        <v>4998</v>
      </c>
      <c r="H132" s="4" t="s">
        <v>4999</v>
      </c>
      <c r="I132" s="4" t="s">
        <v>6</v>
      </c>
      <c r="J132" s="4" t="s">
        <v>476</v>
      </c>
      <c r="K132" s="4">
        <v>953</v>
      </c>
      <c r="L132" s="4" t="s">
        <v>8</v>
      </c>
      <c r="M132" s="4">
        <v>0</v>
      </c>
      <c r="N132" s="4">
        <v>16903.489042928002</v>
      </c>
      <c r="O132" s="4">
        <v>92.347277336000005</v>
      </c>
      <c r="P132" s="4">
        <v>0</v>
      </c>
      <c r="Q132" s="4">
        <v>0</v>
      </c>
      <c r="R132" s="4">
        <v>11488.9</v>
      </c>
      <c r="S132" s="4">
        <v>9179.6</v>
      </c>
      <c r="T132" s="4">
        <v>358.5</v>
      </c>
      <c r="U132" s="16"/>
      <c r="V132" s="16"/>
      <c r="W132" s="16"/>
      <c r="X132" s="16"/>
      <c r="Y132" s="16"/>
      <c r="Z132" s="16"/>
      <c r="AA132" s="16"/>
      <c r="AB132" s="28" t="str">
        <f>[1]ES!B$2291</f>
        <v>1.(c)</v>
      </c>
      <c r="AC132" s="31" t="str">
        <f>[1]ES!C$2291</f>
        <v>UNION FENOSA GENERACION-ENDESA GENERACION, C.T. ANLLARES, C.B.</v>
      </c>
      <c r="AD132" s="31" t="str">
        <f>[1]ES!D$2291</f>
        <v>CENTRAL TERMICA DE ANLLARES, C.B.</v>
      </c>
      <c r="AE132" s="31">
        <f>[1]ES!E$2291</f>
        <v>8867</v>
      </c>
      <c r="AF132" s="31" t="str">
        <f>[1]ES!F$2291</f>
        <v>PORULLON</v>
      </c>
      <c r="AG132" s="31" t="str">
        <f>[1]ES!G$2291</f>
        <v>POL 26 PAR 58 Y 59</v>
      </c>
      <c r="AH132" s="31" t="str">
        <f>[1]ES!H$2291</f>
        <v>PARAMO DEL SIL</v>
      </c>
      <c r="AI132" s="31" t="str">
        <f>[1]ES!I$2291</f>
        <v>24470</v>
      </c>
      <c r="AJ132" s="31">
        <f>[1]ES!J$2291</f>
        <v>9180</v>
      </c>
      <c r="AK132" s="31">
        <f>[1]ES!K$2291</f>
        <v>11500</v>
      </c>
      <c r="AL132" s="31">
        <f>[1]ES!L$2291</f>
        <v>359</v>
      </c>
      <c r="AM132" s="31">
        <f>[1]ES!M$2291</f>
        <v>1590</v>
      </c>
      <c r="AN132" s="8" t="s">
        <v>809</v>
      </c>
    </row>
    <row r="133" spans="1:40" s="5" customFormat="1">
      <c r="A133" s="4" t="s">
        <v>4560</v>
      </c>
      <c r="B133" s="4">
        <v>2012</v>
      </c>
      <c r="C133" s="4" t="s">
        <v>5000</v>
      </c>
      <c r="D133" s="4" t="s">
        <v>5001</v>
      </c>
      <c r="E133" s="4" t="s">
        <v>2054</v>
      </c>
      <c r="F133" s="4">
        <v>155</v>
      </c>
      <c r="G133" s="4" t="s">
        <v>5002</v>
      </c>
      <c r="H133" s="4" t="s">
        <v>5003</v>
      </c>
      <c r="I133" s="4" t="s">
        <v>6</v>
      </c>
      <c r="J133" s="4" t="s">
        <v>633</v>
      </c>
      <c r="K133" s="4">
        <v>154</v>
      </c>
      <c r="L133" s="4" t="s">
        <v>8</v>
      </c>
      <c r="M133" s="4">
        <v>0</v>
      </c>
      <c r="N133" s="4">
        <v>0</v>
      </c>
      <c r="O133" s="4">
        <v>1063.319567584</v>
      </c>
      <c r="P133" s="4">
        <v>0</v>
      </c>
      <c r="Q133" s="4">
        <v>4028.4147048479999</v>
      </c>
      <c r="R133" s="4">
        <v>700.01199999999994</v>
      </c>
      <c r="S133" s="4">
        <v>266.84399999999999</v>
      </c>
      <c r="T133" s="4">
        <v>33.31</v>
      </c>
      <c r="U133" s="16"/>
      <c r="V133" s="16"/>
      <c r="W133" s="16"/>
      <c r="X133" s="16"/>
      <c r="Y133" s="16"/>
      <c r="Z133" s="16"/>
      <c r="AA133" s="16"/>
      <c r="AB133" s="28" t="str">
        <f>[1]ES!B$2273</f>
        <v>1.(a)</v>
      </c>
      <c r="AC133" s="31" t="str">
        <f>[1]ES!C$2273</f>
        <v>COMPAÑÍA ESPAÑOLA DE PETRÓLEOS, S.A.</v>
      </c>
      <c r="AD133" s="31" t="str">
        <f>[1]ES!D$2273</f>
        <v>REFINERÍA LA RÁBIDA</v>
      </c>
      <c r="AE133" s="31">
        <f>[1]ES!E$2273</f>
        <v>6805</v>
      </c>
      <c r="AF133" s="31" t="str">
        <f>[1]ES!F$2273</f>
        <v>NUEVO PUERTO</v>
      </c>
      <c r="AG133" s="31" t="str">
        <f>[1]ES!G$2273</f>
        <v>S/N</v>
      </c>
      <c r="AH133" s="31" t="str">
        <f>[1]ES!H$2273</f>
        <v>Palos de la Frontera</v>
      </c>
      <c r="AI133" s="31" t="str">
        <f>[1]ES!I$2273</f>
        <v>21810</v>
      </c>
      <c r="AJ133" s="31">
        <f>[1]ES!J$2273</f>
        <v>846</v>
      </c>
      <c r="AK133" s="31">
        <f>[1]ES!K$2273</f>
        <v>2630</v>
      </c>
      <c r="AL133" s="31">
        <f>[1]ES!L$2273</f>
        <v>56</v>
      </c>
      <c r="AM133" s="31">
        <f>[1]ES!M$2273</f>
        <v>1540</v>
      </c>
      <c r="AN133" s="8" t="s">
        <v>810</v>
      </c>
    </row>
    <row r="134" spans="1:40" s="5" customFormat="1">
      <c r="A134" s="4" t="s">
        <v>4560</v>
      </c>
      <c r="B134" s="4">
        <v>2012</v>
      </c>
      <c r="C134" s="4" t="s">
        <v>5004</v>
      </c>
      <c r="D134" s="4" t="s">
        <v>5005</v>
      </c>
      <c r="E134" s="4" t="s">
        <v>2059</v>
      </c>
      <c r="F134" s="4">
        <v>156</v>
      </c>
      <c r="G134" s="4" t="s">
        <v>5006</v>
      </c>
      <c r="H134" s="4" t="s">
        <v>5003</v>
      </c>
      <c r="I134" s="4" t="s">
        <v>34</v>
      </c>
      <c r="J134" s="4" t="s">
        <v>633</v>
      </c>
      <c r="K134" s="4">
        <v>81</v>
      </c>
      <c r="L134" s="4" t="s">
        <v>8</v>
      </c>
      <c r="M134" s="4">
        <v>0</v>
      </c>
      <c r="N134" s="4">
        <v>0</v>
      </c>
      <c r="O134" s="4">
        <v>0</v>
      </c>
      <c r="P134" s="4">
        <v>0</v>
      </c>
      <c r="Q134" s="4">
        <v>2914.6229887919999</v>
      </c>
      <c r="R134" s="4">
        <v>6.516</v>
      </c>
      <c r="S134" s="4">
        <v>30.737999999999996</v>
      </c>
      <c r="T134" s="4">
        <v>0.36899999999999999</v>
      </c>
      <c r="U134" s="16"/>
      <c r="V134" s="16"/>
      <c r="W134" s="16"/>
      <c r="X134" s="16"/>
      <c r="Y134" s="16"/>
      <c r="Z134" s="16"/>
      <c r="AA134" s="16"/>
      <c r="AB134" s="28" t="str">
        <f>[1]ES!B$2273</f>
        <v>1.(a)</v>
      </c>
      <c r="AC134" s="31" t="str">
        <f>[1]ES!C$2273</f>
        <v>COMPAÑÍA ESPAÑOLA DE PETRÓLEOS, S.A.</v>
      </c>
      <c r="AD134" s="31" t="str">
        <f>[1]ES!D$2273</f>
        <v>REFINERÍA LA RÁBIDA</v>
      </c>
      <c r="AE134" s="31">
        <f>[1]ES!E$2273</f>
        <v>6805</v>
      </c>
      <c r="AF134" s="31" t="str">
        <f>[1]ES!F$2273</f>
        <v>NUEVO PUERTO</v>
      </c>
      <c r="AG134" s="31" t="str">
        <f>[1]ES!G$2273</f>
        <v>S/N</v>
      </c>
      <c r="AH134" s="31" t="str">
        <f>[1]ES!H$2273</f>
        <v>Palos de la Frontera</v>
      </c>
      <c r="AI134" s="31" t="str">
        <f>[1]ES!I$2273</f>
        <v>21810</v>
      </c>
      <c r="AJ134" s="31">
        <f>[1]ES!J$2273</f>
        <v>846</v>
      </c>
      <c r="AK134" s="31">
        <f>[1]ES!K$2273</f>
        <v>2630</v>
      </c>
      <c r="AL134" s="31">
        <f>[1]ES!L$2273</f>
        <v>56</v>
      </c>
      <c r="AM134" s="31">
        <f>[1]ES!M$2273</f>
        <v>1540</v>
      </c>
      <c r="AN134" s="8" t="s">
        <v>810</v>
      </c>
    </row>
    <row r="135" spans="1:40" s="5" customFormat="1">
      <c r="A135" s="4" t="s">
        <v>4560</v>
      </c>
      <c r="B135" s="4">
        <v>2012</v>
      </c>
      <c r="C135" s="4" t="s">
        <v>5007</v>
      </c>
      <c r="D135" s="4" t="s">
        <v>5008</v>
      </c>
      <c r="E135" s="4" t="s">
        <v>2064</v>
      </c>
      <c r="F135" s="4">
        <v>157</v>
      </c>
      <c r="G135" s="4" t="s">
        <v>5009</v>
      </c>
      <c r="H135" s="4" t="s">
        <v>5003</v>
      </c>
      <c r="I135" s="4" t="s">
        <v>34</v>
      </c>
      <c r="J135" s="4" t="s">
        <v>633</v>
      </c>
      <c r="K135" s="4">
        <v>131</v>
      </c>
      <c r="L135" s="4" t="s">
        <v>8</v>
      </c>
      <c r="M135" s="4">
        <v>0</v>
      </c>
      <c r="N135" s="4">
        <v>0</v>
      </c>
      <c r="O135" s="4">
        <v>0</v>
      </c>
      <c r="P135" s="4">
        <v>0</v>
      </c>
      <c r="Q135" s="4">
        <v>1726.4526561919999</v>
      </c>
      <c r="R135" s="4">
        <v>12.318999999999999</v>
      </c>
      <c r="S135" s="4">
        <v>50.961000000000006</v>
      </c>
      <c r="T135" s="4">
        <v>0.58600000000000008</v>
      </c>
      <c r="U135" s="16"/>
      <c r="V135" s="16"/>
      <c r="W135" s="16"/>
      <c r="X135" s="16"/>
      <c r="Y135" s="16"/>
      <c r="Z135" s="16"/>
      <c r="AA135" s="16"/>
      <c r="AB135" s="28" t="str">
        <f>[1]ES!B$2273</f>
        <v>1.(a)</v>
      </c>
      <c r="AC135" s="31" t="str">
        <f>[1]ES!C$2273</f>
        <v>COMPAÑÍA ESPAÑOLA DE PETRÓLEOS, S.A.</v>
      </c>
      <c r="AD135" s="31" t="str">
        <f>[1]ES!D$2273</f>
        <v>REFINERÍA LA RÁBIDA</v>
      </c>
      <c r="AE135" s="31">
        <f>[1]ES!E$2273</f>
        <v>6805</v>
      </c>
      <c r="AF135" s="31" t="str">
        <f>[1]ES!F$2273</f>
        <v>NUEVO PUERTO</v>
      </c>
      <c r="AG135" s="31" t="str">
        <f>[1]ES!G$2273</f>
        <v>S/N</v>
      </c>
      <c r="AH135" s="31" t="str">
        <f>[1]ES!H$2273</f>
        <v>Palos de la Frontera</v>
      </c>
      <c r="AI135" s="31" t="str">
        <f>[1]ES!I$2273</f>
        <v>21810</v>
      </c>
      <c r="AJ135" s="31">
        <f>[1]ES!J$2273</f>
        <v>846</v>
      </c>
      <c r="AK135" s="31">
        <f>[1]ES!K$2273</f>
        <v>2630</v>
      </c>
      <c r="AL135" s="31">
        <f>[1]ES!L$2273</f>
        <v>56</v>
      </c>
      <c r="AM135" s="31">
        <f>[1]ES!M$2273</f>
        <v>1540</v>
      </c>
      <c r="AN135" s="8" t="s">
        <v>810</v>
      </c>
    </row>
    <row r="136" spans="1:40" s="46" customFormat="1">
      <c r="A136" s="47" t="s">
        <v>4560</v>
      </c>
      <c r="B136" s="47">
        <v>2012</v>
      </c>
      <c r="C136" s="47" t="s">
        <v>5010</v>
      </c>
      <c r="D136" s="47" t="s">
        <v>5011</v>
      </c>
      <c r="E136" s="47" t="s">
        <v>2261</v>
      </c>
      <c r="F136" s="47">
        <v>201</v>
      </c>
      <c r="G136" s="47" t="s">
        <v>5012</v>
      </c>
      <c r="H136" s="47" t="s">
        <v>5003</v>
      </c>
      <c r="I136" s="47" t="s">
        <v>34</v>
      </c>
      <c r="J136" s="47" t="s">
        <v>633</v>
      </c>
      <c r="K136" s="47">
        <v>93.2</v>
      </c>
      <c r="L136" s="47" t="s">
        <v>8</v>
      </c>
      <c r="M136" s="47">
        <v>0</v>
      </c>
      <c r="N136" s="47">
        <v>0</v>
      </c>
      <c r="O136" s="47">
        <v>0</v>
      </c>
      <c r="P136" s="47">
        <v>0</v>
      </c>
      <c r="Q136" s="47">
        <v>3807.1898302719992</v>
      </c>
      <c r="R136" s="47">
        <v>8.8770000000000007</v>
      </c>
      <c r="S136" s="47">
        <v>62.265000000000001</v>
      </c>
      <c r="T136" s="47">
        <v>0.46699999999999997</v>
      </c>
      <c r="U136" s="61"/>
      <c r="V136" s="61"/>
      <c r="W136" s="61"/>
      <c r="X136" s="61"/>
      <c r="Y136" s="61"/>
      <c r="Z136" s="61"/>
      <c r="AA136" s="61"/>
      <c r="AB136" s="95"/>
      <c r="AC136" s="67"/>
      <c r="AD136" s="67"/>
      <c r="AE136" s="67"/>
      <c r="AF136" s="67"/>
      <c r="AG136" s="67"/>
      <c r="AH136" s="67"/>
      <c r="AI136" s="67"/>
      <c r="AJ136" s="67"/>
      <c r="AK136" s="67"/>
      <c r="AL136" s="67"/>
      <c r="AM136" s="67"/>
      <c r="AN136" s="68"/>
    </row>
    <row r="137" spans="1:40" s="46" customFormat="1">
      <c r="A137" s="47" t="s">
        <v>4560</v>
      </c>
      <c r="B137" s="47">
        <v>2012</v>
      </c>
      <c r="C137" s="47" t="s">
        <v>5013</v>
      </c>
      <c r="D137" s="47" t="s">
        <v>5014</v>
      </c>
      <c r="E137" s="47" t="s">
        <v>2266</v>
      </c>
      <c r="F137" s="47">
        <v>202</v>
      </c>
      <c r="G137" s="47" t="s">
        <v>5015</v>
      </c>
      <c r="H137" s="47" t="s">
        <v>5003</v>
      </c>
      <c r="I137" s="47" t="s">
        <v>34</v>
      </c>
      <c r="J137" s="47" t="s">
        <v>633</v>
      </c>
      <c r="K137" s="47">
        <v>114.5</v>
      </c>
      <c r="L137" s="47" t="s">
        <v>8</v>
      </c>
      <c r="M137" s="47">
        <v>0</v>
      </c>
      <c r="N137" s="47">
        <v>0</v>
      </c>
      <c r="O137" s="47">
        <v>0</v>
      </c>
      <c r="P137" s="47">
        <v>547.02779570399991</v>
      </c>
      <c r="Q137" s="47">
        <v>2386.0759629280005</v>
      </c>
      <c r="R137" s="47">
        <v>7.6329999999999991</v>
      </c>
      <c r="S137" s="47">
        <v>67.092999999999989</v>
      </c>
      <c r="T137" s="47">
        <v>0.97199999999999975</v>
      </c>
      <c r="U137" s="61"/>
      <c r="V137" s="61"/>
      <c r="W137" s="61"/>
      <c r="X137" s="61"/>
      <c r="Y137" s="61"/>
      <c r="Z137" s="61"/>
      <c r="AA137" s="61"/>
      <c r="AB137" s="95"/>
      <c r="AC137" s="67"/>
      <c r="AD137" s="67"/>
      <c r="AE137" s="67"/>
      <c r="AF137" s="67"/>
      <c r="AG137" s="67"/>
      <c r="AH137" s="67"/>
      <c r="AI137" s="67"/>
      <c r="AJ137" s="67"/>
      <c r="AK137" s="67"/>
      <c r="AL137" s="67"/>
      <c r="AM137" s="67"/>
      <c r="AN137" s="68"/>
    </row>
    <row r="138" spans="1:40" s="5" customFormat="1">
      <c r="A138" s="4" t="s">
        <v>4560</v>
      </c>
      <c r="B138" s="4">
        <v>2012</v>
      </c>
      <c r="C138" s="4" t="s">
        <v>5016</v>
      </c>
      <c r="D138" s="4" t="s">
        <v>5017</v>
      </c>
      <c r="E138" s="4" t="s">
        <v>2271</v>
      </c>
      <c r="F138" s="4">
        <v>203</v>
      </c>
      <c r="G138" s="4" t="s">
        <v>5018</v>
      </c>
      <c r="H138" s="4" t="s">
        <v>5003</v>
      </c>
      <c r="I138" s="4" t="s">
        <v>34</v>
      </c>
      <c r="J138" s="4" t="s">
        <v>15</v>
      </c>
      <c r="K138" s="4">
        <v>205.5</v>
      </c>
      <c r="L138" s="4" t="s">
        <v>27</v>
      </c>
      <c r="M138" s="4">
        <v>0</v>
      </c>
      <c r="N138" s="4">
        <v>0</v>
      </c>
      <c r="O138" s="4">
        <v>0</v>
      </c>
      <c r="P138" s="4">
        <v>7111.2365312480006</v>
      </c>
      <c r="Q138" s="4">
        <v>0</v>
      </c>
      <c r="R138" s="4">
        <v>6.27</v>
      </c>
      <c r="S138" s="4">
        <v>105.715</v>
      </c>
      <c r="T138" s="4">
        <v>0.26600000000000001</v>
      </c>
      <c r="U138" s="16"/>
      <c r="V138" s="16"/>
      <c r="W138" s="16"/>
      <c r="X138" s="16"/>
      <c r="Y138" s="16"/>
      <c r="Z138" s="16"/>
      <c r="AA138" s="16"/>
      <c r="AB138" s="28" t="str">
        <f>[1]ES!B$2268</f>
        <v>1.(c)</v>
      </c>
      <c r="AC138" s="31" t="str">
        <f>[1]ES!C$2268</f>
        <v>GENERACIÓN ELÉCTRICA PENINSULAR, S.A.</v>
      </c>
      <c r="AD138" s="31" t="str">
        <f>[1]ES!D$2268</f>
        <v>COGENERACIÓN DE REFINERÍA LA RÁBIDA (DETISA)</v>
      </c>
      <c r="AE138" s="31">
        <f>[1]ES!E$2268</f>
        <v>6802</v>
      </c>
      <c r="AF138" s="31" t="str">
        <f>[1]ES!F$2268</f>
        <v>NUEVO PUERTO</v>
      </c>
      <c r="AG138" s="31" t="str">
        <f>[1]ES!G$2268</f>
        <v>S/N</v>
      </c>
      <c r="AH138" s="31" t="str">
        <f>[1]ES!H$2268</f>
        <v>Palos de la Frontera</v>
      </c>
      <c r="AI138" s="31" t="str">
        <f>[1]ES!I$2268</f>
        <v>21810</v>
      </c>
      <c r="AJ138" s="31">
        <f>[1]ES!J$2268</f>
        <v>0</v>
      </c>
      <c r="AK138" s="31">
        <f>[1]ES!K$2268</f>
        <v>0</v>
      </c>
      <c r="AL138" s="31">
        <f>[1]ES!L$2268</f>
        <v>0</v>
      </c>
      <c r="AM138" s="31">
        <f>[1]ES!M$2268</f>
        <v>304</v>
      </c>
      <c r="AN138" s="8" t="s">
        <v>810</v>
      </c>
    </row>
    <row r="139" spans="1:40" s="5" customFormat="1">
      <c r="A139" s="4" t="s">
        <v>4560</v>
      </c>
      <c r="B139" s="4">
        <v>2012</v>
      </c>
      <c r="C139" s="4" t="s">
        <v>5019</v>
      </c>
      <c r="D139" s="4" t="s">
        <v>5020</v>
      </c>
      <c r="E139" s="4" t="s">
        <v>2154</v>
      </c>
      <c r="F139" s="4">
        <v>176</v>
      </c>
      <c r="G139" s="4" t="s">
        <v>5021</v>
      </c>
      <c r="H139" s="4" t="s">
        <v>5022</v>
      </c>
      <c r="I139" s="4" t="s">
        <v>6</v>
      </c>
      <c r="J139" s="4" t="s">
        <v>470</v>
      </c>
      <c r="K139" s="4">
        <v>57.5</v>
      </c>
      <c r="L139" s="4" t="s">
        <v>8</v>
      </c>
      <c r="M139" s="4">
        <v>0</v>
      </c>
      <c r="N139" s="4">
        <v>0</v>
      </c>
      <c r="O139" s="4">
        <v>0</v>
      </c>
      <c r="P139" s="4">
        <v>1575.6207699680003</v>
      </c>
      <c r="Q139" s="4">
        <v>0</v>
      </c>
      <c r="R139" s="4">
        <v>0.4</v>
      </c>
      <c r="S139" s="4">
        <v>37.9</v>
      </c>
      <c r="T139" s="4">
        <v>0.6</v>
      </c>
      <c r="U139" s="16"/>
      <c r="V139" s="16"/>
      <c r="W139" s="16"/>
      <c r="X139" s="16"/>
      <c r="Y139" s="16"/>
      <c r="Z139" s="16"/>
      <c r="AA139" s="16"/>
      <c r="AB139" s="28" t="str">
        <f>[1]ES!B$2267</f>
        <v>1.(c)</v>
      </c>
      <c r="AC139" s="31" t="str">
        <f>[1]ES!C$2267</f>
        <v>GENERACIÓN ELÉCTRICA PENINSULAR, S.A.</v>
      </c>
      <c r="AD139" s="31" t="str">
        <f>[1]ES!D$2267</f>
        <v>COGENERACIÓN DE CEPSA QUÍMICA FÁBRICA DE PALOS DE LA FRONTERA</v>
      </c>
      <c r="AE139" s="31">
        <f>[1]ES!E$2267</f>
        <v>5997</v>
      </c>
      <c r="AF139" s="31" t="str">
        <f>[1]ES!F$2267</f>
        <v>NUEVO PUERTO, PARC. 43-45</v>
      </c>
      <c r="AG139" s="31" t="str">
        <f>[1]ES!G$2267</f>
        <v>43</v>
      </c>
      <c r="AH139" s="31" t="str">
        <f>[1]ES!H$2267</f>
        <v>PALOS DE LA FRONTERA</v>
      </c>
      <c r="AI139" s="31" t="str">
        <f>[1]ES!I$2267</f>
        <v>21810</v>
      </c>
      <c r="AJ139" s="31">
        <f>[1]ES!J$2267</f>
        <v>0</v>
      </c>
      <c r="AK139" s="31">
        <f>[1]ES!K$2267</f>
        <v>0</v>
      </c>
      <c r="AL139" s="31">
        <f>[1]ES!L$2267</f>
        <v>0</v>
      </c>
      <c r="AM139" s="31">
        <f>[1]ES!M$2267</f>
        <v>110</v>
      </c>
      <c r="AN139" s="8" t="s">
        <v>810</v>
      </c>
    </row>
    <row r="140" spans="1:40">
      <c r="A140" s="1" t="s">
        <v>4560</v>
      </c>
      <c r="B140" s="1">
        <v>2012</v>
      </c>
      <c r="C140" s="1" t="s">
        <v>5023</v>
      </c>
      <c r="D140" s="1" t="s">
        <v>5024</v>
      </c>
      <c r="E140" s="1" t="s">
        <v>367</v>
      </c>
      <c r="F140" s="1">
        <v>79</v>
      </c>
      <c r="G140" s="1" t="s">
        <v>5025</v>
      </c>
      <c r="H140" s="1" t="s">
        <v>5026</v>
      </c>
      <c r="I140" s="1" t="s">
        <v>34</v>
      </c>
      <c r="J140" s="1" t="s">
        <v>476</v>
      </c>
      <c r="K140" s="1">
        <v>697.31</v>
      </c>
      <c r="L140" s="1" t="s">
        <v>27</v>
      </c>
      <c r="M140" s="1">
        <v>0</v>
      </c>
      <c r="N140" s="1">
        <v>0</v>
      </c>
      <c r="O140" s="1">
        <v>0</v>
      </c>
      <c r="P140" s="1">
        <v>4001.5605585680005</v>
      </c>
      <c r="Q140" s="1">
        <v>0</v>
      </c>
      <c r="R140" s="1">
        <v>1.4259999999999999</v>
      </c>
      <c r="S140" s="1">
        <v>95.27</v>
      </c>
      <c r="T140" s="1">
        <v>1.72414</v>
      </c>
      <c r="U140" s="3"/>
      <c r="V140" s="3"/>
      <c r="W140" s="3"/>
      <c r="X140" s="3"/>
      <c r="Y140" s="3"/>
      <c r="Z140" s="3"/>
      <c r="AA140" s="3"/>
    </row>
    <row r="141" spans="1:40">
      <c r="A141" s="1" t="s">
        <v>4560</v>
      </c>
      <c r="B141" s="1">
        <v>2012</v>
      </c>
      <c r="C141" s="1" t="s">
        <v>5027</v>
      </c>
      <c r="D141" s="1" t="s">
        <v>5028</v>
      </c>
      <c r="E141" s="1" t="s">
        <v>372</v>
      </c>
      <c r="F141" s="1">
        <v>80</v>
      </c>
      <c r="G141" s="1" t="s">
        <v>5029</v>
      </c>
      <c r="H141" s="1" t="s">
        <v>5026</v>
      </c>
      <c r="I141" s="1" t="s">
        <v>34</v>
      </c>
      <c r="J141" s="1" t="s">
        <v>476</v>
      </c>
      <c r="K141" s="1">
        <v>697.31</v>
      </c>
      <c r="L141" s="1" t="s">
        <v>27</v>
      </c>
      <c r="M141" s="1">
        <v>0</v>
      </c>
      <c r="N141" s="1">
        <v>0</v>
      </c>
      <c r="O141" s="1">
        <v>0</v>
      </c>
      <c r="P141" s="1">
        <v>4742.3656198240005</v>
      </c>
      <c r="Q141" s="1">
        <v>0</v>
      </c>
      <c r="R141" s="1">
        <v>1.2059999999999997</v>
      </c>
      <c r="S141" s="1">
        <v>118.86600000000001</v>
      </c>
      <c r="T141" s="1">
        <v>7.1972699999999996</v>
      </c>
      <c r="U141" s="3"/>
      <c r="V141" s="3"/>
      <c r="W141" s="3"/>
      <c r="X141" s="3"/>
      <c r="Y141" s="3"/>
      <c r="Z141" s="3"/>
      <c r="AA141" s="3"/>
    </row>
    <row r="142" spans="1:40">
      <c r="A142" s="1" t="s">
        <v>4560</v>
      </c>
      <c r="B142" s="1">
        <v>2012</v>
      </c>
      <c r="C142" s="1" t="s">
        <v>5030</v>
      </c>
      <c r="D142" s="1" t="s">
        <v>5031</v>
      </c>
      <c r="E142" s="1" t="s">
        <v>376</v>
      </c>
      <c r="F142" s="1">
        <v>81</v>
      </c>
      <c r="G142" s="1" t="s">
        <v>5032</v>
      </c>
      <c r="H142" s="1" t="s">
        <v>5026</v>
      </c>
      <c r="I142" s="1" t="s">
        <v>34</v>
      </c>
      <c r="J142" s="1" t="s">
        <v>476</v>
      </c>
      <c r="K142" s="1">
        <v>697.31</v>
      </c>
      <c r="L142" s="1" t="s">
        <v>27</v>
      </c>
      <c r="M142" s="1">
        <v>0</v>
      </c>
      <c r="N142" s="1">
        <v>0</v>
      </c>
      <c r="O142" s="1">
        <v>0</v>
      </c>
      <c r="P142" s="1">
        <v>5811.644630152</v>
      </c>
      <c r="Q142" s="1">
        <v>0</v>
      </c>
      <c r="R142" s="1">
        <v>1.8259999999999998</v>
      </c>
      <c r="S142" s="1">
        <v>54.895999999999994</v>
      </c>
      <c r="T142" s="1">
        <v>493.34805</v>
      </c>
      <c r="U142" s="3"/>
      <c r="V142" s="3"/>
      <c r="W142" s="3"/>
      <c r="X142" s="3"/>
      <c r="Y142" s="3"/>
      <c r="Z142" s="3"/>
      <c r="AA142" s="3"/>
    </row>
    <row r="143" spans="1:40" s="5" customFormat="1">
      <c r="A143" s="4" t="s">
        <v>4560</v>
      </c>
      <c r="B143" s="4">
        <v>2012</v>
      </c>
      <c r="C143" s="4" t="s">
        <v>5033</v>
      </c>
      <c r="D143" s="4" t="s">
        <v>5034</v>
      </c>
      <c r="E143" s="4" t="s">
        <v>3</v>
      </c>
      <c r="F143" s="4">
        <v>1</v>
      </c>
      <c r="G143" s="4" t="s">
        <v>5035</v>
      </c>
      <c r="H143" s="4" t="s">
        <v>5036</v>
      </c>
      <c r="I143" s="4" t="s">
        <v>6</v>
      </c>
      <c r="J143" s="4" t="s">
        <v>476</v>
      </c>
      <c r="K143" s="4">
        <v>589</v>
      </c>
      <c r="L143" s="4" t="s">
        <v>8</v>
      </c>
      <c r="M143" s="4">
        <v>0</v>
      </c>
      <c r="N143" s="4">
        <v>10559.543234336001</v>
      </c>
      <c r="O143" s="4">
        <v>77.156390879999989</v>
      </c>
      <c r="P143" s="4">
        <v>0</v>
      </c>
      <c r="Q143" s="4">
        <v>0</v>
      </c>
      <c r="R143" s="4">
        <v>2459.1</v>
      </c>
      <c r="S143" s="4">
        <v>3704.4</v>
      </c>
      <c r="T143" s="4">
        <v>121.5</v>
      </c>
      <c r="U143" s="16" t="s">
        <v>4926</v>
      </c>
      <c r="V143" s="16"/>
      <c r="W143" s="16"/>
      <c r="X143" s="16"/>
      <c r="Y143" s="16"/>
      <c r="Z143" s="16"/>
      <c r="AA143" s="16"/>
      <c r="AB143" s="28" t="str">
        <f>[1]ES!B$2306</f>
        <v>1.(c)</v>
      </c>
      <c r="AC143" s="31" t="str">
        <f>[1]ES!C$2306</f>
        <v>IBERDROLA GENERACION , S.A.U</v>
      </c>
      <c r="AD143" s="31" t="str">
        <f>[1]ES!D$2306</f>
        <v>IBERDROLA GENERACION , S.A. (IBERDROLA GENERACIÓN C. T. PASAJES)</v>
      </c>
      <c r="AE143" s="31">
        <f>[1]ES!E$2306</f>
        <v>9199</v>
      </c>
      <c r="AF143" s="31" t="str">
        <f>[1]ES!F$2306</f>
        <v>LEZO BIDE</v>
      </c>
      <c r="AG143" s="31" t="str">
        <f>[1]ES!G$2306</f>
        <v>28</v>
      </c>
      <c r="AH143" s="31" t="str">
        <f>[1]ES!H$2306</f>
        <v>Pasaia</v>
      </c>
      <c r="AI143" s="31" t="str">
        <f>[1]ES!I$2306</f>
        <v>20110</v>
      </c>
      <c r="AJ143" s="31">
        <f>[1]ES!J$2306</f>
        <v>3700</v>
      </c>
      <c r="AK143" s="31">
        <f>[1]ES!K$2306</f>
        <v>2460</v>
      </c>
      <c r="AL143" s="31">
        <f>[1]ES!L$2306</f>
        <v>81.100000000000009</v>
      </c>
      <c r="AM143" s="31">
        <f>[1]ES!M$2306</f>
        <v>954</v>
      </c>
      <c r="AN143" s="8" t="s">
        <v>810</v>
      </c>
    </row>
    <row r="144" spans="1:40" s="5" customFormat="1">
      <c r="A144" s="4" t="s">
        <v>4560</v>
      </c>
      <c r="B144" s="4">
        <v>2012</v>
      </c>
      <c r="C144" s="4" t="s">
        <v>5037</v>
      </c>
      <c r="D144" s="4" t="s">
        <v>5038</v>
      </c>
      <c r="E144" s="4" t="s">
        <v>99</v>
      </c>
      <c r="F144" s="4">
        <v>19</v>
      </c>
      <c r="G144" s="4" t="s">
        <v>5039</v>
      </c>
      <c r="H144" s="4" t="s">
        <v>5040</v>
      </c>
      <c r="I144" s="4" t="s">
        <v>6</v>
      </c>
      <c r="J144" s="4" t="s">
        <v>476</v>
      </c>
      <c r="K144" s="4">
        <v>975.96</v>
      </c>
      <c r="L144" s="4" t="s">
        <v>8</v>
      </c>
      <c r="M144" s="4">
        <v>0</v>
      </c>
      <c r="N144" s="4">
        <v>10898.402515744001</v>
      </c>
      <c r="O144" s="4">
        <v>0</v>
      </c>
      <c r="P144" s="4">
        <v>0</v>
      </c>
      <c r="Q144" s="4">
        <v>0</v>
      </c>
      <c r="R144" s="4">
        <v>1016.8</v>
      </c>
      <c r="S144" s="4">
        <v>1167.9000000000001</v>
      </c>
      <c r="T144" s="4">
        <v>255</v>
      </c>
      <c r="U144" s="16"/>
      <c r="V144" s="16"/>
      <c r="W144" s="16"/>
      <c r="X144" s="16"/>
      <c r="Y144" s="16"/>
      <c r="Z144" s="16"/>
      <c r="AA144" s="16"/>
      <c r="AB144" s="28" t="str">
        <f>[1]ES!B$1239</f>
        <v>1.(c)</v>
      </c>
      <c r="AC144" s="31" t="str">
        <f>[1]ES!C$1239</f>
        <v>E.ON GENERACIÓN, S.A.</v>
      </c>
      <c r="AD144" s="31" t="str">
        <f>[1]ES!D$1239</f>
        <v>C.T. PUENTE NUEVO</v>
      </c>
      <c r="AE144" s="31">
        <f>[1]ES!E$1239</f>
        <v>7690</v>
      </c>
      <c r="AF144" s="31" t="str">
        <f>[1]ES!F$1239</f>
        <v>NACIONAL 432, KM 232</v>
      </c>
      <c r="AG144" s="31" t="str">
        <f>[1]ES!G$1239</f>
        <v>432</v>
      </c>
      <c r="AH144" s="31" t="str">
        <f>[1]ES!H$1239</f>
        <v>Espiel</v>
      </c>
      <c r="AI144" s="31" t="str">
        <f>[1]ES!I$1239</f>
        <v>14220</v>
      </c>
      <c r="AJ144" s="31">
        <f>[1]ES!J$1239</f>
        <v>1180</v>
      </c>
      <c r="AK144" s="31">
        <f>[1]ES!K$1239</f>
        <v>1100</v>
      </c>
      <c r="AL144" s="31">
        <f>[1]ES!L$1239</f>
        <v>0</v>
      </c>
      <c r="AM144" s="31">
        <f>[1]ES!M$1239</f>
        <v>1050</v>
      </c>
      <c r="AN144" s="8" t="s">
        <v>810</v>
      </c>
    </row>
    <row r="145" spans="1:40">
      <c r="A145" s="1" t="s">
        <v>4560</v>
      </c>
      <c r="B145" s="1">
        <v>2012</v>
      </c>
      <c r="C145" s="1" t="s">
        <v>5041</v>
      </c>
      <c r="D145" s="1" t="s">
        <v>5042</v>
      </c>
      <c r="E145" s="1" t="s">
        <v>94</v>
      </c>
      <c r="F145" s="1">
        <v>18</v>
      </c>
      <c r="G145" s="1" t="s">
        <v>5043</v>
      </c>
      <c r="H145" s="1" t="s">
        <v>5044</v>
      </c>
      <c r="I145" s="1" t="s">
        <v>6</v>
      </c>
      <c r="J145" s="1" t="s">
        <v>476</v>
      </c>
      <c r="K145" s="1">
        <v>590</v>
      </c>
      <c r="L145" s="1" t="s">
        <v>8</v>
      </c>
      <c r="M145" s="1">
        <v>0</v>
      </c>
      <c r="N145" s="1">
        <v>6060.1911962719996</v>
      </c>
      <c r="O145" s="1">
        <v>36.681236783999992</v>
      </c>
      <c r="P145" s="1">
        <v>0</v>
      </c>
      <c r="Q145" s="1">
        <v>0</v>
      </c>
      <c r="R145" s="1">
        <v>2477.9</v>
      </c>
      <c r="S145" s="1">
        <v>2069.4</v>
      </c>
      <c r="T145" s="1">
        <v>160.74</v>
      </c>
      <c r="U145" s="3"/>
      <c r="V145" s="3"/>
      <c r="W145" s="3"/>
      <c r="X145" s="3"/>
      <c r="Y145" s="3"/>
      <c r="Z145" s="3"/>
      <c r="AA145" s="3"/>
    </row>
    <row r="146" spans="1:40" s="5" customFormat="1">
      <c r="A146" s="4" t="s">
        <v>4560</v>
      </c>
      <c r="B146" s="4">
        <v>2012</v>
      </c>
      <c r="C146" s="4" t="s">
        <v>5045</v>
      </c>
      <c r="D146" s="4" t="s">
        <v>5046</v>
      </c>
      <c r="E146" s="4" t="s">
        <v>274</v>
      </c>
      <c r="F146" s="4">
        <v>58</v>
      </c>
      <c r="G146" s="4" t="s">
        <v>5047</v>
      </c>
      <c r="H146" s="4" t="s">
        <v>5044</v>
      </c>
      <c r="I146" s="4" t="s">
        <v>14</v>
      </c>
      <c r="J146" s="4" t="s">
        <v>476</v>
      </c>
      <c r="K146" s="4">
        <v>590</v>
      </c>
      <c r="L146" s="4" t="s">
        <v>27</v>
      </c>
      <c r="M146" s="4">
        <v>0</v>
      </c>
      <c r="N146" s="4">
        <v>0</v>
      </c>
      <c r="O146" s="4">
        <v>0</v>
      </c>
      <c r="P146" s="4">
        <v>0</v>
      </c>
      <c r="Q146" s="4">
        <v>10057.091519408003</v>
      </c>
      <c r="R146" s="4">
        <v>48.55299999999999</v>
      </c>
      <c r="S146" s="4">
        <v>270.83199999999999</v>
      </c>
      <c r="T146" s="4">
        <v>0.99205999999999983</v>
      </c>
      <c r="U146" s="16"/>
      <c r="V146" s="16"/>
      <c r="W146" s="16"/>
      <c r="X146" s="16"/>
      <c r="Y146" s="16"/>
      <c r="Z146" s="16"/>
      <c r="AA146" s="16"/>
      <c r="AB146" s="28" t="str">
        <f>[1]ES!B$2487</f>
        <v>1.(c)</v>
      </c>
      <c r="AC146" s="31" t="str">
        <f>[1]ES!C$2487</f>
        <v>C. LUCHANA,23.MADRID</v>
      </c>
      <c r="AD146" s="31" t="str">
        <f>[1]ES!D$2487</f>
        <v>ELCOGAS S.A. - CENTRAL TÉRMICA GICC</v>
      </c>
      <c r="AE146" s="31">
        <f>[1]ES!E$2487</f>
        <v>8905</v>
      </c>
      <c r="AF146" s="31" t="str">
        <f>[1]ES!F$2487</f>
        <v>CTRA. CALZADA DE CALATRAVA A PUERTOLLANO, KM.27. PUERTOLLANO 13.500 (CIUDAD REAL)</v>
      </c>
      <c r="AG146" s="31" t="str">
        <f>[1]ES!G$2487</f>
        <v>KM. 27</v>
      </c>
      <c r="AH146" s="31" t="str">
        <f>[1]ES!H$2487</f>
        <v>PUERTOLLANO</v>
      </c>
      <c r="AI146" s="31" t="str">
        <f>[1]ES!I$2487</f>
        <v>13500</v>
      </c>
      <c r="AJ146" s="31">
        <f>[1]ES!J$2487</f>
        <v>361</v>
      </c>
      <c r="AK146" s="31">
        <f>[1]ES!K$2487</f>
        <v>0</v>
      </c>
      <c r="AL146" s="31">
        <f>[1]ES!L$2487</f>
        <v>0</v>
      </c>
      <c r="AM146" s="31">
        <f>[1]ES!M$2487</f>
        <v>1130</v>
      </c>
      <c r="AN146" s="8" t="s">
        <v>810</v>
      </c>
    </row>
    <row r="147" spans="1:40">
      <c r="A147" s="1" t="s">
        <v>4560</v>
      </c>
      <c r="B147" s="1">
        <v>2012</v>
      </c>
      <c r="C147" s="1" t="s">
        <v>5048</v>
      </c>
      <c r="D147" s="1" t="s">
        <v>5049</v>
      </c>
      <c r="E147" s="1" t="s">
        <v>1964</v>
      </c>
      <c r="F147" s="1">
        <v>134</v>
      </c>
      <c r="G147" s="1" t="s">
        <v>5050</v>
      </c>
      <c r="H147" s="1" t="s">
        <v>5051</v>
      </c>
      <c r="I147" s="1" t="s">
        <v>6</v>
      </c>
      <c r="J147" s="1" t="s">
        <v>633</v>
      </c>
      <c r="K147" s="1">
        <v>170</v>
      </c>
      <c r="L147" s="1" t="s">
        <v>8</v>
      </c>
      <c r="M147" s="1">
        <v>0</v>
      </c>
      <c r="N147" s="1">
        <v>0</v>
      </c>
      <c r="O147" s="1">
        <v>878.87781019200008</v>
      </c>
      <c r="P147" s="1">
        <v>0.48270389600000002</v>
      </c>
      <c r="Q147" s="1">
        <v>1733.182226896</v>
      </c>
      <c r="R147" s="1">
        <v>287.77</v>
      </c>
      <c r="S147" s="1">
        <v>162.64399999999998</v>
      </c>
      <c r="T147" s="1">
        <v>44.803000000000011</v>
      </c>
      <c r="U147" s="3"/>
      <c r="V147" s="3"/>
      <c r="W147" s="3"/>
      <c r="X147" s="3"/>
      <c r="Y147" s="3"/>
      <c r="Z147" s="3"/>
      <c r="AA147" s="3"/>
    </row>
    <row r="148" spans="1:40">
      <c r="A148" s="1" t="s">
        <v>4560</v>
      </c>
      <c r="B148" s="1">
        <v>2012</v>
      </c>
      <c r="C148" s="1" t="s">
        <v>5052</v>
      </c>
      <c r="D148" s="1" t="s">
        <v>5053</v>
      </c>
      <c r="E148" s="1" t="s">
        <v>1968</v>
      </c>
      <c r="F148" s="1">
        <v>135</v>
      </c>
      <c r="G148" s="1" t="s">
        <v>5054</v>
      </c>
      <c r="H148" s="1" t="s">
        <v>5051</v>
      </c>
      <c r="I148" s="1" t="s">
        <v>34</v>
      </c>
      <c r="J148" s="1" t="s">
        <v>633</v>
      </c>
      <c r="K148" s="1">
        <v>79</v>
      </c>
      <c r="L148" s="1" t="s">
        <v>8</v>
      </c>
      <c r="M148" s="1">
        <v>0</v>
      </c>
      <c r="N148" s="1">
        <v>0</v>
      </c>
      <c r="O148" s="1">
        <v>742.71530411200001</v>
      </c>
      <c r="P148" s="1">
        <v>4.8270808000000005E-2</v>
      </c>
      <c r="Q148" s="1">
        <v>911.93418000000008</v>
      </c>
      <c r="R148" s="1">
        <v>301.67600000000004</v>
      </c>
      <c r="S148" s="1">
        <v>175.98599999999999</v>
      </c>
      <c r="T148" s="1">
        <v>25.168000000000006</v>
      </c>
      <c r="U148" s="3"/>
      <c r="V148" s="3"/>
      <c r="W148" s="3"/>
      <c r="X148" s="3"/>
      <c r="Y148" s="3"/>
      <c r="Z148" s="3"/>
      <c r="AA148" s="3"/>
    </row>
    <row r="149" spans="1:40" s="5" customFormat="1">
      <c r="A149" s="4" t="s">
        <v>4560</v>
      </c>
      <c r="B149" s="4">
        <v>2012</v>
      </c>
      <c r="C149" s="4" t="s">
        <v>5055</v>
      </c>
      <c r="D149" s="4" t="s">
        <v>5056</v>
      </c>
      <c r="E149" s="4" t="s">
        <v>1972</v>
      </c>
      <c r="F149" s="4">
        <v>136</v>
      </c>
      <c r="G149" s="4" t="s">
        <v>5057</v>
      </c>
      <c r="H149" s="4" t="s">
        <v>5051</v>
      </c>
      <c r="I149" s="4" t="s">
        <v>6</v>
      </c>
      <c r="J149" s="4" t="s">
        <v>633</v>
      </c>
      <c r="K149" s="4">
        <v>114</v>
      </c>
      <c r="L149" s="4" t="s">
        <v>8</v>
      </c>
      <c r="M149" s="4">
        <v>0</v>
      </c>
      <c r="N149" s="4">
        <v>0</v>
      </c>
      <c r="O149" s="4">
        <v>744.55736450400013</v>
      </c>
      <c r="P149" s="4">
        <v>0</v>
      </c>
      <c r="Q149" s="4">
        <v>42.331230888</v>
      </c>
      <c r="R149" s="4">
        <v>281.791</v>
      </c>
      <c r="S149" s="4">
        <v>163.745</v>
      </c>
      <c r="T149" s="4">
        <v>44.185999999999993</v>
      </c>
      <c r="U149" s="16"/>
      <c r="V149" s="16"/>
      <c r="W149" s="16"/>
      <c r="X149" s="16"/>
      <c r="Y149" s="16"/>
      <c r="Z149" s="16"/>
      <c r="AA149" s="16"/>
      <c r="AB149" s="28" t="str">
        <f>[1]ES!B$2490</f>
        <v>4.(a).(vii)</v>
      </c>
      <c r="AC149" s="31" t="str">
        <f>[1]ES!C$2490</f>
        <v>REPSOL QUIMICA, S.A.</v>
      </c>
      <c r="AD149" s="31" t="str">
        <f>[1]ES!D$2490</f>
        <v>REPSOL QUÍMICA C.I. PUERTOLLANO</v>
      </c>
      <c r="AE149" s="31">
        <f>[1]ES!E$2490</f>
        <v>6927</v>
      </c>
      <c r="AF149" s="31" t="str">
        <f>[1]ES!F$2490</f>
        <v>CTRA. CALZADA DE CALATRAVA, KM.3,5. PUERTOLLANO  13.500 (CIUDAD REAL)</v>
      </c>
      <c r="AG149" s="31" t="str">
        <f>[1]ES!G$2490</f>
        <v>Nº 280</v>
      </c>
      <c r="AH149" s="31" t="str">
        <f>[1]ES!H$2490</f>
        <v>PUERTOLLANO</v>
      </c>
      <c r="AI149" s="31" t="str">
        <f>[1]ES!I$2490</f>
        <v>13500</v>
      </c>
      <c r="AJ149" s="31">
        <f>[1]ES!J$2490</f>
        <v>0</v>
      </c>
      <c r="AK149" s="31">
        <f>[1]ES!K$2490</f>
        <v>0</v>
      </c>
      <c r="AL149" s="31">
        <f>[1]ES!L$2490</f>
        <v>0</v>
      </c>
      <c r="AM149" s="31">
        <f>[1]ES!M$2490</f>
        <v>0</v>
      </c>
      <c r="AN149" s="8" t="s">
        <v>810</v>
      </c>
    </row>
    <row r="150" spans="1:40" s="5" customFormat="1">
      <c r="A150" s="4" t="s">
        <v>4560</v>
      </c>
      <c r="B150" s="4">
        <v>2012</v>
      </c>
      <c r="C150" s="4" t="s">
        <v>5058</v>
      </c>
      <c r="D150" s="4" t="s">
        <v>5059</v>
      </c>
      <c r="E150" s="4" t="s">
        <v>1977</v>
      </c>
      <c r="F150" s="4">
        <v>137</v>
      </c>
      <c r="G150" s="4" t="s">
        <v>5060</v>
      </c>
      <c r="H150" s="4" t="s">
        <v>5051</v>
      </c>
      <c r="I150" s="4" t="s">
        <v>6</v>
      </c>
      <c r="J150" s="4" t="s">
        <v>633</v>
      </c>
      <c r="K150" s="4">
        <v>114</v>
      </c>
      <c r="L150" s="4" t="s">
        <v>8</v>
      </c>
      <c r="M150" s="4">
        <v>0</v>
      </c>
      <c r="N150" s="4">
        <v>0</v>
      </c>
      <c r="O150" s="4">
        <v>195.83288148800006</v>
      </c>
      <c r="P150" s="4">
        <v>0</v>
      </c>
      <c r="Q150" s="4">
        <v>21.258502336000003</v>
      </c>
      <c r="R150" s="4">
        <v>44.067</v>
      </c>
      <c r="S150" s="4">
        <v>40.663000000000004</v>
      </c>
      <c r="T150" s="4">
        <v>4.125</v>
      </c>
      <c r="U150" s="16"/>
      <c r="V150" s="16"/>
      <c r="W150" s="16"/>
      <c r="X150" s="16"/>
      <c r="Y150" s="16"/>
      <c r="Z150" s="16"/>
      <c r="AA150" s="16"/>
      <c r="AB150" s="28" t="str">
        <f>[1]ES!B$2490</f>
        <v>4.(a).(vii)</v>
      </c>
      <c r="AC150" s="31" t="str">
        <f>[1]ES!C$2490</f>
        <v>REPSOL QUIMICA, S.A.</v>
      </c>
      <c r="AD150" s="31" t="str">
        <f>[1]ES!D$2490</f>
        <v>REPSOL QUÍMICA C.I. PUERTOLLANO</v>
      </c>
      <c r="AE150" s="31">
        <f>[1]ES!E$2490</f>
        <v>6927</v>
      </c>
      <c r="AF150" s="31" t="str">
        <f>[1]ES!F$2490</f>
        <v>CTRA. CALZADA DE CALATRAVA, KM.3,5. PUERTOLLANO  13.500 (CIUDAD REAL)</v>
      </c>
      <c r="AG150" s="31" t="str">
        <f>[1]ES!G$2490</f>
        <v>Nº 280</v>
      </c>
      <c r="AH150" s="31" t="str">
        <f>[1]ES!H$2490</f>
        <v>PUERTOLLANO</v>
      </c>
      <c r="AI150" s="31" t="str">
        <f>[1]ES!I$2490</f>
        <v>13500</v>
      </c>
      <c r="AJ150" s="31">
        <f>[1]ES!J$2490</f>
        <v>0</v>
      </c>
      <c r="AK150" s="31">
        <f>[1]ES!K$2490</f>
        <v>0</v>
      </c>
      <c r="AL150" s="31">
        <f>[1]ES!L$2490</f>
        <v>0</v>
      </c>
      <c r="AM150" s="31">
        <f>[1]ES!M$2490</f>
        <v>0</v>
      </c>
      <c r="AN150" s="8" t="s">
        <v>810</v>
      </c>
    </row>
    <row r="151" spans="1:40" s="5" customFormat="1">
      <c r="A151" s="4" t="s">
        <v>4560</v>
      </c>
      <c r="B151" s="4">
        <v>2012</v>
      </c>
      <c r="C151" s="4" t="s">
        <v>5061</v>
      </c>
      <c r="D151" s="4" t="s">
        <v>5062</v>
      </c>
      <c r="E151" s="4" t="s">
        <v>1981</v>
      </c>
      <c r="F151" s="4">
        <v>138</v>
      </c>
      <c r="G151" s="4" t="s">
        <v>5063</v>
      </c>
      <c r="H151" s="4" t="s">
        <v>5051</v>
      </c>
      <c r="I151" s="4" t="s">
        <v>6</v>
      </c>
      <c r="J151" s="4" t="s">
        <v>633</v>
      </c>
      <c r="K151" s="4">
        <v>72</v>
      </c>
      <c r="L151" s="4" t="s">
        <v>8</v>
      </c>
      <c r="M151" s="4">
        <v>0</v>
      </c>
      <c r="N151" s="4">
        <v>0</v>
      </c>
      <c r="O151" s="4">
        <v>47.620614400000001</v>
      </c>
      <c r="P151" s="4">
        <v>0</v>
      </c>
      <c r="Q151" s="4">
        <v>325.78398016000006</v>
      </c>
      <c r="R151" s="4">
        <v>18.268999999999998</v>
      </c>
      <c r="S151" s="4">
        <v>25.709000000000003</v>
      </c>
      <c r="T151" s="4">
        <v>2.9459999999999997</v>
      </c>
      <c r="U151" s="16"/>
      <c r="V151" s="16"/>
      <c r="W151" s="16"/>
      <c r="X151" s="16"/>
      <c r="Y151" s="16"/>
      <c r="Z151" s="16"/>
      <c r="AA151" s="16"/>
      <c r="AB151" s="28" t="str">
        <f>[1]ES!B$2490</f>
        <v>4.(a).(vii)</v>
      </c>
      <c r="AC151" s="31" t="str">
        <f>[1]ES!C$2490</f>
        <v>REPSOL QUIMICA, S.A.</v>
      </c>
      <c r="AD151" s="31" t="str">
        <f>[1]ES!D$2490</f>
        <v>REPSOL QUÍMICA C.I. PUERTOLLANO</v>
      </c>
      <c r="AE151" s="31">
        <f>[1]ES!E$2490</f>
        <v>6927</v>
      </c>
      <c r="AF151" s="31" t="str">
        <f>[1]ES!F$2490</f>
        <v>CTRA. CALZADA DE CALATRAVA, KM.3,5. PUERTOLLANO  13.500 (CIUDAD REAL)</v>
      </c>
      <c r="AG151" s="31" t="str">
        <f>[1]ES!G$2490</f>
        <v>Nº 280</v>
      </c>
      <c r="AH151" s="31" t="str">
        <f>[1]ES!H$2490</f>
        <v>PUERTOLLANO</v>
      </c>
      <c r="AI151" s="31" t="str">
        <f>[1]ES!I$2490</f>
        <v>13500</v>
      </c>
      <c r="AJ151" s="31">
        <f>[1]ES!J$2490</f>
        <v>0</v>
      </c>
      <c r="AK151" s="31">
        <f>[1]ES!K$2490</f>
        <v>0</v>
      </c>
      <c r="AL151" s="31">
        <f>[1]ES!L$2490</f>
        <v>0</v>
      </c>
      <c r="AM151" s="31">
        <f>[1]ES!M$2490</f>
        <v>0</v>
      </c>
      <c r="AN151" s="8" t="s">
        <v>810</v>
      </c>
    </row>
    <row r="152" spans="1:40" s="5" customFormat="1">
      <c r="A152" s="4" t="s">
        <v>4560</v>
      </c>
      <c r="B152" s="4">
        <v>2012</v>
      </c>
      <c r="C152" s="4" t="s">
        <v>5064</v>
      </c>
      <c r="D152" s="4" t="s">
        <v>5065</v>
      </c>
      <c r="E152" s="4" t="s">
        <v>1985</v>
      </c>
      <c r="F152" s="4">
        <v>139</v>
      </c>
      <c r="G152" s="4" t="s">
        <v>5066</v>
      </c>
      <c r="H152" s="4" t="s">
        <v>5051</v>
      </c>
      <c r="I152" s="4" t="s">
        <v>6</v>
      </c>
      <c r="J152" s="4" t="s">
        <v>633</v>
      </c>
      <c r="K152" s="4">
        <v>238</v>
      </c>
      <c r="L152" s="4" t="s">
        <v>8</v>
      </c>
      <c r="M152" s="4">
        <v>0</v>
      </c>
      <c r="N152" s="4">
        <v>0</v>
      </c>
      <c r="O152" s="4">
        <v>872.88337665599988</v>
      </c>
      <c r="P152" s="4">
        <v>0</v>
      </c>
      <c r="Q152" s="4">
        <v>4350.7496882879996</v>
      </c>
      <c r="R152" s="4">
        <v>393.91500000000002</v>
      </c>
      <c r="S152" s="4">
        <v>399.786</v>
      </c>
      <c r="T152" s="4">
        <v>56.796999999999997</v>
      </c>
      <c r="U152" s="16"/>
      <c r="V152" s="16"/>
      <c r="W152" s="16"/>
      <c r="X152" s="16"/>
      <c r="Y152" s="16"/>
      <c r="Z152" s="16"/>
      <c r="AA152" s="16"/>
      <c r="AB152" s="28" t="str">
        <f>[1]ES!B$2490</f>
        <v>4.(a).(vii)</v>
      </c>
      <c r="AC152" s="31" t="str">
        <f>[1]ES!C$2490</f>
        <v>REPSOL QUIMICA, S.A.</v>
      </c>
      <c r="AD152" s="31" t="str">
        <f>[1]ES!D$2490</f>
        <v>REPSOL QUÍMICA C.I. PUERTOLLANO</v>
      </c>
      <c r="AE152" s="31">
        <f>[1]ES!E$2490</f>
        <v>6927</v>
      </c>
      <c r="AF152" s="31" t="str">
        <f>[1]ES!F$2490</f>
        <v>CTRA. CALZADA DE CALATRAVA, KM.3,5. PUERTOLLANO  13.500 (CIUDAD REAL)</v>
      </c>
      <c r="AG152" s="31" t="str">
        <f>[1]ES!G$2490</f>
        <v>Nº 280</v>
      </c>
      <c r="AH152" s="31" t="str">
        <f>[1]ES!H$2490</f>
        <v>PUERTOLLANO</v>
      </c>
      <c r="AI152" s="31" t="str">
        <f>[1]ES!I$2490</f>
        <v>13500</v>
      </c>
      <c r="AJ152" s="31">
        <f>[1]ES!J$2490</f>
        <v>0</v>
      </c>
      <c r="AK152" s="31">
        <f>[1]ES!K$2490</f>
        <v>0</v>
      </c>
      <c r="AL152" s="31">
        <f>[1]ES!L$2490</f>
        <v>0</v>
      </c>
      <c r="AM152" s="31">
        <f>[1]ES!M$2490</f>
        <v>0</v>
      </c>
      <c r="AN152" s="8" t="s">
        <v>810</v>
      </c>
    </row>
    <row r="153" spans="1:40" s="5" customFormat="1">
      <c r="A153" s="4" t="s">
        <v>4560</v>
      </c>
      <c r="B153" s="4">
        <v>2012</v>
      </c>
      <c r="C153" s="4" t="s">
        <v>5067</v>
      </c>
      <c r="D153" s="4" t="s">
        <v>5068</v>
      </c>
      <c r="E153" s="4" t="s">
        <v>37</v>
      </c>
      <c r="F153" s="4">
        <v>6</v>
      </c>
      <c r="G153" s="4" t="s">
        <v>5069</v>
      </c>
      <c r="H153" s="4" t="s">
        <v>5070</v>
      </c>
      <c r="I153" s="4" t="s">
        <v>6</v>
      </c>
      <c r="J153" s="4" t="s">
        <v>476</v>
      </c>
      <c r="K153" s="4">
        <v>750</v>
      </c>
      <c r="L153" s="4" t="s">
        <v>8</v>
      </c>
      <c r="M153" s="4">
        <v>0</v>
      </c>
      <c r="N153" s="4">
        <v>5006.2138312479992</v>
      </c>
      <c r="O153" s="4">
        <v>0</v>
      </c>
      <c r="P153" s="4">
        <v>0</v>
      </c>
      <c r="Q153" s="4">
        <v>0</v>
      </c>
      <c r="R153" s="4">
        <v>1864.69</v>
      </c>
      <c r="S153" s="4">
        <v>1615.8</v>
      </c>
      <c r="T153" s="4">
        <v>156.88</v>
      </c>
      <c r="U153" s="16" t="s">
        <v>5071</v>
      </c>
      <c r="V153" s="16"/>
      <c r="W153" s="16"/>
      <c r="X153" s="16"/>
      <c r="Y153" s="16"/>
      <c r="Z153" s="16"/>
      <c r="AA153" s="16"/>
      <c r="AB153" s="28" t="str">
        <f>[1]ES!B$2963</f>
        <v>1.(c)</v>
      </c>
      <c r="AC153" s="31" t="str">
        <f>[1]ES!C$2963</f>
        <v>HIDROELÉCTRICA DEL CANTÁBRICO</v>
      </c>
      <c r="AD153" s="31" t="str">
        <f>[1]ES!D$2963</f>
        <v>CENTRAL TÉRMICA DE SOTO DE RIBERA</v>
      </c>
      <c r="AE153" s="31">
        <f>[1]ES!E$2963</f>
        <v>8520</v>
      </c>
      <c r="AF153" s="31" t="str">
        <f>[1]ES!F$2963</f>
        <v>SOTO DE RIBERA</v>
      </c>
      <c r="AG153" s="31" t="str">
        <f>[1]ES!G$2963</f>
        <v>S/N</v>
      </c>
      <c r="AH153" s="31" t="str">
        <f>[1]ES!H$2963</f>
        <v>SOTO DE RIBERA</v>
      </c>
      <c r="AI153" s="31" t="str">
        <f>[1]ES!I$2963</f>
        <v>33172</v>
      </c>
      <c r="AJ153" s="31">
        <f>[1]ES!J$2963</f>
        <v>3290</v>
      </c>
      <c r="AK153" s="31">
        <f>[1]ES!K$2963</f>
        <v>2720</v>
      </c>
      <c r="AL153" s="31">
        <f>[1]ES!L$2963</f>
        <v>154</v>
      </c>
      <c r="AM153" s="31">
        <f>[1]ES!M$2963</f>
        <v>1500</v>
      </c>
      <c r="AN153" s="8" t="s">
        <v>810</v>
      </c>
    </row>
    <row r="154" spans="1:40" s="5" customFormat="1">
      <c r="A154" s="4" t="s">
        <v>4560</v>
      </c>
      <c r="B154" s="4">
        <v>2012</v>
      </c>
      <c r="C154" s="4" t="s">
        <v>5072</v>
      </c>
      <c r="D154" s="4" t="s">
        <v>5073</v>
      </c>
      <c r="E154" s="4" t="s">
        <v>41</v>
      </c>
      <c r="F154" s="4">
        <v>7</v>
      </c>
      <c r="G154" s="4" t="s">
        <v>5074</v>
      </c>
      <c r="H154" s="4" t="s">
        <v>5070</v>
      </c>
      <c r="I154" s="4" t="s">
        <v>6</v>
      </c>
      <c r="J154" s="4" t="s">
        <v>476</v>
      </c>
      <c r="K154" s="4">
        <v>830</v>
      </c>
      <c r="L154" s="4" t="s">
        <v>8</v>
      </c>
      <c r="M154" s="4">
        <v>0</v>
      </c>
      <c r="N154" s="4">
        <v>10853.857166448</v>
      </c>
      <c r="O154" s="4">
        <v>8.0675302240000004</v>
      </c>
      <c r="P154" s="4">
        <v>0</v>
      </c>
      <c r="Q154" s="4">
        <v>0</v>
      </c>
      <c r="R154" s="4">
        <v>852.32</v>
      </c>
      <c r="S154" s="4">
        <v>1670.27</v>
      </c>
      <c r="T154" s="4">
        <v>30.18</v>
      </c>
      <c r="U154" s="16"/>
      <c r="V154" s="16"/>
      <c r="W154" s="16"/>
      <c r="X154" s="16"/>
      <c r="Y154" s="16"/>
      <c r="Z154" s="16"/>
      <c r="AA154" s="16"/>
      <c r="AB154" s="28" t="str">
        <f>[1]ES!B$2963</f>
        <v>1.(c)</v>
      </c>
      <c r="AC154" s="31" t="str">
        <f>[1]ES!C$2963</f>
        <v>HIDROELÉCTRICA DEL CANTÁBRICO</v>
      </c>
      <c r="AD154" s="31" t="str">
        <f>[1]ES!D$2963</f>
        <v>CENTRAL TÉRMICA DE SOTO DE RIBERA</v>
      </c>
      <c r="AE154" s="31">
        <f>[1]ES!E$2963</f>
        <v>8520</v>
      </c>
      <c r="AF154" s="31" t="str">
        <f>[1]ES!F$2963</f>
        <v>SOTO DE RIBERA</v>
      </c>
      <c r="AG154" s="31" t="str">
        <f>[1]ES!G$2963</f>
        <v>S/N</v>
      </c>
      <c r="AH154" s="31" t="str">
        <f>[1]ES!H$2963</f>
        <v>SOTO DE RIBERA</v>
      </c>
      <c r="AI154" s="31" t="str">
        <f>[1]ES!I$2963</f>
        <v>33172</v>
      </c>
      <c r="AJ154" s="31">
        <f>[1]ES!J$2963</f>
        <v>3290</v>
      </c>
      <c r="AK154" s="31">
        <f>[1]ES!K$2963</f>
        <v>2720</v>
      </c>
      <c r="AL154" s="31">
        <f>[1]ES!L$2963</f>
        <v>154</v>
      </c>
      <c r="AM154" s="31">
        <f>[1]ES!M$2963</f>
        <v>1500</v>
      </c>
      <c r="AN154" s="8" t="s">
        <v>810</v>
      </c>
    </row>
    <row r="155" spans="1:40">
      <c r="A155" s="1" t="s">
        <v>4560</v>
      </c>
      <c r="B155" s="1">
        <v>2012</v>
      </c>
      <c r="C155" s="1" t="s">
        <v>5075</v>
      </c>
      <c r="D155" s="1" t="s">
        <v>5076</v>
      </c>
      <c r="E155" s="1" t="s">
        <v>1436</v>
      </c>
      <c r="F155" s="1">
        <v>102</v>
      </c>
      <c r="G155" s="1" t="s">
        <v>5077</v>
      </c>
      <c r="H155" s="1" t="s">
        <v>5078</v>
      </c>
      <c r="I155" s="1" t="s">
        <v>34</v>
      </c>
      <c r="J155" s="1" t="s">
        <v>476</v>
      </c>
      <c r="K155" s="1">
        <v>683.33</v>
      </c>
      <c r="L155" s="1" t="s">
        <v>27</v>
      </c>
      <c r="M155" s="1">
        <v>0</v>
      </c>
      <c r="N155" s="1">
        <v>0</v>
      </c>
      <c r="O155" s="1">
        <v>0</v>
      </c>
      <c r="P155" s="1">
        <v>14744.40991228</v>
      </c>
      <c r="Q155" s="1">
        <v>0</v>
      </c>
      <c r="R155" s="1">
        <v>25.36</v>
      </c>
      <c r="S155" s="1">
        <v>245.899</v>
      </c>
      <c r="T155" s="1">
        <v>10.3925</v>
      </c>
      <c r="U155" s="3"/>
      <c r="V155" s="3"/>
      <c r="W155" s="3"/>
      <c r="X155" s="3"/>
      <c r="Y155" s="3"/>
      <c r="Z155" s="3"/>
      <c r="AA155" s="3"/>
    </row>
    <row r="156" spans="1:40">
      <c r="A156" s="1" t="s">
        <v>4560</v>
      </c>
      <c r="B156" s="1">
        <v>2012</v>
      </c>
      <c r="C156" s="1" t="s">
        <v>5079</v>
      </c>
      <c r="D156" s="1" t="s">
        <v>5080</v>
      </c>
      <c r="E156" s="1" t="s">
        <v>1441</v>
      </c>
      <c r="F156" s="1">
        <v>103</v>
      </c>
      <c r="G156" s="1" t="s">
        <v>5081</v>
      </c>
      <c r="H156" s="1" t="s">
        <v>5078</v>
      </c>
      <c r="I156" s="1" t="s">
        <v>34</v>
      </c>
      <c r="J156" s="1" t="s">
        <v>476</v>
      </c>
      <c r="K156" s="1">
        <v>669.12199999999996</v>
      </c>
      <c r="L156" s="1" t="s">
        <v>27</v>
      </c>
      <c r="M156" s="1">
        <v>0</v>
      </c>
      <c r="N156" s="1">
        <v>0</v>
      </c>
      <c r="O156" s="1">
        <v>0</v>
      </c>
      <c r="P156" s="1">
        <v>10115.77985144</v>
      </c>
      <c r="Q156" s="1">
        <v>0</v>
      </c>
      <c r="R156" s="1">
        <v>16.128</v>
      </c>
      <c r="S156" s="1">
        <v>141.12400000000002</v>
      </c>
      <c r="T156" s="1">
        <v>9.4913899999999991</v>
      </c>
      <c r="U156" s="3"/>
      <c r="V156" s="3"/>
      <c r="W156" s="3"/>
      <c r="X156" s="3"/>
      <c r="Y156" s="3"/>
      <c r="Z156" s="3"/>
      <c r="AA156" s="3"/>
    </row>
    <row r="157" spans="1:40">
      <c r="A157" s="1" t="s">
        <v>4560</v>
      </c>
      <c r="B157" s="1">
        <v>2012</v>
      </c>
      <c r="C157" s="1" t="s">
        <v>5082</v>
      </c>
      <c r="D157" s="1" t="s">
        <v>5083</v>
      </c>
      <c r="E157" s="1" t="s">
        <v>1446</v>
      </c>
      <c r="F157" s="1">
        <v>104</v>
      </c>
      <c r="G157" s="1" t="s">
        <v>5084</v>
      </c>
      <c r="H157" s="1" t="s">
        <v>5078</v>
      </c>
      <c r="I157" s="1" t="s">
        <v>34</v>
      </c>
      <c r="J157" s="1" t="s">
        <v>476</v>
      </c>
      <c r="K157" s="1">
        <v>697.01700000000005</v>
      </c>
      <c r="L157" s="1" t="s">
        <v>27</v>
      </c>
      <c r="M157" s="1">
        <v>0</v>
      </c>
      <c r="N157" s="1">
        <v>0</v>
      </c>
      <c r="O157" s="1">
        <v>0</v>
      </c>
      <c r="P157" s="1">
        <v>4128.8935485279999</v>
      </c>
      <c r="Q157" s="1">
        <v>0</v>
      </c>
      <c r="R157" s="1">
        <v>10.042999999999999</v>
      </c>
      <c r="S157" s="1">
        <v>62.608999999999995</v>
      </c>
      <c r="T157" s="1">
        <v>3.27902</v>
      </c>
      <c r="U157" s="3"/>
      <c r="V157" s="3"/>
      <c r="W157" s="3"/>
      <c r="X157" s="3"/>
      <c r="Y157" s="3"/>
      <c r="Z157" s="3"/>
      <c r="AA157" s="3"/>
    </row>
    <row r="158" spans="1:40" s="5" customFormat="1">
      <c r="A158" s="4" t="s">
        <v>4560</v>
      </c>
      <c r="B158" s="4">
        <v>2012</v>
      </c>
      <c r="C158" s="4" t="s">
        <v>5085</v>
      </c>
      <c r="D158" s="4" t="s">
        <v>5086</v>
      </c>
      <c r="E158" s="4" t="s">
        <v>305</v>
      </c>
      <c r="F158" s="4">
        <v>65</v>
      </c>
      <c r="G158" s="4" t="s">
        <v>5087</v>
      </c>
      <c r="H158" s="4" t="s">
        <v>5088</v>
      </c>
      <c r="I158" s="4" t="s">
        <v>34</v>
      </c>
      <c r="J158" s="4" t="s">
        <v>476</v>
      </c>
      <c r="K158" s="4">
        <v>662</v>
      </c>
      <c r="L158" s="4" t="s">
        <v>27</v>
      </c>
      <c r="M158" s="4">
        <v>0</v>
      </c>
      <c r="N158" s="4">
        <v>0</v>
      </c>
      <c r="O158" s="4">
        <v>0</v>
      </c>
      <c r="P158" s="4">
        <v>13685.368417752001</v>
      </c>
      <c r="Q158" s="4">
        <v>0</v>
      </c>
      <c r="R158" s="4">
        <v>20.373999999999999</v>
      </c>
      <c r="S158" s="4">
        <v>244.708</v>
      </c>
      <c r="T158" s="4">
        <v>2.3458199999999998</v>
      </c>
      <c r="U158" s="16"/>
      <c r="V158" s="16"/>
      <c r="W158" s="16"/>
      <c r="X158" s="16"/>
      <c r="Y158" s="16"/>
      <c r="Z158" s="16"/>
      <c r="AA158" s="16"/>
      <c r="AB158" s="28" t="str">
        <f>[1]ES!B$2720</f>
        <v>1.(c)</v>
      </c>
      <c r="AC158" s="31" t="str">
        <f>[1]ES!C$2720</f>
        <v>GAS NATURAL SDG, S.A.</v>
      </c>
      <c r="AD158" s="31" t="str">
        <f>[1]ES!D$2720</f>
        <v>CENTRAL TÉRMICA DE CICLO COMBINADO ST. ADRIÀ DE BESÓS - GRUPO 4</v>
      </c>
      <c r="AE158" s="31">
        <f>[1]ES!E$2720</f>
        <v>9795</v>
      </c>
      <c r="AF158" s="31" t="str">
        <f>[1]ES!F$2720</f>
        <v>EDUARD MARISTANY</v>
      </c>
      <c r="AG158" s="31" t="str">
        <f>[1]ES!G$2720</f>
        <v>46-48</v>
      </c>
      <c r="AH158" s="31" t="str">
        <f>[1]ES!H$2720</f>
        <v>Sant Adrià de Besòs</v>
      </c>
      <c r="AI158" s="31" t="str">
        <f>[1]ES!I$2720</f>
        <v>08930</v>
      </c>
      <c r="AJ158" s="31">
        <f>[1]ES!J$2720</f>
        <v>244</v>
      </c>
      <c r="AK158" s="31">
        <f>[1]ES!K$2720</f>
        <v>0</v>
      </c>
      <c r="AL158" s="31">
        <f>[1]ES!L$2720</f>
        <v>0</v>
      </c>
      <c r="AM158" s="31">
        <f>[1]ES!M$2720</f>
        <v>706</v>
      </c>
      <c r="AN158" s="8" t="s">
        <v>810</v>
      </c>
    </row>
    <row r="159" spans="1:40" s="5" customFormat="1">
      <c r="A159" s="4" t="s">
        <v>4560</v>
      </c>
      <c r="B159" s="4">
        <v>2012</v>
      </c>
      <c r="C159" s="4" t="s">
        <v>5089</v>
      </c>
      <c r="D159" s="4" t="s">
        <v>5090</v>
      </c>
      <c r="E159" s="4" t="s">
        <v>2318</v>
      </c>
      <c r="F159" s="4">
        <v>213</v>
      </c>
      <c r="G159" s="4" t="s">
        <v>5091</v>
      </c>
      <c r="H159" s="4" t="s">
        <v>5088</v>
      </c>
      <c r="I159" s="4" t="s">
        <v>34</v>
      </c>
      <c r="J159" s="4" t="s">
        <v>476</v>
      </c>
      <c r="K159" s="4">
        <v>727.2</v>
      </c>
      <c r="L159" s="4" t="s">
        <v>27</v>
      </c>
      <c r="M159" s="4">
        <v>0</v>
      </c>
      <c r="N159" s="4">
        <v>0</v>
      </c>
      <c r="O159" s="4">
        <v>0</v>
      </c>
      <c r="P159" s="4">
        <v>4607.4312265280014</v>
      </c>
      <c r="Q159" s="4">
        <v>0</v>
      </c>
      <c r="R159" s="4">
        <v>0</v>
      </c>
      <c r="S159" s="4">
        <v>81.564000000000007</v>
      </c>
      <c r="T159" s="4">
        <v>0</v>
      </c>
      <c r="U159" s="16"/>
      <c r="V159" s="16"/>
      <c r="W159" s="16"/>
      <c r="X159" s="16"/>
      <c r="Y159" s="16"/>
      <c r="Z159" s="16"/>
      <c r="AA159" s="16"/>
      <c r="AB159" s="28" t="str">
        <f>[1]ES!B$2719</f>
        <v>1.(c)</v>
      </c>
      <c r="AC159" s="31" t="str">
        <f>[1]ES!C$2719</f>
        <v>ENDESA GENERACIÓN, S.L.</v>
      </c>
      <c r="AD159" s="31" t="str">
        <f>[1]ES!D$2719</f>
        <v>CENTRAL TERMICA CICLE COMBINAT BESÓS - GRUPO 5</v>
      </c>
      <c r="AE159" s="31">
        <f>[1]ES!E$2719</f>
        <v>175419</v>
      </c>
      <c r="AF159" s="31" t="str">
        <f>[1]ES!F$2719</f>
        <v>DE LA RONDA LITORAL B-10, DIRECCIÓ BESÒS</v>
      </c>
      <c r="AG159" s="31" t="str">
        <f>[1]ES!G$2719</f>
        <v xml:space="preserve">PK 25 </v>
      </c>
      <c r="AH159" s="31" t="str">
        <f>[1]ES!H$2719</f>
        <v>Sant Adrià de Besòs</v>
      </c>
      <c r="AI159" s="31" t="str">
        <f>[1]ES!I$2719</f>
        <v>08930</v>
      </c>
      <c r="AJ159" s="31">
        <f>[1]ES!J$2719</f>
        <v>130</v>
      </c>
      <c r="AK159" s="31">
        <f>[1]ES!K$2719</f>
        <v>0</v>
      </c>
      <c r="AL159" s="31">
        <f>[1]ES!L$2719</f>
        <v>0</v>
      </c>
      <c r="AM159" s="31">
        <f>[1]ES!M$2719</f>
        <v>578</v>
      </c>
      <c r="AN159" s="8" t="s">
        <v>810</v>
      </c>
    </row>
    <row r="160" spans="1:40" s="5" customFormat="1">
      <c r="A160" s="4" t="s">
        <v>4560</v>
      </c>
      <c r="B160" s="4">
        <v>2012</v>
      </c>
      <c r="C160" s="4" t="s">
        <v>5092</v>
      </c>
      <c r="D160" s="4" t="s">
        <v>5093</v>
      </c>
      <c r="E160" s="4" t="s">
        <v>2323</v>
      </c>
      <c r="F160" s="4">
        <v>214</v>
      </c>
      <c r="G160" s="4" t="s">
        <v>5094</v>
      </c>
      <c r="H160" s="4" t="s">
        <v>5088</v>
      </c>
      <c r="I160" s="4" t="s">
        <v>34</v>
      </c>
      <c r="J160" s="4" t="s">
        <v>476</v>
      </c>
      <c r="K160" s="4">
        <v>727.2</v>
      </c>
      <c r="L160" s="4" t="s">
        <v>27</v>
      </c>
      <c r="M160" s="4">
        <v>0</v>
      </c>
      <c r="N160" s="4">
        <v>0</v>
      </c>
      <c r="O160" s="4">
        <v>0</v>
      </c>
      <c r="P160" s="4">
        <v>3455.183780712</v>
      </c>
      <c r="Q160" s="4">
        <v>0</v>
      </c>
      <c r="R160" s="4">
        <v>0</v>
      </c>
      <c r="S160" s="4">
        <v>53.034999999999997</v>
      </c>
      <c r="T160" s="4">
        <v>0</v>
      </c>
      <c r="U160" s="16"/>
      <c r="V160" s="16"/>
      <c r="W160" s="16"/>
      <c r="X160" s="16"/>
      <c r="Y160" s="16"/>
      <c r="Z160" s="16"/>
      <c r="AA160" s="16"/>
      <c r="AB160" s="28" t="str">
        <f>[1]ES!B$2719</f>
        <v>1.(c)</v>
      </c>
      <c r="AC160" s="31" t="str">
        <f>[1]ES!C$2719</f>
        <v>ENDESA GENERACIÓN, S.L.</v>
      </c>
      <c r="AD160" s="31" t="str">
        <f>[1]ES!D$2719</f>
        <v>CENTRAL TERMICA CICLE COMBINAT BESÓS - GRUPO 5</v>
      </c>
      <c r="AE160" s="31">
        <f>[1]ES!E$2719</f>
        <v>175419</v>
      </c>
      <c r="AF160" s="31" t="str">
        <f>[1]ES!F$2719</f>
        <v>DE LA RONDA LITORAL B-10, DIRECCIÓ BESÒS</v>
      </c>
      <c r="AG160" s="31" t="str">
        <f>[1]ES!G$2719</f>
        <v xml:space="preserve">PK 25 </v>
      </c>
      <c r="AH160" s="31" t="str">
        <f>[1]ES!H$2719</f>
        <v>Sant Adrià de Besòs</v>
      </c>
      <c r="AI160" s="31" t="str">
        <f>[1]ES!I$2719</f>
        <v>08930</v>
      </c>
      <c r="AJ160" s="31">
        <f>[1]ES!J$2719</f>
        <v>130</v>
      </c>
      <c r="AK160" s="31">
        <f>[1]ES!K$2719</f>
        <v>0</v>
      </c>
      <c r="AL160" s="31">
        <f>[1]ES!L$2719</f>
        <v>0</v>
      </c>
      <c r="AM160" s="31">
        <f>[1]ES!M$2719</f>
        <v>578</v>
      </c>
      <c r="AN160" s="8" t="s">
        <v>810</v>
      </c>
    </row>
    <row r="161" spans="1:40" s="5" customFormat="1">
      <c r="A161" s="4" t="s">
        <v>4560</v>
      </c>
      <c r="B161" s="4">
        <v>2012</v>
      </c>
      <c r="C161" s="4" t="s">
        <v>5095</v>
      </c>
      <c r="D161" s="4" t="s">
        <v>5096</v>
      </c>
      <c r="E161" s="4" t="s">
        <v>286</v>
      </c>
      <c r="F161" s="4">
        <v>61</v>
      </c>
      <c r="G161" s="4" t="s">
        <v>5097</v>
      </c>
      <c r="H161" s="4" t="s">
        <v>5098</v>
      </c>
      <c r="I161" s="4" t="s">
        <v>34</v>
      </c>
      <c r="J161" s="4" t="s">
        <v>476</v>
      </c>
      <c r="K161" s="4">
        <v>654</v>
      </c>
      <c r="L161" s="4" t="s">
        <v>27</v>
      </c>
      <c r="M161" s="4">
        <v>0</v>
      </c>
      <c r="N161" s="4">
        <v>0</v>
      </c>
      <c r="O161" s="4">
        <v>0</v>
      </c>
      <c r="P161" s="4">
        <v>13830.738117080002</v>
      </c>
      <c r="Q161" s="4">
        <v>0</v>
      </c>
      <c r="R161" s="4">
        <v>6.0619999999999994</v>
      </c>
      <c r="S161" s="4">
        <v>152.53100000000003</v>
      </c>
      <c r="T161" s="4">
        <v>4.6725899999999996</v>
      </c>
      <c r="U161" s="16"/>
      <c r="V161" s="16"/>
      <c r="W161" s="16"/>
      <c r="X161" s="16"/>
      <c r="Y161" s="16"/>
      <c r="Z161" s="16"/>
      <c r="AA161" s="16"/>
      <c r="AB161" s="28" t="str">
        <f>[1]ES!B$2683</f>
        <v>1.(c)</v>
      </c>
      <c r="AC161" s="31" t="str">
        <f>[1]ES!C$2683</f>
        <v>ENDESA GENERACIÓN, S.L.</v>
      </c>
      <c r="AD161" s="31" t="str">
        <f>[1]ES!D$2683</f>
        <v>CENTRAL TÉRMICA CICLO COMBINADO SAN ROQUE GRUPO 2</v>
      </c>
      <c r="AE161" s="31">
        <f>[1]ES!E$2683</f>
        <v>10172</v>
      </c>
      <c r="AF161" s="31" t="str">
        <f>[1]ES!F$2683</f>
        <v>GUADARRANQUE, PARCELA PEI-6 Y 7</v>
      </c>
      <c r="AG161" s="31" t="str">
        <f>[1]ES!G$2683</f>
        <v>6</v>
      </c>
      <c r="AH161" s="31" t="str">
        <f>[1]ES!H$2683</f>
        <v>SAN ROQUE</v>
      </c>
      <c r="AI161" s="31" t="str">
        <f>[1]ES!I$2683</f>
        <v>11360</v>
      </c>
      <c r="AJ161" s="31">
        <f>[1]ES!J$2683</f>
        <v>0</v>
      </c>
      <c r="AK161" s="31">
        <f>[1]ES!K$2683</f>
        <v>0</v>
      </c>
      <c r="AL161" s="31">
        <f>[1]ES!L$2683</f>
        <v>0</v>
      </c>
      <c r="AM161" s="31">
        <f>[1]ES!M$2683</f>
        <v>0</v>
      </c>
      <c r="AN161" s="8" t="s">
        <v>810</v>
      </c>
    </row>
    <row r="162" spans="1:40" s="5" customFormat="1">
      <c r="A162" s="4" t="s">
        <v>4560</v>
      </c>
      <c r="B162" s="4">
        <v>2012</v>
      </c>
      <c r="C162" s="4" t="s">
        <v>5099</v>
      </c>
      <c r="D162" s="4" t="s">
        <v>5100</v>
      </c>
      <c r="E162" s="4" t="s">
        <v>296</v>
      </c>
      <c r="F162" s="4">
        <v>63</v>
      </c>
      <c r="G162" s="4" t="s">
        <v>5101</v>
      </c>
      <c r="H162" s="4" t="s">
        <v>5098</v>
      </c>
      <c r="I162" s="4" t="s">
        <v>34</v>
      </c>
      <c r="J162" s="4" t="s">
        <v>476</v>
      </c>
      <c r="K162" s="4">
        <v>714</v>
      </c>
      <c r="L162" s="4" t="s">
        <v>27</v>
      </c>
      <c r="M162" s="4">
        <v>0</v>
      </c>
      <c r="N162" s="4">
        <v>0</v>
      </c>
      <c r="O162" s="4">
        <v>0</v>
      </c>
      <c r="P162" s="4">
        <v>985.78959152799996</v>
      </c>
      <c r="Q162" s="4">
        <v>0</v>
      </c>
      <c r="R162" s="4">
        <v>0.995</v>
      </c>
      <c r="S162" s="4">
        <v>5.5310000000000006</v>
      </c>
      <c r="T162" s="4">
        <v>0.15947</v>
      </c>
      <c r="U162" s="16"/>
      <c r="V162" s="16"/>
      <c r="W162" s="16"/>
      <c r="X162" s="16"/>
      <c r="Y162" s="16"/>
      <c r="Z162" s="16"/>
      <c r="AA162" s="16"/>
      <c r="AB162" s="28" t="str">
        <f>[1]ES!B$2683</f>
        <v>1.(c)</v>
      </c>
      <c r="AC162" s="31" t="str">
        <f>[1]ES!C$2683</f>
        <v>ENDESA GENERACIÓN, S.L.</v>
      </c>
      <c r="AD162" s="31" t="str">
        <f>[1]ES!D$2683</f>
        <v>CENTRAL TÉRMICA CICLO COMBINADO SAN ROQUE GRUPO 2</v>
      </c>
      <c r="AE162" s="31">
        <f>[1]ES!E$2683</f>
        <v>10172</v>
      </c>
      <c r="AF162" s="31" t="str">
        <f>[1]ES!F$2683</f>
        <v>GUADARRANQUE, PARCELA PEI-6 Y 7</v>
      </c>
      <c r="AG162" s="31" t="str">
        <f>[1]ES!G$2683</f>
        <v>6</v>
      </c>
      <c r="AH162" s="31" t="str">
        <f>[1]ES!H$2683</f>
        <v>SAN ROQUE</v>
      </c>
      <c r="AI162" s="31" t="str">
        <f>[1]ES!I$2683</f>
        <v>11360</v>
      </c>
      <c r="AJ162" s="31">
        <f>[1]ES!J$2683</f>
        <v>0</v>
      </c>
      <c r="AK162" s="31">
        <f>[1]ES!K$2683</f>
        <v>0</v>
      </c>
      <c r="AL162" s="31">
        <f>[1]ES!L$2683</f>
        <v>0</v>
      </c>
      <c r="AM162" s="31">
        <f>[1]ES!M$2683</f>
        <v>0</v>
      </c>
      <c r="AN162" s="8" t="s">
        <v>810</v>
      </c>
    </row>
    <row r="163" spans="1:40" s="5" customFormat="1">
      <c r="A163" s="4" t="s">
        <v>4560</v>
      </c>
      <c r="B163" s="4">
        <v>2012</v>
      </c>
      <c r="C163" s="4" t="s">
        <v>5102</v>
      </c>
      <c r="D163" s="4" t="s">
        <v>5103</v>
      </c>
      <c r="E163" s="4" t="s">
        <v>341</v>
      </c>
      <c r="F163" s="4">
        <v>73</v>
      </c>
      <c r="G163" s="4" t="s">
        <v>5104</v>
      </c>
      <c r="H163" s="4" t="s">
        <v>5098</v>
      </c>
      <c r="I163" s="4" t="s">
        <v>34</v>
      </c>
      <c r="J163" s="4" t="s">
        <v>476</v>
      </c>
      <c r="K163" s="4">
        <v>646</v>
      </c>
      <c r="L163" s="4" t="s">
        <v>27</v>
      </c>
      <c r="M163" s="4">
        <v>0</v>
      </c>
      <c r="N163" s="4">
        <v>0</v>
      </c>
      <c r="O163" s="4">
        <v>0</v>
      </c>
      <c r="P163" s="4">
        <v>8458.6149841840015</v>
      </c>
      <c r="Q163" s="4">
        <v>0</v>
      </c>
      <c r="R163" s="4">
        <v>4.452</v>
      </c>
      <c r="S163" s="4">
        <v>76.063000000000002</v>
      </c>
      <c r="T163" s="4">
        <v>9.0549999999999992E-2</v>
      </c>
      <c r="U163" s="16"/>
      <c r="V163" s="16"/>
      <c r="W163" s="16"/>
      <c r="X163" s="16"/>
      <c r="Y163" s="16"/>
      <c r="Z163" s="16"/>
      <c r="AA163" s="16"/>
      <c r="AB163" s="28" t="str">
        <f>[1]ES!B$2684</f>
        <v>1.(c)</v>
      </c>
      <c r="AC163" s="31" t="str">
        <f>[1]ES!C$2684</f>
        <v>NUEVA GENERADORA DEL SUR, S.A.</v>
      </c>
      <c r="AD163" s="31" t="str">
        <f>[1]ES!D$2684</f>
        <v>CENTRAL TERMICA DE CICLO COMBINADO CAMPO DE GIBRALTAR</v>
      </c>
      <c r="AE163" s="31">
        <f>[1]ES!E$2684</f>
        <v>10187</v>
      </c>
      <c r="AF163" s="31" t="str">
        <f>[1]ES!F$2684</f>
        <v>PUENTE MAYORGA</v>
      </c>
      <c r="AG163" s="31" t="str">
        <f>[1]ES!G$2684</f>
        <v>S/N</v>
      </c>
      <c r="AH163" s="31" t="str">
        <f>[1]ES!H$2684</f>
        <v>San Roque</v>
      </c>
      <c r="AI163" s="31" t="str">
        <f>[1]ES!I$2684</f>
        <v>11360</v>
      </c>
      <c r="AJ163" s="31">
        <f>[1]ES!J$2684</f>
        <v>252</v>
      </c>
      <c r="AK163" s="31">
        <f>[1]ES!K$2684</f>
        <v>0</v>
      </c>
      <c r="AL163" s="31">
        <f>[1]ES!L$2684</f>
        <v>0</v>
      </c>
      <c r="AM163" s="31">
        <f>[1]ES!M$2684</f>
        <v>1040</v>
      </c>
      <c r="AN163" s="8" t="s">
        <v>810</v>
      </c>
    </row>
    <row r="164" spans="1:40" s="5" customFormat="1">
      <c r="A164" s="4" t="s">
        <v>4560</v>
      </c>
      <c r="B164" s="4">
        <v>2012</v>
      </c>
      <c r="C164" s="4" t="s">
        <v>5105</v>
      </c>
      <c r="D164" s="4" t="s">
        <v>5106</v>
      </c>
      <c r="E164" s="4" t="s">
        <v>345</v>
      </c>
      <c r="F164" s="4">
        <v>74</v>
      </c>
      <c r="G164" s="4" t="s">
        <v>5107</v>
      </c>
      <c r="H164" s="4" t="s">
        <v>5098</v>
      </c>
      <c r="I164" s="4" t="s">
        <v>34</v>
      </c>
      <c r="J164" s="4" t="s">
        <v>476</v>
      </c>
      <c r="K164" s="4">
        <v>646</v>
      </c>
      <c r="L164" s="4" t="s">
        <v>27</v>
      </c>
      <c r="M164" s="4">
        <v>0</v>
      </c>
      <c r="N164" s="4">
        <v>0</v>
      </c>
      <c r="O164" s="4">
        <v>0</v>
      </c>
      <c r="P164" s="4">
        <v>10910.606750032002</v>
      </c>
      <c r="Q164" s="4">
        <v>0</v>
      </c>
      <c r="R164" s="4">
        <v>3.94</v>
      </c>
      <c r="S164" s="4">
        <v>175.49400000000003</v>
      </c>
      <c r="T164" s="4">
        <v>1.08413</v>
      </c>
      <c r="U164" s="16"/>
      <c r="V164" s="16"/>
      <c r="W164" s="16"/>
      <c r="X164" s="16"/>
      <c r="Y164" s="16"/>
      <c r="Z164" s="16"/>
      <c r="AA164" s="16"/>
      <c r="AB164" s="28" t="str">
        <f>[1]ES!B$2684</f>
        <v>1.(c)</v>
      </c>
      <c r="AC164" s="31" t="str">
        <f>[1]ES!C$2684</f>
        <v>NUEVA GENERADORA DEL SUR, S.A.</v>
      </c>
      <c r="AD164" s="31" t="str">
        <f>[1]ES!D$2684</f>
        <v>CENTRAL TERMICA DE CICLO COMBINADO CAMPO DE GIBRALTAR</v>
      </c>
      <c r="AE164" s="31">
        <f>[1]ES!E$2684</f>
        <v>10187</v>
      </c>
      <c r="AF164" s="31" t="str">
        <f>[1]ES!F$2684</f>
        <v>PUENTE MAYORGA</v>
      </c>
      <c r="AG164" s="31" t="str">
        <f>[1]ES!G$2684</f>
        <v>S/N</v>
      </c>
      <c r="AH164" s="31" t="str">
        <f>[1]ES!H$2684</f>
        <v>San Roque</v>
      </c>
      <c r="AI164" s="31" t="str">
        <f>[1]ES!I$2684</f>
        <v>11360</v>
      </c>
      <c r="AJ164" s="31">
        <f>[1]ES!J$2684</f>
        <v>252</v>
      </c>
      <c r="AK164" s="31">
        <f>[1]ES!K$2684</f>
        <v>0</v>
      </c>
      <c r="AL164" s="31">
        <f>[1]ES!L$2684</f>
        <v>0</v>
      </c>
      <c r="AM164" s="31">
        <f>[1]ES!M$2684</f>
        <v>1040</v>
      </c>
      <c r="AN164" s="8" t="s">
        <v>810</v>
      </c>
    </row>
    <row r="165" spans="1:40" s="5" customFormat="1">
      <c r="A165" s="4" t="s">
        <v>4560</v>
      </c>
      <c r="B165" s="4">
        <v>2012</v>
      </c>
      <c r="C165" s="4" t="s">
        <v>5108</v>
      </c>
      <c r="D165" s="4" t="s">
        <v>5109</v>
      </c>
      <c r="E165" s="4" t="s">
        <v>2073</v>
      </c>
      <c r="F165" s="4">
        <v>159</v>
      </c>
      <c r="G165" s="4" t="s">
        <v>5110</v>
      </c>
      <c r="H165" s="4" t="s">
        <v>5098</v>
      </c>
      <c r="I165" s="4" t="s">
        <v>6</v>
      </c>
      <c r="J165" s="4" t="s">
        <v>633</v>
      </c>
      <c r="K165" s="4">
        <v>73.86</v>
      </c>
      <c r="L165" s="4" t="s">
        <v>8</v>
      </c>
      <c r="M165" s="4">
        <v>0</v>
      </c>
      <c r="N165" s="4">
        <v>0</v>
      </c>
      <c r="O165" s="4">
        <v>1053.0124258399999</v>
      </c>
      <c r="P165" s="4">
        <v>0</v>
      </c>
      <c r="Q165" s="4">
        <v>1451.197425656</v>
      </c>
      <c r="R165" s="4">
        <v>387.90599999999995</v>
      </c>
      <c r="S165" s="4">
        <v>145.90600000000001</v>
      </c>
      <c r="T165" s="4">
        <v>18.625</v>
      </c>
      <c r="U165" s="16"/>
      <c r="V165" s="16"/>
      <c r="W165" s="16"/>
      <c r="X165" s="16"/>
      <c r="Y165" s="16"/>
      <c r="Z165" s="16"/>
      <c r="AA165" s="16"/>
      <c r="AB165" s="28" t="str">
        <f>[1]ES!B$2691</f>
        <v>1.(a)</v>
      </c>
      <c r="AC165" s="31" t="str">
        <f>[1]ES!C$2691</f>
        <v>COMPAÑÍA ESPAÑOLA DE PETRÓLEOS, S.A.</v>
      </c>
      <c r="AD165" s="31" t="str">
        <f>[1]ES!D$2691</f>
        <v>REFINERÍA GIBRALTAR</v>
      </c>
      <c r="AE165" s="31">
        <f>[1]ES!E$2691</f>
        <v>6790</v>
      </c>
      <c r="AF165" s="31" t="str">
        <f>[1]ES!F$2691</f>
        <v>PUENTE MAYORGA</v>
      </c>
      <c r="AG165" s="31" t="str">
        <f>[1]ES!G$2691</f>
        <v>S/N</v>
      </c>
      <c r="AH165" s="31" t="str">
        <f>[1]ES!H$2691</f>
        <v>San Roque</v>
      </c>
      <c r="AI165" s="31" t="str">
        <f>[1]ES!I$2691</f>
        <v>11360</v>
      </c>
      <c r="AJ165" s="31">
        <f>[1]ES!J$2691</f>
        <v>2000</v>
      </c>
      <c r="AK165" s="31">
        <f>[1]ES!K$2691</f>
        <v>5940</v>
      </c>
      <c r="AL165" s="31">
        <f>[1]ES!L$2691</f>
        <v>304</v>
      </c>
      <c r="AM165" s="31">
        <f>[1]ES!M$2691</f>
        <v>1590</v>
      </c>
      <c r="AN165" s="8" t="s">
        <v>810</v>
      </c>
    </row>
    <row r="166" spans="1:40" s="5" customFormat="1">
      <c r="A166" s="4" t="s">
        <v>4560</v>
      </c>
      <c r="B166" s="4">
        <v>2012</v>
      </c>
      <c r="C166" s="4" t="s">
        <v>5111</v>
      </c>
      <c r="D166" s="4" t="s">
        <v>5112</v>
      </c>
      <c r="E166" s="4" t="s">
        <v>2078</v>
      </c>
      <c r="F166" s="4">
        <v>160</v>
      </c>
      <c r="G166" s="4" t="s">
        <v>5113</v>
      </c>
      <c r="H166" s="4" t="s">
        <v>5098</v>
      </c>
      <c r="I166" s="4" t="s">
        <v>6</v>
      </c>
      <c r="J166" s="4" t="s">
        <v>633</v>
      </c>
      <c r="K166" s="4">
        <v>102.61</v>
      </c>
      <c r="L166" s="4" t="s">
        <v>8</v>
      </c>
      <c r="M166" s="4">
        <v>0</v>
      </c>
      <c r="N166" s="4">
        <v>0</v>
      </c>
      <c r="O166" s="4">
        <v>1054.8662349040001</v>
      </c>
      <c r="P166" s="4">
        <v>0</v>
      </c>
      <c r="Q166" s="4">
        <v>1664.2770814960002</v>
      </c>
      <c r="R166" s="4">
        <v>358.13900000000001</v>
      </c>
      <c r="S166" s="4">
        <v>237.167</v>
      </c>
      <c r="T166" s="4">
        <v>21.396999999999998</v>
      </c>
      <c r="U166" s="16"/>
      <c r="V166" s="16"/>
      <c r="W166" s="16"/>
      <c r="X166" s="16"/>
      <c r="Y166" s="16"/>
      <c r="Z166" s="16"/>
      <c r="AA166" s="16"/>
      <c r="AB166" s="28" t="str">
        <f>[1]ES!B$2691</f>
        <v>1.(a)</v>
      </c>
      <c r="AC166" s="31" t="str">
        <f>[1]ES!C$2691</f>
        <v>COMPAÑÍA ESPAÑOLA DE PETRÓLEOS, S.A.</v>
      </c>
      <c r="AD166" s="31" t="str">
        <f>[1]ES!D$2691</f>
        <v>REFINERÍA GIBRALTAR</v>
      </c>
      <c r="AE166" s="31">
        <f>[1]ES!E$2691</f>
        <v>6790</v>
      </c>
      <c r="AF166" s="31" t="str">
        <f>[1]ES!F$2691</f>
        <v>PUENTE MAYORGA</v>
      </c>
      <c r="AG166" s="31" t="str">
        <f>[1]ES!G$2691</f>
        <v>S/N</v>
      </c>
      <c r="AH166" s="31" t="str">
        <f>[1]ES!H$2691</f>
        <v>San Roque</v>
      </c>
      <c r="AI166" s="31" t="str">
        <f>[1]ES!I$2691</f>
        <v>11360</v>
      </c>
      <c r="AJ166" s="31">
        <f>[1]ES!J$2691</f>
        <v>2000</v>
      </c>
      <c r="AK166" s="31">
        <f>[1]ES!K$2691</f>
        <v>5940</v>
      </c>
      <c r="AL166" s="31">
        <f>[1]ES!L$2691</f>
        <v>304</v>
      </c>
      <c r="AM166" s="31">
        <f>[1]ES!M$2691</f>
        <v>1590</v>
      </c>
      <c r="AN166" s="8" t="s">
        <v>810</v>
      </c>
    </row>
    <row r="167" spans="1:40" s="5" customFormat="1">
      <c r="A167" s="4" t="s">
        <v>4560</v>
      </c>
      <c r="B167" s="4">
        <v>2012</v>
      </c>
      <c r="C167" s="4" t="s">
        <v>5114</v>
      </c>
      <c r="D167" s="4" t="s">
        <v>5115</v>
      </c>
      <c r="E167" s="4" t="s">
        <v>2083</v>
      </c>
      <c r="F167" s="4">
        <v>161</v>
      </c>
      <c r="G167" s="4" t="s">
        <v>5116</v>
      </c>
      <c r="H167" s="4" t="s">
        <v>5098</v>
      </c>
      <c r="I167" s="4" t="s">
        <v>6</v>
      </c>
      <c r="J167" s="4" t="s">
        <v>633</v>
      </c>
      <c r="K167" s="4">
        <v>393.2</v>
      </c>
      <c r="L167" s="4" t="s">
        <v>8</v>
      </c>
      <c r="M167" s="4">
        <v>0</v>
      </c>
      <c r="N167" s="4">
        <v>0</v>
      </c>
      <c r="O167" s="4">
        <v>1392.4798056239997</v>
      </c>
      <c r="P167" s="4">
        <v>0</v>
      </c>
      <c r="Q167" s="4">
        <v>5920.4259942319995</v>
      </c>
      <c r="R167" s="4">
        <v>1592.7970000000003</v>
      </c>
      <c r="S167" s="4">
        <v>1140.028</v>
      </c>
      <c r="T167" s="4">
        <v>62.206000000000003</v>
      </c>
      <c r="U167" s="16"/>
      <c r="V167" s="16"/>
      <c r="W167" s="16"/>
      <c r="X167" s="16"/>
      <c r="Y167" s="16"/>
      <c r="Z167" s="16"/>
      <c r="AA167" s="16"/>
      <c r="AB167" s="28" t="str">
        <f>[1]ES!B$2691</f>
        <v>1.(a)</v>
      </c>
      <c r="AC167" s="31" t="str">
        <f>[1]ES!C$2691</f>
        <v>COMPAÑÍA ESPAÑOLA DE PETRÓLEOS, S.A.</v>
      </c>
      <c r="AD167" s="31" t="str">
        <f>[1]ES!D$2691</f>
        <v>REFINERÍA GIBRALTAR</v>
      </c>
      <c r="AE167" s="31">
        <f>[1]ES!E$2691</f>
        <v>6790</v>
      </c>
      <c r="AF167" s="31" t="str">
        <f>[1]ES!F$2691</f>
        <v>PUENTE MAYORGA</v>
      </c>
      <c r="AG167" s="31" t="str">
        <f>[1]ES!G$2691</f>
        <v>S/N</v>
      </c>
      <c r="AH167" s="31" t="str">
        <f>[1]ES!H$2691</f>
        <v>San Roque</v>
      </c>
      <c r="AI167" s="31" t="str">
        <f>[1]ES!I$2691</f>
        <v>11360</v>
      </c>
      <c r="AJ167" s="31">
        <f>[1]ES!J$2691</f>
        <v>2000</v>
      </c>
      <c r="AK167" s="31">
        <f>[1]ES!K$2691</f>
        <v>5940</v>
      </c>
      <c r="AL167" s="31">
        <f>[1]ES!L$2691</f>
        <v>304</v>
      </c>
      <c r="AM167" s="31">
        <f>[1]ES!M$2691</f>
        <v>1590</v>
      </c>
      <c r="AN167" s="8" t="s">
        <v>810</v>
      </c>
    </row>
    <row r="168" spans="1:40" s="5" customFormat="1">
      <c r="A168" s="4" t="s">
        <v>4560</v>
      </c>
      <c r="B168" s="4">
        <v>2012</v>
      </c>
      <c r="C168" s="4" t="s">
        <v>5117</v>
      </c>
      <c r="D168" s="4" t="s">
        <v>5118</v>
      </c>
      <c r="E168" s="4" t="s">
        <v>2087</v>
      </c>
      <c r="F168" s="4">
        <v>162</v>
      </c>
      <c r="G168" s="4" t="s">
        <v>5119</v>
      </c>
      <c r="H168" s="4" t="s">
        <v>5098</v>
      </c>
      <c r="I168" s="4" t="s">
        <v>6</v>
      </c>
      <c r="J168" s="4" t="s">
        <v>633</v>
      </c>
      <c r="K168" s="4">
        <v>95.3</v>
      </c>
      <c r="L168" s="4" t="s">
        <v>8</v>
      </c>
      <c r="M168" s="4">
        <v>0</v>
      </c>
      <c r="N168" s="4">
        <v>0</v>
      </c>
      <c r="O168" s="4">
        <v>0</v>
      </c>
      <c r="P168" s="4">
        <v>0</v>
      </c>
      <c r="Q168" s="4">
        <v>0</v>
      </c>
      <c r="R168" s="4">
        <v>0</v>
      </c>
      <c r="S168" s="4">
        <v>0</v>
      </c>
      <c r="T168" s="4">
        <v>0</v>
      </c>
      <c r="U168" s="16" t="s">
        <v>4621</v>
      </c>
      <c r="V168" s="16"/>
      <c r="W168" s="16"/>
      <c r="X168" s="16"/>
      <c r="Y168" s="16"/>
      <c r="Z168" s="16"/>
      <c r="AA168" s="16"/>
      <c r="AB168" s="28" t="str">
        <f>[1]ES!B$2691</f>
        <v>1.(a)</v>
      </c>
      <c r="AC168" s="31" t="str">
        <f>[1]ES!C$2691</f>
        <v>COMPAÑÍA ESPAÑOLA DE PETRÓLEOS, S.A.</v>
      </c>
      <c r="AD168" s="31" t="str">
        <f>[1]ES!D$2691</f>
        <v>REFINERÍA GIBRALTAR</v>
      </c>
      <c r="AE168" s="31">
        <f>[1]ES!E$2691</f>
        <v>6790</v>
      </c>
      <c r="AF168" s="31" t="str">
        <f>[1]ES!F$2691</f>
        <v>PUENTE MAYORGA</v>
      </c>
      <c r="AG168" s="31" t="str">
        <f>[1]ES!G$2691</f>
        <v>S/N</v>
      </c>
      <c r="AH168" s="31" t="str">
        <f>[1]ES!H$2691</f>
        <v>San Roque</v>
      </c>
      <c r="AI168" s="31" t="str">
        <f>[1]ES!I$2691</f>
        <v>11360</v>
      </c>
      <c r="AJ168" s="31">
        <f>[1]ES!J$2691</f>
        <v>2000</v>
      </c>
      <c r="AK168" s="31">
        <f>[1]ES!K$2691</f>
        <v>5940</v>
      </c>
      <c r="AL168" s="31">
        <f>[1]ES!L$2691</f>
        <v>304</v>
      </c>
      <c r="AM168" s="31">
        <f>[1]ES!M$2691</f>
        <v>1590</v>
      </c>
      <c r="AN168" s="8" t="s">
        <v>810</v>
      </c>
    </row>
    <row r="169" spans="1:40" s="5" customFormat="1">
      <c r="A169" s="4" t="s">
        <v>4560</v>
      </c>
      <c r="B169" s="4">
        <v>2012</v>
      </c>
      <c r="C169" s="4" t="s">
        <v>5120</v>
      </c>
      <c r="D169" s="4" t="s">
        <v>5121</v>
      </c>
      <c r="E169" s="4" t="s">
        <v>2092</v>
      </c>
      <c r="F169" s="4">
        <v>163</v>
      </c>
      <c r="G169" s="4" t="s">
        <v>5122</v>
      </c>
      <c r="H169" s="4" t="s">
        <v>5098</v>
      </c>
      <c r="I169" s="4" t="s">
        <v>14</v>
      </c>
      <c r="J169" s="4" t="s">
        <v>633</v>
      </c>
      <c r="K169" s="4">
        <v>56.1</v>
      </c>
      <c r="L169" s="4" t="s">
        <v>8</v>
      </c>
      <c r="M169" s="4">
        <v>0</v>
      </c>
      <c r="N169" s="4">
        <v>0</v>
      </c>
      <c r="O169" s="4">
        <v>0</v>
      </c>
      <c r="P169" s="4">
        <v>0</v>
      </c>
      <c r="Q169" s="4">
        <v>1393.11633428</v>
      </c>
      <c r="R169" s="4">
        <v>5.8770000000000007</v>
      </c>
      <c r="S169" s="4">
        <v>29.724</v>
      </c>
      <c r="T169" s="4">
        <v>0.3590000000000001</v>
      </c>
      <c r="U169" s="16"/>
      <c r="V169" s="16"/>
      <c r="W169" s="16"/>
      <c r="X169" s="16"/>
      <c r="Y169" s="16"/>
      <c r="Z169" s="16"/>
      <c r="AA169" s="16"/>
      <c r="AB169" s="28" t="str">
        <f>[1]ES!B$2691</f>
        <v>1.(a)</v>
      </c>
      <c r="AC169" s="31" t="str">
        <f>[1]ES!C$2691</f>
        <v>COMPAÑÍA ESPAÑOLA DE PETRÓLEOS, S.A.</v>
      </c>
      <c r="AD169" s="31" t="str">
        <f>[1]ES!D$2691</f>
        <v>REFINERÍA GIBRALTAR</v>
      </c>
      <c r="AE169" s="31">
        <f>[1]ES!E$2691</f>
        <v>6790</v>
      </c>
      <c r="AF169" s="31" t="str">
        <f>[1]ES!F$2691</f>
        <v>PUENTE MAYORGA</v>
      </c>
      <c r="AG169" s="31" t="str">
        <f>[1]ES!G$2691</f>
        <v>S/N</v>
      </c>
      <c r="AH169" s="31" t="str">
        <f>[1]ES!H$2691</f>
        <v>San Roque</v>
      </c>
      <c r="AI169" s="31" t="str">
        <f>[1]ES!I$2691</f>
        <v>11360</v>
      </c>
      <c r="AJ169" s="31">
        <f>[1]ES!J$2691</f>
        <v>2000</v>
      </c>
      <c r="AK169" s="31">
        <f>[1]ES!K$2691</f>
        <v>5940</v>
      </c>
      <c r="AL169" s="31">
        <f>[1]ES!L$2691</f>
        <v>304</v>
      </c>
      <c r="AM169" s="31">
        <f>[1]ES!M$2691</f>
        <v>1590</v>
      </c>
      <c r="AN169" s="8" t="s">
        <v>810</v>
      </c>
    </row>
    <row r="170" spans="1:40" s="5" customFormat="1">
      <c r="A170" s="4" t="s">
        <v>4560</v>
      </c>
      <c r="B170" s="4">
        <v>2012</v>
      </c>
      <c r="C170" s="4" t="s">
        <v>5123</v>
      </c>
      <c r="D170" s="4" t="s">
        <v>5124</v>
      </c>
      <c r="E170" s="4" t="s">
        <v>2097</v>
      </c>
      <c r="F170" s="4">
        <v>164</v>
      </c>
      <c r="G170" s="4" t="s">
        <v>5125</v>
      </c>
      <c r="H170" s="4" t="s">
        <v>5098</v>
      </c>
      <c r="I170" s="4" t="s">
        <v>6</v>
      </c>
      <c r="J170" s="4" t="s">
        <v>633</v>
      </c>
      <c r="K170" s="4">
        <v>89.2</v>
      </c>
      <c r="L170" s="4" t="s">
        <v>8</v>
      </c>
      <c r="M170" s="4">
        <v>0</v>
      </c>
      <c r="N170" s="4">
        <v>0</v>
      </c>
      <c r="O170" s="4">
        <v>727.94906855200009</v>
      </c>
      <c r="P170" s="4">
        <v>0</v>
      </c>
      <c r="Q170" s="4">
        <v>2484.3413576399998</v>
      </c>
      <c r="R170" s="4">
        <v>541.20699999999999</v>
      </c>
      <c r="S170" s="4">
        <v>294.09199999999998</v>
      </c>
      <c r="T170" s="4">
        <v>25.89</v>
      </c>
      <c r="U170" s="16"/>
      <c r="V170" s="16"/>
      <c r="W170" s="16"/>
      <c r="X170" s="16"/>
      <c r="Y170" s="16"/>
      <c r="Z170" s="16"/>
      <c r="AA170" s="16"/>
      <c r="AB170" s="28" t="str">
        <f>[1]ES!B$2691</f>
        <v>1.(a)</v>
      </c>
      <c r="AC170" s="31" t="str">
        <f>[1]ES!C$2691</f>
        <v>COMPAÑÍA ESPAÑOLA DE PETRÓLEOS, S.A.</v>
      </c>
      <c r="AD170" s="31" t="str">
        <f>[1]ES!D$2691</f>
        <v>REFINERÍA GIBRALTAR</v>
      </c>
      <c r="AE170" s="31">
        <f>[1]ES!E$2691</f>
        <v>6790</v>
      </c>
      <c r="AF170" s="31" t="str">
        <f>[1]ES!F$2691</f>
        <v>PUENTE MAYORGA</v>
      </c>
      <c r="AG170" s="31" t="str">
        <f>[1]ES!G$2691</f>
        <v>S/N</v>
      </c>
      <c r="AH170" s="31" t="str">
        <f>[1]ES!H$2691</f>
        <v>San Roque</v>
      </c>
      <c r="AI170" s="31" t="str">
        <f>[1]ES!I$2691</f>
        <v>11360</v>
      </c>
      <c r="AJ170" s="31">
        <f>[1]ES!J$2691</f>
        <v>2000</v>
      </c>
      <c r="AK170" s="31">
        <f>[1]ES!K$2691</f>
        <v>5940</v>
      </c>
      <c r="AL170" s="31">
        <f>[1]ES!L$2691</f>
        <v>304</v>
      </c>
      <c r="AM170" s="31">
        <f>[1]ES!M$2691</f>
        <v>1590</v>
      </c>
      <c r="AN170" s="8" t="s">
        <v>810</v>
      </c>
    </row>
    <row r="171" spans="1:40" s="5" customFormat="1">
      <c r="A171" s="4" t="s">
        <v>4560</v>
      </c>
      <c r="B171" s="4">
        <v>2012</v>
      </c>
      <c r="C171" s="4" t="s">
        <v>5126</v>
      </c>
      <c r="D171" s="4" t="s">
        <v>5127</v>
      </c>
      <c r="E171" s="4" t="s">
        <v>2276</v>
      </c>
      <c r="F171" s="4">
        <v>204</v>
      </c>
      <c r="G171" s="4" t="s">
        <v>5128</v>
      </c>
      <c r="H171" s="4" t="s">
        <v>5098</v>
      </c>
      <c r="I171" s="4" t="s">
        <v>34</v>
      </c>
      <c r="J171" s="4" t="s">
        <v>15</v>
      </c>
      <c r="K171" s="4">
        <v>126</v>
      </c>
      <c r="L171" s="4" t="s">
        <v>27</v>
      </c>
      <c r="M171" s="4">
        <v>0</v>
      </c>
      <c r="N171" s="4">
        <v>0</v>
      </c>
      <c r="O171" s="4">
        <v>0</v>
      </c>
      <c r="P171" s="4">
        <v>4511.6017147760003</v>
      </c>
      <c r="Q171" s="4">
        <v>0</v>
      </c>
      <c r="R171" s="4">
        <v>0</v>
      </c>
      <c r="S171" s="4">
        <v>48.971999999999994</v>
      </c>
      <c r="T171" s="4">
        <v>0</v>
      </c>
      <c r="U171" s="16"/>
      <c r="V171" s="16"/>
      <c r="W171" s="16"/>
      <c r="X171" s="16"/>
      <c r="Y171" s="16"/>
      <c r="Z171" s="16"/>
      <c r="AA171" s="16"/>
      <c r="AB171" s="28" t="str">
        <f>[1]ES!B$2691</f>
        <v>1.(a)</v>
      </c>
      <c r="AC171" s="31" t="str">
        <f>[1]ES!C$2691</f>
        <v>COMPAÑÍA ESPAÑOLA DE PETRÓLEOS, S.A.</v>
      </c>
      <c r="AD171" s="31" t="str">
        <f>[1]ES!D$2691</f>
        <v>REFINERÍA GIBRALTAR</v>
      </c>
      <c r="AE171" s="31">
        <f>[1]ES!E$2691</f>
        <v>6790</v>
      </c>
      <c r="AF171" s="31" t="str">
        <f>[1]ES!F$2691</f>
        <v>PUENTE MAYORGA</v>
      </c>
      <c r="AG171" s="31" t="str">
        <f>[1]ES!G$2691</f>
        <v>S/N</v>
      </c>
      <c r="AH171" s="31" t="str">
        <f>[1]ES!H$2691</f>
        <v>San Roque</v>
      </c>
      <c r="AI171" s="31" t="str">
        <f>[1]ES!I$2691</f>
        <v>11360</v>
      </c>
      <c r="AJ171" s="31">
        <f>[1]ES!J$2691</f>
        <v>2000</v>
      </c>
      <c r="AK171" s="31">
        <f>[1]ES!K$2691</f>
        <v>5940</v>
      </c>
      <c r="AL171" s="31">
        <f>[1]ES!L$2691</f>
        <v>304</v>
      </c>
      <c r="AM171" s="31">
        <f>[1]ES!M$2691</f>
        <v>1590</v>
      </c>
      <c r="AN171" s="8" t="s">
        <v>810</v>
      </c>
    </row>
    <row r="172" spans="1:40" s="5" customFormat="1">
      <c r="A172" s="4" t="s">
        <v>4560</v>
      </c>
      <c r="B172" s="4">
        <v>2012</v>
      </c>
      <c r="C172" s="4" t="s">
        <v>5129</v>
      </c>
      <c r="D172" s="4" t="s">
        <v>5130</v>
      </c>
      <c r="E172" s="4" t="s">
        <v>1951</v>
      </c>
      <c r="F172" s="4">
        <v>131</v>
      </c>
      <c r="G172" s="4" t="s">
        <v>5131</v>
      </c>
      <c r="H172" s="4" t="s">
        <v>5132</v>
      </c>
      <c r="I172" s="4" t="s">
        <v>14</v>
      </c>
      <c r="J172" s="4" t="s">
        <v>15</v>
      </c>
      <c r="K172" s="4">
        <v>79</v>
      </c>
      <c r="L172" s="4" t="s">
        <v>8</v>
      </c>
      <c r="M172" s="4">
        <v>2892.0843874720003</v>
      </c>
      <c r="N172" s="4">
        <v>0</v>
      </c>
      <c r="O172" s="4">
        <v>0</v>
      </c>
      <c r="P172" s="4">
        <v>4.9906835680000006</v>
      </c>
      <c r="Q172" s="4">
        <v>0</v>
      </c>
      <c r="R172" s="4">
        <v>38.6</v>
      </c>
      <c r="S172" s="4">
        <v>205.3</v>
      </c>
      <c r="T172" s="4">
        <v>1.4</v>
      </c>
      <c r="U172" s="16"/>
      <c r="V172" s="16"/>
      <c r="W172" s="16"/>
      <c r="X172" s="16"/>
      <c r="Y172" s="16"/>
      <c r="Z172" s="16"/>
      <c r="AA172" s="16"/>
      <c r="AB172" s="28" t="str">
        <f>[1]ES!B$2713</f>
        <v>1.(c)</v>
      </c>
      <c r="AC172" s="31" t="str">
        <f>[1]ES!C$2713</f>
        <v>ACCIONA ENERGÍA, S.A.</v>
      </c>
      <c r="AD172" s="31" t="str">
        <f>[1]ES!D$2713</f>
        <v>ACCIONA ENERGÍA, S.A. (PLANTA DE BIOMASA DE SANGÜESA)</v>
      </c>
      <c r="AE172" s="31">
        <f>[1]ES!E$2713</f>
        <v>7257</v>
      </c>
      <c r="AF172" s="31" t="str">
        <f>[1]ES!F$2713</f>
        <v>POL IND ROCAFORTE S/N</v>
      </c>
      <c r="AG172" s="31" t="str">
        <f>[1]ES!G$2713</f>
        <v>S/N</v>
      </c>
      <c r="AH172" s="31" t="str">
        <f>[1]ES!H$2713</f>
        <v>SANGUESA</v>
      </c>
      <c r="AI172" s="31" t="str">
        <f>[1]ES!I$2713</f>
        <v>31400</v>
      </c>
      <c r="AJ172" s="31">
        <f>[1]ES!J$2713</f>
        <v>219</v>
      </c>
      <c r="AK172" s="31">
        <f>[1]ES!K$2713</f>
        <v>0</v>
      </c>
      <c r="AL172" s="31">
        <f>[1]ES!L$2713</f>
        <v>0</v>
      </c>
      <c r="AM172" s="31">
        <f>[1]ES!M$2713</f>
        <v>252</v>
      </c>
      <c r="AN172" s="8" t="s">
        <v>810</v>
      </c>
    </row>
    <row r="173" spans="1:40">
      <c r="A173" s="1" t="s">
        <v>4560</v>
      </c>
      <c r="B173" s="1">
        <v>2012</v>
      </c>
      <c r="C173" s="1" t="s">
        <v>5133</v>
      </c>
      <c r="D173" s="1" t="s">
        <v>5134</v>
      </c>
      <c r="E173" s="1" t="s">
        <v>162</v>
      </c>
      <c r="F173" s="1">
        <v>33</v>
      </c>
      <c r="G173" s="1" t="s">
        <v>5135</v>
      </c>
      <c r="H173" s="1" t="s">
        <v>5136</v>
      </c>
      <c r="I173" s="1" t="s">
        <v>6</v>
      </c>
      <c r="J173" s="1" t="s">
        <v>476</v>
      </c>
      <c r="K173" s="1">
        <v>1211</v>
      </c>
      <c r="L173" s="1" t="s">
        <v>8</v>
      </c>
      <c r="M173" s="1">
        <v>0</v>
      </c>
      <c r="N173" s="1">
        <v>0</v>
      </c>
      <c r="O173" s="1">
        <v>0</v>
      </c>
      <c r="P173" s="1">
        <v>0</v>
      </c>
      <c r="Q173" s="1">
        <v>0</v>
      </c>
      <c r="R173" s="1">
        <v>0</v>
      </c>
      <c r="S173" s="1">
        <v>0</v>
      </c>
      <c r="T173" s="1">
        <v>0</v>
      </c>
      <c r="U173" s="3" t="s">
        <v>4621</v>
      </c>
      <c r="V173" s="3"/>
      <c r="W173" s="3"/>
      <c r="X173" s="3"/>
      <c r="Y173" s="3"/>
      <c r="Z173" s="3"/>
      <c r="AA173" s="3">
        <v>2009</v>
      </c>
    </row>
    <row r="174" spans="1:40">
      <c r="A174" s="1" t="s">
        <v>4560</v>
      </c>
      <c r="B174" s="1">
        <v>2012</v>
      </c>
      <c r="C174" s="1" t="s">
        <v>5137</v>
      </c>
      <c r="D174" s="1" t="s">
        <v>5138</v>
      </c>
      <c r="E174" s="1" t="s">
        <v>167</v>
      </c>
      <c r="F174" s="1">
        <v>34</v>
      </c>
      <c r="G174" s="1" t="s">
        <v>5139</v>
      </c>
      <c r="H174" s="1" t="s">
        <v>5136</v>
      </c>
      <c r="I174" s="1" t="s">
        <v>6</v>
      </c>
      <c r="J174" s="1" t="s">
        <v>476</v>
      </c>
      <c r="K174" s="1">
        <v>1679</v>
      </c>
      <c r="L174" s="1" t="s">
        <v>8</v>
      </c>
      <c r="M174" s="1">
        <v>0</v>
      </c>
      <c r="N174" s="1">
        <v>0</v>
      </c>
      <c r="O174" s="1">
        <v>0</v>
      </c>
      <c r="P174" s="1">
        <v>0</v>
      </c>
      <c r="Q174" s="1">
        <v>0</v>
      </c>
      <c r="R174" s="1">
        <v>0</v>
      </c>
      <c r="S174" s="1">
        <v>0</v>
      </c>
      <c r="T174" s="1">
        <v>0</v>
      </c>
      <c r="U174" s="3" t="s">
        <v>4621</v>
      </c>
      <c r="V174" s="3"/>
      <c r="W174" s="3"/>
      <c r="X174" s="3"/>
      <c r="Y174" s="3"/>
      <c r="Z174" s="3"/>
      <c r="AA174" s="3">
        <v>2009</v>
      </c>
    </row>
    <row r="175" spans="1:40">
      <c r="A175" s="1" t="s">
        <v>4560</v>
      </c>
      <c r="B175" s="1">
        <v>2012</v>
      </c>
      <c r="C175" s="1" t="s">
        <v>5140</v>
      </c>
      <c r="D175" s="1" t="s">
        <v>5141</v>
      </c>
      <c r="E175" s="1" t="s">
        <v>350</v>
      </c>
      <c r="F175" s="1">
        <v>75</v>
      </c>
      <c r="G175" s="1" t="s">
        <v>5142</v>
      </c>
      <c r="H175" s="1" t="s">
        <v>5136</v>
      </c>
      <c r="I175" s="1" t="s">
        <v>34</v>
      </c>
      <c r="J175" s="1" t="s">
        <v>476</v>
      </c>
      <c r="K175" s="1">
        <v>706</v>
      </c>
      <c r="L175" s="1" t="s">
        <v>27</v>
      </c>
      <c r="M175" s="1">
        <v>0</v>
      </c>
      <c r="N175" s="1">
        <v>0</v>
      </c>
      <c r="O175" s="1">
        <v>0</v>
      </c>
      <c r="P175" s="1">
        <v>433.60462252800005</v>
      </c>
      <c r="Q175" s="1">
        <v>0</v>
      </c>
      <c r="R175" s="1">
        <v>0.312</v>
      </c>
      <c r="S175" s="1">
        <v>8.4190000000000005</v>
      </c>
      <c r="T175" s="1">
        <v>0</v>
      </c>
      <c r="U175" s="3"/>
      <c r="V175" s="3"/>
      <c r="W175" s="3"/>
      <c r="X175" s="3"/>
      <c r="Y175" s="3"/>
      <c r="Z175" s="3"/>
      <c r="AA175" s="3"/>
    </row>
    <row r="176" spans="1:40" s="5" customFormat="1">
      <c r="A176" s="4" t="s">
        <v>4560</v>
      </c>
      <c r="B176" s="4">
        <v>2012</v>
      </c>
      <c r="C176" s="4" t="s">
        <v>5143</v>
      </c>
      <c r="D176" s="4" t="s">
        <v>5144</v>
      </c>
      <c r="E176" s="4" t="s">
        <v>1870</v>
      </c>
      <c r="F176" s="4">
        <v>113</v>
      </c>
      <c r="G176" s="4" t="s">
        <v>5145</v>
      </c>
      <c r="H176" s="4" t="s">
        <v>5146</v>
      </c>
      <c r="I176" s="4" t="s">
        <v>34</v>
      </c>
      <c r="J176" s="4" t="s">
        <v>476</v>
      </c>
      <c r="K176" s="4">
        <v>727</v>
      </c>
      <c r="L176" s="4" t="s">
        <v>27</v>
      </c>
      <c r="M176" s="4">
        <v>0</v>
      </c>
      <c r="N176" s="4">
        <v>0</v>
      </c>
      <c r="O176" s="4">
        <v>40.838070072000001</v>
      </c>
      <c r="P176" s="4">
        <v>4410.435410608</v>
      </c>
      <c r="Q176" s="4">
        <v>0</v>
      </c>
      <c r="R176" s="4">
        <v>0.56799999999999995</v>
      </c>
      <c r="S176" s="4">
        <v>50.390999999999998</v>
      </c>
      <c r="T176" s="4">
        <v>1.19797</v>
      </c>
      <c r="U176" s="16"/>
      <c r="V176" s="16"/>
      <c r="W176" s="16"/>
      <c r="X176" s="16"/>
      <c r="Y176" s="16"/>
      <c r="Z176" s="16"/>
      <c r="AA176" s="16"/>
      <c r="AB176" s="28" t="str">
        <f>[1]ES!B$2964</f>
        <v>1.(c)</v>
      </c>
      <c r="AC176" s="31" t="str">
        <f>[1]ES!C$2964</f>
        <v>ELÉCTRICA DE LA RIBERA DEL EBRO, S.A.</v>
      </c>
      <c r="AD176" s="31" t="str">
        <f>[1]ES!D$2964</f>
        <v>CTCC SOTO DE RIBERA</v>
      </c>
      <c r="AE176" s="31">
        <f>[1]ES!E$2964</f>
        <v>123663</v>
      </c>
      <c r="AF176" s="31" t="str">
        <f>[1]ES!F$2964</f>
        <v>SOTO DE RIBERA</v>
      </c>
      <c r="AG176" s="31" t="str">
        <f>[1]ES!G$2964</f>
        <v>S/N</v>
      </c>
      <c r="AH176" s="31" t="str">
        <f>[1]ES!H$2964</f>
        <v>SOTO DE RIBERA</v>
      </c>
      <c r="AI176" s="31" t="str">
        <f>[1]ES!I$2964</f>
        <v>33472</v>
      </c>
      <c r="AJ176" s="31">
        <f>[1]ES!J$2964</f>
        <v>0</v>
      </c>
      <c r="AK176" s="31">
        <f>[1]ES!K$2964</f>
        <v>0</v>
      </c>
      <c r="AL176" s="31">
        <f>[1]ES!L$2964</f>
        <v>0</v>
      </c>
      <c r="AM176" s="31">
        <f>[1]ES!M$2964</f>
        <v>308</v>
      </c>
      <c r="AN176" s="8" t="s">
        <v>810</v>
      </c>
    </row>
    <row r="177" spans="1:40" s="5" customFormat="1">
      <c r="A177" s="4" t="s">
        <v>4560</v>
      </c>
      <c r="B177" s="4">
        <v>2012</v>
      </c>
      <c r="C177" s="4" t="s">
        <v>5147</v>
      </c>
      <c r="D177" s="4" t="s">
        <v>5148</v>
      </c>
      <c r="E177" s="4" t="s">
        <v>2213</v>
      </c>
      <c r="F177" s="4">
        <v>190</v>
      </c>
      <c r="G177" s="4" t="s">
        <v>5149</v>
      </c>
      <c r="H177" s="4" t="s">
        <v>5146</v>
      </c>
      <c r="I177" s="4" t="s">
        <v>34</v>
      </c>
      <c r="J177" s="4" t="s">
        <v>476</v>
      </c>
      <c r="K177" s="4">
        <v>733</v>
      </c>
      <c r="L177" s="4" t="s">
        <v>27</v>
      </c>
      <c r="M177" s="4">
        <v>0</v>
      </c>
      <c r="N177" s="4">
        <v>0</v>
      </c>
      <c r="O177" s="4">
        <v>0</v>
      </c>
      <c r="P177" s="4">
        <v>1170.2653062639999</v>
      </c>
      <c r="Q177" s="4">
        <v>0</v>
      </c>
      <c r="R177" s="4">
        <v>0.19600000000000001</v>
      </c>
      <c r="S177" s="4">
        <v>16.832000000000001</v>
      </c>
      <c r="T177" s="4">
        <v>0</v>
      </c>
      <c r="U177" s="16"/>
      <c r="V177" s="16"/>
      <c r="W177" s="16"/>
      <c r="X177" s="16"/>
      <c r="Y177" s="16"/>
      <c r="Z177" s="16"/>
      <c r="AA177" s="16"/>
      <c r="AB177" s="28" t="str">
        <f>[1]ES!B$2964</f>
        <v>1.(c)</v>
      </c>
      <c r="AC177" s="31" t="str">
        <f>[1]ES!C$2964</f>
        <v>ELÉCTRICA DE LA RIBERA DEL EBRO, S.A.</v>
      </c>
      <c r="AD177" s="31" t="str">
        <f>[1]ES!D$2964</f>
        <v>CTCC SOTO DE RIBERA</v>
      </c>
      <c r="AE177" s="31">
        <f>[1]ES!E$2964</f>
        <v>123663</v>
      </c>
      <c r="AF177" s="31" t="str">
        <f>[1]ES!F$2964</f>
        <v>SOTO DE RIBERA</v>
      </c>
      <c r="AG177" s="31" t="str">
        <f>[1]ES!G$2964</f>
        <v>S/N</v>
      </c>
      <c r="AH177" s="31" t="str">
        <f>[1]ES!H$2964</f>
        <v>SOTO DE RIBERA</v>
      </c>
      <c r="AI177" s="31" t="str">
        <f>[1]ES!I$2964</f>
        <v>33472</v>
      </c>
      <c r="AJ177" s="31">
        <f>[1]ES!J$2964</f>
        <v>0</v>
      </c>
      <c r="AK177" s="31">
        <f>[1]ES!K$2964</f>
        <v>0</v>
      </c>
      <c r="AL177" s="31">
        <f>[1]ES!L$2964</f>
        <v>0</v>
      </c>
      <c r="AM177" s="31">
        <f>[1]ES!M$2964</f>
        <v>308</v>
      </c>
      <c r="AN177" s="8" t="s">
        <v>810</v>
      </c>
    </row>
    <row r="178" spans="1:40" s="5" customFormat="1">
      <c r="A178" s="4" t="s">
        <v>4560</v>
      </c>
      <c r="B178" s="4">
        <v>2012</v>
      </c>
      <c r="C178" s="4" t="s">
        <v>5150</v>
      </c>
      <c r="D178" s="4" t="s">
        <v>5151</v>
      </c>
      <c r="E178" s="4" t="s">
        <v>331</v>
      </c>
      <c r="F178" s="4">
        <v>71</v>
      </c>
      <c r="G178" s="4" t="s">
        <v>5152</v>
      </c>
      <c r="H178" s="4" t="s">
        <v>5153</v>
      </c>
      <c r="I178" s="4" t="s">
        <v>34</v>
      </c>
      <c r="J178" s="4" t="s">
        <v>476</v>
      </c>
      <c r="K178" s="4">
        <v>676.4</v>
      </c>
      <c r="L178" s="4" t="s">
        <v>27</v>
      </c>
      <c r="M178" s="4">
        <v>0</v>
      </c>
      <c r="N178" s="4">
        <v>0</v>
      </c>
      <c r="O178" s="4">
        <v>0</v>
      </c>
      <c r="P178" s="4">
        <v>434.37735712</v>
      </c>
      <c r="Q178" s="4">
        <v>0</v>
      </c>
      <c r="R178" s="4">
        <v>0.87599999999999989</v>
      </c>
      <c r="S178" s="4">
        <v>5.992</v>
      </c>
      <c r="T178" s="4">
        <v>3.653E-2</v>
      </c>
      <c r="U178" s="16"/>
      <c r="V178" s="16"/>
      <c r="W178" s="16"/>
      <c r="X178" s="16"/>
      <c r="Y178" s="16"/>
      <c r="Z178" s="16"/>
      <c r="AA178" s="16"/>
      <c r="AB178" s="28" t="str">
        <f>[1]ES!B$3003</f>
        <v>1.(c)</v>
      </c>
      <c r="AC178" s="31" t="str">
        <f>[1]ES!C$3003</f>
        <v>E.ON GENERACIÓN, S.A.</v>
      </c>
      <c r="AD178" s="31" t="str">
        <f>[1]ES!D$3003</f>
        <v>CENTRAL TÈRMICA DE CICLE COMBINAT TARRAGONA 1</v>
      </c>
      <c r="AE178" s="31">
        <f>[1]ES!E$3003</f>
        <v>10280</v>
      </c>
      <c r="AF178" s="31" t="str">
        <f>[1]ES!F$3003</f>
        <v>CN-340</v>
      </c>
      <c r="AG178" s="31" t="str">
        <f>[1]ES!G$3003</f>
        <v>KM 1157</v>
      </c>
      <c r="AH178" s="31" t="str">
        <f>[1]ES!H$3003</f>
        <v>Tarragona</v>
      </c>
      <c r="AI178" s="31" t="str">
        <f>[1]ES!I$3003</f>
        <v>43110</v>
      </c>
      <c r="AJ178" s="31">
        <f>[1]ES!J$3003</f>
        <v>0</v>
      </c>
      <c r="AK178" s="31">
        <f>[1]ES!K$3003</f>
        <v>0</v>
      </c>
      <c r="AL178" s="31">
        <f>[1]ES!L$3003</f>
        <v>0</v>
      </c>
      <c r="AM178" s="31">
        <f>[1]ES!M$3003</f>
        <v>0</v>
      </c>
      <c r="AN178" s="8" t="s">
        <v>810</v>
      </c>
    </row>
    <row r="179" spans="1:40" s="5" customFormat="1">
      <c r="A179" s="4" t="s">
        <v>4560</v>
      </c>
      <c r="B179" s="4">
        <v>2012</v>
      </c>
      <c r="C179" s="4" t="s">
        <v>5154</v>
      </c>
      <c r="D179" s="4" t="s">
        <v>5155</v>
      </c>
      <c r="E179" s="4" t="s">
        <v>336</v>
      </c>
      <c r="F179" s="4">
        <v>72</v>
      </c>
      <c r="G179" s="4" t="s">
        <v>5156</v>
      </c>
      <c r="H179" s="4" t="s">
        <v>5153</v>
      </c>
      <c r="I179" s="4" t="s">
        <v>34</v>
      </c>
      <c r="J179" s="4" t="s">
        <v>476</v>
      </c>
      <c r="K179" s="4">
        <v>767</v>
      </c>
      <c r="L179" s="4" t="s">
        <v>27</v>
      </c>
      <c r="M179" s="4">
        <v>0</v>
      </c>
      <c r="N179" s="4">
        <v>0</v>
      </c>
      <c r="O179" s="4">
        <v>0</v>
      </c>
      <c r="P179" s="4">
        <v>5253.3313898239994</v>
      </c>
      <c r="Q179" s="4">
        <v>52.323392743999996</v>
      </c>
      <c r="R179" s="4">
        <v>0.71899999999999997</v>
      </c>
      <c r="S179" s="4">
        <v>62.672999999999995</v>
      </c>
      <c r="T179" s="4">
        <v>3.5902099999999999</v>
      </c>
      <c r="U179" s="16"/>
      <c r="V179" s="16"/>
      <c r="W179" s="16"/>
      <c r="X179" s="16"/>
      <c r="Y179" s="16"/>
      <c r="Z179" s="16"/>
      <c r="AA179" s="16"/>
      <c r="AB179" s="28" t="str">
        <f>[1]ES!B$3012</f>
        <v>1.(c)</v>
      </c>
      <c r="AC179" s="31" t="str">
        <f>[1]ES!C$3012</f>
        <v>TARRAGONA POWER S.L.</v>
      </c>
      <c r="AD179" s="31" t="str">
        <f>[1]ES!D$3012</f>
        <v>TARRAGONA POWER S.L.</v>
      </c>
      <c r="AE179" s="31">
        <f>[1]ES!E$3012</f>
        <v>8093</v>
      </c>
      <c r="AF179" s="31" t="str">
        <f>[1]ES!F$3012</f>
        <v>N-340 KM 1156  PTA 10 BASF</v>
      </c>
      <c r="AG179" s="31" t="str">
        <f>[1]ES!G$3012</f>
        <v>S/N</v>
      </c>
      <c r="AH179" s="31" t="str">
        <f>[1]ES!H$3012</f>
        <v>Tarragona</v>
      </c>
      <c r="AI179" s="31" t="str">
        <f>[1]ES!I$3012</f>
        <v>43110</v>
      </c>
      <c r="AJ179" s="31">
        <f>[1]ES!J$3012</f>
        <v>162</v>
      </c>
      <c r="AK179" s="31">
        <f>[1]ES!K$3012</f>
        <v>0</v>
      </c>
      <c r="AL179" s="31">
        <f>[1]ES!L$3012</f>
        <v>0</v>
      </c>
      <c r="AM179" s="31">
        <f>[1]ES!M$3012</f>
        <v>435</v>
      </c>
      <c r="AN179" s="8" t="s">
        <v>810</v>
      </c>
    </row>
    <row r="180" spans="1:40" s="5" customFormat="1">
      <c r="A180" s="4" t="s">
        <v>4560</v>
      </c>
      <c r="B180" s="4">
        <v>2012</v>
      </c>
      <c r="C180" s="4" t="s">
        <v>5157</v>
      </c>
      <c r="D180" s="4" t="s">
        <v>5158</v>
      </c>
      <c r="E180" s="4" t="s">
        <v>1989</v>
      </c>
      <c r="F180" s="4">
        <v>140</v>
      </c>
      <c r="G180" s="4" t="s">
        <v>5159</v>
      </c>
      <c r="H180" s="4" t="s">
        <v>5153</v>
      </c>
      <c r="I180" s="4" t="s">
        <v>6</v>
      </c>
      <c r="J180" s="4" t="s">
        <v>633</v>
      </c>
      <c r="K180" s="4">
        <v>739</v>
      </c>
      <c r="L180" s="4" t="s">
        <v>8</v>
      </c>
      <c r="M180" s="4">
        <v>0</v>
      </c>
      <c r="N180" s="4">
        <v>0</v>
      </c>
      <c r="O180" s="4">
        <v>3439.9657442799999</v>
      </c>
      <c r="P180" s="4">
        <v>0</v>
      </c>
      <c r="Q180" s="4">
        <v>10081.111344592002</v>
      </c>
      <c r="R180" s="4">
        <v>3808.3110000000001</v>
      </c>
      <c r="S180" s="4">
        <v>1267.124</v>
      </c>
      <c r="T180" s="4">
        <v>62.274000000000008</v>
      </c>
      <c r="U180" s="16"/>
      <c r="V180" s="16"/>
      <c r="W180" s="16"/>
      <c r="X180" s="16"/>
      <c r="Y180" s="16"/>
      <c r="Z180" s="16"/>
      <c r="AA180" s="16"/>
      <c r="AB180" s="28" t="str">
        <f>[1]ES!B$2401</f>
        <v>1.(a)</v>
      </c>
      <c r="AC180" s="31" t="str">
        <f>[1]ES!C$2401</f>
        <v>REPSOL PETROLEO, S.A.</v>
      </c>
      <c r="AD180" s="31" t="str">
        <f>[1]ES!D$2401</f>
        <v>REPSOL YPF REFINO ESPAÑA. COMPLEJO INDUSTRIAL DE TARRAGONA</v>
      </c>
      <c r="AE180" s="31">
        <f>[1]ES!E$2401</f>
        <v>6897</v>
      </c>
      <c r="AF180" s="31" t="str">
        <f>[1]ES!F$2401</f>
        <v>APARTAT DE CORREUS 472</v>
      </c>
      <c r="AG180" s="31" t="str">
        <f>[1]ES!G$2401</f>
        <v>S/N</v>
      </c>
      <c r="AH180" s="31" t="str">
        <f>[1]ES!H$2401</f>
        <v>Pobla de Mafumet, La</v>
      </c>
      <c r="AI180" s="31" t="str">
        <f>[1]ES!I$2401</f>
        <v>43080</v>
      </c>
      <c r="AJ180" s="31">
        <f>[1]ES!J$2401</f>
        <v>5060</v>
      </c>
      <c r="AK180" s="31">
        <f>[1]ES!K$2401</f>
        <v>9710</v>
      </c>
      <c r="AL180" s="31">
        <f>[1]ES!L$2401</f>
        <v>0</v>
      </c>
      <c r="AM180" s="31">
        <f>[1]ES!M$2401</f>
        <v>2610</v>
      </c>
      <c r="AN180" s="8" t="s">
        <v>810</v>
      </c>
    </row>
    <row r="181" spans="1:40" s="5" customFormat="1">
      <c r="A181" s="4" t="s">
        <v>4560</v>
      </c>
      <c r="B181" s="4">
        <v>2012</v>
      </c>
      <c r="C181" s="4" t="s">
        <v>5160</v>
      </c>
      <c r="D181" s="4" t="s">
        <v>5161</v>
      </c>
      <c r="E181" s="4" t="s">
        <v>1993</v>
      </c>
      <c r="F181" s="4">
        <v>141</v>
      </c>
      <c r="G181" s="4" t="s">
        <v>5162</v>
      </c>
      <c r="H181" s="4" t="s">
        <v>5153</v>
      </c>
      <c r="I181" s="4" t="s">
        <v>6</v>
      </c>
      <c r="J181" s="4" t="s">
        <v>633</v>
      </c>
      <c r="K181" s="4">
        <v>592</v>
      </c>
      <c r="L181" s="4" t="s">
        <v>8</v>
      </c>
      <c r="M181" s="4">
        <v>0</v>
      </c>
      <c r="N181" s="4">
        <v>0</v>
      </c>
      <c r="O181" s="4">
        <v>3255.2244919840005</v>
      </c>
      <c r="P181" s="4">
        <v>0</v>
      </c>
      <c r="Q181" s="4">
        <v>11271.125896528003</v>
      </c>
      <c r="R181" s="4">
        <v>2570.9499999999998</v>
      </c>
      <c r="S181" s="4">
        <v>1000.9390000000001</v>
      </c>
      <c r="T181" s="4">
        <v>56.369</v>
      </c>
      <c r="U181" s="16"/>
      <c r="V181" s="16"/>
      <c r="W181" s="16"/>
      <c r="X181" s="16"/>
      <c r="Y181" s="16"/>
      <c r="Z181" s="16"/>
      <c r="AA181" s="16"/>
      <c r="AB181" s="28" t="str">
        <f>[1]ES!B$2401</f>
        <v>1.(a)</v>
      </c>
      <c r="AC181" s="31" t="str">
        <f>[1]ES!C$2401</f>
        <v>REPSOL PETROLEO, S.A.</v>
      </c>
      <c r="AD181" s="31" t="str">
        <f>[1]ES!D$2401</f>
        <v>REPSOL YPF REFINO ESPAÑA. COMPLEJO INDUSTRIAL DE TARRAGONA</v>
      </c>
      <c r="AE181" s="31">
        <f>[1]ES!E$2401</f>
        <v>6897</v>
      </c>
      <c r="AF181" s="31" t="str">
        <f>[1]ES!F$2401</f>
        <v>APARTAT DE CORREUS 472</v>
      </c>
      <c r="AG181" s="31" t="str">
        <f>[1]ES!G$2401</f>
        <v>S/N</v>
      </c>
      <c r="AH181" s="31" t="str">
        <f>[1]ES!H$2401</f>
        <v>Pobla de Mafumet, La</v>
      </c>
      <c r="AI181" s="31" t="str">
        <f>[1]ES!I$2401</f>
        <v>43080</v>
      </c>
      <c r="AJ181" s="31">
        <f>[1]ES!J$2401</f>
        <v>5060</v>
      </c>
      <c r="AK181" s="31">
        <f>[1]ES!K$2401</f>
        <v>9710</v>
      </c>
      <c r="AL181" s="31">
        <f>[1]ES!L$2401</f>
        <v>0</v>
      </c>
      <c r="AM181" s="31">
        <f>[1]ES!M$2401</f>
        <v>2610</v>
      </c>
      <c r="AN181" s="8" t="s">
        <v>810</v>
      </c>
    </row>
    <row r="182" spans="1:40" s="5" customFormat="1">
      <c r="A182" s="4" t="s">
        <v>4560</v>
      </c>
      <c r="B182" s="4">
        <v>2012</v>
      </c>
      <c r="C182" s="4" t="s">
        <v>5163</v>
      </c>
      <c r="D182" s="4" t="s">
        <v>5164</v>
      </c>
      <c r="E182" s="4" t="s">
        <v>1997</v>
      </c>
      <c r="F182" s="4">
        <v>142</v>
      </c>
      <c r="G182" s="4" t="s">
        <v>5165</v>
      </c>
      <c r="H182" s="4" t="s">
        <v>5153</v>
      </c>
      <c r="I182" s="4" t="s">
        <v>14</v>
      </c>
      <c r="J182" s="4" t="s">
        <v>633</v>
      </c>
      <c r="K182" s="4">
        <v>96</v>
      </c>
      <c r="L182" s="4" t="s">
        <v>8</v>
      </c>
      <c r="M182" s="4">
        <v>0</v>
      </c>
      <c r="N182" s="4">
        <v>0</v>
      </c>
      <c r="O182" s="4">
        <v>0</v>
      </c>
      <c r="P182" s="4">
        <v>0</v>
      </c>
      <c r="Q182" s="4">
        <v>2925.0139486080002</v>
      </c>
      <c r="R182" s="4">
        <v>19.876999999999999</v>
      </c>
      <c r="S182" s="4">
        <v>214.08500000000001</v>
      </c>
      <c r="T182" s="4">
        <v>2.1680000000000001</v>
      </c>
      <c r="U182" s="16"/>
      <c r="V182" s="16"/>
      <c r="W182" s="16"/>
      <c r="X182" s="16"/>
      <c r="Y182" s="16"/>
      <c r="Z182" s="16"/>
      <c r="AA182" s="16"/>
      <c r="AB182" s="28" t="str">
        <f>[1]ES!B$2401</f>
        <v>1.(a)</v>
      </c>
      <c r="AC182" s="31" t="str">
        <f>[1]ES!C$2401</f>
        <v>REPSOL PETROLEO, S.A.</v>
      </c>
      <c r="AD182" s="31" t="str">
        <f>[1]ES!D$2401</f>
        <v>REPSOL YPF REFINO ESPAÑA. COMPLEJO INDUSTRIAL DE TARRAGONA</v>
      </c>
      <c r="AE182" s="31">
        <f>[1]ES!E$2401</f>
        <v>6897</v>
      </c>
      <c r="AF182" s="31" t="str">
        <f>[1]ES!F$2401</f>
        <v>APARTAT DE CORREUS 472</v>
      </c>
      <c r="AG182" s="31" t="str">
        <f>[1]ES!G$2401</f>
        <v>S/N</v>
      </c>
      <c r="AH182" s="31" t="str">
        <f>[1]ES!H$2401</f>
        <v>Pobla de Mafumet, La</v>
      </c>
      <c r="AI182" s="31" t="str">
        <f>[1]ES!I$2401</f>
        <v>43080</v>
      </c>
      <c r="AJ182" s="31">
        <f>[1]ES!J$2401</f>
        <v>5060</v>
      </c>
      <c r="AK182" s="31">
        <f>[1]ES!K$2401</f>
        <v>9710</v>
      </c>
      <c r="AL182" s="31">
        <f>[1]ES!L$2401</f>
        <v>0</v>
      </c>
      <c r="AM182" s="31">
        <f>[1]ES!M$2401</f>
        <v>2610</v>
      </c>
      <c r="AN182" s="8" t="s">
        <v>810</v>
      </c>
    </row>
    <row r="183" spans="1:40" s="5" customFormat="1">
      <c r="A183" s="4" t="s">
        <v>4560</v>
      </c>
      <c r="B183" s="4">
        <v>2012</v>
      </c>
      <c r="C183" s="4" t="s">
        <v>5166</v>
      </c>
      <c r="D183" s="4" t="s">
        <v>5167</v>
      </c>
      <c r="E183" s="4" t="s">
        <v>2001</v>
      </c>
      <c r="F183" s="4">
        <v>143</v>
      </c>
      <c r="G183" s="4" t="s">
        <v>5168</v>
      </c>
      <c r="H183" s="4" t="s">
        <v>5153</v>
      </c>
      <c r="I183" s="4" t="s">
        <v>14</v>
      </c>
      <c r="J183" s="4" t="s">
        <v>633</v>
      </c>
      <c r="K183" s="4">
        <v>96</v>
      </c>
      <c r="L183" s="4" t="s">
        <v>8</v>
      </c>
      <c r="M183" s="4">
        <v>0</v>
      </c>
      <c r="N183" s="4">
        <v>0</v>
      </c>
      <c r="O183" s="4">
        <v>0</v>
      </c>
      <c r="P183" s="4">
        <v>0</v>
      </c>
      <c r="Q183" s="4">
        <v>2712.3507806800003</v>
      </c>
      <c r="R183" s="4">
        <v>18.510999999999999</v>
      </c>
      <c r="S183" s="4">
        <v>153.43200000000002</v>
      </c>
      <c r="T183" s="4">
        <v>2.242</v>
      </c>
      <c r="U183" s="16"/>
      <c r="V183" s="16"/>
      <c r="W183" s="16"/>
      <c r="X183" s="16"/>
      <c r="Y183" s="16"/>
      <c r="Z183" s="16"/>
      <c r="AA183" s="16"/>
      <c r="AB183" s="28" t="str">
        <f>[1]ES!B$2401</f>
        <v>1.(a)</v>
      </c>
      <c r="AC183" s="31" t="str">
        <f>[1]ES!C$2401</f>
        <v>REPSOL PETROLEO, S.A.</v>
      </c>
      <c r="AD183" s="31" t="str">
        <f>[1]ES!D$2401</f>
        <v>REPSOL YPF REFINO ESPAÑA. COMPLEJO INDUSTRIAL DE TARRAGONA</v>
      </c>
      <c r="AE183" s="31">
        <f>[1]ES!E$2401</f>
        <v>6897</v>
      </c>
      <c r="AF183" s="31" t="str">
        <f>[1]ES!F$2401</f>
        <v>APARTAT DE CORREUS 472</v>
      </c>
      <c r="AG183" s="31" t="str">
        <f>[1]ES!G$2401</f>
        <v>S/N</v>
      </c>
      <c r="AH183" s="31" t="str">
        <f>[1]ES!H$2401</f>
        <v>Pobla de Mafumet, La</v>
      </c>
      <c r="AI183" s="31" t="str">
        <f>[1]ES!I$2401</f>
        <v>43080</v>
      </c>
      <c r="AJ183" s="31">
        <f>[1]ES!J$2401</f>
        <v>5060</v>
      </c>
      <c r="AK183" s="31">
        <f>[1]ES!K$2401</f>
        <v>9710</v>
      </c>
      <c r="AL183" s="31">
        <f>[1]ES!L$2401</f>
        <v>0</v>
      </c>
      <c r="AM183" s="31">
        <f>[1]ES!M$2401</f>
        <v>2610</v>
      </c>
      <c r="AN183" s="8" t="s">
        <v>810</v>
      </c>
    </row>
    <row r="184" spans="1:40" s="5" customFormat="1">
      <c r="A184" s="4" t="s">
        <v>4560</v>
      </c>
      <c r="B184" s="4">
        <v>2012</v>
      </c>
      <c r="C184" s="4" t="s">
        <v>5169</v>
      </c>
      <c r="D184" s="4" t="s">
        <v>5170</v>
      </c>
      <c r="E184" s="4" t="s">
        <v>2005</v>
      </c>
      <c r="F184" s="4">
        <v>144</v>
      </c>
      <c r="G184" s="4" t="s">
        <v>5171</v>
      </c>
      <c r="H184" s="4" t="s">
        <v>5153</v>
      </c>
      <c r="I184" s="4" t="s">
        <v>14</v>
      </c>
      <c r="J184" s="4" t="s">
        <v>633</v>
      </c>
      <c r="K184" s="4">
        <v>53</v>
      </c>
      <c r="L184" s="4" t="s">
        <v>8</v>
      </c>
      <c r="M184" s="4">
        <v>0</v>
      </c>
      <c r="N184" s="4">
        <v>0</v>
      </c>
      <c r="O184" s="4">
        <v>0</v>
      </c>
      <c r="P184" s="4">
        <v>0</v>
      </c>
      <c r="Q184" s="4">
        <v>1895.38143444</v>
      </c>
      <c r="R184" s="4">
        <v>14.04</v>
      </c>
      <c r="S184" s="4">
        <v>64.471000000000004</v>
      </c>
      <c r="T184" s="4">
        <v>0.69799999999999995</v>
      </c>
      <c r="U184" s="16"/>
      <c r="V184" s="16"/>
      <c r="W184" s="16"/>
      <c r="X184" s="16"/>
      <c r="Y184" s="16"/>
      <c r="Z184" s="16"/>
      <c r="AA184" s="16"/>
      <c r="AB184" s="28" t="str">
        <f>[1]ES!B$2401</f>
        <v>1.(a)</v>
      </c>
      <c r="AC184" s="31" t="str">
        <f>[1]ES!C$2401</f>
        <v>REPSOL PETROLEO, S.A.</v>
      </c>
      <c r="AD184" s="31" t="str">
        <f>[1]ES!D$2401</f>
        <v>REPSOL YPF REFINO ESPAÑA. COMPLEJO INDUSTRIAL DE TARRAGONA</v>
      </c>
      <c r="AE184" s="31">
        <f>[1]ES!E$2401</f>
        <v>6897</v>
      </c>
      <c r="AF184" s="31" t="str">
        <f>[1]ES!F$2401</f>
        <v>APARTAT DE CORREUS 472</v>
      </c>
      <c r="AG184" s="31" t="str">
        <f>[1]ES!G$2401</f>
        <v>S/N</v>
      </c>
      <c r="AH184" s="31" t="str">
        <f>[1]ES!H$2401</f>
        <v>Pobla de Mafumet, La</v>
      </c>
      <c r="AI184" s="31" t="str">
        <f>[1]ES!I$2401</f>
        <v>43080</v>
      </c>
      <c r="AJ184" s="31">
        <f>[1]ES!J$2401</f>
        <v>5060</v>
      </c>
      <c r="AK184" s="31">
        <f>[1]ES!K$2401</f>
        <v>9710</v>
      </c>
      <c r="AL184" s="31">
        <f>[1]ES!L$2401</f>
        <v>0</v>
      </c>
      <c r="AM184" s="31">
        <f>[1]ES!M$2401</f>
        <v>2610</v>
      </c>
      <c r="AN184" s="8" t="s">
        <v>810</v>
      </c>
    </row>
    <row r="185" spans="1:40" s="5" customFormat="1">
      <c r="A185" s="4" t="s">
        <v>4560</v>
      </c>
      <c r="B185" s="4">
        <v>2012</v>
      </c>
      <c r="C185" s="4" t="s">
        <v>5172</v>
      </c>
      <c r="D185" s="4" t="s">
        <v>5173</v>
      </c>
      <c r="E185" s="4" t="s">
        <v>2009</v>
      </c>
      <c r="F185" s="4">
        <v>145</v>
      </c>
      <c r="G185" s="4" t="s">
        <v>5174</v>
      </c>
      <c r="H185" s="4" t="s">
        <v>5153</v>
      </c>
      <c r="I185" s="4" t="s">
        <v>14</v>
      </c>
      <c r="J185" s="4" t="s">
        <v>633</v>
      </c>
      <c r="K185" s="4">
        <v>53</v>
      </c>
      <c r="L185" s="4" t="s">
        <v>8</v>
      </c>
      <c r="M185" s="4">
        <v>0</v>
      </c>
      <c r="N185" s="4">
        <v>0</v>
      </c>
      <c r="O185" s="4">
        <v>0</v>
      </c>
      <c r="P185" s="4">
        <v>0</v>
      </c>
      <c r="Q185" s="4">
        <v>1668.7183723920002</v>
      </c>
      <c r="R185" s="4">
        <v>11.923</v>
      </c>
      <c r="S185" s="4">
        <v>75.105000000000004</v>
      </c>
      <c r="T185" s="4">
        <v>1.2350000000000001</v>
      </c>
      <c r="U185" s="16"/>
      <c r="V185" s="16"/>
      <c r="W185" s="16"/>
      <c r="X185" s="16"/>
      <c r="Y185" s="16"/>
      <c r="Z185" s="16"/>
      <c r="AA185" s="16"/>
      <c r="AB185" s="28" t="str">
        <f>[1]ES!B$2401</f>
        <v>1.(a)</v>
      </c>
      <c r="AC185" s="31" t="str">
        <f>[1]ES!C$2401</f>
        <v>REPSOL PETROLEO, S.A.</v>
      </c>
      <c r="AD185" s="31" t="str">
        <f>[1]ES!D$2401</f>
        <v>REPSOL YPF REFINO ESPAÑA. COMPLEJO INDUSTRIAL DE TARRAGONA</v>
      </c>
      <c r="AE185" s="31">
        <f>[1]ES!E$2401</f>
        <v>6897</v>
      </c>
      <c r="AF185" s="31" t="str">
        <f>[1]ES!F$2401</f>
        <v>APARTAT DE CORREUS 472</v>
      </c>
      <c r="AG185" s="31" t="str">
        <f>[1]ES!G$2401</f>
        <v>S/N</v>
      </c>
      <c r="AH185" s="31" t="str">
        <f>[1]ES!H$2401</f>
        <v>Pobla de Mafumet, La</v>
      </c>
      <c r="AI185" s="31" t="str">
        <f>[1]ES!I$2401</f>
        <v>43080</v>
      </c>
      <c r="AJ185" s="31">
        <f>[1]ES!J$2401</f>
        <v>5060</v>
      </c>
      <c r="AK185" s="31">
        <f>[1]ES!K$2401</f>
        <v>9710</v>
      </c>
      <c r="AL185" s="31">
        <f>[1]ES!L$2401</f>
        <v>0</v>
      </c>
      <c r="AM185" s="31">
        <f>[1]ES!M$2401</f>
        <v>2610</v>
      </c>
      <c r="AN185" s="8" t="s">
        <v>810</v>
      </c>
    </row>
    <row r="186" spans="1:40" s="5" customFormat="1">
      <c r="A186" s="4" t="s">
        <v>4560</v>
      </c>
      <c r="B186" s="4">
        <v>2012</v>
      </c>
      <c r="C186" s="4" t="s">
        <v>5175</v>
      </c>
      <c r="D186" s="4" t="s">
        <v>5176</v>
      </c>
      <c r="E186" s="4" t="s">
        <v>2013</v>
      </c>
      <c r="F186" s="4">
        <v>146</v>
      </c>
      <c r="G186" s="4" t="s">
        <v>5177</v>
      </c>
      <c r="H186" s="4" t="s">
        <v>5153</v>
      </c>
      <c r="I186" s="4" t="s">
        <v>34</v>
      </c>
      <c r="J186" s="4" t="s">
        <v>633</v>
      </c>
      <c r="K186" s="4">
        <v>55</v>
      </c>
      <c r="L186" s="4" t="s">
        <v>8</v>
      </c>
      <c r="M186" s="4">
        <v>0</v>
      </c>
      <c r="N186" s="4">
        <v>0</v>
      </c>
      <c r="O186" s="4">
        <v>244.04382481600004</v>
      </c>
      <c r="P186" s="4">
        <v>0</v>
      </c>
      <c r="Q186" s="4">
        <v>1132.408168832</v>
      </c>
      <c r="R186" s="4">
        <v>160.934</v>
      </c>
      <c r="S186" s="4">
        <v>61.26400000000001</v>
      </c>
      <c r="T186" s="4">
        <v>4.1329999999999991</v>
      </c>
      <c r="U186" s="16"/>
      <c r="V186" s="16"/>
      <c r="W186" s="16"/>
      <c r="X186" s="16"/>
      <c r="Y186" s="16"/>
      <c r="Z186" s="16"/>
      <c r="AA186" s="16"/>
      <c r="AB186" s="28" t="str">
        <f>[1]ES!B$2401</f>
        <v>1.(a)</v>
      </c>
      <c r="AC186" s="31" t="str">
        <f>[1]ES!C$2401</f>
        <v>REPSOL PETROLEO, S.A.</v>
      </c>
      <c r="AD186" s="31" t="str">
        <f>[1]ES!D$2401</f>
        <v>REPSOL YPF REFINO ESPAÑA. COMPLEJO INDUSTRIAL DE TARRAGONA</v>
      </c>
      <c r="AE186" s="31">
        <f>[1]ES!E$2401</f>
        <v>6897</v>
      </c>
      <c r="AF186" s="31" t="str">
        <f>[1]ES!F$2401</f>
        <v>APARTAT DE CORREUS 472</v>
      </c>
      <c r="AG186" s="31" t="str">
        <f>[1]ES!G$2401</f>
        <v>S/N</v>
      </c>
      <c r="AH186" s="31" t="str">
        <f>[1]ES!H$2401</f>
        <v>Pobla de Mafumet, La</v>
      </c>
      <c r="AI186" s="31" t="str">
        <f>[1]ES!I$2401</f>
        <v>43080</v>
      </c>
      <c r="AJ186" s="31">
        <f>[1]ES!J$2401</f>
        <v>5060</v>
      </c>
      <c r="AK186" s="31">
        <f>[1]ES!K$2401</f>
        <v>9710</v>
      </c>
      <c r="AL186" s="31">
        <f>[1]ES!L$2401</f>
        <v>0</v>
      </c>
      <c r="AM186" s="31">
        <f>[1]ES!M$2401</f>
        <v>2610</v>
      </c>
      <c r="AN186" s="8" t="s">
        <v>810</v>
      </c>
    </row>
    <row r="187" spans="1:40" s="5" customFormat="1">
      <c r="A187" s="4" t="s">
        <v>4560</v>
      </c>
      <c r="B187" s="4">
        <v>2012</v>
      </c>
      <c r="C187" s="4" t="s">
        <v>5178</v>
      </c>
      <c r="D187" s="4" t="s">
        <v>5179</v>
      </c>
      <c r="E187" s="4" t="s">
        <v>2121</v>
      </c>
      <c r="F187" s="4">
        <v>169</v>
      </c>
      <c r="G187" s="4" t="s">
        <v>5180</v>
      </c>
      <c r="H187" s="4" t="s">
        <v>5153</v>
      </c>
      <c r="I187" s="4" t="s">
        <v>14</v>
      </c>
      <c r="J187" s="4" t="s">
        <v>470</v>
      </c>
      <c r="K187" s="4">
        <v>131</v>
      </c>
      <c r="L187" s="4" t="s">
        <v>8</v>
      </c>
      <c r="M187" s="4">
        <v>0</v>
      </c>
      <c r="N187" s="4">
        <v>26.406060799999999</v>
      </c>
      <c r="O187" s="4">
        <v>0</v>
      </c>
      <c r="P187" s="4">
        <v>1934.2946051039999</v>
      </c>
      <c r="Q187" s="4">
        <v>367.47969492000004</v>
      </c>
      <c r="R187" s="4">
        <v>1.5190000000000001</v>
      </c>
      <c r="S187" s="4">
        <v>61.151000000000003</v>
      </c>
      <c r="T187" s="4">
        <v>1.2E-2</v>
      </c>
      <c r="U187" s="16"/>
      <c r="V187" s="16"/>
      <c r="W187" s="16"/>
      <c r="X187" s="16"/>
      <c r="Y187" s="16"/>
      <c r="Z187" s="16"/>
      <c r="AA187" s="16"/>
      <c r="AB187" s="28" t="str">
        <f>[1]ES!B$3012</f>
        <v>1.(c)</v>
      </c>
      <c r="AC187" s="31" t="str">
        <f>[1]ES!C$3012</f>
        <v>TARRAGONA POWER S.L.</v>
      </c>
      <c r="AD187" s="31" t="str">
        <f>[1]ES!D$3012</f>
        <v>TARRAGONA POWER S.L.</v>
      </c>
      <c r="AE187" s="31">
        <f>[1]ES!E$3012</f>
        <v>8093</v>
      </c>
      <c r="AF187" s="31" t="str">
        <f>[1]ES!F$3012</f>
        <v>N-340 KM 1156  PTA 10 BASF</v>
      </c>
      <c r="AG187" s="31" t="str">
        <f>[1]ES!G$3012</f>
        <v>S/N</v>
      </c>
      <c r="AH187" s="31" t="str">
        <f>[1]ES!H$3012</f>
        <v>Tarragona</v>
      </c>
      <c r="AI187" s="31" t="str">
        <f>[1]ES!I$3012</f>
        <v>43110</v>
      </c>
      <c r="AJ187" s="31">
        <f>[1]ES!J$3012</f>
        <v>162</v>
      </c>
      <c r="AK187" s="31">
        <f>[1]ES!K$3012</f>
        <v>0</v>
      </c>
      <c r="AL187" s="31">
        <f>[1]ES!L$3012</f>
        <v>0</v>
      </c>
      <c r="AM187" s="31">
        <f>[1]ES!M$3012</f>
        <v>435</v>
      </c>
      <c r="AN187" s="8" t="s">
        <v>810</v>
      </c>
    </row>
    <row r="188" spans="1:40" s="5" customFormat="1">
      <c r="A188" s="4" t="s">
        <v>4560</v>
      </c>
      <c r="B188" s="4">
        <v>2012</v>
      </c>
      <c r="C188" s="4" t="s">
        <v>5181</v>
      </c>
      <c r="D188" s="4" t="s">
        <v>5182</v>
      </c>
      <c r="E188" s="4" t="s">
        <v>2126</v>
      </c>
      <c r="F188" s="4">
        <v>170</v>
      </c>
      <c r="G188" s="4" t="s">
        <v>5183</v>
      </c>
      <c r="H188" s="4" t="s">
        <v>5153</v>
      </c>
      <c r="I188" s="4" t="s">
        <v>14</v>
      </c>
      <c r="J188" s="4" t="s">
        <v>470</v>
      </c>
      <c r="K188" s="4">
        <v>131</v>
      </c>
      <c r="L188" s="4" t="s">
        <v>8</v>
      </c>
      <c r="M188" s="4">
        <v>0</v>
      </c>
      <c r="N188" s="4">
        <v>5.4944288000000014</v>
      </c>
      <c r="O188" s="4">
        <v>0</v>
      </c>
      <c r="P188" s="4">
        <v>1358.9767143199999</v>
      </c>
      <c r="Q188" s="4">
        <v>183.37486249599999</v>
      </c>
      <c r="R188" s="4">
        <v>1.8260000000000003</v>
      </c>
      <c r="S188" s="4">
        <v>54.417999999999999</v>
      </c>
      <c r="T188" s="4">
        <v>0.16399999999999998</v>
      </c>
      <c r="U188" s="16"/>
      <c r="V188" s="16"/>
      <c r="W188" s="16"/>
      <c r="X188" s="16"/>
      <c r="Y188" s="16"/>
      <c r="Z188" s="16"/>
      <c r="AA188" s="16"/>
      <c r="AB188" s="28" t="str">
        <f>[1]ES!B$3012</f>
        <v>1.(c)</v>
      </c>
      <c r="AC188" s="31" t="str">
        <f>[1]ES!C$3012</f>
        <v>TARRAGONA POWER S.L.</v>
      </c>
      <c r="AD188" s="31" t="str">
        <f>[1]ES!D$3012</f>
        <v>TARRAGONA POWER S.L.</v>
      </c>
      <c r="AE188" s="31">
        <f>[1]ES!E$3012</f>
        <v>8093</v>
      </c>
      <c r="AF188" s="31" t="str">
        <f>[1]ES!F$3012</f>
        <v>N-340 KM 1156  PTA 10 BASF</v>
      </c>
      <c r="AG188" s="31" t="str">
        <f>[1]ES!G$3012</f>
        <v>S/N</v>
      </c>
      <c r="AH188" s="31" t="str">
        <f>[1]ES!H$3012</f>
        <v>Tarragona</v>
      </c>
      <c r="AI188" s="31" t="str">
        <f>[1]ES!I$3012</f>
        <v>43110</v>
      </c>
      <c r="AJ188" s="31">
        <f>[1]ES!J$3012</f>
        <v>162</v>
      </c>
      <c r="AK188" s="31">
        <f>[1]ES!K$3012</f>
        <v>0</v>
      </c>
      <c r="AL188" s="31">
        <f>[1]ES!L$3012</f>
        <v>0</v>
      </c>
      <c r="AM188" s="31">
        <f>[1]ES!M$3012</f>
        <v>435</v>
      </c>
      <c r="AN188" s="8" t="s">
        <v>810</v>
      </c>
    </row>
    <row r="189" spans="1:40" s="5" customFormat="1">
      <c r="A189" s="4" t="s">
        <v>4560</v>
      </c>
      <c r="B189" s="4">
        <v>2012</v>
      </c>
      <c r="C189" s="4" t="s">
        <v>5184</v>
      </c>
      <c r="D189" s="4" t="s">
        <v>5185</v>
      </c>
      <c r="E189" s="4" t="s">
        <v>239</v>
      </c>
      <c r="F189" s="4">
        <v>50</v>
      </c>
      <c r="G189" s="4" t="s">
        <v>5186</v>
      </c>
      <c r="H189" s="4" t="s">
        <v>5187</v>
      </c>
      <c r="I189" s="4" t="s">
        <v>6</v>
      </c>
      <c r="J189" s="4" t="s">
        <v>476</v>
      </c>
      <c r="K189" s="4">
        <v>263.14999999999998</v>
      </c>
      <c r="L189" s="4" t="s">
        <v>8</v>
      </c>
      <c r="M189" s="4">
        <v>0</v>
      </c>
      <c r="N189" s="4">
        <v>0</v>
      </c>
      <c r="O189" s="4">
        <v>0</v>
      </c>
      <c r="P189" s="4">
        <v>0</v>
      </c>
      <c r="Q189" s="4">
        <v>0</v>
      </c>
      <c r="R189" s="4">
        <v>0</v>
      </c>
      <c r="S189" s="4">
        <v>0</v>
      </c>
      <c r="T189" s="4">
        <v>0</v>
      </c>
      <c r="U189" s="16" t="s">
        <v>4580</v>
      </c>
      <c r="V189" s="16"/>
      <c r="W189" s="16"/>
      <c r="X189" s="16"/>
      <c r="Y189" s="16"/>
      <c r="Z189" s="16"/>
      <c r="AA189" s="16"/>
      <c r="AB189" s="28" t="str">
        <f>[1]ES!B$803</f>
        <v>1.(c)</v>
      </c>
      <c r="AC189" s="31" t="str">
        <f>[1]ES!C$803</f>
        <v>UNIÓN ELECTRICA DE CANARIAS GENERACIÓN</v>
      </c>
      <c r="AD189" s="31" t="str">
        <f>[1]ES!D$803</f>
        <v>CENTRAL TÉRMICA DE CANDELARIA</v>
      </c>
      <c r="AE189" s="31">
        <f>[1]ES!E$803</f>
        <v>7426</v>
      </c>
      <c r="AF189" s="31" t="str">
        <f>[1]ES!F$803</f>
        <v>AUTOPISTA DEL SUR</v>
      </c>
      <c r="AG189" s="31" t="str">
        <f>[1]ES!G$803</f>
        <v>KM 15</v>
      </c>
      <c r="AH189" s="31" t="str">
        <f>[1]ES!H$803</f>
        <v>CANDELARIA</v>
      </c>
      <c r="AI189" s="31" t="str">
        <f>[1]ES!I$803</f>
        <v>38520</v>
      </c>
      <c r="AJ189" s="31">
        <f>[1]ES!J$803</f>
        <v>624</v>
      </c>
      <c r="AK189" s="31">
        <f>[1]ES!K$803</f>
        <v>1380</v>
      </c>
      <c r="AL189" s="31">
        <f>[1]ES!L$803</f>
        <v>0</v>
      </c>
      <c r="AM189" s="31">
        <f>[1]ES!M$803</f>
        <v>442</v>
      </c>
      <c r="AN189" s="8" t="s">
        <v>810</v>
      </c>
    </row>
    <row r="190" spans="1:40" s="5" customFormat="1">
      <c r="A190" s="4" t="s">
        <v>4560</v>
      </c>
      <c r="B190" s="4">
        <v>2012</v>
      </c>
      <c r="C190" s="4" t="s">
        <v>5188</v>
      </c>
      <c r="D190" s="4" t="s">
        <v>5189</v>
      </c>
      <c r="E190" s="4" t="s">
        <v>243</v>
      </c>
      <c r="F190" s="4">
        <v>51</v>
      </c>
      <c r="G190" s="4" t="s">
        <v>5190</v>
      </c>
      <c r="H190" s="4" t="s">
        <v>5187</v>
      </c>
      <c r="I190" s="4" t="s">
        <v>6</v>
      </c>
      <c r="J190" s="4" t="s">
        <v>476</v>
      </c>
      <c r="K190" s="4">
        <v>263</v>
      </c>
      <c r="L190" s="4" t="s">
        <v>8</v>
      </c>
      <c r="M190" s="4">
        <v>0</v>
      </c>
      <c r="N190" s="4">
        <v>0</v>
      </c>
      <c r="O190" s="4">
        <v>4853.9490547280011</v>
      </c>
      <c r="P190" s="4">
        <v>0</v>
      </c>
      <c r="Q190" s="4">
        <v>0</v>
      </c>
      <c r="R190" s="4">
        <v>1333.48</v>
      </c>
      <c r="S190" s="4">
        <v>523.36</v>
      </c>
      <c r="T190" s="4">
        <v>19.55</v>
      </c>
      <c r="U190" s="16"/>
      <c r="V190" s="16"/>
      <c r="W190" s="16"/>
      <c r="X190" s="16"/>
      <c r="Y190" s="16"/>
      <c r="Z190" s="16"/>
      <c r="AA190" s="16"/>
      <c r="AB190" s="28" t="str">
        <f>[1]ES!B$803</f>
        <v>1.(c)</v>
      </c>
      <c r="AC190" s="31" t="str">
        <f>[1]ES!C$803</f>
        <v>UNIÓN ELECTRICA DE CANARIAS GENERACIÓN</v>
      </c>
      <c r="AD190" s="31" t="str">
        <f>[1]ES!D$803</f>
        <v>CENTRAL TÉRMICA DE CANDELARIA</v>
      </c>
      <c r="AE190" s="31">
        <f>[1]ES!E$803</f>
        <v>7426</v>
      </c>
      <c r="AF190" s="31" t="str">
        <f>[1]ES!F$803</f>
        <v>AUTOPISTA DEL SUR</v>
      </c>
      <c r="AG190" s="31" t="str">
        <f>[1]ES!G$803</f>
        <v>KM 15</v>
      </c>
      <c r="AH190" s="31" t="str">
        <f>[1]ES!H$803</f>
        <v>CANDELARIA</v>
      </c>
      <c r="AI190" s="31" t="str">
        <f>[1]ES!I$803</f>
        <v>38520</v>
      </c>
      <c r="AJ190" s="31">
        <f>[1]ES!J$803</f>
        <v>624</v>
      </c>
      <c r="AK190" s="31">
        <f>[1]ES!K$803</f>
        <v>1380</v>
      </c>
      <c r="AL190" s="31">
        <f>[1]ES!L$803</f>
        <v>0</v>
      </c>
      <c r="AM190" s="31">
        <f>[1]ES!M$803</f>
        <v>442</v>
      </c>
      <c r="AN190" s="8" t="s">
        <v>810</v>
      </c>
    </row>
    <row r="191" spans="1:40" s="5" customFormat="1">
      <c r="A191" s="4" t="s">
        <v>4560</v>
      </c>
      <c r="B191" s="4">
        <v>2012</v>
      </c>
      <c r="C191" s="4" t="s">
        <v>5191</v>
      </c>
      <c r="D191" s="4" t="s">
        <v>5192</v>
      </c>
      <c r="E191" s="4" t="s">
        <v>264</v>
      </c>
      <c r="F191" s="4">
        <v>56</v>
      </c>
      <c r="G191" s="4" t="s">
        <v>5193</v>
      </c>
      <c r="H191" s="4" t="s">
        <v>5187</v>
      </c>
      <c r="I191" s="4" t="s">
        <v>14</v>
      </c>
      <c r="J191" s="4" t="s">
        <v>476</v>
      </c>
      <c r="K191" s="4">
        <v>229</v>
      </c>
      <c r="L191" s="4" t="s">
        <v>8</v>
      </c>
      <c r="M191" s="4">
        <v>0</v>
      </c>
      <c r="N191" s="4">
        <v>0</v>
      </c>
      <c r="O191" s="4">
        <v>4540.0887465519991</v>
      </c>
      <c r="P191" s="4">
        <v>0</v>
      </c>
      <c r="Q191" s="4">
        <v>0</v>
      </c>
      <c r="R191" s="4">
        <v>172.57</v>
      </c>
      <c r="S191" s="4">
        <v>349.31</v>
      </c>
      <c r="T191" s="4">
        <v>11.59</v>
      </c>
      <c r="U191" s="16"/>
      <c r="V191" s="16"/>
      <c r="W191" s="16"/>
      <c r="X191" s="16"/>
      <c r="Y191" s="16"/>
      <c r="Z191" s="16"/>
      <c r="AA191" s="16"/>
      <c r="AB191" s="28" t="str">
        <f>[1]ES!B$1449</f>
        <v>1.(c)</v>
      </c>
      <c r="AC191" s="31" t="str">
        <f>[1]ES!C$1449</f>
        <v>UNIÓN ELECTRICA DE CANARIAS GENERACIÓN</v>
      </c>
      <c r="AD191" s="31" t="str">
        <f>[1]ES!D$1449</f>
        <v>CENTRAL TÉRMICA GRANADILLA</v>
      </c>
      <c r="AE191" s="31">
        <f>[1]ES!E$1449</f>
        <v>7423</v>
      </c>
      <c r="AF191" s="31" t="str">
        <f>[1]ES!F$1449</f>
        <v>POLÍGONO INDUSTRIAL DE GRANADILLA</v>
      </c>
      <c r="AG191" s="31" t="str">
        <f>[1]ES!G$1449</f>
        <v>S/N</v>
      </c>
      <c r="AH191" s="31" t="str">
        <f>[1]ES!H$1449</f>
        <v>GRANADILLA DE ABONA</v>
      </c>
      <c r="AI191" s="31" t="str">
        <f>[1]ES!I$1449</f>
        <v>38594</v>
      </c>
      <c r="AJ191" s="31">
        <f>[1]ES!J$1449</f>
        <v>4700</v>
      </c>
      <c r="AK191" s="31">
        <f>[1]ES!K$1449</f>
        <v>1460</v>
      </c>
      <c r="AL191" s="31">
        <f>[1]ES!L$1449</f>
        <v>0</v>
      </c>
      <c r="AM191" s="31">
        <f>[1]ES!M$1449</f>
        <v>1810</v>
      </c>
      <c r="AN191" s="8" t="s">
        <v>810</v>
      </c>
    </row>
    <row r="192" spans="1:40" s="5" customFormat="1">
      <c r="A192" s="4" t="s">
        <v>4560</v>
      </c>
      <c r="B192" s="4">
        <v>2012</v>
      </c>
      <c r="C192" s="4" t="s">
        <v>5194</v>
      </c>
      <c r="D192" s="4" t="s">
        <v>5195</v>
      </c>
      <c r="E192" s="4" t="s">
        <v>269</v>
      </c>
      <c r="F192" s="4">
        <v>57</v>
      </c>
      <c r="G192" s="4" t="s">
        <v>5196</v>
      </c>
      <c r="H192" s="4" t="s">
        <v>5187</v>
      </c>
      <c r="I192" s="4" t="s">
        <v>14</v>
      </c>
      <c r="J192" s="4" t="s">
        <v>476</v>
      </c>
      <c r="K192" s="4">
        <v>229</v>
      </c>
      <c r="L192" s="4" t="s">
        <v>8</v>
      </c>
      <c r="M192" s="4">
        <v>0</v>
      </c>
      <c r="N192" s="4">
        <v>0</v>
      </c>
      <c r="O192" s="4">
        <v>4833.0992789839993</v>
      </c>
      <c r="P192" s="4">
        <v>0</v>
      </c>
      <c r="Q192" s="4">
        <v>0</v>
      </c>
      <c r="R192" s="4">
        <v>256.99</v>
      </c>
      <c r="S192" s="4">
        <v>415.05</v>
      </c>
      <c r="T192" s="4">
        <v>23.218</v>
      </c>
      <c r="U192" s="16"/>
      <c r="V192" s="16"/>
      <c r="W192" s="16"/>
      <c r="X192" s="16"/>
      <c r="Y192" s="16"/>
      <c r="Z192" s="16"/>
      <c r="AA192" s="16"/>
      <c r="AB192" s="28" t="str">
        <f>[1]ES!B$1449</f>
        <v>1.(c)</v>
      </c>
      <c r="AC192" s="31" t="str">
        <f>[1]ES!C$1449</f>
        <v>UNIÓN ELECTRICA DE CANARIAS GENERACIÓN</v>
      </c>
      <c r="AD192" s="31" t="str">
        <f>[1]ES!D$1449</f>
        <v>CENTRAL TÉRMICA GRANADILLA</v>
      </c>
      <c r="AE192" s="31">
        <f>[1]ES!E$1449</f>
        <v>7423</v>
      </c>
      <c r="AF192" s="31" t="str">
        <f>[1]ES!F$1449</f>
        <v>POLÍGONO INDUSTRIAL DE GRANADILLA</v>
      </c>
      <c r="AG192" s="31" t="str">
        <f>[1]ES!G$1449</f>
        <v>S/N</v>
      </c>
      <c r="AH192" s="31" t="str">
        <f>[1]ES!H$1449</f>
        <v>GRANADILLA DE ABONA</v>
      </c>
      <c r="AI192" s="31" t="str">
        <f>[1]ES!I$1449</f>
        <v>38594</v>
      </c>
      <c r="AJ192" s="31">
        <f>[1]ES!J$1449</f>
        <v>4700</v>
      </c>
      <c r="AK192" s="31">
        <f>[1]ES!K$1449</f>
        <v>1460</v>
      </c>
      <c r="AL192" s="31">
        <f>[1]ES!L$1449</f>
        <v>0</v>
      </c>
      <c r="AM192" s="31">
        <f>[1]ES!M$1449</f>
        <v>1810</v>
      </c>
      <c r="AN192" s="8" t="s">
        <v>810</v>
      </c>
    </row>
    <row r="193" spans="1:40" s="5" customFormat="1">
      <c r="A193" s="4" t="s">
        <v>4560</v>
      </c>
      <c r="B193" s="4">
        <v>2012</v>
      </c>
      <c r="C193" s="4" t="s">
        <v>5197</v>
      </c>
      <c r="D193" s="4" t="s">
        <v>5198</v>
      </c>
      <c r="E193" s="4" t="s">
        <v>1924</v>
      </c>
      <c r="F193" s="4">
        <v>125</v>
      </c>
      <c r="G193" s="4" t="s">
        <v>5199</v>
      </c>
      <c r="H193" s="4" t="s">
        <v>5187</v>
      </c>
      <c r="I193" s="4" t="s">
        <v>34</v>
      </c>
      <c r="J193" s="4" t="s">
        <v>476</v>
      </c>
      <c r="K193" s="4">
        <v>240</v>
      </c>
      <c r="L193" s="4" t="s">
        <v>27</v>
      </c>
      <c r="M193" s="4">
        <v>0</v>
      </c>
      <c r="N193" s="4">
        <v>0</v>
      </c>
      <c r="O193" s="4">
        <v>2124.9252348800001</v>
      </c>
      <c r="P193" s="4">
        <v>0</v>
      </c>
      <c r="Q193" s="4">
        <v>0</v>
      </c>
      <c r="R193" s="4">
        <v>69.171000000000006</v>
      </c>
      <c r="S193" s="4">
        <v>145.28099999999998</v>
      </c>
      <c r="T193" s="4">
        <v>6.5368999999999984</v>
      </c>
      <c r="U193" s="16"/>
      <c r="V193" s="16"/>
      <c r="W193" s="16"/>
      <c r="X193" s="16"/>
      <c r="Y193" s="16"/>
      <c r="Z193" s="16"/>
      <c r="AA193" s="16"/>
      <c r="AB193" s="28" t="str">
        <f>[1]ES!B$1449</f>
        <v>1.(c)</v>
      </c>
      <c r="AC193" s="31" t="str">
        <f>[1]ES!C$1449</f>
        <v>UNIÓN ELECTRICA DE CANARIAS GENERACIÓN</v>
      </c>
      <c r="AD193" s="31" t="str">
        <f>[1]ES!D$1449</f>
        <v>CENTRAL TÉRMICA GRANADILLA</v>
      </c>
      <c r="AE193" s="31">
        <f>[1]ES!E$1449</f>
        <v>7423</v>
      </c>
      <c r="AF193" s="31" t="str">
        <f>[1]ES!F$1449</f>
        <v>POLÍGONO INDUSTRIAL DE GRANADILLA</v>
      </c>
      <c r="AG193" s="31" t="str">
        <f>[1]ES!G$1449</f>
        <v>S/N</v>
      </c>
      <c r="AH193" s="31" t="str">
        <f>[1]ES!H$1449</f>
        <v>GRANADILLA DE ABONA</v>
      </c>
      <c r="AI193" s="31" t="str">
        <f>[1]ES!I$1449</f>
        <v>38594</v>
      </c>
      <c r="AJ193" s="31">
        <f>[1]ES!J$1449</f>
        <v>4700</v>
      </c>
      <c r="AK193" s="31">
        <f>[1]ES!K$1449</f>
        <v>1460</v>
      </c>
      <c r="AL193" s="31">
        <f>[1]ES!L$1449</f>
        <v>0</v>
      </c>
      <c r="AM193" s="31">
        <f>[1]ES!M$1449</f>
        <v>1810</v>
      </c>
      <c r="AN193" s="8" t="s">
        <v>810</v>
      </c>
    </row>
    <row r="194" spans="1:40" s="5" customFormat="1">
      <c r="A194" s="4" t="s">
        <v>4560</v>
      </c>
      <c r="B194" s="4">
        <v>2012</v>
      </c>
      <c r="C194" s="4" t="s">
        <v>5200</v>
      </c>
      <c r="D194" s="4" t="s">
        <v>5201</v>
      </c>
      <c r="E194" s="4" t="s">
        <v>1929</v>
      </c>
      <c r="F194" s="4">
        <v>126</v>
      </c>
      <c r="G194" s="4" t="s">
        <v>5202</v>
      </c>
      <c r="H194" s="4" t="s">
        <v>5187</v>
      </c>
      <c r="I194" s="4" t="s">
        <v>34</v>
      </c>
      <c r="J194" s="4" t="s">
        <v>476</v>
      </c>
      <c r="K194" s="4">
        <v>240</v>
      </c>
      <c r="L194" s="4" t="s">
        <v>27</v>
      </c>
      <c r="M194" s="4">
        <v>0</v>
      </c>
      <c r="N194" s="4">
        <v>0</v>
      </c>
      <c r="O194" s="4">
        <v>2286.4144008880003</v>
      </c>
      <c r="P194" s="4">
        <v>0</v>
      </c>
      <c r="Q194" s="4">
        <v>0</v>
      </c>
      <c r="R194" s="4">
        <v>60.356999999999999</v>
      </c>
      <c r="S194" s="4">
        <v>150.16399999999999</v>
      </c>
      <c r="T194" s="4">
        <v>6.5507</v>
      </c>
      <c r="U194" s="16"/>
      <c r="V194" s="16"/>
      <c r="W194" s="16"/>
      <c r="X194" s="16"/>
      <c r="Y194" s="16"/>
      <c r="Z194" s="16"/>
      <c r="AA194" s="16"/>
      <c r="AB194" s="28" t="str">
        <f>[1]ES!B$1449</f>
        <v>1.(c)</v>
      </c>
      <c r="AC194" s="31" t="str">
        <f>[1]ES!C$1449</f>
        <v>UNIÓN ELECTRICA DE CANARIAS GENERACIÓN</v>
      </c>
      <c r="AD194" s="31" t="str">
        <f>[1]ES!D$1449</f>
        <v>CENTRAL TÉRMICA GRANADILLA</v>
      </c>
      <c r="AE194" s="31">
        <f>[1]ES!E$1449</f>
        <v>7423</v>
      </c>
      <c r="AF194" s="31" t="str">
        <f>[1]ES!F$1449</f>
        <v>POLÍGONO INDUSTRIAL DE GRANADILLA</v>
      </c>
      <c r="AG194" s="31" t="str">
        <f>[1]ES!G$1449</f>
        <v>S/N</v>
      </c>
      <c r="AH194" s="31" t="str">
        <f>[1]ES!H$1449</f>
        <v>GRANADILLA DE ABONA</v>
      </c>
      <c r="AI194" s="31" t="str">
        <f>[1]ES!I$1449</f>
        <v>38594</v>
      </c>
      <c r="AJ194" s="31">
        <f>[1]ES!J$1449</f>
        <v>4700</v>
      </c>
      <c r="AK194" s="31">
        <f>[1]ES!K$1449</f>
        <v>1460</v>
      </c>
      <c r="AL194" s="31">
        <f>[1]ES!L$1449</f>
        <v>0</v>
      </c>
      <c r="AM194" s="31">
        <f>[1]ES!M$1449</f>
        <v>1810</v>
      </c>
      <c r="AN194" s="8" t="s">
        <v>810</v>
      </c>
    </row>
    <row r="195" spans="1:40">
      <c r="A195" s="1" t="s">
        <v>4560</v>
      </c>
      <c r="B195" s="1">
        <v>2012</v>
      </c>
      <c r="C195" s="1" t="s">
        <v>5203</v>
      </c>
      <c r="D195" s="1" t="s">
        <v>5204</v>
      </c>
      <c r="E195" s="1" t="s">
        <v>2069</v>
      </c>
      <c r="F195" s="1">
        <v>158</v>
      </c>
      <c r="G195" s="1" t="s">
        <v>5205</v>
      </c>
      <c r="H195" s="1" t="s">
        <v>5187</v>
      </c>
      <c r="I195" s="1" t="s">
        <v>6</v>
      </c>
      <c r="J195" s="1" t="s">
        <v>633</v>
      </c>
      <c r="K195" s="1">
        <v>56</v>
      </c>
      <c r="L195" s="1" t="s">
        <v>8</v>
      </c>
      <c r="M195" s="1">
        <v>0</v>
      </c>
      <c r="N195" s="1">
        <v>0</v>
      </c>
      <c r="O195" s="1">
        <v>816.95845528799998</v>
      </c>
      <c r="P195" s="1">
        <v>0</v>
      </c>
      <c r="Q195" s="1">
        <v>584.74014999999997</v>
      </c>
      <c r="R195" s="1">
        <v>222.55799999999999</v>
      </c>
      <c r="S195" s="1">
        <v>152.67100000000002</v>
      </c>
      <c r="T195" s="1">
        <v>11.542999999999999</v>
      </c>
      <c r="U195" s="3"/>
      <c r="V195" s="3"/>
      <c r="W195" s="3"/>
      <c r="X195" s="3"/>
      <c r="Y195" s="3"/>
      <c r="Z195" s="3"/>
      <c r="AA195" s="3"/>
    </row>
    <row r="196" spans="1:40" s="5" customFormat="1">
      <c r="A196" s="4" t="s">
        <v>4560</v>
      </c>
      <c r="B196" s="4">
        <v>2012</v>
      </c>
      <c r="C196" s="4" t="s">
        <v>5206</v>
      </c>
      <c r="D196" s="4" t="s">
        <v>5207</v>
      </c>
      <c r="E196" s="4" t="s">
        <v>2308</v>
      </c>
      <c r="F196" s="4">
        <v>211</v>
      </c>
      <c r="G196" s="4" t="s">
        <v>5208</v>
      </c>
      <c r="H196" s="4" t="s">
        <v>5187</v>
      </c>
      <c r="I196" s="4" t="s">
        <v>34</v>
      </c>
      <c r="J196" s="4" t="s">
        <v>476</v>
      </c>
      <c r="K196" s="4">
        <v>67.099999999999994</v>
      </c>
      <c r="L196" s="4" t="s">
        <v>8</v>
      </c>
      <c r="M196" s="4">
        <v>0</v>
      </c>
      <c r="N196" s="4">
        <v>0</v>
      </c>
      <c r="O196" s="4">
        <v>93.846207888000009</v>
      </c>
      <c r="P196" s="4">
        <v>0</v>
      </c>
      <c r="Q196" s="4">
        <v>0</v>
      </c>
      <c r="R196" s="4">
        <v>1.2</v>
      </c>
      <c r="S196" s="4">
        <v>7.7</v>
      </c>
      <c r="T196" s="4">
        <v>0.3</v>
      </c>
      <c r="U196" s="16"/>
      <c r="V196" s="16"/>
      <c r="W196" s="16"/>
      <c r="X196" s="16"/>
      <c r="Y196" s="16"/>
      <c r="Z196" s="16"/>
      <c r="AA196" s="16"/>
      <c r="AB196" s="28" t="str">
        <f>[1]ES!B$1499</f>
        <v>1.(c)</v>
      </c>
      <c r="AC196" s="31" t="str">
        <f>[1]ES!C$1499</f>
        <v>UNIÓN ELECTRICA DE CANARIAS GENERACIÓN</v>
      </c>
      <c r="AD196" s="31" t="str">
        <f>[1]ES!D$1499</f>
        <v>T.G. GUIA DE ISORA</v>
      </c>
      <c r="AE196" s="31">
        <f>[1]ES!E$1499</f>
        <v>175416</v>
      </c>
      <c r="AF196" s="31" t="str">
        <f>[1]ES!F$1499</f>
        <v>GUIA DE ISORA-ALCALÁ TF-463 (LOS PAJARES)</v>
      </c>
      <c r="AG196" s="31" t="str">
        <f>[1]ES!G$1499</f>
        <v>S/N</v>
      </c>
      <c r="AH196" s="31" t="str">
        <f>[1]ES!H$1499</f>
        <v>GUIA DE ISORA</v>
      </c>
      <c r="AI196" s="31" t="str">
        <f>[1]ES!I$1499</f>
        <v>38800</v>
      </c>
      <c r="AJ196" s="31">
        <f>[1]ES!J$1499</f>
        <v>0</v>
      </c>
      <c r="AK196" s="31">
        <f>[1]ES!K$1499</f>
        <v>0</v>
      </c>
      <c r="AL196" s="31">
        <f>[1]ES!L$1499</f>
        <v>0</v>
      </c>
      <c r="AM196" s="31">
        <f>[1]ES!M$1499</f>
        <v>0</v>
      </c>
      <c r="AN196" s="8" t="s">
        <v>810</v>
      </c>
    </row>
    <row r="197" spans="1:40" s="5" customFormat="1">
      <c r="A197" s="4" t="s">
        <v>4560</v>
      </c>
      <c r="B197" s="4">
        <v>2012</v>
      </c>
      <c r="C197" s="4" t="s">
        <v>5209</v>
      </c>
      <c r="D197" s="4" t="s">
        <v>5210</v>
      </c>
      <c r="E197" s="4" t="s">
        <v>2313</v>
      </c>
      <c r="F197" s="4">
        <v>212</v>
      </c>
      <c r="G197" s="4" t="s">
        <v>5211</v>
      </c>
      <c r="H197" s="4" t="s">
        <v>5187</v>
      </c>
      <c r="I197" s="4" t="s">
        <v>34</v>
      </c>
      <c r="J197" s="4" t="s">
        <v>476</v>
      </c>
      <c r="K197" s="4">
        <v>67.099999999999994</v>
      </c>
      <c r="L197" s="4" t="s">
        <v>8</v>
      </c>
      <c r="M197" s="4">
        <v>0</v>
      </c>
      <c r="N197" s="4">
        <v>0</v>
      </c>
      <c r="O197" s="4">
        <v>97.115380471999984</v>
      </c>
      <c r="P197" s="4">
        <v>0</v>
      </c>
      <c r="Q197" s="4">
        <v>0</v>
      </c>
      <c r="R197" s="4">
        <v>2.2999999999999998</v>
      </c>
      <c r="S197" s="4">
        <v>8.5</v>
      </c>
      <c r="T197" s="4">
        <v>0.2</v>
      </c>
      <c r="U197" s="16"/>
      <c r="V197" s="16"/>
      <c r="W197" s="16"/>
      <c r="X197" s="16"/>
      <c r="Y197" s="16"/>
      <c r="Z197" s="16"/>
      <c r="AA197" s="16"/>
      <c r="AB197" s="28" t="str">
        <f>[1]ES!B$1499</f>
        <v>1.(c)</v>
      </c>
      <c r="AC197" s="31" t="str">
        <f>[1]ES!C$1499</f>
        <v>UNIÓN ELECTRICA DE CANARIAS GENERACIÓN</v>
      </c>
      <c r="AD197" s="31" t="str">
        <f>[1]ES!D$1499</f>
        <v>T.G. GUIA DE ISORA</v>
      </c>
      <c r="AE197" s="31">
        <f>[1]ES!E$1499</f>
        <v>175416</v>
      </c>
      <c r="AF197" s="31" t="str">
        <f>[1]ES!F$1499</f>
        <v>GUIA DE ISORA-ALCALÁ TF-463 (LOS PAJARES)</v>
      </c>
      <c r="AG197" s="31" t="str">
        <f>[1]ES!G$1499</f>
        <v>S/N</v>
      </c>
      <c r="AH197" s="31" t="str">
        <f>[1]ES!H$1499</f>
        <v>GUIA DE ISORA</v>
      </c>
      <c r="AI197" s="31" t="str">
        <f>[1]ES!I$1499</f>
        <v>38800</v>
      </c>
      <c r="AJ197" s="31">
        <f>[1]ES!J$1499</f>
        <v>0</v>
      </c>
      <c r="AK197" s="31">
        <f>[1]ES!K$1499</f>
        <v>0</v>
      </c>
      <c r="AL197" s="31">
        <f>[1]ES!L$1499</f>
        <v>0</v>
      </c>
      <c r="AM197" s="31">
        <f>[1]ES!M$1499</f>
        <v>0</v>
      </c>
      <c r="AN197" s="8" t="s">
        <v>810</v>
      </c>
    </row>
    <row r="198" spans="1:40" s="5" customFormat="1">
      <c r="A198" s="4" t="s">
        <v>4560</v>
      </c>
      <c r="B198" s="4">
        <v>2012</v>
      </c>
      <c r="C198" s="4" t="s">
        <v>5212</v>
      </c>
      <c r="D198" s="4" t="s">
        <v>5213</v>
      </c>
      <c r="E198" s="4" t="s">
        <v>2328</v>
      </c>
      <c r="F198" s="4">
        <v>215</v>
      </c>
      <c r="G198" s="4" t="s">
        <v>5214</v>
      </c>
      <c r="H198" s="4" t="s">
        <v>5187</v>
      </c>
      <c r="I198" s="4" t="s">
        <v>34</v>
      </c>
      <c r="J198" s="4" t="s">
        <v>476</v>
      </c>
      <c r="K198" s="4">
        <v>246</v>
      </c>
      <c r="L198" s="4" t="s">
        <v>27</v>
      </c>
      <c r="M198" s="4">
        <v>0</v>
      </c>
      <c r="N198" s="4">
        <v>0</v>
      </c>
      <c r="O198" s="4">
        <v>4059.3654347574238</v>
      </c>
      <c r="P198" s="4">
        <v>0</v>
      </c>
      <c r="Q198" s="4">
        <v>0</v>
      </c>
      <c r="R198" s="4">
        <v>150.19800000000001</v>
      </c>
      <c r="S198" s="4">
        <v>381.20699999999999</v>
      </c>
      <c r="T198" s="4">
        <v>4.8869999999999996</v>
      </c>
      <c r="U198" s="16"/>
      <c r="V198" s="16"/>
      <c r="W198" s="16"/>
      <c r="X198" s="16"/>
      <c r="Y198" s="16"/>
      <c r="Z198" s="16"/>
      <c r="AA198" s="16"/>
      <c r="AB198" s="28" t="str">
        <f>[1]ES!B$1449</f>
        <v>1.(c)</v>
      </c>
      <c r="AC198" s="31" t="str">
        <f>[1]ES!C$1449</f>
        <v>UNIÓN ELECTRICA DE CANARIAS GENERACIÓN</v>
      </c>
      <c r="AD198" s="31" t="str">
        <f>[1]ES!D$1449</f>
        <v>CENTRAL TÉRMICA GRANADILLA</v>
      </c>
      <c r="AE198" s="31">
        <f>[1]ES!E$1449</f>
        <v>7423</v>
      </c>
      <c r="AF198" s="31" t="str">
        <f>[1]ES!F$1449</f>
        <v>POLÍGONO INDUSTRIAL DE GRANADILLA</v>
      </c>
      <c r="AG198" s="31" t="str">
        <f>[1]ES!G$1449</f>
        <v>S/N</v>
      </c>
      <c r="AH198" s="31" t="str">
        <f>[1]ES!H$1449</f>
        <v>GRANADILLA DE ABONA</v>
      </c>
      <c r="AI198" s="31" t="str">
        <f>[1]ES!I$1449</f>
        <v>38594</v>
      </c>
      <c r="AJ198" s="31">
        <f>[1]ES!J$1449</f>
        <v>4700</v>
      </c>
      <c r="AK198" s="31">
        <f>[1]ES!K$1449</f>
        <v>1460</v>
      </c>
      <c r="AL198" s="31">
        <f>[1]ES!L$1449</f>
        <v>0</v>
      </c>
      <c r="AM198" s="31">
        <f>[1]ES!M$1449</f>
        <v>1810</v>
      </c>
      <c r="AN198" s="8" t="s">
        <v>810</v>
      </c>
    </row>
    <row r="199" spans="1:40" s="5" customFormat="1">
      <c r="A199" s="4" t="s">
        <v>4560</v>
      </c>
      <c r="B199" s="4">
        <v>2012</v>
      </c>
      <c r="C199" s="4" t="s">
        <v>5215</v>
      </c>
      <c r="D199" s="4" t="s">
        <v>5216</v>
      </c>
      <c r="E199" s="4" t="s">
        <v>2333</v>
      </c>
      <c r="F199" s="4">
        <v>216</v>
      </c>
      <c r="G199" s="4" t="s">
        <v>5217</v>
      </c>
      <c r="H199" s="4" t="s">
        <v>5187</v>
      </c>
      <c r="I199" s="4" t="s">
        <v>34</v>
      </c>
      <c r="J199" s="4" t="s">
        <v>476</v>
      </c>
      <c r="K199" s="4">
        <v>246</v>
      </c>
      <c r="L199" s="4" t="s">
        <v>27</v>
      </c>
      <c r="M199" s="4">
        <v>0</v>
      </c>
      <c r="N199" s="4">
        <v>0</v>
      </c>
      <c r="O199" s="4">
        <v>3906.2539113213438</v>
      </c>
      <c r="P199" s="4">
        <v>0</v>
      </c>
      <c r="Q199" s="4">
        <v>0</v>
      </c>
      <c r="R199" s="4">
        <v>144.53399999999999</v>
      </c>
      <c r="S199" s="4">
        <v>331.63900000000001</v>
      </c>
      <c r="T199" s="4">
        <v>2.4630000000000001</v>
      </c>
      <c r="U199" s="16"/>
      <c r="V199" s="16"/>
      <c r="W199" s="16"/>
      <c r="X199" s="16"/>
      <c r="Y199" s="16"/>
      <c r="Z199" s="16"/>
      <c r="AA199" s="16"/>
      <c r="AB199" s="28" t="str">
        <f>[1]ES!B$1449</f>
        <v>1.(c)</v>
      </c>
      <c r="AC199" s="31" t="str">
        <f>[1]ES!C$1449</f>
        <v>UNIÓN ELECTRICA DE CANARIAS GENERACIÓN</v>
      </c>
      <c r="AD199" s="31" t="str">
        <f>[1]ES!D$1449</f>
        <v>CENTRAL TÉRMICA GRANADILLA</v>
      </c>
      <c r="AE199" s="31">
        <f>[1]ES!E$1449</f>
        <v>7423</v>
      </c>
      <c r="AF199" s="31" t="str">
        <f>[1]ES!F$1449</f>
        <v>POLÍGONO INDUSTRIAL DE GRANADILLA</v>
      </c>
      <c r="AG199" s="31" t="str">
        <f>[1]ES!G$1449</f>
        <v>S/N</v>
      </c>
      <c r="AH199" s="31" t="str">
        <f>[1]ES!H$1449</f>
        <v>GRANADILLA DE ABONA</v>
      </c>
      <c r="AI199" s="31" t="str">
        <f>[1]ES!I$1449</f>
        <v>38594</v>
      </c>
      <c r="AJ199" s="31">
        <f>[1]ES!J$1449</f>
        <v>4700</v>
      </c>
      <c r="AK199" s="31">
        <f>[1]ES!K$1449</f>
        <v>1460</v>
      </c>
      <c r="AL199" s="31">
        <f>[1]ES!L$1449</f>
        <v>0</v>
      </c>
      <c r="AM199" s="31">
        <f>[1]ES!M$1449</f>
        <v>1810</v>
      </c>
      <c r="AN199" s="8" t="s">
        <v>810</v>
      </c>
    </row>
    <row r="200" spans="1:40" s="5" customFormat="1">
      <c r="A200" s="4" t="s">
        <v>4560</v>
      </c>
      <c r="B200" s="4">
        <v>2012</v>
      </c>
      <c r="C200" s="4" t="s">
        <v>5218</v>
      </c>
      <c r="D200" s="4" t="s">
        <v>5219</v>
      </c>
      <c r="E200" s="4" t="s">
        <v>45</v>
      </c>
      <c r="F200" s="4">
        <v>8</v>
      </c>
      <c r="G200" s="4" t="s">
        <v>5220</v>
      </c>
      <c r="H200" s="4" t="s">
        <v>5221</v>
      </c>
      <c r="I200" s="4" t="s">
        <v>6</v>
      </c>
      <c r="J200" s="4" t="s">
        <v>476</v>
      </c>
      <c r="K200" s="4">
        <v>193</v>
      </c>
      <c r="L200" s="4" t="s">
        <v>8</v>
      </c>
      <c r="M200" s="4">
        <v>0</v>
      </c>
      <c r="N200" s="4">
        <v>0</v>
      </c>
      <c r="O200" s="4">
        <v>0</v>
      </c>
      <c r="P200" s="4">
        <v>0</v>
      </c>
      <c r="Q200" s="4">
        <v>0</v>
      </c>
      <c r="R200" s="4">
        <v>0</v>
      </c>
      <c r="S200" s="4">
        <v>0</v>
      </c>
      <c r="T200" s="4">
        <v>0</v>
      </c>
      <c r="U200" s="16" t="s">
        <v>4580</v>
      </c>
      <c r="V200" s="16"/>
      <c r="W200" s="16"/>
      <c r="X200" s="16"/>
      <c r="Y200" s="16"/>
      <c r="Z200" s="16"/>
      <c r="AA200" s="16"/>
      <c r="AB200" s="28" t="str">
        <f>[1]ES!B$3038</f>
        <v>1.(c)</v>
      </c>
      <c r="AC200" s="31" t="str">
        <f>[1]ES!C$3038</f>
        <v>GAS NATURAL SDG, S.A.</v>
      </c>
      <c r="AD200" s="31" t="str">
        <f>[1]ES!D$3038</f>
        <v>CENTRAL TÉRMICA DEL NARCEA</v>
      </c>
      <c r="AE200" s="31">
        <f>[1]ES!E$3038</f>
        <v>8958</v>
      </c>
      <c r="AF200" s="31" t="str">
        <f>[1]ES!F$3038</f>
        <v>SOTO DE LA BARCA</v>
      </c>
      <c r="AG200" s="31" t="str">
        <f>[1]ES!G$3038</f>
        <v>--S/N</v>
      </c>
      <c r="AH200" s="31" t="str">
        <f>[1]ES!H$3038</f>
        <v>TINEO</v>
      </c>
      <c r="AI200" s="31" t="str">
        <f>[1]ES!I$3038</f>
        <v>33876</v>
      </c>
      <c r="AJ200" s="31">
        <f>[1]ES!J$3038</f>
        <v>6950</v>
      </c>
      <c r="AK200" s="31">
        <f>[1]ES!K$3038</f>
        <v>1150</v>
      </c>
      <c r="AL200" s="31">
        <f>[1]ES!L$3038</f>
        <v>0</v>
      </c>
      <c r="AM200" s="31">
        <f>[1]ES!M$3038</f>
        <v>1710</v>
      </c>
      <c r="AN200" s="8" t="s">
        <v>810</v>
      </c>
    </row>
    <row r="201" spans="1:40" s="5" customFormat="1">
      <c r="A201" s="4" t="s">
        <v>4560</v>
      </c>
      <c r="B201" s="4">
        <v>2012</v>
      </c>
      <c r="C201" s="4" t="s">
        <v>5222</v>
      </c>
      <c r="D201" s="4" t="s">
        <v>5223</v>
      </c>
      <c r="E201" s="4" t="s">
        <v>49</v>
      </c>
      <c r="F201" s="4">
        <v>9</v>
      </c>
      <c r="G201" s="4" t="s">
        <v>5224</v>
      </c>
      <c r="H201" s="4" t="s">
        <v>5221</v>
      </c>
      <c r="I201" s="4" t="s">
        <v>6</v>
      </c>
      <c r="J201" s="4" t="s">
        <v>476</v>
      </c>
      <c r="K201" s="4">
        <v>459</v>
      </c>
      <c r="L201" s="4" t="s">
        <v>8</v>
      </c>
      <c r="M201" s="4">
        <v>0</v>
      </c>
      <c r="N201" s="4">
        <v>695.42417552799998</v>
      </c>
      <c r="O201" s="4">
        <v>43.344691920000002</v>
      </c>
      <c r="P201" s="4">
        <v>0</v>
      </c>
      <c r="Q201" s="4">
        <v>0</v>
      </c>
      <c r="R201" s="4">
        <v>202.4</v>
      </c>
      <c r="S201" s="4">
        <v>163.30000000000001</v>
      </c>
      <c r="T201" s="4">
        <v>16.899999999999999</v>
      </c>
      <c r="U201" s="16"/>
      <c r="V201" s="16"/>
      <c r="W201" s="16"/>
      <c r="X201" s="16"/>
      <c r="Y201" s="16"/>
      <c r="Z201" s="16"/>
      <c r="AA201" s="16"/>
      <c r="AB201" s="28" t="str">
        <f>[1]ES!B$3038</f>
        <v>1.(c)</v>
      </c>
      <c r="AC201" s="31" t="str">
        <f>[1]ES!C$3038</f>
        <v>GAS NATURAL SDG, S.A.</v>
      </c>
      <c r="AD201" s="31" t="str">
        <f>[1]ES!D$3038</f>
        <v>CENTRAL TÉRMICA DEL NARCEA</v>
      </c>
      <c r="AE201" s="31">
        <f>[1]ES!E$3038</f>
        <v>8958</v>
      </c>
      <c r="AF201" s="31" t="str">
        <f>[1]ES!F$3038</f>
        <v>SOTO DE LA BARCA</v>
      </c>
      <c r="AG201" s="31" t="str">
        <f>[1]ES!G$3038</f>
        <v>--S/N</v>
      </c>
      <c r="AH201" s="31" t="str">
        <f>[1]ES!H$3038</f>
        <v>TINEO</v>
      </c>
      <c r="AI201" s="31" t="str">
        <f>[1]ES!I$3038</f>
        <v>33876</v>
      </c>
      <c r="AJ201" s="31">
        <f>[1]ES!J$3038</f>
        <v>6950</v>
      </c>
      <c r="AK201" s="31">
        <f>[1]ES!K$3038</f>
        <v>1150</v>
      </c>
      <c r="AL201" s="31">
        <f>[1]ES!L$3038</f>
        <v>0</v>
      </c>
      <c r="AM201" s="31">
        <f>[1]ES!M$3038</f>
        <v>1710</v>
      </c>
      <c r="AN201" s="8" t="s">
        <v>810</v>
      </c>
    </row>
    <row r="202" spans="1:40" s="5" customFormat="1">
      <c r="A202" s="4" t="s">
        <v>4560</v>
      </c>
      <c r="B202" s="4">
        <v>2012</v>
      </c>
      <c r="C202" s="4" t="s">
        <v>5225</v>
      </c>
      <c r="D202" s="4" t="s">
        <v>5226</v>
      </c>
      <c r="E202" s="4" t="s">
        <v>54</v>
      </c>
      <c r="F202" s="4">
        <v>10</v>
      </c>
      <c r="G202" s="4" t="s">
        <v>5227</v>
      </c>
      <c r="H202" s="4" t="s">
        <v>5221</v>
      </c>
      <c r="I202" s="4" t="s">
        <v>6</v>
      </c>
      <c r="J202" s="4" t="s">
        <v>476</v>
      </c>
      <c r="K202" s="4">
        <v>993</v>
      </c>
      <c r="L202" s="4" t="s">
        <v>8</v>
      </c>
      <c r="M202" s="4">
        <v>0</v>
      </c>
      <c r="N202" s="4">
        <v>16712.535810016001</v>
      </c>
      <c r="O202" s="4">
        <v>118.62301072</v>
      </c>
      <c r="P202" s="4">
        <v>0</v>
      </c>
      <c r="Q202" s="4">
        <v>0</v>
      </c>
      <c r="R202" s="4">
        <v>949.1</v>
      </c>
      <c r="S202" s="4">
        <v>6786.9</v>
      </c>
      <c r="T202" s="4">
        <v>42.6</v>
      </c>
      <c r="U202" s="16"/>
      <c r="V202" s="16"/>
      <c r="W202" s="16"/>
      <c r="X202" s="16"/>
      <c r="Y202" s="16"/>
      <c r="Z202" s="16"/>
      <c r="AA202" s="16"/>
      <c r="AB202" s="28" t="str">
        <f>[1]ES!B$3038</f>
        <v>1.(c)</v>
      </c>
      <c r="AC202" s="31" t="str">
        <f>[1]ES!C$3038</f>
        <v>GAS NATURAL SDG, S.A.</v>
      </c>
      <c r="AD202" s="31" t="str">
        <f>[1]ES!D$3038</f>
        <v>CENTRAL TÉRMICA DEL NARCEA</v>
      </c>
      <c r="AE202" s="31">
        <f>[1]ES!E$3038</f>
        <v>8958</v>
      </c>
      <c r="AF202" s="31" t="str">
        <f>[1]ES!F$3038</f>
        <v>SOTO DE LA BARCA</v>
      </c>
      <c r="AG202" s="31" t="str">
        <f>[1]ES!G$3038</f>
        <v>--S/N</v>
      </c>
      <c r="AH202" s="31" t="str">
        <f>[1]ES!H$3038</f>
        <v>TINEO</v>
      </c>
      <c r="AI202" s="31" t="str">
        <f>[1]ES!I$3038</f>
        <v>33876</v>
      </c>
      <c r="AJ202" s="31">
        <f>[1]ES!J$3038</f>
        <v>6950</v>
      </c>
      <c r="AK202" s="31">
        <f>[1]ES!K$3038</f>
        <v>1150</v>
      </c>
      <c r="AL202" s="31">
        <f>[1]ES!L$3038</f>
        <v>0</v>
      </c>
      <c r="AM202" s="31">
        <f>[1]ES!M$3038</f>
        <v>1710</v>
      </c>
      <c r="AN202" s="8" t="s">
        <v>810</v>
      </c>
    </row>
    <row r="203" spans="1:40" s="5" customFormat="1">
      <c r="A203" s="4" t="s">
        <v>4560</v>
      </c>
      <c r="B203" s="4">
        <v>2012</v>
      </c>
      <c r="C203" s="4" t="s">
        <v>5228</v>
      </c>
      <c r="D203" s="4" t="s">
        <v>5229</v>
      </c>
      <c r="E203" s="4" t="s">
        <v>278</v>
      </c>
      <c r="F203" s="4">
        <v>59</v>
      </c>
      <c r="G203" s="4" t="s">
        <v>5230</v>
      </c>
      <c r="H203" s="4" t="s">
        <v>5231</v>
      </c>
      <c r="I203" s="4" t="s">
        <v>34</v>
      </c>
      <c r="J203" s="4" t="s">
        <v>15</v>
      </c>
      <c r="K203" s="4">
        <v>126</v>
      </c>
      <c r="L203" s="4" t="s">
        <v>27</v>
      </c>
      <c r="M203" s="4">
        <v>0</v>
      </c>
      <c r="N203" s="4">
        <v>0</v>
      </c>
      <c r="O203" s="4">
        <v>0</v>
      </c>
      <c r="P203" s="4">
        <v>2575.8724788320005</v>
      </c>
      <c r="Q203" s="4">
        <v>0</v>
      </c>
      <c r="R203" s="4">
        <v>4.7539999999999996</v>
      </c>
      <c r="S203" s="4">
        <v>971.69399999999996</v>
      </c>
      <c r="T203" s="4">
        <v>5.5886100000000001</v>
      </c>
      <c r="U203" s="16"/>
      <c r="V203" s="16"/>
      <c r="W203" s="16"/>
      <c r="X203" s="16"/>
      <c r="Y203" s="16"/>
      <c r="Z203" s="16"/>
      <c r="AA203" s="16"/>
      <c r="AB203" s="28" t="str">
        <f>[1]ES!B$3097</f>
        <v>1.(c)</v>
      </c>
      <c r="AC203" s="31" t="str">
        <f>[1]ES!C$3097</f>
        <v>SNIACE, S.A.</v>
      </c>
      <c r="AD203" s="31" t="str">
        <f>[1]ES!D$3097</f>
        <v>SNIACE COGENERACIÓN</v>
      </c>
      <c r="AE203" s="31">
        <f>[1]ES!E$3097</f>
        <v>8935</v>
      </c>
      <c r="AF203" s="31" t="str">
        <f>[1]ES!F$3097</f>
        <v>GANZO</v>
      </c>
      <c r="AG203" s="31" t="str">
        <f>[1]ES!G$3097</f>
        <v xml:space="preserve"> S/N</v>
      </c>
      <c r="AH203" s="31" t="str">
        <f>[1]ES!H$3097</f>
        <v>TORRELAVEGA</v>
      </c>
      <c r="AI203" s="31" t="str">
        <f>[1]ES!I$3097</f>
        <v>39300</v>
      </c>
      <c r="AJ203" s="31">
        <f>[1]ES!J$3097</f>
        <v>2250</v>
      </c>
      <c r="AK203" s="31">
        <f>[1]ES!K$3097</f>
        <v>0</v>
      </c>
      <c r="AL203" s="31">
        <f>[1]ES!L$3097</f>
        <v>0</v>
      </c>
      <c r="AM203" s="31">
        <f>[1]ES!M$3097</f>
        <v>0</v>
      </c>
      <c r="AN203" s="8" t="s">
        <v>810</v>
      </c>
    </row>
    <row r="204" spans="1:40" s="5" customFormat="1">
      <c r="A204" s="4" t="s">
        <v>4560</v>
      </c>
      <c r="B204" s="4">
        <v>2012</v>
      </c>
      <c r="C204" s="4" t="s">
        <v>5232</v>
      </c>
      <c r="D204" s="4" t="s">
        <v>5233</v>
      </c>
      <c r="E204" s="4" t="s">
        <v>282</v>
      </c>
      <c r="F204" s="4">
        <v>60</v>
      </c>
      <c r="G204" s="4" t="s">
        <v>5234</v>
      </c>
      <c r="H204" s="4" t="s">
        <v>5231</v>
      </c>
      <c r="I204" s="4" t="s">
        <v>34</v>
      </c>
      <c r="J204" s="4" t="s">
        <v>15</v>
      </c>
      <c r="K204" s="4">
        <v>126</v>
      </c>
      <c r="L204" s="4" t="s">
        <v>27</v>
      </c>
      <c r="M204" s="4">
        <v>0</v>
      </c>
      <c r="N204" s="4">
        <v>0</v>
      </c>
      <c r="O204" s="4">
        <v>0</v>
      </c>
      <c r="P204" s="4">
        <v>3354.4752186960004</v>
      </c>
      <c r="Q204" s="4">
        <v>0</v>
      </c>
      <c r="R204" s="4">
        <v>24.378000000000004</v>
      </c>
      <c r="S204" s="4">
        <v>1287.4240000000002</v>
      </c>
      <c r="T204" s="4">
        <v>3.0448499999999998</v>
      </c>
      <c r="U204" s="16"/>
      <c r="V204" s="16"/>
      <c r="W204" s="16"/>
      <c r="X204" s="16"/>
      <c r="Y204" s="16"/>
      <c r="Z204" s="16"/>
      <c r="AA204" s="16"/>
      <c r="AB204" s="28" t="str">
        <f>[1]ES!B$3097</f>
        <v>1.(c)</v>
      </c>
      <c r="AC204" s="31" t="str">
        <f>[1]ES!C$3097</f>
        <v>SNIACE, S.A.</v>
      </c>
      <c r="AD204" s="31" t="str">
        <f>[1]ES!D$3097</f>
        <v>SNIACE COGENERACIÓN</v>
      </c>
      <c r="AE204" s="31">
        <f>[1]ES!E$3097</f>
        <v>8935</v>
      </c>
      <c r="AF204" s="31" t="str">
        <f>[1]ES!F$3097</f>
        <v>GANZO</v>
      </c>
      <c r="AG204" s="31" t="str">
        <f>[1]ES!G$3097</f>
        <v xml:space="preserve"> S/N</v>
      </c>
      <c r="AH204" s="31" t="str">
        <f>[1]ES!H$3097</f>
        <v>TORRELAVEGA</v>
      </c>
      <c r="AI204" s="31" t="str">
        <f>[1]ES!I$3097</f>
        <v>39300</v>
      </c>
      <c r="AJ204" s="31">
        <f>[1]ES!J$3097</f>
        <v>2250</v>
      </c>
      <c r="AK204" s="31">
        <f>[1]ES!K$3097</f>
        <v>0</v>
      </c>
      <c r="AL204" s="31">
        <f>[1]ES!L$3097</f>
        <v>0</v>
      </c>
      <c r="AM204" s="31">
        <f>[1]ES!M$3097</f>
        <v>0</v>
      </c>
      <c r="AN204" s="8" t="s">
        <v>810</v>
      </c>
    </row>
    <row r="205" spans="1:40" s="5" customFormat="1">
      <c r="A205" s="4" t="s">
        <v>4560</v>
      </c>
      <c r="B205" s="4">
        <v>2012</v>
      </c>
      <c r="C205" s="4" t="s">
        <v>5235</v>
      </c>
      <c r="D205" s="4" t="s">
        <v>5236</v>
      </c>
      <c r="E205" s="4" t="s">
        <v>1956</v>
      </c>
      <c r="F205" s="4">
        <v>132</v>
      </c>
      <c r="G205" s="4" t="s">
        <v>5237</v>
      </c>
      <c r="H205" s="4" t="s">
        <v>5231</v>
      </c>
      <c r="I205" s="4" t="s">
        <v>6</v>
      </c>
      <c r="J205" s="4" t="s">
        <v>15</v>
      </c>
      <c r="K205" s="4">
        <v>93</v>
      </c>
      <c r="L205" s="4" t="s">
        <v>8</v>
      </c>
      <c r="M205" s="4">
        <v>0</v>
      </c>
      <c r="N205" s="4">
        <v>219.25379636</v>
      </c>
      <c r="O205" s="4">
        <v>4.8165580400000003</v>
      </c>
      <c r="P205" s="4">
        <v>0</v>
      </c>
      <c r="Q205" s="4">
        <v>0</v>
      </c>
      <c r="R205" s="4">
        <v>68.099999999999994</v>
      </c>
      <c r="S205" s="4">
        <v>34.1</v>
      </c>
      <c r="T205" s="4">
        <v>1.5</v>
      </c>
      <c r="U205" s="16"/>
      <c r="V205" s="16"/>
      <c r="W205" s="16"/>
      <c r="X205" s="16"/>
      <c r="Y205" s="16"/>
      <c r="Z205" s="16"/>
      <c r="AA205" s="16"/>
      <c r="AB205" s="28" t="str">
        <f>[1]ES!B$3095</f>
        <v>1.(c)</v>
      </c>
      <c r="AC205" s="31" t="str">
        <f>[1]ES!C$3095</f>
        <v>SNIACE S.A.</v>
      </c>
      <c r="AD205" s="31" t="str">
        <f>[1]ES!D$3095</f>
        <v>COGECAN, S.L.U.</v>
      </c>
      <c r="AE205" s="31">
        <f>[1]ES!E$3095</f>
        <v>8989</v>
      </c>
      <c r="AF205" s="31" t="str">
        <f>[1]ES!F$3095</f>
        <v>GANZO</v>
      </c>
      <c r="AG205" s="31" t="str">
        <f>[1]ES!G$3095</f>
        <v xml:space="preserve"> S/N</v>
      </c>
      <c r="AH205" s="31" t="str">
        <f>[1]ES!H$3095</f>
        <v>TORRELAVEGA</v>
      </c>
      <c r="AI205" s="31" t="str">
        <f>[1]ES!I$3095</f>
        <v>39300</v>
      </c>
      <c r="AJ205" s="31">
        <f>[1]ES!J$3095</f>
        <v>0</v>
      </c>
      <c r="AK205" s="31">
        <f>[1]ES!K$3095</f>
        <v>0</v>
      </c>
      <c r="AL205" s="31">
        <f>[1]ES!L$3095</f>
        <v>0</v>
      </c>
      <c r="AM205" s="31">
        <f>[1]ES!M$3095</f>
        <v>0</v>
      </c>
      <c r="AN205" s="8" t="s">
        <v>810</v>
      </c>
    </row>
    <row r="206" spans="1:40">
      <c r="A206" s="1" t="s">
        <v>4560</v>
      </c>
      <c r="B206" s="1">
        <v>2012</v>
      </c>
      <c r="C206" s="1" t="s">
        <v>5238</v>
      </c>
      <c r="D206" s="1" t="s">
        <v>5239</v>
      </c>
      <c r="E206" s="1" t="s">
        <v>2131</v>
      </c>
      <c r="F206" s="1">
        <v>171</v>
      </c>
      <c r="G206" s="1" t="s">
        <v>5240</v>
      </c>
      <c r="H206" s="1" t="s">
        <v>5231</v>
      </c>
      <c r="I206" s="1" t="s">
        <v>6</v>
      </c>
      <c r="J206" s="1" t="s">
        <v>470</v>
      </c>
      <c r="K206" s="1">
        <v>376</v>
      </c>
      <c r="L206" s="1" t="s">
        <v>8</v>
      </c>
      <c r="M206" s="1">
        <v>0</v>
      </c>
      <c r="N206" s="1">
        <v>7018.5669520240008</v>
      </c>
      <c r="O206" s="1">
        <v>0</v>
      </c>
      <c r="P206" s="1">
        <v>154.18700235200001</v>
      </c>
      <c r="Q206" s="1">
        <v>0</v>
      </c>
      <c r="R206" s="1">
        <v>1247.8510000000001</v>
      </c>
      <c r="S206" s="1">
        <v>1251.9549999999999</v>
      </c>
      <c r="T206" s="1">
        <v>102.50900000000001</v>
      </c>
      <c r="U206" s="3"/>
      <c r="V206" s="3"/>
      <c r="W206" s="3"/>
      <c r="X206" s="3"/>
      <c r="Y206" s="3"/>
      <c r="Z206" s="3"/>
      <c r="AA206" s="3"/>
    </row>
    <row r="207" spans="1:40" s="5" customFormat="1">
      <c r="A207" s="4" t="s">
        <v>4560</v>
      </c>
      <c r="B207" s="4">
        <v>2012</v>
      </c>
      <c r="C207" s="4" t="s">
        <v>5241</v>
      </c>
      <c r="D207" s="4" t="s">
        <v>5242</v>
      </c>
      <c r="E207" s="4" t="s">
        <v>181</v>
      </c>
      <c r="F207" s="4">
        <v>37</v>
      </c>
      <c r="G207" s="4" t="s">
        <v>5243</v>
      </c>
      <c r="H207" s="4" t="s">
        <v>5244</v>
      </c>
      <c r="I207" s="4" t="s">
        <v>6</v>
      </c>
      <c r="J207" s="4" t="s">
        <v>476</v>
      </c>
      <c r="K207" s="4">
        <v>792</v>
      </c>
      <c r="L207" s="4" t="s">
        <v>8</v>
      </c>
      <c r="M207" s="4">
        <v>0</v>
      </c>
      <c r="N207" s="4">
        <v>0</v>
      </c>
      <c r="O207" s="4">
        <v>0</v>
      </c>
      <c r="P207" s="4">
        <v>0</v>
      </c>
      <c r="Q207" s="4">
        <v>0</v>
      </c>
      <c r="R207" s="4">
        <v>0</v>
      </c>
      <c r="S207" s="4">
        <v>0</v>
      </c>
      <c r="T207" s="4">
        <v>0</v>
      </c>
      <c r="U207" s="16" t="s">
        <v>4621</v>
      </c>
      <c r="V207" s="16"/>
      <c r="W207" s="16"/>
      <c r="X207" s="16"/>
      <c r="Y207" s="16"/>
      <c r="Z207" s="16"/>
      <c r="AA207" s="16">
        <v>2010</v>
      </c>
      <c r="AB207" s="28" t="str">
        <f>[1]ES!B$869</f>
        <v>1.(c)</v>
      </c>
      <c r="AC207" s="31" t="str">
        <f>[1]ES!C$869</f>
        <v>IBERDROLA GENERACION , S.A.U</v>
      </c>
      <c r="AD207" s="31" t="str">
        <f>[1]ES!D$869</f>
        <v>CENTRAL TÉRMICA DE ESCOMBRERAS</v>
      </c>
      <c r="AE207" s="31">
        <f>[1]ES!E$869</f>
        <v>9011</v>
      </c>
      <c r="AF207" s="31" t="str">
        <f>[1]ES!F$869</f>
        <v>CENTRAL TÉRMICA DE ESCOMBRERAS</v>
      </c>
      <c r="AG207" s="31" t="str">
        <f>[1]ES!G$869</f>
        <v>S/N</v>
      </c>
      <c r="AH207" s="31" t="str">
        <f>[1]ES!H$869</f>
        <v>CARTAGENA</v>
      </c>
      <c r="AI207" s="31" t="str">
        <f>[1]ES!I$869</f>
        <v>30350</v>
      </c>
      <c r="AJ207" s="31">
        <f>[1]ES!J$869</f>
        <v>0</v>
      </c>
      <c r="AK207" s="31">
        <f>[1]ES!K$869</f>
        <v>0</v>
      </c>
      <c r="AL207" s="31">
        <f>[1]ES!L$869</f>
        <v>0</v>
      </c>
      <c r="AM207" s="31">
        <f>[1]ES!M$869</f>
        <v>0</v>
      </c>
      <c r="AN207" s="8" t="s">
        <v>810</v>
      </c>
    </row>
    <row r="208" spans="1:40" s="5" customFormat="1">
      <c r="A208" s="4" t="s">
        <v>4560</v>
      </c>
      <c r="B208" s="4">
        <v>2012</v>
      </c>
      <c r="C208" s="4" t="s">
        <v>5245</v>
      </c>
      <c r="D208" s="4" t="s">
        <v>5246</v>
      </c>
      <c r="E208" s="4" t="s">
        <v>185</v>
      </c>
      <c r="F208" s="4">
        <v>38</v>
      </c>
      <c r="G208" s="4" t="s">
        <v>5247</v>
      </c>
      <c r="H208" s="4" t="s">
        <v>5244</v>
      </c>
      <c r="I208" s="4" t="s">
        <v>6</v>
      </c>
      <c r="J208" s="4" t="s">
        <v>476</v>
      </c>
      <c r="K208" s="4">
        <v>792</v>
      </c>
      <c r="L208" s="4" t="s">
        <v>8</v>
      </c>
      <c r="M208" s="4">
        <v>0</v>
      </c>
      <c r="N208" s="4">
        <v>0</v>
      </c>
      <c r="O208" s="4">
        <v>0</v>
      </c>
      <c r="P208" s="4">
        <v>0</v>
      </c>
      <c r="Q208" s="4">
        <v>0</v>
      </c>
      <c r="R208" s="4">
        <v>0</v>
      </c>
      <c r="S208" s="4">
        <v>0</v>
      </c>
      <c r="T208" s="4">
        <v>0</v>
      </c>
      <c r="U208" s="16" t="s">
        <v>4621</v>
      </c>
      <c r="V208" s="16"/>
      <c r="W208" s="16"/>
      <c r="X208" s="16"/>
      <c r="Y208" s="16"/>
      <c r="Z208" s="16"/>
      <c r="AA208" s="16">
        <v>2010</v>
      </c>
      <c r="AB208" s="28" t="str">
        <f>[1]ES!B$869</f>
        <v>1.(c)</v>
      </c>
      <c r="AC208" s="31" t="str">
        <f>[1]ES!C$869</f>
        <v>IBERDROLA GENERACION , S.A.U</v>
      </c>
      <c r="AD208" s="31" t="str">
        <f>[1]ES!D$869</f>
        <v>CENTRAL TÉRMICA DE ESCOMBRERAS</v>
      </c>
      <c r="AE208" s="31">
        <f>[1]ES!E$869</f>
        <v>9011</v>
      </c>
      <c r="AF208" s="31" t="str">
        <f>[1]ES!F$869</f>
        <v>CENTRAL TÉRMICA DE ESCOMBRERAS</v>
      </c>
      <c r="AG208" s="31" t="str">
        <f>[1]ES!G$869</f>
        <v>S/N</v>
      </c>
      <c r="AH208" s="31" t="str">
        <f>[1]ES!H$869</f>
        <v>CARTAGENA</v>
      </c>
      <c r="AI208" s="31" t="str">
        <f>[1]ES!I$869</f>
        <v>30350</v>
      </c>
      <c r="AJ208" s="31">
        <f>[1]ES!J$869</f>
        <v>0</v>
      </c>
      <c r="AK208" s="31">
        <f>[1]ES!K$869</f>
        <v>0</v>
      </c>
      <c r="AL208" s="31">
        <f>[1]ES!L$869</f>
        <v>0</v>
      </c>
      <c r="AM208" s="31">
        <f>[1]ES!M$869</f>
        <v>0</v>
      </c>
      <c r="AN208" s="8" t="s">
        <v>810</v>
      </c>
    </row>
    <row r="209" spans="1:41" s="5" customFormat="1">
      <c r="A209" s="4" t="s">
        <v>4560</v>
      </c>
      <c r="B209" s="4">
        <v>2012</v>
      </c>
      <c r="C209" s="4" t="s">
        <v>5248</v>
      </c>
      <c r="D209" s="4" t="s">
        <v>5249</v>
      </c>
      <c r="E209" s="4" t="s">
        <v>591</v>
      </c>
      <c r="F209" s="4">
        <v>98</v>
      </c>
      <c r="G209" s="4" t="s">
        <v>5250</v>
      </c>
      <c r="H209" s="4" t="s">
        <v>5244</v>
      </c>
      <c r="I209" s="4" t="s">
        <v>34</v>
      </c>
      <c r="J209" s="4" t="s">
        <v>476</v>
      </c>
      <c r="K209" s="4">
        <v>714</v>
      </c>
      <c r="L209" s="4" t="s">
        <v>27</v>
      </c>
      <c r="M209" s="4">
        <v>0</v>
      </c>
      <c r="N209" s="4">
        <v>0</v>
      </c>
      <c r="O209" s="4">
        <v>0</v>
      </c>
      <c r="P209" s="4">
        <v>164.91135584</v>
      </c>
      <c r="Q209" s="4">
        <v>0</v>
      </c>
      <c r="R209" s="4">
        <v>0.24300000000000002</v>
      </c>
      <c r="S209" s="4">
        <v>2.7009999999999996</v>
      </c>
      <c r="T209" s="4">
        <v>5.6370000000000003E-2</v>
      </c>
      <c r="U209" s="16"/>
      <c r="V209" s="16"/>
      <c r="W209" s="16"/>
      <c r="X209" s="16"/>
      <c r="Y209" s="16"/>
      <c r="Z209" s="16"/>
      <c r="AA209" s="16"/>
      <c r="AB209" s="28" t="str">
        <f>[1]ES!B$1227</f>
        <v>1.(c)</v>
      </c>
      <c r="AC209" s="31" t="str">
        <f>[1]ES!C$1227</f>
        <v>GAS NATURAL SDG, S.A.</v>
      </c>
      <c r="AD209" s="31" t="str">
        <f>[1]ES!D$1227</f>
        <v>CENTRAL TERMICA DE CICLO COMBINADO DE CARTAGENA</v>
      </c>
      <c r="AE209" s="31">
        <f>[1]ES!E$1227</f>
        <v>24725</v>
      </c>
      <c r="AF209" s="31" t="str">
        <f>[1]ES!F$1227</f>
        <v>CARRETERA F-46. POLIGONO INDUSTRIAL VALLE DE ESCOMBRERAS</v>
      </c>
      <c r="AG209" s="31" t="str">
        <f>[1]ES!G$1227</f>
        <v>S/N</v>
      </c>
      <c r="AH209" s="31" t="str">
        <f>[1]ES!H$1227</f>
        <v>ESCOMBRERAS</v>
      </c>
      <c r="AI209" s="31" t="str">
        <f>[1]ES!I$1227</f>
        <v>30350</v>
      </c>
      <c r="AJ209" s="31">
        <f>[1]ES!J$1227</f>
        <v>263</v>
      </c>
      <c r="AK209" s="31">
        <f>[1]ES!K$1227</f>
        <v>0</v>
      </c>
      <c r="AL209" s="31">
        <f>[1]ES!L$1227</f>
        <v>0</v>
      </c>
      <c r="AM209" s="31">
        <f>[1]ES!M$1227</f>
        <v>0</v>
      </c>
      <c r="AN209" s="8" t="s">
        <v>810</v>
      </c>
    </row>
    <row r="210" spans="1:41" s="5" customFormat="1">
      <c r="A210" s="4" t="s">
        <v>4560</v>
      </c>
      <c r="B210" s="4">
        <v>2012</v>
      </c>
      <c r="C210" s="4" t="s">
        <v>5251</v>
      </c>
      <c r="D210" s="4" t="s">
        <v>5252</v>
      </c>
      <c r="E210" s="4" t="s">
        <v>473</v>
      </c>
      <c r="F210" s="4">
        <v>99</v>
      </c>
      <c r="G210" s="4" t="s">
        <v>5253</v>
      </c>
      <c r="H210" s="4" t="s">
        <v>5244</v>
      </c>
      <c r="I210" s="4" t="s">
        <v>34</v>
      </c>
      <c r="J210" s="4" t="s">
        <v>476</v>
      </c>
      <c r="K210" s="4">
        <v>714</v>
      </c>
      <c r="L210" s="4" t="s">
        <v>27</v>
      </c>
      <c r="M210" s="4">
        <v>0</v>
      </c>
      <c r="N210" s="4">
        <v>0</v>
      </c>
      <c r="O210" s="4">
        <v>0</v>
      </c>
      <c r="P210" s="4">
        <v>104.68849160000001</v>
      </c>
      <c r="Q210" s="4">
        <v>0</v>
      </c>
      <c r="R210" s="4">
        <v>0.53600000000000003</v>
      </c>
      <c r="S210" s="4">
        <v>1.675</v>
      </c>
      <c r="T210" s="4">
        <v>8.0329999999999999E-2</v>
      </c>
      <c r="U210" s="16"/>
      <c r="V210" s="16"/>
      <c r="W210" s="16"/>
      <c r="X210" s="16"/>
      <c r="Y210" s="16"/>
      <c r="Z210" s="16"/>
      <c r="AA210" s="16"/>
      <c r="AB210" s="28" t="str">
        <f>[1]ES!B$1227</f>
        <v>1.(c)</v>
      </c>
      <c r="AC210" s="31" t="str">
        <f>[1]ES!C$1227</f>
        <v>GAS NATURAL SDG, S.A.</v>
      </c>
      <c r="AD210" s="31" t="str">
        <f>[1]ES!D$1227</f>
        <v>CENTRAL TERMICA DE CICLO COMBINADO DE CARTAGENA</v>
      </c>
      <c r="AE210" s="31">
        <f>[1]ES!E$1227</f>
        <v>24725</v>
      </c>
      <c r="AF210" s="31" t="str">
        <f>[1]ES!F$1227</f>
        <v>CARRETERA F-46. POLIGONO INDUSTRIAL VALLE DE ESCOMBRERAS</v>
      </c>
      <c r="AG210" s="31" t="str">
        <f>[1]ES!G$1227</f>
        <v>S/N</v>
      </c>
      <c r="AH210" s="31" t="str">
        <f>[1]ES!H$1227</f>
        <v>ESCOMBRERAS</v>
      </c>
      <c r="AI210" s="31" t="str">
        <f>[1]ES!I$1227</f>
        <v>30350</v>
      </c>
      <c r="AJ210" s="31">
        <f>[1]ES!J$1227</f>
        <v>263</v>
      </c>
      <c r="AK210" s="31">
        <f>[1]ES!K$1227</f>
        <v>0</v>
      </c>
      <c r="AL210" s="31">
        <f>[1]ES!L$1227</f>
        <v>0</v>
      </c>
      <c r="AM210" s="31">
        <f>[1]ES!M$1227</f>
        <v>0</v>
      </c>
      <c r="AN210" s="8" t="s">
        <v>810</v>
      </c>
    </row>
    <row r="211" spans="1:41" s="5" customFormat="1">
      <c r="A211" s="4" t="s">
        <v>4560</v>
      </c>
      <c r="B211" s="4">
        <v>2012</v>
      </c>
      <c r="C211" s="4" t="s">
        <v>5254</v>
      </c>
      <c r="D211" s="4" t="s">
        <v>5255</v>
      </c>
      <c r="E211" s="4" t="s">
        <v>1427</v>
      </c>
      <c r="F211" s="4">
        <v>100</v>
      </c>
      <c r="G211" s="4" t="s">
        <v>5256</v>
      </c>
      <c r="H211" s="4" t="s">
        <v>5257</v>
      </c>
      <c r="I211" s="4" t="s">
        <v>34</v>
      </c>
      <c r="J211" s="4" t="s">
        <v>476</v>
      </c>
      <c r="K211" s="4">
        <v>698</v>
      </c>
      <c r="L211" s="4" t="s">
        <v>27</v>
      </c>
      <c r="M211" s="4">
        <v>0</v>
      </c>
      <c r="N211" s="4">
        <v>0</v>
      </c>
      <c r="O211" s="4">
        <v>0</v>
      </c>
      <c r="P211" s="4">
        <v>7951.9834281520016</v>
      </c>
      <c r="Q211" s="4">
        <v>0</v>
      </c>
      <c r="R211" s="4">
        <v>2.1229999999999998</v>
      </c>
      <c r="S211" s="4">
        <v>214.62299999999999</v>
      </c>
      <c r="T211" s="4">
        <v>2.73692</v>
      </c>
      <c r="U211" s="16" t="s">
        <v>5258</v>
      </c>
      <c r="V211" s="16"/>
      <c r="W211" s="16"/>
      <c r="X211" s="16"/>
      <c r="Y211" s="16"/>
      <c r="Z211" s="16"/>
      <c r="AA211" s="16"/>
      <c r="AB211" s="28" t="str">
        <f>[1]ES!B$3260</f>
        <v>1.(c)</v>
      </c>
      <c r="AC211" s="31" t="str">
        <f>[1]ES!C$3260</f>
        <v>CENTRAL TERMICA DE CICLO COMBINADO PLANA DEL VENT</v>
      </c>
      <c r="AD211" s="31" t="str">
        <f>[1]ES!D$3260</f>
        <v>CENTRAL DE CICLO COMBINADO PLANA DEL VENT</v>
      </c>
      <c r="AE211" s="31">
        <f>[1]ES!E$3260</f>
        <v>25075</v>
      </c>
      <c r="AF211" s="31" t="str">
        <f>[1]ES!F$3260</f>
        <v>N-340 KM. 1124</v>
      </c>
      <c r="AG211" s="31" t="str">
        <f>[1]ES!G$3260</f>
        <v>S/NUM.</v>
      </c>
      <c r="AH211" s="31" t="str">
        <f>[1]ES!H$3260</f>
        <v>Vandellòs i l'Hospitalet de l'Infant</v>
      </c>
      <c r="AI211" s="31" t="str">
        <f>[1]ES!I$3260</f>
        <v>43891</v>
      </c>
      <c r="AJ211" s="31">
        <f>[1]ES!J$3260</f>
        <v>398</v>
      </c>
      <c r="AK211" s="31">
        <f>[1]ES!K$3260</f>
        <v>0</v>
      </c>
      <c r="AL211" s="31">
        <f>[1]ES!L$3260</f>
        <v>0</v>
      </c>
      <c r="AM211" s="31">
        <f>[1]ES!M$3260</f>
        <v>783</v>
      </c>
      <c r="AN211" s="8" t="s">
        <v>810</v>
      </c>
    </row>
    <row r="212" spans="1:41" s="5" customFormat="1">
      <c r="A212" s="4" t="s">
        <v>4560</v>
      </c>
      <c r="B212" s="4">
        <v>2012</v>
      </c>
      <c r="C212" s="4" t="s">
        <v>5259</v>
      </c>
      <c r="D212" s="4" t="s">
        <v>5260</v>
      </c>
      <c r="E212" s="4" t="s">
        <v>1431</v>
      </c>
      <c r="F212" s="4">
        <v>101</v>
      </c>
      <c r="G212" s="4" t="s">
        <v>5261</v>
      </c>
      <c r="H212" s="4" t="s">
        <v>5257</v>
      </c>
      <c r="I212" s="4" t="s">
        <v>34</v>
      </c>
      <c r="J212" s="4" t="s">
        <v>476</v>
      </c>
      <c r="K212" s="4">
        <v>693</v>
      </c>
      <c r="L212" s="4" t="s">
        <v>27</v>
      </c>
      <c r="M212" s="4">
        <v>0</v>
      </c>
      <c r="N212" s="4">
        <v>0</v>
      </c>
      <c r="O212" s="4">
        <v>0</v>
      </c>
      <c r="P212" s="4">
        <v>7555.2080806959984</v>
      </c>
      <c r="Q212" s="4">
        <v>0</v>
      </c>
      <c r="R212" s="4">
        <v>1.97</v>
      </c>
      <c r="S212" s="4">
        <v>203.87399999999997</v>
      </c>
      <c r="T212" s="4">
        <v>2.9668399999999999</v>
      </c>
      <c r="U212" s="16" t="s">
        <v>5258</v>
      </c>
      <c r="V212" s="16"/>
      <c r="W212" s="16"/>
      <c r="X212" s="16"/>
      <c r="Y212" s="16"/>
      <c r="Z212" s="16"/>
      <c r="AA212" s="16"/>
      <c r="AB212" s="28" t="str">
        <f>[1]ES!B$3260</f>
        <v>1.(c)</v>
      </c>
      <c r="AC212" s="31" t="str">
        <f>[1]ES!C$3260</f>
        <v>CENTRAL TERMICA DE CICLO COMBINADO PLANA DEL VENT</v>
      </c>
      <c r="AD212" s="31" t="str">
        <f>[1]ES!D$3260</f>
        <v>CENTRAL DE CICLO COMBINADO PLANA DEL VENT</v>
      </c>
      <c r="AE212" s="31">
        <f>[1]ES!E$3260</f>
        <v>25075</v>
      </c>
      <c r="AF212" s="31" t="str">
        <f>[1]ES!F$3260</f>
        <v>N-340 KM. 1124</v>
      </c>
      <c r="AG212" s="31" t="str">
        <f>[1]ES!G$3260</f>
        <v>S/NUM.</v>
      </c>
      <c r="AH212" s="31" t="str">
        <f>[1]ES!H$3260</f>
        <v>Vandellòs i l'Hospitalet de l'Infant</v>
      </c>
      <c r="AI212" s="31" t="str">
        <f>[1]ES!I$3260</f>
        <v>43891</v>
      </c>
      <c r="AJ212" s="31">
        <f>[1]ES!J$3260</f>
        <v>398</v>
      </c>
      <c r="AK212" s="31">
        <f>[1]ES!K$3260</f>
        <v>0</v>
      </c>
      <c r="AL212" s="31">
        <f>[1]ES!L$3260</f>
        <v>0</v>
      </c>
      <c r="AM212" s="31">
        <f>[1]ES!M$3260</f>
        <v>783</v>
      </c>
      <c r="AN212" s="8" t="s">
        <v>810</v>
      </c>
    </row>
    <row r="213" spans="1:41" s="5" customFormat="1">
      <c r="A213" s="4" t="s">
        <v>4560</v>
      </c>
      <c r="B213" s="4">
        <v>2012</v>
      </c>
      <c r="C213" s="4" t="s">
        <v>5262</v>
      </c>
      <c r="D213" s="4" t="s">
        <v>5263</v>
      </c>
      <c r="E213" s="4" t="s">
        <v>84</v>
      </c>
      <c r="F213" s="4">
        <v>16</v>
      </c>
      <c r="G213" s="4" t="s">
        <v>5264</v>
      </c>
      <c r="H213" s="4" t="s">
        <v>5265</v>
      </c>
      <c r="I213" s="4" t="s">
        <v>6</v>
      </c>
      <c r="J213" s="4" t="s">
        <v>476</v>
      </c>
      <c r="K213" s="4">
        <v>430</v>
      </c>
      <c r="L213" s="4" t="s">
        <v>8</v>
      </c>
      <c r="M213" s="4">
        <v>0</v>
      </c>
      <c r="N213" s="4">
        <v>1817.098936696</v>
      </c>
      <c r="O213" s="4">
        <v>18.110444000000005</v>
      </c>
      <c r="P213" s="4">
        <v>0</v>
      </c>
      <c r="Q213" s="4">
        <v>0</v>
      </c>
      <c r="R213" s="4">
        <v>1205.4000000000001</v>
      </c>
      <c r="S213" s="4">
        <v>532.29999999999995</v>
      </c>
      <c r="T213" s="4">
        <v>32.700000000000003</v>
      </c>
      <c r="U213" s="16"/>
      <c r="V213" s="16"/>
      <c r="W213" s="16"/>
      <c r="X213" s="16"/>
      <c r="Y213" s="16"/>
      <c r="Z213" s="16"/>
      <c r="AA213" s="16"/>
      <c r="AB213" s="28" t="str">
        <f>[1]ES!B$3272</f>
        <v>1.(c)</v>
      </c>
      <c r="AC213" s="31" t="str">
        <f>[1]ES!C$3272</f>
        <v>IBERDROLA GENERACION , S.A.U</v>
      </c>
      <c r="AD213" s="31" t="str">
        <f>[1]ES!D$3272</f>
        <v>CENTRAL TÉRMICA DE VELILLA</v>
      </c>
      <c r="AE213" s="31">
        <f>[1]ES!E$3272</f>
        <v>9013</v>
      </c>
      <c r="AF213" s="31" t="str">
        <f>[1]ES!F$3272</f>
        <v>BO TERMINOR SA</v>
      </c>
      <c r="AG213" s="31" t="str">
        <f>[1]ES!G$3272</f>
        <v>53</v>
      </c>
      <c r="AH213" s="31" t="str">
        <f>[1]ES!H$3272</f>
        <v>VELILLA DEL RIO CARRION</v>
      </c>
      <c r="AI213" s="31" t="str">
        <f>[1]ES!I$3272</f>
        <v>34886</v>
      </c>
      <c r="AJ213" s="31">
        <f>[1]ES!J$3272</f>
        <v>6090</v>
      </c>
      <c r="AK213" s="31">
        <f>[1]ES!K$3272</f>
        <v>3310</v>
      </c>
      <c r="AL213" s="31">
        <f>[1]ES!L$3272</f>
        <v>241</v>
      </c>
      <c r="AM213" s="31">
        <f>[1]ES!M$3272</f>
        <v>1700</v>
      </c>
      <c r="AN213" s="8" t="s">
        <v>810</v>
      </c>
    </row>
    <row r="214" spans="1:41" s="5" customFormat="1">
      <c r="A214" s="4" t="s">
        <v>4560</v>
      </c>
      <c r="B214" s="4">
        <v>2012</v>
      </c>
      <c r="C214" s="4" t="s">
        <v>5266</v>
      </c>
      <c r="D214" s="4" t="s">
        <v>5267</v>
      </c>
      <c r="E214" s="4" t="s">
        <v>88</v>
      </c>
      <c r="F214" s="4">
        <v>17</v>
      </c>
      <c r="G214" s="4" t="s">
        <v>5268</v>
      </c>
      <c r="H214" s="4" t="s">
        <v>5265</v>
      </c>
      <c r="I214" s="4" t="s">
        <v>6</v>
      </c>
      <c r="J214" s="4" t="s">
        <v>476</v>
      </c>
      <c r="K214" s="4">
        <v>1010</v>
      </c>
      <c r="L214" s="4" t="s">
        <v>8</v>
      </c>
      <c r="M214" s="4">
        <v>0</v>
      </c>
      <c r="N214" s="4">
        <v>16055.83542476</v>
      </c>
      <c r="O214" s="4">
        <v>124.06618552</v>
      </c>
      <c r="P214" s="4">
        <v>0</v>
      </c>
      <c r="Q214" s="4">
        <v>0</v>
      </c>
      <c r="R214" s="4">
        <v>2101.3000000000002</v>
      </c>
      <c r="S214" s="4">
        <v>5560</v>
      </c>
      <c r="T214" s="4">
        <v>326.8</v>
      </c>
      <c r="U214" s="16"/>
      <c r="V214" s="16"/>
      <c r="W214" s="16"/>
      <c r="X214" s="16"/>
      <c r="Y214" s="16"/>
      <c r="Z214" s="16"/>
      <c r="AA214" s="16"/>
      <c r="AB214" s="28" t="str">
        <f>[1]ES!B$3272</f>
        <v>1.(c)</v>
      </c>
      <c r="AC214" s="31" t="str">
        <f>[1]ES!C$3272</f>
        <v>IBERDROLA GENERACION , S.A.U</v>
      </c>
      <c r="AD214" s="31" t="str">
        <f>[1]ES!D$3272</f>
        <v>CENTRAL TÉRMICA DE VELILLA</v>
      </c>
      <c r="AE214" s="31">
        <f>[1]ES!E$3272</f>
        <v>9013</v>
      </c>
      <c r="AF214" s="31" t="str">
        <f>[1]ES!F$3272</f>
        <v>BO TERMINOR SA</v>
      </c>
      <c r="AG214" s="31" t="str">
        <f>[1]ES!G$3272</f>
        <v>53</v>
      </c>
      <c r="AH214" s="31" t="str">
        <f>[1]ES!H$3272</f>
        <v>VELILLA DEL RIO CARRION</v>
      </c>
      <c r="AI214" s="31" t="str">
        <f>[1]ES!I$3272</f>
        <v>34886</v>
      </c>
      <c r="AJ214" s="31">
        <f>[1]ES!J$3272</f>
        <v>6090</v>
      </c>
      <c r="AK214" s="31">
        <f>[1]ES!K$3272</f>
        <v>3310</v>
      </c>
      <c r="AL214" s="31">
        <f>[1]ES!L$3272</f>
        <v>241</v>
      </c>
      <c r="AM214" s="31">
        <f>[1]ES!M$3272</f>
        <v>1700</v>
      </c>
      <c r="AN214" s="8" t="s">
        <v>810</v>
      </c>
    </row>
    <row r="215" spans="1:41" s="5" customFormat="1">
      <c r="A215" s="4" t="s">
        <v>4560</v>
      </c>
      <c r="B215" s="4">
        <v>2012</v>
      </c>
      <c r="C215" s="4" t="s">
        <v>5269</v>
      </c>
      <c r="D215" s="4" t="s">
        <v>5270</v>
      </c>
      <c r="E215" s="4" t="s">
        <v>2286</v>
      </c>
      <c r="F215" s="4">
        <v>206</v>
      </c>
      <c r="G215" s="4" t="s">
        <v>5271</v>
      </c>
      <c r="H215" s="4" t="s">
        <v>5272</v>
      </c>
      <c r="I215" s="4" t="s">
        <v>14</v>
      </c>
      <c r="J215" s="4" t="s">
        <v>476</v>
      </c>
      <c r="K215" s="4">
        <v>55</v>
      </c>
      <c r="L215" s="4" t="s">
        <v>8</v>
      </c>
      <c r="M215" s="4">
        <v>1451.2958000000001</v>
      </c>
      <c r="N215" s="4">
        <v>0</v>
      </c>
      <c r="O215" s="4">
        <v>7.3886000000000003</v>
      </c>
      <c r="P215" s="4">
        <v>0</v>
      </c>
      <c r="Q215" s="4">
        <v>0</v>
      </c>
      <c r="R215" s="4">
        <v>137</v>
      </c>
      <c r="S215" s="4">
        <v>338.5</v>
      </c>
      <c r="T215" s="4">
        <v>59.4</v>
      </c>
      <c r="U215" s="16"/>
      <c r="V215" s="16"/>
      <c r="W215" s="16"/>
      <c r="X215" s="16"/>
      <c r="Y215" s="16"/>
      <c r="Z215" s="16"/>
      <c r="AA215" s="16"/>
      <c r="AB215" s="28" t="str">
        <f>[1]ES!B$3407</f>
        <v>1.(c)</v>
      </c>
      <c r="AC215" s="31" t="str">
        <f>[1]ES!C$3407</f>
        <v>ENERGÍA DE LA LOMA, S.A.</v>
      </c>
      <c r="AD215" s="31" t="str">
        <f>[1]ES!D$3407</f>
        <v>ENERGÍA DE LA LOMA, S.A.</v>
      </c>
      <c r="AE215" s="31">
        <f>[1]ES!E$3407</f>
        <v>10171</v>
      </c>
      <c r="AF215" s="31" t="str">
        <f>[1]ES!F$3407</f>
        <v>NACIONAL 322. PK 194,5</v>
      </c>
      <c r="AG215" s="31" t="str">
        <f>[1]ES!G$3407</f>
        <v>194</v>
      </c>
      <c r="AH215" s="31" t="str">
        <f>[1]ES!H$3407</f>
        <v>VILLANUEVA DEL ARZOBISPO</v>
      </c>
      <c r="AI215" s="31" t="str">
        <f>[1]ES!I$3407</f>
        <v>23330</v>
      </c>
      <c r="AJ215" s="31">
        <f>[1]ES!J$3407</f>
        <v>338</v>
      </c>
      <c r="AK215" s="31">
        <f>[1]ES!K$3407</f>
        <v>0</v>
      </c>
      <c r="AL215" s="31">
        <f>[1]ES!L$3407</f>
        <v>0</v>
      </c>
      <c r="AM215" s="31">
        <f>[1]ES!M$3407</f>
        <v>132</v>
      </c>
      <c r="AN215" s="8" t="s">
        <v>810</v>
      </c>
    </row>
    <row r="216" spans="1:41" s="5" customFormat="1">
      <c r="A216" s="4" t="s">
        <v>4560</v>
      </c>
      <c r="B216" s="4">
        <v>2012</v>
      </c>
      <c r="C216" s="4" t="s">
        <v>5273</v>
      </c>
      <c r="D216" s="4" t="s">
        <v>5274</v>
      </c>
      <c r="E216" s="4" t="s">
        <v>2281</v>
      </c>
      <c r="F216" s="4">
        <v>205</v>
      </c>
      <c r="G216" s="4" t="s">
        <v>5275</v>
      </c>
      <c r="H216" s="4" t="s">
        <v>5276</v>
      </c>
      <c r="I216" s="4" t="s">
        <v>14</v>
      </c>
      <c r="J216" s="4" t="s">
        <v>476</v>
      </c>
      <c r="K216" s="4">
        <v>55</v>
      </c>
      <c r="L216" s="4" t="s">
        <v>8</v>
      </c>
      <c r="M216" s="4">
        <v>1527.58</v>
      </c>
      <c r="N216" s="4">
        <v>0</v>
      </c>
      <c r="O216" s="4">
        <v>10.443</v>
      </c>
      <c r="P216" s="4">
        <v>0</v>
      </c>
      <c r="Q216" s="4">
        <v>0</v>
      </c>
      <c r="R216" s="4">
        <v>0</v>
      </c>
      <c r="S216" s="4">
        <v>253.63</v>
      </c>
      <c r="T216" s="4">
        <v>8.9499999999999993</v>
      </c>
      <c r="U216" s="16"/>
      <c r="V216" s="16"/>
      <c r="W216" s="16"/>
      <c r="X216" s="16"/>
      <c r="Y216" s="16"/>
      <c r="Z216" s="16"/>
      <c r="AA216" s="16"/>
      <c r="AB216" s="28" t="str">
        <f>[1]ES!B$3431</f>
        <v>1.(c)</v>
      </c>
      <c r="AC216" s="31" t="str">
        <f>[1]ES!C$3431</f>
        <v>ENERGÍAS DE LA MANCHA S.A.</v>
      </c>
      <c r="AD216" s="31" t="str">
        <f>[1]ES!D$3431</f>
        <v>ENERGÍAS DE LA MANCHA S.A. (ENEMANSA)</v>
      </c>
      <c r="AE216" s="31">
        <f>[1]ES!E$3431</f>
        <v>24980</v>
      </c>
      <c r="AF216" s="31" t="str">
        <f>[1]ES!F$3431</f>
        <v>NACIONAL IV</v>
      </c>
      <c r="AG216" s="31" t="str">
        <f>[1]ES!G$3431</f>
        <v>KM 148.5</v>
      </c>
      <c r="AH216" s="31" t="str">
        <f>[1]ES!H$3431</f>
        <v>VILLARTA DE SAN JUAN</v>
      </c>
      <c r="AI216" s="31" t="str">
        <f>[1]ES!I$3431</f>
        <v>13120</v>
      </c>
      <c r="AJ216" s="31">
        <f>[1]ES!J$3431</f>
        <v>349</v>
      </c>
      <c r="AK216" s="31">
        <f>[1]ES!K$3431</f>
        <v>0</v>
      </c>
      <c r="AL216" s="31">
        <f>[1]ES!L$3431</f>
        <v>0</v>
      </c>
      <c r="AM216" s="31">
        <f>[1]ES!M$3431</f>
        <v>142</v>
      </c>
      <c r="AN216" s="8" t="s">
        <v>810</v>
      </c>
    </row>
    <row r="217" spans="1:41" s="5" customFormat="1">
      <c r="A217" s="4" t="s">
        <v>4560</v>
      </c>
      <c r="B217" s="4">
        <v>2012</v>
      </c>
      <c r="C217" s="4" t="s">
        <v>5277</v>
      </c>
      <c r="D217" s="4" t="s">
        <v>5278</v>
      </c>
      <c r="E217" s="4" t="s">
        <v>393</v>
      </c>
      <c r="F217" s="4">
        <v>85</v>
      </c>
      <c r="G217" s="4" t="s">
        <v>5279</v>
      </c>
      <c r="H217" s="4" t="s">
        <v>5280</v>
      </c>
      <c r="I217" s="4" t="s">
        <v>34</v>
      </c>
      <c r="J217" s="4" t="s">
        <v>476</v>
      </c>
      <c r="K217" s="4">
        <v>687</v>
      </c>
      <c r="L217" s="4" t="s">
        <v>27</v>
      </c>
      <c r="M217" s="4">
        <v>0</v>
      </c>
      <c r="N217" s="4">
        <v>0</v>
      </c>
      <c r="O217" s="4">
        <v>0</v>
      </c>
      <c r="P217" s="4">
        <v>3501.1638696320001</v>
      </c>
      <c r="Q217" s="4">
        <v>0</v>
      </c>
      <c r="R217" s="4">
        <v>6.0630000000000006</v>
      </c>
      <c r="S217" s="4">
        <v>40.691000000000003</v>
      </c>
      <c r="T217" s="4">
        <v>7.9500000000000015E-2</v>
      </c>
      <c r="U217" s="16"/>
      <c r="V217" s="16"/>
      <c r="W217" s="16"/>
      <c r="X217" s="16"/>
      <c r="Y217" s="16"/>
      <c r="Z217" s="16"/>
      <c r="AA217" s="16"/>
      <c r="AB217" s="28" t="str">
        <f>[1]ES!B$3434</f>
        <v>1.(c)</v>
      </c>
      <c r="AC217" s="31" t="str">
        <f>[1]ES!C$3434</f>
        <v>CENTRAL TÉRMICA DE ACECA C.B.</v>
      </c>
      <c r="AD217" s="31" t="str">
        <f>[1]ES!D$3434</f>
        <v>CENTRAL TÉRMICA DE ACECA C.B.</v>
      </c>
      <c r="AE217" s="31">
        <f>[1]ES!E$3434</f>
        <v>7004</v>
      </c>
      <c r="AF217" s="31" t="str">
        <f>[1]ES!F$3434</f>
        <v>CENTRAL TERMICA DE ACECA. VILLASECA DE LA SAGRA  45.292 (TOLEDO)</v>
      </c>
      <c r="AG217" s="31" t="str">
        <f>[1]ES!G$3434</f>
        <v>Nº 1</v>
      </c>
      <c r="AH217" s="31" t="str">
        <f>[1]ES!H$3434</f>
        <v>VILLASECA DE LA SAGRA</v>
      </c>
      <c r="AI217" s="31" t="str">
        <f>[1]ES!I$3434</f>
        <v>45292</v>
      </c>
      <c r="AJ217" s="31">
        <f>[1]ES!J$3434</f>
        <v>0</v>
      </c>
      <c r="AK217" s="31">
        <f>[1]ES!K$3434</f>
        <v>0</v>
      </c>
      <c r="AL217" s="31">
        <f>[1]ES!L$3434</f>
        <v>0</v>
      </c>
      <c r="AM217" s="31">
        <f>[1]ES!M$3434</f>
        <v>0</v>
      </c>
      <c r="AN217" s="8" t="s">
        <v>810</v>
      </c>
    </row>
    <row r="218" spans="1:41" s="5" customFormat="1">
      <c r="A218" s="4" t="s">
        <v>4560</v>
      </c>
      <c r="B218" s="4">
        <v>2012</v>
      </c>
      <c r="C218" s="4" t="s">
        <v>5281</v>
      </c>
      <c r="D218" s="4" t="s">
        <v>5282</v>
      </c>
      <c r="E218" s="4" t="s">
        <v>190</v>
      </c>
      <c r="F218" s="4">
        <v>39</v>
      </c>
      <c r="G218" s="4" t="s">
        <v>5283</v>
      </c>
      <c r="H218" s="4" t="s">
        <v>5284</v>
      </c>
      <c r="I218" s="4" t="s">
        <v>6</v>
      </c>
      <c r="J218" s="4" t="s">
        <v>476</v>
      </c>
      <c r="K218" s="4">
        <v>832</v>
      </c>
      <c r="L218" s="4" t="s">
        <v>8</v>
      </c>
      <c r="M218" s="4">
        <v>0</v>
      </c>
      <c r="N218" s="4">
        <v>0</v>
      </c>
      <c r="O218" s="4">
        <v>0</v>
      </c>
      <c r="P218" s="4">
        <v>0</v>
      </c>
      <c r="Q218" s="4">
        <v>0</v>
      </c>
      <c r="R218" s="4">
        <v>0</v>
      </c>
      <c r="S218" s="4">
        <v>0</v>
      </c>
      <c r="T218" s="4">
        <v>0</v>
      </c>
      <c r="U218" s="16" t="s">
        <v>4926</v>
      </c>
      <c r="V218" s="16"/>
      <c r="W218" s="16"/>
      <c r="X218" s="16"/>
      <c r="Y218" s="16"/>
      <c r="Z218" s="16"/>
      <c r="AA218" s="16">
        <v>2012</v>
      </c>
      <c r="AB218" s="28" t="str">
        <f>[1]ES!B$3434</f>
        <v>1.(c)</v>
      </c>
      <c r="AC218" s="31" t="str">
        <f>[1]ES!C$3434</f>
        <v>CENTRAL TÉRMICA DE ACECA C.B.</v>
      </c>
      <c r="AD218" s="31" t="str">
        <f>[1]ES!D$3434</f>
        <v>CENTRAL TÉRMICA DE ACECA C.B.</v>
      </c>
      <c r="AE218" s="31">
        <f>[1]ES!E$3434</f>
        <v>7004</v>
      </c>
      <c r="AF218" s="31" t="str">
        <f>[1]ES!F$3434</f>
        <v>CENTRAL TERMICA DE ACECA. VILLASECA DE LA SAGRA  45.292 (TOLEDO)</v>
      </c>
      <c r="AG218" s="31" t="str">
        <f>[1]ES!G$3434</f>
        <v>Nº 1</v>
      </c>
      <c r="AH218" s="31" t="str">
        <f>[1]ES!H$3434</f>
        <v>VILLASECA DE LA SAGRA</v>
      </c>
      <c r="AI218" s="31" t="str">
        <f>[1]ES!I$3434</f>
        <v>45292</v>
      </c>
      <c r="AJ218" s="31">
        <f>[1]ES!J$3434</f>
        <v>0</v>
      </c>
      <c r="AK218" s="31">
        <f>[1]ES!K$3434</f>
        <v>0</v>
      </c>
      <c r="AL218" s="31">
        <f>[1]ES!L$3434</f>
        <v>0</v>
      </c>
      <c r="AM218" s="31">
        <f>[1]ES!M$3434</f>
        <v>0</v>
      </c>
      <c r="AN218" s="8" t="s">
        <v>810</v>
      </c>
    </row>
    <row r="219" spans="1:41" s="5" customFormat="1">
      <c r="A219" s="4" t="s">
        <v>4560</v>
      </c>
      <c r="B219" s="4">
        <v>2012</v>
      </c>
      <c r="C219" s="4" t="s">
        <v>5285</v>
      </c>
      <c r="D219" s="4" t="s">
        <v>5286</v>
      </c>
      <c r="E219" s="4" t="s">
        <v>195</v>
      </c>
      <c r="F219" s="4">
        <v>40</v>
      </c>
      <c r="G219" s="4" t="s">
        <v>5287</v>
      </c>
      <c r="H219" s="4" t="s">
        <v>5284</v>
      </c>
      <c r="I219" s="4" t="s">
        <v>6</v>
      </c>
      <c r="J219" s="4" t="s">
        <v>476</v>
      </c>
      <c r="K219" s="4">
        <v>832</v>
      </c>
      <c r="L219" s="4" t="s">
        <v>8</v>
      </c>
      <c r="M219" s="4">
        <v>0</v>
      </c>
      <c r="N219" s="4">
        <v>0</v>
      </c>
      <c r="O219" s="4">
        <v>0</v>
      </c>
      <c r="P219" s="4">
        <v>0</v>
      </c>
      <c r="Q219" s="4">
        <v>0</v>
      </c>
      <c r="R219" s="4">
        <v>0</v>
      </c>
      <c r="S219" s="4">
        <v>0</v>
      </c>
      <c r="T219" s="4">
        <v>0</v>
      </c>
      <c r="U219" s="16" t="s">
        <v>4621</v>
      </c>
      <c r="V219" s="16"/>
      <c r="W219" s="16"/>
      <c r="X219" s="16"/>
      <c r="Y219" s="16"/>
      <c r="Z219" s="16"/>
      <c r="AA219" s="16">
        <v>2009</v>
      </c>
      <c r="AB219" s="28" t="str">
        <f>[1]ES!B$3434</f>
        <v>1.(c)</v>
      </c>
      <c r="AC219" s="31" t="str">
        <f>[1]ES!C$3434</f>
        <v>CENTRAL TÉRMICA DE ACECA C.B.</v>
      </c>
      <c r="AD219" s="31" t="str">
        <f>[1]ES!D$3434</f>
        <v>CENTRAL TÉRMICA DE ACECA C.B.</v>
      </c>
      <c r="AE219" s="31">
        <f>[1]ES!E$3434</f>
        <v>7004</v>
      </c>
      <c r="AF219" s="31" t="str">
        <f>[1]ES!F$3434</f>
        <v>CENTRAL TERMICA DE ACECA. VILLASECA DE LA SAGRA  45.292 (TOLEDO)</v>
      </c>
      <c r="AG219" s="31" t="str">
        <f>[1]ES!G$3434</f>
        <v>Nº 1</v>
      </c>
      <c r="AH219" s="31" t="str">
        <f>[1]ES!H$3434</f>
        <v>VILLASECA DE LA SAGRA</v>
      </c>
      <c r="AI219" s="31" t="str">
        <f>[1]ES!I$3434</f>
        <v>45292</v>
      </c>
      <c r="AJ219" s="31">
        <f>[1]ES!J$3434</f>
        <v>0</v>
      </c>
      <c r="AK219" s="31">
        <f>[1]ES!K$3434</f>
        <v>0</v>
      </c>
      <c r="AL219" s="31">
        <f>[1]ES!L$3434</f>
        <v>0</v>
      </c>
      <c r="AM219" s="31">
        <f>[1]ES!M$3434</f>
        <v>0</v>
      </c>
      <c r="AN219" s="8" t="s">
        <v>810</v>
      </c>
    </row>
    <row r="220" spans="1:41" s="5" customFormat="1">
      <c r="A220" s="4" t="s">
        <v>4560</v>
      </c>
      <c r="B220" s="4">
        <v>2012</v>
      </c>
      <c r="C220" s="4" t="s">
        <v>5288</v>
      </c>
      <c r="D220" s="4" t="s">
        <v>5289</v>
      </c>
      <c r="E220" s="4" t="s">
        <v>568</v>
      </c>
      <c r="F220" s="4">
        <v>96</v>
      </c>
      <c r="G220" s="4" t="s">
        <v>5290</v>
      </c>
      <c r="H220" s="4" t="s">
        <v>5284</v>
      </c>
      <c r="I220" s="4" t="s">
        <v>34</v>
      </c>
      <c r="J220" s="4" t="s">
        <v>476</v>
      </c>
      <c r="K220" s="4">
        <v>661.14</v>
      </c>
      <c r="L220" s="4" t="s">
        <v>27</v>
      </c>
      <c r="M220" s="4">
        <v>0</v>
      </c>
      <c r="N220" s="4">
        <v>0</v>
      </c>
      <c r="O220" s="4">
        <v>0</v>
      </c>
      <c r="P220" s="4">
        <v>15368.750618120001</v>
      </c>
      <c r="Q220" s="4">
        <v>0</v>
      </c>
      <c r="R220" s="4">
        <v>3.0269999999999997</v>
      </c>
      <c r="S220" s="4">
        <v>213.25300000000001</v>
      </c>
      <c r="T220" s="4">
        <v>41.594329999999999</v>
      </c>
      <c r="U220" s="16"/>
      <c r="V220" s="16"/>
      <c r="W220" s="16"/>
      <c r="X220" s="16"/>
      <c r="Y220" s="16"/>
      <c r="Z220" s="16"/>
      <c r="AA220" s="16"/>
      <c r="AB220" s="28" t="str">
        <f>[1]ES!B$3434</f>
        <v>1.(c)</v>
      </c>
      <c r="AC220" s="31" t="str">
        <f>[1]ES!C$3434</f>
        <v>CENTRAL TÉRMICA DE ACECA C.B.</v>
      </c>
      <c r="AD220" s="31" t="str">
        <f>[1]ES!D$3434</f>
        <v>CENTRAL TÉRMICA DE ACECA C.B.</v>
      </c>
      <c r="AE220" s="31">
        <f>[1]ES!E$3434</f>
        <v>7004</v>
      </c>
      <c r="AF220" s="31" t="str">
        <f>[1]ES!F$3434</f>
        <v>CENTRAL TERMICA DE ACECA. VILLASECA DE LA SAGRA  45.292 (TOLEDO)</v>
      </c>
      <c r="AG220" s="31" t="str">
        <f>[1]ES!G$3434</f>
        <v>Nº 1</v>
      </c>
      <c r="AH220" s="31" t="str">
        <f>[1]ES!H$3434</f>
        <v>VILLASECA DE LA SAGRA</v>
      </c>
      <c r="AI220" s="31" t="str">
        <f>[1]ES!I$3434</f>
        <v>45292</v>
      </c>
      <c r="AJ220" s="31">
        <f>[1]ES!J$3434</f>
        <v>0</v>
      </c>
      <c r="AK220" s="31">
        <f>[1]ES!K$3434</f>
        <v>0</v>
      </c>
      <c r="AL220" s="31">
        <f>[1]ES!L$3434</f>
        <v>0</v>
      </c>
      <c r="AM220" s="31">
        <f>[1]ES!M$3434</f>
        <v>0</v>
      </c>
      <c r="AN220" s="8" t="s">
        <v>810</v>
      </c>
    </row>
    <row r="221" spans="1:41">
      <c r="A221" s="1" t="s">
        <v>4560</v>
      </c>
      <c r="B221" s="1">
        <v>2012</v>
      </c>
      <c r="C221" s="1" t="s">
        <v>5291</v>
      </c>
      <c r="D221" s="1" t="s">
        <v>5292</v>
      </c>
      <c r="E221" s="1" t="s">
        <v>2149</v>
      </c>
      <c r="F221" s="1">
        <v>175</v>
      </c>
      <c r="G221" s="1" t="s">
        <v>5293</v>
      </c>
      <c r="H221" s="1" t="s">
        <v>5294</v>
      </c>
      <c r="I221" s="1" t="s">
        <v>6</v>
      </c>
      <c r="J221" s="1" t="s">
        <v>470</v>
      </c>
      <c r="K221" s="1">
        <v>53.7</v>
      </c>
      <c r="L221" s="1" t="s">
        <v>8</v>
      </c>
      <c r="M221" s="1">
        <v>0</v>
      </c>
      <c r="N221" s="1">
        <v>0</v>
      </c>
      <c r="O221" s="1">
        <v>0</v>
      </c>
      <c r="P221" s="1">
        <v>235.97441179200001</v>
      </c>
      <c r="Q221" s="1">
        <v>0</v>
      </c>
      <c r="R221" s="1">
        <v>0</v>
      </c>
      <c r="S221" s="1">
        <v>15</v>
      </c>
      <c r="T221" s="1">
        <v>0</v>
      </c>
      <c r="U221" s="3"/>
      <c r="V221" s="3"/>
      <c r="W221" s="3"/>
      <c r="X221" s="3"/>
      <c r="Y221" s="3"/>
      <c r="Z221" s="3"/>
      <c r="AA221" s="3"/>
    </row>
    <row r="222" spans="1:41">
      <c r="A222" s="1" t="s">
        <v>4560</v>
      </c>
      <c r="B222" s="1">
        <v>2012</v>
      </c>
      <c r="C222" s="1" t="s">
        <v>5295</v>
      </c>
      <c r="D222" s="1" t="s">
        <v>5296</v>
      </c>
      <c r="E222" s="1" t="s">
        <v>2158</v>
      </c>
      <c r="F222" s="1">
        <v>177</v>
      </c>
      <c r="G222" s="1" t="s">
        <v>5297</v>
      </c>
      <c r="H222" s="1" t="s">
        <v>5294</v>
      </c>
      <c r="I222" s="1" t="s">
        <v>6</v>
      </c>
      <c r="J222" s="1" t="s">
        <v>470</v>
      </c>
      <c r="K222" s="1">
        <v>57</v>
      </c>
      <c r="L222" s="1" t="s">
        <v>8</v>
      </c>
      <c r="M222" s="1">
        <v>0</v>
      </c>
      <c r="N222" s="1">
        <v>0</v>
      </c>
      <c r="O222" s="1">
        <v>0</v>
      </c>
      <c r="P222" s="1">
        <v>28.863834448000002</v>
      </c>
      <c r="Q222" s="1">
        <v>0</v>
      </c>
      <c r="R222" s="1">
        <v>0</v>
      </c>
      <c r="S222" s="1">
        <v>0.2</v>
      </c>
      <c r="T222" s="1">
        <v>0</v>
      </c>
      <c r="U222" s="3"/>
      <c r="V222" s="3"/>
      <c r="W222" s="3"/>
      <c r="X222" s="3"/>
      <c r="Y222" s="3"/>
      <c r="Z222" s="3"/>
      <c r="AA222" s="3"/>
    </row>
    <row r="223" spans="1:41" s="5" customFormat="1">
      <c r="A223" s="4" t="s">
        <v>4560</v>
      </c>
      <c r="B223" s="4">
        <v>2012</v>
      </c>
      <c r="C223" s="4" t="s">
        <v>5298</v>
      </c>
      <c r="D223" s="4" t="s">
        <v>5299</v>
      </c>
      <c r="E223" s="4" t="s">
        <v>318</v>
      </c>
      <c r="F223" s="4">
        <v>68</v>
      </c>
      <c r="G223" s="4" t="s">
        <v>5300</v>
      </c>
      <c r="H223" s="4" t="s">
        <v>5301</v>
      </c>
      <c r="I223" s="4" t="s">
        <v>34</v>
      </c>
      <c r="J223" s="4" t="s">
        <v>476</v>
      </c>
      <c r="K223" s="4">
        <v>700</v>
      </c>
      <c r="L223" s="4" t="s">
        <v>27</v>
      </c>
      <c r="M223" s="4">
        <v>0</v>
      </c>
      <c r="N223" s="4">
        <v>0</v>
      </c>
      <c r="O223" s="4">
        <v>0</v>
      </c>
      <c r="P223" s="4">
        <v>12337.480345248001</v>
      </c>
      <c r="Q223" s="4">
        <v>0</v>
      </c>
      <c r="R223" s="4">
        <v>6.016</v>
      </c>
      <c r="S223" s="4">
        <v>192.17599999999999</v>
      </c>
      <c r="T223" s="4">
        <v>0</v>
      </c>
      <c r="U223" s="16"/>
      <c r="V223" s="16"/>
      <c r="W223" s="16"/>
      <c r="X223" s="16"/>
      <c r="Y223" s="16"/>
      <c r="Z223" s="16"/>
      <c r="AA223" s="16"/>
      <c r="AB223" s="28" t="str">
        <f>[1]ES!B$11</f>
        <v>1.(c)</v>
      </c>
      <c r="AC223" s="31" t="str">
        <f>[1]ES!C$11</f>
        <v>BAHÍA DE BIZKAIA ELECTRICIDAD, C.B.</v>
      </c>
      <c r="AD223" s="31" t="str">
        <f>[1]ES!D$11</f>
        <v>BAHIA DE BIZKAIA ELECTRICIDAD</v>
      </c>
      <c r="AE223" s="31">
        <f>[1]ES!E$11</f>
        <v>10320</v>
      </c>
      <c r="AF223" s="31" t="str">
        <f>[1]ES!F$11</f>
        <v>ATRAQUE PUNTA LUCERO EXPLANADA PUNTA CEBALLOS</v>
      </c>
      <c r="AG223" s="31" t="str">
        <f>[1]ES!G$11</f>
        <v>S/N</v>
      </c>
      <c r="AH223" s="31" t="str">
        <f>[1]ES!H$11</f>
        <v>ABANTO</v>
      </c>
      <c r="AI223" s="31" t="str">
        <f>[1]ES!I$11</f>
        <v>48500</v>
      </c>
      <c r="AJ223" s="31">
        <f>[1]ES!J$11</f>
        <v>396</v>
      </c>
      <c r="AK223" s="31">
        <f>[1]ES!K$11</f>
        <v>0</v>
      </c>
      <c r="AL223" s="31">
        <f>[1]ES!L$11</f>
        <v>0</v>
      </c>
      <c r="AM223" s="31">
        <f>[1]ES!M$11</f>
        <v>1250</v>
      </c>
      <c r="AN223" s="8" t="s">
        <v>809</v>
      </c>
    </row>
    <row r="224" spans="1:41" s="32" customFormat="1" ht="15" thickBot="1">
      <c r="A224" s="33" t="s">
        <v>4560</v>
      </c>
      <c r="B224" s="33">
        <v>2012</v>
      </c>
      <c r="C224" s="33" t="s">
        <v>5302</v>
      </c>
      <c r="D224" s="33" t="s">
        <v>5303</v>
      </c>
      <c r="E224" s="33" t="s">
        <v>322</v>
      </c>
      <c r="F224" s="33">
        <v>69</v>
      </c>
      <c r="G224" s="33" t="s">
        <v>5304</v>
      </c>
      <c r="H224" s="33" t="s">
        <v>5301</v>
      </c>
      <c r="I224" s="33" t="s">
        <v>34</v>
      </c>
      <c r="J224" s="33" t="s">
        <v>476</v>
      </c>
      <c r="K224" s="33">
        <v>700</v>
      </c>
      <c r="L224" s="33" t="s">
        <v>27</v>
      </c>
      <c r="M224" s="33">
        <v>0</v>
      </c>
      <c r="N224" s="33">
        <v>0</v>
      </c>
      <c r="O224" s="33">
        <v>0</v>
      </c>
      <c r="P224" s="33">
        <v>12025.387195496001</v>
      </c>
      <c r="Q224" s="33">
        <v>0</v>
      </c>
      <c r="R224" s="33">
        <v>9.1</v>
      </c>
      <c r="S224" s="33">
        <v>206.441</v>
      </c>
      <c r="T224" s="33">
        <v>0</v>
      </c>
      <c r="U224" s="33"/>
      <c r="V224" s="33"/>
      <c r="W224" s="33"/>
      <c r="X224" s="33"/>
      <c r="Y224" s="33"/>
      <c r="Z224" s="33"/>
      <c r="AA224" s="33"/>
      <c r="AB224" s="34" t="str">
        <f>[1]ES!B$11</f>
        <v>1.(c)</v>
      </c>
      <c r="AC224" s="32" t="str">
        <f>[1]ES!C$11</f>
        <v>BAHÍA DE BIZKAIA ELECTRICIDAD, C.B.</v>
      </c>
      <c r="AD224" s="32" t="str">
        <f>[1]ES!D$11</f>
        <v>BAHIA DE BIZKAIA ELECTRICIDAD</v>
      </c>
      <c r="AE224" s="32">
        <f>[1]ES!E$11</f>
        <v>10320</v>
      </c>
      <c r="AF224" s="32" t="str">
        <f>[1]ES!F$11</f>
        <v>ATRAQUE PUNTA LUCERO EXPLANADA PUNTA CEBALLOS</v>
      </c>
      <c r="AG224" s="32" t="str">
        <f>[1]ES!G$11</f>
        <v>S/N</v>
      </c>
      <c r="AH224" s="32" t="str">
        <f>[1]ES!H$11</f>
        <v>ABANTO</v>
      </c>
      <c r="AI224" s="32" t="str">
        <f>[1]ES!I$11</f>
        <v>48500</v>
      </c>
      <c r="AJ224" s="32">
        <f>[1]ES!J$11</f>
        <v>396</v>
      </c>
      <c r="AK224" s="32">
        <f>[1]ES!K$11</f>
        <v>0</v>
      </c>
      <c r="AL224" s="32">
        <f>[1]ES!L$11</f>
        <v>0</v>
      </c>
      <c r="AM224" s="32">
        <f>[1]ES!M$11</f>
        <v>1250</v>
      </c>
      <c r="AN224" s="42" t="s">
        <v>809</v>
      </c>
      <c r="AO224" s="31"/>
    </row>
    <row r="225" spans="40:41">
      <c r="AN225" s="48">
        <f>COUNTA($AN$3:$AN$224)+COUNTBLANK($AN$3:$AN$224)</f>
        <v>222</v>
      </c>
      <c r="AO225" s="49" t="s">
        <v>4171</v>
      </c>
    </row>
    <row r="226" spans="40:41">
      <c r="AN226" s="50">
        <f>COUNTIF($AN$3:$AN$224,"p")</f>
        <v>0</v>
      </c>
      <c r="AO226" s="51" t="s">
        <v>808</v>
      </c>
    </row>
    <row r="227" spans="40:41">
      <c r="AN227" s="50">
        <f>COUNTIF($AN$3:$AN$224,"n")</f>
        <v>128</v>
      </c>
      <c r="AO227" s="51" t="s">
        <v>810</v>
      </c>
    </row>
    <row r="228" spans="40:41">
      <c r="AN228" s="50">
        <f>COUNTIF($AN$3:$AN$224,"m")</f>
        <v>38</v>
      </c>
      <c r="AO228" s="51" t="s">
        <v>809</v>
      </c>
    </row>
    <row r="229" spans="40:41" ht="15" thickBot="1">
      <c r="AN229" s="52">
        <f>COUNTIF($AN$3:$AN$224,"l")</f>
        <v>3</v>
      </c>
      <c r="AO229" s="53" t="s">
        <v>12971</v>
      </c>
    </row>
  </sheetData>
  <autoFilter ref="A2:AO228"/>
  <mergeCells count="3">
    <mergeCell ref="A1:H1"/>
    <mergeCell ref="AC1:AI1"/>
    <mergeCell ref="AN1:AN2"/>
  </mergeCells>
  <pageMargins left="0.7" right="0.7" top="0.78740157499999996" bottom="0.78740157499999996" header="0.3" footer="0.3"/>
  <legacyDrawing r:id="rId1"/>
</worksheet>
</file>

<file path=xl/worksheets/sheet10.xml><?xml version="1.0" encoding="utf-8"?>
<worksheet xmlns="http://schemas.openxmlformats.org/spreadsheetml/2006/main" xmlns:r="http://schemas.openxmlformats.org/officeDocument/2006/relationships">
  <dimension ref="A1:AO201"/>
  <sheetViews>
    <sheetView zoomScale="85" zoomScaleNormal="85" workbookViewId="0">
      <selection sqref="A1:H1"/>
    </sheetView>
  </sheetViews>
  <sheetFormatPr defaultColWidth="11.5546875" defaultRowHeight="14.4"/>
  <cols>
    <col min="1" max="1" width="4" customWidth="1"/>
    <col min="2" max="2" width="5.33203125" customWidth="1"/>
    <col min="3" max="3" width="6" customWidth="1"/>
    <col min="4" max="5" width="9.88671875" bestFit="1" customWidth="1"/>
    <col min="6" max="6" width="4.44140625" customWidth="1"/>
    <col min="7" max="8" width="21.441406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5.88671875" customWidth="1"/>
    <col min="20" max="20" width="11.44140625" customWidth="1"/>
    <col min="21" max="27" width="11.44140625" style="20" customWidth="1"/>
    <col min="28" max="28" width="5" style="12" customWidth="1"/>
    <col min="29" max="30" width="10.88671875" style="20" customWidth="1"/>
    <col min="31" max="31" width="8.33203125" style="20" customWidth="1"/>
    <col min="32" max="32" width="10.88671875" style="20" customWidth="1"/>
    <col min="33" max="33" width="4.109375" style="20" customWidth="1"/>
    <col min="34" max="34" width="10.88671875" style="20" customWidth="1"/>
    <col min="35" max="37" width="6.33203125" style="20" customWidth="1"/>
    <col min="38"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5309</v>
      </c>
      <c r="B3" s="4">
        <v>2012</v>
      </c>
      <c r="C3" s="4" t="s">
        <v>5555</v>
      </c>
      <c r="D3" s="4" t="s">
        <v>5556</v>
      </c>
      <c r="E3" s="4" t="s">
        <v>305</v>
      </c>
      <c r="F3" s="4">
        <v>65</v>
      </c>
      <c r="G3" s="4" t="s">
        <v>5557</v>
      </c>
      <c r="H3" s="4" t="s">
        <v>5558</v>
      </c>
      <c r="I3" s="4" t="s">
        <v>34</v>
      </c>
      <c r="J3" s="4" t="s">
        <v>15</v>
      </c>
      <c r="K3" s="4">
        <v>173</v>
      </c>
      <c r="L3" s="4" t="s">
        <v>8</v>
      </c>
      <c r="M3" s="4">
        <v>1978.73</v>
      </c>
      <c r="N3" s="4">
        <v>345.59</v>
      </c>
      <c r="O3" s="4">
        <v>1.26</v>
      </c>
      <c r="P3" s="4"/>
      <c r="Q3" s="4"/>
      <c r="R3" s="4">
        <v>70.650000000000006</v>
      </c>
      <c r="S3" s="4">
        <v>189.54</v>
      </c>
      <c r="T3" s="4">
        <v>2.41</v>
      </c>
      <c r="U3" s="87"/>
      <c r="V3" s="16"/>
      <c r="W3" s="16"/>
      <c r="X3" s="16"/>
      <c r="Y3" s="16"/>
      <c r="Z3" s="16"/>
      <c r="AA3" s="16"/>
      <c r="AB3" s="28" t="str">
        <f>[1]FI!B$3</f>
        <v>1.(c)</v>
      </c>
      <c r="AC3" s="31" t="str">
        <f>[1]FI!C$3</f>
        <v>Äänevoima Oy</v>
      </c>
      <c r="AD3" s="31" t="str">
        <f>[1]FI!D$3</f>
        <v>Äänevoima Oy</v>
      </c>
      <c r="AE3" s="31">
        <f>[1]FI!E$3</f>
        <v>8303</v>
      </c>
      <c r="AF3" s="31" t="str">
        <f>[1]FI!F$3</f>
        <v>Kuhnamontie 2 F</v>
      </c>
      <c r="AG3" s="31" t="str">
        <f>[1]FI!G$3</f>
        <v/>
      </c>
      <c r="AH3" s="31" t="str">
        <f>[1]FI!H$3</f>
        <v>ÄÄNEKOSKI</v>
      </c>
      <c r="AI3" s="31" t="str">
        <f>[1]FI!I$3</f>
        <v>44100</v>
      </c>
      <c r="AJ3" s="31">
        <f>[1]FI!J$3</f>
        <v>196</v>
      </c>
      <c r="AK3" s="31">
        <f>[1]FI!K$3</f>
        <v>0</v>
      </c>
      <c r="AL3" s="31">
        <f>[1]FI!L$3</f>
        <v>0</v>
      </c>
      <c r="AM3" s="31">
        <f>[1]FI!M$3</f>
        <v>251</v>
      </c>
      <c r="AN3" s="8" t="s">
        <v>808</v>
      </c>
      <c r="AO3" s="5"/>
    </row>
    <row r="4" spans="1:41" s="24" customFormat="1">
      <c r="A4" s="4" t="s">
        <v>5309</v>
      </c>
      <c r="B4" s="4">
        <v>2012</v>
      </c>
      <c r="C4" s="4" t="s">
        <v>5756</v>
      </c>
      <c r="D4" s="4" t="s">
        <v>5757</v>
      </c>
      <c r="E4" s="4" t="s">
        <v>1906</v>
      </c>
      <c r="F4" s="4">
        <v>121</v>
      </c>
      <c r="G4" s="4" t="s">
        <v>5758</v>
      </c>
      <c r="H4" s="4" t="s">
        <v>5759</v>
      </c>
      <c r="I4" s="4" t="s">
        <v>6</v>
      </c>
      <c r="J4" s="4" t="s">
        <v>15</v>
      </c>
      <c r="K4" s="4">
        <v>96</v>
      </c>
      <c r="L4" s="4" t="s">
        <v>8</v>
      </c>
      <c r="M4" s="4"/>
      <c r="N4" s="4"/>
      <c r="O4" s="4">
        <v>26.43</v>
      </c>
      <c r="P4" s="4"/>
      <c r="Q4" s="4"/>
      <c r="R4" s="4">
        <v>11.56</v>
      </c>
      <c r="S4" s="4">
        <v>5.08</v>
      </c>
      <c r="T4" s="4">
        <v>0.12</v>
      </c>
      <c r="U4" s="87"/>
      <c r="V4" s="16"/>
      <c r="W4" s="16"/>
      <c r="X4" s="16"/>
      <c r="Y4" s="16"/>
      <c r="Z4" s="16"/>
      <c r="AA4" s="16"/>
      <c r="AB4" s="28" t="str">
        <f>[1]FI!B$3</f>
        <v>1.(c)</v>
      </c>
      <c r="AC4" s="31" t="str">
        <f>[1]FI!C$3</f>
        <v>Äänevoima Oy</v>
      </c>
      <c r="AD4" s="31" t="str">
        <f>[1]FI!D$3</f>
        <v>Äänevoima Oy</v>
      </c>
      <c r="AE4" s="31">
        <f>[1]FI!E$3</f>
        <v>8303</v>
      </c>
      <c r="AF4" s="31" t="str">
        <f>[1]FI!F$3</f>
        <v>Kuhnamontie 2 F</v>
      </c>
      <c r="AG4" s="31" t="str">
        <f>[1]FI!G$3</f>
        <v/>
      </c>
      <c r="AH4" s="31" t="str">
        <f>[1]FI!H$3</f>
        <v>ÄÄNEKOSKI</v>
      </c>
      <c r="AI4" s="31" t="str">
        <f>[1]FI!I$3</f>
        <v>44100</v>
      </c>
      <c r="AJ4" s="31">
        <f>[1]FI!J$3</f>
        <v>196</v>
      </c>
      <c r="AK4" s="31">
        <f>[1]FI!K$3</f>
        <v>0</v>
      </c>
      <c r="AL4" s="31">
        <f>[1]FI!L$3</f>
        <v>0</v>
      </c>
      <c r="AM4" s="31">
        <f>[1]FI!M$3</f>
        <v>251</v>
      </c>
      <c r="AN4" s="8" t="s">
        <v>808</v>
      </c>
      <c r="AO4" s="5"/>
    </row>
    <row r="5" spans="1:41" s="24" customFormat="1">
      <c r="A5" s="4" t="s">
        <v>5309</v>
      </c>
      <c r="B5" s="4">
        <v>2012</v>
      </c>
      <c r="C5" s="4" t="s">
        <v>5454</v>
      </c>
      <c r="D5" s="4" t="s">
        <v>5455</v>
      </c>
      <c r="E5" s="4" t="s">
        <v>181</v>
      </c>
      <c r="F5" s="4">
        <v>37</v>
      </c>
      <c r="G5" s="4" t="s">
        <v>5456</v>
      </c>
      <c r="H5" s="4" t="s">
        <v>5457</v>
      </c>
      <c r="I5" s="4" t="s">
        <v>6</v>
      </c>
      <c r="J5" s="4" t="s">
        <v>15</v>
      </c>
      <c r="K5" s="4">
        <v>265</v>
      </c>
      <c r="L5" s="4" t="s">
        <v>8</v>
      </c>
      <c r="M5" s="4"/>
      <c r="N5" s="4">
        <v>5701</v>
      </c>
      <c r="O5" s="4"/>
      <c r="P5" s="4">
        <v>91.49</v>
      </c>
      <c r="Q5" s="4"/>
      <c r="R5" s="4">
        <v>1208</v>
      </c>
      <c r="S5" s="4">
        <v>905</v>
      </c>
      <c r="T5" s="4">
        <v>27</v>
      </c>
      <c r="U5" s="87"/>
      <c r="V5" s="16"/>
      <c r="W5" s="16"/>
      <c r="X5" s="16"/>
      <c r="Y5" s="16"/>
      <c r="Z5" s="16"/>
      <c r="AA5" s="16"/>
      <c r="AB5" s="28" t="str">
        <f>[1]FI!B$25</f>
        <v>1.(c)</v>
      </c>
      <c r="AC5" s="31" t="str">
        <f>[1]FI!C$25</f>
        <v>Fortum Power and Heat Oy, Suomenojan voimalaitos</v>
      </c>
      <c r="AD5" s="31" t="str">
        <f>[1]FI!D$25</f>
        <v>Fortum Power and Heat Oy, Suomenojan voimalaitos</v>
      </c>
      <c r="AE5" s="31">
        <f>[1]FI!E$25</f>
        <v>6093</v>
      </c>
      <c r="AF5" s="31" t="str">
        <f>[1]FI!F$25</f>
        <v>HYLKEENPYYTÄJÄNTIE 4</v>
      </c>
      <c r="AG5" s="31" t="str">
        <f>[1]FI!G$25</f>
        <v/>
      </c>
      <c r="AH5" s="31" t="str">
        <f>[1]FI!H$25</f>
        <v>ESPOO</v>
      </c>
      <c r="AI5" s="31" t="str">
        <f>[1]FI!I$25</f>
        <v>02270</v>
      </c>
      <c r="AJ5" s="31">
        <f>[1]FI!J$25</f>
        <v>1440</v>
      </c>
      <c r="AK5" s="31">
        <f>[1]FI!K$25</f>
        <v>1560</v>
      </c>
      <c r="AL5" s="31">
        <f>[1]FI!L$25</f>
        <v>51.2</v>
      </c>
      <c r="AM5" s="31">
        <f>[1]FI!M$25</f>
        <v>812</v>
      </c>
      <c r="AN5" s="8" t="s">
        <v>808</v>
      </c>
      <c r="AO5" s="5"/>
    </row>
    <row r="6" spans="1:41" s="24" customFormat="1">
      <c r="A6" s="4" t="s">
        <v>5309</v>
      </c>
      <c r="B6" s="4">
        <v>2012</v>
      </c>
      <c r="C6" s="4" t="s">
        <v>5576</v>
      </c>
      <c r="D6" s="4" t="s">
        <v>5577</v>
      </c>
      <c r="E6" s="4" t="s">
        <v>331</v>
      </c>
      <c r="F6" s="4">
        <v>71</v>
      </c>
      <c r="G6" s="4" t="s">
        <v>5578</v>
      </c>
      <c r="H6" s="4" t="s">
        <v>5457</v>
      </c>
      <c r="I6" s="4" t="s">
        <v>34</v>
      </c>
      <c r="J6" s="4" t="s">
        <v>15</v>
      </c>
      <c r="K6" s="4">
        <v>167</v>
      </c>
      <c r="L6" s="4" t="s">
        <v>27</v>
      </c>
      <c r="M6" s="4"/>
      <c r="N6" s="4"/>
      <c r="O6" s="4"/>
      <c r="P6" s="4">
        <v>1381</v>
      </c>
      <c r="Q6" s="4"/>
      <c r="R6" s="4"/>
      <c r="S6" s="4">
        <v>153</v>
      </c>
      <c r="T6" s="4"/>
      <c r="U6" s="87"/>
      <c r="V6" s="16"/>
      <c r="W6" s="16"/>
      <c r="X6" s="16"/>
      <c r="Y6" s="16"/>
      <c r="Z6" s="16"/>
      <c r="AA6" s="16"/>
      <c r="AB6" s="28" t="str">
        <f>[1]FI!B$25</f>
        <v>1.(c)</v>
      </c>
      <c r="AC6" s="31" t="str">
        <f>[1]FI!C$25</f>
        <v>Fortum Power and Heat Oy, Suomenojan voimalaitos</v>
      </c>
      <c r="AD6" s="31" t="str">
        <f>[1]FI!D$25</f>
        <v>Fortum Power and Heat Oy, Suomenojan voimalaitos</v>
      </c>
      <c r="AE6" s="31">
        <f>[1]FI!E$25</f>
        <v>6093</v>
      </c>
      <c r="AF6" s="31" t="str">
        <f>[1]FI!F$25</f>
        <v>HYLKEENPYYTÄJÄNTIE 4</v>
      </c>
      <c r="AG6" s="31" t="str">
        <f>[1]FI!G$25</f>
        <v/>
      </c>
      <c r="AH6" s="31" t="str">
        <f>[1]FI!H$25</f>
        <v>ESPOO</v>
      </c>
      <c r="AI6" s="31" t="str">
        <f>[1]FI!I$25</f>
        <v>02270</v>
      </c>
      <c r="AJ6" s="31">
        <f>[1]FI!J$25</f>
        <v>1440</v>
      </c>
      <c r="AK6" s="31">
        <f>[1]FI!K$25</f>
        <v>1560</v>
      </c>
      <c r="AL6" s="31">
        <f>[1]FI!L$25</f>
        <v>51.2</v>
      </c>
      <c r="AM6" s="31">
        <f>[1]FI!M$25</f>
        <v>812</v>
      </c>
      <c r="AN6" s="8" t="s">
        <v>808</v>
      </c>
      <c r="AO6" s="5"/>
    </row>
    <row r="7" spans="1:41" s="24" customFormat="1">
      <c r="A7" s="4" t="s">
        <v>5309</v>
      </c>
      <c r="B7" s="4">
        <v>2012</v>
      </c>
      <c r="C7" s="4" t="s">
        <v>5784</v>
      </c>
      <c r="D7" s="4" t="s">
        <v>5785</v>
      </c>
      <c r="E7" s="4" t="s">
        <v>1938</v>
      </c>
      <c r="F7" s="4">
        <v>128</v>
      </c>
      <c r="G7" s="4" t="s">
        <v>5786</v>
      </c>
      <c r="H7" s="4" t="s">
        <v>5787</v>
      </c>
      <c r="I7" s="4" t="s">
        <v>6</v>
      </c>
      <c r="J7" s="4"/>
      <c r="K7" s="4">
        <v>89</v>
      </c>
      <c r="L7" s="4" t="s">
        <v>8</v>
      </c>
      <c r="M7" s="4"/>
      <c r="N7" s="4">
        <v>1579</v>
      </c>
      <c r="O7" s="4">
        <v>10.75</v>
      </c>
      <c r="P7" s="4"/>
      <c r="Q7" s="4"/>
      <c r="R7" s="4">
        <v>351</v>
      </c>
      <c r="S7" s="4">
        <v>319</v>
      </c>
      <c r="T7" s="4">
        <v>32</v>
      </c>
      <c r="U7" s="87"/>
      <c r="V7" s="16"/>
      <c r="W7" s="16"/>
      <c r="X7" s="16"/>
      <c r="Y7" s="16"/>
      <c r="Z7" s="16"/>
      <c r="AA7" s="16"/>
      <c r="AB7" s="28" t="str">
        <f>[1]FI!B$25</f>
        <v>1.(c)</v>
      </c>
      <c r="AC7" s="31" t="str">
        <f>[1]FI!C$25</f>
        <v>Fortum Power and Heat Oy, Suomenojan voimalaitos</v>
      </c>
      <c r="AD7" s="31" t="str">
        <f>[1]FI!D$25</f>
        <v>Fortum Power and Heat Oy, Suomenojan voimalaitos</v>
      </c>
      <c r="AE7" s="31">
        <f>[1]FI!E$25</f>
        <v>6093</v>
      </c>
      <c r="AF7" s="31" t="str">
        <f>[1]FI!F$25</f>
        <v>HYLKEENPYYTÄJÄNTIE 4</v>
      </c>
      <c r="AG7" s="31" t="str">
        <f>[1]FI!G$25</f>
        <v/>
      </c>
      <c r="AH7" s="31" t="str">
        <f>[1]FI!H$25</f>
        <v>ESPOO</v>
      </c>
      <c r="AI7" s="31" t="str">
        <f>[1]FI!I$25</f>
        <v>02270</v>
      </c>
      <c r="AJ7" s="31">
        <f>[1]FI!J$25</f>
        <v>1440</v>
      </c>
      <c r="AK7" s="31">
        <f>[1]FI!K$25</f>
        <v>1560</v>
      </c>
      <c r="AL7" s="31">
        <f>[1]FI!L$25</f>
        <v>51.2</v>
      </c>
      <c r="AM7" s="31">
        <f>[1]FI!M$25</f>
        <v>812</v>
      </c>
      <c r="AN7" s="8" t="s">
        <v>808</v>
      </c>
      <c r="AO7" s="5"/>
    </row>
    <row r="8" spans="1:41" s="24" customFormat="1">
      <c r="A8" s="4" t="s">
        <v>5309</v>
      </c>
      <c r="B8" s="4">
        <v>2012</v>
      </c>
      <c r="C8" s="4" t="s">
        <v>5991</v>
      </c>
      <c r="D8" s="4" t="s">
        <v>5992</v>
      </c>
      <c r="E8" s="4" t="s">
        <v>2189</v>
      </c>
      <c r="F8" s="4">
        <v>184</v>
      </c>
      <c r="G8" s="4" t="s">
        <v>5993</v>
      </c>
      <c r="H8" s="4" t="s">
        <v>5994</v>
      </c>
      <c r="I8" s="4" t="s">
        <v>6</v>
      </c>
      <c r="J8" s="4"/>
      <c r="K8" s="4">
        <v>52</v>
      </c>
      <c r="L8" s="4" t="s">
        <v>8</v>
      </c>
      <c r="M8" s="4"/>
      <c r="N8" s="4"/>
      <c r="O8" s="4">
        <v>15</v>
      </c>
      <c r="P8" s="4"/>
      <c r="Q8" s="4"/>
      <c r="R8" s="4">
        <v>6.5</v>
      </c>
      <c r="S8" s="4">
        <v>3.4</v>
      </c>
      <c r="T8" s="4">
        <v>0.13</v>
      </c>
      <c r="U8" s="88"/>
      <c r="V8" s="16"/>
      <c r="W8" s="16"/>
      <c r="X8" s="16"/>
      <c r="Y8" s="16"/>
      <c r="Z8" s="16"/>
      <c r="AA8" s="16"/>
      <c r="AB8" s="28" t="str">
        <f>[1]FI!B$25</f>
        <v>1.(c)</v>
      </c>
      <c r="AC8" s="31" t="str">
        <f>[1]FI!C$25</f>
        <v>Fortum Power and Heat Oy, Suomenojan voimalaitos</v>
      </c>
      <c r="AD8" s="31" t="str">
        <f>[1]FI!D$25</f>
        <v>Fortum Power and Heat Oy, Suomenojan voimalaitos</v>
      </c>
      <c r="AE8" s="31">
        <f>[1]FI!E$25</f>
        <v>6093</v>
      </c>
      <c r="AF8" s="31" t="str">
        <f>[1]FI!F$25</f>
        <v>HYLKEENPYYTÄJÄNTIE 4</v>
      </c>
      <c r="AG8" s="31" t="str">
        <f>[1]FI!G$25</f>
        <v/>
      </c>
      <c r="AH8" s="31" t="str">
        <f>[1]FI!H$25</f>
        <v>ESPOO</v>
      </c>
      <c r="AI8" s="31" t="str">
        <f>[1]FI!I$25</f>
        <v>02270</v>
      </c>
      <c r="AJ8" s="31">
        <f>[1]FI!J$25</f>
        <v>1440</v>
      </c>
      <c r="AK8" s="31">
        <f>[1]FI!K$25</f>
        <v>1560</v>
      </c>
      <c r="AL8" s="31">
        <f>[1]FI!L$25</f>
        <v>51.2</v>
      </c>
      <c r="AM8" s="31">
        <f>[1]FI!M$25</f>
        <v>812</v>
      </c>
      <c r="AN8" s="8" t="s">
        <v>808</v>
      </c>
      <c r="AO8" s="5"/>
    </row>
    <row r="9" spans="1:41" s="24" customFormat="1">
      <c r="A9" s="4" t="s">
        <v>5309</v>
      </c>
      <c r="B9" s="4">
        <v>2012</v>
      </c>
      <c r="C9" s="4" t="s">
        <v>5995</v>
      </c>
      <c r="D9" s="4" t="s">
        <v>5996</v>
      </c>
      <c r="E9" s="4" t="s">
        <v>2185</v>
      </c>
      <c r="F9" s="4">
        <v>183</v>
      </c>
      <c r="G9" s="4" t="s">
        <v>5997</v>
      </c>
      <c r="H9" s="4" t="s">
        <v>5994</v>
      </c>
      <c r="I9" s="4" t="s">
        <v>6</v>
      </c>
      <c r="J9" s="4"/>
      <c r="K9" s="4">
        <v>52</v>
      </c>
      <c r="L9" s="4" t="s">
        <v>8</v>
      </c>
      <c r="M9" s="4"/>
      <c r="N9" s="4"/>
      <c r="O9" s="4">
        <v>36</v>
      </c>
      <c r="P9" s="4"/>
      <c r="Q9" s="4"/>
      <c r="R9" s="4">
        <v>16</v>
      </c>
      <c r="S9" s="4">
        <v>8</v>
      </c>
      <c r="T9" s="4">
        <v>0.18</v>
      </c>
      <c r="U9" s="87"/>
      <c r="V9" s="16"/>
      <c r="W9" s="16"/>
      <c r="X9" s="16"/>
      <c r="Y9" s="16"/>
      <c r="Z9" s="16"/>
      <c r="AA9" s="16"/>
      <c r="AB9" s="28" t="str">
        <f>[1]FI!B$25</f>
        <v>1.(c)</v>
      </c>
      <c r="AC9" s="31" t="str">
        <f>[1]FI!C$25</f>
        <v>Fortum Power and Heat Oy, Suomenojan voimalaitos</v>
      </c>
      <c r="AD9" s="31" t="str">
        <f>[1]FI!D$25</f>
        <v>Fortum Power and Heat Oy, Suomenojan voimalaitos</v>
      </c>
      <c r="AE9" s="31">
        <f>[1]FI!E$25</f>
        <v>6093</v>
      </c>
      <c r="AF9" s="31" t="str">
        <f>[1]FI!F$25</f>
        <v>HYLKEENPYYTÄJÄNTIE 4</v>
      </c>
      <c r="AG9" s="31" t="str">
        <f>[1]FI!G$25</f>
        <v/>
      </c>
      <c r="AH9" s="31" t="str">
        <f>[1]FI!H$25</f>
        <v>ESPOO</v>
      </c>
      <c r="AI9" s="31" t="str">
        <f>[1]FI!I$25</f>
        <v>02270</v>
      </c>
      <c r="AJ9" s="31">
        <f>[1]FI!J$25</f>
        <v>1440</v>
      </c>
      <c r="AK9" s="31">
        <f>[1]FI!K$25</f>
        <v>1560</v>
      </c>
      <c r="AL9" s="31">
        <f>[1]FI!L$25</f>
        <v>51.2</v>
      </c>
      <c r="AM9" s="31">
        <f>[1]FI!M$25</f>
        <v>812</v>
      </c>
      <c r="AN9" s="8" t="s">
        <v>808</v>
      </c>
      <c r="AO9" s="5"/>
    </row>
    <row r="10" spans="1:41" s="24" customFormat="1">
      <c r="A10" s="4" t="s">
        <v>5309</v>
      </c>
      <c r="B10" s="4">
        <v>2012</v>
      </c>
      <c r="C10" s="4" t="s">
        <v>5937</v>
      </c>
      <c r="D10" s="4" t="s">
        <v>5938</v>
      </c>
      <c r="E10" s="4" t="s">
        <v>2116</v>
      </c>
      <c r="F10" s="4">
        <v>168</v>
      </c>
      <c r="G10" s="4" t="s">
        <v>5939</v>
      </c>
      <c r="H10" s="4" t="s">
        <v>5940</v>
      </c>
      <c r="I10" s="4" t="s">
        <v>6</v>
      </c>
      <c r="J10" s="4" t="s">
        <v>15</v>
      </c>
      <c r="K10" s="4">
        <v>65</v>
      </c>
      <c r="L10" s="4" t="s">
        <v>8</v>
      </c>
      <c r="M10" s="4">
        <v>7.54</v>
      </c>
      <c r="N10" s="4">
        <v>1418.38</v>
      </c>
      <c r="O10" s="4">
        <v>4.7699999999999996</v>
      </c>
      <c r="P10" s="4"/>
      <c r="Q10" s="4"/>
      <c r="R10" s="4">
        <v>19.899999999999999</v>
      </c>
      <c r="S10" s="4">
        <v>267</v>
      </c>
      <c r="T10" s="4">
        <v>0.55000000000000004</v>
      </c>
      <c r="U10" s="87"/>
      <c r="V10" s="16"/>
      <c r="W10" s="16"/>
      <c r="X10" s="16"/>
      <c r="Y10" s="16"/>
      <c r="Z10" s="16"/>
      <c r="AA10" s="16"/>
      <c r="AB10" s="28" t="str">
        <f>[1]FI!B$25</f>
        <v>1.(c)</v>
      </c>
      <c r="AC10" s="31" t="str">
        <f>[1]FI!C$25</f>
        <v>Fortum Power and Heat Oy, Suomenojan voimalaitos</v>
      </c>
      <c r="AD10" s="31" t="str">
        <f>[1]FI!D$25</f>
        <v>Fortum Power and Heat Oy, Suomenojan voimalaitos</v>
      </c>
      <c r="AE10" s="31">
        <f>[1]FI!E$25</f>
        <v>6093</v>
      </c>
      <c r="AF10" s="31" t="str">
        <f>[1]FI!F$25</f>
        <v>HYLKEENPYYTÄJÄNTIE 4</v>
      </c>
      <c r="AG10" s="31" t="str">
        <f>[1]FI!G$25</f>
        <v/>
      </c>
      <c r="AH10" s="31" t="str">
        <f>[1]FI!H$25</f>
        <v>ESPOO</v>
      </c>
      <c r="AI10" s="31" t="str">
        <f>[1]FI!I$25</f>
        <v>02270</v>
      </c>
      <c r="AJ10" s="31">
        <f>[1]FI!J$25</f>
        <v>1440</v>
      </c>
      <c r="AK10" s="31">
        <f>[1]FI!K$25</f>
        <v>1560</v>
      </c>
      <c r="AL10" s="31">
        <f>[1]FI!L$25</f>
        <v>51.2</v>
      </c>
      <c r="AM10" s="31">
        <f>[1]FI!M$25</f>
        <v>812</v>
      </c>
      <c r="AN10" s="8" t="s">
        <v>808</v>
      </c>
      <c r="AO10" s="5"/>
    </row>
    <row r="11" spans="1:41" s="24" customFormat="1">
      <c r="A11" s="4" t="s">
        <v>5309</v>
      </c>
      <c r="B11" s="4">
        <v>2012</v>
      </c>
      <c r="C11" s="4" t="s">
        <v>5368</v>
      </c>
      <c r="D11" s="4" t="s">
        <v>5369</v>
      </c>
      <c r="E11" s="4" t="s">
        <v>2205</v>
      </c>
      <c r="F11" s="4">
        <v>188</v>
      </c>
      <c r="G11" s="4" t="s">
        <v>5370</v>
      </c>
      <c r="H11" s="4" t="s">
        <v>5371</v>
      </c>
      <c r="I11" s="4" t="s">
        <v>34</v>
      </c>
      <c r="J11" s="4"/>
      <c r="K11" s="4">
        <v>470</v>
      </c>
      <c r="L11" s="4" t="s">
        <v>27</v>
      </c>
      <c r="M11" s="4"/>
      <c r="N11" s="4"/>
      <c r="O11" s="4">
        <v>135.38</v>
      </c>
      <c r="P11" s="4"/>
      <c r="Q11" s="4"/>
      <c r="R11" s="4">
        <v>2.86</v>
      </c>
      <c r="S11" s="4">
        <v>81.99</v>
      </c>
      <c r="T11" s="4">
        <v>0.06</v>
      </c>
      <c r="U11" s="87"/>
      <c r="V11" s="16"/>
      <c r="W11" s="16"/>
      <c r="X11" s="16"/>
      <c r="Y11" s="16"/>
      <c r="Z11" s="16"/>
      <c r="AA11" s="16"/>
      <c r="AB11" s="41" t="str">
        <f>[1]FI!B$34</f>
        <v>1.(c)</v>
      </c>
      <c r="AC11" s="24" t="str">
        <f>[1]FI!C$34</f>
        <v>Fingrid Oyj, Forssan varavoimalaitos</v>
      </c>
      <c r="AD11" s="24" t="str">
        <f>[1]FI!D$34</f>
        <v>Fingrid Oyj, Forssan varavoimalaitos</v>
      </c>
      <c r="AE11" s="24">
        <f>[1]FI!E$34</f>
        <v>189916</v>
      </c>
      <c r="AF11" s="24" t="str">
        <f>[1]FI!F$34</f>
        <v>Varavoimalantie 6</v>
      </c>
      <c r="AG11" s="24" t="str">
        <f>[1]FI!G$34</f>
        <v/>
      </c>
      <c r="AH11" s="24" t="str">
        <f>[1]FI!H$34</f>
        <v>FORSSA</v>
      </c>
      <c r="AI11" s="24" t="str">
        <f>[1]FI!I$34</f>
        <v>30420</v>
      </c>
      <c r="AJ11" s="24">
        <f>[1]FI!J$34</f>
        <v>146</v>
      </c>
      <c r="AK11" s="24">
        <f>[1]FI!K$34</f>
        <v>0</v>
      </c>
      <c r="AL11" s="24">
        <f>[1]FI!L$34</f>
        <v>0</v>
      </c>
      <c r="AM11" s="24">
        <f>[1]FI!M$34</f>
        <v>0</v>
      </c>
      <c r="AN11" s="23" t="s">
        <v>810</v>
      </c>
    </row>
    <row r="12" spans="1:41" s="24" customFormat="1">
      <c r="A12" s="4" t="s">
        <v>5309</v>
      </c>
      <c r="B12" s="4">
        <v>2012</v>
      </c>
      <c r="C12" s="4" t="s">
        <v>5372</v>
      </c>
      <c r="D12" s="4" t="s">
        <v>5373</v>
      </c>
      <c r="E12" s="4" t="s">
        <v>2209</v>
      </c>
      <c r="F12" s="4">
        <v>189</v>
      </c>
      <c r="G12" s="4" t="s">
        <v>5374</v>
      </c>
      <c r="H12" s="4" t="s">
        <v>5371</v>
      </c>
      <c r="I12" s="4" t="s">
        <v>34</v>
      </c>
      <c r="J12" s="4"/>
      <c r="K12" s="4">
        <v>470</v>
      </c>
      <c r="L12" s="4" t="s">
        <v>27</v>
      </c>
      <c r="M12" s="4"/>
      <c r="N12" s="4"/>
      <c r="O12" s="4">
        <v>108.12</v>
      </c>
      <c r="P12" s="4"/>
      <c r="Q12" s="4"/>
      <c r="R12" s="4">
        <v>2.2799999999999998</v>
      </c>
      <c r="S12" s="4">
        <v>63.87</v>
      </c>
      <c r="T12" s="4">
        <v>0.05</v>
      </c>
      <c r="U12" s="87"/>
      <c r="V12" s="16"/>
      <c r="W12" s="16"/>
      <c r="X12" s="16"/>
      <c r="Y12" s="16"/>
      <c r="Z12" s="16"/>
      <c r="AA12" s="16"/>
      <c r="AB12" s="41" t="str">
        <f>[1]FI!B$34</f>
        <v>1.(c)</v>
      </c>
      <c r="AC12" s="24" t="str">
        <f>[1]FI!C$34</f>
        <v>Fingrid Oyj, Forssan varavoimalaitos</v>
      </c>
      <c r="AD12" s="24" t="str">
        <f>[1]FI!D$34</f>
        <v>Fingrid Oyj, Forssan varavoimalaitos</v>
      </c>
      <c r="AE12" s="24">
        <f>[1]FI!E$34</f>
        <v>189916</v>
      </c>
      <c r="AF12" s="24" t="str">
        <f>[1]FI!F$34</f>
        <v>Varavoimalantie 6</v>
      </c>
      <c r="AG12" s="24" t="str">
        <f>[1]FI!G$34</f>
        <v/>
      </c>
      <c r="AH12" s="24" t="str">
        <f>[1]FI!H$34</f>
        <v>FORSSA</v>
      </c>
      <c r="AI12" s="24" t="str">
        <f>[1]FI!I$34</f>
        <v>30420</v>
      </c>
      <c r="AJ12" s="24">
        <f>[1]FI!J$34</f>
        <v>146</v>
      </c>
      <c r="AK12" s="24">
        <f>[1]FI!K$34</f>
        <v>0</v>
      </c>
      <c r="AL12" s="24">
        <f>[1]FI!L$34</f>
        <v>0</v>
      </c>
      <c r="AM12" s="24">
        <f>[1]FI!M$34</f>
        <v>0</v>
      </c>
      <c r="AN12" s="23" t="s">
        <v>810</v>
      </c>
    </row>
    <row r="13" spans="1:41" s="24" customFormat="1">
      <c r="A13" s="4" t="s">
        <v>5309</v>
      </c>
      <c r="B13" s="4">
        <v>2012</v>
      </c>
      <c r="C13" s="4" t="s">
        <v>5886</v>
      </c>
      <c r="D13" s="4" t="s">
        <v>5887</v>
      </c>
      <c r="E13" s="4" t="s">
        <v>2049</v>
      </c>
      <c r="F13" s="4">
        <v>154</v>
      </c>
      <c r="G13" s="4" t="s">
        <v>5888</v>
      </c>
      <c r="H13" s="4" t="s">
        <v>5889</v>
      </c>
      <c r="I13" s="4" t="s">
        <v>34</v>
      </c>
      <c r="J13" s="4" t="s">
        <v>15</v>
      </c>
      <c r="K13" s="4">
        <v>70</v>
      </c>
      <c r="L13" s="4" t="s">
        <v>8</v>
      </c>
      <c r="M13" s="4">
        <v>669</v>
      </c>
      <c r="N13" s="4">
        <v>365.3</v>
      </c>
      <c r="O13" s="4">
        <v>0.7</v>
      </c>
      <c r="P13" s="4"/>
      <c r="Q13" s="4"/>
      <c r="R13" s="4">
        <v>55.9</v>
      </c>
      <c r="S13" s="4">
        <v>79.7</v>
      </c>
      <c r="T13" s="4">
        <v>3.56</v>
      </c>
      <c r="U13" s="16"/>
      <c r="V13" s="16"/>
      <c r="W13" s="16"/>
      <c r="X13" s="16"/>
      <c r="Y13" s="16"/>
      <c r="Z13" s="16"/>
      <c r="AA13" s="16"/>
      <c r="AB13" s="28" t="str">
        <f>[1]FI!B$39</f>
        <v>1.(c)</v>
      </c>
      <c r="AC13" s="31" t="str">
        <f>[1]FI!C$39</f>
        <v>VAPO OY, FORSSAN VOIMALAITOS</v>
      </c>
      <c r="AD13" s="31" t="str">
        <f>[1]FI!D$39</f>
        <v>VAPO OY, FORSSAN VOIMALAITOS</v>
      </c>
      <c r="AE13" s="31">
        <f>[1]FI!E$39</f>
        <v>16991</v>
      </c>
      <c r="AF13" s="31" t="str">
        <f>[1]FI!F$39</f>
        <v>Kiimassuontie 126</v>
      </c>
      <c r="AG13" s="31" t="str">
        <f>[1]FI!G$39</f>
        <v/>
      </c>
      <c r="AH13" s="31" t="str">
        <f>[1]FI!H$39</f>
        <v>FORSSA</v>
      </c>
      <c r="AI13" s="31" t="str">
        <f>[1]FI!I$39</f>
        <v>30420</v>
      </c>
      <c r="AJ13" s="31">
        <f>[1]FI!J$39</f>
        <v>0</v>
      </c>
      <c r="AK13" s="31">
        <f>[1]FI!K$39</f>
        <v>0</v>
      </c>
      <c r="AL13" s="31">
        <f>[1]FI!L$39</f>
        <v>0</v>
      </c>
      <c r="AM13" s="31">
        <f>[1]FI!M$39</f>
        <v>110</v>
      </c>
      <c r="AN13" s="8" t="s">
        <v>808</v>
      </c>
      <c r="AO13" s="5"/>
    </row>
    <row r="14" spans="1:41" s="24" customFormat="1">
      <c r="A14" s="4" t="s">
        <v>5309</v>
      </c>
      <c r="B14" s="4">
        <v>2012</v>
      </c>
      <c r="C14" s="4" t="s">
        <v>5387</v>
      </c>
      <c r="D14" s="4" t="s">
        <v>5388</v>
      </c>
      <c r="E14" s="4" t="s">
        <v>99</v>
      </c>
      <c r="F14" s="4">
        <v>19</v>
      </c>
      <c r="G14" s="4" t="s">
        <v>5389</v>
      </c>
      <c r="H14" s="4" t="s">
        <v>5390</v>
      </c>
      <c r="I14" s="4" t="s">
        <v>6</v>
      </c>
      <c r="J14" s="4"/>
      <c r="K14" s="4">
        <v>390</v>
      </c>
      <c r="L14" s="4" t="s">
        <v>8</v>
      </c>
      <c r="M14" s="4">
        <v>390.11</v>
      </c>
      <c r="N14" s="4">
        <v>1928</v>
      </c>
      <c r="O14" s="4">
        <v>10.02</v>
      </c>
      <c r="P14" s="4"/>
      <c r="Q14" s="4"/>
      <c r="R14" s="4">
        <v>525</v>
      </c>
      <c r="S14" s="4">
        <v>372</v>
      </c>
      <c r="T14" s="4">
        <v>41</v>
      </c>
      <c r="U14" s="87"/>
      <c r="V14" s="16"/>
      <c r="W14" s="16"/>
      <c r="X14" s="16"/>
      <c r="Y14" s="16"/>
      <c r="Z14" s="16"/>
      <c r="AA14" s="16"/>
      <c r="AB14" s="41" t="str">
        <f>[1]FI!B$40</f>
        <v>1.(c)</v>
      </c>
      <c r="AC14" s="24" t="str">
        <f>[1]FI!C$40</f>
        <v>KANTELEEN VOIMA OY, Haapaveden voimalaitos</v>
      </c>
      <c r="AD14" s="24" t="str">
        <f>[1]FI!D$40</f>
        <v>KANTELEEN VOIMA OY, Haapaveden voimalaitos</v>
      </c>
      <c r="AE14" s="24">
        <f>[1]FI!E$40</f>
        <v>6121</v>
      </c>
      <c r="AF14" s="24" t="str">
        <f>[1]FI!F$40</f>
        <v>Turvetie 112</v>
      </c>
      <c r="AG14" s="24" t="str">
        <f>[1]FI!G$40</f>
        <v/>
      </c>
      <c r="AH14" s="24" t="str">
        <f>[1]FI!H$40</f>
        <v>HAAPAVESI</v>
      </c>
      <c r="AI14" s="24" t="str">
        <f>[1]FI!I$40</f>
        <v>86600</v>
      </c>
      <c r="AJ14" s="24">
        <f>[1]FI!J$40</f>
        <v>382</v>
      </c>
      <c r="AK14" s="24">
        <f>[1]FI!K$40</f>
        <v>542</v>
      </c>
      <c r="AL14" s="24">
        <f>[1]FI!L$40</f>
        <v>0</v>
      </c>
      <c r="AM14" s="24">
        <f>[1]FI!M$40</f>
        <v>251</v>
      </c>
      <c r="AN14" s="23" t="s">
        <v>808</v>
      </c>
    </row>
    <row r="15" spans="1:41" s="35" customFormat="1">
      <c r="A15" s="1" t="s">
        <v>5309</v>
      </c>
      <c r="B15" s="1">
        <v>2012</v>
      </c>
      <c r="C15" s="1" t="s">
        <v>5533</v>
      </c>
      <c r="D15" s="1" t="s">
        <v>5534</v>
      </c>
      <c r="E15" s="1" t="s">
        <v>278</v>
      </c>
      <c r="F15" s="1">
        <v>59</v>
      </c>
      <c r="G15" s="1" t="s">
        <v>5535</v>
      </c>
      <c r="H15" s="1" t="s">
        <v>5536</v>
      </c>
      <c r="I15" s="1" t="s">
        <v>14</v>
      </c>
      <c r="J15" s="1" t="s">
        <v>15</v>
      </c>
      <c r="K15" s="1">
        <v>186</v>
      </c>
      <c r="L15" s="1" t="s">
        <v>27</v>
      </c>
      <c r="M15" s="1"/>
      <c r="N15" s="1"/>
      <c r="O15" s="1"/>
      <c r="P15" s="1">
        <v>132.59</v>
      </c>
      <c r="Q15" s="1"/>
      <c r="R15" s="1"/>
      <c r="S15" s="1">
        <v>12.3</v>
      </c>
      <c r="T15" s="1"/>
      <c r="U15" s="80"/>
      <c r="V15" s="3"/>
      <c r="W15" s="3"/>
      <c r="X15" s="3"/>
      <c r="Y15" s="3"/>
      <c r="Z15" s="3"/>
      <c r="AA15" s="3"/>
      <c r="AB15" s="12"/>
      <c r="AC15" s="20"/>
      <c r="AD15" s="20"/>
      <c r="AE15" s="20"/>
      <c r="AF15" s="20"/>
      <c r="AG15" s="20"/>
      <c r="AH15" s="20"/>
      <c r="AI15" s="20"/>
      <c r="AJ15" s="20"/>
      <c r="AK15" s="20"/>
      <c r="AL15" s="20"/>
      <c r="AM15" s="20"/>
      <c r="AN15" s="8"/>
      <c r="AO15"/>
    </row>
    <row r="16" spans="1:41" s="24" customFormat="1">
      <c r="A16" s="4" t="s">
        <v>5309</v>
      </c>
      <c r="B16" s="4">
        <v>2012</v>
      </c>
      <c r="C16" s="4" t="s">
        <v>5781</v>
      </c>
      <c r="D16" s="4" t="s">
        <v>5782</v>
      </c>
      <c r="E16" s="4" t="s">
        <v>1933</v>
      </c>
      <c r="F16" s="4">
        <v>127</v>
      </c>
      <c r="G16" s="4" t="s">
        <v>5783</v>
      </c>
      <c r="H16" s="4" t="s">
        <v>5536</v>
      </c>
      <c r="I16" s="4" t="s">
        <v>14</v>
      </c>
      <c r="J16" s="4" t="s">
        <v>15</v>
      </c>
      <c r="K16" s="4">
        <v>90</v>
      </c>
      <c r="L16" s="4" t="s">
        <v>8</v>
      </c>
      <c r="M16" s="4"/>
      <c r="N16" s="4"/>
      <c r="O16" s="4"/>
      <c r="P16" s="4">
        <v>848.6</v>
      </c>
      <c r="Q16" s="4"/>
      <c r="R16" s="4"/>
      <c r="S16" s="4">
        <v>78.900000000000006</v>
      </c>
      <c r="T16" s="4"/>
      <c r="U16" s="87"/>
      <c r="V16" s="16"/>
      <c r="W16" s="16"/>
      <c r="X16" s="16"/>
      <c r="Y16" s="16"/>
      <c r="Z16" s="16"/>
      <c r="AA16" s="16"/>
      <c r="AB16" s="28" t="str">
        <f>[1]FI!B$240</f>
        <v>6.(b)</v>
      </c>
      <c r="AC16" s="31" t="str">
        <f>[1]FI!C$240</f>
        <v>Metsä Board Oyj, Metsä Board Kyro Board</v>
      </c>
      <c r="AD16" s="31" t="str">
        <f>[1]FI!D$240</f>
        <v>Metsä Board Oyj, Metsä Board Kyro Board</v>
      </c>
      <c r="AE16" s="31">
        <f>[1]FI!E$240</f>
        <v>6295</v>
      </c>
      <c r="AF16" s="31" t="str">
        <f>[1]FI!F$240</f>
        <v>Timinsaarentie 12</v>
      </c>
      <c r="AG16" s="31" t="str">
        <f>[1]FI!G$240</f>
        <v/>
      </c>
      <c r="AH16" s="31" t="str">
        <f>[1]FI!H$240</f>
        <v>KYRÖSKOSKI</v>
      </c>
      <c r="AI16" s="31" t="str">
        <f>[1]FI!I$240</f>
        <v>39200</v>
      </c>
      <c r="AJ16" s="31">
        <f>[1]FI!J$240</f>
        <v>0</v>
      </c>
      <c r="AK16" s="31">
        <f>[1]FI!K$240</f>
        <v>0</v>
      </c>
      <c r="AL16" s="31">
        <f>[1]FI!L$240</f>
        <v>0</v>
      </c>
      <c r="AM16" s="31">
        <f>[1]FI!M$240</f>
        <v>0</v>
      </c>
      <c r="AN16" s="8" t="s">
        <v>808</v>
      </c>
      <c r="AO16" s="5"/>
    </row>
    <row r="17" spans="1:41" s="24" customFormat="1">
      <c r="A17" s="4" t="s">
        <v>5309</v>
      </c>
      <c r="B17" s="4">
        <v>2012</v>
      </c>
      <c r="C17" s="4" t="s">
        <v>5566</v>
      </c>
      <c r="D17" s="4" t="s">
        <v>5567</v>
      </c>
      <c r="E17" s="4" t="s">
        <v>318</v>
      </c>
      <c r="F17" s="4">
        <v>68</v>
      </c>
      <c r="G17" s="4" t="s">
        <v>5568</v>
      </c>
      <c r="H17" s="4" t="s">
        <v>5569</v>
      </c>
      <c r="I17" s="4" t="s">
        <v>34</v>
      </c>
      <c r="J17" s="4"/>
      <c r="K17" s="4">
        <v>170</v>
      </c>
      <c r="L17" s="4" t="s">
        <v>27</v>
      </c>
      <c r="M17" s="4"/>
      <c r="N17" s="4"/>
      <c r="O17" s="4">
        <v>2.88</v>
      </c>
      <c r="P17" s="4"/>
      <c r="Q17" s="4"/>
      <c r="R17" s="4">
        <v>7.0000000000000007E-2</v>
      </c>
      <c r="S17" s="4">
        <v>0.54</v>
      </c>
      <c r="T17" s="4">
        <v>0.02</v>
      </c>
      <c r="U17" s="87"/>
      <c r="V17" s="16"/>
      <c r="W17" s="16"/>
      <c r="X17" s="16"/>
      <c r="Y17" s="16"/>
      <c r="Z17" s="16"/>
      <c r="AA17" s="16"/>
      <c r="AB17" s="28" t="str">
        <f>[1]FI!B$43</f>
        <v>1.(c)</v>
      </c>
      <c r="AC17" s="31" t="str">
        <f>[1]FI!C$43</f>
        <v>Elenia Lämpö Oy, Vanajan voimalaitos, Hämeenlinna</v>
      </c>
      <c r="AD17" s="31" t="str">
        <f>[1]FI!D$43</f>
        <v>Elenia Lämpö Oy, Vanajan voimalaitos, Hämeenlinna</v>
      </c>
      <c r="AE17" s="31">
        <f>[1]FI!E$43</f>
        <v>6315</v>
      </c>
      <c r="AF17" s="31" t="str">
        <f>[1]FI!F$43</f>
        <v>Voimatie 32</v>
      </c>
      <c r="AG17" s="31" t="str">
        <f>[1]FI!G$43</f>
        <v/>
      </c>
      <c r="AH17" s="31" t="str">
        <f>[1]FI!H$43</f>
        <v>HÄMEENLINNA</v>
      </c>
      <c r="AI17" s="31" t="str">
        <f>[1]FI!I$43</f>
        <v>13110</v>
      </c>
      <c r="AJ17" s="31">
        <f>[1]FI!J$43</f>
        <v>295</v>
      </c>
      <c r="AK17" s="31">
        <f>[1]FI!K$43</f>
        <v>0</v>
      </c>
      <c r="AL17" s="31">
        <f>[1]FI!L$43</f>
        <v>0</v>
      </c>
      <c r="AM17" s="31">
        <f>[1]FI!M$43</f>
        <v>214</v>
      </c>
      <c r="AN17" s="8" t="s">
        <v>809</v>
      </c>
      <c r="AO17" s="5"/>
    </row>
    <row r="18" spans="1:41" s="24" customFormat="1">
      <c r="A18" s="4" t="s">
        <v>5309</v>
      </c>
      <c r="B18" s="4">
        <v>2012</v>
      </c>
      <c r="C18" s="4" t="s">
        <v>5648</v>
      </c>
      <c r="D18" s="4" t="s">
        <v>5649</v>
      </c>
      <c r="E18" s="4" t="s">
        <v>418</v>
      </c>
      <c r="F18" s="4">
        <v>91</v>
      </c>
      <c r="G18" s="4" t="s">
        <v>5650</v>
      </c>
      <c r="H18" s="4" t="s">
        <v>5651</v>
      </c>
      <c r="I18" s="4" t="s">
        <v>14</v>
      </c>
      <c r="J18" s="4" t="s">
        <v>15</v>
      </c>
      <c r="K18" s="4">
        <v>130</v>
      </c>
      <c r="L18" s="4" t="s">
        <v>27</v>
      </c>
      <c r="M18" s="4"/>
      <c r="N18" s="4"/>
      <c r="O18" s="4"/>
      <c r="P18" s="4">
        <v>88.61</v>
      </c>
      <c r="Q18" s="4"/>
      <c r="R18" s="4"/>
      <c r="S18" s="4">
        <v>13.43</v>
      </c>
      <c r="T18" s="4"/>
      <c r="U18" s="87"/>
      <c r="V18" s="16"/>
      <c r="W18" s="16"/>
      <c r="X18" s="16"/>
      <c r="Y18" s="16"/>
      <c r="Z18" s="16"/>
      <c r="AA18" s="16"/>
      <c r="AB18" s="28" t="str">
        <f>[1]FI!B$43</f>
        <v>1.(c)</v>
      </c>
      <c r="AC18" s="31" t="str">
        <f>[1]FI!C$43</f>
        <v>Elenia Lämpö Oy, Vanajan voimalaitos, Hämeenlinna</v>
      </c>
      <c r="AD18" s="31" t="str">
        <f>[1]FI!D$43</f>
        <v>Elenia Lämpö Oy, Vanajan voimalaitos, Hämeenlinna</v>
      </c>
      <c r="AE18" s="31">
        <f>[1]FI!E$43</f>
        <v>6315</v>
      </c>
      <c r="AF18" s="31" t="str">
        <f>[1]FI!F$43</f>
        <v>Voimatie 32</v>
      </c>
      <c r="AG18" s="31" t="str">
        <f>[1]FI!G$43</f>
        <v/>
      </c>
      <c r="AH18" s="31" t="str">
        <f>[1]FI!H$43</f>
        <v>HÄMEENLINNA</v>
      </c>
      <c r="AI18" s="31" t="str">
        <f>[1]FI!I$43</f>
        <v>13110</v>
      </c>
      <c r="AJ18" s="31">
        <f>[1]FI!J$43</f>
        <v>295</v>
      </c>
      <c r="AK18" s="31">
        <f>[1]FI!K$43</f>
        <v>0</v>
      </c>
      <c r="AL18" s="31">
        <f>[1]FI!L$43</f>
        <v>0</v>
      </c>
      <c r="AM18" s="31">
        <f>[1]FI!M$43</f>
        <v>214</v>
      </c>
      <c r="AN18" s="8" t="s">
        <v>808</v>
      </c>
      <c r="AO18" s="5"/>
    </row>
    <row r="19" spans="1:41" s="24" customFormat="1">
      <c r="A19" s="4" t="s">
        <v>5309</v>
      </c>
      <c r="B19" s="4">
        <v>2012</v>
      </c>
      <c r="C19" s="4" t="s">
        <v>5883</v>
      </c>
      <c r="D19" s="4" t="s">
        <v>5884</v>
      </c>
      <c r="E19" s="4" t="s">
        <v>2045</v>
      </c>
      <c r="F19" s="4">
        <v>153</v>
      </c>
      <c r="G19" s="4" t="s">
        <v>5885</v>
      </c>
      <c r="H19" s="4" t="s">
        <v>5651</v>
      </c>
      <c r="I19" s="4" t="s">
        <v>34</v>
      </c>
      <c r="J19" s="4" t="s">
        <v>15</v>
      </c>
      <c r="K19" s="4">
        <v>70</v>
      </c>
      <c r="L19" s="4" t="s">
        <v>8</v>
      </c>
      <c r="M19" s="4">
        <v>1265.9000000000001</v>
      </c>
      <c r="N19" s="4">
        <v>188.5</v>
      </c>
      <c r="O19" s="4"/>
      <c r="P19" s="4">
        <v>7.88</v>
      </c>
      <c r="Q19" s="4"/>
      <c r="R19" s="4">
        <v>10.67</v>
      </c>
      <c r="S19" s="4">
        <v>174.84</v>
      </c>
      <c r="T19" s="4">
        <v>1.1399999999999999</v>
      </c>
      <c r="U19" s="16"/>
      <c r="V19" s="16"/>
      <c r="W19" s="16"/>
      <c r="X19" s="16"/>
      <c r="Y19" s="16"/>
      <c r="Z19" s="16"/>
      <c r="AA19" s="16"/>
      <c r="AB19" s="28" t="str">
        <f>[1]FI!B$43</f>
        <v>1.(c)</v>
      </c>
      <c r="AC19" s="31" t="str">
        <f>[1]FI!C$43</f>
        <v>Elenia Lämpö Oy, Vanajan voimalaitos, Hämeenlinna</v>
      </c>
      <c r="AD19" s="31" t="str">
        <f>[1]FI!D$43</f>
        <v>Elenia Lämpö Oy, Vanajan voimalaitos, Hämeenlinna</v>
      </c>
      <c r="AE19" s="31">
        <f>[1]FI!E$43</f>
        <v>6315</v>
      </c>
      <c r="AF19" s="31" t="str">
        <f>[1]FI!F$43</f>
        <v>Voimatie 32</v>
      </c>
      <c r="AG19" s="31" t="str">
        <f>[1]FI!G$43</f>
        <v/>
      </c>
      <c r="AH19" s="31" t="str">
        <f>[1]FI!H$43</f>
        <v>HÄMEENLINNA</v>
      </c>
      <c r="AI19" s="31" t="str">
        <f>[1]FI!I$43</f>
        <v>13110</v>
      </c>
      <c r="AJ19" s="31">
        <f>[1]FI!J$43</f>
        <v>295</v>
      </c>
      <c r="AK19" s="31">
        <f>[1]FI!K$43</f>
        <v>0</v>
      </c>
      <c r="AL19" s="31">
        <f>[1]FI!L$43</f>
        <v>0</v>
      </c>
      <c r="AM19" s="31">
        <f>[1]FI!M$43</f>
        <v>214</v>
      </c>
      <c r="AN19" s="8" t="s">
        <v>808</v>
      </c>
      <c r="AO19" s="5"/>
    </row>
    <row r="20" spans="1:41" s="24" customFormat="1">
      <c r="A20" s="4" t="s">
        <v>5309</v>
      </c>
      <c r="B20" s="4">
        <v>2012</v>
      </c>
      <c r="C20" s="4" t="s">
        <v>5970</v>
      </c>
      <c r="D20" s="4" t="s">
        <v>5971</v>
      </c>
      <c r="E20" s="4" t="s">
        <v>2158</v>
      </c>
      <c r="F20" s="4">
        <v>177</v>
      </c>
      <c r="G20" s="4" t="s">
        <v>5972</v>
      </c>
      <c r="H20" s="4" t="s">
        <v>5651</v>
      </c>
      <c r="I20" s="4" t="s">
        <v>6</v>
      </c>
      <c r="J20" s="4" t="s">
        <v>15</v>
      </c>
      <c r="K20" s="4">
        <v>59</v>
      </c>
      <c r="L20" s="4" t="s">
        <v>8</v>
      </c>
      <c r="M20" s="4">
        <v>228.2</v>
      </c>
      <c r="N20" s="4">
        <v>340.7</v>
      </c>
      <c r="O20" s="4"/>
      <c r="P20" s="4">
        <v>6.56</v>
      </c>
      <c r="Q20" s="4"/>
      <c r="R20" s="4">
        <v>62.2</v>
      </c>
      <c r="S20" s="4">
        <v>106.88</v>
      </c>
      <c r="T20" s="4">
        <v>1.29</v>
      </c>
      <c r="U20" s="89"/>
      <c r="V20" s="16"/>
      <c r="W20" s="16"/>
      <c r="X20" s="16"/>
      <c r="Y20" s="16"/>
      <c r="Z20" s="16"/>
      <c r="AA20" s="16"/>
      <c r="AB20" s="28" t="str">
        <f>[1]FI!B$43</f>
        <v>1.(c)</v>
      </c>
      <c r="AC20" s="31" t="str">
        <f>[1]FI!C$43</f>
        <v>Elenia Lämpö Oy, Vanajan voimalaitos, Hämeenlinna</v>
      </c>
      <c r="AD20" s="31" t="str">
        <f>[1]FI!D$43</f>
        <v>Elenia Lämpö Oy, Vanajan voimalaitos, Hämeenlinna</v>
      </c>
      <c r="AE20" s="31">
        <f>[1]FI!E$43</f>
        <v>6315</v>
      </c>
      <c r="AF20" s="31" t="str">
        <f>[1]FI!F$43</f>
        <v>Voimatie 32</v>
      </c>
      <c r="AG20" s="31" t="str">
        <f>[1]FI!G$43</f>
        <v/>
      </c>
      <c r="AH20" s="31" t="str">
        <f>[1]FI!H$43</f>
        <v>HÄMEENLINNA</v>
      </c>
      <c r="AI20" s="31" t="str">
        <f>[1]FI!I$43</f>
        <v>13110</v>
      </c>
      <c r="AJ20" s="31">
        <f>[1]FI!J$43</f>
        <v>295</v>
      </c>
      <c r="AK20" s="31">
        <f>[1]FI!K$43</f>
        <v>0</v>
      </c>
      <c r="AL20" s="31">
        <f>[1]FI!L$43</f>
        <v>0</v>
      </c>
      <c r="AM20" s="31">
        <f>[1]FI!M$43</f>
        <v>214</v>
      </c>
      <c r="AN20" s="8" t="s">
        <v>808</v>
      </c>
      <c r="AO20" s="5"/>
    </row>
    <row r="21" spans="1:41" s="24" customFormat="1">
      <c r="A21" s="4" t="s">
        <v>5309</v>
      </c>
      <c r="B21" s="4">
        <v>2012</v>
      </c>
      <c r="C21" s="4" t="s">
        <v>5909</v>
      </c>
      <c r="D21" s="4" t="s">
        <v>5910</v>
      </c>
      <c r="E21" s="4" t="s">
        <v>2078</v>
      </c>
      <c r="F21" s="4">
        <v>160</v>
      </c>
      <c r="G21" s="4" t="s">
        <v>5911</v>
      </c>
      <c r="H21" s="4" t="s">
        <v>5912</v>
      </c>
      <c r="I21" s="4" t="s">
        <v>6</v>
      </c>
      <c r="J21" s="4" t="s">
        <v>15</v>
      </c>
      <c r="K21" s="4">
        <v>66</v>
      </c>
      <c r="L21" s="4" t="s">
        <v>8</v>
      </c>
      <c r="M21" s="4"/>
      <c r="N21" s="4"/>
      <c r="O21" s="4">
        <v>69.8</v>
      </c>
      <c r="P21" s="4"/>
      <c r="Q21" s="4">
        <v>501</v>
      </c>
      <c r="R21" s="4">
        <v>28.2</v>
      </c>
      <c r="S21" s="4">
        <v>20.3</v>
      </c>
      <c r="T21" s="4">
        <v>2.7</v>
      </c>
      <c r="U21" s="16"/>
      <c r="V21" s="16"/>
      <c r="W21" s="16"/>
      <c r="X21" s="16"/>
      <c r="Y21" s="16"/>
      <c r="Z21" s="16"/>
      <c r="AA21" s="16"/>
      <c r="AB21" s="28" t="str">
        <f>[1]FI!B$260</f>
        <v>2.(b)</v>
      </c>
      <c r="AC21" s="31" t="str">
        <f>[1]FI!C$260</f>
        <v>FNsteel Oy Ab, Koverharin terästehdas</v>
      </c>
      <c r="AD21" s="31" t="str">
        <f>[1]FI!D$260</f>
        <v>FNsteel Oy Ab, Koverharin terästehdas</v>
      </c>
      <c r="AE21" s="31">
        <f>[1]FI!E$260</f>
        <v>6144</v>
      </c>
      <c r="AF21" s="31" t="str">
        <f>[1]FI!F$260</f>
        <v>Koverharintie 303</v>
      </c>
      <c r="AG21" s="31" t="str">
        <f>[1]FI!G$260</f>
        <v/>
      </c>
      <c r="AH21" s="31" t="str">
        <f>[1]FI!H$260</f>
        <v>LAPPOHJA</v>
      </c>
      <c r="AI21" s="31" t="str">
        <f>[1]FI!I$260</f>
        <v>10820</v>
      </c>
      <c r="AJ21" s="31">
        <f>[1]FI!J$260</f>
        <v>0</v>
      </c>
      <c r="AK21" s="31">
        <f>[1]FI!K$260</f>
        <v>0</v>
      </c>
      <c r="AL21" s="31">
        <f>[1]FI!L$260</f>
        <v>0</v>
      </c>
      <c r="AM21" s="31">
        <f>[1]FI!M$260</f>
        <v>292</v>
      </c>
      <c r="AN21" s="8" t="s">
        <v>808</v>
      </c>
      <c r="AO21" s="5"/>
    </row>
    <row r="22" spans="1:41" s="24" customFormat="1">
      <c r="A22" s="4" t="s">
        <v>5309</v>
      </c>
      <c r="B22" s="4">
        <v>2012</v>
      </c>
      <c r="C22" s="4" t="s">
        <v>5675</v>
      </c>
      <c r="D22" s="4" t="s">
        <v>5676</v>
      </c>
      <c r="E22" s="4" t="s">
        <v>591</v>
      </c>
      <c r="F22" s="4">
        <v>98</v>
      </c>
      <c r="G22" s="4" t="s">
        <v>5677</v>
      </c>
      <c r="H22" s="4" t="s">
        <v>5678</v>
      </c>
      <c r="I22" s="4" t="s">
        <v>6</v>
      </c>
      <c r="J22" s="4" t="s">
        <v>15</v>
      </c>
      <c r="K22" s="4">
        <v>120</v>
      </c>
      <c r="L22" s="4" t="s">
        <v>8</v>
      </c>
      <c r="M22" s="4">
        <v>861.2</v>
      </c>
      <c r="N22" s="4">
        <v>1598.9</v>
      </c>
      <c r="O22" s="4">
        <v>78.400000000000006</v>
      </c>
      <c r="P22" s="4"/>
      <c r="Q22" s="4">
        <v>0.05</v>
      </c>
      <c r="R22" s="4">
        <v>16.8</v>
      </c>
      <c r="S22" s="4">
        <v>320.7</v>
      </c>
      <c r="T22" s="4">
        <v>3.3</v>
      </c>
      <c r="U22" s="87"/>
      <c r="V22" s="16"/>
      <c r="W22" s="16"/>
      <c r="X22" s="16"/>
      <c r="Y22" s="16"/>
      <c r="Z22" s="16"/>
      <c r="AA22" s="16"/>
      <c r="AB22" s="28" t="str">
        <f>[1]FI!B$70</f>
        <v>6.(a)</v>
      </c>
      <c r="AC22" s="31" t="str">
        <f>[1]FI!C$70</f>
        <v>Stora Enso Oyj, Heinolan Flutingtehdas</v>
      </c>
      <c r="AD22" s="31" t="str">
        <f>[1]FI!D$70</f>
        <v>Stora Enso Oyj, Heinolan Flutingtehdas</v>
      </c>
      <c r="AE22" s="31">
        <f>[1]FI!E$70</f>
        <v>6166</v>
      </c>
      <c r="AF22" s="31" t="str">
        <f>[1]FI!F$70</f>
        <v>Rautsalo</v>
      </c>
      <c r="AG22" s="31" t="str">
        <f>[1]FI!G$70</f>
        <v/>
      </c>
      <c r="AH22" s="31" t="str">
        <f>[1]FI!H$70</f>
        <v>HEINOLA</v>
      </c>
      <c r="AI22" s="31" t="str">
        <f>[1]FI!I$70</f>
        <v>18100</v>
      </c>
      <c r="AJ22" s="31">
        <f>[1]FI!J$70</f>
        <v>412</v>
      </c>
      <c r="AK22" s="31">
        <f>[1]FI!K$70</f>
        <v>371</v>
      </c>
      <c r="AL22" s="31">
        <f>[1]FI!L$70</f>
        <v>0</v>
      </c>
      <c r="AM22" s="31">
        <f>[1]FI!M$70</f>
        <v>362</v>
      </c>
      <c r="AN22" s="8" t="s">
        <v>808</v>
      </c>
      <c r="AO22" s="5"/>
    </row>
    <row r="23" spans="1:41" s="24" customFormat="1">
      <c r="A23" s="4" t="s">
        <v>5309</v>
      </c>
      <c r="B23" s="4">
        <v>2012</v>
      </c>
      <c r="C23" s="4" t="s">
        <v>5823</v>
      </c>
      <c r="D23" s="4" t="s">
        <v>5824</v>
      </c>
      <c r="E23" s="4" t="s">
        <v>1985</v>
      </c>
      <c r="F23" s="4">
        <v>139</v>
      </c>
      <c r="G23" s="4" t="s">
        <v>5825</v>
      </c>
      <c r="H23" s="4" t="s">
        <v>5678</v>
      </c>
      <c r="I23" s="4" t="s">
        <v>6</v>
      </c>
      <c r="J23" s="4"/>
      <c r="K23" s="4">
        <v>75</v>
      </c>
      <c r="L23" s="4" t="s">
        <v>8</v>
      </c>
      <c r="M23" s="4"/>
      <c r="N23" s="4"/>
      <c r="O23" s="4">
        <v>58.3</v>
      </c>
      <c r="P23" s="4"/>
      <c r="Q23" s="4"/>
      <c r="R23" s="4">
        <v>14.3</v>
      </c>
      <c r="S23" s="4">
        <v>8.3000000000000007</v>
      </c>
      <c r="T23" s="4">
        <v>1.8</v>
      </c>
      <c r="U23" s="87"/>
      <c r="V23" s="16"/>
      <c r="W23" s="16"/>
      <c r="X23" s="16"/>
      <c r="Y23" s="16"/>
      <c r="Z23" s="16"/>
      <c r="AA23" s="16"/>
      <c r="AB23" s="28" t="str">
        <f>[1]FI!B$70</f>
        <v>6.(a)</v>
      </c>
      <c r="AC23" s="31" t="str">
        <f>[1]FI!C$70</f>
        <v>Stora Enso Oyj, Heinolan Flutingtehdas</v>
      </c>
      <c r="AD23" s="31" t="str">
        <f>[1]FI!D$70</f>
        <v>Stora Enso Oyj, Heinolan Flutingtehdas</v>
      </c>
      <c r="AE23" s="31">
        <f>[1]FI!E$70</f>
        <v>6166</v>
      </c>
      <c r="AF23" s="31" t="str">
        <f>[1]FI!F$70</f>
        <v>Rautsalo</v>
      </c>
      <c r="AG23" s="31" t="str">
        <f>[1]FI!G$70</f>
        <v/>
      </c>
      <c r="AH23" s="31" t="str">
        <f>[1]FI!H$70</f>
        <v>HEINOLA</v>
      </c>
      <c r="AI23" s="31" t="str">
        <f>[1]FI!I$70</f>
        <v>18100</v>
      </c>
      <c r="AJ23" s="31">
        <f>[1]FI!J$70</f>
        <v>412</v>
      </c>
      <c r="AK23" s="31">
        <f>[1]FI!K$70</f>
        <v>371</v>
      </c>
      <c r="AL23" s="31">
        <f>[1]FI!L$70</f>
        <v>0</v>
      </c>
      <c r="AM23" s="31">
        <f>[1]FI!M$70</f>
        <v>362</v>
      </c>
      <c r="AN23" s="8" t="s">
        <v>808</v>
      </c>
      <c r="AO23" s="5"/>
    </row>
    <row r="24" spans="1:41" s="24" customFormat="1">
      <c r="A24" s="4" t="s">
        <v>5309</v>
      </c>
      <c r="B24" s="4">
        <v>2012</v>
      </c>
      <c r="C24" s="4" t="s">
        <v>5354</v>
      </c>
      <c r="D24" s="4" t="s">
        <v>5355</v>
      </c>
      <c r="E24" s="4" t="s">
        <v>63</v>
      </c>
      <c r="F24" s="4">
        <v>12</v>
      </c>
      <c r="G24" s="4" t="s">
        <v>5356</v>
      </c>
      <c r="H24" s="4" t="s">
        <v>5357</v>
      </c>
      <c r="I24" s="4" t="s">
        <v>6</v>
      </c>
      <c r="J24" s="4" t="s">
        <v>15</v>
      </c>
      <c r="K24" s="4">
        <v>510</v>
      </c>
      <c r="L24" s="4" t="s">
        <v>8</v>
      </c>
      <c r="M24" s="4"/>
      <c r="N24" s="4">
        <v>5013</v>
      </c>
      <c r="O24" s="4">
        <v>41</v>
      </c>
      <c r="P24" s="4"/>
      <c r="Q24" s="4"/>
      <c r="R24" s="4">
        <v>527.1</v>
      </c>
      <c r="S24" s="4">
        <v>674.4</v>
      </c>
      <c r="T24" s="4">
        <v>14.4</v>
      </c>
      <c r="U24" s="87"/>
      <c r="V24" s="16"/>
      <c r="W24" s="16"/>
      <c r="X24" s="16"/>
      <c r="Y24" s="16"/>
      <c r="Z24" s="16"/>
      <c r="AA24" s="16"/>
      <c r="AB24" s="41" t="str">
        <f>[1]FI!B$75</f>
        <v>1.(c)</v>
      </c>
      <c r="AC24" s="24" t="str">
        <f>[1]FI!C$75</f>
        <v>Helsingin Energia, Salmisaaren voimalaitokset</v>
      </c>
      <c r="AD24" s="24" t="str">
        <f>[1]FI!D$75</f>
        <v>Helsingin Energia, Salmisaaren voimalaitokset</v>
      </c>
      <c r="AE24" s="24">
        <f>[1]FI!E$75</f>
        <v>6178</v>
      </c>
      <c r="AF24" s="24" t="str">
        <f>[1]FI!F$75</f>
        <v>Porkkalankatu 9-11</v>
      </c>
      <c r="AG24" s="24" t="str">
        <f>[1]FI!G$75</f>
        <v/>
      </c>
      <c r="AH24" s="24" t="str">
        <f>[1]FI!H$75</f>
        <v>HELEN</v>
      </c>
      <c r="AI24" s="24" t="str">
        <f>[1]FI!I$75</f>
        <v>00090</v>
      </c>
      <c r="AJ24" s="24">
        <f>[1]FI!J$75</f>
        <v>821</v>
      </c>
      <c r="AK24" s="24">
        <f>[1]FI!K$75</f>
        <v>690</v>
      </c>
      <c r="AL24" s="24">
        <f>[1]FI!L$75</f>
        <v>0</v>
      </c>
      <c r="AM24" s="24">
        <f>[1]FI!M$75</f>
        <v>577</v>
      </c>
      <c r="AN24" s="23" t="s">
        <v>808</v>
      </c>
    </row>
    <row r="25" spans="1:41" s="24" customFormat="1">
      <c r="A25" s="4" t="s">
        <v>5309</v>
      </c>
      <c r="B25" s="4">
        <v>2012</v>
      </c>
      <c r="C25" s="4" t="s">
        <v>5358</v>
      </c>
      <c r="D25" s="4" t="s">
        <v>5359</v>
      </c>
      <c r="E25" s="4" t="s">
        <v>69</v>
      </c>
      <c r="F25" s="4">
        <v>13</v>
      </c>
      <c r="G25" s="4" t="s">
        <v>5360</v>
      </c>
      <c r="H25" s="4" t="s">
        <v>5357</v>
      </c>
      <c r="I25" s="4" t="s">
        <v>34</v>
      </c>
      <c r="J25" s="4" t="s">
        <v>15</v>
      </c>
      <c r="K25" s="4">
        <v>487</v>
      </c>
      <c r="L25" s="4" t="s">
        <v>27</v>
      </c>
      <c r="M25" s="4"/>
      <c r="N25" s="4"/>
      <c r="O25" s="4">
        <v>0.6</v>
      </c>
      <c r="P25" s="4">
        <v>11501</v>
      </c>
      <c r="Q25" s="4"/>
      <c r="R25" s="4"/>
      <c r="S25" s="4">
        <v>428</v>
      </c>
      <c r="T25" s="4"/>
      <c r="U25" s="87"/>
      <c r="V25" s="16"/>
      <c r="W25" s="16"/>
      <c r="X25" s="16"/>
      <c r="Y25" s="16"/>
      <c r="Z25" s="16"/>
      <c r="AA25" s="16"/>
      <c r="AB25" s="41" t="str">
        <f>[1]FI!B$76</f>
        <v>1.(c)</v>
      </c>
      <c r="AC25" s="24" t="str">
        <f>[1]FI!C$76</f>
        <v>Helsingin Energia, Vuosaaren voimalaitokset</v>
      </c>
      <c r="AD25" s="24" t="str">
        <f>[1]FI!D$76</f>
        <v>Helsingin Energia, Vuosaaren voimalaitokset</v>
      </c>
      <c r="AE25" s="24">
        <f>[1]FI!E$76</f>
        <v>6123</v>
      </c>
      <c r="AF25" s="24" t="str">
        <f>[1]FI!F$76</f>
        <v>KÄÄRMENIEMENTIE 8</v>
      </c>
      <c r="AG25" s="24" t="str">
        <f>[1]FI!G$76</f>
        <v/>
      </c>
      <c r="AH25" s="24" t="str">
        <f>[1]FI!H$76</f>
        <v>HELEN</v>
      </c>
      <c r="AI25" s="24" t="str">
        <f>[1]FI!I$76</f>
        <v>00090</v>
      </c>
      <c r="AJ25" s="24">
        <f>[1]FI!J$76</f>
        <v>1270</v>
      </c>
      <c r="AK25" s="24">
        <f>[1]FI!K$76</f>
        <v>0</v>
      </c>
      <c r="AL25" s="24">
        <f>[1]FI!L$76</f>
        <v>0</v>
      </c>
      <c r="AM25" s="24">
        <f>[1]FI!M$76</f>
        <v>1540</v>
      </c>
      <c r="AN25" s="23" t="s">
        <v>808</v>
      </c>
    </row>
    <row r="26" spans="1:41" s="24" customFormat="1">
      <c r="A26" s="4" t="s">
        <v>5309</v>
      </c>
      <c r="B26" s="4">
        <v>2012</v>
      </c>
      <c r="C26" s="4" t="s">
        <v>5361</v>
      </c>
      <c r="D26" s="4" t="s">
        <v>5362</v>
      </c>
      <c r="E26" s="4" t="s">
        <v>75</v>
      </c>
      <c r="F26" s="4">
        <v>14</v>
      </c>
      <c r="G26" s="4" t="s">
        <v>5363</v>
      </c>
      <c r="H26" s="4" t="s">
        <v>5357</v>
      </c>
      <c r="I26" s="4" t="s">
        <v>34</v>
      </c>
      <c r="J26" s="4" t="s">
        <v>15</v>
      </c>
      <c r="K26" s="4">
        <v>487</v>
      </c>
      <c r="L26" s="4" t="s">
        <v>27</v>
      </c>
      <c r="M26" s="4"/>
      <c r="N26" s="4"/>
      <c r="O26" s="4"/>
      <c r="P26" s="4">
        <v>12050</v>
      </c>
      <c r="Q26" s="4"/>
      <c r="R26" s="4"/>
      <c r="S26" s="4">
        <v>495</v>
      </c>
      <c r="T26" s="4"/>
      <c r="U26" s="87"/>
      <c r="V26" s="16"/>
      <c r="W26" s="16"/>
      <c r="X26" s="16"/>
      <c r="Y26" s="16"/>
      <c r="Z26" s="16"/>
      <c r="AA26" s="16"/>
      <c r="AB26" s="41" t="str">
        <f>[1]FI!B$76</f>
        <v>1.(c)</v>
      </c>
      <c r="AC26" s="24" t="str">
        <f>[1]FI!C$76</f>
        <v>Helsingin Energia, Vuosaaren voimalaitokset</v>
      </c>
      <c r="AD26" s="24" t="str">
        <f>[1]FI!D$76</f>
        <v>Helsingin Energia, Vuosaaren voimalaitokset</v>
      </c>
      <c r="AE26" s="24">
        <f>[1]FI!E$76</f>
        <v>6123</v>
      </c>
      <c r="AF26" s="24" t="str">
        <f>[1]FI!F$76</f>
        <v>KÄÄRMENIEMENTIE 8</v>
      </c>
      <c r="AG26" s="24" t="str">
        <f>[1]FI!G$76</f>
        <v/>
      </c>
      <c r="AH26" s="24" t="str">
        <f>[1]FI!H$76</f>
        <v>HELEN</v>
      </c>
      <c r="AI26" s="24" t="str">
        <f>[1]FI!I$76</f>
        <v>00090</v>
      </c>
      <c r="AJ26" s="24">
        <f>[1]FI!J$76</f>
        <v>1270</v>
      </c>
      <c r="AK26" s="24">
        <f>[1]FI!K$76</f>
        <v>0</v>
      </c>
      <c r="AL26" s="24">
        <f>[1]FI!L$76</f>
        <v>0</v>
      </c>
      <c r="AM26" s="24">
        <f>[1]FI!M$76</f>
        <v>1540</v>
      </c>
      <c r="AN26" s="23" t="s">
        <v>808</v>
      </c>
    </row>
    <row r="27" spans="1:41" s="35" customFormat="1">
      <c r="A27" s="1" t="s">
        <v>5309</v>
      </c>
      <c r="B27" s="1">
        <v>2012</v>
      </c>
      <c r="C27" s="1" t="s">
        <v>5391</v>
      </c>
      <c r="D27" s="1" t="s">
        <v>5392</v>
      </c>
      <c r="E27" s="1" t="s">
        <v>104</v>
      </c>
      <c r="F27" s="1">
        <v>20</v>
      </c>
      <c r="G27" s="1" t="s">
        <v>5393</v>
      </c>
      <c r="H27" s="1" t="s">
        <v>5357</v>
      </c>
      <c r="I27" s="1" t="s">
        <v>6</v>
      </c>
      <c r="J27" s="1" t="s">
        <v>15</v>
      </c>
      <c r="K27" s="1">
        <v>363</v>
      </c>
      <c r="L27" s="1" t="s">
        <v>8</v>
      </c>
      <c r="M27" s="1"/>
      <c r="N27" s="1">
        <v>6678.8</v>
      </c>
      <c r="O27" s="1">
        <v>40.6</v>
      </c>
      <c r="P27" s="1"/>
      <c r="Q27" s="1"/>
      <c r="R27" s="1">
        <v>763.4</v>
      </c>
      <c r="S27" s="1">
        <v>1135.3</v>
      </c>
      <c r="T27" s="1">
        <v>53.7</v>
      </c>
      <c r="U27" s="80"/>
      <c r="V27" s="3"/>
      <c r="W27" s="3"/>
      <c r="X27" s="3"/>
      <c r="Y27" s="3"/>
      <c r="Z27" s="3"/>
      <c r="AA27" s="3"/>
      <c r="AB27" s="40"/>
      <c r="AN27" s="37"/>
    </row>
    <row r="28" spans="1:41" s="35" customFormat="1">
      <c r="A28" s="1" t="s">
        <v>5309</v>
      </c>
      <c r="B28" s="1">
        <v>2012</v>
      </c>
      <c r="C28" s="1" t="s">
        <v>5394</v>
      </c>
      <c r="D28" s="1" t="s">
        <v>5395</v>
      </c>
      <c r="E28" s="1" t="s">
        <v>109</v>
      </c>
      <c r="F28" s="1">
        <v>21</v>
      </c>
      <c r="G28" s="1" t="s">
        <v>5396</v>
      </c>
      <c r="H28" s="1" t="s">
        <v>5357</v>
      </c>
      <c r="I28" s="1" t="s">
        <v>6</v>
      </c>
      <c r="J28" s="1" t="s">
        <v>15</v>
      </c>
      <c r="K28" s="1">
        <v>363</v>
      </c>
      <c r="L28" s="1" t="s">
        <v>8</v>
      </c>
      <c r="M28" s="1"/>
      <c r="N28" s="1">
        <v>5938.5</v>
      </c>
      <c r="O28" s="1">
        <v>51.2</v>
      </c>
      <c r="P28" s="1"/>
      <c r="Q28" s="1"/>
      <c r="R28" s="1">
        <v>622.20000000000005</v>
      </c>
      <c r="S28" s="1">
        <v>1042.5</v>
      </c>
      <c r="T28" s="1">
        <v>25.7</v>
      </c>
      <c r="U28" s="80"/>
      <c r="V28" s="3"/>
      <c r="W28" s="3"/>
      <c r="X28" s="3"/>
      <c r="Y28" s="3"/>
      <c r="Z28" s="3"/>
      <c r="AA28" s="3"/>
      <c r="AB28" s="40"/>
      <c r="AN28" s="37"/>
    </row>
    <row r="29" spans="1:41" s="35" customFormat="1">
      <c r="A29" s="1" t="s">
        <v>5309</v>
      </c>
      <c r="B29" s="1">
        <v>2012</v>
      </c>
      <c r="C29" s="1" t="s">
        <v>5488</v>
      </c>
      <c r="D29" s="1" t="s">
        <v>5489</v>
      </c>
      <c r="E29" s="1" t="s">
        <v>221</v>
      </c>
      <c r="F29" s="1">
        <v>46</v>
      </c>
      <c r="G29" s="1" t="s">
        <v>5490</v>
      </c>
      <c r="H29" s="1" t="s">
        <v>5357</v>
      </c>
      <c r="I29" s="1" t="s">
        <v>34</v>
      </c>
      <c r="J29" s="1"/>
      <c r="K29" s="1">
        <v>215</v>
      </c>
      <c r="L29" s="1" t="s">
        <v>27</v>
      </c>
      <c r="M29" s="1"/>
      <c r="N29" s="1"/>
      <c r="O29" s="1">
        <v>9.4</v>
      </c>
      <c r="P29" s="1"/>
      <c r="Q29" s="1"/>
      <c r="R29" s="1">
        <v>0.4</v>
      </c>
      <c r="S29" s="1">
        <v>4.0999999999999996</v>
      </c>
      <c r="T29" s="1">
        <v>0.23</v>
      </c>
      <c r="U29" s="80"/>
      <c r="V29" s="3"/>
      <c r="W29" s="3"/>
      <c r="X29" s="3"/>
      <c r="Y29" s="3"/>
      <c r="Z29" s="3"/>
      <c r="AA29" s="3"/>
      <c r="AB29" s="12"/>
      <c r="AC29" s="20"/>
      <c r="AD29" s="20"/>
      <c r="AE29" s="20"/>
      <c r="AF29" s="20"/>
      <c r="AG29" s="20"/>
      <c r="AH29" s="20"/>
      <c r="AI29" s="20"/>
      <c r="AJ29" s="20"/>
      <c r="AK29" s="20"/>
      <c r="AL29" s="20"/>
      <c r="AM29" s="20"/>
      <c r="AN29" s="8"/>
      <c r="AO29"/>
    </row>
    <row r="30" spans="1:41" s="35" customFormat="1">
      <c r="A30" s="1" t="s">
        <v>5309</v>
      </c>
      <c r="B30" s="1">
        <v>2012</v>
      </c>
      <c r="C30" s="1" t="s">
        <v>5491</v>
      </c>
      <c r="D30" s="1" t="s">
        <v>5492</v>
      </c>
      <c r="E30" s="1" t="s">
        <v>225</v>
      </c>
      <c r="F30" s="1">
        <v>47</v>
      </c>
      <c r="G30" s="1" t="s">
        <v>5493</v>
      </c>
      <c r="H30" s="1" t="s">
        <v>5357</v>
      </c>
      <c r="I30" s="1" t="s">
        <v>34</v>
      </c>
      <c r="J30" s="1"/>
      <c r="K30" s="1">
        <v>215</v>
      </c>
      <c r="L30" s="1" t="s">
        <v>27</v>
      </c>
      <c r="M30" s="1"/>
      <c r="N30" s="1"/>
      <c r="O30" s="1">
        <v>4.76</v>
      </c>
      <c r="P30" s="1"/>
      <c r="Q30" s="1"/>
      <c r="R30" s="1">
        <v>0.2</v>
      </c>
      <c r="S30" s="1">
        <v>1.8</v>
      </c>
      <c r="T30" s="1">
        <v>0.02</v>
      </c>
      <c r="U30" s="80"/>
      <c r="V30" s="3"/>
      <c r="W30" s="3"/>
      <c r="X30" s="3"/>
      <c r="Y30" s="3"/>
      <c r="Z30" s="3"/>
      <c r="AA30" s="3"/>
      <c r="AB30" s="12"/>
      <c r="AC30" s="20"/>
      <c r="AD30" s="20"/>
      <c r="AE30" s="20"/>
      <c r="AF30" s="20"/>
      <c r="AG30" s="20"/>
      <c r="AH30" s="20"/>
      <c r="AI30" s="20"/>
      <c r="AJ30" s="20"/>
      <c r="AK30" s="20"/>
      <c r="AL30" s="20"/>
      <c r="AM30" s="20"/>
      <c r="AN30" s="8"/>
      <c r="AO30"/>
    </row>
    <row r="31" spans="1:41" s="24" customFormat="1">
      <c r="A31" s="4" t="s">
        <v>5309</v>
      </c>
      <c r="B31" s="4">
        <v>2012</v>
      </c>
      <c r="C31" s="4" t="s">
        <v>5530</v>
      </c>
      <c r="D31" s="4" t="s">
        <v>5531</v>
      </c>
      <c r="E31" s="4" t="s">
        <v>274</v>
      </c>
      <c r="F31" s="4">
        <v>58</v>
      </c>
      <c r="G31" s="4" t="s">
        <v>5532</v>
      </c>
      <c r="H31" s="4" t="s">
        <v>5357</v>
      </c>
      <c r="I31" s="4" t="s">
        <v>6</v>
      </c>
      <c r="J31" s="4"/>
      <c r="K31" s="4">
        <v>187</v>
      </c>
      <c r="L31" s="4" t="s">
        <v>8</v>
      </c>
      <c r="M31" s="4"/>
      <c r="N31" s="4">
        <v>1171.8</v>
      </c>
      <c r="O31" s="4">
        <v>12.9</v>
      </c>
      <c r="P31" s="4"/>
      <c r="Q31" s="4"/>
      <c r="R31" s="4">
        <v>155.4</v>
      </c>
      <c r="S31" s="4">
        <v>140.6</v>
      </c>
      <c r="T31" s="4">
        <v>6.7</v>
      </c>
      <c r="U31" s="87"/>
      <c r="V31" s="16"/>
      <c r="W31" s="16"/>
      <c r="X31" s="16"/>
      <c r="Y31" s="16"/>
      <c r="Z31" s="16"/>
      <c r="AA31" s="16"/>
      <c r="AB31" s="41" t="str">
        <f>[1]FI!B$75</f>
        <v>1.(c)</v>
      </c>
      <c r="AC31" s="24" t="str">
        <f>[1]FI!C$75</f>
        <v>Helsingin Energia, Salmisaaren voimalaitokset</v>
      </c>
      <c r="AD31" s="24" t="str">
        <f>[1]FI!D$75</f>
        <v>Helsingin Energia, Salmisaaren voimalaitokset</v>
      </c>
      <c r="AE31" s="24">
        <f>[1]FI!E$75</f>
        <v>6178</v>
      </c>
      <c r="AF31" s="24" t="str">
        <f>[1]FI!F$75</f>
        <v>Porkkalankatu 9-11</v>
      </c>
      <c r="AG31" s="24" t="str">
        <f>[1]FI!G$75</f>
        <v/>
      </c>
      <c r="AH31" s="24" t="str">
        <f>[1]FI!H$75</f>
        <v>HELEN</v>
      </c>
      <c r="AI31" s="24" t="str">
        <f>[1]FI!I$75</f>
        <v>00090</v>
      </c>
      <c r="AJ31" s="24">
        <f>[1]FI!J$75</f>
        <v>821</v>
      </c>
      <c r="AK31" s="24">
        <f>[1]FI!K$75</f>
        <v>690</v>
      </c>
      <c r="AL31" s="24">
        <f>[1]FI!L$75</f>
        <v>0</v>
      </c>
      <c r="AM31" s="24">
        <f>[1]FI!M$75</f>
        <v>577</v>
      </c>
      <c r="AN31" s="8" t="s">
        <v>808</v>
      </c>
      <c r="AO31" s="5"/>
    </row>
    <row r="32" spans="1:41" s="24" customFormat="1">
      <c r="A32" s="4" t="s">
        <v>5309</v>
      </c>
      <c r="B32" s="4">
        <v>2012</v>
      </c>
      <c r="C32" s="4" t="s">
        <v>5541</v>
      </c>
      <c r="D32" s="4" t="s">
        <v>5542</v>
      </c>
      <c r="E32" s="4" t="s">
        <v>286</v>
      </c>
      <c r="F32" s="4">
        <v>61</v>
      </c>
      <c r="G32" s="4" t="s">
        <v>5543</v>
      </c>
      <c r="H32" s="4" t="s">
        <v>5357</v>
      </c>
      <c r="I32" s="4" t="s">
        <v>34</v>
      </c>
      <c r="J32" s="4" t="s">
        <v>15</v>
      </c>
      <c r="K32" s="4">
        <v>178</v>
      </c>
      <c r="L32" s="4" t="s">
        <v>27</v>
      </c>
      <c r="M32" s="4"/>
      <c r="N32" s="4"/>
      <c r="O32" s="4">
        <v>4.5999999999999996</v>
      </c>
      <c r="P32" s="4">
        <v>1975</v>
      </c>
      <c r="Q32" s="4"/>
      <c r="R32" s="4"/>
      <c r="S32" s="4">
        <v>140</v>
      </c>
      <c r="T32" s="4"/>
      <c r="U32" s="87"/>
      <c r="V32" s="16"/>
      <c r="W32" s="16"/>
      <c r="X32" s="16"/>
      <c r="Y32" s="16"/>
      <c r="Z32" s="16"/>
      <c r="AA32" s="16"/>
      <c r="AB32" s="41" t="str">
        <f>[1]FI!B$76</f>
        <v>1.(c)</v>
      </c>
      <c r="AC32" s="24" t="str">
        <f>[1]FI!C$76</f>
        <v>Helsingin Energia, Vuosaaren voimalaitokset</v>
      </c>
      <c r="AD32" s="24" t="str">
        <f>[1]FI!D$76</f>
        <v>Helsingin Energia, Vuosaaren voimalaitokset</v>
      </c>
      <c r="AE32" s="24">
        <f>[1]FI!E$76</f>
        <v>6123</v>
      </c>
      <c r="AF32" s="24" t="str">
        <f>[1]FI!F$76</f>
        <v>KÄÄRMENIEMENTIE 8</v>
      </c>
      <c r="AG32" s="24" t="str">
        <f>[1]FI!G$76</f>
        <v/>
      </c>
      <c r="AH32" s="24" t="str">
        <f>[1]FI!H$76</f>
        <v>HELEN</v>
      </c>
      <c r="AI32" s="24" t="str">
        <f>[1]FI!I$76</f>
        <v>00090</v>
      </c>
      <c r="AJ32" s="24">
        <f>[1]FI!J$76</f>
        <v>1270</v>
      </c>
      <c r="AK32" s="24">
        <f>[1]FI!K$76</f>
        <v>0</v>
      </c>
      <c r="AL32" s="24">
        <f>[1]FI!L$76</f>
        <v>0</v>
      </c>
      <c r="AM32" s="24">
        <f>[1]FI!M$76</f>
        <v>1540</v>
      </c>
      <c r="AN32" s="8" t="s">
        <v>808</v>
      </c>
      <c r="AO32" s="5"/>
    </row>
    <row r="33" spans="1:41" s="24" customFormat="1">
      <c r="A33" s="4" t="s">
        <v>5309</v>
      </c>
      <c r="B33" s="4">
        <v>2012</v>
      </c>
      <c r="C33" s="4" t="s">
        <v>5544</v>
      </c>
      <c r="D33" s="4" t="s">
        <v>5545</v>
      </c>
      <c r="E33" s="4" t="s">
        <v>291</v>
      </c>
      <c r="F33" s="4">
        <v>62</v>
      </c>
      <c r="G33" s="4" t="s">
        <v>5546</v>
      </c>
      <c r="H33" s="4" t="s">
        <v>5357</v>
      </c>
      <c r="I33" s="4" t="s">
        <v>34</v>
      </c>
      <c r="J33" s="4" t="s">
        <v>15</v>
      </c>
      <c r="K33" s="4">
        <v>178</v>
      </c>
      <c r="L33" s="4" t="s">
        <v>27</v>
      </c>
      <c r="M33" s="4"/>
      <c r="N33" s="4"/>
      <c r="O33" s="4"/>
      <c r="P33" s="4">
        <v>2538</v>
      </c>
      <c r="Q33" s="4"/>
      <c r="R33" s="4"/>
      <c r="S33" s="4">
        <v>210</v>
      </c>
      <c r="T33" s="4"/>
      <c r="U33" s="87"/>
      <c r="V33" s="16"/>
      <c r="W33" s="16"/>
      <c r="X33" s="16"/>
      <c r="Y33" s="16"/>
      <c r="Z33" s="16"/>
      <c r="AA33" s="16"/>
      <c r="AB33" s="41" t="str">
        <f>[1]FI!B$76</f>
        <v>1.(c)</v>
      </c>
      <c r="AC33" s="24" t="str">
        <f>[1]FI!C$76</f>
        <v>Helsingin Energia, Vuosaaren voimalaitokset</v>
      </c>
      <c r="AD33" s="24" t="str">
        <f>[1]FI!D$76</f>
        <v>Helsingin Energia, Vuosaaren voimalaitokset</v>
      </c>
      <c r="AE33" s="24">
        <f>[1]FI!E$76</f>
        <v>6123</v>
      </c>
      <c r="AF33" s="24" t="str">
        <f>[1]FI!F$76</f>
        <v>KÄÄRMENIEMENTIE 8</v>
      </c>
      <c r="AG33" s="24" t="str">
        <f>[1]FI!G$76</f>
        <v/>
      </c>
      <c r="AH33" s="24" t="str">
        <f>[1]FI!H$76</f>
        <v>HELEN</v>
      </c>
      <c r="AI33" s="24" t="str">
        <f>[1]FI!I$76</f>
        <v>00090</v>
      </c>
      <c r="AJ33" s="24">
        <f>[1]FI!J$76</f>
        <v>1270</v>
      </c>
      <c r="AK33" s="24">
        <f>[1]FI!K$76</f>
        <v>0</v>
      </c>
      <c r="AL33" s="24">
        <f>[1]FI!L$76</f>
        <v>0</v>
      </c>
      <c r="AM33" s="24">
        <f>[1]FI!M$76</f>
        <v>1540</v>
      </c>
      <c r="AN33" s="8" t="s">
        <v>808</v>
      </c>
      <c r="AO33" s="5"/>
    </row>
    <row r="34" spans="1:41" s="24" customFormat="1">
      <c r="A34" s="4" t="s">
        <v>5309</v>
      </c>
      <c r="B34" s="4">
        <v>2012</v>
      </c>
      <c r="C34" s="4" t="s">
        <v>5629</v>
      </c>
      <c r="D34" s="4" t="s">
        <v>5630</v>
      </c>
      <c r="E34" s="4" t="s">
        <v>393</v>
      </c>
      <c r="F34" s="4">
        <v>85</v>
      </c>
      <c r="G34" s="4" t="s">
        <v>5631</v>
      </c>
      <c r="H34" s="4" t="s">
        <v>5357</v>
      </c>
      <c r="I34" s="4" t="s">
        <v>6</v>
      </c>
      <c r="J34" s="4"/>
      <c r="K34" s="4">
        <v>133</v>
      </c>
      <c r="L34" s="4" t="s">
        <v>8</v>
      </c>
      <c r="M34" s="4"/>
      <c r="N34" s="4"/>
      <c r="O34" s="4">
        <v>33.299999999999997</v>
      </c>
      <c r="P34" s="4">
        <v>78</v>
      </c>
      <c r="Q34" s="4"/>
      <c r="R34" s="4">
        <v>10.6</v>
      </c>
      <c r="S34" s="4">
        <v>6</v>
      </c>
      <c r="T34" s="4">
        <v>0.2</v>
      </c>
      <c r="U34" s="87"/>
      <c r="V34" s="16"/>
      <c r="W34" s="16"/>
      <c r="X34" s="16"/>
      <c r="Y34" s="16"/>
      <c r="Z34" s="16"/>
      <c r="AA34" s="16"/>
      <c r="AB34" s="28" t="str">
        <f>[1]FI!B$73</f>
        <v>1.(c)</v>
      </c>
      <c r="AC34" s="31" t="str">
        <f>[1]FI!C$73</f>
        <v>Helsingin Energia, Myllypuron huippulämpökeskus</v>
      </c>
      <c r="AD34" s="31" t="str">
        <f>[1]FI!D$73</f>
        <v>Helsingin Energia, Myllypuron huippulämpökeskus</v>
      </c>
      <c r="AE34" s="31">
        <f>[1]FI!E$73</f>
        <v>189915</v>
      </c>
      <c r="AF34" s="31" t="str">
        <f>[1]FI!F$73</f>
        <v>Kontulantie 1</v>
      </c>
      <c r="AG34" s="31" t="str">
        <f>[1]FI!G$73</f>
        <v/>
      </c>
      <c r="AH34" s="31" t="str">
        <f>[1]FI!H$73</f>
        <v>HELEN</v>
      </c>
      <c r="AI34" s="31" t="str">
        <f>[1]FI!I$73</f>
        <v>00090</v>
      </c>
      <c r="AJ34" s="31">
        <f>[1]FI!J$73</f>
        <v>0</v>
      </c>
      <c r="AK34" s="31">
        <f>[1]FI!K$73</f>
        <v>0</v>
      </c>
      <c r="AL34" s="31">
        <f>[1]FI!L$73</f>
        <v>0</v>
      </c>
      <c r="AM34" s="31">
        <f>[1]FI!M$73</f>
        <v>0</v>
      </c>
      <c r="AN34" s="8" t="s">
        <v>808</v>
      </c>
      <c r="AO34" s="5"/>
    </row>
    <row r="35" spans="1:41">
      <c r="A35" s="1" t="s">
        <v>5309</v>
      </c>
      <c r="B35" s="1">
        <v>2012</v>
      </c>
      <c r="C35" s="1" t="s">
        <v>5632</v>
      </c>
      <c r="D35" s="1" t="s">
        <v>5633</v>
      </c>
      <c r="E35" s="1" t="s">
        <v>397</v>
      </c>
      <c r="F35" s="1">
        <v>86</v>
      </c>
      <c r="G35" s="1" t="s">
        <v>5634</v>
      </c>
      <c r="H35" s="1" t="s">
        <v>5357</v>
      </c>
      <c r="I35" s="1" t="s">
        <v>6</v>
      </c>
      <c r="J35" s="1"/>
      <c r="K35" s="1">
        <v>133</v>
      </c>
      <c r="L35" s="1" t="s">
        <v>8</v>
      </c>
      <c r="M35" s="1"/>
      <c r="N35" s="1"/>
      <c r="O35" s="1">
        <v>35.4</v>
      </c>
      <c r="P35" s="1">
        <v>74</v>
      </c>
      <c r="Q35" s="1"/>
      <c r="R35" s="1">
        <v>12.2</v>
      </c>
      <c r="S35" s="1">
        <v>6.1</v>
      </c>
      <c r="T35" s="1">
        <v>0.3</v>
      </c>
      <c r="U35" s="80"/>
      <c r="V35" s="3"/>
      <c r="W35" s="3"/>
      <c r="X35" s="3"/>
      <c r="Y35" s="3"/>
      <c r="Z35" s="3"/>
      <c r="AA35" s="3"/>
    </row>
    <row r="36" spans="1:41">
      <c r="A36" s="1" t="s">
        <v>5309</v>
      </c>
      <c r="B36" s="1">
        <v>2012</v>
      </c>
      <c r="C36" s="1" t="s">
        <v>5639</v>
      </c>
      <c r="D36" s="1" t="s">
        <v>5640</v>
      </c>
      <c r="E36" s="1" t="s">
        <v>405</v>
      </c>
      <c r="F36" s="1">
        <v>88</v>
      </c>
      <c r="G36" s="1" t="s">
        <v>5641</v>
      </c>
      <c r="H36" s="1" t="s">
        <v>5357</v>
      </c>
      <c r="I36" s="1" t="s">
        <v>6</v>
      </c>
      <c r="J36" s="1"/>
      <c r="K36" s="1">
        <v>132</v>
      </c>
      <c r="L36" s="1" t="s">
        <v>8</v>
      </c>
      <c r="M36" s="1"/>
      <c r="N36" s="1"/>
      <c r="O36" s="1">
        <v>58.17</v>
      </c>
      <c r="P36" s="1"/>
      <c r="Q36" s="1"/>
      <c r="R36" s="1">
        <v>19.7</v>
      </c>
      <c r="S36" s="1">
        <v>7.1</v>
      </c>
      <c r="T36" s="1">
        <v>0.9</v>
      </c>
      <c r="U36" s="80"/>
      <c r="V36" s="3"/>
      <c r="W36" s="3"/>
      <c r="X36" s="3"/>
      <c r="Y36" s="3"/>
      <c r="Z36" s="3"/>
      <c r="AA36" s="3"/>
    </row>
    <row r="37" spans="1:41">
      <c r="A37" s="1" t="s">
        <v>5309</v>
      </c>
      <c r="B37" s="1">
        <v>2012</v>
      </c>
      <c r="C37" s="1" t="s">
        <v>5642</v>
      </c>
      <c r="D37" s="1" t="s">
        <v>5643</v>
      </c>
      <c r="E37" s="1" t="s">
        <v>409</v>
      </c>
      <c r="F37" s="1">
        <v>89</v>
      </c>
      <c r="G37" s="1" t="s">
        <v>5644</v>
      </c>
      <c r="H37" s="1" t="s">
        <v>5357</v>
      </c>
      <c r="I37" s="1" t="s">
        <v>6</v>
      </c>
      <c r="J37" s="1"/>
      <c r="K37" s="1">
        <v>132</v>
      </c>
      <c r="L37" s="1" t="s">
        <v>8</v>
      </c>
      <c r="M37" s="1"/>
      <c r="N37" s="1"/>
      <c r="O37" s="1">
        <v>107.2</v>
      </c>
      <c r="P37" s="1"/>
      <c r="Q37" s="1"/>
      <c r="R37" s="1">
        <v>38.5</v>
      </c>
      <c r="S37" s="1">
        <v>12.8</v>
      </c>
      <c r="T37" s="1">
        <v>2.2999999999999998</v>
      </c>
      <c r="U37" s="80"/>
      <c r="V37" s="3"/>
      <c r="W37" s="3"/>
      <c r="X37" s="3"/>
      <c r="Y37" s="3"/>
      <c r="Z37" s="3"/>
      <c r="AA37" s="3"/>
    </row>
    <row r="38" spans="1:41">
      <c r="A38" s="1" t="s">
        <v>5309</v>
      </c>
      <c r="B38" s="1">
        <v>2012</v>
      </c>
      <c r="C38" s="1" t="s">
        <v>5826</v>
      </c>
      <c r="D38" s="1" t="s">
        <v>5827</v>
      </c>
      <c r="E38" s="1" t="s">
        <v>1989</v>
      </c>
      <c r="F38" s="1">
        <v>140</v>
      </c>
      <c r="G38" s="1" t="s">
        <v>5828</v>
      </c>
      <c r="H38" s="1" t="s">
        <v>5357</v>
      </c>
      <c r="I38" s="1" t="s">
        <v>6</v>
      </c>
      <c r="J38" s="1"/>
      <c r="K38" s="1">
        <v>75</v>
      </c>
      <c r="L38" s="1" t="s">
        <v>8</v>
      </c>
      <c r="M38" s="1"/>
      <c r="N38" s="1"/>
      <c r="O38" s="1">
        <v>26</v>
      </c>
      <c r="P38" s="1"/>
      <c r="Q38" s="1"/>
      <c r="R38" s="1">
        <v>11</v>
      </c>
      <c r="S38" s="1">
        <v>3.1</v>
      </c>
      <c r="T38" s="1">
        <v>0.5</v>
      </c>
      <c r="U38" s="80"/>
      <c r="V38" s="3"/>
      <c r="W38" s="3"/>
      <c r="X38" s="3"/>
      <c r="Y38" s="3"/>
      <c r="Z38" s="3"/>
      <c r="AA38" s="3"/>
    </row>
    <row r="39" spans="1:41">
      <c r="A39" s="1" t="s">
        <v>5309</v>
      </c>
      <c r="B39" s="1">
        <v>2012</v>
      </c>
      <c r="C39" s="1" t="s">
        <v>5829</v>
      </c>
      <c r="D39" s="1" t="s">
        <v>5830</v>
      </c>
      <c r="E39" s="1" t="s">
        <v>1993</v>
      </c>
      <c r="F39" s="1">
        <v>141</v>
      </c>
      <c r="G39" s="1" t="s">
        <v>5831</v>
      </c>
      <c r="H39" s="1" t="s">
        <v>5357</v>
      </c>
      <c r="I39" s="1" t="s">
        <v>6</v>
      </c>
      <c r="J39" s="1"/>
      <c r="K39" s="1">
        <v>75</v>
      </c>
      <c r="L39" s="1" t="s">
        <v>8</v>
      </c>
      <c r="M39" s="1"/>
      <c r="N39" s="1"/>
      <c r="O39" s="1">
        <v>51</v>
      </c>
      <c r="P39" s="1"/>
      <c r="Q39" s="1"/>
      <c r="R39" s="1">
        <v>21.7</v>
      </c>
      <c r="S39" s="1">
        <v>6.2</v>
      </c>
      <c r="T39" s="1">
        <v>1.2</v>
      </c>
      <c r="U39" s="80"/>
      <c r="V39" s="3"/>
      <c r="W39" s="3"/>
      <c r="X39" s="3"/>
      <c r="Y39" s="3"/>
      <c r="Z39" s="3"/>
      <c r="AA39" s="3"/>
    </row>
    <row r="40" spans="1:41">
      <c r="A40" s="1" t="s">
        <v>5309</v>
      </c>
      <c r="B40" s="1">
        <v>2012</v>
      </c>
      <c r="C40" s="1" t="s">
        <v>5832</v>
      </c>
      <c r="D40" s="1" t="s">
        <v>5833</v>
      </c>
      <c r="E40" s="1" t="s">
        <v>1997</v>
      </c>
      <c r="F40" s="1">
        <v>142</v>
      </c>
      <c r="G40" s="1" t="s">
        <v>5834</v>
      </c>
      <c r="H40" s="1" t="s">
        <v>5357</v>
      </c>
      <c r="I40" s="1" t="s">
        <v>6</v>
      </c>
      <c r="J40" s="1"/>
      <c r="K40" s="1">
        <v>75</v>
      </c>
      <c r="L40" s="1" t="s">
        <v>8</v>
      </c>
      <c r="M40" s="1"/>
      <c r="N40" s="1"/>
      <c r="O40" s="1">
        <v>44.1</v>
      </c>
      <c r="P40" s="1"/>
      <c r="Q40" s="1"/>
      <c r="R40" s="1">
        <v>18</v>
      </c>
      <c r="S40" s="1">
        <v>5.2</v>
      </c>
      <c r="T40" s="1">
        <v>0.3</v>
      </c>
      <c r="U40" s="81"/>
      <c r="V40" s="3"/>
      <c r="W40" s="3"/>
      <c r="X40" s="3"/>
      <c r="Y40" s="3"/>
      <c r="Z40" s="3"/>
      <c r="AA40" s="3"/>
    </row>
    <row r="41" spans="1:41">
      <c r="A41" s="1" t="s">
        <v>5309</v>
      </c>
      <c r="B41" s="1">
        <v>2012</v>
      </c>
      <c r="C41" s="1" t="s">
        <v>5835</v>
      </c>
      <c r="D41" s="1" t="s">
        <v>5836</v>
      </c>
      <c r="E41" s="1" t="s">
        <v>2001</v>
      </c>
      <c r="F41" s="1">
        <v>143</v>
      </c>
      <c r="G41" s="1" t="s">
        <v>5837</v>
      </c>
      <c r="H41" s="1" t="s">
        <v>5357</v>
      </c>
      <c r="I41" s="1" t="s">
        <v>6</v>
      </c>
      <c r="J41" s="1"/>
      <c r="K41" s="1">
        <v>75</v>
      </c>
      <c r="L41" s="1" t="s">
        <v>8</v>
      </c>
      <c r="M41" s="1"/>
      <c r="N41" s="1"/>
      <c r="O41" s="1">
        <v>40</v>
      </c>
      <c r="P41" s="1"/>
      <c r="Q41" s="1"/>
      <c r="R41" s="1">
        <v>11.8</v>
      </c>
      <c r="S41" s="1">
        <v>4.7</v>
      </c>
      <c r="T41" s="1">
        <v>0.7</v>
      </c>
      <c r="U41" s="82"/>
      <c r="V41" s="3"/>
      <c r="W41" s="3"/>
      <c r="X41" s="3"/>
      <c r="Y41" s="3"/>
      <c r="Z41" s="3"/>
      <c r="AA41" s="3"/>
    </row>
    <row r="42" spans="1:41" s="5" customFormat="1">
      <c r="A42" s="4" t="s">
        <v>5309</v>
      </c>
      <c r="B42" s="4">
        <v>2012</v>
      </c>
      <c r="C42" s="4" t="s">
        <v>5339</v>
      </c>
      <c r="D42" s="4" t="s">
        <v>5340</v>
      </c>
      <c r="E42" s="4" t="s">
        <v>45</v>
      </c>
      <c r="F42" s="4">
        <v>8</v>
      </c>
      <c r="G42" s="4" t="s">
        <v>5341</v>
      </c>
      <c r="H42" s="4" t="s">
        <v>5342</v>
      </c>
      <c r="I42" s="4" t="s">
        <v>34</v>
      </c>
      <c r="J42" s="4" t="s">
        <v>15</v>
      </c>
      <c r="K42" s="4">
        <v>600</v>
      </c>
      <c r="L42" s="4" t="s">
        <v>27</v>
      </c>
      <c r="M42" s="4"/>
      <c r="N42" s="4"/>
      <c r="O42" s="4"/>
      <c r="P42" s="4">
        <v>1152</v>
      </c>
      <c r="Q42" s="4"/>
      <c r="R42" s="4"/>
      <c r="S42" s="4">
        <v>60</v>
      </c>
      <c r="T42" s="4"/>
      <c r="U42" s="87"/>
      <c r="V42" s="16"/>
      <c r="W42" s="16"/>
      <c r="X42" s="16"/>
      <c r="Y42" s="16"/>
      <c r="Z42" s="16"/>
      <c r="AA42" s="16"/>
      <c r="AB42" s="41" t="str">
        <f>[1]FI!B$25</f>
        <v>1.(c)</v>
      </c>
      <c r="AC42" s="24" t="str">
        <f>[1]FI!C$25</f>
        <v>Fortum Power and Heat Oy, Suomenojan voimalaitos</v>
      </c>
      <c r="AD42" s="24" t="str">
        <f>[1]FI!D$25</f>
        <v>Fortum Power and Heat Oy, Suomenojan voimalaitos</v>
      </c>
      <c r="AE42" s="24">
        <f>[1]FI!E$25</f>
        <v>6093</v>
      </c>
      <c r="AF42" s="24" t="str">
        <f>[1]FI!F$25</f>
        <v>HYLKEENPYYTÄJÄNTIE 4</v>
      </c>
      <c r="AG42" s="24" t="str">
        <f>[1]FI!G$25</f>
        <v/>
      </c>
      <c r="AH42" s="24" t="str">
        <f>[1]FI!H$25</f>
        <v>ESPOO</v>
      </c>
      <c r="AI42" s="24" t="str">
        <f>[1]FI!I$25</f>
        <v>02270</v>
      </c>
      <c r="AJ42" s="24">
        <f>[1]FI!J$25</f>
        <v>1440</v>
      </c>
      <c r="AK42" s="24">
        <f>[1]FI!K$25</f>
        <v>1560</v>
      </c>
      <c r="AL42" s="24">
        <f>[1]FI!L$25</f>
        <v>51.2</v>
      </c>
      <c r="AM42" s="24">
        <f>[1]FI!M$25</f>
        <v>812</v>
      </c>
      <c r="AN42" s="23" t="s">
        <v>808</v>
      </c>
      <c r="AO42" s="24"/>
    </row>
    <row r="43" spans="1:41" s="5" customFormat="1">
      <c r="A43" s="4" t="s">
        <v>5309</v>
      </c>
      <c r="B43" s="4">
        <v>2012</v>
      </c>
      <c r="C43" s="4" t="s">
        <v>5450</v>
      </c>
      <c r="D43" s="4" t="s">
        <v>5451</v>
      </c>
      <c r="E43" s="4" t="s">
        <v>177</v>
      </c>
      <c r="F43" s="4">
        <v>36</v>
      </c>
      <c r="G43" s="4" t="s">
        <v>5452</v>
      </c>
      <c r="H43" s="4" t="s">
        <v>5453</v>
      </c>
      <c r="I43" s="4" t="s">
        <v>34</v>
      </c>
      <c r="J43" s="4" t="s">
        <v>15</v>
      </c>
      <c r="K43" s="4">
        <v>267</v>
      </c>
      <c r="L43" s="4" t="s">
        <v>8</v>
      </c>
      <c r="M43" s="4">
        <v>4209</v>
      </c>
      <c r="N43" s="4"/>
      <c r="O43" s="4"/>
      <c r="P43" s="4">
        <v>266</v>
      </c>
      <c r="Q43" s="4"/>
      <c r="R43" s="4">
        <v>71.8</v>
      </c>
      <c r="S43" s="4">
        <v>403</v>
      </c>
      <c r="T43" s="4">
        <v>1</v>
      </c>
      <c r="U43" s="87"/>
      <c r="V43" s="16"/>
      <c r="W43" s="16"/>
      <c r="X43" s="16"/>
      <c r="Y43" s="16"/>
      <c r="Z43" s="16"/>
      <c r="AA43" s="16"/>
      <c r="AB43" s="28" t="str">
        <f>[1]FI!B$104</f>
        <v>6.(a)</v>
      </c>
      <c r="AC43" s="31" t="str">
        <f>[1]FI!C$104</f>
        <v>Stora Enso Oyj, Imatran tehtaat</v>
      </c>
      <c r="AD43" s="31" t="str">
        <f>[1]FI!D$104</f>
        <v>Stora Enso Oyj, Imatran tehtaat</v>
      </c>
      <c r="AE43" s="31">
        <f>[1]FI!E$104</f>
        <v>6363</v>
      </c>
      <c r="AF43" s="31" t="str">
        <f>[1]FI!F$104</f>
        <v>Kanavaranta 1</v>
      </c>
      <c r="AG43" s="31" t="str">
        <f>[1]FI!G$104</f>
        <v/>
      </c>
      <c r="AH43" s="31" t="str">
        <f>[1]FI!H$104</f>
        <v>IMATRA</v>
      </c>
      <c r="AI43" s="31" t="str">
        <f>[1]FI!I$104</f>
        <v>55800</v>
      </c>
      <c r="AJ43" s="31">
        <f>[1]FI!J$104</f>
        <v>1930</v>
      </c>
      <c r="AK43" s="31">
        <f>[1]FI!K$104</f>
        <v>155</v>
      </c>
      <c r="AL43" s="31">
        <f>[1]FI!L$104</f>
        <v>112</v>
      </c>
      <c r="AM43" s="31">
        <f>[1]FI!M$104</f>
        <v>2610</v>
      </c>
      <c r="AN43" s="8" t="s">
        <v>808</v>
      </c>
    </row>
    <row r="44" spans="1:41" s="5" customFormat="1">
      <c r="A44" s="4" t="s">
        <v>5309</v>
      </c>
      <c r="B44" s="4">
        <v>2012</v>
      </c>
      <c r="C44" s="4" t="s">
        <v>5603</v>
      </c>
      <c r="D44" s="4" t="s">
        <v>5604</v>
      </c>
      <c r="E44" s="4" t="s">
        <v>363</v>
      </c>
      <c r="F44" s="4">
        <v>78</v>
      </c>
      <c r="G44" s="4" t="s">
        <v>5605</v>
      </c>
      <c r="H44" s="4" t="s">
        <v>5453</v>
      </c>
      <c r="I44" s="4" t="s">
        <v>6</v>
      </c>
      <c r="J44" s="4" t="s">
        <v>15</v>
      </c>
      <c r="K44" s="4">
        <v>150</v>
      </c>
      <c r="L44" s="4" t="s">
        <v>8</v>
      </c>
      <c r="M44" s="4"/>
      <c r="N44" s="4"/>
      <c r="O44" s="4"/>
      <c r="P44" s="4">
        <v>299</v>
      </c>
      <c r="Q44" s="4"/>
      <c r="R44" s="4"/>
      <c r="S44" s="4">
        <v>15</v>
      </c>
      <c r="T44" s="4"/>
      <c r="U44" s="87"/>
      <c r="V44" s="16"/>
      <c r="W44" s="16"/>
      <c r="X44" s="16"/>
      <c r="Y44" s="16"/>
      <c r="Z44" s="16"/>
      <c r="AA44" s="16"/>
      <c r="AB44" s="28" t="str">
        <f>[1]FI!B$104</f>
        <v>6.(a)</v>
      </c>
      <c r="AC44" s="31" t="str">
        <f>[1]FI!C$104</f>
        <v>Stora Enso Oyj, Imatran tehtaat</v>
      </c>
      <c r="AD44" s="31" t="str">
        <f>[1]FI!D$104</f>
        <v>Stora Enso Oyj, Imatran tehtaat</v>
      </c>
      <c r="AE44" s="31">
        <f>[1]FI!E$104</f>
        <v>6363</v>
      </c>
      <c r="AF44" s="31" t="str">
        <f>[1]FI!F$104</f>
        <v>Kanavaranta 1</v>
      </c>
      <c r="AG44" s="31" t="str">
        <f>[1]FI!G$104</f>
        <v/>
      </c>
      <c r="AH44" s="31" t="str">
        <f>[1]FI!H$104</f>
        <v>IMATRA</v>
      </c>
      <c r="AI44" s="31" t="str">
        <f>[1]FI!I$104</f>
        <v>55800</v>
      </c>
      <c r="AJ44" s="31">
        <f>[1]FI!J$104</f>
        <v>1930</v>
      </c>
      <c r="AK44" s="31">
        <f>[1]FI!K$104</f>
        <v>155</v>
      </c>
      <c r="AL44" s="31">
        <f>[1]FI!L$104</f>
        <v>112</v>
      </c>
      <c r="AM44" s="31">
        <f>[1]FI!M$104</f>
        <v>2610</v>
      </c>
      <c r="AN44" s="8" t="s">
        <v>808</v>
      </c>
    </row>
    <row r="45" spans="1:41" s="5" customFormat="1">
      <c r="A45" s="4" t="s">
        <v>5309</v>
      </c>
      <c r="B45" s="4">
        <v>2012</v>
      </c>
      <c r="C45" s="4" t="s">
        <v>5705</v>
      </c>
      <c r="D45" s="4" t="s">
        <v>5706</v>
      </c>
      <c r="E45" s="4" t="s">
        <v>1456</v>
      </c>
      <c r="F45" s="4">
        <v>106</v>
      </c>
      <c r="G45" s="4" t="s">
        <v>5707</v>
      </c>
      <c r="H45" s="4" t="s">
        <v>5453</v>
      </c>
      <c r="I45" s="4" t="s">
        <v>34</v>
      </c>
      <c r="J45" s="4" t="s">
        <v>15</v>
      </c>
      <c r="K45" s="4">
        <v>110</v>
      </c>
      <c r="L45" s="4" t="s">
        <v>8</v>
      </c>
      <c r="M45" s="4"/>
      <c r="N45" s="4"/>
      <c r="O45" s="4">
        <v>20</v>
      </c>
      <c r="P45" s="4">
        <v>677</v>
      </c>
      <c r="Q45" s="4"/>
      <c r="R45" s="4"/>
      <c r="S45" s="4">
        <v>24</v>
      </c>
      <c r="T45" s="4"/>
      <c r="U45" s="87"/>
      <c r="V45" s="16"/>
      <c r="W45" s="16"/>
      <c r="X45" s="16"/>
      <c r="Y45" s="16"/>
      <c r="Z45" s="16"/>
      <c r="AA45" s="16"/>
      <c r="AB45" s="28" t="str">
        <f>[1]FI!B$104</f>
        <v>6.(a)</v>
      </c>
      <c r="AC45" s="31" t="str">
        <f>[1]FI!C$104</f>
        <v>Stora Enso Oyj, Imatran tehtaat</v>
      </c>
      <c r="AD45" s="31" t="str">
        <f>[1]FI!D$104</f>
        <v>Stora Enso Oyj, Imatran tehtaat</v>
      </c>
      <c r="AE45" s="31">
        <f>[1]FI!E$104</f>
        <v>6363</v>
      </c>
      <c r="AF45" s="31" t="str">
        <f>[1]FI!F$104</f>
        <v>Kanavaranta 1</v>
      </c>
      <c r="AG45" s="31" t="str">
        <f>[1]FI!G$104</f>
        <v/>
      </c>
      <c r="AH45" s="31" t="str">
        <f>[1]FI!H$104</f>
        <v>IMATRA</v>
      </c>
      <c r="AI45" s="31" t="str">
        <f>[1]FI!I$104</f>
        <v>55800</v>
      </c>
      <c r="AJ45" s="31">
        <f>[1]FI!J$104</f>
        <v>1930</v>
      </c>
      <c r="AK45" s="31">
        <f>[1]FI!K$104</f>
        <v>155</v>
      </c>
      <c r="AL45" s="31">
        <f>[1]FI!L$104</f>
        <v>112</v>
      </c>
      <c r="AM45" s="31">
        <f>[1]FI!M$104</f>
        <v>2610</v>
      </c>
      <c r="AN45" s="8" t="s">
        <v>808</v>
      </c>
    </row>
    <row r="46" spans="1:41" s="5" customFormat="1">
      <c r="A46" s="4" t="s">
        <v>5309</v>
      </c>
      <c r="B46" s="4">
        <v>2012</v>
      </c>
      <c r="C46" s="4" t="s">
        <v>5314</v>
      </c>
      <c r="D46" s="4" t="s">
        <v>5315</v>
      </c>
      <c r="E46" s="4" t="s">
        <v>11</v>
      </c>
      <c r="F46" s="4">
        <v>2</v>
      </c>
      <c r="G46" s="4" t="s">
        <v>5316</v>
      </c>
      <c r="H46" s="4" t="s">
        <v>5317</v>
      </c>
      <c r="I46" s="4" t="s">
        <v>6</v>
      </c>
      <c r="J46" s="4"/>
      <c r="K46" s="4">
        <v>650</v>
      </c>
      <c r="L46" s="4" t="s">
        <v>8</v>
      </c>
      <c r="M46" s="4"/>
      <c r="N46" s="4">
        <v>787.4</v>
      </c>
      <c r="O46" s="4">
        <v>19.579999999999998</v>
      </c>
      <c r="P46" s="4"/>
      <c r="Q46" s="4"/>
      <c r="R46" s="4">
        <v>66</v>
      </c>
      <c r="S46" s="4">
        <v>123</v>
      </c>
      <c r="T46" s="4">
        <v>5.9</v>
      </c>
      <c r="U46" s="87"/>
      <c r="V46" s="16"/>
      <c r="W46" s="16"/>
      <c r="X46" s="16"/>
      <c r="Y46" s="16"/>
      <c r="Z46" s="16"/>
      <c r="AA46" s="16"/>
      <c r="AB46" s="41" t="str">
        <f>[1]FI!B$108</f>
        <v>1.(c)</v>
      </c>
      <c r="AC46" s="24" t="str">
        <f>[1]FI!C$108</f>
        <v>FORTUM POWER AND HEAT OY, INKOON VOIMALAITOS</v>
      </c>
      <c r="AD46" s="24" t="str">
        <f>[1]FI!D$108</f>
        <v>FORTUM POWER AND HEAT OY, INKOON VOIMALAITOS</v>
      </c>
      <c r="AE46" s="24">
        <f>[1]FI!E$108</f>
        <v>6347</v>
      </c>
      <c r="AF46" s="24" t="str">
        <f>[1]FI!F$108</f>
        <v>VOIMALANTIE 50</v>
      </c>
      <c r="AG46" s="24" t="str">
        <f>[1]FI!G$108</f>
        <v/>
      </c>
      <c r="AH46" s="24" t="str">
        <f>[1]FI!H$108</f>
        <v>INKOO</v>
      </c>
      <c r="AI46" s="24" t="str">
        <f>[1]FI!I$108</f>
        <v>10210</v>
      </c>
      <c r="AJ46" s="24">
        <f>[1]FI!J$108</f>
        <v>360</v>
      </c>
      <c r="AK46" s="24">
        <f>[1]FI!K$108</f>
        <v>283</v>
      </c>
      <c r="AL46" s="24">
        <f>[1]FI!L$108</f>
        <v>0</v>
      </c>
      <c r="AM46" s="24">
        <f>[1]FI!M$108</f>
        <v>204</v>
      </c>
      <c r="AN46" s="23" t="s">
        <v>808</v>
      </c>
      <c r="AO46" s="24"/>
    </row>
    <row r="47" spans="1:41" s="5" customFormat="1">
      <c r="A47" s="4" t="s">
        <v>5309</v>
      </c>
      <c r="B47" s="4">
        <v>2012</v>
      </c>
      <c r="C47" s="4" t="s">
        <v>5318</v>
      </c>
      <c r="D47" s="4" t="s">
        <v>5319</v>
      </c>
      <c r="E47" s="4" t="s">
        <v>18</v>
      </c>
      <c r="F47" s="4">
        <v>3</v>
      </c>
      <c r="G47" s="4" t="s">
        <v>5320</v>
      </c>
      <c r="H47" s="4" t="s">
        <v>5317</v>
      </c>
      <c r="I47" s="4" t="s">
        <v>6</v>
      </c>
      <c r="J47" s="4"/>
      <c r="K47" s="4">
        <v>650</v>
      </c>
      <c r="L47" s="4" t="s">
        <v>8</v>
      </c>
      <c r="M47" s="4"/>
      <c r="N47" s="4">
        <v>1224</v>
      </c>
      <c r="O47" s="4">
        <v>31.67</v>
      </c>
      <c r="P47" s="4"/>
      <c r="Q47" s="4"/>
      <c r="R47" s="4">
        <v>151</v>
      </c>
      <c r="S47" s="4">
        <v>199</v>
      </c>
      <c r="T47" s="4">
        <v>15</v>
      </c>
      <c r="U47" s="87"/>
      <c r="V47" s="16"/>
      <c r="W47" s="16"/>
      <c r="X47" s="16"/>
      <c r="Y47" s="16"/>
      <c r="Z47" s="16"/>
      <c r="AA47" s="16"/>
      <c r="AB47" s="41" t="str">
        <f>[1]FI!B$108</f>
        <v>1.(c)</v>
      </c>
      <c r="AC47" s="24" t="str">
        <f>[1]FI!C$108</f>
        <v>FORTUM POWER AND HEAT OY, INKOON VOIMALAITOS</v>
      </c>
      <c r="AD47" s="24" t="str">
        <f>[1]FI!D$108</f>
        <v>FORTUM POWER AND HEAT OY, INKOON VOIMALAITOS</v>
      </c>
      <c r="AE47" s="24">
        <f>[1]FI!E$108</f>
        <v>6347</v>
      </c>
      <c r="AF47" s="24" t="str">
        <f>[1]FI!F$108</f>
        <v>VOIMALANTIE 50</v>
      </c>
      <c r="AG47" s="24" t="str">
        <f>[1]FI!G$108</f>
        <v/>
      </c>
      <c r="AH47" s="24" t="str">
        <f>[1]FI!H$108</f>
        <v>INKOO</v>
      </c>
      <c r="AI47" s="24" t="str">
        <f>[1]FI!I$108</f>
        <v>10210</v>
      </c>
      <c r="AJ47" s="24">
        <f>[1]FI!J$108</f>
        <v>360</v>
      </c>
      <c r="AK47" s="24">
        <f>[1]FI!K$108</f>
        <v>283</v>
      </c>
      <c r="AL47" s="24">
        <f>[1]FI!L$108</f>
        <v>0</v>
      </c>
      <c r="AM47" s="24">
        <f>[1]FI!M$108</f>
        <v>204</v>
      </c>
      <c r="AN47" s="23" t="s">
        <v>808</v>
      </c>
      <c r="AO47" s="24"/>
    </row>
    <row r="48" spans="1:41" s="5" customFormat="1">
      <c r="A48" s="4" t="s">
        <v>5309</v>
      </c>
      <c r="B48" s="4">
        <v>2012</v>
      </c>
      <c r="C48" s="4" t="s">
        <v>5321</v>
      </c>
      <c r="D48" s="4" t="s">
        <v>5322</v>
      </c>
      <c r="E48" s="4" t="s">
        <v>24</v>
      </c>
      <c r="F48" s="4">
        <v>4</v>
      </c>
      <c r="G48" s="4" t="s">
        <v>5323</v>
      </c>
      <c r="H48" s="4" t="s">
        <v>5317</v>
      </c>
      <c r="I48" s="4" t="s">
        <v>6</v>
      </c>
      <c r="J48" s="4"/>
      <c r="K48" s="4">
        <v>650</v>
      </c>
      <c r="L48" s="4" t="s">
        <v>8</v>
      </c>
      <c r="M48" s="4"/>
      <c r="N48" s="4">
        <v>54.8</v>
      </c>
      <c r="O48" s="4">
        <v>5.0599999999999996</v>
      </c>
      <c r="P48" s="4"/>
      <c r="Q48" s="4"/>
      <c r="R48" s="4">
        <v>13.4</v>
      </c>
      <c r="S48" s="4">
        <v>9.1</v>
      </c>
      <c r="T48" s="4">
        <v>0.59</v>
      </c>
      <c r="U48" s="87"/>
      <c r="V48" s="16"/>
      <c r="W48" s="16"/>
      <c r="X48" s="16"/>
      <c r="Y48" s="16"/>
      <c r="Z48" s="16"/>
      <c r="AA48" s="16"/>
      <c r="AB48" s="41" t="str">
        <f>[1]FI!B$108</f>
        <v>1.(c)</v>
      </c>
      <c r="AC48" s="24" t="str">
        <f>[1]FI!C$108</f>
        <v>FORTUM POWER AND HEAT OY, INKOON VOIMALAITOS</v>
      </c>
      <c r="AD48" s="24" t="str">
        <f>[1]FI!D$108</f>
        <v>FORTUM POWER AND HEAT OY, INKOON VOIMALAITOS</v>
      </c>
      <c r="AE48" s="24">
        <f>[1]FI!E$108</f>
        <v>6347</v>
      </c>
      <c r="AF48" s="24" t="str">
        <f>[1]FI!F$108</f>
        <v>VOIMALANTIE 50</v>
      </c>
      <c r="AG48" s="24" t="str">
        <f>[1]FI!G$108</f>
        <v/>
      </c>
      <c r="AH48" s="24" t="str">
        <f>[1]FI!H$108</f>
        <v>INKOO</v>
      </c>
      <c r="AI48" s="24" t="str">
        <f>[1]FI!I$108</f>
        <v>10210</v>
      </c>
      <c r="AJ48" s="24">
        <f>[1]FI!J$108</f>
        <v>360</v>
      </c>
      <c r="AK48" s="24">
        <f>[1]FI!K$108</f>
        <v>283</v>
      </c>
      <c r="AL48" s="24">
        <f>[1]FI!L$108</f>
        <v>0</v>
      </c>
      <c r="AM48" s="24">
        <f>[1]FI!M$108</f>
        <v>204</v>
      </c>
      <c r="AN48" s="23" t="s">
        <v>808</v>
      </c>
      <c r="AO48" s="24"/>
    </row>
    <row r="49" spans="1:41" s="5" customFormat="1">
      <c r="A49" s="4" t="s">
        <v>5309</v>
      </c>
      <c r="B49" s="4">
        <v>2012</v>
      </c>
      <c r="C49" s="4" t="s">
        <v>5324</v>
      </c>
      <c r="D49" s="4" t="s">
        <v>5325</v>
      </c>
      <c r="E49" s="4" t="s">
        <v>31</v>
      </c>
      <c r="F49" s="4">
        <v>5</v>
      </c>
      <c r="G49" s="4" t="s">
        <v>5326</v>
      </c>
      <c r="H49" s="4" t="s">
        <v>5317</v>
      </c>
      <c r="I49" s="4" t="s">
        <v>6</v>
      </c>
      <c r="J49" s="4"/>
      <c r="K49" s="4">
        <v>650</v>
      </c>
      <c r="L49" s="4" t="s">
        <v>8</v>
      </c>
      <c r="M49" s="4"/>
      <c r="N49" s="4"/>
      <c r="O49" s="4"/>
      <c r="P49" s="4"/>
      <c r="Q49" s="4"/>
      <c r="R49" s="4"/>
      <c r="S49" s="4"/>
      <c r="T49" s="4"/>
      <c r="U49" s="87"/>
      <c r="V49" s="16"/>
      <c r="W49" s="16"/>
      <c r="X49" s="16"/>
      <c r="Y49" s="16"/>
      <c r="Z49" s="16"/>
      <c r="AA49" s="16"/>
      <c r="AB49" s="41" t="str">
        <f>[1]FI!B$108</f>
        <v>1.(c)</v>
      </c>
      <c r="AC49" s="24" t="str">
        <f>[1]FI!C$108</f>
        <v>FORTUM POWER AND HEAT OY, INKOON VOIMALAITOS</v>
      </c>
      <c r="AD49" s="24" t="str">
        <f>[1]FI!D$108</f>
        <v>FORTUM POWER AND HEAT OY, INKOON VOIMALAITOS</v>
      </c>
      <c r="AE49" s="24">
        <f>[1]FI!E$108</f>
        <v>6347</v>
      </c>
      <c r="AF49" s="24" t="str">
        <f>[1]FI!F$108</f>
        <v>VOIMALANTIE 50</v>
      </c>
      <c r="AG49" s="24" t="str">
        <f>[1]FI!G$108</f>
        <v/>
      </c>
      <c r="AH49" s="24" t="str">
        <f>[1]FI!H$108</f>
        <v>INKOO</v>
      </c>
      <c r="AI49" s="24" t="str">
        <f>[1]FI!I$108</f>
        <v>10210</v>
      </c>
      <c r="AJ49" s="24">
        <f>[1]FI!J$108</f>
        <v>360</v>
      </c>
      <c r="AK49" s="24">
        <f>[1]FI!K$108</f>
        <v>283</v>
      </c>
      <c r="AL49" s="24">
        <f>[1]FI!L$108</f>
        <v>0</v>
      </c>
      <c r="AM49" s="24">
        <f>[1]FI!M$108</f>
        <v>204</v>
      </c>
      <c r="AN49" s="23" t="s">
        <v>808</v>
      </c>
      <c r="AO49" s="24"/>
    </row>
    <row r="50" spans="1:41" s="5" customFormat="1">
      <c r="A50" s="4" t="s">
        <v>5309</v>
      </c>
      <c r="B50" s="4">
        <v>2012</v>
      </c>
      <c r="C50" s="4" t="s">
        <v>5494</v>
      </c>
      <c r="D50" s="4" t="s">
        <v>5495</v>
      </c>
      <c r="E50" s="4" t="s">
        <v>230</v>
      </c>
      <c r="F50" s="4">
        <v>48</v>
      </c>
      <c r="G50" s="4" t="s">
        <v>5496</v>
      </c>
      <c r="H50" s="4" t="s">
        <v>5497</v>
      </c>
      <c r="I50" s="4" t="s">
        <v>34</v>
      </c>
      <c r="J50" s="4" t="s">
        <v>15</v>
      </c>
      <c r="K50" s="4">
        <v>206</v>
      </c>
      <c r="L50" s="4" t="s">
        <v>8</v>
      </c>
      <c r="M50" s="4">
        <v>2539.6</v>
      </c>
      <c r="N50" s="4">
        <v>624.16999999999996</v>
      </c>
      <c r="O50" s="4">
        <v>3.27</v>
      </c>
      <c r="P50" s="4"/>
      <c r="Q50" s="4"/>
      <c r="R50" s="4">
        <v>241.9</v>
      </c>
      <c r="S50" s="4">
        <v>389.4</v>
      </c>
      <c r="T50" s="4">
        <v>0.7</v>
      </c>
      <c r="U50" s="87"/>
      <c r="V50" s="16"/>
      <c r="W50" s="16"/>
      <c r="X50" s="16"/>
      <c r="Y50" s="16"/>
      <c r="Z50" s="16"/>
      <c r="AA50" s="16"/>
      <c r="AB50" s="28" t="str">
        <f>[1]FI!B$116</f>
        <v>6.(b)</v>
      </c>
      <c r="AC50" s="31" t="str">
        <f>[1]FI!C$116</f>
        <v>UPM-KYMMENE OYJ JÄMSÄNKOSKEN TEHDAS</v>
      </c>
      <c r="AD50" s="31" t="str">
        <f>[1]FI!D$116</f>
        <v>UPM-KYMMENE OYJ JÄMSÄNKOSKEN TEHDAS</v>
      </c>
      <c r="AE50" s="31">
        <f>[1]FI!E$116</f>
        <v>6445</v>
      </c>
      <c r="AF50" s="31" t="str">
        <f>[1]FI!F$116</f>
        <v>Tiilikantie 17</v>
      </c>
      <c r="AG50" s="31" t="str">
        <f>[1]FI!G$116</f>
        <v/>
      </c>
      <c r="AH50" s="31" t="str">
        <f>[1]FI!H$116</f>
        <v>JÄMSÄNKOSKI</v>
      </c>
      <c r="AI50" s="31" t="str">
        <f>[1]FI!I$116</f>
        <v>42300</v>
      </c>
      <c r="AJ50" s="31">
        <f>[1]FI!J$116</f>
        <v>395</v>
      </c>
      <c r="AK50" s="31">
        <f>[1]FI!K$116</f>
        <v>258</v>
      </c>
      <c r="AL50" s="31">
        <f>[1]FI!L$116</f>
        <v>0</v>
      </c>
      <c r="AM50" s="31">
        <f>[1]FI!M$116</f>
        <v>351</v>
      </c>
      <c r="AN50" s="8" t="s">
        <v>808</v>
      </c>
    </row>
    <row r="51" spans="1:41" s="5" customFormat="1">
      <c r="A51" s="4" t="s">
        <v>5309</v>
      </c>
      <c r="B51" s="4">
        <v>2012</v>
      </c>
      <c r="C51" s="4" t="s">
        <v>5876</v>
      </c>
      <c r="D51" s="4" t="s">
        <v>5877</v>
      </c>
      <c r="E51" s="4" t="s">
        <v>2036</v>
      </c>
      <c r="F51" s="4">
        <v>151</v>
      </c>
      <c r="G51" s="4" t="s">
        <v>5878</v>
      </c>
      <c r="H51" s="4" t="s">
        <v>5879</v>
      </c>
      <c r="I51" s="4" t="s">
        <v>6</v>
      </c>
      <c r="J51" s="4" t="s">
        <v>15</v>
      </c>
      <c r="K51" s="4">
        <v>71</v>
      </c>
      <c r="L51" s="4" t="s">
        <v>8</v>
      </c>
      <c r="M51" s="4"/>
      <c r="N51" s="4"/>
      <c r="O51" s="4">
        <v>17.940000000000001</v>
      </c>
      <c r="P51" s="4"/>
      <c r="Q51" s="4"/>
      <c r="R51" s="4">
        <v>8.01</v>
      </c>
      <c r="S51" s="4">
        <v>3.41</v>
      </c>
      <c r="T51" s="4">
        <v>0.18</v>
      </c>
      <c r="U51" s="16"/>
      <c r="V51" s="16"/>
      <c r="W51" s="16"/>
      <c r="X51" s="16"/>
      <c r="Y51" s="16"/>
      <c r="Z51" s="16"/>
      <c r="AA51" s="16"/>
      <c r="AB51" s="28" t="str">
        <f>[1]FI!B$116</f>
        <v>6.(b)</v>
      </c>
      <c r="AC51" s="31" t="str">
        <f>[1]FI!C$116</f>
        <v>UPM-KYMMENE OYJ JÄMSÄNKOSKEN TEHDAS</v>
      </c>
      <c r="AD51" s="31" t="str">
        <f>[1]FI!D$116</f>
        <v>UPM-KYMMENE OYJ JÄMSÄNKOSKEN TEHDAS</v>
      </c>
      <c r="AE51" s="31">
        <f>[1]FI!E$116</f>
        <v>6445</v>
      </c>
      <c r="AF51" s="31" t="str">
        <f>[1]FI!F$116</f>
        <v>Tiilikantie 17</v>
      </c>
      <c r="AG51" s="31" t="str">
        <f>[1]FI!G$116</f>
        <v/>
      </c>
      <c r="AH51" s="31" t="str">
        <f>[1]FI!H$116</f>
        <v>JÄMSÄNKOSKI</v>
      </c>
      <c r="AI51" s="31" t="str">
        <f>[1]FI!I$116</f>
        <v>42300</v>
      </c>
      <c r="AJ51" s="31">
        <f>[1]FI!J$116</f>
        <v>395</v>
      </c>
      <c r="AK51" s="31">
        <f>[1]FI!K$116</f>
        <v>258</v>
      </c>
      <c r="AL51" s="31">
        <f>[1]FI!L$116</f>
        <v>0</v>
      </c>
      <c r="AM51" s="31">
        <f>[1]FI!M$116</f>
        <v>351</v>
      </c>
      <c r="AN51" s="8" t="s">
        <v>808</v>
      </c>
    </row>
    <row r="52" spans="1:41" s="5" customFormat="1">
      <c r="A52" s="4" t="s">
        <v>5309</v>
      </c>
      <c r="B52" s="4">
        <v>2012</v>
      </c>
      <c r="C52" s="4" t="s">
        <v>5949</v>
      </c>
      <c r="D52" s="4" t="s">
        <v>5950</v>
      </c>
      <c r="E52" s="4" t="s">
        <v>2131</v>
      </c>
      <c r="F52" s="4">
        <v>171</v>
      </c>
      <c r="G52" s="4" t="s">
        <v>5951</v>
      </c>
      <c r="H52" s="4" t="s">
        <v>5879</v>
      </c>
      <c r="I52" s="4" t="s">
        <v>6</v>
      </c>
      <c r="J52" s="4" t="s">
        <v>15</v>
      </c>
      <c r="K52" s="4">
        <v>62</v>
      </c>
      <c r="L52" s="4" t="s">
        <v>8</v>
      </c>
      <c r="M52" s="4"/>
      <c r="N52" s="4"/>
      <c r="O52" s="4">
        <v>16.28</v>
      </c>
      <c r="P52" s="4"/>
      <c r="Q52" s="4"/>
      <c r="R52" s="4">
        <v>7.27</v>
      </c>
      <c r="S52" s="4">
        <v>1.95</v>
      </c>
      <c r="T52" s="4">
        <v>0.13</v>
      </c>
      <c r="U52" s="89"/>
      <c r="V52" s="16"/>
      <c r="W52" s="16"/>
      <c r="X52" s="16"/>
      <c r="Y52" s="16"/>
      <c r="Z52" s="16"/>
      <c r="AA52" s="16"/>
      <c r="AB52" s="28" t="str">
        <f>[1]FI!B$116</f>
        <v>6.(b)</v>
      </c>
      <c r="AC52" s="31" t="str">
        <f>[1]FI!C$116</f>
        <v>UPM-KYMMENE OYJ JÄMSÄNKOSKEN TEHDAS</v>
      </c>
      <c r="AD52" s="31" t="str">
        <f>[1]FI!D$116</f>
        <v>UPM-KYMMENE OYJ JÄMSÄNKOSKEN TEHDAS</v>
      </c>
      <c r="AE52" s="31">
        <f>[1]FI!E$116</f>
        <v>6445</v>
      </c>
      <c r="AF52" s="31" t="str">
        <f>[1]FI!F$116</f>
        <v>Tiilikantie 17</v>
      </c>
      <c r="AG52" s="31" t="str">
        <f>[1]FI!G$116</f>
        <v/>
      </c>
      <c r="AH52" s="31" t="str">
        <f>[1]FI!H$116</f>
        <v>JÄMSÄNKOSKI</v>
      </c>
      <c r="AI52" s="31" t="str">
        <f>[1]FI!I$116</f>
        <v>42300</v>
      </c>
      <c r="AJ52" s="31">
        <f>[1]FI!J$116</f>
        <v>395</v>
      </c>
      <c r="AK52" s="31">
        <f>[1]FI!K$116</f>
        <v>258</v>
      </c>
      <c r="AL52" s="31">
        <f>[1]FI!L$116</f>
        <v>0</v>
      </c>
      <c r="AM52" s="31">
        <f>[1]FI!M$116</f>
        <v>351</v>
      </c>
      <c r="AN52" s="8" t="s">
        <v>808</v>
      </c>
    </row>
    <row r="53" spans="1:41" s="5" customFormat="1">
      <c r="A53" s="4" t="s">
        <v>5309</v>
      </c>
      <c r="B53" s="4">
        <v>2012</v>
      </c>
      <c r="C53" s="4" t="s">
        <v>5952</v>
      </c>
      <c r="D53" s="4" t="s">
        <v>5953</v>
      </c>
      <c r="E53" s="4" t="s">
        <v>2135</v>
      </c>
      <c r="F53" s="4">
        <v>172</v>
      </c>
      <c r="G53" s="4" t="s">
        <v>5954</v>
      </c>
      <c r="H53" s="4" t="s">
        <v>5879</v>
      </c>
      <c r="I53" s="4" t="s">
        <v>6</v>
      </c>
      <c r="J53" s="4" t="s">
        <v>15</v>
      </c>
      <c r="K53" s="4">
        <v>60</v>
      </c>
      <c r="L53" s="4" t="s">
        <v>8</v>
      </c>
      <c r="M53" s="4"/>
      <c r="N53" s="4"/>
      <c r="O53" s="4"/>
      <c r="P53" s="4"/>
      <c r="Q53" s="4"/>
      <c r="R53" s="4"/>
      <c r="S53" s="4"/>
      <c r="T53" s="4"/>
      <c r="U53" s="89"/>
      <c r="V53" s="16"/>
      <c r="W53" s="16"/>
      <c r="X53" s="16"/>
      <c r="Y53" s="16"/>
      <c r="Z53" s="16"/>
      <c r="AA53" s="16"/>
      <c r="AB53" s="28" t="str">
        <f>[1]FI!B$116</f>
        <v>6.(b)</v>
      </c>
      <c r="AC53" s="31" t="str">
        <f>[1]FI!C$116</f>
        <v>UPM-KYMMENE OYJ JÄMSÄNKOSKEN TEHDAS</v>
      </c>
      <c r="AD53" s="31" t="str">
        <f>[1]FI!D$116</f>
        <v>UPM-KYMMENE OYJ JÄMSÄNKOSKEN TEHDAS</v>
      </c>
      <c r="AE53" s="31">
        <f>[1]FI!E$116</f>
        <v>6445</v>
      </c>
      <c r="AF53" s="31" t="str">
        <f>[1]FI!F$116</f>
        <v>Tiilikantie 17</v>
      </c>
      <c r="AG53" s="31" t="str">
        <f>[1]FI!G$116</f>
        <v/>
      </c>
      <c r="AH53" s="31" t="str">
        <f>[1]FI!H$116</f>
        <v>JÄMSÄNKOSKI</v>
      </c>
      <c r="AI53" s="31" t="str">
        <f>[1]FI!I$116</f>
        <v>42300</v>
      </c>
      <c r="AJ53" s="31">
        <f>[1]FI!J$116</f>
        <v>395</v>
      </c>
      <c r="AK53" s="31">
        <f>[1]FI!K$116</f>
        <v>258</v>
      </c>
      <c r="AL53" s="31">
        <f>[1]FI!L$116</f>
        <v>0</v>
      </c>
      <c r="AM53" s="31">
        <f>[1]FI!M$116</f>
        <v>351</v>
      </c>
      <c r="AN53" s="8" t="s">
        <v>808</v>
      </c>
    </row>
    <row r="54" spans="1:41" s="5" customFormat="1">
      <c r="A54" s="4" t="s">
        <v>5309</v>
      </c>
      <c r="B54" s="4">
        <v>2012</v>
      </c>
      <c r="C54" s="4" t="s">
        <v>5698</v>
      </c>
      <c r="D54" s="4" t="s">
        <v>5699</v>
      </c>
      <c r="E54" s="4" t="s">
        <v>1446</v>
      </c>
      <c r="F54" s="4">
        <v>104</v>
      </c>
      <c r="G54" s="4" t="s">
        <v>5700</v>
      </c>
      <c r="H54" s="4" t="s">
        <v>5701</v>
      </c>
      <c r="I54" s="4" t="s">
        <v>14</v>
      </c>
      <c r="J54" s="4" t="s">
        <v>15</v>
      </c>
      <c r="K54" s="4">
        <v>115</v>
      </c>
      <c r="L54" s="4" t="s">
        <v>8</v>
      </c>
      <c r="M54" s="4">
        <v>2250.7199999999998</v>
      </c>
      <c r="N54" s="4">
        <v>444.75</v>
      </c>
      <c r="O54" s="4">
        <v>66.400000000000006</v>
      </c>
      <c r="P54" s="4"/>
      <c r="Q54" s="4"/>
      <c r="R54" s="4">
        <v>75</v>
      </c>
      <c r="S54" s="4">
        <v>273.39999999999998</v>
      </c>
      <c r="T54" s="4">
        <v>1.4</v>
      </c>
      <c r="U54" s="87"/>
      <c r="V54" s="16"/>
      <c r="W54" s="16"/>
      <c r="X54" s="16"/>
      <c r="Y54" s="16"/>
      <c r="Z54" s="16"/>
      <c r="AA54" s="16"/>
      <c r="AB54" s="28" t="str">
        <f>[1]FI!B$116</f>
        <v>6.(b)</v>
      </c>
      <c r="AC54" s="31" t="str">
        <f>[1]FI!C$116</f>
        <v>UPM-KYMMENE OYJ JÄMSÄNKOSKEN TEHDAS</v>
      </c>
      <c r="AD54" s="31" t="str">
        <f>[1]FI!D$116</f>
        <v>UPM-KYMMENE OYJ JÄMSÄNKOSKEN TEHDAS</v>
      </c>
      <c r="AE54" s="31">
        <f>[1]FI!E$116</f>
        <v>6445</v>
      </c>
      <c r="AF54" s="31" t="str">
        <f>[1]FI!F$116</f>
        <v>Tiilikantie 17</v>
      </c>
      <c r="AG54" s="31" t="str">
        <f>[1]FI!G$116</f>
        <v/>
      </c>
      <c r="AH54" s="31" t="str">
        <f>[1]FI!H$116</f>
        <v>JÄMSÄNKOSKI</v>
      </c>
      <c r="AI54" s="31" t="str">
        <f>[1]FI!I$116</f>
        <v>42300</v>
      </c>
      <c r="AJ54" s="31">
        <f>[1]FI!J$116</f>
        <v>395</v>
      </c>
      <c r="AK54" s="31">
        <f>[1]FI!K$116</f>
        <v>258</v>
      </c>
      <c r="AL54" s="31">
        <f>[1]FI!L$116</f>
        <v>0</v>
      </c>
      <c r="AM54" s="31">
        <f>[1]FI!M$116</f>
        <v>351</v>
      </c>
      <c r="AN54" s="8" t="s">
        <v>808</v>
      </c>
    </row>
    <row r="55" spans="1:41" s="5" customFormat="1">
      <c r="A55" s="4" t="s">
        <v>5309</v>
      </c>
      <c r="B55" s="4">
        <v>2012</v>
      </c>
      <c r="C55" s="4" t="s">
        <v>5760</v>
      </c>
      <c r="D55" s="4" t="s">
        <v>5761</v>
      </c>
      <c r="E55" s="4" t="s">
        <v>1910</v>
      </c>
      <c r="F55" s="4">
        <v>122</v>
      </c>
      <c r="G55" s="4" t="s">
        <v>5762</v>
      </c>
      <c r="H55" s="4" t="s">
        <v>5701</v>
      </c>
      <c r="I55" s="4" t="s">
        <v>14</v>
      </c>
      <c r="J55" s="4" t="s">
        <v>15</v>
      </c>
      <c r="K55" s="4">
        <v>95</v>
      </c>
      <c r="L55" s="4" t="s">
        <v>8</v>
      </c>
      <c r="M55" s="4"/>
      <c r="N55" s="4"/>
      <c r="O55" s="4">
        <v>57.9</v>
      </c>
      <c r="P55" s="4"/>
      <c r="Q55" s="4"/>
      <c r="R55" s="4">
        <v>29.8</v>
      </c>
      <c r="S55" s="4">
        <v>8.3000000000000007</v>
      </c>
      <c r="T55" s="4">
        <v>0.5</v>
      </c>
      <c r="U55" s="87"/>
      <c r="V55" s="16"/>
      <c r="W55" s="16"/>
      <c r="X55" s="16"/>
      <c r="Y55" s="16"/>
      <c r="Z55" s="16"/>
      <c r="AA55" s="16"/>
      <c r="AB55" s="28" t="str">
        <f>[1]FI!B$116</f>
        <v>6.(b)</v>
      </c>
      <c r="AC55" s="31" t="str">
        <f>[1]FI!C$116</f>
        <v>UPM-KYMMENE OYJ JÄMSÄNKOSKEN TEHDAS</v>
      </c>
      <c r="AD55" s="31" t="str">
        <f>[1]FI!D$116</f>
        <v>UPM-KYMMENE OYJ JÄMSÄNKOSKEN TEHDAS</v>
      </c>
      <c r="AE55" s="31">
        <f>[1]FI!E$116</f>
        <v>6445</v>
      </c>
      <c r="AF55" s="31" t="str">
        <f>[1]FI!F$116</f>
        <v>Tiilikantie 17</v>
      </c>
      <c r="AG55" s="31" t="str">
        <f>[1]FI!G$116</f>
        <v/>
      </c>
      <c r="AH55" s="31" t="str">
        <f>[1]FI!H$116</f>
        <v>JÄMSÄNKOSKI</v>
      </c>
      <c r="AI55" s="31" t="str">
        <f>[1]FI!I$116</f>
        <v>42300</v>
      </c>
      <c r="AJ55" s="31">
        <f>[1]FI!J$116</f>
        <v>395</v>
      </c>
      <c r="AK55" s="31">
        <f>[1]FI!K$116</f>
        <v>258</v>
      </c>
      <c r="AL55" s="31">
        <f>[1]FI!L$116</f>
        <v>0</v>
      </c>
      <c r="AM55" s="31">
        <f>[1]FI!M$116</f>
        <v>351</v>
      </c>
      <c r="AN55" s="8" t="s">
        <v>808</v>
      </c>
    </row>
    <row r="56" spans="1:41">
      <c r="A56" s="1" t="s">
        <v>5309</v>
      </c>
      <c r="B56" s="1">
        <v>2012</v>
      </c>
      <c r="C56" s="1" t="s">
        <v>5740</v>
      </c>
      <c r="D56" s="1" t="s">
        <v>5741</v>
      </c>
      <c r="E56" s="1" t="s">
        <v>1889</v>
      </c>
      <c r="F56" s="1">
        <v>117</v>
      </c>
      <c r="G56" s="1" t="s">
        <v>5742</v>
      </c>
      <c r="H56" s="1" t="s">
        <v>5743</v>
      </c>
      <c r="I56" s="1" t="s">
        <v>6</v>
      </c>
      <c r="J56" s="1" t="s">
        <v>15</v>
      </c>
      <c r="K56" s="1">
        <v>104</v>
      </c>
      <c r="L56" s="1" t="s">
        <v>8</v>
      </c>
      <c r="M56" s="1">
        <v>1065.17</v>
      </c>
      <c r="N56" s="1"/>
      <c r="O56" s="1">
        <v>22.19</v>
      </c>
      <c r="P56" s="1"/>
      <c r="Q56" s="1"/>
      <c r="R56" s="1">
        <v>8.6999999999999993</v>
      </c>
      <c r="S56" s="1">
        <v>111.72</v>
      </c>
      <c r="T56" s="1">
        <v>46.89</v>
      </c>
      <c r="U56" s="81"/>
      <c r="V56" s="3"/>
      <c r="W56" s="3"/>
      <c r="X56" s="3"/>
      <c r="Y56" s="3"/>
      <c r="Z56" s="3"/>
      <c r="AA56" s="3"/>
    </row>
    <row r="57" spans="1:41">
      <c r="A57" s="1" t="s">
        <v>5309</v>
      </c>
      <c r="B57" s="1">
        <v>2012</v>
      </c>
      <c r="C57" s="1" t="s">
        <v>5506</v>
      </c>
      <c r="D57" s="1" t="s">
        <v>5507</v>
      </c>
      <c r="E57" s="1" t="s">
        <v>243</v>
      </c>
      <c r="F57" s="1">
        <v>51</v>
      </c>
      <c r="G57" s="1" t="s">
        <v>5508</v>
      </c>
      <c r="H57" s="1" t="s">
        <v>5509</v>
      </c>
      <c r="I57" s="1" t="s">
        <v>6</v>
      </c>
      <c r="J57" s="1" t="s">
        <v>15</v>
      </c>
      <c r="K57" s="1">
        <v>204</v>
      </c>
      <c r="L57" s="1" t="s">
        <v>8</v>
      </c>
      <c r="M57" s="1">
        <v>2359.34</v>
      </c>
      <c r="N57" s="1">
        <v>1215.17</v>
      </c>
      <c r="O57" s="1">
        <v>12.91</v>
      </c>
      <c r="P57" s="1"/>
      <c r="Q57" s="1">
        <v>16.29</v>
      </c>
      <c r="R57" s="1">
        <v>547.67999999999995</v>
      </c>
      <c r="S57" s="1">
        <v>402.24</v>
      </c>
      <c r="T57" s="1">
        <v>27.06</v>
      </c>
      <c r="U57" s="80"/>
      <c r="V57" s="3"/>
      <c r="W57" s="3"/>
      <c r="X57" s="3"/>
      <c r="Y57" s="3"/>
      <c r="Z57" s="3"/>
      <c r="AA57" s="3"/>
    </row>
    <row r="58" spans="1:41">
      <c r="A58" s="1" t="s">
        <v>5309</v>
      </c>
      <c r="B58" s="1">
        <v>2012</v>
      </c>
      <c r="C58" s="1" t="s">
        <v>5327</v>
      </c>
      <c r="D58" s="1" t="s">
        <v>5328</v>
      </c>
      <c r="E58" s="1" t="s">
        <v>1879</v>
      </c>
      <c r="F58" s="1">
        <v>115</v>
      </c>
      <c r="G58" s="1" t="s">
        <v>5329</v>
      </c>
      <c r="H58" s="1" t="s">
        <v>5330</v>
      </c>
      <c r="I58" s="1" t="s">
        <v>6</v>
      </c>
      <c r="J58" s="1"/>
      <c r="K58" s="1">
        <v>630</v>
      </c>
      <c r="L58" s="1" t="s">
        <v>27</v>
      </c>
      <c r="M58" s="1"/>
      <c r="N58" s="1"/>
      <c r="O58" s="1">
        <v>17.62</v>
      </c>
      <c r="P58" s="1"/>
      <c r="Q58" s="1"/>
      <c r="R58" s="1">
        <v>0.4</v>
      </c>
      <c r="S58" s="1">
        <v>3.3</v>
      </c>
      <c r="T58" s="1">
        <v>0.12</v>
      </c>
      <c r="U58" s="80"/>
      <c r="V58" s="3"/>
      <c r="W58" s="3"/>
      <c r="X58" s="3"/>
      <c r="Y58" s="3"/>
      <c r="Z58" s="3"/>
      <c r="AA58" s="3"/>
      <c r="AB58" s="40"/>
      <c r="AC58" s="35"/>
      <c r="AD58" s="35"/>
      <c r="AE58" s="35"/>
      <c r="AF58" s="35"/>
      <c r="AG58" s="35"/>
      <c r="AH58" s="35"/>
      <c r="AI58" s="35"/>
      <c r="AJ58" s="35"/>
      <c r="AK58" s="35"/>
      <c r="AL58" s="35"/>
      <c r="AM58" s="35"/>
      <c r="AN58" s="37"/>
      <c r="AO58" s="35"/>
    </row>
    <row r="59" spans="1:41" s="5" customFormat="1" ht="26.4">
      <c r="A59" s="4" t="s">
        <v>5309</v>
      </c>
      <c r="B59" s="4">
        <v>2012</v>
      </c>
      <c r="C59" s="4" t="s">
        <v>5800</v>
      </c>
      <c r="D59" s="4" t="s">
        <v>5801</v>
      </c>
      <c r="E59" s="4" t="s">
        <v>1960</v>
      </c>
      <c r="F59" s="4">
        <v>133</v>
      </c>
      <c r="G59" s="4" t="s">
        <v>5802</v>
      </c>
      <c r="H59" s="4" t="s">
        <v>5803</v>
      </c>
      <c r="I59" s="4" t="s">
        <v>6</v>
      </c>
      <c r="J59" s="4" t="s">
        <v>15</v>
      </c>
      <c r="K59" s="4">
        <v>82.3</v>
      </c>
      <c r="L59" s="4" t="s">
        <v>8</v>
      </c>
      <c r="M59" s="4"/>
      <c r="N59" s="4"/>
      <c r="O59" s="4"/>
      <c r="P59" s="4"/>
      <c r="Q59" s="4"/>
      <c r="R59" s="4"/>
      <c r="S59" s="4"/>
      <c r="T59" s="4"/>
      <c r="U59" s="91" t="s">
        <v>5804</v>
      </c>
      <c r="V59" s="16"/>
      <c r="W59" s="16"/>
      <c r="X59" s="16"/>
      <c r="Y59" s="16"/>
      <c r="Z59" s="16"/>
      <c r="AA59" s="16"/>
      <c r="AB59" s="28" t="str">
        <f>[1]FI!B$133</f>
        <v>1.(c)</v>
      </c>
      <c r="AC59" s="31" t="str">
        <f>[1]FI!C$133</f>
        <v>JYVÄSKYLÄN ENERGIANTUOTANTO OY, SAVELAN VOIMALAITOS, Savelan voimalaitos</v>
      </c>
      <c r="AD59" s="31" t="str">
        <f>[1]FI!D$133</f>
        <v>JYVÄSKYLÄN ENERGIANTUOTANTO OY, SAVELAN VOIMALAITOS, Savelan voimalaitos</v>
      </c>
      <c r="AE59" s="31">
        <f>[1]FI!E$133</f>
        <v>6427</v>
      </c>
      <c r="AF59" s="31" t="str">
        <f>[1]FI!F$133</f>
        <v>Onkapannu 5</v>
      </c>
      <c r="AG59" s="31" t="str">
        <f>[1]FI!G$133</f>
        <v/>
      </c>
      <c r="AH59" s="31" t="str">
        <f>[1]FI!H$133</f>
        <v>JYVÄSKYLÄ</v>
      </c>
      <c r="AI59" s="31" t="str">
        <f>[1]FI!I$133</f>
        <v>40101</v>
      </c>
      <c r="AJ59" s="31">
        <f>[1]FI!J$133</f>
        <v>0</v>
      </c>
      <c r="AK59" s="31">
        <f>[1]FI!K$133</f>
        <v>0</v>
      </c>
      <c r="AL59" s="31">
        <f>[1]FI!L$133</f>
        <v>0</v>
      </c>
      <c r="AM59" s="31">
        <f>[1]FI!M$133</f>
        <v>0</v>
      </c>
      <c r="AN59" s="8" t="s">
        <v>808</v>
      </c>
    </row>
    <row r="60" spans="1:41" s="5" customFormat="1">
      <c r="A60" s="4" t="s">
        <v>5309</v>
      </c>
      <c r="B60" s="4">
        <v>2012</v>
      </c>
      <c r="C60" s="4" t="s">
        <v>5427</v>
      </c>
      <c r="D60" s="4" t="s">
        <v>5428</v>
      </c>
      <c r="E60" s="4" t="s">
        <v>148</v>
      </c>
      <c r="F60" s="4">
        <v>30</v>
      </c>
      <c r="G60" s="4" t="s">
        <v>5429</v>
      </c>
      <c r="H60" s="4" t="s">
        <v>5430</v>
      </c>
      <c r="I60" s="4" t="s">
        <v>6</v>
      </c>
      <c r="J60" s="4" t="s">
        <v>15</v>
      </c>
      <c r="K60" s="4">
        <v>295</v>
      </c>
      <c r="L60" s="4" t="s">
        <v>8</v>
      </c>
      <c r="M60" s="4">
        <v>1855.43</v>
      </c>
      <c r="N60" s="4">
        <v>2166.84</v>
      </c>
      <c r="O60" s="4">
        <v>13.6</v>
      </c>
      <c r="P60" s="4"/>
      <c r="Q60" s="4"/>
      <c r="R60" s="4">
        <v>586.29999999999995</v>
      </c>
      <c r="S60" s="4">
        <v>553.4</v>
      </c>
      <c r="T60" s="4">
        <v>75.599999999999994</v>
      </c>
      <c r="U60" s="87"/>
      <c r="V60" s="16"/>
      <c r="W60" s="16"/>
      <c r="X60" s="16"/>
      <c r="Y60" s="16"/>
      <c r="Z60" s="16"/>
      <c r="AA60" s="16"/>
      <c r="AB60" s="28" t="str">
        <f>[1]FI!B$133</f>
        <v>1.(c)</v>
      </c>
      <c r="AC60" s="31" t="str">
        <f>[1]FI!C$133</f>
        <v>JYVÄSKYLÄN ENERGIANTUOTANTO OY, SAVELAN VOIMALAITOS, Savelan voimalaitos</v>
      </c>
      <c r="AD60" s="31" t="str">
        <f>[1]FI!D$133</f>
        <v>JYVÄSKYLÄN ENERGIANTUOTANTO OY, SAVELAN VOIMALAITOS, Savelan voimalaitos</v>
      </c>
      <c r="AE60" s="31">
        <f>[1]FI!E$133</f>
        <v>6427</v>
      </c>
      <c r="AF60" s="31" t="str">
        <f>[1]FI!F$133</f>
        <v>Onkapannu 5</v>
      </c>
      <c r="AG60" s="31" t="str">
        <f>[1]FI!G$133</f>
        <v/>
      </c>
      <c r="AH60" s="31" t="str">
        <f>[1]FI!H$133</f>
        <v>JYVÄSKYLÄ</v>
      </c>
      <c r="AI60" s="31" t="str">
        <f>[1]FI!I$133</f>
        <v>40101</v>
      </c>
      <c r="AJ60" s="31">
        <f>[1]FI!J$133</f>
        <v>0</v>
      </c>
      <c r="AK60" s="31">
        <f>[1]FI!K$133</f>
        <v>0</v>
      </c>
      <c r="AL60" s="31">
        <f>[1]FI!L$133</f>
        <v>0</v>
      </c>
      <c r="AM60" s="31">
        <f>[1]FI!M$133</f>
        <v>0</v>
      </c>
      <c r="AN60" s="8" t="s">
        <v>808</v>
      </c>
    </row>
    <row r="61" spans="1:41" s="5" customFormat="1">
      <c r="A61" s="4" t="s">
        <v>5309</v>
      </c>
      <c r="B61" s="4">
        <v>2012</v>
      </c>
      <c r="C61" s="4" t="s">
        <v>5905</v>
      </c>
      <c r="D61" s="4" t="s">
        <v>5906</v>
      </c>
      <c r="E61" s="4" t="s">
        <v>2073</v>
      </c>
      <c r="F61" s="4">
        <v>159</v>
      </c>
      <c r="G61" s="4" t="s">
        <v>5907</v>
      </c>
      <c r="H61" s="4" t="s">
        <v>5908</v>
      </c>
      <c r="I61" s="4" t="s">
        <v>6</v>
      </c>
      <c r="J61" s="4" t="s">
        <v>15</v>
      </c>
      <c r="K61" s="4">
        <v>66.5</v>
      </c>
      <c r="L61" s="4" t="s">
        <v>8</v>
      </c>
      <c r="M61" s="4"/>
      <c r="N61" s="4"/>
      <c r="O61" s="4">
        <v>8.24</v>
      </c>
      <c r="P61" s="4"/>
      <c r="Q61" s="4"/>
      <c r="R61" s="4">
        <v>3.9</v>
      </c>
      <c r="S61" s="4">
        <v>0.9</v>
      </c>
      <c r="T61" s="4">
        <v>0.1</v>
      </c>
      <c r="U61" s="89"/>
      <c r="V61" s="16"/>
      <c r="W61" s="16"/>
      <c r="X61" s="16"/>
      <c r="Y61" s="16"/>
      <c r="Z61" s="16"/>
      <c r="AA61" s="16"/>
      <c r="AB61" s="28" t="str">
        <f>[1]FI!B$133</f>
        <v>1.(c)</v>
      </c>
      <c r="AC61" s="31" t="str">
        <f>[1]FI!C$133</f>
        <v>JYVÄSKYLÄN ENERGIANTUOTANTO OY, SAVELAN VOIMALAITOS, Savelan voimalaitos</v>
      </c>
      <c r="AD61" s="31" t="str">
        <f>[1]FI!D$133</f>
        <v>JYVÄSKYLÄN ENERGIANTUOTANTO OY, SAVELAN VOIMALAITOS, Savelan voimalaitos</v>
      </c>
      <c r="AE61" s="31">
        <f>[1]FI!E$133</f>
        <v>6427</v>
      </c>
      <c r="AF61" s="31" t="str">
        <f>[1]FI!F$133</f>
        <v>Onkapannu 5</v>
      </c>
      <c r="AG61" s="31" t="str">
        <f>[1]FI!G$133</f>
        <v/>
      </c>
      <c r="AH61" s="31" t="str">
        <f>[1]FI!H$133</f>
        <v>JYVÄSKYLÄ</v>
      </c>
      <c r="AI61" s="31" t="str">
        <f>[1]FI!I$133</f>
        <v>40101</v>
      </c>
      <c r="AJ61" s="31">
        <f>[1]FI!J$133</f>
        <v>0</v>
      </c>
      <c r="AK61" s="31">
        <f>[1]FI!K$133</f>
        <v>0</v>
      </c>
      <c r="AL61" s="31">
        <f>[1]FI!L$133</f>
        <v>0</v>
      </c>
      <c r="AM61" s="31">
        <f>[1]FI!M$133</f>
        <v>0</v>
      </c>
      <c r="AN61" s="8" t="s">
        <v>808</v>
      </c>
    </row>
    <row r="62" spans="1:41" s="5" customFormat="1">
      <c r="A62" s="4" t="s">
        <v>5309</v>
      </c>
      <c r="B62" s="4">
        <v>2012</v>
      </c>
      <c r="C62" s="4" t="s">
        <v>5458</v>
      </c>
      <c r="D62" s="4" t="s">
        <v>5459</v>
      </c>
      <c r="E62" s="4" t="s">
        <v>185</v>
      </c>
      <c r="F62" s="4">
        <v>38</v>
      </c>
      <c r="G62" s="4" t="s">
        <v>5460</v>
      </c>
      <c r="H62" s="4" t="s">
        <v>5461</v>
      </c>
      <c r="I62" s="4" t="s">
        <v>14</v>
      </c>
      <c r="J62" s="4" t="s">
        <v>15</v>
      </c>
      <c r="K62" s="4">
        <v>260</v>
      </c>
      <c r="L62" s="4" t="s">
        <v>8</v>
      </c>
      <c r="M62" s="4">
        <v>2090.3000000000002</v>
      </c>
      <c r="N62" s="4">
        <v>1684</v>
      </c>
      <c r="O62" s="4">
        <v>14.5</v>
      </c>
      <c r="P62" s="4"/>
      <c r="Q62" s="4"/>
      <c r="R62" s="4">
        <v>60.68</v>
      </c>
      <c r="S62" s="4">
        <v>83.83</v>
      </c>
      <c r="T62" s="4">
        <v>37.24</v>
      </c>
      <c r="U62" s="87"/>
      <c r="V62" s="16"/>
      <c r="W62" s="16"/>
      <c r="X62" s="16"/>
      <c r="Y62" s="16"/>
      <c r="Z62" s="16"/>
      <c r="AA62" s="16"/>
      <c r="AB62" s="28" t="str">
        <f>[1]FI!B$144</f>
        <v>1.(c)</v>
      </c>
      <c r="AC62" s="31" t="str">
        <f>[1]FI!C$144</f>
        <v>KAINUUN VOIMA OY, Kajaanin Höyryvoimalaitos</v>
      </c>
      <c r="AD62" s="31" t="str">
        <f>[1]FI!D$144</f>
        <v>KAINUUN VOIMA OY, Kajaanin Höyryvoimalaitos</v>
      </c>
      <c r="AE62" s="31">
        <f>[1]FI!E$144</f>
        <v>6533</v>
      </c>
      <c r="AF62" s="31" t="str">
        <f>[1]FI!F$144</f>
        <v>Tehdaskatu 15</v>
      </c>
      <c r="AG62" s="31" t="str">
        <f>[1]FI!G$144</f>
        <v/>
      </c>
      <c r="AH62" s="31" t="str">
        <f>[1]FI!H$144</f>
        <v>KAJAANI</v>
      </c>
      <c r="AI62" s="31" t="str">
        <f>[1]FI!I$144</f>
        <v>87100</v>
      </c>
      <c r="AJ62" s="31">
        <f>[1]FI!J$144</f>
        <v>102</v>
      </c>
      <c r="AK62" s="31">
        <f>[1]FI!K$144</f>
        <v>0</v>
      </c>
      <c r="AL62" s="31">
        <f>[1]FI!L$144</f>
        <v>0</v>
      </c>
      <c r="AM62" s="31">
        <f>[1]FI!M$144</f>
        <v>409</v>
      </c>
      <c r="AN62" s="8" t="s">
        <v>808</v>
      </c>
    </row>
    <row r="63" spans="1:41" s="5" customFormat="1">
      <c r="A63" s="4" t="s">
        <v>5309</v>
      </c>
      <c r="B63" s="4">
        <v>2012</v>
      </c>
      <c r="C63" s="4" t="s">
        <v>5635</v>
      </c>
      <c r="D63" s="4" t="s">
        <v>5636</v>
      </c>
      <c r="E63" s="4" t="s">
        <v>401</v>
      </c>
      <c r="F63" s="4">
        <v>87</v>
      </c>
      <c r="G63" s="4" t="s">
        <v>5637</v>
      </c>
      <c r="H63" s="4" t="s">
        <v>5638</v>
      </c>
      <c r="I63" s="4" t="s">
        <v>14</v>
      </c>
      <c r="J63" s="4" t="s">
        <v>15</v>
      </c>
      <c r="K63" s="4">
        <v>133</v>
      </c>
      <c r="L63" s="4" t="s">
        <v>8</v>
      </c>
      <c r="M63" s="4"/>
      <c r="N63" s="4"/>
      <c r="O63" s="4">
        <v>66</v>
      </c>
      <c r="P63" s="4"/>
      <c r="Q63" s="4"/>
      <c r="R63" s="4">
        <v>33.299999999999997</v>
      </c>
      <c r="S63" s="4">
        <v>18.579999999999998</v>
      </c>
      <c r="T63" s="4">
        <v>1.01</v>
      </c>
      <c r="U63" s="87"/>
      <c r="V63" s="16"/>
      <c r="W63" s="16"/>
      <c r="X63" s="16"/>
      <c r="Y63" s="16"/>
      <c r="Z63" s="16"/>
      <c r="AA63" s="16"/>
      <c r="AB63" s="28" t="str">
        <f>[1]FI!B$144</f>
        <v>1.(c)</v>
      </c>
      <c r="AC63" s="31" t="str">
        <f>[1]FI!C$144</f>
        <v>KAINUUN VOIMA OY, Kajaanin Höyryvoimalaitos</v>
      </c>
      <c r="AD63" s="31" t="str">
        <f>[1]FI!D$144</f>
        <v>KAINUUN VOIMA OY, Kajaanin Höyryvoimalaitos</v>
      </c>
      <c r="AE63" s="31">
        <f>[1]FI!E$144</f>
        <v>6533</v>
      </c>
      <c r="AF63" s="31" t="str">
        <f>[1]FI!F$144</f>
        <v>Tehdaskatu 15</v>
      </c>
      <c r="AG63" s="31" t="str">
        <f>[1]FI!G$144</f>
        <v/>
      </c>
      <c r="AH63" s="31" t="str">
        <f>[1]FI!H$144</f>
        <v>KAJAANI</v>
      </c>
      <c r="AI63" s="31" t="str">
        <f>[1]FI!I$144</f>
        <v>87100</v>
      </c>
      <c r="AJ63" s="31">
        <f>[1]FI!J$144</f>
        <v>102</v>
      </c>
      <c r="AK63" s="31">
        <f>[1]FI!K$144</f>
        <v>0</v>
      </c>
      <c r="AL63" s="31">
        <f>[1]FI!L$144</f>
        <v>0</v>
      </c>
      <c r="AM63" s="31">
        <f>[1]FI!M$144</f>
        <v>409</v>
      </c>
      <c r="AN63" s="8" t="s">
        <v>808</v>
      </c>
    </row>
    <row r="64" spans="1:41" s="5" customFormat="1">
      <c r="A64" s="4" t="s">
        <v>5309</v>
      </c>
      <c r="B64" s="4">
        <v>2012</v>
      </c>
      <c r="C64" s="4" t="s">
        <v>5933</v>
      </c>
      <c r="D64" s="4" t="s">
        <v>5934</v>
      </c>
      <c r="E64" s="4" t="s">
        <v>2111</v>
      </c>
      <c r="F64" s="4">
        <v>167</v>
      </c>
      <c r="G64" s="4" t="s">
        <v>5935</v>
      </c>
      <c r="H64" s="4" t="s">
        <v>5936</v>
      </c>
      <c r="I64" s="4" t="s">
        <v>34</v>
      </c>
      <c r="J64" s="4" t="s">
        <v>15</v>
      </c>
      <c r="K64" s="4">
        <v>65.2</v>
      </c>
      <c r="L64" s="4" t="s">
        <v>8</v>
      </c>
      <c r="M64" s="4">
        <v>777</v>
      </c>
      <c r="N64" s="4"/>
      <c r="O64" s="4">
        <v>6.84</v>
      </c>
      <c r="P64" s="4"/>
      <c r="Q64" s="4"/>
      <c r="R64" s="4">
        <v>39.94</v>
      </c>
      <c r="S64" s="4">
        <v>139.38999999999999</v>
      </c>
      <c r="T64" s="4">
        <v>1.76</v>
      </c>
      <c r="U64" s="87"/>
      <c r="V64" s="16"/>
      <c r="W64" s="16"/>
      <c r="X64" s="16"/>
      <c r="Y64" s="16"/>
      <c r="Z64" s="16"/>
      <c r="AA64" s="16"/>
      <c r="AB64" s="28" t="str">
        <f>[1]FI!B$159</f>
        <v>6.(a)</v>
      </c>
      <c r="AC64" s="31" t="str">
        <f>[1]FI!C$159</f>
        <v>Metsä Board Oyj, Kaskinen BCTMP, (ent. M-real Oyj)</v>
      </c>
      <c r="AD64" s="31" t="str">
        <f>[1]FI!D$159</f>
        <v>Metsä Board Oyj, Kaskinen BCTMP, (ent. M-real Oyj)</v>
      </c>
      <c r="AE64" s="31">
        <f>[1]FI!E$159</f>
        <v>125250</v>
      </c>
      <c r="AF64" s="31" t="str">
        <f>[1]FI!F$159</f>
        <v>Hermansintie</v>
      </c>
      <c r="AG64" s="31" t="str">
        <f>[1]FI!G$159</f>
        <v/>
      </c>
      <c r="AH64" s="31" t="str">
        <f>[1]FI!H$159</f>
        <v>KASKINEN</v>
      </c>
      <c r="AI64" s="31" t="str">
        <f>[1]FI!I$159</f>
        <v>64260</v>
      </c>
      <c r="AJ64" s="31">
        <f>[1]FI!J$159</f>
        <v>182</v>
      </c>
      <c r="AK64" s="31">
        <f>[1]FI!K$159</f>
        <v>0</v>
      </c>
      <c r="AL64" s="31">
        <f>[1]FI!L$159</f>
        <v>0</v>
      </c>
      <c r="AM64" s="31">
        <f>[1]FI!M$159</f>
        <v>0</v>
      </c>
      <c r="AN64" s="8" t="s">
        <v>808</v>
      </c>
    </row>
    <row r="65" spans="1:41" s="5" customFormat="1">
      <c r="A65" s="4" t="s">
        <v>5309</v>
      </c>
      <c r="B65" s="4">
        <v>2012</v>
      </c>
      <c r="C65" s="4" t="s">
        <v>5596</v>
      </c>
      <c r="D65" s="4" t="s">
        <v>5597</v>
      </c>
      <c r="E65" s="4" t="s">
        <v>354</v>
      </c>
      <c r="F65" s="4">
        <v>76</v>
      </c>
      <c r="G65" s="4" t="s">
        <v>5598</v>
      </c>
      <c r="H65" s="4" t="s">
        <v>5599</v>
      </c>
      <c r="I65" s="4" t="s">
        <v>6</v>
      </c>
      <c r="J65" s="4" t="s">
        <v>15</v>
      </c>
      <c r="K65" s="4">
        <v>156</v>
      </c>
      <c r="L65" s="4" t="s">
        <v>8</v>
      </c>
      <c r="M65" s="4"/>
      <c r="N65" s="4"/>
      <c r="O65" s="4"/>
      <c r="P65" s="4"/>
      <c r="Q65" s="4"/>
      <c r="R65" s="4"/>
      <c r="S65" s="4"/>
      <c r="T65" s="4"/>
      <c r="U65" s="87"/>
      <c r="V65" s="16"/>
      <c r="W65" s="16"/>
      <c r="X65" s="16"/>
      <c r="Y65" s="16"/>
      <c r="Z65" s="16"/>
      <c r="AA65" s="16"/>
      <c r="AB65" s="28" t="str">
        <f>[1]FI!B$172</f>
        <v>6.(a)</v>
      </c>
      <c r="AC65" s="31" t="str">
        <f>[1]FI!C$172</f>
        <v>Metsä Fibre Oy, Kemin tehdas</v>
      </c>
      <c r="AD65" s="31" t="str">
        <f>[1]FI!D$172</f>
        <v>Metsä Fibre Oy, Kemin tehdas</v>
      </c>
      <c r="AE65" s="31">
        <f>[1]FI!E$172</f>
        <v>6592</v>
      </c>
      <c r="AF65" s="31" t="str">
        <f>[1]FI!F$172</f>
        <v>Päätie 250, Pajusaari</v>
      </c>
      <c r="AG65" s="31" t="str">
        <f>[1]FI!G$172</f>
        <v/>
      </c>
      <c r="AH65" s="31" t="str">
        <f>[1]FI!H$172</f>
        <v>KEMI</v>
      </c>
      <c r="AI65" s="31" t="str">
        <f>[1]FI!I$172</f>
        <v>94200</v>
      </c>
      <c r="AJ65" s="31">
        <f>[1]FI!J$172</f>
        <v>1040</v>
      </c>
      <c r="AK65" s="31">
        <f>[1]FI!K$172</f>
        <v>0</v>
      </c>
      <c r="AL65" s="31">
        <f>[1]FI!L$172</f>
        <v>0</v>
      </c>
      <c r="AM65" s="31">
        <f>[1]FI!M$172</f>
        <v>1450</v>
      </c>
      <c r="AN65" s="8" t="s">
        <v>808</v>
      </c>
    </row>
    <row r="66" spans="1:41">
      <c r="A66" s="1" t="s">
        <v>5309</v>
      </c>
      <c r="B66" s="1">
        <v>2012</v>
      </c>
      <c r="C66" s="1" t="s">
        <v>5679</v>
      </c>
      <c r="D66" s="1" t="s">
        <v>5680</v>
      </c>
      <c r="E66" s="1" t="s">
        <v>473</v>
      </c>
      <c r="F66" s="1">
        <v>99</v>
      </c>
      <c r="G66" s="1" t="s">
        <v>5681</v>
      </c>
      <c r="H66" s="1" t="s">
        <v>5599</v>
      </c>
      <c r="I66" s="1" t="s">
        <v>6</v>
      </c>
      <c r="J66" s="1" t="s">
        <v>15</v>
      </c>
      <c r="K66" s="1">
        <v>120</v>
      </c>
      <c r="L66" s="1" t="s">
        <v>8</v>
      </c>
      <c r="M66" s="1">
        <v>1682.44</v>
      </c>
      <c r="N66" s="1"/>
      <c r="O66" s="1">
        <v>7.23</v>
      </c>
      <c r="P66" s="1"/>
      <c r="Q66" s="1"/>
      <c r="R66" s="1">
        <v>0.72</v>
      </c>
      <c r="S66" s="1">
        <v>87.5</v>
      </c>
      <c r="T66" s="1">
        <v>2.09</v>
      </c>
      <c r="U66" s="80"/>
      <c r="V66" s="3"/>
      <c r="W66" s="3"/>
      <c r="X66" s="3"/>
      <c r="Y66" s="3"/>
      <c r="Z66" s="3"/>
      <c r="AA66" s="3"/>
    </row>
    <row r="67" spans="1:41">
      <c r="A67" s="1" t="s">
        <v>5309</v>
      </c>
      <c r="B67" s="1">
        <v>2012</v>
      </c>
      <c r="C67" s="1" t="s">
        <v>5439</v>
      </c>
      <c r="D67" s="1" t="s">
        <v>5440</v>
      </c>
      <c r="E67" s="1" t="s">
        <v>162</v>
      </c>
      <c r="F67" s="1">
        <v>33</v>
      </c>
      <c r="G67" s="1" t="s">
        <v>5441</v>
      </c>
      <c r="H67" s="1" t="s">
        <v>5442</v>
      </c>
      <c r="I67" s="1" t="s">
        <v>14</v>
      </c>
      <c r="J67" s="1" t="s">
        <v>15</v>
      </c>
      <c r="K67" s="1">
        <v>276</v>
      </c>
      <c r="L67" s="1" t="s">
        <v>8</v>
      </c>
      <c r="M67" s="1">
        <v>3625.42</v>
      </c>
      <c r="N67" s="1">
        <v>3017</v>
      </c>
      <c r="O67" s="1">
        <v>36.44</v>
      </c>
      <c r="P67" s="1"/>
      <c r="Q67" s="1"/>
      <c r="R67" s="1">
        <v>634.88</v>
      </c>
      <c r="S67" s="1">
        <v>711.36</v>
      </c>
      <c r="T67" s="1">
        <v>5.01</v>
      </c>
      <c r="U67" s="80"/>
      <c r="V67" s="3"/>
      <c r="W67" s="3"/>
      <c r="X67" s="3"/>
      <c r="Y67" s="3"/>
      <c r="Z67" s="3"/>
      <c r="AA67" s="3"/>
    </row>
    <row r="68" spans="1:41">
      <c r="A68" s="1" t="s">
        <v>5309</v>
      </c>
      <c r="B68" s="1">
        <v>2012</v>
      </c>
      <c r="C68" s="1" t="s">
        <v>5527</v>
      </c>
      <c r="D68" s="1" t="s">
        <v>5528</v>
      </c>
      <c r="E68" s="1" t="s">
        <v>269</v>
      </c>
      <c r="F68" s="1">
        <v>57</v>
      </c>
      <c r="G68" s="1" t="s">
        <v>5529</v>
      </c>
      <c r="H68" s="1" t="s">
        <v>5442</v>
      </c>
      <c r="I68" s="1" t="s">
        <v>6</v>
      </c>
      <c r="J68" s="1" t="s">
        <v>15</v>
      </c>
      <c r="K68" s="1">
        <v>193</v>
      </c>
      <c r="L68" s="1" t="s">
        <v>8</v>
      </c>
      <c r="M68" s="1"/>
      <c r="N68" s="1"/>
      <c r="O68" s="1">
        <v>142.15</v>
      </c>
      <c r="P68" s="1"/>
      <c r="Q68" s="1"/>
      <c r="R68" s="1">
        <v>68.84</v>
      </c>
      <c r="S68" s="1">
        <v>34.119999999999997</v>
      </c>
      <c r="T68" s="1">
        <v>2.63</v>
      </c>
      <c r="U68" s="80"/>
      <c r="V68" s="3"/>
      <c r="W68" s="3"/>
      <c r="X68" s="3"/>
      <c r="Y68" s="3"/>
      <c r="Z68" s="3"/>
      <c r="AA68" s="3"/>
    </row>
    <row r="69" spans="1:41" s="5" customFormat="1">
      <c r="A69" s="4" t="s">
        <v>5309</v>
      </c>
      <c r="B69" s="4">
        <v>2012</v>
      </c>
      <c r="C69" s="4" t="s">
        <v>5812</v>
      </c>
      <c r="D69" s="4" t="s">
        <v>5813</v>
      </c>
      <c r="E69" s="4" t="s">
        <v>1972</v>
      </c>
      <c r="F69" s="4">
        <v>136</v>
      </c>
      <c r="G69" s="4" t="s">
        <v>5814</v>
      </c>
      <c r="H69" s="4" t="s">
        <v>5815</v>
      </c>
      <c r="I69" s="4" t="s">
        <v>34</v>
      </c>
      <c r="J69" s="4" t="s">
        <v>15</v>
      </c>
      <c r="K69" s="4">
        <v>80</v>
      </c>
      <c r="L69" s="4" t="s">
        <v>8</v>
      </c>
      <c r="M69" s="4">
        <v>955.93</v>
      </c>
      <c r="N69" s="4">
        <v>339.63</v>
      </c>
      <c r="O69" s="4">
        <v>2.97</v>
      </c>
      <c r="P69" s="4"/>
      <c r="Q69" s="4"/>
      <c r="R69" s="4">
        <v>37.659999999999997</v>
      </c>
      <c r="S69" s="4">
        <v>123.68</v>
      </c>
      <c r="T69" s="4">
        <v>6.38</v>
      </c>
      <c r="U69" s="87"/>
      <c r="V69" s="16"/>
      <c r="W69" s="16"/>
      <c r="X69" s="16"/>
      <c r="Y69" s="16"/>
      <c r="Z69" s="16"/>
      <c r="AA69" s="16"/>
      <c r="AB69" s="28" t="str">
        <f>[1]FI!B$194</f>
        <v>1.(c)</v>
      </c>
      <c r="AC69" s="31" t="str">
        <f>[1]FI!C$194</f>
        <v>Kokkolan Voima Oy, Ykspihlajan voimalaitos</v>
      </c>
      <c r="AD69" s="31" t="str">
        <f>[1]FI!D$194</f>
        <v>Kokkolan Voima Oy, Ykspihlajan voimalaitos</v>
      </c>
      <c r="AE69" s="31">
        <f>[1]FI!E$194</f>
        <v>8059</v>
      </c>
      <c r="AF69" s="31" t="str">
        <f>[1]FI!F$194</f>
        <v>Kemirantie 8</v>
      </c>
      <c r="AG69" s="31" t="str">
        <f>[1]FI!G$194</f>
        <v/>
      </c>
      <c r="AH69" s="31" t="str">
        <f>[1]FI!H$194</f>
        <v>KOKKOLA</v>
      </c>
      <c r="AI69" s="31" t="str">
        <f>[1]FI!I$194</f>
        <v>67900</v>
      </c>
      <c r="AJ69" s="31">
        <f>[1]FI!J$194</f>
        <v>136</v>
      </c>
      <c r="AK69" s="31">
        <f>[1]FI!K$194</f>
        <v>0</v>
      </c>
      <c r="AL69" s="31">
        <f>[1]FI!L$194</f>
        <v>0</v>
      </c>
      <c r="AM69" s="31">
        <f>[1]FI!M$194</f>
        <v>151</v>
      </c>
      <c r="AN69" s="8" t="s">
        <v>808</v>
      </c>
    </row>
    <row r="70" spans="1:41" s="5" customFormat="1">
      <c r="A70" s="4" t="s">
        <v>5309</v>
      </c>
      <c r="B70" s="4">
        <v>2012</v>
      </c>
      <c r="C70" s="4" t="s">
        <v>5510</v>
      </c>
      <c r="D70" s="4" t="s">
        <v>5511</v>
      </c>
      <c r="E70" s="4" t="s">
        <v>247</v>
      </c>
      <c r="F70" s="4">
        <v>52</v>
      </c>
      <c r="G70" s="4" t="s">
        <v>5512</v>
      </c>
      <c r="H70" s="4" t="s">
        <v>5513</v>
      </c>
      <c r="I70" s="4" t="s">
        <v>14</v>
      </c>
      <c r="J70" s="4" t="s">
        <v>15</v>
      </c>
      <c r="K70" s="4">
        <v>200</v>
      </c>
      <c r="L70" s="4" t="s">
        <v>8</v>
      </c>
      <c r="M70" s="4"/>
      <c r="N70" s="4"/>
      <c r="O70" s="4"/>
      <c r="P70" s="4"/>
      <c r="Q70" s="4"/>
      <c r="R70" s="4"/>
      <c r="S70" s="4"/>
      <c r="T70" s="4"/>
      <c r="U70" s="87"/>
      <c r="V70" s="16"/>
      <c r="W70" s="16"/>
      <c r="X70" s="16"/>
      <c r="Y70" s="16"/>
      <c r="Z70" s="16"/>
      <c r="AA70" s="16"/>
      <c r="AB70" s="28" t="str">
        <f>[1]FI!B$195</f>
        <v>1.(c)</v>
      </c>
      <c r="AC70" s="31" t="str">
        <f>[1]FI!C$195</f>
        <v>Oy Kokkola Power Ab</v>
      </c>
      <c r="AD70" s="31" t="str">
        <f>[1]FI!D$195</f>
        <v>Oy Kokkola Power Ab</v>
      </c>
      <c r="AE70" s="31">
        <f>[1]FI!E$195</f>
        <v>8261</v>
      </c>
      <c r="AF70" s="31" t="str">
        <f>[1]FI!F$195</f>
        <v>Outokummuntie 12</v>
      </c>
      <c r="AG70" s="31" t="str">
        <f>[1]FI!G$195</f>
        <v/>
      </c>
      <c r="AH70" s="31" t="str">
        <f>[1]FI!H$195</f>
        <v>KOKKOLA</v>
      </c>
      <c r="AI70" s="31" t="str">
        <f>[1]FI!I$195</f>
        <v>67101</v>
      </c>
      <c r="AJ70" s="31">
        <f>[1]FI!J$195</f>
        <v>154</v>
      </c>
      <c r="AK70" s="31">
        <f>[1]FI!K$195</f>
        <v>278</v>
      </c>
      <c r="AL70" s="31">
        <f>[1]FI!L$195</f>
        <v>0</v>
      </c>
      <c r="AM70" s="31">
        <f>[1]FI!M$195</f>
        <v>194</v>
      </c>
      <c r="AN70" s="8" t="s">
        <v>808</v>
      </c>
    </row>
    <row r="71" spans="1:41">
      <c r="A71" s="1" t="s">
        <v>5309</v>
      </c>
      <c r="B71" s="1">
        <v>2012</v>
      </c>
      <c r="C71" s="1" t="s">
        <v>5708</v>
      </c>
      <c r="D71" s="1" t="s">
        <v>5709</v>
      </c>
      <c r="E71" s="1" t="s">
        <v>1461</v>
      </c>
      <c r="F71" s="1">
        <v>107</v>
      </c>
      <c r="G71" s="1" t="s">
        <v>5710</v>
      </c>
      <c r="H71" s="1" t="s">
        <v>5513</v>
      </c>
      <c r="I71" s="1" t="s">
        <v>34</v>
      </c>
      <c r="J71" s="1" t="s">
        <v>15</v>
      </c>
      <c r="K71" s="1">
        <v>108</v>
      </c>
      <c r="L71" s="1" t="s">
        <v>8</v>
      </c>
      <c r="M71" s="1">
        <v>374.84</v>
      </c>
      <c r="N71" s="1">
        <v>1435.18</v>
      </c>
      <c r="O71" s="1">
        <v>0.83</v>
      </c>
      <c r="P71" s="1"/>
      <c r="Q71" s="1"/>
      <c r="R71" s="1">
        <v>269.57</v>
      </c>
      <c r="S71" s="1">
        <v>149.88999999999999</v>
      </c>
      <c r="T71" s="1">
        <v>5.77</v>
      </c>
      <c r="U71" s="80"/>
      <c r="V71" s="3"/>
      <c r="W71" s="3"/>
      <c r="X71" s="3"/>
      <c r="Y71" s="3"/>
      <c r="Z71" s="3"/>
      <c r="AA71" s="3"/>
    </row>
    <row r="72" spans="1:41" s="5" customFormat="1">
      <c r="A72" s="4" t="s">
        <v>5309</v>
      </c>
      <c r="B72" s="4">
        <v>2012</v>
      </c>
      <c r="C72" s="4" t="s">
        <v>5711</v>
      </c>
      <c r="D72" s="4" t="s">
        <v>5712</v>
      </c>
      <c r="E72" s="4" t="s">
        <v>1467</v>
      </c>
      <c r="F72" s="4">
        <v>108</v>
      </c>
      <c r="G72" s="4" t="s">
        <v>5713</v>
      </c>
      <c r="H72" s="4" t="s">
        <v>5714</v>
      </c>
      <c r="I72" s="4" t="s">
        <v>14</v>
      </c>
      <c r="J72" s="4" t="s">
        <v>15</v>
      </c>
      <c r="K72" s="4">
        <v>108</v>
      </c>
      <c r="L72" s="4" t="s">
        <v>27</v>
      </c>
      <c r="M72" s="4"/>
      <c r="N72" s="4"/>
      <c r="O72" s="4"/>
      <c r="P72" s="4">
        <v>321.61</v>
      </c>
      <c r="Q72" s="4"/>
      <c r="R72" s="4"/>
      <c r="S72" s="4">
        <v>4.3099999999999996</v>
      </c>
      <c r="T72" s="4"/>
      <c r="U72" s="87"/>
      <c r="V72" s="16"/>
      <c r="W72" s="16"/>
      <c r="X72" s="16"/>
      <c r="Y72" s="16"/>
      <c r="Z72" s="16"/>
      <c r="AA72" s="16"/>
      <c r="AB72" s="28" t="str">
        <f>[1]FI!B$207</f>
        <v>1.(c)</v>
      </c>
      <c r="AC72" s="31" t="str">
        <f>[1]FI!C$207</f>
        <v>Kotkan Energia Oy, Hovinsaaren voimalaitos</v>
      </c>
      <c r="AD72" s="31" t="str">
        <f>[1]FI!D$207</f>
        <v>Kotkan Energia Oy, Hovinsaaren voimalaitos</v>
      </c>
      <c r="AE72" s="31">
        <f>[1]FI!E$207</f>
        <v>7003</v>
      </c>
      <c r="AF72" s="31" t="str">
        <f>[1]FI!F$207</f>
        <v>Kotkantie 2</v>
      </c>
      <c r="AG72" s="31" t="str">
        <f>[1]FI!G$207</f>
        <v/>
      </c>
      <c r="AH72" s="31" t="str">
        <f>[1]FI!H$207</f>
        <v>KOTKA</v>
      </c>
      <c r="AI72" s="31" t="str">
        <f>[1]FI!I$207</f>
        <v>48100</v>
      </c>
      <c r="AJ72" s="31">
        <f>[1]FI!J$207</f>
        <v>211</v>
      </c>
      <c r="AK72" s="31">
        <f>[1]FI!K$207</f>
        <v>0</v>
      </c>
      <c r="AL72" s="31">
        <f>[1]FI!L$207</f>
        <v>0</v>
      </c>
      <c r="AM72" s="31">
        <f>[1]FI!M$207</f>
        <v>204</v>
      </c>
      <c r="AN72" s="8" t="s">
        <v>808</v>
      </c>
    </row>
    <row r="73" spans="1:41" s="5" customFormat="1">
      <c r="A73" s="4" t="s">
        <v>5309</v>
      </c>
      <c r="B73" s="4">
        <v>2012</v>
      </c>
      <c r="C73" s="4" t="s">
        <v>5941</v>
      </c>
      <c r="D73" s="4" t="s">
        <v>5942</v>
      </c>
      <c r="E73" s="4" t="s">
        <v>2121</v>
      </c>
      <c r="F73" s="4">
        <v>169</v>
      </c>
      <c r="G73" s="4" t="s">
        <v>5943</v>
      </c>
      <c r="H73" s="4" t="s">
        <v>5944</v>
      </c>
      <c r="I73" s="4" t="s">
        <v>14</v>
      </c>
      <c r="J73" s="4" t="s">
        <v>15</v>
      </c>
      <c r="K73" s="4">
        <v>65</v>
      </c>
      <c r="L73" s="4" t="s">
        <v>8</v>
      </c>
      <c r="M73" s="4">
        <v>1062</v>
      </c>
      <c r="N73" s="4">
        <v>608.87</v>
      </c>
      <c r="O73" s="4"/>
      <c r="P73" s="4">
        <v>7.2</v>
      </c>
      <c r="Q73" s="4"/>
      <c r="R73" s="4">
        <v>0.76</v>
      </c>
      <c r="S73" s="4">
        <v>205.32</v>
      </c>
      <c r="T73" s="4">
        <v>0.51</v>
      </c>
      <c r="U73" s="87"/>
      <c r="V73" s="16"/>
      <c r="W73" s="16"/>
      <c r="X73" s="16"/>
      <c r="Y73" s="16"/>
      <c r="Z73" s="16"/>
      <c r="AA73" s="16"/>
      <c r="AB73" s="28" t="str">
        <f>[1]FI!B$207</f>
        <v>1.(c)</v>
      </c>
      <c r="AC73" s="31" t="str">
        <f>[1]FI!C$207</f>
        <v>Kotkan Energia Oy, Hovinsaaren voimalaitos</v>
      </c>
      <c r="AD73" s="31" t="str">
        <f>[1]FI!D$207</f>
        <v>Kotkan Energia Oy, Hovinsaaren voimalaitos</v>
      </c>
      <c r="AE73" s="31">
        <f>[1]FI!E$207</f>
        <v>7003</v>
      </c>
      <c r="AF73" s="31" t="str">
        <f>[1]FI!F$207</f>
        <v>Kotkantie 2</v>
      </c>
      <c r="AG73" s="31" t="str">
        <f>[1]FI!G$207</f>
        <v/>
      </c>
      <c r="AH73" s="31" t="str">
        <f>[1]FI!H$207</f>
        <v>KOTKA</v>
      </c>
      <c r="AI73" s="31" t="str">
        <f>[1]FI!I$207</f>
        <v>48100</v>
      </c>
      <c r="AJ73" s="31">
        <f>[1]FI!J$207</f>
        <v>211</v>
      </c>
      <c r="AK73" s="31">
        <f>[1]FI!K$207</f>
        <v>0</v>
      </c>
      <c r="AL73" s="31">
        <f>[1]FI!L$207</f>
        <v>0</v>
      </c>
      <c r="AM73" s="31">
        <f>[1]FI!M$207</f>
        <v>204</v>
      </c>
      <c r="AN73" s="8" t="s">
        <v>808</v>
      </c>
    </row>
    <row r="74" spans="1:41" s="5" customFormat="1">
      <c r="A74" s="4" t="s">
        <v>5309</v>
      </c>
      <c r="B74" s="4">
        <v>2012</v>
      </c>
      <c r="C74" s="4" t="s">
        <v>5481</v>
      </c>
      <c r="D74" s="4" t="s">
        <v>5482</v>
      </c>
      <c r="E74" s="4" t="s">
        <v>213</v>
      </c>
      <c r="F74" s="4">
        <v>44</v>
      </c>
      <c r="G74" s="4" t="s">
        <v>5483</v>
      </c>
      <c r="H74" s="4" t="s">
        <v>5484</v>
      </c>
      <c r="I74" s="4" t="s">
        <v>6</v>
      </c>
      <c r="J74" s="4" t="s">
        <v>15</v>
      </c>
      <c r="K74" s="4">
        <v>220</v>
      </c>
      <c r="L74" s="4" t="s">
        <v>8</v>
      </c>
      <c r="M74" s="4"/>
      <c r="N74" s="4"/>
      <c r="O74" s="4"/>
      <c r="P74" s="4"/>
      <c r="Q74" s="4"/>
      <c r="R74" s="4"/>
      <c r="S74" s="4"/>
      <c r="T74" s="4"/>
      <c r="U74" s="87"/>
      <c r="V74" s="16"/>
      <c r="W74" s="16"/>
      <c r="X74" s="16"/>
      <c r="Y74" s="16"/>
      <c r="Z74" s="16"/>
      <c r="AA74" s="16"/>
      <c r="AB74" s="28" t="str">
        <f>[1]FI!B$209</f>
        <v>5.(f)</v>
      </c>
      <c r="AC74" s="31" t="str">
        <f>[1]FI!C$209</f>
        <v>Kymen Vesi Oy, Mussalon jätevesilaitos</v>
      </c>
      <c r="AD74" s="31" t="str">
        <f>[1]FI!D$209</f>
        <v>Kymen Vesi Oy, Mussalon jätevesilaitos</v>
      </c>
      <c r="AE74" s="31">
        <f>[1]FI!E$209</f>
        <v>125258</v>
      </c>
      <c r="AF74" s="31" t="str">
        <f>[1]FI!F$209</f>
        <v>Ämmänleuantie 2</v>
      </c>
      <c r="AG74" s="31" t="str">
        <f>[1]FI!G$209</f>
        <v/>
      </c>
      <c r="AH74" s="31" t="str">
        <f>[1]FI!H$209</f>
        <v>KOTKA</v>
      </c>
      <c r="AI74" s="31" t="str">
        <f>[1]FI!I$209</f>
        <v>48310</v>
      </c>
      <c r="AJ74" s="31">
        <f>[1]FI!J$209</f>
        <v>0</v>
      </c>
      <c r="AK74" s="31">
        <f>[1]FI!K$209</f>
        <v>0</v>
      </c>
      <c r="AL74" s="31">
        <f>[1]FI!L$209</f>
        <v>0</v>
      </c>
      <c r="AM74" s="31">
        <f>[1]FI!M$209</f>
        <v>0</v>
      </c>
      <c r="AN74" s="8" t="s">
        <v>808</v>
      </c>
    </row>
    <row r="75" spans="1:41" s="5" customFormat="1">
      <c r="A75" s="4" t="s">
        <v>5309</v>
      </c>
      <c r="B75" s="4">
        <v>2012</v>
      </c>
      <c r="C75" s="4" t="s">
        <v>5383</v>
      </c>
      <c r="D75" s="4" t="s">
        <v>5384</v>
      </c>
      <c r="E75" s="4" t="s">
        <v>94</v>
      </c>
      <c r="F75" s="4">
        <v>18</v>
      </c>
      <c r="G75" s="4" t="s">
        <v>5385</v>
      </c>
      <c r="H75" s="4" t="s">
        <v>5386</v>
      </c>
      <c r="I75" s="4" t="s">
        <v>6</v>
      </c>
      <c r="J75" s="4" t="s">
        <v>15</v>
      </c>
      <c r="K75" s="4">
        <v>400</v>
      </c>
      <c r="L75" s="4" t="s">
        <v>8</v>
      </c>
      <c r="M75" s="4"/>
      <c r="N75" s="4"/>
      <c r="O75" s="4"/>
      <c r="P75" s="4"/>
      <c r="Q75" s="4"/>
      <c r="R75" s="4"/>
      <c r="S75" s="4"/>
      <c r="T75" s="4"/>
      <c r="U75" s="87"/>
      <c r="V75" s="16"/>
      <c r="W75" s="16"/>
      <c r="X75" s="16"/>
      <c r="Y75" s="16"/>
      <c r="Z75" s="16"/>
      <c r="AA75" s="16"/>
      <c r="AB75" s="28" t="str">
        <f>[1]FI!B$209</f>
        <v>5.(f)</v>
      </c>
      <c r="AC75" s="31" t="str">
        <f>[1]FI!C$209</f>
        <v>Kymen Vesi Oy, Mussalon jätevesilaitos</v>
      </c>
      <c r="AD75" s="31" t="str">
        <f>[1]FI!D$209</f>
        <v>Kymen Vesi Oy, Mussalon jätevesilaitos</v>
      </c>
      <c r="AE75" s="31">
        <f>[1]FI!E$209</f>
        <v>125258</v>
      </c>
      <c r="AF75" s="31" t="str">
        <f>[1]FI!F$209</f>
        <v>Ämmänleuantie 2</v>
      </c>
      <c r="AG75" s="31" t="str">
        <f>[1]FI!G$209</f>
        <v/>
      </c>
      <c r="AH75" s="31" t="str">
        <f>[1]FI!H$209</f>
        <v>KOTKA</v>
      </c>
      <c r="AI75" s="31" t="str">
        <f>[1]FI!I$209</f>
        <v>48310</v>
      </c>
      <c r="AJ75" s="31">
        <f>[1]FI!J$209</f>
        <v>0</v>
      </c>
      <c r="AK75" s="31">
        <f>[1]FI!K$209</f>
        <v>0</v>
      </c>
      <c r="AL75" s="31">
        <f>[1]FI!L$209</f>
        <v>0</v>
      </c>
      <c r="AM75" s="31">
        <f>[1]FI!M$209</f>
        <v>0</v>
      </c>
      <c r="AN75" s="23" t="s">
        <v>808</v>
      </c>
      <c r="AO75" s="24"/>
    </row>
    <row r="76" spans="1:41" s="5" customFormat="1">
      <c r="A76" s="4" t="s">
        <v>5309</v>
      </c>
      <c r="B76" s="4">
        <v>2012</v>
      </c>
      <c r="C76" s="4" t="s">
        <v>5502</v>
      </c>
      <c r="D76" s="4" t="s">
        <v>5503</v>
      </c>
      <c r="E76" s="4" t="s">
        <v>239</v>
      </c>
      <c r="F76" s="4">
        <v>50</v>
      </c>
      <c r="G76" s="4" t="s">
        <v>5504</v>
      </c>
      <c r="H76" s="4" t="s">
        <v>5505</v>
      </c>
      <c r="I76" s="4" t="s">
        <v>14</v>
      </c>
      <c r="J76" s="4" t="s">
        <v>15</v>
      </c>
      <c r="K76" s="4">
        <v>205</v>
      </c>
      <c r="L76" s="4" t="s">
        <v>27</v>
      </c>
      <c r="M76" s="4"/>
      <c r="N76" s="4"/>
      <c r="O76" s="4"/>
      <c r="P76" s="4">
        <v>2.2000000000000002</v>
      </c>
      <c r="Q76" s="4"/>
      <c r="R76" s="4"/>
      <c r="S76" s="4">
        <v>0.2</v>
      </c>
      <c r="T76" s="4"/>
      <c r="U76" s="87"/>
      <c r="V76" s="16"/>
      <c r="W76" s="16"/>
      <c r="X76" s="16"/>
      <c r="Y76" s="16"/>
      <c r="Z76" s="16"/>
      <c r="AA76" s="16"/>
      <c r="AB76" s="28" t="str">
        <f>[1]FI!B$209</f>
        <v>5.(f)</v>
      </c>
      <c r="AC76" s="31" t="str">
        <f>[1]FI!C$209</f>
        <v>Kymen Vesi Oy, Mussalon jätevesilaitos</v>
      </c>
      <c r="AD76" s="31" t="str">
        <f>[1]FI!D$209</f>
        <v>Kymen Vesi Oy, Mussalon jätevesilaitos</v>
      </c>
      <c r="AE76" s="31">
        <f>[1]FI!E$209</f>
        <v>125258</v>
      </c>
      <c r="AF76" s="31" t="str">
        <f>[1]FI!F$209</f>
        <v>Ämmänleuantie 2</v>
      </c>
      <c r="AG76" s="31" t="str">
        <f>[1]FI!G$209</f>
        <v/>
      </c>
      <c r="AH76" s="31" t="str">
        <f>[1]FI!H$209</f>
        <v>KOTKA</v>
      </c>
      <c r="AI76" s="31" t="str">
        <f>[1]FI!I$209</f>
        <v>48310</v>
      </c>
      <c r="AJ76" s="31">
        <f>[1]FI!J$209</f>
        <v>0</v>
      </c>
      <c r="AK76" s="31">
        <f>[1]FI!K$209</f>
        <v>0</v>
      </c>
      <c r="AL76" s="31">
        <f>[1]FI!L$209</f>
        <v>0</v>
      </c>
      <c r="AM76" s="31">
        <f>[1]FI!M$209</f>
        <v>0</v>
      </c>
      <c r="AN76" s="8" t="s">
        <v>808</v>
      </c>
    </row>
    <row r="77" spans="1:41" s="5" customFormat="1">
      <c r="A77" s="4" t="s">
        <v>5309</v>
      </c>
      <c r="B77" s="4">
        <v>2012</v>
      </c>
      <c r="C77" s="4" t="s">
        <v>5559</v>
      </c>
      <c r="D77" s="4" t="s">
        <v>5560</v>
      </c>
      <c r="E77" s="4" t="s">
        <v>309</v>
      </c>
      <c r="F77" s="4">
        <v>66</v>
      </c>
      <c r="G77" s="4" t="s">
        <v>5561</v>
      </c>
      <c r="H77" s="4" t="s">
        <v>5562</v>
      </c>
      <c r="I77" s="4" t="s">
        <v>6</v>
      </c>
      <c r="J77" s="4" t="s">
        <v>15</v>
      </c>
      <c r="K77" s="4">
        <v>172</v>
      </c>
      <c r="L77" s="4" t="s">
        <v>27</v>
      </c>
      <c r="M77" s="4"/>
      <c r="N77" s="4"/>
      <c r="O77" s="4"/>
      <c r="P77" s="4">
        <v>3824</v>
      </c>
      <c r="Q77" s="4"/>
      <c r="R77" s="4"/>
      <c r="S77" s="4">
        <v>247.7</v>
      </c>
      <c r="T77" s="4"/>
      <c r="U77" s="87"/>
      <c r="V77" s="16"/>
      <c r="W77" s="16"/>
      <c r="X77" s="16"/>
      <c r="Y77" s="16"/>
      <c r="Z77" s="16"/>
      <c r="AA77" s="16"/>
      <c r="AB77" s="28" t="str">
        <f>[1]FI!B$206</f>
        <v>6.(b)</v>
      </c>
      <c r="AC77" s="31" t="str">
        <f>[1]FI!C$206</f>
        <v>Kotkamills Oy</v>
      </c>
      <c r="AD77" s="31" t="str">
        <f>[1]FI!D$206</f>
        <v>Kotkamills Oy</v>
      </c>
      <c r="AE77" s="31">
        <f>[1]FI!E$206</f>
        <v>6698</v>
      </c>
      <c r="AF77" s="31" t="str">
        <f>[1]FI!F$206</f>
        <v>Gutzeitintie 1</v>
      </c>
      <c r="AG77" s="31" t="str">
        <f>[1]FI!G$206</f>
        <v/>
      </c>
      <c r="AH77" s="31" t="str">
        <f>[1]FI!H$206</f>
        <v>KOTKA</v>
      </c>
      <c r="AI77" s="31" t="str">
        <f>[1]FI!I$206</f>
        <v>48100</v>
      </c>
      <c r="AJ77" s="31">
        <f>[1]FI!J$206</f>
        <v>411</v>
      </c>
      <c r="AK77" s="31">
        <f>[1]FI!K$206</f>
        <v>0</v>
      </c>
      <c r="AL77" s="31">
        <f>[1]FI!L$206</f>
        <v>0</v>
      </c>
      <c r="AM77" s="31">
        <f>[1]FI!M$206</f>
        <v>481</v>
      </c>
      <c r="AN77" s="8" t="s">
        <v>808</v>
      </c>
    </row>
    <row r="78" spans="1:41">
      <c r="A78" s="1" t="s">
        <v>5309</v>
      </c>
      <c r="B78" s="1">
        <v>2012</v>
      </c>
      <c r="C78" s="1" t="s">
        <v>5791</v>
      </c>
      <c r="D78" s="1" t="s">
        <v>5792</v>
      </c>
      <c r="E78" s="1" t="s">
        <v>1951</v>
      </c>
      <c r="F78" s="1">
        <v>131</v>
      </c>
      <c r="G78" s="1" t="s">
        <v>5793</v>
      </c>
      <c r="H78" s="1" t="s">
        <v>5794</v>
      </c>
      <c r="I78" s="1" t="s">
        <v>6</v>
      </c>
      <c r="J78" s="1" t="s">
        <v>15</v>
      </c>
      <c r="K78" s="1">
        <v>83</v>
      </c>
      <c r="L78" s="1" t="s">
        <v>8</v>
      </c>
      <c r="M78" s="1">
        <v>692</v>
      </c>
      <c r="N78" s="1"/>
      <c r="O78" s="1"/>
      <c r="P78" s="1">
        <v>101</v>
      </c>
      <c r="Q78" s="1"/>
      <c r="R78" s="1">
        <v>25.5</v>
      </c>
      <c r="S78" s="1">
        <v>74.400000000000006</v>
      </c>
      <c r="T78" s="1">
        <v>3.15</v>
      </c>
      <c r="U78" s="81"/>
      <c r="V78" s="3"/>
      <c r="W78" s="3"/>
      <c r="X78" s="3"/>
      <c r="Y78" s="3"/>
      <c r="Z78" s="3"/>
      <c r="AA78" s="3"/>
    </row>
    <row r="79" spans="1:41">
      <c r="A79" s="1" t="s">
        <v>5309</v>
      </c>
      <c r="B79" s="1">
        <v>2012</v>
      </c>
      <c r="C79" s="1" t="s">
        <v>5715</v>
      </c>
      <c r="D79" s="1" t="s">
        <v>5716</v>
      </c>
      <c r="E79" s="1" t="s">
        <v>1854</v>
      </c>
      <c r="F79" s="1">
        <v>109</v>
      </c>
      <c r="G79" s="1" t="s">
        <v>5717</v>
      </c>
      <c r="H79" s="1" t="s">
        <v>5718</v>
      </c>
      <c r="I79" s="1" t="s">
        <v>6</v>
      </c>
      <c r="J79" s="1" t="s">
        <v>15</v>
      </c>
      <c r="K79" s="1">
        <v>106</v>
      </c>
      <c r="L79" s="1" t="s">
        <v>8</v>
      </c>
      <c r="M79" s="1"/>
      <c r="N79" s="1"/>
      <c r="O79" s="1"/>
      <c r="P79" s="1"/>
      <c r="Q79" s="1"/>
      <c r="R79" s="1"/>
      <c r="S79" s="1"/>
      <c r="T79" s="1"/>
      <c r="U79" s="80"/>
      <c r="V79" s="3"/>
      <c r="W79" s="3"/>
      <c r="X79" s="3"/>
      <c r="Y79" s="3"/>
      <c r="Z79" s="3"/>
      <c r="AA79" s="3"/>
    </row>
    <row r="80" spans="1:41">
      <c r="A80" s="1" t="s">
        <v>5309</v>
      </c>
      <c r="B80" s="1">
        <v>2012</v>
      </c>
      <c r="C80" s="1" t="s">
        <v>5613</v>
      </c>
      <c r="D80" s="1" t="s">
        <v>5614</v>
      </c>
      <c r="E80" s="1" t="s">
        <v>376</v>
      </c>
      <c r="F80" s="1">
        <v>81</v>
      </c>
      <c r="G80" s="1" t="s">
        <v>5615</v>
      </c>
      <c r="H80" s="1" t="s">
        <v>5616</v>
      </c>
      <c r="I80" s="1" t="s">
        <v>34</v>
      </c>
      <c r="J80" s="1" t="s">
        <v>15</v>
      </c>
      <c r="K80" s="1">
        <v>145</v>
      </c>
      <c r="L80" s="1" t="s">
        <v>27</v>
      </c>
      <c r="M80" s="1"/>
      <c r="N80" s="1"/>
      <c r="O80" s="1">
        <v>0.91</v>
      </c>
      <c r="P80" s="1">
        <v>22.58</v>
      </c>
      <c r="Q80" s="1"/>
      <c r="R80" s="1"/>
      <c r="S80" s="1">
        <v>3.7</v>
      </c>
      <c r="T80" s="1"/>
      <c r="U80" s="80"/>
      <c r="V80" s="3"/>
      <c r="W80" s="3"/>
      <c r="X80" s="3"/>
      <c r="Y80" s="3"/>
      <c r="Z80" s="3"/>
      <c r="AA80" s="3"/>
    </row>
    <row r="81" spans="1:41">
      <c r="A81" s="1" t="s">
        <v>5309</v>
      </c>
      <c r="B81" s="1">
        <v>2012</v>
      </c>
      <c r="C81" s="1" t="s">
        <v>5763</v>
      </c>
      <c r="D81" s="1" t="s">
        <v>5764</v>
      </c>
      <c r="E81" s="1" t="s">
        <v>1915</v>
      </c>
      <c r="F81" s="1">
        <v>123</v>
      </c>
      <c r="G81" s="1" t="s">
        <v>5765</v>
      </c>
      <c r="H81" s="1" t="s">
        <v>5766</v>
      </c>
      <c r="I81" s="1" t="s">
        <v>14</v>
      </c>
      <c r="J81" s="1" t="s">
        <v>15</v>
      </c>
      <c r="K81" s="1">
        <v>95</v>
      </c>
      <c r="L81" s="1" t="s">
        <v>8</v>
      </c>
      <c r="M81" s="1">
        <v>199.7</v>
      </c>
      <c r="N81" s="1">
        <v>133.15</v>
      </c>
      <c r="O81" s="1"/>
      <c r="P81" s="1">
        <v>1.54</v>
      </c>
      <c r="Q81" s="1"/>
      <c r="R81" s="1">
        <v>4.7</v>
      </c>
      <c r="S81" s="1">
        <v>32.6</v>
      </c>
      <c r="T81" s="1">
        <v>1.73</v>
      </c>
      <c r="U81" s="80"/>
      <c r="V81" s="3"/>
      <c r="W81" s="3"/>
      <c r="X81" s="3"/>
      <c r="Y81" s="3"/>
      <c r="Z81" s="3"/>
      <c r="AA81" s="3"/>
    </row>
    <row r="82" spans="1:41">
      <c r="A82" s="1" t="s">
        <v>5309</v>
      </c>
      <c r="B82" s="1">
        <v>2012</v>
      </c>
      <c r="C82" s="1" t="s">
        <v>6001</v>
      </c>
      <c r="D82" s="1" t="s">
        <v>6002</v>
      </c>
      <c r="E82" s="1" t="s">
        <v>2197</v>
      </c>
      <c r="F82" s="1">
        <v>186</v>
      </c>
      <c r="G82" s="1" t="s">
        <v>6003</v>
      </c>
      <c r="H82" s="1" t="s">
        <v>5766</v>
      </c>
      <c r="I82" s="1" t="s">
        <v>14</v>
      </c>
      <c r="J82" s="1" t="s">
        <v>15</v>
      </c>
      <c r="K82" s="1">
        <v>50</v>
      </c>
      <c r="L82" s="1" t="s">
        <v>8</v>
      </c>
      <c r="M82" s="1"/>
      <c r="N82" s="1"/>
      <c r="O82" s="1"/>
      <c r="P82" s="1">
        <v>137.91</v>
      </c>
      <c r="Q82" s="1"/>
      <c r="R82" s="1"/>
      <c r="S82" s="1">
        <v>6.2</v>
      </c>
      <c r="T82" s="1"/>
      <c r="U82" s="81"/>
      <c r="V82" s="3"/>
      <c r="W82" s="3"/>
      <c r="X82" s="3"/>
      <c r="Y82" s="3"/>
      <c r="Z82" s="3"/>
      <c r="AA82" s="3"/>
    </row>
    <row r="83" spans="1:41">
      <c r="A83" s="3" t="s">
        <v>5309</v>
      </c>
      <c r="B83" s="3">
        <v>2012</v>
      </c>
      <c r="C83" s="3" t="s">
        <v>6004</v>
      </c>
      <c r="D83" s="3" t="s">
        <v>6005</v>
      </c>
      <c r="E83" s="3" t="s">
        <v>2201</v>
      </c>
      <c r="F83" s="3">
        <v>187</v>
      </c>
      <c r="G83" s="3" t="s">
        <v>6006</v>
      </c>
      <c r="H83" s="3" t="s">
        <v>5766</v>
      </c>
      <c r="I83" s="3" t="s">
        <v>14</v>
      </c>
      <c r="J83" s="3" t="s">
        <v>15</v>
      </c>
      <c r="K83" s="3">
        <v>50</v>
      </c>
      <c r="L83" s="3" t="s">
        <v>8</v>
      </c>
      <c r="M83" s="3"/>
      <c r="N83" s="3"/>
      <c r="O83" s="3"/>
      <c r="P83" s="3">
        <v>0.13</v>
      </c>
      <c r="Q83" s="3"/>
      <c r="R83" s="3"/>
      <c r="S83" s="3">
        <v>5.0000000000000001E-3</v>
      </c>
      <c r="T83" s="3"/>
      <c r="U83" s="81"/>
      <c r="V83" s="3"/>
      <c r="W83" s="3"/>
      <c r="X83" s="3"/>
      <c r="Y83" s="3"/>
      <c r="Z83" s="3"/>
      <c r="AA83" s="3"/>
    </row>
    <row r="84" spans="1:41" s="5" customFormat="1">
      <c r="A84" s="4" t="s">
        <v>5309</v>
      </c>
      <c r="B84" s="4">
        <v>2012</v>
      </c>
      <c r="C84" s="4" t="s">
        <v>5667</v>
      </c>
      <c r="D84" s="4" t="s">
        <v>5668</v>
      </c>
      <c r="E84" s="4" t="s">
        <v>568</v>
      </c>
      <c r="F84" s="4">
        <v>96</v>
      </c>
      <c r="G84" s="4" t="s">
        <v>5669</v>
      </c>
      <c r="H84" s="4" t="s">
        <v>5670</v>
      </c>
      <c r="I84" s="4" t="s">
        <v>34</v>
      </c>
      <c r="J84" s="4"/>
      <c r="K84" s="4">
        <v>125</v>
      </c>
      <c r="L84" s="4" t="s">
        <v>8</v>
      </c>
      <c r="M84" s="4"/>
      <c r="N84" s="4"/>
      <c r="O84" s="4"/>
      <c r="P84" s="4">
        <v>14.91</v>
      </c>
      <c r="Q84" s="4"/>
      <c r="R84" s="4">
        <v>0.01</v>
      </c>
      <c r="S84" s="4">
        <v>0.66</v>
      </c>
      <c r="T84" s="4">
        <v>0.01</v>
      </c>
      <c r="U84" s="87"/>
      <c r="V84" s="16"/>
      <c r="W84" s="16"/>
      <c r="X84" s="16"/>
      <c r="Y84" s="16"/>
      <c r="Z84" s="16"/>
      <c r="AA84" s="16"/>
      <c r="AB84" s="28" t="str">
        <f>[1]FI!B$236</f>
        <v>6.(a)</v>
      </c>
      <c r="AC84" s="31" t="str">
        <f>[1]FI!C$236</f>
        <v>UPM-Kymmene Oyj, Kymi</v>
      </c>
      <c r="AD84" s="31" t="str">
        <f>[1]FI!D$236</f>
        <v>UPM-Kymmene Oyj, Kymi</v>
      </c>
      <c r="AE84" s="31">
        <f>[1]FI!E$236</f>
        <v>6919</v>
      </c>
      <c r="AF84" s="31" t="str">
        <f>[1]FI!F$236</f>
        <v>Selluntie 1</v>
      </c>
      <c r="AG84" s="31" t="str">
        <f>[1]FI!G$236</f>
        <v/>
      </c>
      <c r="AH84" s="31" t="str">
        <f>[1]FI!H$236</f>
        <v>KUUSANKOSKI</v>
      </c>
      <c r="AI84" s="31" t="str">
        <f>[1]FI!I$236</f>
        <v>45700</v>
      </c>
      <c r="AJ84" s="31">
        <f>[1]FI!J$236</f>
        <v>990</v>
      </c>
      <c r="AK84" s="31">
        <f>[1]FI!K$236</f>
        <v>0</v>
      </c>
      <c r="AL84" s="31">
        <f>[1]FI!L$236</f>
        <v>0</v>
      </c>
      <c r="AM84" s="31">
        <f>[1]FI!M$236</f>
        <v>1440</v>
      </c>
      <c r="AN84" s="8" t="s">
        <v>808</v>
      </c>
    </row>
    <row r="85" spans="1:41" s="5" customFormat="1">
      <c r="A85" s="4" t="s">
        <v>5309</v>
      </c>
      <c r="B85" s="4">
        <v>2012</v>
      </c>
      <c r="C85" s="4" t="s">
        <v>5431</v>
      </c>
      <c r="D85" s="4" t="s">
        <v>5432</v>
      </c>
      <c r="E85" s="4" t="s">
        <v>152</v>
      </c>
      <c r="F85" s="4">
        <v>31</v>
      </c>
      <c r="G85" s="4" t="s">
        <v>5433</v>
      </c>
      <c r="H85" s="4" t="s">
        <v>5434</v>
      </c>
      <c r="I85" s="4" t="s">
        <v>14</v>
      </c>
      <c r="J85" s="4" t="s">
        <v>15</v>
      </c>
      <c r="K85" s="4">
        <v>295</v>
      </c>
      <c r="L85" s="4" t="s">
        <v>8</v>
      </c>
      <c r="M85" s="4">
        <v>3243.56</v>
      </c>
      <c r="N85" s="4">
        <v>478.7</v>
      </c>
      <c r="O85" s="4"/>
      <c r="P85" s="4">
        <v>21.62</v>
      </c>
      <c r="Q85" s="4"/>
      <c r="R85" s="4">
        <v>89.18</v>
      </c>
      <c r="S85" s="4">
        <v>440.97</v>
      </c>
      <c r="T85" s="4">
        <v>3.17</v>
      </c>
      <c r="U85" s="87"/>
      <c r="V85" s="16"/>
      <c r="W85" s="16"/>
      <c r="X85" s="16"/>
      <c r="Y85" s="16"/>
      <c r="Z85" s="16"/>
      <c r="AA85" s="16"/>
      <c r="AB85" s="28" t="str">
        <f>[1]FI!B$233</f>
        <v>1.(c)</v>
      </c>
      <c r="AC85" s="31" t="str">
        <f>[1]FI!C$233</f>
        <v>Kymin Voima Oy</v>
      </c>
      <c r="AD85" s="31" t="str">
        <f>[1]FI!D$233</f>
        <v>Kymin Voima Oy</v>
      </c>
      <c r="AE85" s="31">
        <f>[1]FI!E$233</f>
        <v>7049</v>
      </c>
      <c r="AF85" s="31" t="str">
        <f>[1]FI!F$233</f>
        <v>Selluntie 3</v>
      </c>
      <c r="AG85" s="31" t="str">
        <f>[1]FI!G$233</f>
        <v/>
      </c>
      <c r="AH85" s="31" t="str">
        <f>[1]FI!H$233</f>
        <v>KUUSANKOSKI</v>
      </c>
      <c r="AI85" s="31" t="str">
        <f>[1]FI!I$233</f>
        <v>45700</v>
      </c>
      <c r="AJ85" s="31">
        <f>[1]FI!J$233</f>
        <v>441</v>
      </c>
      <c r="AK85" s="31">
        <f>[1]FI!K$233</f>
        <v>0</v>
      </c>
      <c r="AL85" s="31">
        <f>[1]FI!L$233</f>
        <v>0</v>
      </c>
      <c r="AM85" s="31">
        <f>[1]FI!M$233</f>
        <v>410</v>
      </c>
      <c r="AN85" s="8" t="s">
        <v>808</v>
      </c>
    </row>
    <row r="86" spans="1:41" s="5" customFormat="1">
      <c r="A86" s="4" t="s">
        <v>5309</v>
      </c>
      <c r="B86" s="4">
        <v>2012</v>
      </c>
      <c r="C86" s="4" t="s">
        <v>5401</v>
      </c>
      <c r="D86" s="4" t="s">
        <v>5402</v>
      </c>
      <c r="E86" s="4" t="s">
        <v>118</v>
      </c>
      <c r="F86" s="4">
        <v>23</v>
      </c>
      <c r="G86" s="4" t="s">
        <v>5403</v>
      </c>
      <c r="H86" s="4" t="s">
        <v>5404</v>
      </c>
      <c r="I86" s="4" t="s">
        <v>6</v>
      </c>
      <c r="J86" s="4" t="s">
        <v>15</v>
      </c>
      <c r="K86" s="4">
        <v>328</v>
      </c>
      <c r="L86" s="4" t="s">
        <v>8</v>
      </c>
      <c r="M86" s="4"/>
      <c r="N86" s="4"/>
      <c r="O86" s="4"/>
      <c r="P86" s="4">
        <v>2110</v>
      </c>
      <c r="Q86" s="4"/>
      <c r="R86" s="4"/>
      <c r="S86" s="4">
        <v>126</v>
      </c>
      <c r="T86" s="4"/>
      <c r="U86" s="87"/>
      <c r="V86" s="16"/>
      <c r="W86" s="16"/>
      <c r="X86" s="16"/>
      <c r="Y86" s="16"/>
      <c r="Z86" s="16"/>
      <c r="AA86" s="16"/>
      <c r="AB86" s="41" t="str">
        <f>[1]FI!B$105</f>
        <v>6.(b)</v>
      </c>
      <c r="AC86" s="24" t="str">
        <f>[1]FI!C$105</f>
        <v>Stora Enso Oyj, Anjalankosken tehtaat</v>
      </c>
      <c r="AD86" s="24" t="str">
        <f>[1]FI!D$105</f>
        <v>Stora Enso Oyj, Anjalankosken tehtaat</v>
      </c>
      <c r="AE86" s="24">
        <f>[1]FI!E$105</f>
        <v>8249</v>
      </c>
      <c r="AF86" s="24" t="str">
        <f>[1]FI!F$105</f>
        <v xml:space="preserve">Ensontie 1 </v>
      </c>
      <c r="AG86" s="24" t="str">
        <f>[1]FI!G$105</f>
        <v/>
      </c>
      <c r="AH86" s="24" t="str">
        <f>[1]FI!H$105</f>
        <v>INKEROINEN</v>
      </c>
      <c r="AI86" s="24" t="str">
        <f>[1]FI!I$105</f>
        <v>46900</v>
      </c>
      <c r="AJ86" s="24">
        <f>[1]FI!J$105</f>
        <v>353</v>
      </c>
      <c r="AK86" s="24">
        <f>[1]FI!K$105</f>
        <v>0</v>
      </c>
      <c r="AL86" s="24">
        <f>[1]FI!L$105</f>
        <v>0</v>
      </c>
      <c r="AM86" s="24">
        <f>[1]FI!M$105</f>
        <v>296</v>
      </c>
      <c r="AN86" s="23" t="s">
        <v>808</v>
      </c>
      <c r="AO86" s="24"/>
    </row>
    <row r="87" spans="1:41" s="5" customFormat="1">
      <c r="A87" s="4" t="s">
        <v>5309</v>
      </c>
      <c r="B87" s="4">
        <v>2012</v>
      </c>
      <c r="C87" s="4" t="s">
        <v>5485</v>
      </c>
      <c r="D87" s="4" t="s">
        <v>5486</v>
      </c>
      <c r="E87" s="4" t="s">
        <v>217</v>
      </c>
      <c r="F87" s="4">
        <v>45</v>
      </c>
      <c r="G87" s="4" t="s">
        <v>5487</v>
      </c>
      <c r="H87" s="4" t="s">
        <v>5404</v>
      </c>
      <c r="I87" s="4" t="s">
        <v>34</v>
      </c>
      <c r="J87" s="4" t="s">
        <v>15</v>
      </c>
      <c r="K87" s="4">
        <v>218</v>
      </c>
      <c r="L87" s="4" t="s">
        <v>8</v>
      </c>
      <c r="M87" s="4">
        <v>1020</v>
      </c>
      <c r="N87" s="4">
        <v>1213.3</v>
      </c>
      <c r="O87" s="4"/>
      <c r="P87" s="4">
        <v>18.73</v>
      </c>
      <c r="Q87" s="4"/>
      <c r="R87" s="4">
        <v>12.7</v>
      </c>
      <c r="S87" s="4">
        <v>227</v>
      </c>
      <c r="T87" s="4">
        <v>0.2</v>
      </c>
      <c r="U87" s="87"/>
      <c r="V87" s="16"/>
      <c r="W87" s="16"/>
      <c r="X87" s="16"/>
      <c r="Y87" s="16"/>
      <c r="Z87" s="16"/>
      <c r="AA87" s="16"/>
      <c r="AB87" s="41" t="str">
        <f>[1]FI!B$105</f>
        <v>6.(b)</v>
      </c>
      <c r="AC87" s="24" t="str">
        <f>[1]FI!C$105</f>
        <v>Stora Enso Oyj, Anjalankosken tehtaat</v>
      </c>
      <c r="AD87" s="24" t="str">
        <f>[1]FI!D$105</f>
        <v>Stora Enso Oyj, Anjalankosken tehtaat</v>
      </c>
      <c r="AE87" s="24">
        <f>[1]FI!E$105</f>
        <v>8249</v>
      </c>
      <c r="AF87" s="24" t="str">
        <f>[1]FI!F$105</f>
        <v xml:space="preserve">Ensontie 1 </v>
      </c>
      <c r="AG87" s="24" t="str">
        <f>[1]FI!G$105</f>
        <v/>
      </c>
      <c r="AH87" s="24" t="str">
        <f>[1]FI!H$105</f>
        <v>INKEROINEN</v>
      </c>
      <c r="AI87" s="24" t="str">
        <f>[1]FI!I$105</f>
        <v>46900</v>
      </c>
      <c r="AJ87" s="24">
        <f>[1]FI!J$105</f>
        <v>353</v>
      </c>
      <c r="AK87" s="24">
        <f>[1]FI!K$105</f>
        <v>0</v>
      </c>
      <c r="AL87" s="24">
        <f>[1]FI!L$105</f>
        <v>0</v>
      </c>
      <c r="AM87" s="24">
        <f>[1]FI!M$105</f>
        <v>296</v>
      </c>
      <c r="AN87" s="8" t="s">
        <v>808</v>
      </c>
    </row>
    <row r="88" spans="1:41" s="5" customFormat="1">
      <c r="A88" s="4" t="s">
        <v>5309</v>
      </c>
      <c r="B88" s="4">
        <v>2012</v>
      </c>
      <c r="C88" s="4" t="s">
        <v>5980</v>
      </c>
      <c r="D88" s="4" t="s">
        <v>5981</v>
      </c>
      <c r="E88" s="4" t="s">
        <v>2172</v>
      </c>
      <c r="F88" s="4">
        <v>180</v>
      </c>
      <c r="G88" s="4" t="s">
        <v>5982</v>
      </c>
      <c r="H88" s="4" t="s">
        <v>5983</v>
      </c>
      <c r="I88" s="4" t="s">
        <v>6</v>
      </c>
      <c r="J88" s="4" t="s">
        <v>15</v>
      </c>
      <c r="K88" s="4">
        <v>56</v>
      </c>
      <c r="L88" s="4" t="s">
        <v>8</v>
      </c>
      <c r="M88" s="4"/>
      <c r="N88" s="4"/>
      <c r="O88" s="4"/>
      <c r="P88" s="4">
        <v>0.55000000000000004</v>
      </c>
      <c r="Q88" s="4"/>
      <c r="R88" s="4"/>
      <c r="S88" s="4">
        <v>0.1</v>
      </c>
      <c r="T88" s="4"/>
      <c r="U88" s="16"/>
      <c r="V88" s="16"/>
      <c r="W88" s="16"/>
      <c r="X88" s="16"/>
      <c r="Y88" s="16"/>
      <c r="Z88" s="16"/>
      <c r="AA88" s="16"/>
      <c r="AB88" s="41" t="str">
        <f>[1]FI!B$105</f>
        <v>6.(b)</v>
      </c>
      <c r="AC88" s="24" t="str">
        <f>[1]FI!C$105</f>
        <v>Stora Enso Oyj, Anjalankosken tehtaat</v>
      </c>
      <c r="AD88" s="24" t="str">
        <f>[1]FI!D$105</f>
        <v>Stora Enso Oyj, Anjalankosken tehtaat</v>
      </c>
      <c r="AE88" s="24">
        <f>[1]FI!E$105</f>
        <v>8249</v>
      </c>
      <c r="AF88" s="24" t="str">
        <f>[1]FI!F$105</f>
        <v xml:space="preserve">Ensontie 1 </v>
      </c>
      <c r="AG88" s="24" t="str">
        <f>[1]FI!G$105</f>
        <v/>
      </c>
      <c r="AH88" s="24" t="str">
        <f>[1]FI!H$105</f>
        <v>INKEROINEN</v>
      </c>
      <c r="AI88" s="24" t="str">
        <f>[1]FI!I$105</f>
        <v>46900</v>
      </c>
      <c r="AJ88" s="24">
        <f>[1]FI!J$105</f>
        <v>353</v>
      </c>
      <c r="AK88" s="24">
        <f>[1]FI!K$105</f>
        <v>0</v>
      </c>
      <c r="AL88" s="24">
        <f>[1]FI!L$105</f>
        <v>0</v>
      </c>
      <c r="AM88" s="24">
        <f>[1]FI!M$105</f>
        <v>296</v>
      </c>
      <c r="AN88" s="8" t="s">
        <v>808</v>
      </c>
    </row>
    <row r="89" spans="1:41">
      <c r="A89" s="1" t="s">
        <v>5309</v>
      </c>
      <c r="B89" s="1">
        <v>2012</v>
      </c>
      <c r="C89" s="1" t="s">
        <v>5723</v>
      </c>
      <c r="D89" s="1" t="s">
        <v>5724</v>
      </c>
      <c r="E89" s="1" t="s">
        <v>1862</v>
      </c>
      <c r="F89" s="1">
        <v>111</v>
      </c>
      <c r="G89" s="1" t="s">
        <v>5725</v>
      </c>
      <c r="H89" s="1" t="s">
        <v>5726</v>
      </c>
      <c r="I89" s="1" t="s">
        <v>14</v>
      </c>
      <c r="J89" s="1"/>
      <c r="K89" s="1">
        <v>105</v>
      </c>
      <c r="L89" s="1" t="s">
        <v>27</v>
      </c>
      <c r="M89" s="1"/>
      <c r="N89" s="1"/>
      <c r="O89" s="1">
        <v>2.39</v>
      </c>
      <c r="P89" s="1"/>
      <c r="Q89" s="1"/>
      <c r="R89" s="1">
        <v>7.0000000000000007E-2</v>
      </c>
      <c r="S89" s="1">
        <v>0.45</v>
      </c>
      <c r="T89" s="1">
        <v>0.02</v>
      </c>
      <c r="U89" s="80"/>
      <c r="V89" s="3"/>
      <c r="W89" s="3"/>
      <c r="X89" s="3"/>
      <c r="Y89" s="3"/>
      <c r="Z89" s="3"/>
      <c r="AA89" s="3"/>
    </row>
    <row r="90" spans="1:41">
      <c r="A90" s="1" t="s">
        <v>5309</v>
      </c>
      <c r="B90" s="1">
        <v>2012</v>
      </c>
      <c r="C90" s="1" t="s">
        <v>5727</v>
      </c>
      <c r="D90" s="1" t="s">
        <v>5728</v>
      </c>
      <c r="E90" s="1" t="s">
        <v>1866</v>
      </c>
      <c r="F90" s="1">
        <v>112</v>
      </c>
      <c r="G90" s="1" t="s">
        <v>5729</v>
      </c>
      <c r="H90" s="1" t="s">
        <v>5726</v>
      </c>
      <c r="I90" s="1" t="s">
        <v>14</v>
      </c>
      <c r="J90" s="1"/>
      <c r="K90" s="1">
        <v>105</v>
      </c>
      <c r="L90" s="1" t="s">
        <v>27</v>
      </c>
      <c r="M90" s="1"/>
      <c r="N90" s="1"/>
      <c r="O90" s="1">
        <v>1.62</v>
      </c>
      <c r="P90" s="1"/>
      <c r="Q90" s="1"/>
      <c r="R90" s="1">
        <v>0.05</v>
      </c>
      <c r="S90" s="1">
        <v>0.3</v>
      </c>
      <c r="T90" s="1">
        <v>0.01</v>
      </c>
      <c r="U90" s="81"/>
      <c r="V90" s="3"/>
      <c r="W90" s="3"/>
      <c r="X90" s="3"/>
      <c r="Y90" s="3"/>
      <c r="Z90" s="3"/>
      <c r="AA90" s="3"/>
    </row>
    <row r="91" spans="1:41" s="5" customFormat="1">
      <c r="A91" s="4" t="s">
        <v>5309</v>
      </c>
      <c r="B91" s="4">
        <v>2012</v>
      </c>
      <c r="C91" s="4" t="s">
        <v>5335</v>
      </c>
      <c r="D91" s="4" t="s">
        <v>5336</v>
      </c>
      <c r="E91" s="4" t="s">
        <v>41</v>
      </c>
      <c r="F91" s="4">
        <v>7</v>
      </c>
      <c r="G91" s="4" t="s">
        <v>5337</v>
      </c>
      <c r="H91" s="4" t="s">
        <v>5338</v>
      </c>
      <c r="I91" s="4" t="s">
        <v>6</v>
      </c>
      <c r="J91" s="4" t="s">
        <v>476</v>
      </c>
      <c r="K91" s="4">
        <v>605</v>
      </c>
      <c r="L91" s="4" t="s">
        <v>8</v>
      </c>
      <c r="M91" s="4"/>
      <c r="N91" s="4">
        <v>3113.97</v>
      </c>
      <c r="O91" s="4">
        <v>23.32</v>
      </c>
      <c r="P91" s="4"/>
      <c r="Q91" s="4"/>
      <c r="R91" s="4">
        <v>135.65</v>
      </c>
      <c r="S91" s="4">
        <v>260.08999999999997</v>
      </c>
      <c r="T91" s="4">
        <v>7.39</v>
      </c>
      <c r="U91" s="87"/>
      <c r="V91" s="16"/>
      <c r="W91" s="16"/>
      <c r="X91" s="16"/>
      <c r="Y91" s="16"/>
      <c r="Z91" s="16"/>
      <c r="AA91" s="16"/>
      <c r="AB91" s="41" t="str">
        <f>[1]FI!B$216</f>
        <v>1.(c)</v>
      </c>
      <c r="AC91" s="24" t="str">
        <f>[1]FI!C$216</f>
        <v>PVO-Lämpövoima Oy, Kristiinan voimalaitos</v>
      </c>
      <c r="AD91" s="24" t="str">
        <f>[1]FI!D$216</f>
        <v>PVO-Lämpövoima Oy, Kristiinan voimalaitos</v>
      </c>
      <c r="AE91" s="24">
        <f>[1]FI!E$216</f>
        <v>6735</v>
      </c>
      <c r="AF91" s="24" t="str">
        <f>[1]FI!F$216</f>
        <v>Karhusaari</v>
      </c>
      <c r="AG91" s="24" t="str">
        <f>[1]FI!G$216</f>
        <v/>
      </c>
      <c r="AH91" s="24" t="str">
        <f>[1]FI!H$216</f>
        <v>KRISTIINANKAUPUNKI</v>
      </c>
      <c r="AI91" s="24" t="str">
        <f>[1]FI!I$216</f>
        <v>64100</v>
      </c>
      <c r="AJ91" s="24">
        <f>[1]FI!J$216</f>
        <v>276</v>
      </c>
      <c r="AK91" s="24">
        <f>[1]FI!K$216</f>
        <v>169</v>
      </c>
      <c r="AL91" s="24">
        <f>[1]FI!L$216</f>
        <v>0</v>
      </c>
      <c r="AM91" s="24">
        <f>[1]FI!M$216</f>
        <v>298</v>
      </c>
      <c r="AN91" s="23" t="s">
        <v>808</v>
      </c>
      <c r="AO91" s="24"/>
    </row>
    <row r="92" spans="1:41" s="5" customFormat="1">
      <c r="A92" s="4" t="s">
        <v>5309</v>
      </c>
      <c r="B92" s="4">
        <v>2012</v>
      </c>
      <c r="C92" s="4" t="s">
        <v>5347</v>
      </c>
      <c r="D92" s="4" t="s">
        <v>5348</v>
      </c>
      <c r="E92" s="4" t="s">
        <v>54</v>
      </c>
      <c r="F92" s="4">
        <v>10</v>
      </c>
      <c r="G92" s="4" t="s">
        <v>5349</v>
      </c>
      <c r="H92" s="4" t="s">
        <v>5338</v>
      </c>
      <c r="I92" s="4" t="s">
        <v>6</v>
      </c>
      <c r="J92" s="4" t="s">
        <v>476</v>
      </c>
      <c r="K92" s="4">
        <v>561</v>
      </c>
      <c r="L92" s="4" t="s">
        <v>8</v>
      </c>
      <c r="M92" s="4"/>
      <c r="N92" s="4"/>
      <c r="O92" s="4">
        <v>4.84</v>
      </c>
      <c r="P92" s="4"/>
      <c r="Q92" s="4"/>
      <c r="R92" s="4">
        <v>2</v>
      </c>
      <c r="S92" s="4">
        <v>1</v>
      </c>
      <c r="T92" s="4">
        <v>0.02</v>
      </c>
      <c r="U92" s="87"/>
      <c r="V92" s="16"/>
      <c r="W92" s="16"/>
      <c r="X92" s="16"/>
      <c r="Y92" s="16"/>
      <c r="Z92" s="16"/>
      <c r="AA92" s="16"/>
      <c r="AB92" s="41" t="str">
        <f>[1]FI!B$216</f>
        <v>1.(c)</v>
      </c>
      <c r="AC92" s="24" t="str">
        <f>[1]FI!C$216</f>
        <v>PVO-Lämpövoima Oy, Kristiinan voimalaitos</v>
      </c>
      <c r="AD92" s="24" t="str">
        <f>[1]FI!D$216</f>
        <v>PVO-Lämpövoima Oy, Kristiinan voimalaitos</v>
      </c>
      <c r="AE92" s="24">
        <f>[1]FI!E$216</f>
        <v>6735</v>
      </c>
      <c r="AF92" s="24" t="str">
        <f>[1]FI!F$216</f>
        <v>Karhusaari</v>
      </c>
      <c r="AG92" s="24" t="str">
        <f>[1]FI!G$216</f>
        <v/>
      </c>
      <c r="AH92" s="24" t="str">
        <f>[1]FI!H$216</f>
        <v>KRISTIINANKAUPUNKI</v>
      </c>
      <c r="AI92" s="24" t="str">
        <f>[1]FI!I$216</f>
        <v>64100</v>
      </c>
      <c r="AJ92" s="24">
        <f>[1]FI!J$216</f>
        <v>276</v>
      </c>
      <c r="AK92" s="24">
        <f>[1]FI!K$216</f>
        <v>169</v>
      </c>
      <c r="AL92" s="24">
        <f>[1]FI!L$216</f>
        <v>0</v>
      </c>
      <c r="AM92" s="24">
        <f>[1]FI!M$216</f>
        <v>298</v>
      </c>
      <c r="AN92" s="23" t="s">
        <v>808</v>
      </c>
      <c r="AO92" s="24"/>
    </row>
    <row r="93" spans="1:41" s="5" customFormat="1">
      <c r="A93" s="4" t="s">
        <v>5309</v>
      </c>
      <c r="B93" s="4">
        <v>2012</v>
      </c>
      <c r="C93" s="4" t="s">
        <v>5462</v>
      </c>
      <c r="D93" s="4" t="s">
        <v>5463</v>
      </c>
      <c r="E93" s="4" t="s">
        <v>190</v>
      </c>
      <c r="F93" s="4">
        <v>39</v>
      </c>
      <c r="G93" s="4" t="s">
        <v>5464</v>
      </c>
      <c r="H93" s="4" t="s">
        <v>5465</v>
      </c>
      <c r="I93" s="4" t="s">
        <v>6</v>
      </c>
      <c r="J93" s="4" t="s">
        <v>15</v>
      </c>
      <c r="K93" s="4">
        <v>245</v>
      </c>
      <c r="L93" s="4" t="s">
        <v>8</v>
      </c>
      <c r="M93" s="4">
        <v>173.76</v>
      </c>
      <c r="N93" s="4">
        <v>3065.94</v>
      </c>
      <c r="O93" s="4">
        <v>138.41</v>
      </c>
      <c r="P93" s="4"/>
      <c r="Q93" s="4"/>
      <c r="R93" s="4">
        <v>818.04</v>
      </c>
      <c r="S93" s="4">
        <v>688.5</v>
      </c>
      <c r="T93" s="4">
        <v>23.81</v>
      </c>
      <c r="U93" s="87"/>
      <c r="V93" s="16"/>
      <c r="W93" s="16"/>
      <c r="X93" s="16"/>
      <c r="Y93" s="16"/>
      <c r="Z93" s="16"/>
      <c r="AA93" s="16"/>
      <c r="AB93" s="28" t="str">
        <f>[1]FI!B$226</f>
        <v>1.(c)</v>
      </c>
      <c r="AC93" s="31" t="str">
        <f>[1]FI!C$226</f>
        <v>KUOPION ENERGIA OY HAAPANIEMEN VOIMALAITOS</v>
      </c>
      <c r="AD93" s="31" t="str">
        <f>[1]FI!D$226</f>
        <v>KUOPION ENERGIA OY HAAPANIEMEN VOIMALAITOS</v>
      </c>
      <c r="AE93" s="31">
        <f>[1]FI!E$226</f>
        <v>8711</v>
      </c>
      <c r="AF93" s="31" t="str">
        <f>[1]FI!F$226</f>
        <v>Haapaniementie 32</v>
      </c>
      <c r="AG93" s="31" t="str">
        <f>[1]FI!G$226</f>
        <v/>
      </c>
      <c r="AH93" s="31" t="str">
        <f>[1]FI!H$226</f>
        <v>KUOPIO</v>
      </c>
      <c r="AI93" s="31" t="str">
        <f>[1]FI!I$226</f>
        <v>70100</v>
      </c>
      <c r="AJ93" s="31">
        <f>[1]FI!J$226</f>
        <v>873</v>
      </c>
      <c r="AK93" s="31">
        <f>[1]FI!K$226</f>
        <v>915</v>
      </c>
      <c r="AL93" s="31">
        <f>[1]FI!L$226</f>
        <v>0</v>
      </c>
      <c r="AM93" s="31">
        <f>[1]FI!M$226</f>
        <v>437</v>
      </c>
      <c r="AN93" s="8" t="s">
        <v>810</v>
      </c>
    </row>
    <row r="94" spans="1:41" s="5" customFormat="1">
      <c r="A94" s="4" t="s">
        <v>5309</v>
      </c>
      <c r="B94" s="4">
        <v>2012</v>
      </c>
      <c r="C94" s="4" t="s">
        <v>5645</v>
      </c>
      <c r="D94" s="4" t="s">
        <v>5646</v>
      </c>
      <c r="E94" s="4" t="s">
        <v>413</v>
      </c>
      <c r="F94" s="4">
        <v>90</v>
      </c>
      <c r="G94" s="4" t="s">
        <v>5647</v>
      </c>
      <c r="H94" s="4" t="s">
        <v>5465</v>
      </c>
      <c r="I94" s="4" t="s">
        <v>6</v>
      </c>
      <c r="J94" s="4" t="s">
        <v>15</v>
      </c>
      <c r="K94" s="4">
        <v>131</v>
      </c>
      <c r="L94" s="4" t="s">
        <v>8</v>
      </c>
      <c r="M94" s="4"/>
      <c r="N94" s="4"/>
      <c r="O94" s="4"/>
      <c r="P94" s="4"/>
      <c r="Q94" s="4"/>
      <c r="R94" s="4"/>
      <c r="S94" s="4"/>
      <c r="T94" s="4"/>
      <c r="U94" s="87"/>
      <c r="V94" s="16"/>
      <c r="W94" s="16"/>
      <c r="X94" s="16"/>
      <c r="Y94" s="16"/>
      <c r="Z94" s="16"/>
      <c r="AA94" s="16"/>
      <c r="AB94" s="28" t="str">
        <f>[1]FI!B$226</f>
        <v>1.(c)</v>
      </c>
      <c r="AC94" s="31" t="str">
        <f>[1]FI!C$226</f>
        <v>KUOPION ENERGIA OY HAAPANIEMEN VOIMALAITOS</v>
      </c>
      <c r="AD94" s="31" t="str">
        <f>[1]FI!D$226</f>
        <v>KUOPION ENERGIA OY HAAPANIEMEN VOIMALAITOS</v>
      </c>
      <c r="AE94" s="31">
        <f>[1]FI!E$226</f>
        <v>8711</v>
      </c>
      <c r="AF94" s="31" t="str">
        <f>[1]FI!F$226</f>
        <v>Haapaniementie 32</v>
      </c>
      <c r="AG94" s="31" t="str">
        <f>[1]FI!G$226</f>
        <v/>
      </c>
      <c r="AH94" s="31" t="str">
        <f>[1]FI!H$226</f>
        <v>KUOPIO</v>
      </c>
      <c r="AI94" s="31" t="str">
        <f>[1]FI!I$226</f>
        <v>70100</v>
      </c>
      <c r="AJ94" s="31">
        <f>[1]FI!J$226</f>
        <v>873</v>
      </c>
      <c r="AK94" s="31">
        <f>[1]FI!K$226</f>
        <v>915</v>
      </c>
      <c r="AL94" s="31">
        <f>[1]FI!L$226</f>
        <v>0</v>
      </c>
      <c r="AM94" s="31">
        <f>[1]FI!M$226</f>
        <v>437</v>
      </c>
      <c r="AN94" s="8" t="s">
        <v>810</v>
      </c>
    </row>
    <row r="95" spans="1:41" s="5" customFormat="1" ht="26.4">
      <c r="A95" s="4" t="s">
        <v>5309</v>
      </c>
      <c r="B95" s="4">
        <v>2012</v>
      </c>
      <c r="C95" s="4" t="s">
        <v>5955</v>
      </c>
      <c r="D95" s="4" t="s">
        <v>5956</v>
      </c>
      <c r="E95" s="4" t="s">
        <v>2139</v>
      </c>
      <c r="F95" s="4">
        <v>173</v>
      </c>
      <c r="G95" s="4" t="s">
        <v>5957</v>
      </c>
      <c r="H95" s="4" t="s">
        <v>5958</v>
      </c>
      <c r="I95" s="4" t="s">
        <v>6</v>
      </c>
      <c r="J95" s="4" t="s">
        <v>15</v>
      </c>
      <c r="K95" s="4">
        <v>60</v>
      </c>
      <c r="L95" s="4" t="s">
        <v>8</v>
      </c>
      <c r="M95" s="4"/>
      <c r="N95" s="4"/>
      <c r="O95" s="4"/>
      <c r="P95" s="4"/>
      <c r="Q95" s="4"/>
      <c r="R95" s="4"/>
      <c r="S95" s="4"/>
      <c r="T95" s="4"/>
      <c r="U95" s="91" t="s">
        <v>5959</v>
      </c>
      <c r="V95" s="16"/>
      <c r="W95" s="16"/>
      <c r="X95" s="16"/>
      <c r="Y95" s="16"/>
      <c r="Z95" s="16"/>
      <c r="AA95" s="16"/>
      <c r="AB95" s="28" t="str">
        <f>[1]FI!B$243</f>
        <v>1.(c)</v>
      </c>
      <c r="AC95" s="31" t="str">
        <f>[1]FI!C$243</f>
        <v>LAHTI ENERGIA OY, KYMIJÄRVEN VOIMALAITOS</v>
      </c>
      <c r="AD95" s="31" t="str">
        <f>[1]FI!D$243</f>
        <v>LAHTI ENERGIA OY, KYMIJÄRVEN VOIMALAITOS</v>
      </c>
      <c r="AE95" s="31">
        <f>[1]FI!E$243</f>
        <v>7948</v>
      </c>
      <c r="AF95" s="31" t="str">
        <f>[1]FI!F$243</f>
        <v>Voimakatu 16</v>
      </c>
      <c r="AG95" s="31" t="str">
        <f>[1]FI!G$243</f>
        <v/>
      </c>
      <c r="AH95" s="31" t="str">
        <f>[1]FI!H$243</f>
        <v>LAHTI</v>
      </c>
      <c r="AI95" s="31" t="str">
        <f>[1]FI!I$243</f>
        <v>15170</v>
      </c>
      <c r="AJ95" s="31">
        <f>[1]FI!J$243</f>
        <v>1320</v>
      </c>
      <c r="AK95" s="31">
        <f>[1]FI!K$243</f>
        <v>1180</v>
      </c>
      <c r="AL95" s="31">
        <f>[1]FI!L$243</f>
        <v>0</v>
      </c>
      <c r="AM95" s="31">
        <f>[1]FI!M$243</f>
        <v>555</v>
      </c>
      <c r="AN95" s="8" t="s">
        <v>808</v>
      </c>
    </row>
    <row r="96" spans="1:41" s="5" customFormat="1">
      <c r="A96" s="4" t="s">
        <v>5309</v>
      </c>
      <c r="B96" s="4">
        <v>2012</v>
      </c>
      <c r="C96" s="4" t="s">
        <v>5397</v>
      </c>
      <c r="D96" s="4" t="s">
        <v>5398</v>
      </c>
      <c r="E96" s="4" t="s">
        <v>113</v>
      </c>
      <c r="F96" s="4">
        <v>22</v>
      </c>
      <c r="G96" s="4" t="s">
        <v>5399</v>
      </c>
      <c r="H96" s="4" t="s">
        <v>5400</v>
      </c>
      <c r="I96" s="4" t="s">
        <v>6</v>
      </c>
      <c r="J96" s="4" t="s">
        <v>15</v>
      </c>
      <c r="K96" s="4">
        <v>360</v>
      </c>
      <c r="L96" s="4" t="s">
        <v>8</v>
      </c>
      <c r="M96" s="4">
        <v>360.59</v>
      </c>
      <c r="N96" s="4">
        <v>5635.77</v>
      </c>
      <c r="O96" s="4"/>
      <c r="P96" s="4">
        <v>67.7</v>
      </c>
      <c r="Q96" s="4"/>
      <c r="R96" s="4">
        <v>1145.1300000000001</v>
      </c>
      <c r="S96" s="4">
        <v>1150.21</v>
      </c>
      <c r="T96" s="4">
        <v>38.78</v>
      </c>
      <c r="U96" s="87"/>
      <c r="V96" s="16"/>
      <c r="W96" s="16"/>
      <c r="X96" s="16"/>
      <c r="Y96" s="16"/>
      <c r="Z96" s="16"/>
      <c r="AA96" s="16"/>
      <c r="AB96" s="28" t="str">
        <f>[1]FI!B$243</f>
        <v>1.(c)</v>
      </c>
      <c r="AC96" s="31" t="str">
        <f>[1]FI!C$243</f>
        <v>LAHTI ENERGIA OY, KYMIJÄRVEN VOIMALAITOS</v>
      </c>
      <c r="AD96" s="31" t="str">
        <f>[1]FI!D$243</f>
        <v>LAHTI ENERGIA OY, KYMIJÄRVEN VOIMALAITOS</v>
      </c>
      <c r="AE96" s="31">
        <f>[1]FI!E$243</f>
        <v>7948</v>
      </c>
      <c r="AF96" s="31" t="str">
        <f>[1]FI!F$243</f>
        <v>Voimakatu 16</v>
      </c>
      <c r="AG96" s="31" t="str">
        <f>[1]FI!G$243</f>
        <v/>
      </c>
      <c r="AH96" s="31" t="str">
        <f>[1]FI!H$243</f>
        <v>LAHTI</v>
      </c>
      <c r="AI96" s="31" t="str">
        <f>[1]FI!I$243</f>
        <v>15170</v>
      </c>
      <c r="AJ96" s="31">
        <f>[1]FI!J$243</f>
        <v>1320</v>
      </c>
      <c r="AK96" s="31">
        <f>[1]FI!K$243</f>
        <v>1180</v>
      </c>
      <c r="AL96" s="31">
        <f>[1]FI!L$243</f>
        <v>0</v>
      </c>
      <c r="AM96" s="31">
        <f>[1]FI!M$243</f>
        <v>555</v>
      </c>
      <c r="AN96" s="8" t="s">
        <v>808</v>
      </c>
      <c r="AO96" s="24"/>
    </row>
    <row r="97" spans="1:40" s="5" customFormat="1">
      <c r="A97" s="4" t="s">
        <v>5309</v>
      </c>
      <c r="B97" s="4">
        <v>2012</v>
      </c>
      <c r="C97" s="4" t="s">
        <v>5474</v>
      </c>
      <c r="D97" s="4" t="s">
        <v>5475</v>
      </c>
      <c r="E97" s="4" t="s">
        <v>205</v>
      </c>
      <c r="F97" s="4">
        <v>42</v>
      </c>
      <c r="G97" s="4" t="s">
        <v>5476</v>
      </c>
      <c r="H97" s="4" t="s">
        <v>5477</v>
      </c>
      <c r="I97" s="4" t="s">
        <v>34</v>
      </c>
      <c r="J97" s="4" t="s">
        <v>15</v>
      </c>
      <c r="K97" s="4">
        <v>230</v>
      </c>
      <c r="L97" s="4" t="s">
        <v>27</v>
      </c>
      <c r="M97" s="4"/>
      <c r="N97" s="4"/>
      <c r="O97" s="4">
        <v>0.1</v>
      </c>
      <c r="P97" s="4">
        <v>207.89</v>
      </c>
      <c r="Q97" s="4"/>
      <c r="R97" s="4"/>
      <c r="S97" s="4">
        <v>16.760000000000002</v>
      </c>
      <c r="T97" s="4"/>
      <c r="U97" s="87"/>
      <c r="V97" s="16"/>
      <c r="W97" s="16"/>
      <c r="X97" s="16"/>
      <c r="Y97" s="16"/>
      <c r="Z97" s="16"/>
      <c r="AA97" s="16"/>
      <c r="AB97" s="28" t="str">
        <f>[1]FI!B$243</f>
        <v>1.(c)</v>
      </c>
      <c r="AC97" s="31" t="str">
        <f>[1]FI!C$243</f>
        <v>LAHTI ENERGIA OY, KYMIJÄRVEN VOIMALAITOS</v>
      </c>
      <c r="AD97" s="31" t="str">
        <f>[1]FI!D$243</f>
        <v>LAHTI ENERGIA OY, KYMIJÄRVEN VOIMALAITOS</v>
      </c>
      <c r="AE97" s="31">
        <f>[1]FI!E$243</f>
        <v>7948</v>
      </c>
      <c r="AF97" s="31" t="str">
        <f>[1]FI!F$243</f>
        <v>Voimakatu 16</v>
      </c>
      <c r="AG97" s="31" t="str">
        <f>[1]FI!G$243</f>
        <v/>
      </c>
      <c r="AH97" s="31" t="str">
        <f>[1]FI!H$243</f>
        <v>LAHTI</v>
      </c>
      <c r="AI97" s="31" t="str">
        <f>[1]FI!I$243</f>
        <v>15170</v>
      </c>
      <c r="AJ97" s="31">
        <f>[1]FI!J$243</f>
        <v>1320</v>
      </c>
      <c r="AK97" s="31">
        <f>[1]FI!K$243</f>
        <v>1180</v>
      </c>
      <c r="AL97" s="31">
        <f>[1]FI!L$243</f>
        <v>0</v>
      </c>
      <c r="AM97" s="31">
        <f>[1]FI!M$243</f>
        <v>555</v>
      </c>
      <c r="AN97" s="8" t="s">
        <v>808</v>
      </c>
    </row>
    <row r="98" spans="1:40" s="5" customFormat="1">
      <c r="A98" s="4" t="s">
        <v>5309</v>
      </c>
      <c r="B98" s="4">
        <v>2012</v>
      </c>
      <c r="C98" s="4" t="s">
        <v>5589</v>
      </c>
      <c r="D98" s="4" t="s">
        <v>5590</v>
      </c>
      <c r="E98" s="4" t="s">
        <v>2213</v>
      </c>
      <c r="F98" s="4">
        <v>190</v>
      </c>
      <c r="G98" s="4" t="s">
        <v>5591</v>
      </c>
      <c r="H98" s="4" t="s">
        <v>5477</v>
      </c>
      <c r="I98" s="4"/>
      <c r="J98" s="4" t="s">
        <v>15</v>
      </c>
      <c r="K98" s="4">
        <v>160</v>
      </c>
      <c r="L98" s="4" t="s">
        <v>8</v>
      </c>
      <c r="M98" s="4"/>
      <c r="N98" s="4">
        <v>1909.9</v>
      </c>
      <c r="O98" s="4"/>
      <c r="P98" s="4">
        <v>493</v>
      </c>
      <c r="Q98" s="4"/>
      <c r="R98" s="4">
        <v>31.59</v>
      </c>
      <c r="S98" s="4">
        <v>155.30000000000001</v>
      </c>
      <c r="T98" s="4">
        <v>0.02</v>
      </c>
      <c r="U98" s="87"/>
      <c r="V98" s="16"/>
      <c r="W98" s="16"/>
      <c r="X98" s="16"/>
      <c r="Y98" s="16"/>
      <c r="Z98" s="16"/>
      <c r="AA98" s="16"/>
      <c r="AB98" s="28" t="str">
        <f>[1]FI!B$243</f>
        <v>1.(c)</v>
      </c>
      <c r="AC98" s="31" t="str">
        <f>[1]FI!C$243</f>
        <v>LAHTI ENERGIA OY, KYMIJÄRVEN VOIMALAITOS</v>
      </c>
      <c r="AD98" s="31" t="str">
        <f>[1]FI!D$243</f>
        <v>LAHTI ENERGIA OY, KYMIJÄRVEN VOIMALAITOS</v>
      </c>
      <c r="AE98" s="31">
        <f>[1]FI!E$243</f>
        <v>7948</v>
      </c>
      <c r="AF98" s="31" t="str">
        <f>[1]FI!F$243</f>
        <v>Voimakatu 16</v>
      </c>
      <c r="AG98" s="31" t="str">
        <f>[1]FI!G$243</f>
        <v/>
      </c>
      <c r="AH98" s="31" t="str">
        <f>[1]FI!H$243</f>
        <v>LAHTI</v>
      </c>
      <c r="AI98" s="31" t="str">
        <f>[1]FI!I$243</f>
        <v>15170</v>
      </c>
      <c r="AJ98" s="31">
        <f>[1]FI!J$243</f>
        <v>1320</v>
      </c>
      <c r="AK98" s="31">
        <f>[1]FI!K$243</f>
        <v>1180</v>
      </c>
      <c r="AL98" s="31">
        <f>[1]FI!L$243</f>
        <v>0</v>
      </c>
      <c r="AM98" s="31">
        <f>[1]FI!M$243</f>
        <v>555</v>
      </c>
      <c r="AN98" s="8" t="s">
        <v>808</v>
      </c>
    </row>
    <row r="99" spans="1:40" s="5" customFormat="1">
      <c r="A99" s="4" t="s">
        <v>5309</v>
      </c>
      <c r="B99" s="4">
        <v>2012</v>
      </c>
      <c r="C99" s="4" t="s">
        <v>5652</v>
      </c>
      <c r="D99" s="4" t="s">
        <v>5653</v>
      </c>
      <c r="E99" s="4" t="s">
        <v>423</v>
      </c>
      <c r="F99" s="4">
        <v>92</v>
      </c>
      <c r="G99" s="4" t="s">
        <v>5654</v>
      </c>
      <c r="H99" s="4" t="s">
        <v>5655</v>
      </c>
      <c r="I99" s="4" t="s">
        <v>6</v>
      </c>
      <c r="J99" s="4" t="s">
        <v>15</v>
      </c>
      <c r="K99" s="4">
        <v>129</v>
      </c>
      <c r="L99" s="4" t="s">
        <v>8</v>
      </c>
      <c r="M99" s="4"/>
      <c r="N99" s="4"/>
      <c r="O99" s="4"/>
      <c r="P99" s="4"/>
      <c r="Q99" s="4"/>
      <c r="R99" s="4"/>
      <c r="S99" s="4"/>
      <c r="T99" s="4"/>
      <c r="U99" s="87"/>
      <c r="V99" s="16"/>
      <c r="W99" s="16"/>
      <c r="X99" s="16"/>
      <c r="Y99" s="16"/>
      <c r="Z99" s="16"/>
      <c r="AA99" s="16"/>
      <c r="AB99" s="28" t="str">
        <f>[1]FI!B$259</f>
        <v>6.(a)</v>
      </c>
      <c r="AC99" s="31" t="str">
        <f>[1]FI!C$259</f>
        <v>UPM-Kymmene Oyj, Kaukaan tehtaat</v>
      </c>
      <c r="AD99" s="31" t="str">
        <f>[1]FI!D$259</f>
        <v>UPM-Kymmene Oyj, Kaukaan tehtaat</v>
      </c>
      <c r="AE99" s="31">
        <f>[1]FI!E$259</f>
        <v>6954</v>
      </c>
      <c r="AF99" s="31" t="str">
        <f>[1]FI!F$259</f>
        <v>Kaukaankatu 30</v>
      </c>
      <c r="AG99" s="31" t="str">
        <f>[1]FI!G$259</f>
        <v/>
      </c>
      <c r="AH99" s="31" t="str">
        <f>[1]FI!H$259</f>
        <v>LAPPEENRANTA</v>
      </c>
      <c r="AI99" s="31" t="str">
        <f>[1]FI!I$259</f>
        <v>53200</v>
      </c>
      <c r="AJ99" s="31">
        <f>[1]FI!J$259</f>
        <v>1180</v>
      </c>
      <c r="AK99" s="31">
        <f>[1]FI!K$259</f>
        <v>614</v>
      </c>
      <c r="AL99" s="31">
        <f>[1]FI!L$259</f>
        <v>66.599999999999994</v>
      </c>
      <c r="AM99" s="31">
        <f>[1]FI!M$259</f>
        <v>1620</v>
      </c>
      <c r="AN99" s="8" t="s">
        <v>808</v>
      </c>
    </row>
    <row r="100" spans="1:40" s="5" customFormat="1">
      <c r="A100" s="4" t="s">
        <v>5309</v>
      </c>
      <c r="B100" s="4">
        <v>2012</v>
      </c>
      <c r="C100" s="4" t="s">
        <v>5660</v>
      </c>
      <c r="D100" s="4" t="s">
        <v>5661</v>
      </c>
      <c r="E100" s="4" t="s">
        <v>793</v>
      </c>
      <c r="F100" s="4">
        <v>94</v>
      </c>
      <c r="G100" s="4" t="s">
        <v>5662</v>
      </c>
      <c r="H100" s="4" t="s">
        <v>5655</v>
      </c>
      <c r="I100" s="4" t="s">
        <v>34</v>
      </c>
      <c r="J100" s="4" t="s">
        <v>15</v>
      </c>
      <c r="K100" s="4">
        <v>125</v>
      </c>
      <c r="L100" s="4" t="s">
        <v>27</v>
      </c>
      <c r="M100" s="4"/>
      <c r="N100" s="4"/>
      <c r="O100" s="4"/>
      <c r="P100" s="4"/>
      <c r="Q100" s="4"/>
      <c r="R100" s="4"/>
      <c r="S100" s="4"/>
      <c r="T100" s="4"/>
      <c r="U100" s="87"/>
      <c r="V100" s="16"/>
      <c r="W100" s="16"/>
      <c r="X100" s="16"/>
      <c r="Y100" s="16"/>
      <c r="Z100" s="16"/>
      <c r="AA100" s="16"/>
      <c r="AB100" s="28" t="str">
        <f>[1]FI!B$259</f>
        <v>6.(a)</v>
      </c>
      <c r="AC100" s="31" t="str">
        <f>[1]FI!C$259</f>
        <v>UPM-Kymmene Oyj, Kaukaan tehtaat</v>
      </c>
      <c r="AD100" s="31" t="str">
        <f>[1]FI!D$259</f>
        <v>UPM-Kymmene Oyj, Kaukaan tehtaat</v>
      </c>
      <c r="AE100" s="31">
        <f>[1]FI!E$259</f>
        <v>6954</v>
      </c>
      <c r="AF100" s="31" t="str">
        <f>[1]FI!F$259</f>
        <v>Kaukaankatu 30</v>
      </c>
      <c r="AG100" s="31" t="str">
        <f>[1]FI!G$259</f>
        <v/>
      </c>
      <c r="AH100" s="31" t="str">
        <f>[1]FI!H$259</f>
        <v>LAPPEENRANTA</v>
      </c>
      <c r="AI100" s="31" t="str">
        <f>[1]FI!I$259</f>
        <v>53200</v>
      </c>
      <c r="AJ100" s="31">
        <f>[1]FI!J$259</f>
        <v>1180</v>
      </c>
      <c r="AK100" s="31">
        <f>[1]FI!K$259</f>
        <v>614</v>
      </c>
      <c r="AL100" s="31">
        <f>[1]FI!L$259</f>
        <v>66.599999999999994</v>
      </c>
      <c r="AM100" s="31">
        <f>[1]FI!M$259</f>
        <v>1620</v>
      </c>
      <c r="AN100" s="8" t="s">
        <v>808</v>
      </c>
    </row>
    <row r="101" spans="1:40" s="5" customFormat="1">
      <c r="A101" s="4" t="s">
        <v>5309</v>
      </c>
      <c r="B101" s="4">
        <v>2012</v>
      </c>
      <c r="C101" s="4" t="s">
        <v>5702</v>
      </c>
      <c r="D101" s="4" t="s">
        <v>5703</v>
      </c>
      <c r="E101" s="4" t="s">
        <v>1450</v>
      </c>
      <c r="F101" s="4">
        <v>105</v>
      </c>
      <c r="G101" s="4" t="s">
        <v>5704</v>
      </c>
      <c r="H101" s="4" t="s">
        <v>5655</v>
      </c>
      <c r="I101" s="4" t="s">
        <v>34</v>
      </c>
      <c r="J101" s="4" t="s">
        <v>15</v>
      </c>
      <c r="K101" s="4">
        <v>111</v>
      </c>
      <c r="L101" s="4" t="s">
        <v>8</v>
      </c>
      <c r="M101" s="4"/>
      <c r="N101" s="4"/>
      <c r="O101" s="4"/>
      <c r="P101" s="4">
        <v>366.48</v>
      </c>
      <c r="Q101" s="4"/>
      <c r="R101" s="4"/>
      <c r="S101" s="4">
        <v>9.16</v>
      </c>
      <c r="T101" s="4"/>
      <c r="U101" s="87"/>
      <c r="V101" s="16"/>
      <c r="W101" s="16"/>
      <c r="X101" s="16"/>
      <c r="Y101" s="16"/>
      <c r="Z101" s="16"/>
      <c r="AA101" s="16"/>
      <c r="AB101" s="28" t="str">
        <f>[1]FI!B$259</f>
        <v>6.(a)</v>
      </c>
      <c r="AC101" s="31" t="str">
        <f>[1]FI!C$259</f>
        <v>UPM-Kymmene Oyj, Kaukaan tehtaat</v>
      </c>
      <c r="AD101" s="31" t="str">
        <f>[1]FI!D$259</f>
        <v>UPM-Kymmene Oyj, Kaukaan tehtaat</v>
      </c>
      <c r="AE101" s="31">
        <f>[1]FI!E$259</f>
        <v>6954</v>
      </c>
      <c r="AF101" s="31" t="str">
        <f>[1]FI!F$259</f>
        <v>Kaukaankatu 30</v>
      </c>
      <c r="AG101" s="31" t="str">
        <f>[1]FI!G$259</f>
        <v/>
      </c>
      <c r="AH101" s="31" t="str">
        <f>[1]FI!H$259</f>
        <v>LAPPEENRANTA</v>
      </c>
      <c r="AI101" s="31" t="str">
        <f>[1]FI!I$259</f>
        <v>53200</v>
      </c>
      <c r="AJ101" s="31">
        <f>[1]FI!J$259</f>
        <v>1180</v>
      </c>
      <c r="AK101" s="31">
        <f>[1]FI!K$259</f>
        <v>614</v>
      </c>
      <c r="AL101" s="31">
        <f>[1]FI!L$259</f>
        <v>66.599999999999994</v>
      </c>
      <c r="AM101" s="31">
        <f>[1]FI!M$259</f>
        <v>1620</v>
      </c>
      <c r="AN101" s="8" t="s">
        <v>808</v>
      </c>
    </row>
    <row r="102" spans="1:40" s="5" customFormat="1">
      <c r="A102" s="4" t="s">
        <v>5309</v>
      </c>
      <c r="B102" s="4">
        <v>2012</v>
      </c>
      <c r="C102" s="4" t="s">
        <v>5514</v>
      </c>
      <c r="D102" s="4" t="s">
        <v>5515</v>
      </c>
      <c r="E102" s="4" t="s">
        <v>251</v>
      </c>
      <c r="F102" s="4">
        <v>53</v>
      </c>
      <c r="G102" s="4" t="s">
        <v>5516</v>
      </c>
      <c r="H102" s="4" t="s">
        <v>5517</v>
      </c>
      <c r="I102" s="4" t="s">
        <v>6</v>
      </c>
      <c r="J102" s="4" t="s">
        <v>15</v>
      </c>
      <c r="K102" s="4">
        <v>200</v>
      </c>
      <c r="L102" s="4" t="s">
        <v>8</v>
      </c>
      <c r="M102" s="4"/>
      <c r="N102" s="4"/>
      <c r="O102" s="4">
        <v>5.65</v>
      </c>
      <c r="P102" s="4">
        <v>31.4</v>
      </c>
      <c r="Q102" s="4"/>
      <c r="R102" s="4">
        <v>0.2</v>
      </c>
      <c r="S102" s="4">
        <v>3.2</v>
      </c>
      <c r="T102" s="4"/>
      <c r="U102" s="87"/>
      <c r="V102" s="16"/>
      <c r="W102" s="16"/>
      <c r="X102" s="16"/>
      <c r="Y102" s="16"/>
      <c r="Z102" s="16"/>
      <c r="AA102" s="16"/>
      <c r="AB102" s="28" t="str">
        <f>[1]FI!B$256</f>
        <v>5.(f)</v>
      </c>
      <c r="AC102" s="31" t="str">
        <f>[1]FI!C$256</f>
        <v>Lappeenrannan Lämpövoima Oy, Toikansuon jätevedenpuhdistamo</v>
      </c>
      <c r="AD102" s="31" t="str">
        <f>[1]FI!D$256</f>
        <v>Lappeenrannan Lämpövoima Oy, Toikansuon jätevedenpuhdistamo</v>
      </c>
      <c r="AE102" s="31">
        <f>[1]FI!E$256</f>
        <v>17003</v>
      </c>
      <c r="AF102" s="31" t="str">
        <f>[1]FI!F$256</f>
        <v>TOIKANSUONTIE 21</v>
      </c>
      <c r="AG102" s="31" t="str">
        <f>[1]FI!G$256</f>
        <v/>
      </c>
      <c r="AH102" s="31" t="str">
        <f>[1]FI!H$256</f>
        <v>LAPPEENRANTA</v>
      </c>
      <c r="AI102" s="31" t="str">
        <f>[1]FI!I$256</f>
        <v>53100</v>
      </c>
      <c r="AJ102" s="31">
        <f>[1]FI!J$256</f>
        <v>0</v>
      </c>
      <c r="AK102" s="31">
        <f>[1]FI!K$256</f>
        <v>0</v>
      </c>
      <c r="AL102" s="31">
        <f>[1]FI!L$256</f>
        <v>0</v>
      </c>
      <c r="AM102" s="31">
        <f>[1]FI!M$256</f>
        <v>0</v>
      </c>
      <c r="AN102" s="8" t="s">
        <v>808</v>
      </c>
    </row>
    <row r="103" spans="1:40" s="5" customFormat="1">
      <c r="A103" s="4" t="s">
        <v>5309</v>
      </c>
      <c r="B103" s="4">
        <v>2012</v>
      </c>
      <c r="C103" s="4" t="s">
        <v>5518</v>
      </c>
      <c r="D103" s="4" t="s">
        <v>5519</v>
      </c>
      <c r="E103" s="4" t="s">
        <v>256</v>
      </c>
      <c r="F103" s="4">
        <v>54</v>
      </c>
      <c r="G103" s="4" t="s">
        <v>5520</v>
      </c>
      <c r="H103" s="4" t="s">
        <v>5517</v>
      </c>
      <c r="I103" s="4" t="s">
        <v>6</v>
      </c>
      <c r="J103" s="4" t="s">
        <v>15</v>
      </c>
      <c r="K103" s="4">
        <v>200</v>
      </c>
      <c r="L103" s="4" t="s">
        <v>8</v>
      </c>
      <c r="M103" s="4"/>
      <c r="N103" s="4"/>
      <c r="O103" s="4">
        <v>5.12</v>
      </c>
      <c r="P103" s="4">
        <v>28.5</v>
      </c>
      <c r="Q103" s="4"/>
      <c r="R103" s="4">
        <v>0.2</v>
      </c>
      <c r="S103" s="4">
        <v>3.2</v>
      </c>
      <c r="T103" s="4"/>
      <c r="U103" s="87"/>
      <c r="V103" s="16"/>
      <c r="W103" s="16"/>
      <c r="X103" s="16"/>
      <c r="Y103" s="16"/>
      <c r="Z103" s="16"/>
      <c r="AA103" s="16"/>
      <c r="AB103" s="28" t="str">
        <f>[1]FI!B$256</f>
        <v>5.(f)</v>
      </c>
      <c r="AC103" s="31" t="str">
        <f>[1]FI!C$256</f>
        <v>Lappeenrannan Lämpövoima Oy, Toikansuon jätevedenpuhdistamo</v>
      </c>
      <c r="AD103" s="31" t="str">
        <f>[1]FI!D$256</f>
        <v>Lappeenrannan Lämpövoima Oy, Toikansuon jätevedenpuhdistamo</v>
      </c>
      <c r="AE103" s="31">
        <f>[1]FI!E$256</f>
        <v>17003</v>
      </c>
      <c r="AF103" s="31" t="str">
        <f>[1]FI!F$256</f>
        <v>TOIKANSUONTIE 21</v>
      </c>
      <c r="AG103" s="31" t="str">
        <f>[1]FI!G$256</f>
        <v/>
      </c>
      <c r="AH103" s="31" t="str">
        <f>[1]FI!H$256</f>
        <v>LAPPEENRANTA</v>
      </c>
      <c r="AI103" s="31" t="str">
        <f>[1]FI!I$256</f>
        <v>53100</v>
      </c>
      <c r="AJ103" s="31">
        <f>[1]FI!J$256</f>
        <v>0</v>
      </c>
      <c r="AK103" s="31">
        <f>[1]FI!K$256</f>
        <v>0</v>
      </c>
      <c r="AL103" s="31">
        <f>[1]FI!L$256</f>
        <v>0</v>
      </c>
      <c r="AM103" s="31">
        <f>[1]FI!M$256</f>
        <v>0</v>
      </c>
      <c r="AN103" s="8" t="s">
        <v>808</v>
      </c>
    </row>
    <row r="104" spans="1:40" s="5" customFormat="1">
      <c r="A104" s="4" t="s">
        <v>5309</v>
      </c>
      <c r="B104" s="4">
        <v>2012</v>
      </c>
      <c r="C104" s="4" t="s">
        <v>5682</v>
      </c>
      <c r="D104" s="4" t="s">
        <v>5683</v>
      </c>
      <c r="E104" s="4" t="s">
        <v>1427</v>
      </c>
      <c r="F104" s="4">
        <v>100</v>
      </c>
      <c r="G104" s="4" t="s">
        <v>5684</v>
      </c>
      <c r="H104" s="4" t="s">
        <v>5685</v>
      </c>
      <c r="I104" s="4" t="s">
        <v>34</v>
      </c>
      <c r="J104" s="4" t="s">
        <v>15</v>
      </c>
      <c r="K104" s="4">
        <v>120</v>
      </c>
      <c r="L104" s="4" t="s">
        <v>27</v>
      </c>
      <c r="M104" s="4"/>
      <c r="N104" s="4"/>
      <c r="O104" s="4">
        <v>2</v>
      </c>
      <c r="P104" s="4">
        <v>0.4</v>
      </c>
      <c r="Q104" s="4"/>
      <c r="R104" s="4">
        <v>0.08</v>
      </c>
      <c r="S104" s="4">
        <v>0.63</v>
      </c>
      <c r="T104" s="4"/>
      <c r="U104" s="87"/>
      <c r="V104" s="16"/>
      <c r="W104" s="16"/>
      <c r="X104" s="16"/>
      <c r="Y104" s="16"/>
      <c r="Z104" s="16"/>
      <c r="AA104" s="16"/>
      <c r="AB104" s="28" t="str">
        <f>[1]FI!B$256</f>
        <v>5.(f)</v>
      </c>
      <c r="AC104" s="31" t="str">
        <f>[1]FI!C$256</f>
        <v>Lappeenrannan Lämpövoima Oy, Toikansuon jätevedenpuhdistamo</v>
      </c>
      <c r="AD104" s="31" t="str">
        <f>[1]FI!D$256</f>
        <v>Lappeenrannan Lämpövoima Oy, Toikansuon jätevedenpuhdistamo</v>
      </c>
      <c r="AE104" s="31">
        <f>[1]FI!E$256</f>
        <v>17003</v>
      </c>
      <c r="AF104" s="31" t="str">
        <f>[1]FI!F$256</f>
        <v>TOIKANSUONTIE 21</v>
      </c>
      <c r="AG104" s="31" t="str">
        <f>[1]FI!G$256</f>
        <v/>
      </c>
      <c r="AH104" s="31" t="str">
        <f>[1]FI!H$256</f>
        <v>LAPPEENRANTA</v>
      </c>
      <c r="AI104" s="31" t="str">
        <f>[1]FI!I$256</f>
        <v>53100</v>
      </c>
      <c r="AJ104" s="31">
        <f>[1]FI!J$256</f>
        <v>0</v>
      </c>
      <c r="AK104" s="31">
        <f>[1]FI!K$256</f>
        <v>0</v>
      </c>
      <c r="AL104" s="31">
        <f>[1]FI!L$256</f>
        <v>0</v>
      </c>
      <c r="AM104" s="31">
        <f>[1]FI!M$256</f>
        <v>0</v>
      </c>
      <c r="AN104" s="8" t="s">
        <v>808</v>
      </c>
    </row>
    <row r="105" spans="1:40" s="5" customFormat="1">
      <c r="A105" s="4" t="s">
        <v>5309</v>
      </c>
      <c r="B105" s="4">
        <v>2012</v>
      </c>
      <c r="C105" s="4" t="s">
        <v>5930</v>
      </c>
      <c r="D105" s="4" t="s">
        <v>5931</v>
      </c>
      <c r="E105" s="4" t="s">
        <v>2106</v>
      </c>
      <c r="F105" s="4">
        <v>166</v>
      </c>
      <c r="G105" s="4" t="s">
        <v>5932</v>
      </c>
      <c r="H105" s="4" t="s">
        <v>5685</v>
      </c>
      <c r="I105" s="4" t="s">
        <v>34</v>
      </c>
      <c r="J105" s="4"/>
      <c r="K105" s="4">
        <v>65.599999999999994</v>
      </c>
      <c r="L105" s="4" t="s">
        <v>8</v>
      </c>
      <c r="M105" s="4"/>
      <c r="N105" s="4"/>
      <c r="O105" s="4">
        <v>10.4</v>
      </c>
      <c r="P105" s="4"/>
      <c r="Q105" s="4"/>
      <c r="R105" s="4">
        <v>0.34</v>
      </c>
      <c r="S105" s="4">
        <v>0.61</v>
      </c>
      <c r="T105" s="4"/>
      <c r="U105" s="87"/>
      <c r="V105" s="16"/>
      <c r="W105" s="16"/>
      <c r="X105" s="16"/>
      <c r="Y105" s="16"/>
      <c r="Z105" s="16"/>
      <c r="AA105" s="16"/>
      <c r="AB105" s="28" t="str">
        <f>[1]FI!B$256</f>
        <v>5.(f)</v>
      </c>
      <c r="AC105" s="31" t="str">
        <f>[1]FI!C$256</f>
        <v>Lappeenrannan Lämpövoima Oy, Toikansuon jätevedenpuhdistamo</v>
      </c>
      <c r="AD105" s="31" t="str">
        <f>[1]FI!D$256</f>
        <v>Lappeenrannan Lämpövoima Oy, Toikansuon jätevedenpuhdistamo</v>
      </c>
      <c r="AE105" s="31">
        <f>[1]FI!E$256</f>
        <v>17003</v>
      </c>
      <c r="AF105" s="31" t="str">
        <f>[1]FI!F$256</f>
        <v>TOIKANSUONTIE 21</v>
      </c>
      <c r="AG105" s="31" t="str">
        <f>[1]FI!G$256</f>
        <v/>
      </c>
      <c r="AH105" s="31" t="str">
        <f>[1]FI!H$256</f>
        <v>LAPPEENRANTA</v>
      </c>
      <c r="AI105" s="31" t="str">
        <f>[1]FI!I$256</f>
        <v>53100</v>
      </c>
      <c r="AJ105" s="31">
        <f>[1]FI!J$256</f>
        <v>0</v>
      </c>
      <c r="AK105" s="31">
        <f>[1]FI!K$256</f>
        <v>0</v>
      </c>
      <c r="AL105" s="31">
        <f>[1]FI!L$256</f>
        <v>0</v>
      </c>
      <c r="AM105" s="31">
        <f>[1]FI!M$256</f>
        <v>0</v>
      </c>
      <c r="AN105" s="8" t="s">
        <v>808</v>
      </c>
    </row>
    <row r="106" spans="1:40" s="5" customFormat="1">
      <c r="A106" s="4" t="s">
        <v>5309</v>
      </c>
      <c r="B106" s="4">
        <v>2012</v>
      </c>
      <c r="C106" s="4" t="s">
        <v>5960</v>
      </c>
      <c r="D106" s="4" t="s">
        <v>5961</v>
      </c>
      <c r="E106" s="4" t="s">
        <v>2144</v>
      </c>
      <c r="F106" s="4">
        <v>174</v>
      </c>
      <c r="G106" s="4" t="s">
        <v>5962</v>
      </c>
      <c r="H106" s="4" t="s">
        <v>5685</v>
      </c>
      <c r="I106" s="4" t="s">
        <v>34</v>
      </c>
      <c r="J106" s="4"/>
      <c r="K106" s="4">
        <v>60</v>
      </c>
      <c r="L106" s="4" t="s">
        <v>8</v>
      </c>
      <c r="M106" s="4"/>
      <c r="N106" s="4"/>
      <c r="O106" s="4">
        <v>68.099999999999994</v>
      </c>
      <c r="P106" s="4">
        <v>120</v>
      </c>
      <c r="Q106" s="4"/>
      <c r="R106" s="4">
        <v>2.23</v>
      </c>
      <c r="S106" s="4">
        <v>7.84</v>
      </c>
      <c r="T106" s="4"/>
      <c r="U106" s="89"/>
      <c r="V106" s="16"/>
      <c r="W106" s="16"/>
      <c r="X106" s="16"/>
      <c r="Y106" s="16"/>
      <c r="Z106" s="16"/>
      <c r="AA106" s="16"/>
      <c r="AB106" s="28" t="str">
        <f>[1]FI!B$256</f>
        <v>5.(f)</v>
      </c>
      <c r="AC106" s="31" t="str">
        <f>[1]FI!C$256</f>
        <v>Lappeenrannan Lämpövoima Oy, Toikansuon jätevedenpuhdistamo</v>
      </c>
      <c r="AD106" s="31" t="str">
        <f>[1]FI!D$256</f>
        <v>Lappeenrannan Lämpövoima Oy, Toikansuon jätevedenpuhdistamo</v>
      </c>
      <c r="AE106" s="31">
        <f>[1]FI!E$256</f>
        <v>17003</v>
      </c>
      <c r="AF106" s="31" t="str">
        <f>[1]FI!F$256</f>
        <v>TOIKANSUONTIE 21</v>
      </c>
      <c r="AG106" s="31" t="str">
        <f>[1]FI!G$256</f>
        <v/>
      </c>
      <c r="AH106" s="31" t="str">
        <f>[1]FI!H$256</f>
        <v>LAPPEENRANTA</v>
      </c>
      <c r="AI106" s="31" t="str">
        <f>[1]FI!I$256</f>
        <v>53100</v>
      </c>
      <c r="AJ106" s="31">
        <f>[1]FI!J$256</f>
        <v>0</v>
      </c>
      <c r="AK106" s="31">
        <f>[1]FI!K$256</f>
        <v>0</v>
      </c>
      <c r="AL106" s="31">
        <f>[1]FI!L$256</f>
        <v>0</v>
      </c>
      <c r="AM106" s="31">
        <f>[1]FI!M$256</f>
        <v>0</v>
      </c>
      <c r="AN106" s="8" t="s">
        <v>808</v>
      </c>
    </row>
    <row r="107" spans="1:40">
      <c r="A107" s="1" t="s">
        <v>5309</v>
      </c>
      <c r="B107" s="1">
        <v>2012</v>
      </c>
      <c r="C107" s="1" t="s">
        <v>5819</v>
      </c>
      <c r="D107" s="1" t="s">
        <v>5820</v>
      </c>
      <c r="E107" s="1" t="s">
        <v>1981</v>
      </c>
      <c r="F107" s="1">
        <v>138</v>
      </c>
      <c r="G107" s="1" t="s">
        <v>5821</v>
      </c>
      <c r="H107" s="1" t="s">
        <v>5822</v>
      </c>
      <c r="I107" s="1" t="s">
        <v>6</v>
      </c>
      <c r="J107" s="1" t="s">
        <v>15</v>
      </c>
      <c r="K107" s="1">
        <v>80</v>
      </c>
      <c r="L107" s="1" t="s">
        <v>8</v>
      </c>
      <c r="M107" s="1"/>
      <c r="N107" s="1"/>
      <c r="O107" s="1"/>
      <c r="P107" s="1">
        <v>27.14</v>
      </c>
      <c r="Q107" s="1"/>
      <c r="R107" s="1"/>
      <c r="S107" s="1">
        <v>2.2999999999999998</v>
      </c>
      <c r="T107" s="1"/>
      <c r="U107" s="80"/>
      <c r="V107" s="3"/>
      <c r="W107" s="3"/>
      <c r="X107" s="3"/>
      <c r="Y107" s="3"/>
      <c r="Z107" s="3"/>
      <c r="AA107" s="3"/>
    </row>
    <row r="108" spans="1:40">
      <c r="A108" s="1" t="s">
        <v>5309</v>
      </c>
      <c r="B108" s="1">
        <v>2012</v>
      </c>
      <c r="C108" s="1" t="s">
        <v>5466</v>
      </c>
      <c r="D108" s="1" t="s">
        <v>5467</v>
      </c>
      <c r="E108" s="1" t="s">
        <v>195</v>
      </c>
      <c r="F108" s="1">
        <v>40</v>
      </c>
      <c r="G108" s="1" t="s">
        <v>5468</v>
      </c>
      <c r="H108" s="1" t="s">
        <v>5469</v>
      </c>
      <c r="I108" s="1" t="s">
        <v>14</v>
      </c>
      <c r="J108" s="1" t="s">
        <v>15</v>
      </c>
      <c r="K108" s="1">
        <v>230</v>
      </c>
      <c r="L108" s="1" t="s">
        <v>27</v>
      </c>
      <c r="M108" s="1"/>
      <c r="N108" s="1"/>
      <c r="O108" s="1"/>
      <c r="P108" s="1">
        <v>938.18</v>
      </c>
      <c r="Q108" s="1"/>
      <c r="R108" s="1"/>
      <c r="S108" s="1">
        <v>29.08</v>
      </c>
      <c r="T108" s="1"/>
      <c r="U108" s="80"/>
      <c r="V108" s="3"/>
      <c r="W108" s="3"/>
      <c r="X108" s="3"/>
      <c r="Y108" s="3"/>
      <c r="Z108" s="3"/>
      <c r="AA108" s="3"/>
    </row>
    <row r="109" spans="1:40">
      <c r="A109" s="1" t="s">
        <v>5309</v>
      </c>
      <c r="B109" s="1">
        <v>2012</v>
      </c>
      <c r="C109" s="1" t="s">
        <v>5901</v>
      </c>
      <c r="D109" s="1" t="s">
        <v>5902</v>
      </c>
      <c r="E109" s="1" t="s">
        <v>2069</v>
      </c>
      <c r="F109" s="1">
        <v>158</v>
      </c>
      <c r="G109" s="1" t="s">
        <v>5903</v>
      </c>
      <c r="H109" s="1" t="s">
        <v>5904</v>
      </c>
      <c r="I109" s="1" t="s">
        <v>34</v>
      </c>
      <c r="J109" s="1" t="s">
        <v>15</v>
      </c>
      <c r="K109" s="1">
        <v>66.7</v>
      </c>
      <c r="L109" s="1" t="s">
        <v>8</v>
      </c>
      <c r="M109" s="1">
        <v>1269.5999999999999</v>
      </c>
      <c r="N109" s="1"/>
      <c r="O109" s="1"/>
      <c r="P109" s="1">
        <v>56.06</v>
      </c>
      <c r="Q109" s="1"/>
      <c r="R109" s="1">
        <v>40.67</v>
      </c>
      <c r="S109" s="1">
        <v>283.38</v>
      </c>
      <c r="T109" s="1">
        <v>1.99</v>
      </c>
      <c r="U109" s="81"/>
      <c r="V109" s="3"/>
      <c r="W109" s="3"/>
      <c r="X109" s="3"/>
      <c r="Y109" s="3"/>
      <c r="Z109" s="3"/>
      <c r="AA109" s="3"/>
    </row>
    <row r="110" spans="1:40">
      <c r="A110" s="1" t="s">
        <v>5309</v>
      </c>
      <c r="B110" s="1">
        <v>2012</v>
      </c>
      <c r="C110" s="1" t="s">
        <v>5984</v>
      </c>
      <c r="D110" s="1" t="s">
        <v>5985</v>
      </c>
      <c r="E110" s="1" t="s">
        <v>2176</v>
      </c>
      <c r="F110" s="1">
        <v>181</v>
      </c>
      <c r="G110" s="1" t="s">
        <v>5986</v>
      </c>
      <c r="H110" s="1" t="s">
        <v>5904</v>
      </c>
      <c r="I110" s="1" t="s">
        <v>34</v>
      </c>
      <c r="J110" s="1" t="s">
        <v>15</v>
      </c>
      <c r="K110" s="1">
        <v>55</v>
      </c>
      <c r="L110" s="1" t="s">
        <v>8</v>
      </c>
      <c r="M110" s="1"/>
      <c r="N110" s="1"/>
      <c r="O110" s="1"/>
      <c r="P110" s="1">
        <v>63.61</v>
      </c>
      <c r="Q110" s="1"/>
      <c r="R110" s="1"/>
      <c r="S110" s="1">
        <v>1.84</v>
      </c>
      <c r="T110" s="1"/>
      <c r="U110" s="81"/>
      <c r="V110" s="3"/>
      <c r="W110" s="3"/>
      <c r="X110" s="3"/>
      <c r="Y110" s="3"/>
      <c r="Z110" s="3"/>
      <c r="AA110" s="3"/>
    </row>
    <row r="111" spans="1:40">
      <c r="A111" s="1" t="s">
        <v>5309</v>
      </c>
      <c r="B111" s="1">
        <v>2012</v>
      </c>
      <c r="C111" s="1" t="s">
        <v>5551</v>
      </c>
      <c r="D111" s="1" t="s">
        <v>5552</v>
      </c>
      <c r="E111" s="1" t="s">
        <v>300</v>
      </c>
      <c r="F111" s="1">
        <v>64</v>
      </c>
      <c r="G111" s="1" t="s">
        <v>5553</v>
      </c>
      <c r="H111" s="1" t="s">
        <v>5554</v>
      </c>
      <c r="I111" s="1" t="s">
        <v>6</v>
      </c>
      <c r="J111" s="1" t="s">
        <v>15</v>
      </c>
      <c r="K111" s="1">
        <v>175</v>
      </c>
      <c r="L111" s="1" t="s">
        <v>8</v>
      </c>
      <c r="M111" s="1"/>
      <c r="N111" s="1"/>
      <c r="O111" s="1"/>
      <c r="P111" s="1">
        <v>2660.29</v>
      </c>
      <c r="Q111" s="1"/>
      <c r="R111" s="1"/>
      <c r="S111" s="1">
        <v>144.34</v>
      </c>
      <c r="T111" s="1"/>
      <c r="U111" s="80"/>
      <c r="V111" s="3"/>
      <c r="W111" s="3"/>
      <c r="X111" s="3"/>
      <c r="Y111" s="3"/>
      <c r="Z111" s="3"/>
      <c r="AA111" s="3"/>
    </row>
    <row r="112" spans="1:40">
      <c r="A112" s="1" t="s">
        <v>5309</v>
      </c>
      <c r="B112" s="1">
        <v>2012</v>
      </c>
      <c r="C112" s="1" t="s">
        <v>5851</v>
      </c>
      <c r="D112" s="1" t="s">
        <v>5852</v>
      </c>
      <c r="E112" s="1" t="s">
        <v>2005</v>
      </c>
      <c r="F112" s="1">
        <v>144</v>
      </c>
      <c r="G112" s="1" t="s">
        <v>5853</v>
      </c>
      <c r="H112" s="1" t="s">
        <v>5854</v>
      </c>
      <c r="I112" s="1" t="s">
        <v>34</v>
      </c>
      <c r="J112" s="1"/>
      <c r="K112" s="1">
        <v>73</v>
      </c>
      <c r="L112" s="1" t="s">
        <v>27</v>
      </c>
      <c r="M112" s="1"/>
      <c r="N112" s="1"/>
      <c r="O112" s="1"/>
      <c r="P112" s="1"/>
      <c r="Q112" s="1"/>
      <c r="R112" s="1"/>
      <c r="S112" s="1"/>
      <c r="T112" s="1"/>
      <c r="U112" s="80"/>
      <c r="V112" s="3"/>
      <c r="W112" s="3"/>
      <c r="X112" s="3"/>
      <c r="Y112" s="3"/>
      <c r="Z112" s="3"/>
      <c r="AA112" s="3"/>
    </row>
    <row r="113" spans="1:41">
      <c r="A113" s="1" t="s">
        <v>5309</v>
      </c>
      <c r="B113" s="1">
        <v>2012</v>
      </c>
      <c r="C113" s="1" t="s">
        <v>5855</v>
      </c>
      <c r="D113" s="1" t="s">
        <v>5856</v>
      </c>
      <c r="E113" s="1" t="s">
        <v>2009</v>
      </c>
      <c r="F113" s="1">
        <v>145</v>
      </c>
      <c r="G113" s="1" t="s">
        <v>5857</v>
      </c>
      <c r="H113" s="1" t="s">
        <v>5854</v>
      </c>
      <c r="I113" s="1" t="s">
        <v>34</v>
      </c>
      <c r="J113" s="1"/>
      <c r="K113" s="1">
        <v>73</v>
      </c>
      <c r="L113" s="1" t="s">
        <v>27</v>
      </c>
      <c r="M113" s="1"/>
      <c r="N113" s="1"/>
      <c r="O113" s="1"/>
      <c r="P113" s="1"/>
      <c r="Q113" s="1"/>
      <c r="R113" s="1"/>
      <c r="S113" s="1"/>
      <c r="T113" s="1"/>
      <c r="U113" s="80"/>
      <c r="V113" s="3"/>
      <c r="W113" s="3"/>
      <c r="X113" s="3"/>
      <c r="Y113" s="3"/>
      <c r="Z113" s="3"/>
      <c r="AA113" s="3"/>
    </row>
    <row r="114" spans="1:41" s="5" customFormat="1">
      <c r="A114" s="4" t="s">
        <v>5309</v>
      </c>
      <c r="B114" s="4">
        <v>2012</v>
      </c>
      <c r="C114" s="4" t="s">
        <v>5671</v>
      </c>
      <c r="D114" s="4" t="s">
        <v>5672</v>
      </c>
      <c r="E114" s="4" t="s">
        <v>783</v>
      </c>
      <c r="F114" s="4">
        <v>97</v>
      </c>
      <c r="G114" s="4" t="s">
        <v>5673</v>
      </c>
      <c r="H114" s="4" t="s">
        <v>5674</v>
      </c>
      <c r="I114" s="4" t="s">
        <v>14</v>
      </c>
      <c r="J114" s="4" t="s">
        <v>15</v>
      </c>
      <c r="K114" s="4">
        <v>124</v>
      </c>
      <c r="L114" s="4" t="s">
        <v>8</v>
      </c>
      <c r="M114" s="4"/>
      <c r="N114" s="4"/>
      <c r="O114" s="4"/>
      <c r="P114" s="4"/>
      <c r="Q114" s="4"/>
      <c r="R114" s="4"/>
      <c r="S114" s="4"/>
      <c r="T114" s="4"/>
      <c r="U114" s="87"/>
      <c r="V114" s="16"/>
      <c r="W114" s="16"/>
      <c r="X114" s="16"/>
      <c r="Y114" s="16"/>
      <c r="Z114" s="16"/>
      <c r="AA114" s="16"/>
      <c r="AB114" s="28" t="str">
        <f>[1]FI!B$289</f>
        <v>1.(c)</v>
      </c>
      <c r="AC114" s="31" t="str">
        <f>[1]FI!C$289</f>
        <v>Mäntän Energia Oy, Voimalaitos</v>
      </c>
      <c r="AD114" s="31" t="str">
        <f>[1]FI!D$289</f>
        <v>Mäntän Energia Oy, Voimalaitos</v>
      </c>
      <c r="AE114" s="31">
        <f>[1]FI!E$289</f>
        <v>7977</v>
      </c>
      <c r="AF114" s="31" t="str">
        <f>[1]FI!F$289</f>
        <v>Tehtaankatu 20</v>
      </c>
      <c r="AG114" s="31" t="str">
        <f>[1]FI!G$289</f>
        <v/>
      </c>
      <c r="AH114" s="31" t="str">
        <f>[1]FI!H$289</f>
        <v>MÄNTTÄ</v>
      </c>
      <c r="AI114" s="31" t="str">
        <f>[1]FI!I$289</f>
        <v>35800</v>
      </c>
      <c r="AJ114" s="31">
        <f>[1]FI!J$289</f>
        <v>0</v>
      </c>
      <c r="AK114" s="31">
        <f>[1]FI!K$289</f>
        <v>0</v>
      </c>
      <c r="AL114" s="31">
        <f>[1]FI!L$289</f>
        <v>0</v>
      </c>
      <c r="AM114" s="31">
        <f>[1]FI!M$289</f>
        <v>186</v>
      </c>
      <c r="AN114" s="8" t="s">
        <v>808</v>
      </c>
    </row>
    <row r="115" spans="1:41" s="5" customFormat="1">
      <c r="A115" s="4" t="s">
        <v>5309</v>
      </c>
      <c r="B115" s="4">
        <v>2012</v>
      </c>
      <c r="C115" s="4" t="s">
        <v>5730</v>
      </c>
      <c r="D115" s="4" t="s">
        <v>5731</v>
      </c>
      <c r="E115" s="4" t="s">
        <v>1870</v>
      </c>
      <c r="F115" s="4">
        <v>113</v>
      </c>
      <c r="G115" s="4" t="s">
        <v>5732</v>
      </c>
      <c r="H115" s="4" t="s">
        <v>5674</v>
      </c>
      <c r="I115" s="4" t="s">
        <v>6</v>
      </c>
      <c r="J115" s="4" t="s">
        <v>15</v>
      </c>
      <c r="K115" s="4">
        <v>105</v>
      </c>
      <c r="L115" s="4" t="s">
        <v>8</v>
      </c>
      <c r="M115" s="4">
        <v>790.01</v>
      </c>
      <c r="N115" s="4">
        <v>952.82</v>
      </c>
      <c r="O115" s="4">
        <v>4.54</v>
      </c>
      <c r="P115" s="4"/>
      <c r="Q115" s="4"/>
      <c r="R115" s="4">
        <v>95.55</v>
      </c>
      <c r="S115" s="4">
        <v>83.87</v>
      </c>
      <c r="T115" s="4">
        <v>11.9</v>
      </c>
      <c r="U115" s="89"/>
      <c r="V115" s="16"/>
      <c r="W115" s="16"/>
      <c r="X115" s="16"/>
      <c r="Y115" s="16"/>
      <c r="Z115" s="16"/>
      <c r="AA115" s="16"/>
      <c r="AB115" s="28" t="str">
        <f>[1]FI!B$289</f>
        <v>1.(c)</v>
      </c>
      <c r="AC115" s="31" t="str">
        <f>[1]FI!C$289</f>
        <v>Mäntän Energia Oy, Voimalaitos</v>
      </c>
      <c r="AD115" s="31" t="str">
        <f>[1]FI!D$289</f>
        <v>Mäntän Energia Oy, Voimalaitos</v>
      </c>
      <c r="AE115" s="31">
        <f>[1]FI!E$289</f>
        <v>7977</v>
      </c>
      <c r="AF115" s="31" t="str">
        <f>[1]FI!F$289</f>
        <v>Tehtaankatu 20</v>
      </c>
      <c r="AG115" s="31" t="str">
        <f>[1]FI!G$289</f>
        <v/>
      </c>
      <c r="AH115" s="31" t="str">
        <f>[1]FI!H$289</f>
        <v>MÄNTTÄ</v>
      </c>
      <c r="AI115" s="31" t="str">
        <f>[1]FI!I$289</f>
        <v>35800</v>
      </c>
      <c r="AJ115" s="31">
        <f>[1]FI!J$289</f>
        <v>0</v>
      </c>
      <c r="AK115" s="31">
        <f>[1]FI!K$289</f>
        <v>0</v>
      </c>
      <c r="AL115" s="31">
        <f>[1]FI!L$289</f>
        <v>0</v>
      </c>
      <c r="AM115" s="31">
        <f>[1]FI!M$289</f>
        <v>186</v>
      </c>
      <c r="AN115" s="8" t="s">
        <v>808</v>
      </c>
    </row>
    <row r="116" spans="1:41" s="5" customFormat="1">
      <c r="A116" s="4" t="s">
        <v>5309</v>
      </c>
      <c r="B116" s="4">
        <v>2012</v>
      </c>
      <c r="C116" s="4" t="s">
        <v>5744</v>
      </c>
      <c r="D116" s="4" t="s">
        <v>5745</v>
      </c>
      <c r="E116" s="4" t="s">
        <v>1893</v>
      </c>
      <c r="F116" s="4">
        <v>118</v>
      </c>
      <c r="G116" s="4" t="s">
        <v>5746</v>
      </c>
      <c r="H116" s="4" t="s">
        <v>5747</v>
      </c>
      <c r="I116" s="4" t="s">
        <v>34</v>
      </c>
      <c r="J116" s="4" t="s">
        <v>15</v>
      </c>
      <c r="K116" s="4">
        <v>100</v>
      </c>
      <c r="L116" s="4" t="s">
        <v>8</v>
      </c>
      <c r="M116" s="4">
        <v>1225.18</v>
      </c>
      <c r="N116" s="4">
        <v>587.71</v>
      </c>
      <c r="O116" s="4">
        <v>2.0099999999999998</v>
      </c>
      <c r="P116" s="4"/>
      <c r="Q116" s="4"/>
      <c r="R116" s="4">
        <v>53.31</v>
      </c>
      <c r="S116" s="4">
        <v>187.5</v>
      </c>
      <c r="T116" s="4">
        <v>1.47</v>
      </c>
      <c r="U116" s="89"/>
      <c r="V116" s="16"/>
      <c r="W116" s="16"/>
      <c r="X116" s="16"/>
      <c r="Y116" s="16"/>
      <c r="Z116" s="16"/>
      <c r="AA116" s="16"/>
      <c r="AB116" s="28" t="str">
        <f>[1]FI!B$295</f>
        <v>1.(c)</v>
      </c>
      <c r="AC116" s="31" t="str">
        <f>[1]FI!C$295</f>
        <v>ETELÄ-SAVON ENERGIA OY, PURSIALAN VOIMALAITOS</v>
      </c>
      <c r="AD116" s="31" t="str">
        <f>[1]FI!D$295</f>
        <v>ETELÄ-SAVON ENERGIA OY, PURSIALAN VOIMALAITOS</v>
      </c>
      <c r="AE116" s="31">
        <f>[1]FI!E$295</f>
        <v>9002</v>
      </c>
      <c r="AF116" s="31" t="str">
        <f>[1]FI!F$295</f>
        <v>Lastaajankatu 6</v>
      </c>
      <c r="AG116" s="31" t="str">
        <f>[1]FI!G$295</f>
        <v/>
      </c>
      <c r="AH116" s="31" t="str">
        <f>[1]FI!H$295</f>
        <v>MIKKELI</v>
      </c>
      <c r="AI116" s="31" t="str">
        <f>[1]FI!I$295</f>
        <v>50100</v>
      </c>
      <c r="AJ116" s="31">
        <f>[1]FI!J$295</f>
        <v>420</v>
      </c>
      <c r="AK116" s="31">
        <f>[1]FI!K$295</f>
        <v>173</v>
      </c>
      <c r="AL116" s="31">
        <f>[1]FI!L$295</f>
        <v>0</v>
      </c>
      <c r="AM116" s="31">
        <f>[1]FI!M$295</f>
        <v>419</v>
      </c>
      <c r="AN116" s="8" t="s">
        <v>810</v>
      </c>
    </row>
    <row r="117" spans="1:41" s="5" customFormat="1">
      <c r="A117" s="4" t="s">
        <v>5309</v>
      </c>
      <c r="B117" s="4">
        <v>2012</v>
      </c>
      <c r="C117" s="4" t="s">
        <v>5767</v>
      </c>
      <c r="D117" s="4" t="s">
        <v>5768</v>
      </c>
      <c r="E117" s="4" t="s">
        <v>1947</v>
      </c>
      <c r="F117" s="4">
        <v>130</v>
      </c>
      <c r="G117" s="4" t="s">
        <v>5769</v>
      </c>
      <c r="H117" s="4" t="s">
        <v>5770</v>
      </c>
      <c r="I117" s="4" t="s">
        <v>34</v>
      </c>
      <c r="J117" s="4" t="s">
        <v>15</v>
      </c>
      <c r="K117" s="4">
        <v>95</v>
      </c>
      <c r="L117" s="4" t="s">
        <v>8</v>
      </c>
      <c r="M117" s="4">
        <v>1361.18</v>
      </c>
      <c r="N117" s="4">
        <v>643.83000000000004</v>
      </c>
      <c r="O117" s="4">
        <v>5.62</v>
      </c>
      <c r="P117" s="4"/>
      <c r="Q117" s="4"/>
      <c r="R117" s="4">
        <v>106.94</v>
      </c>
      <c r="S117" s="4">
        <v>223.78</v>
      </c>
      <c r="T117" s="4">
        <v>2.77</v>
      </c>
      <c r="U117" s="87"/>
      <c r="V117" s="16"/>
      <c r="W117" s="16"/>
      <c r="X117" s="16"/>
      <c r="Y117" s="16"/>
      <c r="Z117" s="16"/>
      <c r="AA117" s="16"/>
      <c r="AB117" s="28" t="str">
        <f>[1]FI!B$295</f>
        <v>1.(c)</v>
      </c>
      <c r="AC117" s="31" t="str">
        <f>[1]FI!C$295</f>
        <v>ETELÄ-SAVON ENERGIA OY, PURSIALAN VOIMALAITOS</v>
      </c>
      <c r="AD117" s="31" t="str">
        <f>[1]FI!D$295</f>
        <v>ETELÄ-SAVON ENERGIA OY, PURSIALAN VOIMALAITOS</v>
      </c>
      <c r="AE117" s="31">
        <f>[1]FI!E$295</f>
        <v>9002</v>
      </c>
      <c r="AF117" s="31" t="str">
        <f>[1]FI!F$295</f>
        <v>Lastaajankatu 6</v>
      </c>
      <c r="AG117" s="31" t="str">
        <f>[1]FI!G$295</f>
        <v/>
      </c>
      <c r="AH117" s="31" t="str">
        <f>[1]FI!H$295</f>
        <v>MIKKELI</v>
      </c>
      <c r="AI117" s="31" t="str">
        <f>[1]FI!I$295</f>
        <v>50100</v>
      </c>
      <c r="AJ117" s="31">
        <f>[1]FI!J$295</f>
        <v>420</v>
      </c>
      <c r="AK117" s="31">
        <f>[1]FI!K$295</f>
        <v>173</v>
      </c>
      <c r="AL117" s="31">
        <f>[1]FI!L$295</f>
        <v>0</v>
      </c>
      <c r="AM117" s="31">
        <f>[1]FI!M$295</f>
        <v>419</v>
      </c>
      <c r="AN117" s="8" t="s">
        <v>808</v>
      </c>
    </row>
    <row r="118" spans="1:41">
      <c r="A118" s="1" t="s">
        <v>5309</v>
      </c>
      <c r="B118" s="1">
        <v>2012</v>
      </c>
      <c r="C118" s="1" t="s">
        <v>5858</v>
      </c>
      <c r="D118" s="1" t="s">
        <v>5859</v>
      </c>
      <c r="E118" s="1" t="s">
        <v>2013</v>
      </c>
      <c r="F118" s="1">
        <v>146</v>
      </c>
      <c r="G118" s="1" t="s">
        <v>5860</v>
      </c>
      <c r="H118" s="1" t="s">
        <v>5861</v>
      </c>
      <c r="I118" s="1" t="s">
        <v>34</v>
      </c>
      <c r="J118" s="1"/>
      <c r="K118" s="1">
        <v>73</v>
      </c>
      <c r="L118" s="1" t="s">
        <v>27</v>
      </c>
      <c r="M118" s="1"/>
      <c r="N118" s="1"/>
      <c r="O118" s="1">
        <v>1.69</v>
      </c>
      <c r="P118" s="1"/>
      <c r="Q118" s="1"/>
      <c r="R118" s="1">
        <v>7.0000000000000007E-2</v>
      </c>
      <c r="S118" s="1">
        <v>0.32</v>
      </c>
      <c r="T118" s="1">
        <v>0.01</v>
      </c>
      <c r="U118" s="80"/>
      <c r="V118" s="3"/>
      <c r="W118" s="3"/>
      <c r="X118" s="3"/>
      <c r="Y118" s="3"/>
      <c r="Z118" s="3"/>
      <c r="AA118" s="3"/>
    </row>
    <row r="119" spans="1:41">
      <c r="A119" s="1" t="s">
        <v>5309</v>
      </c>
      <c r="B119" s="1">
        <v>2012</v>
      </c>
      <c r="C119" s="1" t="s">
        <v>5862</v>
      </c>
      <c r="D119" s="1" t="s">
        <v>5863</v>
      </c>
      <c r="E119" s="1" t="s">
        <v>2017</v>
      </c>
      <c r="F119" s="1">
        <v>147</v>
      </c>
      <c r="G119" s="1" t="s">
        <v>5864</v>
      </c>
      <c r="H119" s="1" t="s">
        <v>5861</v>
      </c>
      <c r="I119" s="1" t="s">
        <v>34</v>
      </c>
      <c r="J119" s="1"/>
      <c r="K119" s="1">
        <v>73</v>
      </c>
      <c r="L119" s="1" t="s">
        <v>27</v>
      </c>
      <c r="M119" s="1"/>
      <c r="N119" s="1"/>
      <c r="O119" s="1">
        <v>1.17</v>
      </c>
      <c r="P119" s="1"/>
      <c r="Q119" s="1"/>
      <c r="R119" s="1">
        <v>0.05</v>
      </c>
      <c r="S119" s="1">
        <v>0.22</v>
      </c>
      <c r="T119" s="1">
        <v>0.01</v>
      </c>
      <c r="U119" s="80"/>
      <c r="V119" s="3"/>
      <c r="W119" s="3"/>
      <c r="X119" s="3"/>
      <c r="Y119" s="3"/>
      <c r="Z119" s="3"/>
      <c r="AA119" s="3"/>
    </row>
    <row r="120" spans="1:41" s="5" customFormat="1">
      <c r="A120" s="4" t="s">
        <v>5309</v>
      </c>
      <c r="B120" s="4">
        <v>2012</v>
      </c>
      <c r="C120" s="4" t="s">
        <v>5409</v>
      </c>
      <c r="D120" s="4" t="s">
        <v>5410</v>
      </c>
      <c r="E120" s="4" t="s">
        <v>126</v>
      </c>
      <c r="F120" s="4">
        <v>25</v>
      </c>
      <c r="G120" s="4" t="s">
        <v>5411</v>
      </c>
      <c r="H120" s="4" t="s">
        <v>5412</v>
      </c>
      <c r="I120" s="4" t="s">
        <v>6</v>
      </c>
      <c r="J120" s="4" t="s">
        <v>15</v>
      </c>
      <c r="K120" s="4">
        <v>315</v>
      </c>
      <c r="L120" s="4" t="s">
        <v>8</v>
      </c>
      <c r="M120" s="4">
        <v>11.4</v>
      </c>
      <c r="N120" s="4">
        <v>1733</v>
      </c>
      <c r="O120" s="4">
        <v>25.5</v>
      </c>
      <c r="P120" s="4"/>
      <c r="Q120" s="4"/>
      <c r="R120" s="4">
        <v>403</v>
      </c>
      <c r="S120" s="4">
        <v>349</v>
      </c>
      <c r="T120" s="4">
        <v>19.8</v>
      </c>
      <c r="U120" s="87"/>
      <c r="V120" s="16"/>
      <c r="W120" s="16"/>
      <c r="X120" s="16"/>
      <c r="Y120" s="16"/>
      <c r="Z120" s="16"/>
      <c r="AA120" s="16"/>
      <c r="AB120" s="41" t="str">
        <f>[1]FI!B$300</f>
        <v>1.(c)</v>
      </c>
      <c r="AC120" s="24" t="str">
        <f>[1]FI!C$300</f>
        <v>Turun Seudun Maakaasu ja Energiantuotanto Oy, Naantalin voimalaitos</v>
      </c>
      <c r="AD120" s="24" t="str">
        <f>[1]FI!D$300</f>
        <v>Turun Seudun Maakaasu ja Energiantuotanto Oy, Naantalin voimalaitos</v>
      </c>
      <c r="AE120" s="24">
        <f>[1]FI!E$300</f>
        <v>7153</v>
      </c>
      <c r="AF120" s="24" t="str">
        <f>[1]FI!F$300</f>
        <v>Satamatie 16</v>
      </c>
      <c r="AG120" s="24" t="str">
        <f>[1]FI!G$300</f>
        <v/>
      </c>
      <c r="AH120" s="24" t="str">
        <f>[1]FI!H$300</f>
        <v>NAANTALI</v>
      </c>
      <c r="AI120" s="24" t="str">
        <f>[1]FI!I$300</f>
        <v>21100</v>
      </c>
      <c r="AJ120" s="24">
        <f>[1]FI!J$300</f>
        <v>3120</v>
      </c>
      <c r="AK120" s="24">
        <f>[1]FI!K$300</f>
        <v>1340</v>
      </c>
      <c r="AL120" s="24">
        <f>[1]FI!L$300</f>
        <v>114</v>
      </c>
      <c r="AM120" s="24">
        <f>[1]FI!M$300</f>
        <v>1300</v>
      </c>
      <c r="AN120" s="23" t="s">
        <v>808</v>
      </c>
      <c r="AO120" s="24"/>
    </row>
    <row r="121" spans="1:41" s="5" customFormat="1">
      <c r="A121" s="4" t="s">
        <v>5309</v>
      </c>
      <c r="B121" s="4">
        <v>2012</v>
      </c>
      <c r="C121" s="4" t="s">
        <v>5413</v>
      </c>
      <c r="D121" s="4" t="s">
        <v>5414</v>
      </c>
      <c r="E121" s="4" t="s">
        <v>130</v>
      </c>
      <c r="F121" s="4">
        <v>26</v>
      </c>
      <c r="G121" s="4" t="s">
        <v>5415</v>
      </c>
      <c r="H121" s="4" t="s">
        <v>5412</v>
      </c>
      <c r="I121" s="4" t="s">
        <v>6</v>
      </c>
      <c r="J121" s="4" t="s">
        <v>15</v>
      </c>
      <c r="K121" s="4">
        <v>315</v>
      </c>
      <c r="L121" s="4" t="s">
        <v>8</v>
      </c>
      <c r="M121" s="4">
        <v>89.7</v>
      </c>
      <c r="N121" s="4">
        <v>5690</v>
      </c>
      <c r="O121" s="4">
        <v>34.799999999999997</v>
      </c>
      <c r="P121" s="4"/>
      <c r="Q121" s="4"/>
      <c r="R121" s="4">
        <v>520</v>
      </c>
      <c r="S121" s="4">
        <v>1389</v>
      </c>
      <c r="T121" s="4">
        <v>49.5</v>
      </c>
      <c r="U121" s="87"/>
      <c r="V121" s="16"/>
      <c r="W121" s="16"/>
      <c r="X121" s="16"/>
      <c r="Y121" s="16"/>
      <c r="Z121" s="16"/>
      <c r="AA121" s="16"/>
      <c r="AB121" s="41" t="str">
        <f>[1]FI!B$300</f>
        <v>1.(c)</v>
      </c>
      <c r="AC121" s="24" t="str">
        <f>[1]FI!C$300</f>
        <v>Turun Seudun Maakaasu ja Energiantuotanto Oy, Naantalin voimalaitos</v>
      </c>
      <c r="AD121" s="24" t="str">
        <f>[1]FI!D$300</f>
        <v>Turun Seudun Maakaasu ja Energiantuotanto Oy, Naantalin voimalaitos</v>
      </c>
      <c r="AE121" s="24">
        <f>[1]FI!E$300</f>
        <v>7153</v>
      </c>
      <c r="AF121" s="24" t="str">
        <f>[1]FI!F$300</f>
        <v>Satamatie 16</v>
      </c>
      <c r="AG121" s="24" t="str">
        <f>[1]FI!G$300</f>
        <v/>
      </c>
      <c r="AH121" s="24" t="str">
        <f>[1]FI!H$300</f>
        <v>NAANTALI</v>
      </c>
      <c r="AI121" s="24" t="str">
        <f>[1]FI!I$300</f>
        <v>21100</v>
      </c>
      <c r="AJ121" s="24">
        <f>[1]FI!J$300</f>
        <v>3120</v>
      </c>
      <c r="AK121" s="24">
        <f>[1]FI!K$300</f>
        <v>1340</v>
      </c>
      <c r="AL121" s="24">
        <f>[1]FI!L$300</f>
        <v>114</v>
      </c>
      <c r="AM121" s="24">
        <f>[1]FI!M$300</f>
        <v>1300</v>
      </c>
      <c r="AN121" s="23" t="s">
        <v>808</v>
      </c>
      <c r="AO121" s="24"/>
    </row>
    <row r="122" spans="1:41" s="5" customFormat="1">
      <c r="A122" s="4" t="s">
        <v>5309</v>
      </c>
      <c r="B122" s="4">
        <v>2012</v>
      </c>
      <c r="C122" s="4" t="s">
        <v>5416</v>
      </c>
      <c r="D122" s="4" t="s">
        <v>5417</v>
      </c>
      <c r="E122" s="4" t="s">
        <v>135</v>
      </c>
      <c r="F122" s="4">
        <v>27</v>
      </c>
      <c r="G122" s="4" t="s">
        <v>5418</v>
      </c>
      <c r="H122" s="4" t="s">
        <v>5412</v>
      </c>
      <c r="I122" s="4" t="s">
        <v>6</v>
      </c>
      <c r="J122" s="4" t="s">
        <v>15</v>
      </c>
      <c r="K122" s="4">
        <v>315</v>
      </c>
      <c r="L122" s="4" t="s">
        <v>8</v>
      </c>
      <c r="M122" s="4">
        <v>84.9</v>
      </c>
      <c r="N122" s="4">
        <v>5769.3</v>
      </c>
      <c r="O122" s="4">
        <v>27.3</v>
      </c>
      <c r="P122" s="4"/>
      <c r="Q122" s="4"/>
      <c r="R122" s="4">
        <v>413</v>
      </c>
      <c r="S122" s="4">
        <v>1380</v>
      </c>
      <c r="T122" s="4">
        <v>58.6</v>
      </c>
      <c r="U122" s="87"/>
      <c r="V122" s="16"/>
      <c r="W122" s="16"/>
      <c r="X122" s="16"/>
      <c r="Y122" s="16"/>
      <c r="Z122" s="16"/>
      <c r="AA122" s="16"/>
      <c r="AB122" s="41" t="str">
        <f>[1]FI!B$300</f>
        <v>1.(c)</v>
      </c>
      <c r="AC122" s="24" t="str">
        <f>[1]FI!C$300</f>
        <v>Turun Seudun Maakaasu ja Energiantuotanto Oy, Naantalin voimalaitos</v>
      </c>
      <c r="AD122" s="24" t="str">
        <f>[1]FI!D$300</f>
        <v>Turun Seudun Maakaasu ja Energiantuotanto Oy, Naantalin voimalaitos</v>
      </c>
      <c r="AE122" s="24">
        <f>[1]FI!E$300</f>
        <v>7153</v>
      </c>
      <c r="AF122" s="24" t="str">
        <f>[1]FI!F$300</f>
        <v>Satamatie 16</v>
      </c>
      <c r="AG122" s="24" t="str">
        <f>[1]FI!G$300</f>
        <v/>
      </c>
      <c r="AH122" s="24" t="str">
        <f>[1]FI!H$300</f>
        <v>NAANTALI</v>
      </c>
      <c r="AI122" s="24" t="str">
        <f>[1]FI!I$300</f>
        <v>21100</v>
      </c>
      <c r="AJ122" s="24">
        <f>[1]FI!J$300</f>
        <v>3120</v>
      </c>
      <c r="AK122" s="24">
        <f>[1]FI!K$300</f>
        <v>1340</v>
      </c>
      <c r="AL122" s="24">
        <f>[1]FI!L$300</f>
        <v>114</v>
      </c>
      <c r="AM122" s="24">
        <f>[1]FI!M$300</f>
        <v>1300</v>
      </c>
      <c r="AN122" s="23" t="s">
        <v>808</v>
      </c>
      <c r="AO122" s="24"/>
    </row>
    <row r="123" spans="1:41" s="5" customFormat="1">
      <c r="A123" s="4" t="s">
        <v>5309</v>
      </c>
      <c r="B123" s="4">
        <v>2012</v>
      </c>
      <c r="C123" s="4" t="s">
        <v>5663</v>
      </c>
      <c r="D123" s="4" t="s">
        <v>5664</v>
      </c>
      <c r="E123" s="4" t="s">
        <v>497</v>
      </c>
      <c r="F123" s="4">
        <v>95</v>
      </c>
      <c r="G123" s="4" t="s">
        <v>5665</v>
      </c>
      <c r="H123" s="4" t="s">
        <v>5666</v>
      </c>
      <c r="I123" s="4" t="s">
        <v>6</v>
      </c>
      <c r="J123" s="4" t="s">
        <v>15</v>
      </c>
      <c r="K123" s="4">
        <v>125</v>
      </c>
      <c r="L123" s="4" t="s">
        <v>8</v>
      </c>
      <c r="M123" s="4"/>
      <c r="N123" s="4"/>
      <c r="O123" s="4"/>
      <c r="P123" s="4"/>
      <c r="Q123" s="4"/>
      <c r="R123" s="4"/>
      <c r="S123" s="4"/>
      <c r="T123" s="4"/>
      <c r="U123" s="87"/>
      <c r="V123" s="16"/>
      <c r="W123" s="16"/>
      <c r="X123" s="16"/>
      <c r="Y123" s="16"/>
      <c r="Z123" s="16"/>
      <c r="AA123" s="16"/>
      <c r="AB123" s="28" t="str">
        <f>[1]FI!B$310</f>
        <v>1.(c)</v>
      </c>
      <c r="AC123" s="31" t="str">
        <f>[1]FI!C$310</f>
        <v>Leppäkosken Sähkö Oy, Nokian voimalaitos</v>
      </c>
      <c r="AD123" s="31" t="str">
        <f>[1]FI!D$310</f>
        <v>Leppäkosken Sähkö Oy, Nokian voimalaitos</v>
      </c>
      <c r="AE123" s="31">
        <f>[1]FI!E$310</f>
        <v>7988</v>
      </c>
      <c r="AF123" s="31" t="str">
        <f>[1]FI!F$310</f>
        <v>Kerhokatu 10</v>
      </c>
      <c r="AG123" s="31" t="str">
        <f>[1]FI!G$310</f>
        <v/>
      </c>
      <c r="AH123" s="31" t="str">
        <f>[1]FI!H$310</f>
        <v>NOKIA</v>
      </c>
      <c r="AI123" s="31" t="str">
        <f>[1]FI!I$310</f>
        <v>37100</v>
      </c>
      <c r="AJ123" s="31">
        <f>[1]FI!J$310</f>
        <v>105</v>
      </c>
      <c r="AK123" s="31">
        <f>[1]FI!K$310</f>
        <v>0</v>
      </c>
      <c r="AL123" s="31">
        <f>[1]FI!L$310</f>
        <v>0</v>
      </c>
      <c r="AM123" s="31">
        <f>[1]FI!M$310</f>
        <v>0</v>
      </c>
      <c r="AN123" s="8" t="s">
        <v>810</v>
      </c>
    </row>
    <row r="124" spans="1:41" s="5" customFormat="1">
      <c r="A124" s="4" t="s">
        <v>5309</v>
      </c>
      <c r="B124" s="4">
        <v>2012</v>
      </c>
      <c r="C124" s="4" t="s">
        <v>5537</v>
      </c>
      <c r="D124" s="4" t="s">
        <v>5538</v>
      </c>
      <c r="E124" s="4" t="s">
        <v>282</v>
      </c>
      <c r="F124" s="4">
        <v>60</v>
      </c>
      <c r="G124" s="4" t="s">
        <v>5539</v>
      </c>
      <c r="H124" s="4" t="s">
        <v>5540</v>
      </c>
      <c r="I124" s="4" t="s">
        <v>14</v>
      </c>
      <c r="J124" s="4" t="s">
        <v>15</v>
      </c>
      <c r="K124" s="4">
        <v>180</v>
      </c>
      <c r="L124" s="4" t="s">
        <v>27</v>
      </c>
      <c r="M124" s="4"/>
      <c r="N124" s="4"/>
      <c r="O124" s="4"/>
      <c r="P124" s="4">
        <v>637.36</v>
      </c>
      <c r="Q124" s="4"/>
      <c r="R124" s="4"/>
      <c r="S124" s="4">
        <v>23.2</v>
      </c>
      <c r="T124" s="4"/>
      <c r="U124" s="87"/>
      <c r="V124" s="16"/>
      <c r="W124" s="16"/>
      <c r="X124" s="16"/>
      <c r="Y124" s="16"/>
      <c r="Z124" s="16"/>
      <c r="AA124" s="16"/>
      <c r="AB124" s="28" t="str">
        <f>[1]FI!B$310</f>
        <v>1.(c)</v>
      </c>
      <c r="AC124" s="31" t="str">
        <f>[1]FI!C$310</f>
        <v>Leppäkosken Sähkö Oy, Nokian voimalaitos</v>
      </c>
      <c r="AD124" s="31" t="str">
        <f>[1]FI!D$310</f>
        <v>Leppäkosken Sähkö Oy, Nokian voimalaitos</v>
      </c>
      <c r="AE124" s="31">
        <f>[1]FI!E$310</f>
        <v>7988</v>
      </c>
      <c r="AF124" s="31" t="str">
        <f>[1]FI!F$310</f>
        <v>Kerhokatu 10</v>
      </c>
      <c r="AG124" s="31" t="str">
        <f>[1]FI!G$310</f>
        <v/>
      </c>
      <c r="AH124" s="31" t="str">
        <f>[1]FI!H$310</f>
        <v>NOKIA</v>
      </c>
      <c r="AI124" s="31" t="str">
        <f>[1]FI!I$310</f>
        <v>37100</v>
      </c>
      <c r="AJ124" s="31">
        <f>[1]FI!J$310</f>
        <v>105</v>
      </c>
      <c r="AK124" s="31">
        <f>[1]FI!K$310</f>
        <v>0</v>
      </c>
      <c r="AL124" s="31">
        <f>[1]FI!L$310</f>
        <v>0</v>
      </c>
      <c r="AM124" s="31">
        <f>[1]FI!M$310</f>
        <v>0</v>
      </c>
      <c r="AN124" s="8" t="s">
        <v>810</v>
      </c>
    </row>
    <row r="125" spans="1:41" s="5" customFormat="1">
      <c r="A125" s="4" t="s">
        <v>5309</v>
      </c>
      <c r="B125" s="4">
        <v>2012</v>
      </c>
      <c r="C125" s="4" t="s">
        <v>5880</v>
      </c>
      <c r="D125" s="4" t="s">
        <v>5881</v>
      </c>
      <c r="E125" s="4" t="s">
        <v>2040</v>
      </c>
      <c r="F125" s="4">
        <v>152</v>
      </c>
      <c r="G125" s="4" t="s">
        <v>5882</v>
      </c>
      <c r="H125" s="4" t="s">
        <v>5540</v>
      </c>
      <c r="I125" s="4" t="s">
        <v>6</v>
      </c>
      <c r="J125" s="4" t="s">
        <v>15</v>
      </c>
      <c r="K125" s="4">
        <v>71</v>
      </c>
      <c r="L125" s="4" t="s">
        <v>8</v>
      </c>
      <c r="M125" s="4"/>
      <c r="N125" s="4"/>
      <c r="O125" s="4"/>
      <c r="P125" s="4">
        <v>1032.4100000000001</v>
      </c>
      <c r="Q125" s="4"/>
      <c r="R125" s="4"/>
      <c r="S125" s="4">
        <v>79.5</v>
      </c>
      <c r="T125" s="4"/>
      <c r="U125" s="16"/>
      <c r="V125" s="16"/>
      <c r="W125" s="16"/>
      <c r="X125" s="16"/>
      <c r="Y125" s="16"/>
      <c r="Z125" s="16"/>
      <c r="AA125" s="16"/>
      <c r="AB125" s="28" t="str">
        <f>[1]FI!B$310</f>
        <v>1.(c)</v>
      </c>
      <c r="AC125" s="31" t="str">
        <f>[1]FI!C$310</f>
        <v>Leppäkosken Sähkö Oy, Nokian voimalaitos</v>
      </c>
      <c r="AD125" s="31" t="str">
        <f>[1]FI!D$310</f>
        <v>Leppäkosken Sähkö Oy, Nokian voimalaitos</v>
      </c>
      <c r="AE125" s="31">
        <f>[1]FI!E$310</f>
        <v>7988</v>
      </c>
      <c r="AF125" s="31" t="str">
        <f>[1]FI!F$310</f>
        <v>Kerhokatu 10</v>
      </c>
      <c r="AG125" s="31" t="str">
        <f>[1]FI!G$310</f>
        <v/>
      </c>
      <c r="AH125" s="31" t="str">
        <f>[1]FI!H$310</f>
        <v>NOKIA</v>
      </c>
      <c r="AI125" s="31" t="str">
        <f>[1]FI!I$310</f>
        <v>37100</v>
      </c>
      <c r="AJ125" s="31">
        <f>[1]FI!J$310</f>
        <v>105</v>
      </c>
      <c r="AK125" s="31">
        <f>[1]FI!K$310</f>
        <v>0</v>
      </c>
      <c r="AL125" s="31">
        <f>[1]FI!L$310</f>
        <v>0</v>
      </c>
      <c r="AM125" s="31">
        <f>[1]FI!M$310</f>
        <v>0</v>
      </c>
      <c r="AN125" s="8" t="s">
        <v>810</v>
      </c>
    </row>
    <row r="126" spans="1:41" s="5" customFormat="1">
      <c r="A126" s="4" t="s">
        <v>5309</v>
      </c>
      <c r="B126" s="4">
        <v>2012</v>
      </c>
      <c r="C126" s="4" t="s">
        <v>5913</v>
      </c>
      <c r="D126" s="4" t="s">
        <v>5914</v>
      </c>
      <c r="E126" s="4" t="s">
        <v>2083</v>
      </c>
      <c r="F126" s="4">
        <v>161</v>
      </c>
      <c r="G126" s="4" t="s">
        <v>5915</v>
      </c>
      <c r="H126" s="4" t="s">
        <v>5916</v>
      </c>
      <c r="I126" s="4" t="s">
        <v>34</v>
      </c>
      <c r="J126" s="4"/>
      <c r="K126" s="4">
        <v>66</v>
      </c>
      <c r="L126" s="4" t="s">
        <v>27</v>
      </c>
      <c r="M126" s="4"/>
      <c r="N126" s="4"/>
      <c r="O126" s="4">
        <v>2.94</v>
      </c>
      <c r="P126" s="4"/>
      <c r="Q126" s="4"/>
      <c r="R126" s="4">
        <v>0.01</v>
      </c>
      <c r="S126" s="4">
        <v>1.75</v>
      </c>
      <c r="T126" s="4">
        <v>0</v>
      </c>
      <c r="U126" s="16"/>
      <c r="V126" s="16"/>
      <c r="W126" s="16"/>
      <c r="X126" s="16"/>
      <c r="Y126" s="16"/>
      <c r="Z126" s="16"/>
      <c r="AA126" s="16"/>
      <c r="AB126" s="28" t="str">
        <f>[1]FI!B$319</f>
        <v>1.(c)</v>
      </c>
      <c r="AC126" s="31" t="str">
        <f>[1]FI!C$319</f>
        <v>Fingrid Oyj, Olkiluodon kaasuturbiinilaitos</v>
      </c>
      <c r="AD126" s="31" t="str">
        <f>[1]FI!D$319</f>
        <v>Fingrid Oyj, Olkiluodon kaasuturbiinilaitos</v>
      </c>
      <c r="AE126" s="31">
        <f>[1]FI!E$319</f>
        <v>189898</v>
      </c>
      <c r="AF126" s="31" t="str">
        <f>[1]FI!F$319</f>
        <v>Teollisuuden Voima Oy</v>
      </c>
      <c r="AG126" s="31" t="str">
        <f>[1]FI!G$319</f>
        <v/>
      </c>
      <c r="AH126" s="31" t="str">
        <f>[1]FI!H$319</f>
        <v>OLKILUOTO</v>
      </c>
      <c r="AI126" s="31" t="str">
        <f>[1]FI!I$319</f>
        <v>27160</v>
      </c>
      <c r="AJ126" s="31">
        <f>[1]FI!J$319</f>
        <v>0</v>
      </c>
      <c r="AK126" s="31">
        <f>[1]FI!K$319</f>
        <v>0</v>
      </c>
      <c r="AL126" s="31">
        <f>[1]FI!L$319</f>
        <v>0</v>
      </c>
      <c r="AM126" s="31">
        <f>[1]FI!M$319</f>
        <v>0</v>
      </c>
      <c r="AN126" s="8" t="s">
        <v>810</v>
      </c>
    </row>
    <row r="127" spans="1:41" s="5" customFormat="1">
      <c r="A127" s="4" t="s">
        <v>5309</v>
      </c>
      <c r="B127" s="4">
        <v>2012</v>
      </c>
      <c r="C127" s="4" t="s">
        <v>5917</v>
      </c>
      <c r="D127" s="4" t="s">
        <v>5918</v>
      </c>
      <c r="E127" s="4" t="s">
        <v>2087</v>
      </c>
      <c r="F127" s="4">
        <v>162</v>
      </c>
      <c r="G127" s="4" t="s">
        <v>5919</v>
      </c>
      <c r="H127" s="4" t="s">
        <v>5916</v>
      </c>
      <c r="I127" s="4" t="s">
        <v>34</v>
      </c>
      <c r="J127" s="4"/>
      <c r="K127" s="4">
        <v>66</v>
      </c>
      <c r="L127" s="4" t="s">
        <v>27</v>
      </c>
      <c r="M127" s="4"/>
      <c r="N127" s="4"/>
      <c r="O127" s="4">
        <v>2.94</v>
      </c>
      <c r="P127" s="4"/>
      <c r="Q127" s="4"/>
      <c r="R127" s="4">
        <v>0</v>
      </c>
      <c r="S127" s="4">
        <v>1.77</v>
      </c>
      <c r="T127" s="4">
        <v>0.01</v>
      </c>
      <c r="U127" s="16"/>
      <c r="V127" s="16"/>
      <c r="W127" s="16"/>
      <c r="X127" s="16"/>
      <c r="Y127" s="16"/>
      <c r="Z127" s="16"/>
      <c r="AA127" s="16"/>
      <c r="AB127" s="28" t="str">
        <f>[1]FI!B$319</f>
        <v>1.(c)</v>
      </c>
      <c r="AC127" s="31" t="str">
        <f>[1]FI!C$319</f>
        <v>Fingrid Oyj, Olkiluodon kaasuturbiinilaitos</v>
      </c>
      <c r="AD127" s="31" t="str">
        <f>[1]FI!D$319</f>
        <v>Fingrid Oyj, Olkiluodon kaasuturbiinilaitos</v>
      </c>
      <c r="AE127" s="31">
        <f>[1]FI!E$319</f>
        <v>189898</v>
      </c>
      <c r="AF127" s="31" t="str">
        <f>[1]FI!F$319</f>
        <v>Teollisuuden Voima Oy</v>
      </c>
      <c r="AG127" s="31" t="str">
        <f>[1]FI!G$319</f>
        <v/>
      </c>
      <c r="AH127" s="31" t="str">
        <f>[1]FI!H$319</f>
        <v>OLKILUOTO</v>
      </c>
      <c r="AI127" s="31" t="str">
        <f>[1]FI!I$319</f>
        <v>27160</v>
      </c>
      <c r="AJ127" s="31">
        <f>[1]FI!J$319</f>
        <v>0</v>
      </c>
      <c r="AK127" s="31">
        <f>[1]FI!K$319</f>
        <v>0</v>
      </c>
      <c r="AL127" s="31">
        <f>[1]FI!L$319</f>
        <v>0</v>
      </c>
      <c r="AM127" s="31">
        <f>[1]FI!M$319</f>
        <v>0</v>
      </c>
      <c r="AN127" s="8" t="s">
        <v>810</v>
      </c>
    </row>
    <row r="128" spans="1:41" s="5" customFormat="1">
      <c r="A128" s="4" t="s">
        <v>5309</v>
      </c>
      <c r="B128" s="4">
        <v>2012</v>
      </c>
      <c r="C128" s="4" t="s">
        <v>5920</v>
      </c>
      <c r="D128" s="4" t="s">
        <v>5921</v>
      </c>
      <c r="E128" s="4" t="s">
        <v>2092</v>
      </c>
      <c r="F128" s="4">
        <v>163</v>
      </c>
      <c r="G128" s="4" t="s">
        <v>5922</v>
      </c>
      <c r="H128" s="4" t="s">
        <v>5916</v>
      </c>
      <c r="I128" s="4" t="s">
        <v>34</v>
      </c>
      <c r="J128" s="4"/>
      <c r="K128" s="4">
        <v>66</v>
      </c>
      <c r="L128" s="4" t="s">
        <v>27</v>
      </c>
      <c r="M128" s="4"/>
      <c r="N128" s="4"/>
      <c r="O128" s="4">
        <v>2.94</v>
      </c>
      <c r="P128" s="4"/>
      <c r="Q128" s="4"/>
      <c r="R128" s="4">
        <v>0.01</v>
      </c>
      <c r="S128" s="4">
        <v>1.84</v>
      </c>
      <c r="T128" s="4">
        <v>0.01</v>
      </c>
      <c r="U128" s="87"/>
      <c r="V128" s="16"/>
      <c r="W128" s="16"/>
      <c r="X128" s="16"/>
      <c r="Y128" s="16"/>
      <c r="Z128" s="16"/>
      <c r="AA128" s="16"/>
      <c r="AB128" s="28" t="str">
        <f>[1]FI!B$319</f>
        <v>1.(c)</v>
      </c>
      <c r="AC128" s="31" t="str">
        <f>[1]FI!C$319</f>
        <v>Fingrid Oyj, Olkiluodon kaasuturbiinilaitos</v>
      </c>
      <c r="AD128" s="31" t="str">
        <f>[1]FI!D$319</f>
        <v>Fingrid Oyj, Olkiluodon kaasuturbiinilaitos</v>
      </c>
      <c r="AE128" s="31">
        <f>[1]FI!E$319</f>
        <v>189898</v>
      </c>
      <c r="AF128" s="31" t="str">
        <f>[1]FI!F$319</f>
        <v>Teollisuuden Voima Oy</v>
      </c>
      <c r="AG128" s="31" t="str">
        <f>[1]FI!G$319</f>
        <v/>
      </c>
      <c r="AH128" s="31" t="str">
        <f>[1]FI!H$319</f>
        <v>OLKILUOTO</v>
      </c>
      <c r="AI128" s="31" t="str">
        <f>[1]FI!I$319</f>
        <v>27160</v>
      </c>
      <c r="AJ128" s="31">
        <f>[1]FI!J$319</f>
        <v>0</v>
      </c>
      <c r="AK128" s="31">
        <f>[1]FI!K$319</f>
        <v>0</v>
      </c>
      <c r="AL128" s="31">
        <f>[1]FI!L$319</f>
        <v>0</v>
      </c>
      <c r="AM128" s="31">
        <f>[1]FI!M$319</f>
        <v>0</v>
      </c>
      <c r="AN128" s="8" t="s">
        <v>810</v>
      </c>
    </row>
    <row r="129" spans="1:41" s="5" customFormat="1">
      <c r="A129" s="4" t="s">
        <v>5309</v>
      </c>
      <c r="B129" s="4">
        <v>2012</v>
      </c>
      <c r="C129" s="4" t="s">
        <v>5923</v>
      </c>
      <c r="D129" s="4" t="s">
        <v>5924</v>
      </c>
      <c r="E129" s="4" t="s">
        <v>2097</v>
      </c>
      <c r="F129" s="4">
        <v>164</v>
      </c>
      <c r="G129" s="4" t="s">
        <v>5925</v>
      </c>
      <c r="H129" s="4" t="s">
        <v>5916</v>
      </c>
      <c r="I129" s="4" t="s">
        <v>34</v>
      </c>
      <c r="J129" s="4"/>
      <c r="K129" s="4">
        <v>66</v>
      </c>
      <c r="L129" s="4" t="s">
        <v>27</v>
      </c>
      <c r="M129" s="4"/>
      <c r="N129" s="4"/>
      <c r="O129" s="4">
        <v>2.94</v>
      </c>
      <c r="P129" s="4"/>
      <c r="Q129" s="4"/>
      <c r="R129" s="4">
        <v>0.01</v>
      </c>
      <c r="S129" s="4">
        <v>1.75</v>
      </c>
      <c r="T129" s="4">
        <v>0.01</v>
      </c>
      <c r="U129" s="87"/>
      <c r="V129" s="16"/>
      <c r="W129" s="16"/>
      <c r="X129" s="16"/>
      <c r="Y129" s="16"/>
      <c r="Z129" s="16"/>
      <c r="AA129" s="16"/>
      <c r="AB129" s="28" t="str">
        <f>[1]FI!B$319</f>
        <v>1.(c)</v>
      </c>
      <c r="AC129" s="31" t="str">
        <f>[1]FI!C$319</f>
        <v>Fingrid Oyj, Olkiluodon kaasuturbiinilaitos</v>
      </c>
      <c r="AD129" s="31" t="str">
        <f>[1]FI!D$319</f>
        <v>Fingrid Oyj, Olkiluodon kaasuturbiinilaitos</v>
      </c>
      <c r="AE129" s="31">
        <f>[1]FI!E$319</f>
        <v>189898</v>
      </c>
      <c r="AF129" s="31" t="str">
        <f>[1]FI!F$319</f>
        <v>Teollisuuden Voima Oy</v>
      </c>
      <c r="AG129" s="31" t="str">
        <f>[1]FI!G$319</f>
        <v/>
      </c>
      <c r="AH129" s="31" t="str">
        <f>[1]FI!H$319</f>
        <v>OLKILUOTO</v>
      </c>
      <c r="AI129" s="31" t="str">
        <f>[1]FI!I$319</f>
        <v>27160</v>
      </c>
      <c r="AJ129" s="31">
        <f>[1]FI!J$319</f>
        <v>0</v>
      </c>
      <c r="AK129" s="31">
        <f>[1]FI!K$319</f>
        <v>0</v>
      </c>
      <c r="AL129" s="31">
        <f>[1]FI!L$319</f>
        <v>0</v>
      </c>
      <c r="AM129" s="31">
        <f>[1]FI!M$319</f>
        <v>0</v>
      </c>
      <c r="AN129" s="8" t="s">
        <v>810</v>
      </c>
    </row>
    <row r="130" spans="1:41" s="5" customFormat="1">
      <c r="A130" s="4" t="s">
        <v>5309</v>
      </c>
      <c r="B130" s="4">
        <v>2012</v>
      </c>
      <c r="C130" s="4" t="s">
        <v>5945</v>
      </c>
      <c r="D130" s="4" t="s">
        <v>5946</v>
      </c>
      <c r="E130" s="4" t="s">
        <v>2126</v>
      </c>
      <c r="F130" s="4">
        <v>170</v>
      </c>
      <c r="G130" s="4" t="s">
        <v>5947</v>
      </c>
      <c r="H130" s="4" t="s">
        <v>5948</v>
      </c>
      <c r="I130" s="4" t="s">
        <v>6</v>
      </c>
      <c r="J130" s="4" t="s">
        <v>15</v>
      </c>
      <c r="K130" s="4">
        <v>64</v>
      </c>
      <c r="L130" s="4" t="s">
        <v>8</v>
      </c>
      <c r="M130" s="4">
        <v>312.39999999999998</v>
      </c>
      <c r="N130" s="4">
        <v>1209.8</v>
      </c>
      <c r="O130" s="4">
        <v>24.1</v>
      </c>
      <c r="P130" s="4"/>
      <c r="Q130" s="4"/>
      <c r="R130" s="4">
        <v>128.69999999999999</v>
      </c>
      <c r="S130" s="4">
        <v>38.299999999999997</v>
      </c>
      <c r="T130" s="4">
        <v>5.9</v>
      </c>
      <c r="U130" s="87"/>
      <c r="V130" s="16"/>
      <c r="W130" s="16"/>
      <c r="X130" s="16"/>
      <c r="Y130" s="16"/>
      <c r="Z130" s="16"/>
      <c r="AA130" s="16"/>
      <c r="AB130" s="28" t="str">
        <f>[1]FI!B$333</f>
        <v>1.(c)</v>
      </c>
      <c r="AC130" s="31" t="str">
        <f>[1]FI!C$333</f>
        <v>LAANILAN VOIMA OY, Kemiran tehtaiden voimalaitos</v>
      </c>
      <c r="AD130" s="31" t="str">
        <f>[1]FI!D$333</f>
        <v>LAANILAN VOIMA OY, Kemiran tehtaiden voimalaitos</v>
      </c>
      <c r="AE130" s="31">
        <f>[1]FI!E$333</f>
        <v>17218</v>
      </c>
      <c r="AF130" s="31" t="str">
        <f>[1]FI!F$333</f>
        <v>Typpitie 1</v>
      </c>
      <c r="AG130" s="31" t="str">
        <f>[1]FI!G$333</f>
        <v/>
      </c>
      <c r="AH130" s="31" t="str">
        <f>[1]FI!H$333</f>
        <v>OULU</v>
      </c>
      <c r="AI130" s="31" t="str">
        <f>[1]FI!I$333</f>
        <v>90650</v>
      </c>
      <c r="AJ130" s="31">
        <f>[1]FI!J$333</f>
        <v>142</v>
      </c>
      <c r="AK130" s="31">
        <f>[1]FI!K$333</f>
        <v>228</v>
      </c>
      <c r="AL130" s="31">
        <f>[1]FI!L$333</f>
        <v>0</v>
      </c>
      <c r="AM130" s="31">
        <f>[1]FI!M$333</f>
        <v>293</v>
      </c>
      <c r="AN130" s="8" t="s">
        <v>810</v>
      </c>
    </row>
    <row r="131" spans="1:41" s="5" customFormat="1">
      <c r="A131" s="4" t="s">
        <v>5309</v>
      </c>
      <c r="B131" s="4">
        <v>2012</v>
      </c>
      <c r="C131" s="4" t="s">
        <v>5435</v>
      </c>
      <c r="D131" s="4" t="s">
        <v>5436</v>
      </c>
      <c r="E131" s="4" t="s">
        <v>157</v>
      </c>
      <c r="F131" s="4">
        <v>32</v>
      </c>
      <c r="G131" s="4" t="s">
        <v>5437</v>
      </c>
      <c r="H131" s="4" t="s">
        <v>5438</v>
      </c>
      <c r="I131" s="4" t="s">
        <v>34</v>
      </c>
      <c r="J131" s="4" t="s">
        <v>15</v>
      </c>
      <c r="K131" s="4">
        <v>280</v>
      </c>
      <c r="L131" s="4" t="s">
        <v>8</v>
      </c>
      <c r="M131" s="4">
        <v>1929</v>
      </c>
      <c r="N131" s="4">
        <v>2087</v>
      </c>
      <c r="O131" s="4">
        <v>27.2</v>
      </c>
      <c r="P131" s="4"/>
      <c r="Q131" s="4"/>
      <c r="R131" s="4">
        <v>329</v>
      </c>
      <c r="S131" s="4">
        <v>651</v>
      </c>
      <c r="T131" s="4">
        <v>7.5</v>
      </c>
      <c r="U131" s="87"/>
      <c r="V131" s="16"/>
      <c r="W131" s="16"/>
      <c r="X131" s="16"/>
      <c r="Y131" s="16"/>
      <c r="Z131" s="16"/>
      <c r="AA131" s="16"/>
      <c r="AB131" s="28" t="str">
        <f>[1]FI!B$339</f>
        <v>1.(c)</v>
      </c>
      <c r="AC131" s="31" t="str">
        <f>[1]FI!C$339</f>
        <v>STORA ENSO OYJ, Oulun tehdas, Oulu</v>
      </c>
      <c r="AD131" s="31" t="str">
        <f>[1]FI!D$339</f>
        <v>STORA ENSO OYJ, Oulun tehdas, Oulu</v>
      </c>
      <c r="AE131" s="31">
        <f>[1]FI!E$339</f>
        <v>7199</v>
      </c>
      <c r="AF131" s="31" t="str">
        <f>[1]FI!F$339</f>
        <v>Paperitehtaantie 1</v>
      </c>
      <c r="AG131" s="31" t="str">
        <f>[1]FI!G$339</f>
        <v/>
      </c>
      <c r="AH131" s="31" t="str">
        <f>[1]FI!H$339</f>
        <v>OULU</v>
      </c>
      <c r="AI131" s="31" t="str">
        <f>[1]FI!I$339</f>
        <v>90100</v>
      </c>
      <c r="AJ131" s="31">
        <f>[1]FI!J$339</f>
        <v>1260</v>
      </c>
      <c r="AK131" s="31">
        <f>[1]FI!K$339</f>
        <v>341</v>
      </c>
      <c r="AL131" s="31">
        <f>[1]FI!L$339</f>
        <v>0</v>
      </c>
      <c r="AM131" s="31">
        <f>[1]FI!M$339</f>
        <v>1550</v>
      </c>
      <c r="AN131" s="8" t="s">
        <v>808</v>
      </c>
    </row>
    <row r="132" spans="1:41" s="5" customFormat="1">
      <c r="A132" s="4" t="s">
        <v>5309</v>
      </c>
      <c r="B132" s="4">
        <v>2012</v>
      </c>
      <c r="C132" s="4" t="s">
        <v>5585</v>
      </c>
      <c r="D132" s="4" t="s">
        <v>5586</v>
      </c>
      <c r="E132" s="4" t="s">
        <v>345</v>
      </c>
      <c r="F132" s="4">
        <v>74</v>
      </c>
      <c r="G132" s="4" t="s">
        <v>5587</v>
      </c>
      <c r="H132" s="4" t="s">
        <v>5588</v>
      </c>
      <c r="I132" s="4" t="s">
        <v>34</v>
      </c>
      <c r="J132" s="4" t="s">
        <v>15</v>
      </c>
      <c r="K132" s="4">
        <v>163</v>
      </c>
      <c r="L132" s="4" t="s">
        <v>8</v>
      </c>
      <c r="M132" s="4">
        <v>48.7</v>
      </c>
      <c r="N132" s="4"/>
      <c r="O132" s="4">
        <v>15.4</v>
      </c>
      <c r="P132" s="4"/>
      <c r="Q132" s="4"/>
      <c r="R132" s="4">
        <v>4.5</v>
      </c>
      <c r="S132" s="4">
        <v>13</v>
      </c>
      <c r="T132" s="4">
        <v>0.2</v>
      </c>
      <c r="U132" s="87"/>
      <c r="V132" s="16"/>
      <c r="W132" s="16"/>
      <c r="X132" s="16"/>
      <c r="Y132" s="16"/>
      <c r="Z132" s="16"/>
      <c r="AA132" s="16"/>
      <c r="AB132" s="28" t="str">
        <f>[1]FI!B$339</f>
        <v>1.(c)</v>
      </c>
      <c r="AC132" s="31" t="str">
        <f>[1]FI!C$339</f>
        <v>STORA ENSO OYJ, Oulun tehdas, Oulu</v>
      </c>
      <c r="AD132" s="31" t="str">
        <f>[1]FI!D$339</f>
        <v>STORA ENSO OYJ, Oulun tehdas, Oulu</v>
      </c>
      <c r="AE132" s="31">
        <f>[1]FI!E$339</f>
        <v>7199</v>
      </c>
      <c r="AF132" s="31" t="str">
        <f>[1]FI!F$339</f>
        <v>Paperitehtaantie 1</v>
      </c>
      <c r="AG132" s="31" t="str">
        <f>[1]FI!G$339</f>
        <v/>
      </c>
      <c r="AH132" s="31" t="str">
        <f>[1]FI!H$339</f>
        <v>OULU</v>
      </c>
      <c r="AI132" s="31" t="str">
        <f>[1]FI!I$339</f>
        <v>90100</v>
      </c>
      <c r="AJ132" s="31">
        <f>[1]FI!J$339</f>
        <v>1260</v>
      </c>
      <c r="AK132" s="31">
        <f>[1]FI!K$339</f>
        <v>341</v>
      </c>
      <c r="AL132" s="31">
        <f>[1]FI!L$339</f>
        <v>0</v>
      </c>
      <c r="AM132" s="31">
        <f>[1]FI!M$339</f>
        <v>1550</v>
      </c>
      <c r="AN132" s="8" t="s">
        <v>808</v>
      </c>
    </row>
    <row r="133" spans="1:41" s="5" customFormat="1">
      <c r="A133" s="4" t="s">
        <v>5309</v>
      </c>
      <c r="B133" s="4">
        <v>2012</v>
      </c>
      <c r="C133" s="4" t="s">
        <v>5963</v>
      </c>
      <c r="D133" s="4" t="s">
        <v>5964</v>
      </c>
      <c r="E133" s="4" t="s">
        <v>2149</v>
      </c>
      <c r="F133" s="4">
        <v>175</v>
      </c>
      <c r="G133" s="4" t="s">
        <v>5965</v>
      </c>
      <c r="H133" s="4" t="s">
        <v>5588</v>
      </c>
      <c r="I133" s="4" t="s">
        <v>34</v>
      </c>
      <c r="J133" s="4" t="s">
        <v>15</v>
      </c>
      <c r="K133" s="4">
        <v>60</v>
      </c>
      <c r="L133" s="4" t="s">
        <v>8</v>
      </c>
      <c r="M133" s="4"/>
      <c r="N133" s="4"/>
      <c r="O133" s="4">
        <v>11.1</v>
      </c>
      <c r="P133" s="4"/>
      <c r="Q133" s="4"/>
      <c r="R133" s="4">
        <v>2.1</v>
      </c>
      <c r="S133" s="4">
        <v>1</v>
      </c>
      <c r="T133" s="4">
        <v>0.5</v>
      </c>
      <c r="U133" s="89"/>
      <c r="V133" s="16"/>
      <c r="W133" s="16"/>
      <c r="X133" s="16"/>
      <c r="Y133" s="16"/>
      <c r="Z133" s="16"/>
      <c r="AA133" s="16"/>
      <c r="AB133" s="28" t="str">
        <f>[1]FI!B$339</f>
        <v>1.(c)</v>
      </c>
      <c r="AC133" s="31" t="str">
        <f>[1]FI!C$339</f>
        <v>STORA ENSO OYJ, Oulun tehdas, Oulu</v>
      </c>
      <c r="AD133" s="31" t="str">
        <f>[1]FI!D$339</f>
        <v>STORA ENSO OYJ, Oulun tehdas, Oulu</v>
      </c>
      <c r="AE133" s="31">
        <f>[1]FI!E$339</f>
        <v>7199</v>
      </c>
      <c r="AF133" s="31" t="str">
        <f>[1]FI!F$339</f>
        <v>Paperitehtaantie 1</v>
      </c>
      <c r="AG133" s="31" t="str">
        <f>[1]FI!G$339</f>
        <v/>
      </c>
      <c r="AH133" s="31" t="str">
        <f>[1]FI!H$339</f>
        <v>OULU</v>
      </c>
      <c r="AI133" s="31" t="str">
        <f>[1]FI!I$339</f>
        <v>90100</v>
      </c>
      <c r="AJ133" s="31">
        <f>[1]FI!J$339</f>
        <v>1260</v>
      </c>
      <c r="AK133" s="31">
        <f>[1]FI!K$339</f>
        <v>341</v>
      </c>
      <c r="AL133" s="31">
        <f>[1]FI!L$339</f>
        <v>0</v>
      </c>
      <c r="AM133" s="31">
        <f>[1]FI!M$339</f>
        <v>1550</v>
      </c>
      <c r="AN133" s="8" t="s">
        <v>808</v>
      </c>
    </row>
    <row r="134" spans="1:41" s="5" customFormat="1">
      <c r="A134" s="4" t="s">
        <v>5309</v>
      </c>
      <c r="B134" s="4">
        <v>2012</v>
      </c>
      <c r="C134" s="4" t="s">
        <v>5419</v>
      </c>
      <c r="D134" s="4" t="s">
        <v>5420</v>
      </c>
      <c r="E134" s="4" t="s">
        <v>139</v>
      </c>
      <c r="F134" s="4">
        <v>28</v>
      </c>
      <c r="G134" s="4" t="s">
        <v>5421</v>
      </c>
      <c r="H134" s="4" t="s">
        <v>5422</v>
      </c>
      <c r="I134" s="4" t="s">
        <v>14</v>
      </c>
      <c r="J134" s="4" t="s">
        <v>15</v>
      </c>
      <c r="K134" s="4">
        <v>315</v>
      </c>
      <c r="L134" s="4" t="s">
        <v>8</v>
      </c>
      <c r="M134" s="4">
        <v>2025.69</v>
      </c>
      <c r="N134" s="4">
        <v>4440.18</v>
      </c>
      <c r="O134" s="4">
        <v>27.24</v>
      </c>
      <c r="P134" s="4"/>
      <c r="Q134" s="4"/>
      <c r="R134" s="4">
        <v>212.09</v>
      </c>
      <c r="S134" s="4">
        <v>328.89</v>
      </c>
      <c r="T134" s="4">
        <v>6.2</v>
      </c>
      <c r="U134" s="87"/>
      <c r="V134" s="16"/>
      <c r="W134" s="16"/>
      <c r="X134" s="16"/>
      <c r="Y134" s="16"/>
      <c r="Z134" s="16"/>
      <c r="AA134" s="16"/>
      <c r="AB134" s="41" t="str">
        <f>[1]FI!B$335</f>
        <v>1.(c)</v>
      </c>
      <c r="AC134" s="24" t="str">
        <f>[1]FI!C$335</f>
        <v>OULUN ENERGIA, Toppilan voimalaitokset, Oulu</v>
      </c>
      <c r="AD134" s="24" t="str">
        <f>[1]FI!D$335</f>
        <v>OULUN ENERGIA, Toppilan voimalaitokset, Oulu</v>
      </c>
      <c r="AE134" s="24">
        <f>[1]FI!E$335</f>
        <v>7213</v>
      </c>
      <c r="AF134" s="24" t="str">
        <f>[1]FI!F$335</f>
        <v>TERVAHOVINTIE 10</v>
      </c>
      <c r="AG134" s="24" t="str">
        <f>[1]FI!G$335</f>
        <v/>
      </c>
      <c r="AH134" s="24" t="str">
        <f>[1]FI!H$335</f>
        <v>OULU</v>
      </c>
      <c r="AI134" s="24" t="str">
        <f>[1]FI!I$335</f>
        <v>90520</v>
      </c>
      <c r="AJ134" s="24">
        <f>[1]FI!J$335</f>
        <v>725</v>
      </c>
      <c r="AK134" s="24">
        <f>[1]FI!K$335</f>
        <v>864</v>
      </c>
      <c r="AL134" s="24">
        <f>[1]FI!L$335</f>
        <v>0</v>
      </c>
      <c r="AM134" s="24">
        <f>[1]FI!M$335</f>
        <v>976</v>
      </c>
      <c r="AN134" s="23" t="s">
        <v>810</v>
      </c>
      <c r="AO134" s="24"/>
    </row>
    <row r="135" spans="1:41" s="5" customFormat="1">
      <c r="A135" s="4" t="s">
        <v>5309</v>
      </c>
      <c r="B135" s="4">
        <v>2012</v>
      </c>
      <c r="C135" s="4" t="s">
        <v>5443</v>
      </c>
      <c r="D135" s="4" t="s">
        <v>5444</v>
      </c>
      <c r="E135" s="4" t="s">
        <v>167</v>
      </c>
      <c r="F135" s="4">
        <v>34</v>
      </c>
      <c r="G135" s="4" t="s">
        <v>5445</v>
      </c>
      <c r="H135" s="4" t="s">
        <v>5422</v>
      </c>
      <c r="I135" s="4" t="s">
        <v>6</v>
      </c>
      <c r="J135" s="4" t="s">
        <v>15</v>
      </c>
      <c r="K135" s="4">
        <v>267</v>
      </c>
      <c r="L135" s="4" t="s">
        <v>8</v>
      </c>
      <c r="M135" s="4">
        <v>819.75</v>
      </c>
      <c r="N135" s="4">
        <v>1796.83</v>
      </c>
      <c r="O135" s="4">
        <v>10.3</v>
      </c>
      <c r="P135" s="4"/>
      <c r="Q135" s="4"/>
      <c r="R135" s="4">
        <v>639</v>
      </c>
      <c r="S135" s="4">
        <v>391</v>
      </c>
      <c r="T135" s="4">
        <v>14.48</v>
      </c>
      <c r="U135" s="87"/>
      <c r="V135" s="16"/>
      <c r="W135" s="16"/>
      <c r="X135" s="16"/>
      <c r="Y135" s="16"/>
      <c r="Z135" s="16"/>
      <c r="AA135" s="16"/>
      <c r="AB135" s="41" t="str">
        <f>[1]FI!B$335</f>
        <v>1.(c)</v>
      </c>
      <c r="AC135" s="24" t="str">
        <f>[1]FI!C$335</f>
        <v>OULUN ENERGIA, Toppilan voimalaitokset, Oulu</v>
      </c>
      <c r="AD135" s="24" t="str">
        <f>[1]FI!D$335</f>
        <v>OULUN ENERGIA, Toppilan voimalaitokset, Oulu</v>
      </c>
      <c r="AE135" s="24">
        <f>[1]FI!E$335</f>
        <v>7213</v>
      </c>
      <c r="AF135" s="24" t="str">
        <f>[1]FI!F$335</f>
        <v>TERVAHOVINTIE 10</v>
      </c>
      <c r="AG135" s="24" t="str">
        <f>[1]FI!G$335</f>
        <v/>
      </c>
      <c r="AH135" s="24" t="str">
        <f>[1]FI!H$335</f>
        <v>OULU</v>
      </c>
      <c r="AI135" s="24" t="str">
        <f>[1]FI!I$335</f>
        <v>90520</v>
      </c>
      <c r="AJ135" s="24">
        <f>[1]FI!J$335</f>
        <v>725</v>
      </c>
      <c r="AK135" s="24">
        <f>[1]FI!K$335</f>
        <v>864</v>
      </c>
      <c r="AL135" s="24">
        <f>[1]FI!L$335</f>
        <v>0</v>
      </c>
      <c r="AM135" s="24">
        <f>[1]FI!M$335</f>
        <v>976</v>
      </c>
      <c r="AN135" s="8" t="s">
        <v>810</v>
      </c>
    </row>
    <row r="136" spans="1:41">
      <c r="A136" s="1" t="s">
        <v>5309</v>
      </c>
      <c r="B136" s="1">
        <v>2012</v>
      </c>
      <c r="C136" s="1" t="s">
        <v>5987</v>
      </c>
      <c r="D136" s="1" t="s">
        <v>5988</v>
      </c>
      <c r="E136" s="1" t="s">
        <v>2181</v>
      </c>
      <c r="F136" s="1">
        <v>182</v>
      </c>
      <c r="G136" s="1" t="s">
        <v>5989</v>
      </c>
      <c r="H136" s="1" t="s">
        <v>5990</v>
      </c>
      <c r="I136" s="1" t="s">
        <v>6</v>
      </c>
      <c r="J136" s="1"/>
      <c r="K136" s="1">
        <v>55</v>
      </c>
      <c r="L136" s="1" t="s">
        <v>8</v>
      </c>
      <c r="M136" s="1"/>
      <c r="N136" s="1"/>
      <c r="O136" s="1">
        <v>1.41</v>
      </c>
      <c r="P136" s="1"/>
      <c r="Q136" s="1"/>
      <c r="R136" s="1"/>
      <c r="S136" s="1">
        <v>0.09</v>
      </c>
      <c r="T136" s="1">
        <v>0.01</v>
      </c>
      <c r="U136" s="80"/>
      <c r="V136" s="3"/>
      <c r="W136" s="3"/>
      <c r="X136" s="3"/>
      <c r="Y136" s="3"/>
      <c r="Z136" s="3"/>
      <c r="AA136" s="3"/>
    </row>
    <row r="137" spans="1:41" s="5" customFormat="1">
      <c r="A137" s="4" t="s">
        <v>5309</v>
      </c>
      <c r="B137" s="4">
        <v>2012</v>
      </c>
      <c r="C137" s="4" t="s">
        <v>5343</v>
      </c>
      <c r="D137" s="4" t="s">
        <v>5344</v>
      </c>
      <c r="E137" s="4" t="s">
        <v>49</v>
      </c>
      <c r="F137" s="4">
        <v>9</v>
      </c>
      <c r="G137" s="4" t="s">
        <v>5345</v>
      </c>
      <c r="H137" s="4" t="s">
        <v>5346</v>
      </c>
      <c r="I137" s="4" t="s">
        <v>34</v>
      </c>
      <c r="J137" s="4" t="s">
        <v>15</v>
      </c>
      <c r="K137" s="4">
        <v>597</v>
      </c>
      <c r="L137" s="4" t="s">
        <v>8</v>
      </c>
      <c r="M137" s="4">
        <v>5603.01</v>
      </c>
      <c r="N137" s="4">
        <v>4809.13</v>
      </c>
      <c r="O137" s="4">
        <v>25.56</v>
      </c>
      <c r="P137" s="4"/>
      <c r="Q137" s="4"/>
      <c r="R137" s="4">
        <v>718.3</v>
      </c>
      <c r="S137" s="4">
        <v>564.96</v>
      </c>
      <c r="T137" s="4">
        <v>81.96</v>
      </c>
      <c r="U137" s="87"/>
      <c r="V137" s="16"/>
      <c r="W137" s="16"/>
      <c r="X137" s="16"/>
      <c r="Y137" s="16"/>
      <c r="Z137" s="16"/>
      <c r="AA137" s="16"/>
      <c r="AB137" s="41" t="str">
        <f>[1]FI!B$359</f>
        <v>1.(c)</v>
      </c>
      <c r="AC137" s="24" t="str">
        <f>[1]FI!C$359</f>
        <v>Oy Alholmens Kraft Ab</v>
      </c>
      <c r="AD137" s="24" t="str">
        <f>[1]FI!D$359</f>
        <v>Oy Alholmens Kraft Ab</v>
      </c>
      <c r="AE137" s="24">
        <f>[1]FI!E$359</f>
        <v>7640</v>
      </c>
      <c r="AF137" s="24" t="str">
        <f>[1]FI!F$359</f>
        <v>Luodontie (itäportti)</v>
      </c>
      <c r="AG137" s="24" t="str">
        <f>[1]FI!G$359</f>
        <v/>
      </c>
      <c r="AH137" s="24" t="str">
        <f>[1]FI!H$359</f>
        <v>PIETARSAARI</v>
      </c>
      <c r="AI137" s="24" t="str">
        <f>[1]FI!I$359</f>
        <v>68600</v>
      </c>
      <c r="AJ137" s="24">
        <f>[1]FI!J$359</f>
        <v>593</v>
      </c>
      <c r="AK137" s="24">
        <f>[1]FI!K$359</f>
        <v>721</v>
      </c>
      <c r="AL137" s="24">
        <f>[1]FI!L$359</f>
        <v>74.400000000000006</v>
      </c>
      <c r="AM137" s="24">
        <f>[1]FI!M$359</f>
        <v>1110</v>
      </c>
      <c r="AN137" s="23" t="s">
        <v>808</v>
      </c>
      <c r="AO137" s="24"/>
    </row>
    <row r="138" spans="1:41" s="5" customFormat="1">
      <c r="A138" s="4" t="s">
        <v>5309</v>
      </c>
      <c r="B138" s="4">
        <v>2012</v>
      </c>
      <c r="C138" s="4" t="s">
        <v>5600</v>
      </c>
      <c r="D138" s="4" t="s">
        <v>5601</v>
      </c>
      <c r="E138" s="4" t="s">
        <v>358</v>
      </c>
      <c r="F138" s="4">
        <v>77</v>
      </c>
      <c r="G138" s="4" t="s">
        <v>5602</v>
      </c>
      <c r="H138" s="4" t="s">
        <v>5346</v>
      </c>
      <c r="I138" s="4" t="s">
        <v>6</v>
      </c>
      <c r="J138" s="4" t="s">
        <v>15</v>
      </c>
      <c r="K138" s="4">
        <v>155</v>
      </c>
      <c r="L138" s="4" t="s">
        <v>8</v>
      </c>
      <c r="M138" s="4">
        <v>479.63</v>
      </c>
      <c r="N138" s="4"/>
      <c r="O138" s="4">
        <v>6.86</v>
      </c>
      <c r="P138" s="4"/>
      <c r="Q138" s="4"/>
      <c r="R138" s="4">
        <v>2.96</v>
      </c>
      <c r="S138" s="4">
        <v>28.02</v>
      </c>
      <c r="T138" s="4">
        <v>5.5</v>
      </c>
      <c r="U138" s="87"/>
      <c r="V138" s="16"/>
      <c r="W138" s="16"/>
      <c r="X138" s="16"/>
      <c r="Y138" s="16"/>
      <c r="Z138" s="16"/>
      <c r="AA138" s="16"/>
      <c r="AB138" s="41" t="str">
        <f>[1]FI!B$359</f>
        <v>1.(c)</v>
      </c>
      <c r="AC138" s="24" t="str">
        <f>[1]FI!C$359</f>
        <v>Oy Alholmens Kraft Ab</v>
      </c>
      <c r="AD138" s="24" t="str">
        <f>[1]FI!D$359</f>
        <v>Oy Alholmens Kraft Ab</v>
      </c>
      <c r="AE138" s="24">
        <f>[1]FI!E$359</f>
        <v>7640</v>
      </c>
      <c r="AF138" s="24" t="str">
        <f>[1]FI!F$359</f>
        <v>Luodontie (itäportti)</v>
      </c>
      <c r="AG138" s="24" t="str">
        <f>[1]FI!G$359</f>
        <v/>
      </c>
      <c r="AH138" s="24" t="str">
        <f>[1]FI!H$359</f>
        <v>PIETARSAARI</v>
      </c>
      <c r="AI138" s="24" t="str">
        <f>[1]FI!I$359</f>
        <v>68600</v>
      </c>
      <c r="AJ138" s="24">
        <f>[1]FI!J$359</f>
        <v>593</v>
      </c>
      <c r="AK138" s="24">
        <f>[1]FI!K$359</f>
        <v>721</v>
      </c>
      <c r="AL138" s="24">
        <f>[1]FI!L$359</f>
        <v>74.400000000000006</v>
      </c>
      <c r="AM138" s="24">
        <f>[1]FI!M$359</f>
        <v>1110</v>
      </c>
      <c r="AN138" s="8" t="s">
        <v>808</v>
      </c>
    </row>
    <row r="139" spans="1:41" s="5" customFormat="1">
      <c r="A139" s="4" t="s">
        <v>5309</v>
      </c>
      <c r="B139" s="4">
        <v>2012</v>
      </c>
      <c r="C139" s="4" t="s">
        <v>5719</v>
      </c>
      <c r="D139" s="4" t="s">
        <v>5720</v>
      </c>
      <c r="E139" s="4" t="s">
        <v>1858</v>
      </c>
      <c r="F139" s="4">
        <v>110</v>
      </c>
      <c r="G139" s="4" t="s">
        <v>5721</v>
      </c>
      <c r="H139" s="4" t="s">
        <v>5722</v>
      </c>
      <c r="I139" s="4" t="s">
        <v>34</v>
      </c>
      <c r="J139" s="4" t="s">
        <v>15</v>
      </c>
      <c r="K139" s="4">
        <v>105</v>
      </c>
      <c r="L139" s="4" t="s">
        <v>8</v>
      </c>
      <c r="M139" s="4"/>
      <c r="N139" s="4"/>
      <c r="O139" s="4"/>
      <c r="P139" s="4">
        <v>703.72</v>
      </c>
      <c r="Q139" s="4"/>
      <c r="R139" s="4"/>
      <c r="S139" s="4">
        <v>44.8</v>
      </c>
      <c r="T139" s="4"/>
      <c r="U139" s="87"/>
      <c r="V139" s="16"/>
      <c r="W139" s="16"/>
      <c r="X139" s="16"/>
      <c r="Y139" s="16"/>
      <c r="Z139" s="16"/>
      <c r="AA139" s="16"/>
      <c r="AB139" s="28" t="str">
        <f>[1]FI!B$512</f>
        <v>6.(a)</v>
      </c>
      <c r="AC139" s="31" t="str">
        <f>[1]FI!C$512</f>
        <v>UPM-KYMMENE OYJ , TERVASAARI</v>
      </c>
      <c r="AD139" s="31" t="str">
        <f>[1]FI!D$512</f>
        <v>UPM-KYMMENE OYJ , TERVASAARI</v>
      </c>
      <c r="AE139" s="31">
        <f>[1]FI!E$512</f>
        <v>7737</v>
      </c>
      <c r="AF139" s="31" t="str">
        <f>[1]FI!F$512</f>
        <v>Tehtaankatu 3</v>
      </c>
      <c r="AG139" s="31" t="str">
        <f>[1]FI!G$512</f>
        <v/>
      </c>
      <c r="AH139" s="31" t="str">
        <f>[1]FI!H$512</f>
        <v>VALKEAKOSKI</v>
      </c>
      <c r="AI139" s="31" t="str">
        <f>[1]FI!I$512</f>
        <v>37600</v>
      </c>
      <c r="AJ139" s="31">
        <f>[1]FI!J$512</f>
        <v>396</v>
      </c>
      <c r="AK139" s="31">
        <f>[1]FI!K$512</f>
        <v>153</v>
      </c>
      <c r="AL139" s="31">
        <f>[1]FI!L$512</f>
        <v>0</v>
      </c>
      <c r="AM139" s="31">
        <f>[1]FI!M$512</f>
        <v>389</v>
      </c>
      <c r="AN139" s="8" t="s">
        <v>808</v>
      </c>
    </row>
    <row r="140" spans="1:41" s="5" customFormat="1">
      <c r="A140" s="4" t="s">
        <v>5309</v>
      </c>
      <c r="B140" s="4">
        <v>2012</v>
      </c>
      <c r="C140" s="4" t="s">
        <v>5364</v>
      </c>
      <c r="D140" s="4" t="s">
        <v>5365</v>
      </c>
      <c r="E140" s="4" t="s">
        <v>80</v>
      </c>
      <c r="F140" s="4">
        <v>15</v>
      </c>
      <c r="G140" s="4" t="s">
        <v>5366</v>
      </c>
      <c r="H140" s="4" t="s">
        <v>5367</v>
      </c>
      <c r="I140" s="4" t="s">
        <v>34</v>
      </c>
      <c r="J140" s="4" t="s">
        <v>15</v>
      </c>
      <c r="K140" s="4">
        <v>480</v>
      </c>
      <c r="L140" s="4" t="s">
        <v>8</v>
      </c>
      <c r="M140" s="4">
        <v>2010.14</v>
      </c>
      <c r="N140" s="4">
        <v>3383.28</v>
      </c>
      <c r="O140" s="4">
        <v>7.2</v>
      </c>
      <c r="P140" s="4"/>
      <c r="Q140" s="4"/>
      <c r="R140" s="4">
        <v>368.1</v>
      </c>
      <c r="S140" s="4">
        <v>267.26</v>
      </c>
      <c r="T140" s="4">
        <v>6.52</v>
      </c>
      <c r="U140" s="87"/>
      <c r="V140" s="16"/>
      <c r="W140" s="16"/>
      <c r="X140" s="16"/>
      <c r="Y140" s="16"/>
      <c r="Z140" s="16"/>
      <c r="AA140" s="16"/>
      <c r="AB140" s="41" t="str">
        <f>[1]FI!B$135</f>
        <v>1.(c)</v>
      </c>
      <c r="AC140" s="24" t="str">
        <f>[1]FI!C$135</f>
        <v>Jyväskylän Voima Oy, Keljonlahden voimalaitos</v>
      </c>
      <c r="AD140" s="24" t="str">
        <f>[1]FI!D$135</f>
        <v>Jyväskylän Voima Oy, Keljonlahden voimalaitos</v>
      </c>
      <c r="AE140" s="24">
        <f>[1]FI!E$135</f>
        <v>189917</v>
      </c>
      <c r="AF140" s="24" t="str">
        <f>[1]FI!F$135</f>
        <v>Keljonrannantie 276</v>
      </c>
      <c r="AG140" s="24" t="str">
        <f>[1]FI!G$135</f>
        <v/>
      </c>
      <c r="AH140" s="24" t="str">
        <f>[1]FI!H$135</f>
        <v>JYVÄSKYLÄ</v>
      </c>
      <c r="AI140" s="24" t="str">
        <f>[1]FI!I$135</f>
        <v>40530</v>
      </c>
      <c r="AJ140" s="24">
        <f>[1]FI!J$135</f>
        <v>267</v>
      </c>
      <c r="AK140" s="24">
        <f>[1]FI!K$135</f>
        <v>368</v>
      </c>
      <c r="AL140" s="24">
        <f>[1]FI!L$135</f>
        <v>0</v>
      </c>
      <c r="AM140" s="24">
        <f>[1]FI!M$135</f>
        <v>357</v>
      </c>
      <c r="AN140" s="23" t="s">
        <v>810</v>
      </c>
      <c r="AO140" s="24"/>
    </row>
    <row r="141" spans="1:41">
      <c r="A141" s="1" t="s">
        <v>5309</v>
      </c>
      <c r="B141" s="1">
        <v>2012</v>
      </c>
      <c r="C141" s="1" t="s">
        <v>5378</v>
      </c>
      <c r="D141" s="1" t="s">
        <v>5379</v>
      </c>
      <c r="E141" s="1" t="s">
        <v>88</v>
      </c>
      <c r="F141" s="1">
        <v>17</v>
      </c>
      <c r="G141" s="1" t="s">
        <v>5380</v>
      </c>
      <c r="H141" s="1" t="s">
        <v>5381</v>
      </c>
      <c r="I141" s="1" t="s">
        <v>34</v>
      </c>
      <c r="J141" s="1" t="s">
        <v>15</v>
      </c>
      <c r="K141" s="1">
        <v>410</v>
      </c>
      <c r="L141" s="1" t="s">
        <v>8</v>
      </c>
      <c r="M141" s="1">
        <v>5072.2299999999996</v>
      </c>
      <c r="N141" s="1">
        <v>646.84</v>
      </c>
      <c r="O141" s="1">
        <v>420.95</v>
      </c>
      <c r="P141" s="1">
        <v>72.040000000000006</v>
      </c>
      <c r="Q141" s="1"/>
      <c r="R141" s="1">
        <v>119.4</v>
      </c>
      <c r="S141" s="1">
        <v>348.66</v>
      </c>
      <c r="T141" s="1">
        <v>15.73</v>
      </c>
      <c r="U141" s="80" t="s">
        <v>5382</v>
      </c>
      <c r="V141" s="3"/>
      <c r="W141" s="3"/>
      <c r="X141" s="3"/>
      <c r="Y141" s="3"/>
      <c r="Z141" s="3"/>
      <c r="AA141" s="3"/>
      <c r="AB141" s="40"/>
      <c r="AC141" s="35"/>
      <c r="AD141" s="35"/>
      <c r="AE141" s="35"/>
      <c r="AF141" s="35"/>
      <c r="AG141" s="35"/>
      <c r="AH141" s="35"/>
      <c r="AI141" s="35"/>
      <c r="AJ141" s="35"/>
      <c r="AK141" s="35"/>
      <c r="AL141" s="35"/>
      <c r="AM141" s="35"/>
      <c r="AN141" s="37"/>
      <c r="AO141" s="35"/>
    </row>
    <row r="142" spans="1:41">
      <c r="A142" s="1" t="s">
        <v>5309</v>
      </c>
      <c r="B142" s="1">
        <v>2012</v>
      </c>
      <c r="C142" s="1" t="s">
        <v>5816</v>
      </c>
      <c r="D142" s="1" t="s">
        <v>5817</v>
      </c>
      <c r="E142" s="1" t="s">
        <v>1977</v>
      </c>
      <c r="F142" s="1">
        <v>137</v>
      </c>
      <c r="G142" s="1" t="s">
        <v>5818</v>
      </c>
      <c r="H142" s="1" t="s">
        <v>5381</v>
      </c>
      <c r="I142" s="1" t="s">
        <v>34</v>
      </c>
      <c r="J142" s="1" t="s">
        <v>15</v>
      </c>
      <c r="K142" s="1">
        <v>80</v>
      </c>
      <c r="L142" s="1" t="s">
        <v>8</v>
      </c>
      <c r="M142" s="1">
        <v>983.8</v>
      </c>
      <c r="N142" s="1">
        <v>323.93</v>
      </c>
      <c r="O142" s="1"/>
      <c r="P142" s="1">
        <v>1.65</v>
      </c>
      <c r="Q142" s="1"/>
      <c r="R142" s="1">
        <v>22.23</v>
      </c>
      <c r="S142" s="1">
        <v>138.72999999999999</v>
      </c>
      <c r="T142" s="1">
        <v>7.85</v>
      </c>
      <c r="U142" s="80"/>
      <c r="V142" s="3"/>
      <c r="W142" s="3"/>
      <c r="X142" s="3"/>
      <c r="Y142" s="3"/>
      <c r="Z142" s="3"/>
      <c r="AA142" s="3"/>
    </row>
    <row r="143" spans="1:41" s="5" customFormat="1">
      <c r="A143" s="4" t="s">
        <v>5309</v>
      </c>
      <c r="B143" s="4">
        <v>2012</v>
      </c>
      <c r="C143" s="4" t="s">
        <v>5498</v>
      </c>
      <c r="D143" s="4" t="s">
        <v>5499</v>
      </c>
      <c r="E143" s="4" t="s">
        <v>235</v>
      </c>
      <c r="F143" s="4">
        <v>49</v>
      </c>
      <c r="G143" s="4" t="s">
        <v>5500</v>
      </c>
      <c r="H143" s="4" t="s">
        <v>5501</v>
      </c>
      <c r="I143" s="4" t="s">
        <v>34</v>
      </c>
      <c r="J143" s="4" t="s">
        <v>15</v>
      </c>
      <c r="K143" s="4">
        <v>206</v>
      </c>
      <c r="L143" s="4" t="s">
        <v>8</v>
      </c>
      <c r="M143" s="4">
        <v>2785.32</v>
      </c>
      <c r="N143" s="4">
        <v>2284.1999999999998</v>
      </c>
      <c r="O143" s="4">
        <v>7.58</v>
      </c>
      <c r="P143" s="4"/>
      <c r="Q143" s="4"/>
      <c r="R143" s="4">
        <v>235</v>
      </c>
      <c r="S143" s="4">
        <v>332.3</v>
      </c>
      <c r="T143" s="4">
        <v>2.7</v>
      </c>
      <c r="U143" s="87"/>
      <c r="V143" s="16"/>
      <c r="W143" s="16"/>
      <c r="X143" s="16"/>
      <c r="Y143" s="16"/>
      <c r="Z143" s="16"/>
      <c r="AA143" s="16"/>
      <c r="AB143" s="28" t="str">
        <f>[1]FI!B$374</f>
        <v>1.(c)</v>
      </c>
      <c r="AC143" s="31" t="str">
        <f>[1]FI!C$374</f>
        <v>Porin Prosessivoima Oy</v>
      </c>
      <c r="AD143" s="31" t="str">
        <f>[1]FI!D$374</f>
        <v>Porin Prosessivoima Oy</v>
      </c>
      <c r="AE143" s="31">
        <f>[1]FI!E$374</f>
        <v>17081</v>
      </c>
      <c r="AF143" s="31" t="str">
        <f>[1]FI!F$374</f>
        <v>Titaanitie 1</v>
      </c>
      <c r="AG143" s="31" t="str">
        <f>[1]FI!G$374</f>
        <v/>
      </c>
      <c r="AH143" s="31" t="str">
        <f>[1]FI!H$374</f>
        <v>PORI</v>
      </c>
      <c r="AI143" s="31" t="str">
        <f>[1]FI!I$374</f>
        <v>28840</v>
      </c>
      <c r="AJ143" s="31">
        <f>[1]FI!J$374</f>
        <v>396</v>
      </c>
      <c r="AK143" s="31">
        <f>[1]FI!K$374</f>
        <v>327</v>
      </c>
      <c r="AL143" s="31">
        <f>[1]FI!L$374</f>
        <v>0</v>
      </c>
      <c r="AM143" s="31">
        <f>[1]FI!M$374</f>
        <v>269</v>
      </c>
      <c r="AN143" s="8" t="s">
        <v>810</v>
      </c>
    </row>
    <row r="144" spans="1:41">
      <c r="A144" s="1" t="s">
        <v>5309</v>
      </c>
      <c r="B144" s="1">
        <v>2012</v>
      </c>
      <c r="C144" s="1" t="s">
        <v>5771</v>
      </c>
      <c r="D144" s="1" t="s">
        <v>5772</v>
      </c>
      <c r="E144" s="1" t="s">
        <v>1920</v>
      </c>
      <c r="F144" s="1">
        <v>124</v>
      </c>
      <c r="G144" s="1" t="s">
        <v>5773</v>
      </c>
      <c r="H144" s="1" t="s">
        <v>5501</v>
      </c>
      <c r="I144" s="1" t="s">
        <v>34</v>
      </c>
      <c r="J144" s="1"/>
      <c r="K144" s="1">
        <v>92</v>
      </c>
      <c r="L144" s="1" t="s">
        <v>27</v>
      </c>
      <c r="M144" s="1"/>
      <c r="N144" s="1"/>
      <c r="O144" s="1">
        <v>1.54</v>
      </c>
      <c r="P144" s="1"/>
      <c r="Q144" s="1"/>
      <c r="R144" s="1">
        <v>0.02</v>
      </c>
      <c r="S144" s="1">
        <v>0.38</v>
      </c>
      <c r="T144" s="1">
        <v>0.04</v>
      </c>
      <c r="U144" s="3"/>
      <c r="V144" s="3"/>
      <c r="W144" s="3"/>
      <c r="X144" s="3"/>
      <c r="Y144" s="3"/>
      <c r="Z144" s="3"/>
      <c r="AA144" s="3"/>
    </row>
    <row r="145" spans="1:41">
      <c r="A145" s="1" t="s">
        <v>5309</v>
      </c>
      <c r="B145" s="1">
        <v>2012</v>
      </c>
      <c r="C145" s="1" t="s">
        <v>5774</v>
      </c>
      <c r="D145" s="1" t="s">
        <v>5775</v>
      </c>
      <c r="E145" s="1" t="s">
        <v>1924</v>
      </c>
      <c r="F145" s="1">
        <v>125</v>
      </c>
      <c r="G145" s="1" t="s">
        <v>5776</v>
      </c>
      <c r="H145" s="1" t="s">
        <v>5501</v>
      </c>
      <c r="I145" s="1" t="s">
        <v>34</v>
      </c>
      <c r="J145" s="1"/>
      <c r="K145" s="1">
        <v>92</v>
      </c>
      <c r="L145" s="1" t="s">
        <v>27</v>
      </c>
      <c r="M145" s="1"/>
      <c r="N145" s="1"/>
      <c r="O145" s="1">
        <v>1.56</v>
      </c>
      <c r="P145" s="1"/>
      <c r="Q145" s="1"/>
      <c r="R145" s="1">
        <v>0.08</v>
      </c>
      <c r="S145" s="1">
        <v>0.43</v>
      </c>
      <c r="T145" s="1">
        <v>0.06</v>
      </c>
      <c r="U145" s="3"/>
      <c r="V145" s="3"/>
      <c r="W145" s="3"/>
      <c r="X145" s="3"/>
      <c r="Y145" s="3"/>
      <c r="Z145" s="3"/>
      <c r="AA145" s="3"/>
    </row>
    <row r="146" spans="1:41" s="5" customFormat="1">
      <c r="A146" s="4" t="s">
        <v>5309</v>
      </c>
      <c r="B146" s="4">
        <v>2012</v>
      </c>
      <c r="C146" s="4" t="s">
        <v>5805</v>
      </c>
      <c r="D146" s="4" t="s">
        <v>5806</v>
      </c>
      <c r="E146" s="4" t="s">
        <v>1964</v>
      </c>
      <c r="F146" s="4">
        <v>134</v>
      </c>
      <c r="G146" s="4" t="s">
        <v>5807</v>
      </c>
      <c r="H146" s="4" t="s">
        <v>5501</v>
      </c>
      <c r="I146" s="4" t="s">
        <v>6</v>
      </c>
      <c r="J146" s="4" t="s">
        <v>15</v>
      </c>
      <c r="K146" s="4">
        <v>81</v>
      </c>
      <c r="L146" s="4" t="s">
        <v>8</v>
      </c>
      <c r="M146" s="4"/>
      <c r="N146" s="4">
        <v>596.21</v>
      </c>
      <c r="O146" s="4">
        <v>6.12</v>
      </c>
      <c r="P146" s="4"/>
      <c r="Q146" s="4"/>
      <c r="R146" s="4">
        <v>88</v>
      </c>
      <c r="S146" s="4">
        <v>61.6</v>
      </c>
      <c r="T146" s="4">
        <v>7.2</v>
      </c>
      <c r="U146" s="89"/>
      <c r="V146" s="16"/>
      <c r="W146" s="16"/>
      <c r="X146" s="16"/>
      <c r="Y146" s="16"/>
      <c r="Z146" s="16"/>
      <c r="AA146" s="16"/>
      <c r="AB146" s="28" t="str">
        <f>[1]FI!B$374</f>
        <v>1.(c)</v>
      </c>
      <c r="AC146" s="31" t="str">
        <f>[1]FI!C$374</f>
        <v>Porin Prosessivoima Oy</v>
      </c>
      <c r="AD146" s="31" t="str">
        <f>[1]FI!D$374</f>
        <v>Porin Prosessivoima Oy</v>
      </c>
      <c r="AE146" s="31">
        <f>[1]FI!E$374</f>
        <v>17081</v>
      </c>
      <c r="AF146" s="31" t="str">
        <f>[1]FI!F$374</f>
        <v>Titaanitie 1</v>
      </c>
      <c r="AG146" s="31" t="str">
        <f>[1]FI!G$374</f>
        <v/>
      </c>
      <c r="AH146" s="31" t="str">
        <f>[1]FI!H$374</f>
        <v>PORI</v>
      </c>
      <c r="AI146" s="31" t="str">
        <f>[1]FI!I$374</f>
        <v>28840</v>
      </c>
      <c r="AJ146" s="31">
        <f>[1]FI!J$374</f>
        <v>396</v>
      </c>
      <c r="AK146" s="31">
        <f>[1]FI!K$374</f>
        <v>327</v>
      </c>
      <c r="AL146" s="31">
        <f>[1]FI!L$374</f>
        <v>0</v>
      </c>
      <c r="AM146" s="31">
        <f>[1]FI!M$374</f>
        <v>269</v>
      </c>
      <c r="AN146" s="8" t="s">
        <v>810</v>
      </c>
    </row>
    <row r="147" spans="1:41" s="5" customFormat="1">
      <c r="A147" s="4" t="s">
        <v>5309</v>
      </c>
      <c r="B147" s="4">
        <v>2012</v>
      </c>
      <c r="C147" s="4" t="s">
        <v>5625</v>
      </c>
      <c r="D147" s="4" t="s">
        <v>5626</v>
      </c>
      <c r="E147" s="4" t="s">
        <v>389</v>
      </c>
      <c r="F147" s="4">
        <v>84</v>
      </c>
      <c r="G147" s="4" t="s">
        <v>5627</v>
      </c>
      <c r="H147" s="4" t="s">
        <v>5628</v>
      </c>
      <c r="I147" s="4" t="s">
        <v>6</v>
      </c>
      <c r="J147" s="4" t="s">
        <v>15</v>
      </c>
      <c r="K147" s="4">
        <v>137</v>
      </c>
      <c r="L147" s="4" t="s">
        <v>8</v>
      </c>
      <c r="M147" s="4">
        <v>754.9</v>
      </c>
      <c r="N147" s="4">
        <v>981.3</v>
      </c>
      <c r="O147" s="4">
        <v>18.8</v>
      </c>
      <c r="P147" s="4"/>
      <c r="Q147" s="4"/>
      <c r="R147" s="4">
        <v>176.8</v>
      </c>
      <c r="S147" s="4">
        <v>231.7</v>
      </c>
      <c r="T147" s="4">
        <v>19.2</v>
      </c>
      <c r="U147" s="87"/>
      <c r="V147" s="16"/>
      <c r="W147" s="16"/>
      <c r="X147" s="16"/>
      <c r="Y147" s="16"/>
      <c r="Z147" s="16"/>
      <c r="AA147" s="16"/>
      <c r="AB147" s="28" t="str">
        <f>[1]FI!B$373</f>
        <v>1.(c)</v>
      </c>
      <c r="AC147" s="31" t="str">
        <f>[1]FI!C$373</f>
        <v>Pori Energia Oy, Aittaluodon voimalaitos</v>
      </c>
      <c r="AD147" s="31" t="str">
        <f>[1]FI!D$373</f>
        <v>Pori Energia Oy, Aittaluodon voimalaitos</v>
      </c>
      <c r="AE147" s="31">
        <f>[1]FI!E$373</f>
        <v>7295</v>
      </c>
      <c r="AF147" s="31" t="str">
        <f>[1]FI!F$373</f>
        <v>Kuninkaanlahdenkatu</v>
      </c>
      <c r="AG147" s="31" t="str">
        <f>[1]FI!G$373</f>
        <v/>
      </c>
      <c r="AH147" s="31" t="str">
        <f>[1]FI!H$373</f>
        <v>PORI</v>
      </c>
      <c r="AI147" s="31" t="str">
        <f>[1]FI!I$373</f>
        <v>28100</v>
      </c>
      <c r="AJ147" s="31">
        <f>[1]FI!J$373</f>
        <v>329</v>
      </c>
      <c r="AK147" s="31">
        <f>[1]FI!K$373</f>
        <v>257</v>
      </c>
      <c r="AL147" s="31">
        <f>[1]FI!L$373</f>
        <v>0</v>
      </c>
      <c r="AM147" s="31">
        <f>[1]FI!M$373</f>
        <v>175</v>
      </c>
      <c r="AN147" s="8" t="s">
        <v>808</v>
      </c>
    </row>
    <row r="148" spans="1:41" s="5" customFormat="1">
      <c r="A148" s="4" t="s">
        <v>5309</v>
      </c>
      <c r="B148" s="4">
        <v>2012</v>
      </c>
      <c r="C148" s="4" t="s">
        <v>5737</v>
      </c>
      <c r="D148" s="4" t="s">
        <v>5738</v>
      </c>
      <c r="E148" s="4" t="s">
        <v>1884</v>
      </c>
      <c r="F148" s="4">
        <v>116</v>
      </c>
      <c r="G148" s="4" t="s">
        <v>5739</v>
      </c>
      <c r="H148" s="4" t="s">
        <v>5628</v>
      </c>
      <c r="I148" s="4" t="s">
        <v>6</v>
      </c>
      <c r="J148" s="4" t="s">
        <v>15</v>
      </c>
      <c r="K148" s="4">
        <v>105</v>
      </c>
      <c r="L148" s="4" t="s">
        <v>8</v>
      </c>
      <c r="M148" s="4">
        <v>145.26</v>
      </c>
      <c r="N148" s="4">
        <v>580.5</v>
      </c>
      <c r="O148" s="4">
        <v>8.8699999999999992</v>
      </c>
      <c r="P148" s="4"/>
      <c r="Q148" s="4"/>
      <c r="R148" s="4">
        <v>55.4</v>
      </c>
      <c r="S148" s="4">
        <v>87.1</v>
      </c>
      <c r="T148" s="4">
        <v>3.1</v>
      </c>
      <c r="U148" s="89"/>
      <c r="V148" s="16"/>
      <c r="W148" s="16"/>
      <c r="X148" s="16"/>
      <c r="Y148" s="16"/>
      <c r="Z148" s="16"/>
      <c r="AA148" s="16"/>
      <c r="AB148" s="28" t="str">
        <f>[1]FI!B$373</f>
        <v>1.(c)</v>
      </c>
      <c r="AC148" s="31" t="str">
        <f>[1]FI!C$373</f>
        <v>Pori Energia Oy, Aittaluodon voimalaitos</v>
      </c>
      <c r="AD148" s="31" t="str">
        <f>[1]FI!D$373</f>
        <v>Pori Energia Oy, Aittaluodon voimalaitos</v>
      </c>
      <c r="AE148" s="31">
        <f>[1]FI!E$373</f>
        <v>7295</v>
      </c>
      <c r="AF148" s="31" t="str">
        <f>[1]FI!F$373</f>
        <v>Kuninkaanlahdenkatu</v>
      </c>
      <c r="AG148" s="31" t="str">
        <f>[1]FI!G$373</f>
        <v/>
      </c>
      <c r="AH148" s="31" t="str">
        <f>[1]FI!H$373</f>
        <v>PORI</v>
      </c>
      <c r="AI148" s="31" t="str">
        <f>[1]FI!I$373</f>
        <v>28100</v>
      </c>
      <c r="AJ148" s="31">
        <f>[1]FI!J$373</f>
        <v>329</v>
      </c>
      <c r="AK148" s="31">
        <f>[1]FI!K$373</f>
        <v>257</v>
      </c>
      <c r="AL148" s="31">
        <f>[1]FI!L$373</f>
        <v>0</v>
      </c>
      <c r="AM148" s="31">
        <f>[1]FI!M$373</f>
        <v>175</v>
      </c>
      <c r="AN148" s="8" t="s">
        <v>808</v>
      </c>
    </row>
    <row r="149" spans="1:41" s="5" customFormat="1">
      <c r="A149" s="4" t="s">
        <v>5309</v>
      </c>
      <c r="B149" s="4">
        <v>2012</v>
      </c>
      <c r="C149" s="4" t="s">
        <v>5310</v>
      </c>
      <c r="D149" s="4" t="s">
        <v>5311</v>
      </c>
      <c r="E149" s="4" t="s">
        <v>3</v>
      </c>
      <c r="F149" s="4">
        <v>1</v>
      </c>
      <c r="G149" s="4" t="s">
        <v>5312</v>
      </c>
      <c r="H149" s="4" t="s">
        <v>5313</v>
      </c>
      <c r="I149" s="4" t="s">
        <v>34</v>
      </c>
      <c r="J149" s="4" t="s">
        <v>476</v>
      </c>
      <c r="K149" s="4">
        <v>1300</v>
      </c>
      <c r="L149" s="4" t="s">
        <v>8</v>
      </c>
      <c r="M149" s="4"/>
      <c r="N149" s="4">
        <v>7765</v>
      </c>
      <c r="O149" s="4">
        <v>66.599999999999994</v>
      </c>
      <c r="P149" s="4"/>
      <c r="Q149" s="4"/>
      <c r="R149" s="4">
        <v>269.60000000000002</v>
      </c>
      <c r="S149" s="4">
        <v>438</v>
      </c>
      <c r="T149" s="4">
        <v>5.6</v>
      </c>
      <c r="U149" s="87"/>
      <c r="V149" s="16"/>
      <c r="W149" s="16"/>
      <c r="X149" s="16"/>
      <c r="Y149" s="16"/>
      <c r="Z149" s="16"/>
      <c r="AA149" s="16"/>
      <c r="AB149" s="41" t="str">
        <f>[1]FI!B$371</f>
        <v>1.(c)</v>
      </c>
      <c r="AC149" s="24" t="str">
        <f>[1]FI!C$371</f>
        <v>Fortum Power and Heat Oy, Meri-Porin voimalaitos</v>
      </c>
      <c r="AD149" s="24" t="str">
        <f>[1]FI!D$371</f>
        <v>Fortum Power and Heat Oy, Meri-Porin voimalaitos</v>
      </c>
      <c r="AE149" s="24">
        <f>[1]FI!E$371</f>
        <v>7297</v>
      </c>
      <c r="AF149" s="24" t="str">
        <f>[1]FI!F$371</f>
        <v>Tahkoluoto</v>
      </c>
      <c r="AG149" s="24" t="str">
        <f>[1]FI!G$371</f>
        <v/>
      </c>
      <c r="AH149" s="24" t="str">
        <f>[1]FI!H$371</f>
        <v>PORI</v>
      </c>
      <c r="AI149" s="24" t="str">
        <f>[1]FI!I$371</f>
        <v>28900</v>
      </c>
      <c r="AJ149" s="24">
        <f>[1]FI!J$371</f>
        <v>438</v>
      </c>
      <c r="AK149" s="24">
        <f>[1]FI!K$371</f>
        <v>270</v>
      </c>
      <c r="AL149" s="24">
        <f>[1]FI!L$371</f>
        <v>0</v>
      </c>
      <c r="AM149" s="24">
        <f>[1]FI!M$371</f>
        <v>727</v>
      </c>
      <c r="AN149" s="23" t="s">
        <v>808</v>
      </c>
      <c r="AO149" s="24"/>
    </row>
    <row r="150" spans="1:41" s="5" customFormat="1">
      <c r="A150" s="4" t="s">
        <v>5309</v>
      </c>
      <c r="B150" s="4">
        <v>2012</v>
      </c>
      <c r="C150" s="4" t="s">
        <v>5350</v>
      </c>
      <c r="D150" s="4" t="s">
        <v>5351</v>
      </c>
      <c r="E150" s="4" t="s">
        <v>59</v>
      </c>
      <c r="F150" s="4">
        <v>11</v>
      </c>
      <c r="G150" s="4" t="s">
        <v>5352</v>
      </c>
      <c r="H150" s="4" t="s">
        <v>5353</v>
      </c>
      <c r="I150" s="4" t="s">
        <v>6</v>
      </c>
      <c r="J150" s="4"/>
      <c r="K150" s="4">
        <v>560</v>
      </c>
      <c r="L150" s="4" t="s">
        <v>8</v>
      </c>
      <c r="M150" s="4"/>
      <c r="N150" s="4">
        <v>2949.1</v>
      </c>
      <c r="O150" s="4">
        <v>29.37</v>
      </c>
      <c r="P150" s="4"/>
      <c r="Q150" s="4"/>
      <c r="R150" s="4">
        <v>61.62</v>
      </c>
      <c r="S150" s="4">
        <v>257.18</v>
      </c>
      <c r="T150" s="4">
        <v>11.41</v>
      </c>
      <c r="U150" s="87"/>
      <c r="V150" s="16"/>
      <c r="W150" s="16"/>
      <c r="X150" s="16"/>
      <c r="Y150" s="16"/>
      <c r="Z150" s="16"/>
      <c r="AA150" s="16"/>
      <c r="AB150" s="41" t="str">
        <f>[1]FI!B$376</f>
        <v>1.(c)</v>
      </c>
      <c r="AC150" s="24" t="str">
        <f>[1]FI!C$376</f>
        <v>PVO Lämpövoima Oy, Tahkoluodon voimalaitos</v>
      </c>
      <c r="AD150" s="24" t="str">
        <f>[1]FI!D$376</f>
        <v>PVO Lämpövoima Oy, Tahkoluodon voimalaitos</v>
      </c>
      <c r="AE150" s="24">
        <f>[1]FI!E$376</f>
        <v>7288</v>
      </c>
      <c r="AF150" s="24" t="str">
        <f>[1]FI!F$376</f>
        <v>TAHKOLUOTO</v>
      </c>
      <c r="AG150" s="24" t="str">
        <f>[1]FI!G$376</f>
        <v/>
      </c>
      <c r="AH150" s="24" t="str">
        <f>[1]FI!H$376</f>
        <v>PORI</v>
      </c>
      <c r="AI150" s="24" t="str">
        <f>[1]FI!I$376</f>
        <v>28900</v>
      </c>
      <c r="AJ150" s="24">
        <f>[1]FI!J$376</f>
        <v>295</v>
      </c>
      <c r="AK150" s="24">
        <f>[1]FI!K$376</f>
        <v>154</v>
      </c>
      <c r="AL150" s="24">
        <f>[1]FI!L$376</f>
        <v>0</v>
      </c>
      <c r="AM150" s="24">
        <f>[1]FI!M$376</f>
        <v>304</v>
      </c>
      <c r="AN150" s="23" t="s">
        <v>808</v>
      </c>
      <c r="AO150" s="24"/>
    </row>
    <row r="151" spans="1:41">
      <c r="A151" s="1" t="s">
        <v>5309</v>
      </c>
      <c r="B151" s="1">
        <v>2012</v>
      </c>
      <c r="C151" s="1" t="s">
        <v>5865</v>
      </c>
      <c r="D151" s="1" t="s">
        <v>5866</v>
      </c>
      <c r="E151" s="1" t="s">
        <v>2021</v>
      </c>
      <c r="F151" s="1">
        <v>148</v>
      </c>
      <c r="G151" s="1" t="s">
        <v>5867</v>
      </c>
      <c r="H151" s="1" t="s">
        <v>5868</v>
      </c>
      <c r="I151" s="1" t="s">
        <v>34</v>
      </c>
      <c r="J151" s="1"/>
      <c r="K151" s="1">
        <v>73</v>
      </c>
      <c r="L151" s="1" t="s">
        <v>27</v>
      </c>
      <c r="M151" s="1"/>
      <c r="N151" s="1"/>
      <c r="O151" s="1">
        <v>2.0099999999999998</v>
      </c>
      <c r="P151" s="1"/>
      <c r="Q151" s="1"/>
      <c r="R151" s="1">
        <v>0.05</v>
      </c>
      <c r="S151" s="1">
        <v>0.37</v>
      </c>
      <c r="T151" s="1">
        <v>0.01</v>
      </c>
      <c r="U151" s="3"/>
      <c r="V151" s="3"/>
      <c r="W151" s="3"/>
      <c r="X151" s="3"/>
      <c r="Y151" s="3"/>
      <c r="Z151" s="3"/>
      <c r="AA151" s="3"/>
    </row>
    <row r="152" spans="1:41">
      <c r="A152" s="1" t="s">
        <v>5309</v>
      </c>
      <c r="B152" s="1">
        <v>2012</v>
      </c>
      <c r="C152" s="1" t="s">
        <v>5869</v>
      </c>
      <c r="D152" s="1" t="s">
        <v>5870</v>
      </c>
      <c r="E152" s="1" t="s">
        <v>2026</v>
      </c>
      <c r="F152" s="1">
        <v>149</v>
      </c>
      <c r="G152" s="1" t="s">
        <v>5871</v>
      </c>
      <c r="H152" s="1" t="s">
        <v>5868</v>
      </c>
      <c r="I152" s="1" t="s">
        <v>34</v>
      </c>
      <c r="J152" s="1"/>
      <c r="K152" s="1">
        <v>73</v>
      </c>
      <c r="L152" s="1" t="s">
        <v>27</v>
      </c>
      <c r="M152" s="1"/>
      <c r="N152" s="1"/>
      <c r="O152" s="1">
        <v>0.87</v>
      </c>
      <c r="P152" s="1"/>
      <c r="Q152" s="1"/>
      <c r="R152" s="1">
        <v>0.04</v>
      </c>
      <c r="S152" s="1">
        <v>0.31</v>
      </c>
      <c r="T152" s="1">
        <v>0.01</v>
      </c>
      <c r="U152" s="3"/>
      <c r="V152" s="3"/>
      <c r="W152" s="3"/>
      <c r="X152" s="3"/>
      <c r="Y152" s="3"/>
      <c r="Z152" s="3"/>
      <c r="AA152" s="3"/>
    </row>
    <row r="153" spans="1:41" s="5" customFormat="1">
      <c r="A153" s="4" t="s">
        <v>5309</v>
      </c>
      <c r="B153" s="4">
        <v>2012</v>
      </c>
      <c r="C153" s="4" t="s">
        <v>5446</v>
      </c>
      <c r="D153" s="4" t="s">
        <v>5447</v>
      </c>
      <c r="E153" s="4" t="s">
        <v>172</v>
      </c>
      <c r="F153" s="4">
        <v>35</v>
      </c>
      <c r="G153" s="4" t="s">
        <v>5448</v>
      </c>
      <c r="H153" s="4" t="s">
        <v>5449</v>
      </c>
      <c r="I153" s="4" t="s">
        <v>34</v>
      </c>
      <c r="J153" s="4" t="s">
        <v>633</v>
      </c>
      <c r="K153" s="4">
        <v>267</v>
      </c>
      <c r="L153" s="4" t="s">
        <v>27</v>
      </c>
      <c r="M153" s="4"/>
      <c r="N153" s="4"/>
      <c r="O153" s="4"/>
      <c r="P153" s="4">
        <v>4756</v>
      </c>
      <c r="Q153" s="4"/>
      <c r="R153" s="4"/>
      <c r="S153" s="4">
        <v>116</v>
      </c>
      <c r="T153" s="4"/>
      <c r="U153" s="87"/>
      <c r="V153" s="16"/>
      <c r="W153" s="16"/>
      <c r="X153" s="16"/>
      <c r="Y153" s="16"/>
      <c r="Z153" s="16"/>
      <c r="AA153" s="16"/>
      <c r="AB153" s="28" t="str">
        <f>[1]FI!B$387</f>
        <v>1.(a)</v>
      </c>
      <c r="AC153" s="31" t="str">
        <f>[1]FI!C$387</f>
        <v>Neste Oil Oyj, Porvoon jalostamo</v>
      </c>
      <c r="AD153" s="31" t="str">
        <f>[1]FI!D$387</f>
        <v>Neste Oil Oyj, Porvoon jalostamo</v>
      </c>
      <c r="AE153" s="31">
        <f>[1]FI!E$387</f>
        <v>7303</v>
      </c>
      <c r="AF153" s="31" t="str">
        <f>[1]FI!F$387</f>
        <v>Jalostamontie</v>
      </c>
      <c r="AG153" s="31" t="str">
        <f>[1]FI!G$387</f>
        <v/>
      </c>
      <c r="AH153" s="31" t="str">
        <f>[1]FI!H$387</f>
        <v>PORVOO</v>
      </c>
      <c r="AI153" s="31" t="str">
        <f>[1]FI!I$387</f>
        <v>06850</v>
      </c>
      <c r="AJ153" s="31">
        <f>[1]FI!J$387</f>
        <v>2600</v>
      </c>
      <c r="AK153" s="31">
        <f>[1]FI!K$387</f>
        <v>5320</v>
      </c>
      <c r="AL153" s="31">
        <f>[1]FI!L$387</f>
        <v>0</v>
      </c>
      <c r="AM153" s="31">
        <f>[1]FI!M$387</f>
        <v>2830</v>
      </c>
      <c r="AN153" s="8" t="s">
        <v>810</v>
      </c>
    </row>
    <row r="154" spans="1:41" s="5" customFormat="1">
      <c r="A154" s="4" t="s">
        <v>5309</v>
      </c>
      <c r="B154" s="4">
        <v>2012</v>
      </c>
      <c r="C154" s="4" t="s">
        <v>5563</v>
      </c>
      <c r="D154" s="4" t="s">
        <v>5564</v>
      </c>
      <c r="E154" s="4" t="s">
        <v>314</v>
      </c>
      <c r="F154" s="4">
        <v>67</v>
      </c>
      <c r="G154" s="4" t="s">
        <v>5565</v>
      </c>
      <c r="H154" s="4" t="s">
        <v>5449</v>
      </c>
      <c r="I154" s="4" t="s">
        <v>34</v>
      </c>
      <c r="J154" s="4" t="s">
        <v>633</v>
      </c>
      <c r="K154" s="4">
        <v>172</v>
      </c>
      <c r="L154" s="4" t="s">
        <v>27</v>
      </c>
      <c r="M154" s="4"/>
      <c r="N154" s="4"/>
      <c r="O154" s="4">
        <v>1</v>
      </c>
      <c r="P154" s="4">
        <v>2551</v>
      </c>
      <c r="Q154" s="4"/>
      <c r="R154" s="4"/>
      <c r="S154" s="4">
        <v>140</v>
      </c>
      <c r="T154" s="4"/>
      <c r="U154" s="87"/>
      <c r="V154" s="16"/>
      <c r="W154" s="16"/>
      <c r="X154" s="16"/>
      <c r="Y154" s="16"/>
      <c r="Z154" s="16"/>
      <c r="AA154" s="16"/>
      <c r="AB154" s="28" t="str">
        <f>[1]FI!B$387</f>
        <v>1.(a)</v>
      </c>
      <c r="AC154" s="31" t="str">
        <f>[1]FI!C$387</f>
        <v>Neste Oil Oyj, Porvoon jalostamo</v>
      </c>
      <c r="AD154" s="31" t="str">
        <f>[1]FI!D$387</f>
        <v>Neste Oil Oyj, Porvoon jalostamo</v>
      </c>
      <c r="AE154" s="31">
        <f>[1]FI!E$387</f>
        <v>7303</v>
      </c>
      <c r="AF154" s="31" t="str">
        <f>[1]FI!F$387</f>
        <v>Jalostamontie</v>
      </c>
      <c r="AG154" s="31" t="str">
        <f>[1]FI!G$387</f>
        <v/>
      </c>
      <c r="AH154" s="31" t="str">
        <f>[1]FI!H$387</f>
        <v>PORVOO</v>
      </c>
      <c r="AI154" s="31" t="str">
        <f>[1]FI!I$387</f>
        <v>06850</v>
      </c>
      <c r="AJ154" s="31">
        <f>[1]FI!J$387</f>
        <v>2600</v>
      </c>
      <c r="AK154" s="31">
        <f>[1]FI!K$387</f>
        <v>5320</v>
      </c>
      <c r="AL154" s="31">
        <f>[1]FI!L$387</f>
        <v>0</v>
      </c>
      <c r="AM154" s="31">
        <f>[1]FI!M$387</f>
        <v>2830</v>
      </c>
      <c r="AN154" s="8" t="s">
        <v>810</v>
      </c>
    </row>
    <row r="155" spans="1:41" s="5" customFormat="1">
      <c r="A155" s="4" t="s">
        <v>5309</v>
      </c>
      <c r="B155" s="4">
        <v>2012</v>
      </c>
      <c r="C155" s="4" t="s">
        <v>5579</v>
      </c>
      <c r="D155" s="4" t="s">
        <v>5580</v>
      </c>
      <c r="E155" s="4" t="s">
        <v>336</v>
      </c>
      <c r="F155" s="4">
        <v>72</v>
      </c>
      <c r="G155" s="4" t="s">
        <v>5581</v>
      </c>
      <c r="H155" s="4" t="s">
        <v>5449</v>
      </c>
      <c r="I155" s="4" t="s">
        <v>6</v>
      </c>
      <c r="J155" s="4" t="s">
        <v>633</v>
      </c>
      <c r="K155" s="4">
        <v>165</v>
      </c>
      <c r="L155" s="4" t="s">
        <v>8</v>
      </c>
      <c r="M155" s="4"/>
      <c r="N155" s="4"/>
      <c r="O155" s="4">
        <v>1128</v>
      </c>
      <c r="P155" s="4">
        <v>1754</v>
      </c>
      <c r="Q155" s="4">
        <v>252</v>
      </c>
      <c r="R155" s="4">
        <v>279</v>
      </c>
      <c r="S155" s="4">
        <v>182</v>
      </c>
      <c r="T155" s="4">
        <v>13</v>
      </c>
      <c r="U155" s="87"/>
      <c r="V155" s="16"/>
      <c r="W155" s="16"/>
      <c r="X155" s="16"/>
      <c r="Y155" s="16"/>
      <c r="Z155" s="16"/>
      <c r="AA155" s="16"/>
      <c r="AB155" s="28" t="str">
        <f>[1]FI!B$387</f>
        <v>1.(a)</v>
      </c>
      <c r="AC155" s="31" t="str">
        <f>[1]FI!C$387</f>
        <v>Neste Oil Oyj, Porvoon jalostamo</v>
      </c>
      <c r="AD155" s="31" t="str">
        <f>[1]FI!D$387</f>
        <v>Neste Oil Oyj, Porvoon jalostamo</v>
      </c>
      <c r="AE155" s="31">
        <f>[1]FI!E$387</f>
        <v>7303</v>
      </c>
      <c r="AF155" s="31" t="str">
        <f>[1]FI!F$387</f>
        <v>Jalostamontie</v>
      </c>
      <c r="AG155" s="31" t="str">
        <f>[1]FI!G$387</f>
        <v/>
      </c>
      <c r="AH155" s="31" t="str">
        <f>[1]FI!H$387</f>
        <v>PORVOO</v>
      </c>
      <c r="AI155" s="31" t="str">
        <f>[1]FI!I$387</f>
        <v>06850</v>
      </c>
      <c r="AJ155" s="31">
        <f>[1]FI!J$387</f>
        <v>2600</v>
      </c>
      <c r="AK155" s="31">
        <f>[1]FI!K$387</f>
        <v>5320</v>
      </c>
      <c r="AL155" s="31">
        <f>[1]FI!L$387</f>
        <v>0</v>
      </c>
      <c r="AM155" s="31">
        <f>[1]FI!M$387</f>
        <v>2830</v>
      </c>
      <c r="AN155" s="8" t="s">
        <v>810</v>
      </c>
    </row>
    <row r="156" spans="1:41" s="5" customFormat="1">
      <c r="A156" s="4" t="s">
        <v>5309</v>
      </c>
      <c r="B156" s="4">
        <v>2012</v>
      </c>
      <c r="C156" s="4" t="s">
        <v>5582</v>
      </c>
      <c r="D156" s="4" t="s">
        <v>5583</v>
      </c>
      <c r="E156" s="4" t="s">
        <v>341</v>
      </c>
      <c r="F156" s="4">
        <v>73</v>
      </c>
      <c r="G156" s="4" t="s">
        <v>5584</v>
      </c>
      <c r="H156" s="4" t="s">
        <v>5449</v>
      </c>
      <c r="I156" s="4" t="s">
        <v>6</v>
      </c>
      <c r="J156" s="4" t="s">
        <v>633</v>
      </c>
      <c r="K156" s="4">
        <v>165</v>
      </c>
      <c r="L156" s="4" t="s">
        <v>8</v>
      </c>
      <c r="M156" s="4"/>
      <c r="N156" s="4"/>
      <c r="O156" s="4">
        <v>901</v>
      </c>
      <c r="P156" s="4">
        <v>1660</v>
      </c>
      <c r="Q156" s="4">
        <v>252</v>
      </c>
      <c r="R156" s="4">
        <v>300</v>
      </c>
      <c r="S156" s="4">
        <v>162</v>
      </c>
      <c r="T156" s="4">
        <v>15</v>
      </c>
      <c r="U156" s="87"/>
      <c r="V156" s="16"/>
      <c r="W156" s="16"/>
      <c r="X156" s="16"/>
      <c r="Y156" s="16"/>
      <c r="Z156" s="16"/>
      <c r="AA156" s="16"/>
      <c r="AB156" s="28" t="str">
        <f>[1]FI!B$387</f>
        <v>1.(a)</v>
      </c>
      <c r="AC156" s="31" t="str">
        <f>[1]FI!C$387</f>
        <v>Neste Oil Oyj, Porvoon jalostamo</v>
      </c>
      <c r="AD156" s="31" t="str">
        <f>[1]FI!D$387</f>
        <v>Neste Oil Oyj, Porvoon jalostamo</v>
      </c>
      <c r="AE156" s="31">
        <f>[1]FI!E$387</f>
        <v>7303</v>
      </c>
      <c r="AF156" s="31" t="str">
        <f>[1]FI!F$387</f>
        <v>Jalostamontie</v>
      </c>
      <c r="AG156" s="31" t="str">
        <f>[1]FI!G$387</f>
        <v/>
      </c>
      <c r="AH156" s="31" t="str">
        <f>[1]FI!H$387</f>
        <v>PORVOO</v>
      </c>
      <c r="AI156" s="31" t="str">
        <f>[1]FI!I$387</f>
        <v>06850</v>
      </c>
      <c r="AJ156" s="31">
        <f>[1]FI!J$387</f>
        <v>2600</v>
      </c>
      <c r="AK156" s="31">
        <f>[1]FI!K$387</f>
        <v>5320</v>
      </c>
      <c r="AL156" s="31">
        <f>[1]FI!L$387</f>
        <v>0</v>
      </c>
      <c r="AM156" s="31">
        <f>[1]FI!M$387</f>
        <v>2830</v>
      </c>
      <c r="AN156" s="8" t="s">
        <v>810</v>
      </c>
    </row>
    <row r="157" spans="1:41" s="5" customFormat="1">
      <c r="A157" s="4" t="s">
        <v>5309</v>
      </c>
      <c r="B157" s="4">
        <v>2012</v>
      </c>
      <c r="C157" s="4" t="s">
        <v>5686</v>
      </c>
      <c r="D157" s="4" t="s">
        <v>5687</v>
      </c>
      <c r="E157" s="4" t="s">
        <v>1431</v>
      </c>
      <c r="F157" s="4">
        <v>101</v>
      </c>
      <c r="G157" s="4" t="s">
        <v>5688</v>
      </c>
      <c r="H157" s="4" t="s">
        <v>5689</v>
      </c>
      <c r="I157" s="4" t="s">
        <v>6</v>
      </c>
      <c r="J157" s="4" t="s">
        <v>633</v>
      </c>
      <c r="K157" s="4">
        <v>120</v>
      </c>
      <c r="L157" s="4" t="s">
        <v>8</v>
      </c>
      <c r="M157" s="4"/>
      <c r="N157" s="4"/>
      <c r="O157" s="4"/>
      <c r="P157" s="4">
        <v>820</v>
      </c>
      <c r="Q157" s="4"/>
      <c r="R157" s="4">
        <v>0.4</v>
      </c>
      <c r="S157" s="4">
        <v>44</v>
      </c>
      <c r="T157" s="4"/>
      <c r="U157" s="87"/>
      <c r="V157" s="16"/>
      <c r="W157" s="16"/>
      <c r="X157" s="16"/>
      <c r="Y157" s="16"/>
      <c r="Z157" s="16"/>
      <c r="AA157" s="16"/>
      <c r="AB157" s="28" t="str">
        <f>[1]FI!B$387</f>
        <v>1.(a)</v>
      </c>
      <c r="AC157" s="31" t="str">
        <f>[1]FI!C$387</f>
        <v>Neste Oil Oyj, Porvoon jalostamo</v>
      </c>
      <c r="AD157" s="31" t="str">
        <f>[1]FI!D$387</f>
        <v>Neste Oil Oyj, Porvoon jalostamo</v>
      </c>
      <c r="AE157" s="31">
        <f>[1]FI!E$387</f>
        <v>7303</v>
      </c>
      <c r="AF157" s="31" t="str">
        <f>[1]FI!F$387</f>
        <v>Jalostamontie</v>
      </c>
      <c r="AG157" s="31" t="str">
        <f>[1]FI!G$387</f>
        <v/>
      </c>
      <c r="AH157" s="31" t="str">
        <f>[1]FI!H$387</f>
        <v>PORVOO</v>
      </c>
      <c r="AI157" s="31" t="str">
        <f>[1]FI!I$387</f>
        <v>06850</v>
      </c>
      <c r="AJ157" s="31">
        <f>[1]FI!J$387</f>
        <v>2600</v>
      </c>
      <c r="AK157" s="31">
        <f>[1]FI!K$387</f>
        <v>5320</v>
      </c>
      <c r="AL157" s="31">
        <f>[1]FI!L$387</f>
        <v>0</v>
      </c>
      <c r="AM157" s="31">
        <f>[1]FI!M$387</f>
        <v>2830</v>
      </c>
      <c r="AN157" s="8" t="s">
        <v>810</v>
      </c>
    </row>
    <row r="158" spans="1:41">
      <c r="A158" s="1" t="s">
        <v>5309</v>
      </c>
      <c r="B158" s="1">
        <v>2012</v>
      </c>
      <c r="C158" s="1" t="s">
        <v>5733</v>
      </c>
      <c r="D158" s="1" t="s">
        <v>5734</v>
      </c>
      <c r="E158" s="1" t="s">
        <v>1875</v>
      </c>
      <c r="F158" s="1">
        <v>114</v>
      </c>
      <c r="G158" s="1" t="s">
        <v>5735</v>
      </c>
      <c r="H158" s="1" t="s">
        <v>5736</v>
      </c>
      <c r="I158" s="1" t="s">
        <v>34</v>
      </c>
      <c r="J158" s="1"/>
      <c r="K158" s="1">
        <v>105</v>
      </c>
      <c r="L158" s="1" t="s">
        <v>27</v>
      </c>
      <c r="M158" s="1"/>
      <c r="N158" s="1"/>
      <c r="O158" s="1">
        <v>1.41</v>
      </c>
      <c r="P158" s="1"/>
      <c r="Q158" s="1"/>
      <c r="R158" s="1">
        <v>0.05</v>
      </c>
      <c r="S158" s="1">
        <v>0.26</v>
      </c>
      <c r="T158" s="1">
        <v>0.01</v>
      </c>
      <c r="U158" s="81"/>
      <c r="V158" s="3"/>
      <c r="W158" s="3"/>
      <c r="X158" s="3"/>
      <c r="Y158" s="3"/>
      <c r="Z158" s="3"/>
      <c r="AA158" s="3"/>
    </row>
    <row r="159" spans="1:41">
      <c r="A159" s="1" t="s">
        <v>5309</v>
      </c>
      <c r="B159" s="1">
        <v>2012</v>
      </c>
      <c r="C159" s="1" t="s">
        <v>5872</v>
      </c>
      <c r="D159" s="1" t="s">
        <v>5873</v>
      </c>
      <c r="E159" s="1" t="s">
        <v>2031</v>
      </c>
      <c r="F159" s="1">
        <v>150</v>
      </c>
      <c r="G159" s="1" t="s">
        <v>5874</v>
      </c>
      <c r="H159" s="1" t="s">
        <v>5875</v>
      </c>
      <c r="I159" s="1" t="s">
        <v>6</v>
      </c>
      <c r="J159" s="1" t="s">
        <v>15</v>
      </c>
      <c r="K159" s="1">
        <v>72</v>
      </c>
      <c r="L159" s="1" t="s">
        <v>8</v>
      </c>
      <c r="M159" s="1">
        <v>1046.74</v>
      </c>
      <c r="N159" s="1"/>
      <c r="O159" s="1">
        <v>2.77</v>
      </c>
      <c r="P159" s="1"/>
      <c r="Q159" s="1"/>
      <c r="R159" s="1">
        <v>3.6</v>
      </c>
      <c r="S159" s="1">
        <v>125.9</v>
      </c>
      <c r="T159" s="1">
        <v>2.1</v>
      </c>
      <c r="U159" s="3"/>
      <c r="V159" s="3"/>
      <c r="W159" s="3"/>
      <c r="X159" s="3"/>
      <c r="Y159" s="3"/>
      <c r="Z159" s="3"/>
      <c r="AA159" s="3"/>
    </row>
    <row r="160" spans="1:41" s="5" customFormat="1">
      <c r="A160" s="4" t="s">
        <v>5309</v>
      </c>
      <c r="B160" s="4">
        <v>2012</v>
      </c>
      <c r="C160" s="4" t="s">
        <v>5592</v>
      </c>
      <c r="D160" s="4" t="s">
        <v>5593</v>
      </c>
      <c r="E160" s="4" t="s">
        <v>350</v>
      </c>
      <c r="F160" s="4">
        <v>75</v>
      </c>
      <c r="G160" s="4" t="s">
        <v>5594</v>
      </c>
      <c r="H160" s="4" t="s">
        <v>5595</v>
      </c>
      <c r="I160" s="4" t="s">
        <v>6</v>
      </c>
      <c r="J160" s="4" t="s">
        <v>15</v>
      </c>
      <c r="K160" s="4">
        <v>160</v>
      </c>
      <c r="L160" s="4" t="s">
        <v>8</v>
      </c>
      <c r="M160" s="4"/>
      <c r="N160" s="4"/>
      <c r="O160" s="4">
        <v>304.8</v>
      </c>
      <c r="P160" s="4"/>
      <c r="Q160" s="4">
        <v>2940.28</v>
      </c>
      <c r="R160" s="4">
        <v>316.73</v>
      </c>
      <c r="S160" s="4">
        <v>134.94</v>
      </c>
      <c r="T160" s="4">
        <v>19.100000000000001</v>
      </c>
      <c r="U160" s="87"/>
      <c r="V160" s="16"/>
      <c r="W160" s="16"/>
      <c r="X160" s="16"/>
      <c r="Y160" s="16"/>
      <c r="Z160" s="16"/>
      <c r="AA160" s="16"/>
      <c r="AB160" s="28" t="str">
        <f>[1]FI!B$395</f>
        <v>2.(b)</v>
      </c>
      <c r="AC160" s="31" t="str">
        <f>[1]FI!C$395</f>
        <v>RUUKKI METALS OY, Raahen terästehdas</v>
      </c>
      <c r="AD160" s="31" t="str">
        <f>[1]FI!D$395</f>
        <v>RUUKKI METALS OY, Raahen terästehdas</v>
      </c>
      <c r="AE160" s="31">
        <f>[1]FI!E$395</f>
        <v>7377</v>
      </c>
      <c r="AF160" s="31" t="str">
        <f>[1]FI!F$395</f>
        <v>Rautaruukintie 155</v>
      </c>
      <c r="AG160" s="31" t="str">
        <f>[1]FI!G$395</f>
        <v/>
      </c>
      <c r="AH160" s="31" t="str">
        <f>[1]FI!H$395</f>
        <v>RAAHE</v>
      </c>
      <c r="AI160" s="31" t="str">
        <f>[1]FI!I$395</f>
        <v>92100</v>
      </c>
      <c r="AJ160" s="31">
        <f>[1]FI!J$395</f>
        <v>1670</v>
      </c>
      <c r="AK160" s="31">
        <f>[1]FI!K$395</f>
        <v>1020</v>
      </c>
      <c r="AL160" s="31">
        <f>[1]FI!L$395</f>
        <v>79.2</v>
      </c>
      <c r="AM160" s="31">
        <f>[1]FI!M$395</f>
        <v>3720</v>
      </c>
      <c r="AN160" s="8" t="s">
        <v>808</v>
      </c>
    </row>
    <row r="161" spans="1:41" s="5" customFormat="1">
      <c r="A161" s="4" t="s">
        <v>5309</v>
      </c>
      <c r="B161" s="4">
        <v>2012</v>
      </c>
      <c r="C161" s="4" t="s">
        <v>5690</v>
      </c>
      <c r="D161" s="4" t="s">
        <v>5691</v>
      </c>
      <c r="E161" s="4" t="s">
        <v>1436</v>
      </c>
      <c r="F161" s="4">
        <v>102</v>
      </c>
      <c r="G161" s="4" t="s">
        <v>5692</v>
      </c>
      <c r="H161" s="4" t="s">
        <v>5693</v>
      </c>
      <c r="I161" s="4" t="s">
        <v>14</v>
      </c>
      <c r="J161" s="4" t="s">
        <v>15</v>
      </c>
      <c r="K161" s="4">
        <v>120</v>
      </c>
      <c r="L161" s="4" t="s">
        <v>8</v>
      </c>
      <c r="M161" s="4"/>
      <c r="N161" s="4"/>
      <c r="O161" s="4">
        <v>165.57</v>
      </c>
      <c r="P161" s="4"/>
      <c r="Q161" s="4">
        <v>2597.36</v>
      </c>
      <c r="R161" s="4">
        <v>86.91</v>
      </c>
      <c r="S161" s="4">
        <v>41.5</v>
      </c>
      <c r="T161" s="4">
        <v>1.4</v>
      </c>
      <c r="U161" s="87"/>
      <c r="V161" s="16"/>
      <c r="W161" s="16"/>
      <c r="X161" s="16"/>
      <c r="Y161" s="16"/>
      <c r="Z161" s="16"/>
      <c r="AA161" s="16"/>
      <c r="AB161" s="28" t="str">
        <f>[1]FI!B$395</f>
        <v>2.(b)</v>
      </c>
      <c r="AC161" s="31" t="str">
        <f>[1]FI!C$395</f>
        <v>RUUKKI METALS OY, Raahen terästehdas</v>
      </c>
      <c r="AD161" s="31" t="str">
        <f>[1]FI!D$395</f>
        <v>RUUKKI METALS OY, Raahen terästehdas</v>
      </c>
      <c r="AE161" s="31">
        <f>[1]FI!E$395</f>
        <v>7377</v>
      </c>
      <c r="AF161" s="31" t="str">
        <f>[1]FI!F$395</f>
        <v>Rautaruukintie 155</v>
      </c>
      <c r="AG161" s="31" t="str">
        <f>[1]FI!G$395</f>
        <v/>
      </c>
      <c r="AH161" s="31" t="str">
        <f>[1]FI!H$395</f>
        <v>RAAHE</v>
      </c>
      <c r="AI161" s="31" t="str">
        <f>[1]FI!I$395</f>
        <v>92100</v>
      </c>
      <c r="AJ161" s="31">
        <f>[1]FI!J$395</f>
        <v>1670</v>
      </c>
      <c r="AK161" s="31">
        <f>[1]FI!K$395</f>
        <v>1020</v>
      </c>
      <c r="AL161" s="31">
        <f>[1]FI!L$395</f>
        <v>79.2</v>
      </c>
      <c r="AM161" s="31">
        <f>[1]FI!M$395</f>
        <v>3720</v>
      </c>
      <c r="AN161" s="8" t="s">
        <v>808</v>
      </c>
    </row>
    <row r="162" spans="1:41" s="5" customFormat="1">
      <c r="A162" s="4" t="s">
        <v>5309</v>
      </c>
      <c r="B162" s="4">
        <v>2012</v>
      </c>
      <c r="C162" s="4" t="s">
        <v>5752</v>
      </c>
      <c r="D162" s="4" t="s">
        <v>5753</v>
      </c>
      <c r="E162" s="4" t="s">
        <v>1902</v>
      </c>
      <c r="F162" s="4">
        <v>120</v>
      </c>
      <c r="G162" s="4" t="s">
        <v>5754</v>
      </c>
      <c r="H162" s="4" t="s">
        <v>5755</v>
      </c>
      <c r="I162" s="4" t="s">
        <v>34</v>
      </c>
      <c r="J162" s="4" t="s">
        <v>15</v>
      </c>
      <c r="K162" s="4">
        <v>97</v>
      </c>
      <c r="L162" s="4" t="s">
        <v>8</v>
      </c>
      <c r="M162" s="4"/>
      <c r="N162" s="4"/>
      <c r="O162" s="4">
        <v>56.4</v>
      </c>
      <c r="P162" s="4"/>
      <c r="Q162" s="4"/>
      <c r="R162" s="4">
        <v>26.29</v>
      </c>
      <c r="S162" s="4">
        <v>9.59</v>
      </c>
      <c r="T162" s="4">
        <v>7</v>
      </c>
      <c r="U162" s="87"/>
      <c r="V162" s="16"/>
      <c r="W162" s="16"/>
      <c r="X162" s="16"/>
      <c r="Y162" s="16"/>
      <c r="Z162" s="16"/>
      <c r="AA162" s="16"/>
      <c r="AB162" s="28" t="str">
        <f>[1]FI!B$403</f>
        <v>1.(c)</v>
      </c>
      <c r="AC162" s="31" t="str">
        <f>[1]FI!C$403</f>
        <v>Rauman Voima Oy</v>
      </c>
      <c r="AD162" s="31" t="str">
        <f>[1]FI!D$403</f>
        <v>Rauman Voima Oy</v>
      </c>
      <c r="AE162" s="31">
        <f>[1]FI!E$403</f>
        <v>17086</v>
      </c>
      <c r="AF162" s="31" t="str">
        <f>[1]FI!F$403</f>
        <v>Tikkalantie 1</v>
      </c>
      <c r="AG162" s="31" t="str">
        <f>[1]FI!G$403</f>
        <v/>
      </c>
      <c r="AH162" s="31" t="str">
        <f>[1]FI!H$403</f>
        <v>RAUMA</v>
      </c>
      <c r="AI162" s="31" t="str">
        <f>[1]FI!I$403</f>
        <v>26100</v>
      </c>
      <c r="AJ162" s="31">
        <f>[1]FI!J$403</f>
        <v>752</v>
      </c>
      <c r="AK162" s="31">
        <f>[1]FI!K$403</f>
        <v>222</v>
      </c>
      <c r="AL162" s="31">
        <f>[1]FI!L$403</f>
        <v>0</v>
      </c>
      <c r="AM162" s="31">
        <f>[1]FI!M$403</f>
        <v>599</v>
      </c>
      <c r="AN162" s="8" t="s">
        <v>12971</v>
      </c>
    </row>
    <row r="163" spans="1:41" s="5" customFormat="1">
      <c r="A163" s="4" t="s">
        <v>5309</v>
      </c>
      <c r="B163" s="4">
        <v>2012</v>
      </c>
      <c r="C163" s="4" t="s">
        <v>5547</v>
      </c>
      <c r="D163" s="4" t="s">
        <v>5548</v>
      </c>
      <c r="E163" s="4" t="s">
        <v>296</v>
      </c>
      <c r="F163" s="4">
        <v>63</v>
      </c>
      <c r="G163" s="4" t="s">
        <v>5549</v>
      </c>
      <c r="H163" s="4" t="s">
        <v>5550</v>
      </c>
      <c r="I163" s="4" t="s">
        <v>34</v>
      </c>
      <c r="J163" s="4" t="s">
        <v>15</v>
      </c>
      <c r="K163" s="4">
        <v>178</v>
      </c>
      <c r="L163" s="4" t="s">
        <v>8</v>
      </c>
      <c r="M163" s="4">
        <v>2576.3000000000002</v>
      </c>
      <c r="N163" s="4">
        <v>698.6</v>
      </c>
      <c r="O163" s="4">
        <v>13.77</v>
      </c>
      <c r="P163" s="4"/>
      <c r="Q163" s="4"/>
      <c r="R163" s="4">
        <v>69.44</v>
      </c>
      <c r="S163" s="4">
        <v>456.53</v>
      </c>
      <c r="T163" s="4">
        <v>10.220000000000001</v>
      </c>
      <c r="U163" s="87"/>
      <c r="V163" s="16"/>
      <c r="W163" s="16"/>
      <c r="X163" s="16"/>
      <c r="Y163" s="16"/>
      <c r="Z163" s="16"/>
      <c r="AA163" s="16"/>
      <c r="AB163" s="28" t="str">
        <f>[1]FI!B$403</f>
        <v>1.(c)</v>
      </c>
      <c r="AC163" s="31" t="str">
        <f>[1]FI!C$403</f>
        <v>Rauman Voima Oy</v>
      </c>
      <c r="AD163" s="31" t="str">
        <f>[1]FI!D$403</f>
        <v>Rauman Voima Oy</v>
      </c>
      <c r="AE163" s="31">
        <f>[1]FI!E$403</f>
        <v>17086</v>
      </c>
      <c r="AF163" s="31" t="str">
        <f>[1]FI!F$403</f>
        <v>Tikkalantie 1</v>
      </c>
      <c r="AG163" s="31" t="str">
        <f>[1]FI!G$403</f>
        <v/>
      </c>
      <c r="AH163" s="31" t="str">
        <f>[1]FI!H$403</f>
        <v>RAUMA</v>
      </c>
      <c r="AI163" s="31" t="str">
        <f>[1]FI!I$403</f>
        <v>26100</v>
      </c>
      <c r="AJ163" s="31">
        <f>[1]FI!J$403</f>
        <v>752</v>
      </c>
      <c r="AK163" s="31">
        <f>[1]FI!K$403</f>
        <v>222</v>
      </c>
      <c r="AL163" s="31">
        <f>[1]FI!L$403</f>
        <v>0</v>
      </c>
      <c r="AM163" s="31">
        <f>[1]FI!M$403</f>
        <v>599</v>
      </c>
      <c r="AN163" s="8" t="s">
        <v>12971</v>
      </c>
    </row>
    <row r="164" spans="1:41" s="5" customFormat="1">
      <c r="A164" s="4" t="s">
        <v>5309</v>
      </c>
      <c r="B164" s="4">
        <v>2012</v>
      </c>
      <c r="C164" s="4" t="s">
        <v>5621</v>
      </c>
      <c r="D164" s="4" t="s">
        <v>5622</v>
      </c>
      <c r="E164" s="4" t="s">
        <v>385</v>
      </c>
      <c r="F164" s="4">
        <v>83</v>
      </c>
      <c r="G164" s="4" t="s">
        <v>5623</v>
      </c>
      <c r="H164" s="4" t="s">
        <v>5624</v>
      </c>
      <c r="I164" s="4" t="s">
        <v>34</v>
      </c>
      <c r="J164" s="4" t="s">
        <v>15</v>
      </c>
      <c r="K164" s="4">
        <v>145</v>
      </c>
      <c r="L164" s="4" t="s">
        <v>8</v>
      </c>
      <c r="M164" s="4">
        <v>1824</v>
      </c>
      <c r="N164" s="4">
        <v>357.5</v>
      </c>
      <c r="O164" s="4">
        <v>4.16</v>
      </c>
      <c r="P164" s="4"/>
      <c r="Q164" s="4"/>
      <c r="R164" s="4">
        <v>125.85</v>
      </c>
      <c r="S164" s="4">
        <v>285.76</v>
      </c>
      <c r="T164" s="4">
        <v>9.41</v>
      </c>
      <c r="U164" s="87"/>
      <c r="V164" s="16"/>
      <c r="W164" s="16"/>
      <c r="X164" s="16"/>
      <c r="Y164" s="16"/>
      <c r="Z164" s="16"/>
      <c r="AA164" s="16"/>
      <c r="AB164" s="28" t="str">
        <f>[1]FI!B$403</f>
        <v>1.(c)</v>
      </c>
      <c r="AC164" s="31" t="str">
        <f>[1]FI!C$403</f>
        <v>Rauman Voima Oy</v>
      </c>
      <c r="AD164" s="31" t="str">
        <f>[1]FI!D$403</f>
        <v>Rauman Voima Oy</v>
      </c>
      <c r="AE164" s="31">
        <f>[1]FI!E$403</f>
        <v>17086</v>
      </c>
      <c r="AF164" s="31" t="str">
        <f>[1]FI!F$403</f>
        <v>Tikkalantie 1</v>
      </c>
      <c r="AG164" s="31" t="str">
        <f>[1]FI!G$403</f>
        <v/>
      </c>
      <c r="AH164" s="31" t="str">
        <f>[1]FI!H$403</f>
        <v>RAUMA</v>
      </c>
      <c r="AI164" s="31" t="str">
        <f>[1]FI!I$403</f>
        <v>26100</v>
      </c>
      <c r="AJ164" s="31">
        <f>[1]FI!J$403</f>
        <v>752</v>
      </c>
      <c r="AK164" s="31">
        <f>[1]FI!K$403</f>
        <v>222</v>
      </c>
      <c r="AL164" s="31">
        <f>[1]FI!L$403</f>
        <v>0</v>
      </c>
      <c r="AM164" s="31">
        <f>[1]FI!M$403</f>
        <v>599</v>
      </c>
      <c r="AN164" s="8" t="s">
        <v>12971</v>
      </c>
    </row>
    <row r="165" spans="1:41" s="5" customFormat="1">
      <c r="A165" s="4" t="s">
        <v>5309</v>
      </c>
      <c r="B165" s="4">
        <v>2012</v>
      </c>
      <c r="C165" s="4" t="s">
        <v>5898</v>
      </c>
      <c r="D165" s="4" t="s">
        <v>5899</v>
      </c>
      <c r="E165" s="4" t="s">
        <v>2064</v>
      </c>
      <c r="F165" s="4">
        <v>157</v>
      </c>
      <c r="G165" s="4" t="s">
        <v>5900</v>
      </c>
      <c r="H165" s="4" t="s">
        <v>5624</v>
      </c>
      <c r="I165" s="4" t="s">
        <v>6</v>
      </c>
      <c r="J165" s="4" t="s">
        <v>15</v>
      </c>
      <c r="K165" s="4">
        <v>67</v>
      </c>
      <c r="L165" s="4" t="s">
        <v>8</v>
      </c>
      <c r="M165" s="4"/>
      <c r="N165" s="4"/>
      <c r="O165" s="4"/>
      <c r="P165" s="4"/>
      <c r="Q165" s="4"/>
      <c r="R165" s="4"/>
      <c r="S165" s="4"/>
      <c r="T165" s="4"/>
      <c r="U165" s="89"/>
      <c r="V165" s="16"/>
      <c r="W165" s="16"/>
      <c r="X165" s="16"/>
      <c r="Y165" s="16"/>
      <c r="Z165" s="16"/>
      <c r="AA165" s="16"/>
      <c r="AB165" s="28" t="str">
        <f>[1]FI!B$403</f>
        <v>1.(c)</v>
      </c>
      <c r="AC165" s="31" t="str">
        <f>[1]FI!C$403</f>
        <v>Rauman Voima Oy</v>
      </c>
      <c r="AD165" s="31" t="str">
        <f>[1]FI!D$403</f>
        <v>Rauman Voima Oy</v>
      </c>
      <c r="AE165" s="31">
        <f>[1]FI!E$403</f>
        <v>17086</v>
      </c>
      <c r="AF165" s="31" t="str">
        <f>[1]FI!F$403</f>
        <v>Tikkalantie 1</v>
      </c>
      <c r="AG165" s="31" t="str">
        <f>[1]FI!G$403</f>
        <v/>
      </c>
      <c r="AH165" s="31" t="str">
        <f>[1]FI!H$403</f>
        <v>RAUMA</v>
      </c>
      <c r="AI165" s="31" t="str">
        <f>[1]FI!I$403</f>
        <v>26100</v>
      </c>
      <c r="AJ165" s="31">
        <f>[1]FI!J$403</f>
        <v>752</v>
      </c>
      <c r="AK165" s="31">
        <f>[1]FI!K$403</f>
        <v>222</v>
      </c>
      <c r="AL165" s="31">
        <f>[1]FI!L$403</f>
        <v>0</v>
      </c>
      <c r="AM165" s="31">
        <f>[1]FI!M$403</f>
        <v>599</v>
      </c>
      <c r="AN165" s="8" t="s">
        <v>12971</v>
      </c>
    </row>
    <row r="166" spans="1:41">
      <c r="A166" s="1" t="s">
        <v>5309</v>
      </c>
      <c r="B166" s="1">
        <v>2012</v>
      </c>
      <c r="C166" s="1" t="s">
        <v>5966</v>
      </c>
      <c r="D166" s="1" t="s">
        <v>5967</v>
      </c>
      <c r="E166" s="1" t="s">
        <v>2154</v>
      </c>
      <c r="F166" s="1">
        <v>176</v>
      </c>
      <c r="G166" s="1" t="s">
        <v>5968</v>
      </c>
      <c r="H166" s="1" t="s">
        <v>5969</v>
      </c>
      <c r="I166" s="1" t="s">
        <v>6</v>
      </c>
      <c r="J166" s="1" t="s">
        <v>15</v>
      </c>
      <c r="K166" s="1">
        <v>60</v>
      </c>
      <c r="L166" s="1" t="s">
        <v>8</v>
      </c>
      <c r="M166" s="1"/>
      <c r="N166" s="1"/>
      <c r="O166" s="1">
        <v>26.32</v>
      </c>
      <c r="P166" s="1"/>
      <c r="Q166" s="1"/>
      <c r="R166" s="1">
        <v>13.44</v>
      </c>
      <c r="S166" s="1">
        <v>3.84</v>
      </c>
      <c r="T166" s="1">
        <v>0.26879999999999998</v>
      </c>
      <c r="U166" s="81"/>
      <c r="V166" s="3"/>
      <c r="W166" s="3"/>
      <c r="X166" s="3"/>
      <c r="Y166" s="3"/>
      <c r="Z166" s="3"/>
      <c r="AA166" s="3"/>
    </row>
    <row r="167" spans="1:41">
      <c r="A167" s="1" t="s">
        <v>5309</v>
      </c>
      <c r="B167" s="1">
        <v>2012</v>
      </c>
      <c r="C167" s="1" t="s">
        <v>5656</v>
      </c>
      <c r="D167" s="1" t="s">
        <v>5657</v>
      </c>
      <c r="E167" s="1" t="s">
        <v>427</v>
      </c>
      <c r="F167" s="1">
        <v>93</v>
      </c>
      <c r="G167" s="1" t="s">
        <v>5658</v>
      </c>
      <c r="H167" s="1" t="s">
        <v>5659</v>
      </c>
      <c r="I167" s="1" t="s">
        <v>6</v>
      </c>
      <c r="J167" s="1" t="s">
        <v>15</v>
      </c>
      <c r="K167" s="1">
        <v>127</v>
      </c>
      <c r="L167" s="1" t="s">
        <v>8</v>
      </c>
      <c r="M167" s="1">
        <v>1316.6</v>
      </c>
      <c r="N167" s="1">
        <v>599.83000000000004</v>
      </c>
      <c r="O167" s="1">
        <v>7.55</v>
      </c>
      <c r="P167" s="1"/>
      <c r="Q167" s="1"/>
      <c r="R167" s="1">
        <v>97.92</v>
      </c>
      <c r="S167" s="1">
        <v>177.79</v>
      </c>
      <c r="T167" s="1">
        <v>1.2811999999999999</v>
      </c>
      <c r="U167" s="80"/>
      <c r="V167" s="3"/>
      <c r="W167" s="3"/>
      <c r="X167" s="3"/>
      <c r="Y167" s="3"/>
      <c r="Z167" s="3"/>
      <c r="AA167" s="3"/>
    </row>
    <row r="168" spans="1:41">
      <c r="A168" s="1" t="s">
        <v>5309</v>
      </c>
      <c r="B168" s="1">
        <v>2012</v>
      </c>
      <c r="C168" s="1" t="s">
        <v>5808</v>
      </c>
      <c r="D168" s="1" t="s">
        <v>5809</v>
      </c>
      <c r="E168" s="1" t="s">
        <v>1968</v>
      </c>
      <c r="F168" s="1">
        <v>135</v>
      </c>
      <c r="G168" s="1" t="s">
        <v>5810</v>
      </c>
      <c r="H168" s="1" t="s">
        <v>5811</v>
      </c>
      <c r="I168" s="1" t="s">
        <v>14</v>
      </c>
      <c r="J168" s="1" t="s">
        <v>15</v>
      </c>
      <c r="K168" s="1">
        <v>80</v>
      </c>
      <c r="L168" s="1" t="s">
        <v>8</v>
      </c>
      <c r="M168" s="1">
        <v>1179.98</v>
      </c>
      <c r="N168" s="1"/>
      <c r="O168" s="1">
        <v>1.36</v>
      </c>
      <c r="P168" s="1"/>
      <c r="Q168" s="1"/>
      <c r="R168" s="1"/>
      <c r="S168" s="1">
        <v>111.4</v>
      </c>
      <c r="T168" s="1">
        <v>2.4</v>
      </c>
      <c r="U168" s="81"/>
      <c r="V168" s="3"/>
      <c r="W168" s="3"/>
      <c r="X168" s="3"/>
      <c r="Y168" s="3"/>
      <c r="Z168" s="3"/>
      <c r="AA168" s="3"/>
    </row>
    <row r="169" spans="1:41" s="5" customFormat="1">
      <c r="A169" s="4" t="s">
        <v>5309</v>
      </c>
      <c r="B169" s="4">
        <v>2012</v>
      </c>
      <c r="C169" s="4" t="s">
        <v>5694</v>
      </c>
      <c r="D169" s="4" t="s">
        <v>5695</v>
      </c>
      <c r="E169" s="4" t="s">
        <v>1441</v>
      </c>
      <c r="F169" s="4">
        <v>103</v>
      </c>
      <c r="G169" s="4" t="s">
        <v>5696</v>
      </c>
      <c r="H169" s="4" t="s">
        <v>5697</v>
      </c>
      <c r="I169" s="4" t="s">
        <v>34</v>
      </c>
      <c r="J169" s="4" t="s">
        <v>15</v>
      </c>
      <c r="K169" s="4">
        <v>120</v>
      </c>
      <c r="L169" s="4" t="s">
        <v>8</v>
      </c>
      <c r="M169" s="4">
        <v>956.55</v>
      </c>
      <c r="N169" s="4">
        <v>1418.45</v>
      </c>
      <c r="O169" s="4">
        <v>4.09</v>
      </c>
      <c r="P169" s="4"/>
      <c r="Q169" s="4"/>
      <c r="R169" s="4">
        <v>249.68</v>
      </c>
      <c r="S169" s="4">
        <v>250.82</v>
      </c>
      <c r="T169" s="4">
        <v>19.739999999999998</v>
      </c>
      <c r="U169" s="87"/>
      <c r="V169" s="16"/>
      <c r="W169" s="16"/>
      <c r="X169" s="16"/>
      <c r="Y169" s="16"/>
      <c r="Z169" s="16"/>
      <c r="AA169" s="16"/>
      <c r="AB169" s="28" t="str">
        <f>[1]FI!B$413</f>
        <v>1.(c)</v>
      </c>
      <c r="AC169" s="31" t="str">
        <f>[1]FI!C$413</f>
        <v>Rovaniemen Energia Oy, Suosiolan voimalaitos</v>
      </c>
      <c r="AD169" s="31" t="str">
        <f>[1]FI!D$413</f>
        <v>Rovaniemen Energia Oy, Suosiolan voimalaitos</v>
      </c>
      <c r="AE169" s="31">
        <f>[1]FI!E$413</f>
        <v>8334</v>
      </c>
      <c r="AF169" s="31" t="str">
        <f>[1]FI!F$413</f>
        <v xml:space="preserve">Lampelankatu 24 </v>
      </c>
      <c r="AG169" s="31" t="str">
        <f>[1]FI!G$413</f>
        <v/>
      </c>
      <c r="AH169" s="31" t="str">
        <f>[1]FI!H$413</f>
        <v>ROVANIEMI</v>
      </c>
      <c r="AI169" s="31" t="str">
        <f>[1]FI!I$413</f>
        <v>96300</v>
      </c>
      <c r="AJ169" s="31">
        <f>[1]FI!J$413</f>
        <v>335</v>
      </c>
      <c r="AK169" s="31">
        <f>[1]FI!K$413</f>
        <v>322</v>
      </c>
      <c r="AL169" s="31">
        <f>[1]FI!L$413</f>
        <v>0</v>
      </c>
      <c r="AM169" s="31">
        <f>[1]FI!M$413</f>
        <v>297</v>
      </c>
      <c r="AN169" s="8" t="s">
        <v>808</v>
      </c>
    </row>
    <row r="170" spans="1:41" s="5" customFormat="1">
      <c r="A170" s="4" t="s">
        <v>5309</v>
      </c>
      <c r="B170" s="4">
        <v>2012</v>
      </c>
      <c r="C170" s="4" t="s">
        <v>5795</v>
      </c>
      <c r="D170" s="4" t="s">
        <v>5796</v>
      </c>
      <c r="E170" s="4" t="s">
        <v>1956</v>
      </c>
      <c r="F170" s="4">
        <v>132</v>
      </c>
      <c r="G170" s="4" t="s">
        <v>5797</v>
      </c>
      <c r="H170" s="4" t="s">
        <v>5798</v>
      </c>
      <c r="I170" s="4"/>
      <c r="J170" s="4" t="s">
        <v>15</v>
      </c>
      <c r="K170" s="4">
        <v>83</v>
      </c>
      <c r="L170" s="4" t="s">
        <v>5799</v>
      </c>
      <c r="M170" s="4">
        <v>1247.8000000000002</v>
      </c>
      <c r="N170" s="4">
        <v>113.6</v>
      </c>
      <c r="O170" s="4">
        <v>1.37</v>
      </c>
      <c r="P170" s="4"/>
      <c r="Q170" s="4"/>
      <c r="R170" s="4">
        <v>29.5</v>
      </c>
      <c r="S170" s="4">
        <v>86.5</v>
      </c>
      <c r="T170" s="4">
        <v>4.0999999999999996</v>
      </c>
      <c r="U170" s="89"/>
      <c r="V170" s="16"/>
      <c r="W170" s="16"/>
      <c r="X170" s="16"/>
      <c r="Y170" s="16"/>
      <c r="Z170" s="16"/>
      <c r="AA170" s="16"/>
      <c r="AB170" s="28" t="str">
        <f>[1]FI!B$428</f>
        <v>1.(c)</v>
      </c>
      <c r="AC170" s="31" t="str">
        <f>[1]FI!C$428</f>
        <v>JÄRVI-SUOMEN VOIMA OY SAVONLINNAN VOIMALA</v>
      </c>
      <c r="AD170" s="31" t="str">
        <f>[1]FI!D$428</f>
        <v>JÄRVI-SUOMEN VOIMA OY SAVONLINNAN VOIMALA</v>
      </c>
      <c r="AE170" s="31">
        <f>[1]FI!E$428</f>
        <v>9026</v>
      </c>
      <c r="AF170" s="31" t="str">
        <f>[1]FI!F$428</f>
        <v>Schaumanintie 1</v>
      </c>
      <c r="AG170" s="31" t="str">
        <f>[1]FI!G$428</f>
        <v/>
      </c>
      <c r="AH170" s="31" t="str">
        <f>[1]FI!H$428</f>
        <v>SAVONLINNA</v>
      </c>
      <c r="AI170" s="31" t="str">
        <f>[1]FI!I$428</f>
        <v>57200</v>
      </c>
      <c r="AJ170" s="31">
        <f>[1]FI!J$428</f>
        <v>0</v>
      </c>
      <c r="AK170" s="31">
        <f>[1]FI!K$428</f>
        <v>0</v>
      </c>
      <c r="AL170" s="31">
        <f>[1]FI!L$428</f>
        <v>0</v>
      </c>
      <c r="AM170" s="31">
        <f>[1]FI!M$428</f>
        <v>0</v>
      </c>
      <c r="AN170" s="8" t="s">
        <v>808</v>
      </c>
    </row>
    <row r="171" spans="1:41" s="5" customFormat="1">
      <c r="A171" s="4" t="s">
        <v>5309</v>
      </c>
      <c r="B171" s="4">
        <v>2012</v>
      </c>
      <c r="C171" s="4" t="s">
        <v>5405</v>
      </c>
      <c r="D171" s="4" t="s">
        <v>5406</v>
      </c>
      <c r="E171" s="4" t="s">
        <v>122</v>
      </c>
      <c r="F171" s="4">
        <v>24</v>
      </c>
      <c r="G171" s="4" t="s">
        <v>5407</v>
      </c>
      <c r="H171" s="4" t="s">
        <v>5408</v>
      </c>
      <c r="I171" s="4" t="s">
        <v>14</v>
      </c>
      <c r="J171" s="4" t="s">
        <v>15</v>
      </c>
      <c r="K171" s="4">
        <v>325</v>
      </c>
      <c r="L171" s="4" t="s">
        <v>8</v>
      </c>
      <c r="M171" s="4">
        <v>1773.06</v>
      </c>
      <c r="N171" s="4">
        <v>3140.56</v>
      </c>
      <c r="O171" s="4">
        <v>16.3</v>
      </c>
      <c r="P171" s="4"/>
      <c r="Q171" s="4"/>
      <c r="R171" s="4">
        <v>506.6</v>
      </c>
      <c r="S171" s="4">
        <v>431.7</v>
      </c>
      <c r="T171" s="4">
        <v>34.46</v>
      </c>
      <c r="U171" s="87"/>
      <c r="V171" s="16"/>
      <c r="W171" s="16"/>
      <c r="X171" s="16"/>
      <c r="Y171" s="16"/>
      <c r="Z171" s="16"/>
      <c r="AA171" s="16"/>
      <c r="AB171" s="41" t="str">
        <f>[1]FI!B$438</f>
        <v>1.(c)</v>
      </c>
      <c r="AC171" s="24" t="str">
        <f>[1]FI!C$438</f>
        <v>Vaskiluodon Voima Oy, Seinäjoen turvevoimalaitos</v>
      </c>
      <c r="AD171" s="24" t="str">
        <f>[1]FI!D$438</f>
        <v>Vaskiluodon Voima Oy, Seinäjoen turvevoimalaitos</v>
      </c>
      <c r="AE171" s="24">
        <f>[1]FI!E$438</f>
        <v>7435</v>
      </c>
      <c r="AF171" s="24" t="str">
        <f>[1]FI!F$438</f>
        <v>Sevontie 1</v>
      </c>
      <c r="AG171" s="24" t="str">
        <f>[1]FI!G$438</f>
        <v/>
      </c>
      <c r="AH171" s="24" t="str">
        <f>[1]FI!H$438</f>
        <v>SEINÄJOKI</v>
      </c>
      <c r="AI171" s="24" t="str">
        <f>[1]FI!I$438</f>
        <v>60200</v>
      </c>
      <c r="AJ171" s="24">
        <f>[1]FI!J$438</f>
        <v>433</v>
      </c>
      <c r="AK171" s="24">
        <f>[1]FI!K$438</f>
        <v>510</v>
      </c>
      <c r="AL171" s="24">
        <f>[1]FI!L$438</f>
        <v>0</v>
      </c>
      <c r="AM171" s="24">
        <f>[1]FI!M$438</f>
        <v>533</v>
      </c>
      <c r="AN171" s="23" t="s">
        <v>808</v>
      </c>
      <c r="AO171" s="24"/>
    </row>
    <row r="172" spans="1:41" s="5" customFormat="1">
      <c r="A172" s="4" t="s">
        <v>5309</v>
      </c>
      <c r="B172" s="4">
        <v>2012</v>
      </c>
      <c r="C172" s="4" t="s">
        <v>5423</v>
      </c>
      <c r="D172" s="4" t="s">
        <v>5424</v>
      </c>
      <c r="E172" s="4" t="s">
        <v>144</v>
      </c>
      <c r="F172" s="4">
        <v>29</v>
      </c>
      <c r="G172" s="4" t="s">
        <v>5425</v>
      </c>
      <c r="H172" s="4" t="s">
        <v>5426</v>
      </c>
      <c r="I172" s="4" t="s">
        <v>34</v>
      </c>
      <c r="J172" s="4" t="s">
        <v>15</v>
      </c>
      <c r="K172" s="4">
        <v>300</v>
      </c>
      <c r="L172" s="4" t="s">
        <v>27</v>
      </c>
      <c r="M172" s="4"/>
      <c r="N172" s="4"/>
      <c r="O172" s="4">
        <v>0.08</v>
      </c>
      <c r="P172" s="4">
        <v>3926.5</v>
      </c>
      <c r="Q172" s="4"/>
      <c r="R172" s="4">
        <v>0</v>
      </c>
      <c r="S172" s="4">
        <v>122.8</v>
      </c>
      <c r="T172" s="4">
        <v>0</v>
      </c>
      <c r="U172" s="87"/>
      <c r="V172" s="16"/>
      <c r="W172" s="16"/>
      <c r="X172" s="16"/>
      <c r="Y172" s="16"/>
      <c r="Z172" s="16"/>
      <c r="AA172" s="16"/>
      <c r="AB172" s="41" t="str">
        <f>[1]FI!B$464</f>
        <v>1.(c)</v>
      </c>
      <c r="AC172" s="24" t="str">
        <f>[1]FI!C$464</f>
        <v>TAMPEREEN ENERGIANTUOTANTO OY, NAISTENLAHDEN VOIMALAITOS</v>
      </c>
      <c r="AD172" s="24" t="str">
        <f>[1]FI!D$464</f>
        <v>TAMPEREEN ENERGIANTUOTANTO OY, NAISTENLAHDEN VOIMALAITOS</v>
      </c>
      <c r="AE172" s="24">
        <f>[1]FI!E$464</f>
        <v>7662</v>
      </c>
      <c r="AF172" s="24" t="str">
        <f>[1]FI!F$464</f>
        <v>Rauhaniementie 13</v>
      </c>
      <c r="AG172" s="24" t="str">
        <f>[1]FI!G$464</f>
        <v/>
      </c>
      <c r="AH172" s="24" t="str">
        <f>[1]FI!H$464</f>
        <v>TAMPERE</v>
      </c>
      <c r="AI172" s="24" t="str">
        <f>[1]FI!I$464</f>
        <v>33100</v>
      </c>
      <c r="AJ172" s="24">
        <f>[1]FI!J$464</f>
        <v>689</v>
      </c>
      <c r="AK172" s="24">
        <f>[1]FI!K$464</f>
        <v>329</v>
      </c>
      <c r="AL172" s="24">
        <f>[1]FI!L$464</f>
        <v>0</v>
      </c>
      <c r="AM172" s="24">
        <f>[1]FI!M$464</f>
        <v>682</v>
      </c>
      <c r="AN172" s="23" t="s">
        <v>810</v>
      </c>
      <c r="AO172" s="24"/>
    </row>
    <row r="173" spans="1:41" s="5" customFormat="1">
      <c r="A173" s="4" t="s">
        <v>5309</v>
      </c>
      <c r="B173" s="4">
        <v>2012</v>
      </c>
      <c r="C173" s="4" t="s">
        <v>5521</v>
      </c>
      <c r="D173" s="4" t="s">
        <v>5522</v>
      </c>
      <c r="E173" s="4" t="s">
        <v>260</v>
      </c>
      <c r="F173" s="4">
        <v>55</v>
      </c>
      <c r="G173" s="4" t="s">
        <v>5523</v>
      </c>
      <c r="H173" s="4" t="s">
        <v>5426</v>
      </c>
      <c r="I173" s="4" t="s">
        <v>6</v>
      </c>
      <c r="J173" s="4" t="s">
        <v>15</v>
      </c>
      <c r="K173" s="4">
        <v>200</v>
      </c>
      <c r="L173" s="4" t="s">
        <v>8</v>
      </c>
      <c r="M173" s="4">
        <v>2421.6</v>
      </c>
      <c r="N173" s="4">
        <v>1881.1</v>
      </c>
      <c r="O173" s="4">
        <v>4.24</v>
      </c>
      <c r="P173" s="4">
        <v>29.5</v>
      </c>
      <c r="Q173" s="4"/>
      <c r="R173" s="4">
        <v>328.5</v>
      </c>
      <c r="S173" s="4">
        <v>566</v>
      </c>
      <c r="T173" s="4">
        <v>13</v>
      </c>
      <c r="U173" s="87"/>
      <c r="V173" s="16"/>
      <c r="W173" s="16"/>
      <c r="X173" s="16"/>
      <c r="Y173" s="16"/>
      <c r="Z173" s="16"/>
      <c r="AA173" s="16"/>
      <c r="AB173" s="41" t="str">
        <f>[1]FI!B$464</f>
        <v>1.(c)</v>
      </c>
      <c r="AC173" s="24" t="str">
        <f>[1]FI!C$464</f>
        <v>TAMPEREEN ENERGIANTUOTANTO OY, NAISTENLAHDEN VOIMALAITOS</v>
      </c>
      <c r="AD173" s="24" t="str">
        <f>[1]FI!D$464</f>
        <v>TAMPEREEN ENERGIANTUOTANTO OY, NAISTENLAHDEN VOIMALAITOS</v>
      </c>
      <c r="AE173" s="24">
        <f>[1]FI!E$464</f>
        <v>7662</v>
      </c>
      <c r="AF173" s="24" t="str">
        <f>[1]FI!F$464</f>
        <v>Rauhaniementie 13</v>
      </c>
      <c r="AG173" s="24" t="str">
        <f>[1]FI!G$464</f>
        <v/>
      </c>
      <c r="AH173" s="24" t="str">
        <f>[1]FI!H$464</f>
        <v>TAMPERE</v>
      </c>
      <c r="AI173" s="24" t="str">
        <f>[1]FI!I$464</f>
        <v>33100</v>
      </c>
      <c r="AJ173" s="24">
        <f>[1]FI!J$464</f>
        <v>689</v>
      </c>
      <c r="AK173" s="24">
        <f>[1]FI!K$464</f>
        <v>329</v>
      </c>
      <c r="AL173" s="24">
        <f>[1]FI!L$464</f>
        <v>0</v>
      </c>
      <c r="AM173" s="24">
        <f>[1]FI!M$464</f>
        <v>682</v>
      </c>
      <c r="AN173" s="23" t="s">
        <v>810</v>
      </c>
    </row>
    <row r="174" spans="1:41" s="5" customFormat="1">
      <c r="A174" s="4" t="s">
        <v>5309</v>
      </c>
      <c r="B174" s="4">
        <v>2012</v>
      </c>
      <c r="C174" s="4" t="s">
        <v>5570</v>
      </c>
      <c r="D174" s="4" t="s">
        <v>5571</v>
      </c>
      <c r="E174" s="4" t="s">
        <v>322</v>
      </c>
      <c r="F174" s="4">
        <v>69</v>
      </c>
      <c r="G174" s="4" t="s">
        <v>5572</v>
      </c>
      <c r="H174" s="4" t="s">
        <v>5426</v>
      </c>
      <c r="I174" s="4" t="s">
        <v>14</v>
      </c>
      <c r="J174" s="4" t="s">
        <v>15</v>
      </c>
      <c r="K174" s="4">
        <v>168</v>
      </c>
      <c r="L174" s="4" t="s">
        <v>27</v>
      </c>
      <c r="M174" s="4"/>
      <c r="N174" s="4"/>
      <c r="O174" s="4"/>
      <c r="P174" s="4">
        <v>2134.1999999999998</v>
      </c>
      <c r="Q174" s="4"/>
      <c r="R174" s="4"/>
      <c r="S174" s="4">
        <v>98.9</v>
      </c>
      <c r="T174" s="4">
        <v>0</v>
      </c>
      <c r="U174" s="87"/>
      <c r="V174" s="16"/>
      <c r="W174" s="16"/>
      <c r="X174" s="16"/>
      <c r="Y174" s="16"/>
      <c r="Z174" s="16"/>
      <c r="AA174" s="16"/>
      <c r="AB174" s="28" t="str">
        <f>[1]FI!B$464</f>
        <v>1.(c)</v>
      </c>
      <c r="AC174" s="31" t="str">
        <f>[1]FI!C$464</f>
        <v>TAMPEREEN ENERGIANTUOTANTO OY, NAISTENLAHDEN VOIMALAITOS</v>
      </c>
      <c r="AD174" s="31" t="str">
        <f>[1]FI!D$464</f>
        <v>TAMPEREEN ENERGIANTUOTANTO OY, NAISTENLAHDEN VOIMALAITOS</v>
      </c>
      <c r="AE174" s="31">
        <f>[1]FI!E$464</f>
        <v>7662</v>
      </c>
      <c r="AF174" s="31" t="str">
        <f>[1]FI!F$464</f>
        <v>Rauhaniementie 13</v>
      </c>
      <c r="AG174" s="31" t="str">
        <f>[1]FI!G$464</f>
        <v/>
      </c>
      <c r="AH174" s="31" t="str">
        <f>[1]FI!H$464</f>
        <v>TAMPERE</v>
      </c>
      <c r="AI174" s="31" t="str">
        <f>[1]FI!I$464</f>
        <v>33100</v>
      </c>
      <c r="AJ174" s="31">
        <f>[1]FI!J$464</f>
        <v>689</v>
      </c>
      <c r="AK174" s="31">
        <f>[1]FI!K$464</f>
        <v>329</v>
      </c>
      <c r="AL174" s="31">
        <f>[1]FI!L$464</f>
        <v>0</v>
      </c>
      <c r="AM174" s="31">
        <f>[1]FI!M$464</f>
        <v>682</v>
      </c>
      <c r="AN174" s="8" t="s">
        <v>12971</v>
      </c>
    </row>
    <row r="175" spans="1:41" s="5" customFormat="1">
      <c r="A175" s="4" t="s">
        <v>5309</v>
      </c>
      <c r="B175" s="4">
        <v>2012</v>
      </c>
      <c r="C175" s="4" t="s">
        <v>5573</v>
      </c>
      <c r="D175" s="4" t="s">
        <v>5574</v>
      </c>
      <c r="E175" s="4" t="s">
        <v>326</v>
      </c>
      <c r="F175" s="4">
        <v>70</v>
      </c>
      <c r="G175" s="4" t="s">
        <v>5575</v>
      </c>
      <c r="H175" s="4" t="s">
        <v>5426</v>
      </c>
      <c r="I175" s="4" t="s">
        <v>14</v>
      </c>
      <c r="J175" s="4" t="s">
        <v>15</v>
      </c>
      <c r="K175" s="4">
        <v>168</v>
      </c>
      <c r="L175" s="4" t="s">
        <v>27</v>
      </c>
      <c r="M175" s="4"/>
      <c r="N175" s="4"/>
      <c r="O175" s="4"/>
      <c r="P175" s="4">
        <v>1848.8</v>
      </c>
      <c r="Q175" s="4"/>
      <c r="R175" s="4"/>
      <c r="S175" s="4">
        <v>66.900000000000006</v>
      </c>
      <c r="T175" s="4">
        <v>0</v>
      </c>
      <c r="U175" s="87"/>
      <c r="V175" s="16"/>
      <c r="W175" s="16"/>
      <c r="X175" s="16"/>
      <c r="Y175" s="16"/>
      <c r="Z175" s="16"/>
      <c r="AA175" s="16"/>
      <c r="AB175" s="28" t="str">
        <f>[1]FI!B$464</f>
        <v>1.(c)</v>
      </c>
      <c r="AC175" s="31" t="str">
        <f>[1]FI!C$464</f>
        <v>TAMPEREEN ENERGIANTUOTANTO OY, NAISTENLAHDEN VOIMALAITOS</v>
      </c>
      <c r="AD175" s="31" t="str">
        <f>[1]FI!D$464</f>
        <v>TAMPEREEN ENERGIANTUOTANTO OY, NAISTENLAHDEN VOIMALAITOS</v>
      </c>
      <c r="AE175" s="31">
        <f>[1]FI!E$464</f>
        <v>7662</v>
      </c>
      <c r="AF175" s="31" t="str">
        <f>[1]FI!F$464</f>
        <v>Rauhaniementie 13</v>
      </c>
      <c r="AG175" s="31" t="str">
        <f>[1]FI!G$464</f>
        <v/>
      </c>
      <c r="AH175" s="31" t="str">
        <f>[1]FI!H$464</f>
        <v>TAMPERE</v>
      </c>
      <c r="AI175" s="31" t="str">
        <f>[1]FI!I$464</f>
        <v>33100</v>
      </c>
      <c r="AJ175" s="31">
        <f>[1]FI!J$464</f>
        <v>689</v>
      </c>
      <c r="AK175" s="31">
        <f>[1]FI!K$464</f>
        <v>329</v>
      </c>
      <c r="AL175" s="31">
        <f>[1]FI!L$464</f>
        <v>0</v>
      </c>
      <c r="AM175" s="31">
        <f>[1]FI!M$464</f>
        <v>682</v>
      </c>
      <c r="AN175" s="8" t="s">
        <v>12971</v>
      </c>
    </row>
    <row r="176" spans="1:41">
      <c r="A176" s="1" t="s">
        <v>5309</v>
      </c>
      <c r="B176" s="1">
        <v>2012</v>
      </c>
      <c r="C176" s="1" t="s">
        <v>5890</v>
      </c>
      <c r="D176" s="1" t="s">
        <v>5891</v>
      </c>
      <c r="E176" s="1" t="s">
        <v>2054</v>
      </c>
      <c r="F176" s="1">
        <v>155</v>
      </c>
      <c r="G176" s="1" t="s">
        <v>5892</v>
      </c>
      <c r="H176" s="1" t="s">
        <v>5893</v>
      </c>
      <c r="I176" s="1" t="s">
        <v>6</v>
      </c>
      <c r="J176" s="1" t="s">
        <v>15</v>
      </c>
      <c r="K176" s="1">
        <v>68</v>
      </c>
      <c r="L176" s="1" t="s">
        <v>8</v>
      </c>
      <c r="M176" s="1"/>
      <c r="N176" s="1"/>
      <c r="O176" s="1"/>
      <c r="P176" s="1">
        <v>1213.5</v>
      </c>
      <c r="Q176" s="1"/>
      <c r="R176" s="1">
        <v>0.03</v>
      </c>
      <c r="S176" s="1">
        <v>55.82</v>
      </c>
      <c r="T176" s="1"/>
      <c r="U176" s="3"/>
      <c r="V176" s="3"/>
      <c r="W176" s="3"/>
      <c r="X176" s="3"/>
      <c r="Y176" s="3"/>
      <c r="Z176" s="3"/>
      <c r="AA176" s="3"/>
    </row>
    <row r="177" spans="1:41">
      <c r="A177" s="1" t="s">
        <v>5309</v>
      </c>
      <c r="B177" s="1">
        <v>2012</v>
      </c>
      <c r="C177" s="1" t="s">
        <v>5838</v>
      </c>
      <c r="D177" s="1" t="s">
        <v>5839</v>
      </c>
      <c r="E177" s="1" t="s">
        <v>2226</v>
      </c>
      <c r="F177" s="1">
        <v>193</v>
      </c>
      <c r="G177" s="1" t="s">
        <v>5840</v>
      </c>
      <c r="H177" s="1" t="s">
        <v>5841</v>
      </c>
      <c r="I177" s="1" t="s">
        <v>6</v>
      </c>
      <c r="J177" s="1"/>
      <c r="K177" s="1">
        <v>73</v>
      </c>
      <c r="L177" s="1" t="s">
        <v>27</v>
      </c>
      <c r="M177" s="1"/>
      <c r="N177" s="1"/>
      <c r="O177" s="1">
        <v>3.42</v>
      </c>
      <c r="P177" s="1"/>
      <c r="Q177" s="1"/>
      <c r="R177" s="1">
        <v>0.05</v>
      </c>
      <c r="S177" s="1">
        <v>0.37</v>
      </c>
      <c r="T177" s="1">
        <v>0.01</v>
      </c>
      <c r="U177" s="83"/>
      <c r="V177" s="3"/>
      <c r="W177" s="3"/>
      <c r="X177" s="3"/>
      <c r="Y177" s="3"/>
      <c r="Z177" s="3"/>
      <c r="AA177" s="3"/>
    </row>
    <row r="178" spans="1:41">
      <c r="A178" s="1" t="s">
        <v>5309</v>
      </c>
      <c r="B178" s="1">
        <v>2012</v>
      </c>
      <c r="C178" s="1" t="s">
        <v>5842</v>
      </c>
      <c r="D178" s="1" t="s">
        <v>5843</v>
      </c>
      <c r="E178" s="1" t="s">
        <v>2230</v>
      </c>
      <c r="F178" s="1">
        <v>194</v>
      </c>
      <c r="G178" s="1" t="s">
        <v>5844</v>
      </c>
      <c r="H178" s="1" t="s">
        <v>5841</v>
      </c>
      <c r="I178" s="1" t="s">
        <v>6</v>
      </c>
      <c r="J178" s="1"/>
      <c r="K178" s="1">
        <v>73</v>
      </c>
      <c r="L178" s="1" t="s">
        <v>27</v>
      </c>
      <c r="M178" s="1"/>
      <c r="N178" s="1"/>
      <c r="O178" s="1">
        <v>2.38</v>
      </c>
      <c r="P178" s="1"/>
      <c r="Q178" s="1"/>
      <c r="R178" s="1">
        <v>0.04</v>
      </c>
      <c r="S178" s="1">
        <v>0.31</v>
      </c>
      <c r="T178" s="1">
        <v>0.01</v>
      </c>
      <c r="U178" s="83"/>
      <c r="V178" s="3"/>
      <c r="W178" s="3"/>
      <c r="X178" s="3"/>
      <c r="Y178" s="3"/>
      <c r="Z178" s="3"/>
      <c r="AA178" s="3"/>
    </row>
    <row r="179" spans="1:41">
      <c r="A179" s="1" t="s">
        <v>5309</v>
      </c>
      <c r="B179" s="1">
        <v>2012</v>
      </c>
      <c r="C179" s="1" t="s">
        <v>5845</v>
      </c>
      <c r="D179" s="1" t="s">
        <v>5846</v>
      </c>
      <c r="E179" s="1" t="s">
        <v>2217</v>
      </c>
      <c r="F179" s="1">
        <v>191</v>
      </c>
      <c r="G179" s="1" t="s">
        <v>5847</v>
      </c>
      <c r="H179" s="1" t="s">
        <v>5841</v>
      </c>
      <c r="I179" s="1" t="s">
        <v>34</v>
      </c>
      <c r="J179" s="1"/>
      <c r="K179" s="1">
        <v>73</v>
      </c>
      <c r="L179" s="1" t="s">
        <v>27</v>
      </c>
      <c r="M179" s="1"/>
      <c r="N179" s="1"/>
      <c r="O179" s="1">
        <v>1.51</v>
      </c>
      <c r="P179" s="1"/>
      <c r="Q179" s="1"/>
      <c r="R179" s="1">
        <v>0.28000000000000003</v>
      </c>
      <c r="S179" s="1">
        <v>0.04</v>
      </c>
      <c r="T179" s="1">
        <v>0.01</v>
      </c>
      <c r="U179" s="81"/>
      <c r="V179" s="3"/>
      <c r="W179" s="3"/>
      <c r="X179" s="3"/>
      <c r="Y179" s="3"/>
      <c r="Z179" s="3"/>
      <c r="AA179" s="3"/>
    </row>
    <row r="180" spans="1:41">
      <c r="A180" s="1" t="s">
        <v>5309</v>
      </c>
      <c r="B180" s="1">
        <v>2012</v>
      </c>
      <c r="C180" s="1" t="s">
        <v>5848</v>
      </c>
      <c r="D180" s="1" t="s">
        <v>5849</v>
      </c>
      <c r="E180" s="1" t="s">
        <v>2221</v>
      </c>
      <c r="F180" s="1">
        <v>192</v>
      </c>
      <c r="G180" s="1" t="s">
        <v>5850</v>
      </c>
      <c r="H180" s="1" t="s">
        <v>5841</v>
      </c>
      <c r="I180" s="1" t="s">
        <v>34</v>
      </c>
      <c r="J180" s="1"/>
      <c r="K180" s="1">
        <v>73</v>
      </c>
      <c r="L180" s="1" t="s">
        <v>27</v>
      </c>
      <c r="M180" s="1"/>
      <c r="N180" s="1"/>
      <c r="O180" s="1">
        <v>0.89</v>
      </c>
      <c r="P180" s="1"/>
      <c r="Q180" s="1"/>
      <c r="R180" s="1">
        <v>0.02</v>
      </c>
      <c r="S180" s="1">
        <v>0.17</v>
      </c>
      <c r="T180" s="1">
        <v>0.01</v>
      </c>
      <c r="U180" s="80"/>
      <c r="V180" s="3"/>
      <c r="W180" s="3"/>
      <c r="X180" s="3"/>
      <c r="Y180" s="3"/>
      <c r="Z180" s="3"/>
      <c r="AA180" s="3"/>
    </row>
    <row r="181" spans="1:41" s="5" customFormat="1">
      <c r="A181" s="4" t="s">
        <v>5309</v>
      </c>
      <c r="B181" s="4">
        <v>2012</v>
      </c>
      <c r="C181" s="4" t="s">
        <v>5617</v>
      </c>
      <c r="D181" s="4" t="s">
        <v>5618</v>
      </c>
      <c r="E181" s="4" t="s">
        <v>380</v>
      </c>
      <c r="F181" s="4">
        <v>82</v>
      </c>
      <c r="G181" s="4" t="s">
        <v>5619</v>
      </c>
      <c r="H181" s="4" t="s">
        <v>5620</v>
      </c>
      <c r="I181" s="4" t="s">
        <v>34</v>
      </c>
      <c r="J181" s="4" t="s">
        <v>15</v>
      </c>
      <c r="K181" s="4">
        <v>145</v>
      </c>
      <c r="L181" s="4" t="s">
        <v>8</v>
      </c>
      <c r="M181" s="4">
        <v>987.38</v>
      </c>
      <c r="N181" s="4">
        <v>1655.12</v>
      </c>
      <c r="O181" s="4">
        <v>2.38</v>
      </c>
      <c r="P181" s="4"/>
      <c r="Q181" s="4">
        <v>227.17</v>
      </c>
      <c r="R181" s="4">
        <v>160.75</v>
      </c>
      <c r="S181" s="4">
        <v>172.08</v>
      </c>
      <c r="T181" s="4">
        <v>17.38</v>
      </c>
      <c r="U181" s="87"/>
      <c r="V181" s="16"/>
      <c r="W181" s="16"/>
      <c r="X181" s="16"/>
      <c r="Y181" s="16"/>
      <c r="Z181" s="16"/>
      <c r="AA181" s="16"/>
      <c r="AB181" s="28" t="str">
        <f>[1]FI!B$479</f>
        <v>1.(c)</v>
      </c>
      <c r="AC181" s="31" t="str">
        <f>[1]FI!C$479</f>
        <v>Tornion Voima Oy, Tornion voimalaitos</v>
      </c>
      <c r="AD181" s="31" t="str">
        <f>[1]FI!D$479</f>
        <v>Tornion Voima Oy, Tornion voimalaitos</v>
      </c>
      <c r="AE181" s="31">
        <f>[1]FI!E$479</f>
        <v>67512</v>
      </c>
      <c r="AF181" s="31" t="str">
        <f>[1]FI!F$479</f>
        <v>Outokumpu, Tornion tehtaat, Röyttä</v>
      </c>
      <c r="AG181" s="31" t="str">
        <f>[1]FI!G$479</f>
        <v/>
      </c>
      <c r="AH181" s="31" t="str">
        <f>[1]FI!H$479</f>
        <v>TORNIO</v>
      </c>
      <c r="AI181" s="31" t="str">
        <f>[1]FI!I$479</f>
        <v>95400</v>
      </c>
      <c r="AJ181" s="31">
        <f>[1]FI!J$479</f>
        <v>172</v>
      </c>
      <c r="AK181" s="31">
        <f>[1]FI!K$479</f>
        <v>161</v>
      </c>
      <c r="AL181" s="31">
        <f>[1]FI!L$479</f>
        <v>0</v>
      </c>
      <c r="AM181" s="31">
        <f>[1]FI!M$479</f>
        <v>291</v>
      </c>
      <c r="AN181" s="8" t="s">
        <v>808</v>
      </c>
    </row>
    <row r="182" spans="1:41">
      <c r="A182" s="1" t="s">
        <v>5309</v>
      </c>
      <c r="B182" s="1">
        <v>2012</v>
      </c>
      <c r="C182" s="1" t="s">
        <v>5777</v>
      </c>
      <c r="D182" s="1" t="s">
        <v>5778</v>
      </c>
      <c r="E182" s="1" t="s">
        <v>1929</v>
      </c>
      <c r="F182" s="1">
        <v>126</v>
      </c>
      <c r="G182" s="1" t="s">
        <v>5779</v>
      </c>
      <c r="H182" s="1" t="s">
        <v>5780</v>
      </c>
      <c r="I182" s="1" t="s">
        <v>14</v>
      </c>
      <c r="J182" s="1"/>
      <c r="K182" s="1">
        <v>92</v>
      </c>
      <c r="L182" s="1" t="s">
        <v>27</v>
      </c>
      <c r="M182" s="1"/>
      <c r="N182" s="1"/>
      <c r="O182" s="1">
        <v>1.37</v>
      </c>
      <c r="P182" s="1"/>
      <c r="Q182" s="1"/>
      <c r="R182" s="1"/>
      <c r="S182" s="1">
        <v>0.26</v>
      </c>
      <c r="T182" s="1">
        <v>0.01</v>
      </c>
      <c r="U182" s="3"/>
      <c r="V182" s="3"/>
      <c r="W182" s="3"/>
      <c r="X182" s="3"/>
      <c r="Y182" s="3"/>
      <c r="Z182" s="3"/>
      <c r="AA182" s="3"/>
    </row>
    <row r="183" spans="1:41" s="5" customFormat="1">
      <c r="A183" s="4" t="s">
        <v>5309</v>
      </c>
      <c r="B183" s="4">
        <v>2012</v>
      </c>
      <c r="C183" s="4" t="s">
        <v>5331</v>
      </c>
      <c r="D183" s="4" t="s">
        <v>5332</v>
      </c>
      <c r="E183" s="4" t="s">
        <v>37</v>
      </c>
      <c r="F183" s="4">
        <v>6</v>
      </c>
      <c r="G183" s="4" t="s">
        <v>5333</v>
      </c>
      <c r="H183" s="4" t="s">
        <v>5334</v>
      </c>
      <c r="I183" s="4" t="s">
        <v>6</v>
      </c>
      <c r="J183" s="4" t="s">
        <v>15</v>
      </c>
      <c r="K183" s="4">
        <v>615</v>
      </c>
      <c r="L183" s="4" t="s">
        <v>8</v>
      </c>
      <c r="M183" s="4">
        <v>10.36</v>
      </c>
      <c r="N183" s="4">
        <v>9600</v>
      </c>
      <c r="O183" s="4">
        <v>21.5</v>
      </c>
      <c r="P183" s="4"/>
      <c r="Q183" s="4"/>
      <c r="R183" s="4">
        <v>295.85000000000002</v>
      </c>
      <c r="S183" s="4">
        <v>1333.44</v>
      </c>
      <c r="T183" s="4">
        <v>9.65</v>
      </c>
      <c r="U183" s="87"/>
      <c r="V183" s="16"/>
      <c r="W183" s="16"/>
      <c r="X183" s="16"/>
      <c r="Y183" s="16"/>
      <c r="Z183" s="16"/>
      <c r="AA183" s="16"/>
      <c r="AB183" s="41" t="str">
        <f>[1]FI!B$509</f>
        <v>1.(c)</v>
      </c>
      <c r="AC183" s="24" t="str">
        <f>[1]FI!C$509</f>
        <v>Vaskiluodon Voima Oy</v>
      </c>
      <c r="AD183" s="24" t="str">
        <f>[1]FI!D$509</f>
        <v>Vaskiluodon Voima Oy</v>
      </c>
      <c r="AE183" s="24">
        <f>[1]FI!E$509</f>
        <v>7732</v>
      </c>
      <c r="AF183" s="24" t="str">
        <f>[1]FI!F$509</f>
        <v>Reinikatu 1</v>
      </c>
      <c r="AG183" s="24" t="str">
        <f>[1]FI!G$509</f>
        <v/>
      </c>
      <c r="AH183" s="24" t="str">
        <f>[1]FI!H$509</f>
        <v>VAASA</v>
      </c>
      <c r="AI183" s="24" t="str">
        <f>[1]FI!I$509</f>
        <v>65170</v>
      </c>
      <c r="AJ183" s="24">
        <f>[1]FI!J$509</f>
        <v>1330</v>
      </c>
      <c r="AK183" s="24">
        <f>[1]FI!K$509</f>
        <v>298</v>
      </c>
      <c r="AL183" s="24">
        <f>[1]FI!L$509</f>
        <v>0</v>
      </c>
      <c r="AM183" s="24">
        <f>[1]FI!M$509</f>
        <v>901</v>
      </c>
      <c r="AN183" s="23" t="s">
        <v>808</v>
      </c>
      <c r="AO183" s="24"/>
    </row>
    <row r="184" spans="1:41">
      <c r="A184" s="1" t="s">
        <v>5309</v>
      </c>
      <c r="B184" s="1">
        <v>2012</v>
      </c>
      <c r="C184" s="1" t="s">
        <v>5375</v>
      </c>
      <c r="D184" s="1" t="s">
        <v>5376</v>
      </c>
      <c r="E184" s="1" t="s">
        <v>84</v>
      </c>
      <c r="F184" s="1">
        <v>16</v>
      </c>
      <c r="G184" s="1" t="s">
        <v>5377</v>
      </c>
      <c r="H184" s="1" t="s">
        <v>5334</v>
      </c>
      <c r="I184" s="1" t="s">
        <v>6</v>
      </c>
      <c r="J184" s="1"/>
      <c r="K184" s="1">
        <v>430</v>
      </c>
      <c r="L184" s="1" t="s">
        <v>8</v>
      </c>
      <c r="M184" s="1"/>
      <c r="N184" s="1"/>
      <c r="O184" s="1">
        <v>4</v>
      </c>
      <c r="P184" s="1"/>
      <c r="Q184" s="1"/>
      <c r="R184" s="1">
        <v>1.9</v>
      </c>
      <c r="S184" s="1">
        <v>0.9</v>
      </c>
      <c r="T184" s="1">
        <v>0.1</v>
      </c>
      <c r="U184" s="80"/>
      <c r="V184" s="3"/>
      <c r="W184" s="3"/>
      <c r="X184" s="3"/>
      <c r="Y184" s="3"/>
      <c r="Z184" s="3"/>
      <c r="AA184" s="3"/>
      <c r="AB184" s="40"/>
      <c r="AC184" s="35"/>
      <c r="AD184" s="35"/>
      <c r="AE184" s="35"/>
      <c r="AF184" s="35"/>
      <c r="AG184" s="35"/>
      <c r="AH184" s="35"/>
      <c r="AI184" s="35"/>
      <c r="AJ184" s="35"/>
      <c r="AK184" s="35"/>
      <c r="AL184" s="35"/>
      <c r="AM184" s="35"/>
      <c r="AN184" s="37"/>
      <c r="AO184" s="35"/>
    </row>
    <row r="185" spans="1:41">
      <c r="A185" s="1" t="s">
        <v>5309</v>
      </c>
      <c r="B185" s="1">
        <v>2012</v>
      </c>
      <c r="C185" s="1" t="s">
        <v>5926</v>
      </c>
      <c r="D185" s="1" t="s">
        <v>5927</v>
      </c>
      <c r="E185" s="1" t="s">
        <v>2102</v>
      </c>
      <c r="F185" s="1">
        <v>165</v>
      </c>
      <c r="G185" s="1" t="s">
        <v>5928</v>
      </c>
      <c r="H185" s="1" t="s">
        <v>5929</v>
      </c>
      <c r="I185" s="1" t="s">
        <v>6</v>
      </c>
      <c r="J185" s="1" t="s">
        <v>15</v>
      </c>
      <c r="K185" s="1">
        <v>66</v>
      </c>
      <c r="L185" s="1" t="s">
        <v>8</v>
      </c>
      <c r="M185" s="1"/>
      <c r="N185" s="1"/>
      <c r="O185" s="1">
        <v>65.53</v>
      </c>
      <c r="P185" s="1"/>
      <c r="Q185" s="1"/>
      <c r="R185" s="1">
        <v>30.29</v>
      </c>
      <c r="S185" s="1">
        <v>15.86</v>
      </c>
      <c r="T185" s="1">
        <v>0.65</v>
      </c>
      <c r="U185" s="80"/>
      <c r="V185" s="3"/>
      <c r="W185" s="3"/>
      <c r="X185" s="3"/>
      <c r="Y185" s="3"/>
      <c r="Z185" s="3"/>
      <c r="AA185" s="3"/>
    </row>
    <row r="186" spans="1:41">
      <c r="A186" s="1" t="s">
        <v>5309</v>
      </c>
      <c r="B186" s="1">
        <v>2012</v>
      </c>
      <c r="C186" s="1" t="s">
        <v>5973</v>
      </c>
      <c r="D186" s="1" t="s">
        <v>5974</v>
      </c>
      <c r="E186" s="1" t="s">
        <v>2163</v>
      </c>
      <c r="F186" s="1">
        <v>178</v>
      </c>
      <c r="G186" s="1" t="s">
        <v>5975</v>
      </c>
      <c r="H186" s="1" t="s">
        <v>5929</v>
      </c>
      <c r="I186" s="1" t="s">
        <v>14</v>
      </c>
      <c r="J186" s="1" t="s">
        <v>15</v>
      </c>
      <c r="K186" s="1">
        <v>57</v>
      </c>
      <c r="L186" s="1" t="s">
        <v>8</v>
      </c>
      <c r="M186" s="1"/>
      <c r="N186" s="1"/>
      <c r="O186" s="1">
        <v>5.92</v>
      </c>
      <c r="P186" s="1"/>
      <c r="Q186" s="1"/>
      <c r="R186" s="1">
        <v>2.65</v>
      </c>
      <c r="S186" s="1">
        <v>1</v>
      </c>
      <c r="T186" s="1">
        <v>0.09</v>
      </c>
      <c r="U186" s="81"/>
      <c r="V186" s="3"/>
      <c r="W186" s="3"/>
      <c r="X186" s="3"/>
      <c r="Y186" s="3"/>
      <c r="Z186" s="3"/>
      <c r="AA186" s="3"/>
    </row>
    <row r="187" spans="1:41" s="5" customFormat="1">
      <c r="A187" s="4" t="s">
        <v>5309</v>
      </c>
      <c r="B187" s="4">
        <v>2012</v>
      </c>
      <c r="C187" s="4" t="s">
        <v>5976</v>
      </c>
      <c r="D187" s="4" t="s">
        <v>5977</v>
      </c>
      <c r="E187" s="4" t="s">
        <v>2168</v>
      </c>
      <c r="F187" s="4">
        <v>179</v>
      </c>
      <c r="G187" s="4" t="s">
        <v>5978</v>
      </c>
      <c r="H187" s="4" t="s">
        <v>5979</v>
      </c>
      <c r="I187" s="4" t="s">
        <v>6</v>
      </c>
      <c r="J187" s="4" t="s">
        <v>15</v>
      </c>
      <c r="K187" s="4">
        <v>56.5</v>
      </c>
      <c r="L187" s="4" t="s">
        <v>8</v>
      </c>
      <c r="M187" s="4"/>
      <c r="N187" s="4"/>
      <c r="O187" s="4"/>
      <c r="P187" s="4"/>
      <c r="Q187" s="4"/>
      <c r="R187" s="4"/>
      <c r="S187" s="4"/>
      <c r="T187" s="4"/>
      <c r="U187" s="16"/>
      <c r="V187" s="16"/>
      <c r="W187" s="16"/>
      <c r="X187" s="16"/>
      <c r="Y187" s="16"/>
      <c r="Z187" s="16"/>
      <c r="AA187" s="16"/>
      <c r="AB187" s="28" t="str">
        <f>[1]FI!B$510</f>
        <v>4.(a)</v>
      </c>
      <c r="AC187" s="31" t="str">
        <f>[1]FI!C$510</f>
        <v>AVILON OY ent. KUITU FINLAND OY ent. SÄTERI OY, Viskoosikuidun valmistus</v>
      </c>
      <c r="AD187" s="31" t="str">
        <f>[1]FI!D$510</f>
        <v>AVILON OY ent. KUITU FINLAND OY ent. SÄTERI OY, Viskoosikuidun valmistus</v>
      </c>
      <c r="AE187" s="31">
        <f>[1]FI!E$510</f>
        <v>7739</v>
      </c>
      <c r="AF187" s="31" t="str">
        <f>[1]FI!F$510</f>
        <v>Säterintie 8</v>
      </c>
      <c r="AG187" s="31" t="str">
        <f>[1]FI!G$510</f>
        <v/>
      </c>
      <c r="AH187" s="31" t="str">
        <f>[1]FI!H$510</f>
        <v>VALKEAKOSKI</v>
      </c>
      <c r="AI187" s="31" t="str">
        <f>[1]FI!I$510</f>
        <v>37600</v>
      </c>
      <c r="AJ187" s="31">
        <f>[1]FI!J$510</f>
        <v>0</v>
      </c>
      <c r="AK187" s="31">
        <f>[1]FI!K$510</f>
        <v>0</v>
      </c>
      <c r="AL187" s="31">
        <f>[1]FI!L$510</f>
        <v>0</v>
      </c>
      <c r="AM187" s="31">
        <f>[1]FI!M$510</f>
        <v>0</v>
      </c>
      <c r="AN187" s="8" t="s">
        <v>808</v>
      </c>
    </row>
    <row r="188" spans="1:41" s="5" customFormat="1">
      <c r="A188" s="4" t="s">
        <v>5309</v>
      </c>
      <c r="B188" s="4">
        <v>2012</v>
      </c>
      <c r="C188" s="4" t="s">
        <v>5998</v>
      </c>
      <c r="D188" s="4" t="s">
        <v>5999</v>
      </c>
      <c r="E188" s="4" t="s">
        <v>2193</v>
      </c>
      <c r="F188" s="4">
        <v>185</v>
      </c>
      <c r="G188" s="4" t="s">
        <v>6000</v>
      </c>
      <c r="H188" s="4" t="s">
        <v>5979</v>
      </c>
      <c r="I188" s="4" t="s">
        <v>34</v>
      </c>
      <c r="J188" s="4" t="s">
        <v>15</v>
      </c>
      <c r="K188" s="4">
        <v>50.5</v>
      </c>
      <c r="L188" s="4" t="s">
        <v>8</v>
      </c>
      <c r="M188" s="4"/>
      <c r="N188" s="4"/>
      <c r="O188" s="4"/>
      <c r="P188" s="4"/>
      <c r="Q188" s="4"/>
      <c r="R188" s="4"/>
      <c r="S188" s="4"/>
      <c r="T188" s="4"/>
      <c r="U188" s="87"/>
      <c r="V188" s="16"/>
      <c r="W188" s="16"/>
      <c r="X188" s="16"/>
      <c r="Y188" s="16"/>
      <c r="Z188" s="16"/>
      <c r="AA188" s="16"/>
      <c r="AB188" s="28" t="str">
        <f>[1]FI!B$510</f>
        <v>4.(a)</v>
      </c>
      <c r="AC188" s="31" t="str">
        <f>[1]FI!C$510</f>
        <v>AVILON OY ent. KUITU FINLAND OY ent. SÄTERI OY, Viskoosikuidun valmistus</v>
      </c>
      <c r="AD188" s="31" t="str">
        <f>[1]FI!D$510</f>
        <v>AVILON OY ent. KUITU FINLAND OY ent. SÄTERI OY, Viskoosikuidun valmistus</v>
      </c>
      <c r="AE188" s="31">
        <f>[1]FI!E$510</f>
        <v>7739</v>
      </c>
      <c r="AF188" s="31" t="str">
        <f>[1]FI!F$510</f>
        <v>Säterintie 8</v>
      </c>
      <c r="AG188" s="31" t="str">
        <f>[1]FI!G$510</f>
        <v/>
      </c>
      <c r="AH188" s="31" t="str">
        <f>[1]FI!H$510</f>
        <v>VALKEAKOSKI</v>
      </c>
      <c r="AI188" s="31" t="str">
        <f>[1]FI!I$510</f>
        <v>37600</v>
      </c>
      <c r="AJ188" s="31">
        <f>[1]FI!J$510</f>
        <v>0</v>
      </c>
      <c r="AK188" s="31">
        <f>[1]FI!K$510</f>
        <v>0</v>
      </c>
      <c r="AL188" s="31">
        <f>[1]FI!L$510</f>
        <v>0</v>
      </c>
      <c r="AM188" s="31">
        <f>[1]FI!M$510</f>
        <v>0</v>
      </c>
      <c r="AN188" s="8" t="s">
        <v>808</v>
      </c>
    </row>
    <row r="189" spans="1:41" s="5" customFormat="1">
      <c r="A189" s="4" t="s">
        <v>5309</v>
      </c>
      <c r="B189" s="4">
        <v>2012</v>
      </c>
      <c r="C189" s="4" t="s">
        <v>5748</v>
      </c>
      <c r="D189" s="4" t="s">
        <v>5749</v>
      </c>
      <c r="E189" s="4" t="s">
        <v>1897</v>
      </c>
      <c r="F189" s="4">
        <v>119</v>
      </c>
      <c r="G189" s="4" t="s">
        <v>5750</v>
      </c>
      <c r="H189" s="4" t="s">
        <v>5751</v>
      </c>
      <c r="I189" s="4" t="s">
        <v>6</v>
      </c>
      <c r="J189" s="4" t="s">
        <v>15</v>
      </c>
      <c r="K189" s="4">
        <v>98</v>
      </c>
      <c r="L189" s="4" t="s">
        <v>8</v>
      </c>
      <c r="M189" s="4"/>
      <c r="N189" s="4"/>
      <c r="O189" s="4"/>
      <c r="P189" s="4"/>
      <c r="Q189" s="4"/>
      <c r="R189" s="4"/>
      <c r="S189" s="4">
        <v>77.3</v>
      </c>
      <c r="T189" s="4"/>
      <c r="U189" s="87"/>
      <c r="V189" s="16"/>
      <c r="W189" s="16"/>
      <c r="X189" s="16"/>
      <c r="Y189" s="16"/>
      <c r="Z189" s="16"/>
      <c r="AA189" s="16"/>
      <c r="AB189" s="28" t="str">
        <f>[1]FI!B$512</f>
        <v>6.(a)</v>
      </c>
      <c r="AC189" s="31" t="str">
        <f>[1]FI!C$512</f>
        <v>UPM-KYMMENE OYJ , TERVASAARI</v>
      </c>
      <c r="AD189" s="31" t="str">
        <f>[1]FI!D$512</f>
        <v>UPM-KYMMENE OYJ , TERVASAARI</v>
      </c>
      <c r="AE189" s="31">
        <f>[1]FI!E$512</f>
        <v>7737</v>
      </c>
      <c r="AF189" s="31" t="str">
        <f>[1]FI!F$512</f>
        <v>Tehtaankatu 3</v>
      </c>
      <c r="AG189" s="31" t="str">
        <f>[1]FI!G$512</f>
        <v/>
      </c>
      <c r="AH189" s="31" t="str">
        <f>[1]FI!H$512</f>
        <v>VALKEAKOSKI</v>
      </c>
      <c r="AI189" s="31" t="str">
        <f>[1]FI!I$512</f>
        <v>37600</v>
      </c>
      <c r="AJ189" s="31">
        <f>[1]FI!J$512</f>
        <v>396</v>
      </c>
      <c r="AK189" s="31">
        <f>[1]FI!K$512</f>
        <v>153</v>
      </c>
      <c r="AL189" s="31">
        <f>[1]FI!L$512</f>
        <v>0</v>
      </c>
      <c r="AM189" s="31">
        <f>[1]FI!M$512</f>
        <v>389</v>
      </c>
      <c r="AN189" s="8" t="s">
        <v>808</v>
      </c>
    </row>
    <row r="190" spans="1:41" s="5" customFormat="1">
      <c r="A190" s="4" t="s">
        <v>5309</v>
      </c>
      <c r="B190" s="4">
        <v>2012</v>
      </c>
      <c r="C190" s="4" t="s">
        <v>5788</v>
      </c>
      <c r="D190" s="4" t="s">
        <v>5789</v>
      </c>
      <c r="E190" s="4" t="s">
        <v>1942</v>
      </c>
      <c r="F190" s="4">
        <v>129</v>
      </c>
      <c r="G190" s="4" t="s">
        <v>5790</v>
      </c>
      <c r="H190" s="4" t="s">
        <v>5751</v>
      </c>
      <c r="I190" s="4" t="s">
        <v>34</v>
      </c>
      <c r="J190" s="4" t="s">
        <v>15</v>
      </c>
      <c r="K190" s="4">
        <v>84.6</v>
      </c>
      <c r="L190" s="4" t="s">
        <v>8</v>
      </c>
      <c r="M190" s="4">
        <v>1710.17</v>
      </c>
      <c r="N190" s="4">
        <v>787.61</v>
      </c>
      <c r="O190" s="4"/>
      <c r="P190" s="4">
        <v>131.6</v>
      </c>
      <c r="Q190" s="4"/>
      <c r="R190" s="4">
        <v>152.6</v>
      </c>
      <c r="S190" s="4">
        <v>281.10000000000002</v>
      </c>
      <c r="T190" s="4">
        <v>9.6</v>
      </c>
      <c r="U190" s="87"/>
      <c r="V190" s="16"/>
      <c r="W190" s="16"/>
      <c r="X190" s="16"/>
      <c r="Y190" s="16"/>
      <c r="Z190" s="16"/>
      <c r="AA190" s="16"/>
      <c r="AB190" s="28" t="str">
        <f>[1]FI!B$512</f>
        <v>6.(a)</v>
      </c>
      <c r="AC190" s="31" t="str">
        <f>[1]FI!C$512</f>
        <v>UPM-KYMMENE OYJ , TERVASAARI</v>
      </c>
      <c r="AD190" s="31" t="str">
        <f>[1]FI!D$512</f>
        <v>UPM-KYMMENE OYJ , TERVASAARI</v>
      </c>
      <c r="AE190" s="31">
        <f>[1]FI!E$512</f>
        <v>7737</v>
      </c>
      <c r="AF190" s="31" t="str">
        <f>[1]FI!F$512</f>
        <v>Tehtaankatu 3</v>
      </c>
      <c r="AG190" s="31" t="str">
        <f>[1]FI!G$512</f>
        <v/>
      </c>
      <c r="AH190" s="31" t="str">
        <f>[1]FI!H$512</f>
        <v>VALKEAKOSKI</v>
      </c>
      <c r="AI190" s="31" t="str">
        <f>[1]FI!I$512</f>
        <v>37600</v>
      </c>
      <c r="AJ190" s="31">
        <f>[1]FI!J$512</f>
        <v>396</v>
      </c>
      <c r="AK190" s="31">
        <f>[1]FI!K$512</f>
        <v>153</v>
      </c>
      <c r="AL190" s="31">
        <f>[1]FI!L$512</f>
        <v>0</v>
      </c>
      <c r="AM190" s="31">
        <f>[1]FI!M$512</f>
        <v>389</v>
      </c>
      <c r="AN190" s="8" t="s">
        <v>808</v>
      </c>
    </row>
    <row r="191" spans="1:41" s="5" customFormat="1">
      <c r="A191" s="4" t="s">
        <v>5309</v>
      </c>
      <c r="B191" s="4">
        <v>2012</v>
      </c>
      <c r="C191" s="4" t="s">
        <v>5470</v>
      </c>
      <c r="D191" s="4" t="s">
        <v>5471</v>
      </c>
      <c r="E191" s="4" t="s">
        <v>199</v>
      </c>
      <c r="F191" s="4">
        <v>41</v>
      </c>
      <c r="G191" s="4" t="s">
        <v>5472</v>
      </c>
      <c r="H191" s="4" t="s">
        <v>5473</v>
      </c>
      <c r="I191" s="4" t="s">
        <v>6</v>
      </c>
      <c r="J191" s="4" t="s">
        <v>15</v>
      </c>
      <c r="K191" s="4">
        <v>230</v>
      </c>
      <c r="L191" s="4" t="s">
        <v>8</v>
      </c>
      <c r="M191" s="4"/>
      <c r="N191" s="4">
        <v>5415</v>
      </c>
      <c r="O191" s="4"/>
      <c r="P191" s="4">
        <v>178</v>
      </c>
      <c r="Q191" s="4"/>
      <c r="R191" s="4">
        <v>874</v>
      </c>
      <c r="S191" s="4">
        <v>1030.7</v>
      </c>
      <c r="T191" s="4">
        <v>5.6</v>
      </c>
      <c r="U191" s="87"/>
      <c r="V191" s="16"/>
      <c r="W191" s="16"/>
      <c r="X191" s="16"/>
      <c r="Y191" s="16"/>
      <c r="Z191" s="16"/>
      <c r="AA191" s="16"/>
      <c r="AB191" s="28" t="str">
        <f>[1]FI!B$518</f>
        <v>1.(c)</v>
      </c>
      <c r="AC191" s="31" t="str">
        <f>[1]FI!C$518</f>
        <v>Vantaan Energia Oy, Martinlaakson voimalaitos</v>
      </c>
      <c r="AD191" s="31" t="str">
        <f>[1]FI!D$518</f>
        <v>Vantaan Energia Oy, Martinlaakson voimalaitos</v>
      </c>
      <c r="AE191" s="31">
        <f>[1]FI!E$518</f>
        <v>6188</v>
      </c>
      <c r="AF191" s="31" t="str">
        <f>[1]FI!F$518</f>
        <v>MARTINKYLÄNTIE 19</v>
      </c>
      <c r="AG191" s="31" t="str">
        <f>[1]FI!G$518</f>
        <v/>
      </c>
      <c r="AH191" s="31" t="str">
        <f>[1]FI!H$518</f>
        <v>VANTAA</v>
      </c>
      <c r="AI191" s="31" t="str">
        <f>[1]FI!I$518</f>
        <v>01620</v>
      </c>
      <c r="AJ191" s="31">
        <f>[1]FI!J$518</f>
        <v>1270</v>
      </c>
      <c r="AK191" s="31">
        <f>[1]FI!K$518</f>
        <v>874</v>
      </c>
      <c r="AL191" s="31">
        <f>[1]FI!L$518</f>
        <v>0</v>
      </c>
      <c r="AM191" s="31">
        <f>[1]FI!M$518</f>
        <v>674</v>
      </c>
      <c r="AN191" s="8" t="s">
        <v>810</v>
      </c>
    </row>
    <row r="192" spans="1:41" s="5" customFormat="1">
      <c r="A192" s="4" t="s">
        <v>5309</v>
      </c>
      <c r="B192" s="4">
        <v>2012</v>
      </c>
      <c r="C192" s="4" t="s">
        <v>5478</v>
      </c>
      <c r="D192" s="4" t="s">
        <v>5479</v>
      </c>
      <c r="E192" s="4" t="s">
        <v>209</v>
      </c>
      <c r="F192" s="4">
        <v>43</v>
      </c>
      <c r="G192" s="4" t="s">
        <v>5480</v>
      </c>
      <c r="H192" s="4" t="s">
        <v>5473</v>
      </c>
      <c r="I192" s="4" t="s">
        <v>14</v>
      </c>
      <c r="J192" s="4" t="s">
        <v>15</v>
      </c>
      <c r="K192" s="4">
        <v>220</v>
      </c>
      <c r="L192" s="4" t="s">
        <v>27</v>
      </c>
      <c r="M192" s="4"/>
      <c r="N192" s="4"/>
      <c r="O192" s="4"/>
      <c r="P192" s="4">
        <v>1976</v>
      </c>
      <c r="Q192" s="4"/>
      <c r="R192" s="4"/>
      <c r="S192" s="4">
        <v>92.5</v>
      </c>
      <c r="T192" s="4"/>
      <c r="U192" s="87"/>
      <c r="V192" s="16"/>
      <c r="W192" s="16"/>
      <c r="X192" s="16"/>
      <c r="Y192" s="16"/>
      <c r="Z192" s="16"/>
      <c r="AA192" s="16"/>
      <c r="AB192" s="28" t="str">
        <f>[1]FI!B$518</f>
        <v>1.(c)</v>
      </c>
      <c r="AC192" s="31" t="str">
        <f>[1]FI!C$518</f>
        <v>Vantaan Energia Oy, Martinlaakson voimalaitos</v>
      </c>
      <c r="AD192" s="31" t="str">
        <f>[1]FI!D$518</f>
        <v>Vantaan Energia Oy, Martinlaakson voimalaitos</v>
      </c>
      <c r="AE192" s="31">
        <f>[1]FI!E$518</f>
        <v>6188</v>
      </c>
      <c r="AF192" s="31" t="str">
        <f>[1]FI!F$518</f>
        <v>MARTINKYLÄNTIE 19</v>
      </c>
      <c r="AG192" s="31" t="str">
        <f>[1]FI!G$518</f>
        <v/>
      </c>
      <c r="AH192" s="31" t="str">
        <f>[1]FI!H$518</f>
        <v>VANTAA</v>
      </c>
      <c r="AI192" s="31" t="str">
        <f>[1]FI!I$518</f>
        <v>01620</v>
      </c>
      <c r="AJ192" s="31">
        <f>[1]FI!J$518</f>
        <v>1270</v>
      </c>
      <c r="AK192" s="31">
        <f>[1]FI!K$518</f>
        <v>874</v>
      </c>
      <c r="AL192" s="31">
        <f>[1]FI!L$518</f>
        <v>0</v>
      </c>
      <c r="AM192" s="31">
        <f>[1]FI!M$518</f>
        <v>674</v>
      </c>
      <c r="AN192" s="8" t="s">
        <v>810</v>
      </c>
    </row>
    <row r="193" spans="1:41" s="5" customFormat="1">
      <c r="A193" s="4" t="s">
        <v>5309</v>
      </c>
      <c r="B193" s="4">
        <v>2012</v>
      </c>
      <c r="C193" s="4" t="s">
        <v>5524</v>
      </c>
      <c r="D193" s="4" t="s">
        <v>5525</v>
      </c>
      <c r="E193" s="4" t="s">
        <v>264</v>
      </c>
      <c r="F193" s="4">
        <v>56</v>
      </c>
      <c r="G193" s="4" t="s">
        <v>5526</v>
      </c>
      <c r="H193" s="4" t="s">
        <v>5473</v>
      </c>
      <c r="I193" s="4" t="s">
        <v>6</v>
      </c>
      <c r="J193" s="4" t="s">
        <v>15</v>
      </c>
      <c r="K193" s="4">
        <v>196</v>
      </c>
      <c r="L193" s="4" t="s">
        <v>8</v>
      </c>
      <c r="M193" s="4"/>
      <c r="N193" s="4"/>
      <c r="O193" s="4"/>
      <c r="P193" s="4">
        <v>971</v>
      </c>
      <c r="Q193" s="4"/>
      <c r="R193" s="4"/>
      <c r="S193" s="4">
        <v>145.69999999999999</v>
      </c>
      <c r="T193" s="4"/>
      <c r="U193" s="87"/>
      <c r="V193" s="16"/>
      <c r="W193" s="16"/>
      <c r="X193" s="16"/>
      <c r="Y193" s="16"/>
      <c r="Z193" s="16"/>
      <c r="AA193" s="16"/>
      <c r="AB193" s="28" t="str">
        <f>[1]FI!B$518</f>
        <v>1.(c)</v>
      </c>
      <c r="AC193" s="31" t="str">
        <f>[1]FI!C$518</f>
        <v>Vantaan Energia Oy, Martinlaakson voimalaitos</v>
      </c>
      <c r="AD193" s="31" t="str">
        <f>[1]FI!D$518</f>
        <v>Vantaan Energia Oy, Martinlaakson voimalaitos</v>
      </c>
      <c r="AE193" s="31">
        <f>[1]FI!E$518</f>
        <v>6188</v>
      </c>
      <c r="AF193" s="31" t="str">
        <f>[1]FI!F$518</f>
        <v>MARTINKYLÄNTIE 19</v>
      </c>
      <c r="AG193" s="31" t="str">
        <f>[1]FI!G$518</f>
        <v/>
      </c>
      <c r="AH193" s="31" t="str">
        <f>[1]FI!H$518</f>
        <v>VANTAA</v>
      </c>
      <c r="AI193" s="31" t="str">
        <f>[1]FI!I$518</f>
        <v>01620</v>
      </c>
      <c r="AJ193" s="31">
        <f>[1]FI!J$518</f>
        <v>1270</v>
      </c>
      <c r="AK193" s="31">
        <f>[1]FI!K$518</f>
        <v>874</v>
      </c>
      <c r="AL193" s="31">
        <f>[1]FI!L$518</f>
        <v>0</v>
      </c>
      <c r="AM193" s="31">
        <f>[1]FI!M$518</f>
        <v>674</v>
      </c>
      <c r="AN193" s="8" t="s">
        <v>810</v>
      </c>
    </row>
    <row r="194" spans="1:41" s="5" customFormat="1">
      <c r="A194" s="4" t="s">
        <v>5309</v>
      </c>
      <c r="B194" s="4">
        <v>2012</v>
      </c>
      <c r="C194" s="4" t="s">
        <v>5894</v>
      </c>
      <c r="D194" s="4" t="s">
        <v>5895</v>
      </c>
      <c r="E194" s="4" t="s">
        <v>2059</v>
      </c>
      <c r="F194" s="4">
        <v>156</v>
      </c>
      <c r="G194" s="4" t="s">
        <v>5896</v>
      </c>
      <c r="H194" s="4" t="s">
        <v>5897</v>
      </c>
      <c r="I194" s="4" t="s">
        <v>6</v>
      </c>
      <c r="J194" s="4" t="s">
        <v>15</v>
      </c>
      <c r="K194" s="4">
        <v>68</v>
      </c>
      <c r="L194" s="4" t="s">
        <v>8</v>
      </c>
      <c r="M194" s="4"/>
      <c r="N194" s="4"/>
      <c r="O194" s="4"/>
      <c r="P194" s="4"/>
      <c r="Q194" s="4"/>
      <c r="R194" s="4"/>
      <c r="S194" s="4"/>
      <c r="T194" s="4"/>
      <c r="U194" s="87"/>
      <c r="V194" s="16"/>
      <c r="W194" s="16"/>
      <c r="X194" s="16"/>
      <c r="Y194" s="16"/>
      <c r="Z194" s="16"/>
      <c r="AA194" s="16"/>
      <c r="AB194" s="28" t="str">
        <f>[1]FI!B$518</f>
        <v>1.(c)</v>
      </c>
      <c r="AC194" s="31" t="str">
        <f>[1]FI!C$518</f>
        <v>Vantaan Energia Oy, Martinlaakson voimalaitos</v>
      </c>
      <c r="AD194" s="31" t="str">
        <f>[1]FI!D$518</f>
        <v>Vantaan Energia Oy, Martinlaakson voimalaitos</v>
      </c>
      <c r="AE194" s="31">
        <f>[1]FI!E$518</f>
        <v>6188</v>
      </c>
      <c r="AF194" s="31" t="str">
        <f>[1]FI!F$518</f>
        <v>MARTINKYLÄNTIE 19</v>
      </c>
      <c r="AG194" s="31" t="str">
        <f>[1]FI!G$518</f>
        <v/>
      </c>
      <c r="AH194" s="31" t="str">
        <f>[1]FI!H$518</f>
        <v>VANTAA</v>
      </c>
      <c r="AI194" s="31" t="str">
        <f>[1]FI!I$518</f>
        <v>01620</v>
      </c>
      <c r="AJ194" s="31">
        <f>[1]FI!J$518</f>
        <v>1270</v>
      </c>
      <c r="AK194" s="31">
        <f>[1]FI!K$518</f>
        <v>874</v>
      </c>
      <c r="AL194" s="31">
        <f>[1]FI!L$518</f>
        <v>0</v>
      </c>
      <c r="AM194" s="31">
        <f>[1]FI!M$518</f>
        <v>674</v>
      </c>
      <c r="AN194" s="8" t="s">
        <v>810</v>
      </c>
    </row>
    <row r="195" spans="1:41" s="5" customFormat="1">
      <c r="A195" s="4" t="s">
        <v>5309</v>
      </c>
      <c r="B195" s="4">
        <v>2012</v>
      </c>
      <c r="C195" s="4" t="s">
        <v>5606</v>
      </c>
      <c r="D195" s="4" t="s">
        <v>5607</v>
      </c>
      <c r="E195" s="4" t="s">
        <v>367</v>
      </c>
      <c r="F195" s="4">
        <v>79</v>
      </c>
      <c r="G195" s="4" t="s">
        <v>5608</v>
      </c>
      <c r="H195" s="4" t="s">
        <v>5609</v>
      </c>
      <c r="I195" s="4" t="s">
        <v>14</v>
      </c>
      <c r="J195" s="4" t="s">
        <v>15</v>
      </c>
      <c r="K195" s="4">
        <v>150</v>
      </c>
      <c r="L195" s="4" t="s">
        <v>8</v>
      </c>
      <c r="M195" s="4"/>
      <c r="N195" s="4"/>
      <c r="O195" s="4"/>
      <c r="P195" s="4"/>
      <c r="Q195" s="4"/>
      <c r="R195" s="4"/>
      <c r="S195" s="4"/>
      <c r="T195" s="4"/>
      <c r="U195" s="87"/>
      <c r="V195" s="16"/>
      <c r="W195" s="16"/>
      <c r="X195" s="16"/>
      <c r="Y195" s="16"/>
      <c r="Z195" s="16"/>
      <c r="AA195" s="16"/>
      <c r="AB195" s="28" t="str">
        <f>[1]FI!B$519</f>
        <v>6.(b)</v>
      </c>
      <c r="AC195" s="31" t="str">
        <f>[1]FI!C$519</f>
        <v>Stora Enso Oyj, Varkauden tehtaat</v>
      </c>
      <c r="AD195" s="31" t="str">
        <f>[1]FI!D$519</f>
        <v>Stora Enso Oyj, Varkauden tehtaat</v>
      </c>
      <c r="AE195" s="31">
        <f>[1]FI!E$519</f>
        <v>7249</v>
      </c>
      <c r="AF195" s="31" t="str">
        <f>[1]FI!F$519</f>
        <v>Ahlströminkatu 26-28</v>
      </c>
      <c r="AG195" s="31" t="str">
        <f>[1]FI!G$519</f>
        <v/>
      </c>
      <c r="AH195" s="31" t="str">
        <f>[1]FI!H$519</f>
        <v>VARKAUS</v>
      </c>
      <c r="AI195" s="31" t="str">
        <f>[1]FI!I$519</f>
        <v>78250</v>
      </c>
      <c r="AJ195" s="31">
        <f>[1]FI!J$519</f>
        <v>746</v>
      </c>
      <c r="AK195" s="31">
        <f>[1]FI!K$519</f>
        <v>169</v>
      </c>
      <c r="AL195" s="31">
        <f>[1]FI!L$519</f>
        <v>151</v>
      </c>
      <c r="AM195" s="31">
        <f>[1]FI!M$519</f>
        <v>712</v>
      </c>
      <c r="AN195" s="8" t="s">
        <v>810</v>
      </c>
    </row>
    <row r="196" spans="1:41" s="32" customFormat="1" ht="15" thickBot="1">
      <c r="A196" s="33" t="s">
        <v>5309</v>
      </c>
      <c r="B196" s="33">
        <v>2012</v>
      </c>
      <c r="C196" s="33" t="s">
        <v>5610</v>
      </c>
      <c r="D196" s="33" t="s">
        <v>5611</v>
      </c>
      <c r="E196" s="33" t="s">
        <v>372</v>
      </c>
      <c r="F196" s="33">
        <v>80</v>
      </c>
      <c r="G196" s="33" t="s">
        <v>5612</v>
      </c>
      <c r="H196" s="33" t="s">
        <v>5609</v>
      </c>
      <c r="I196" s="33" t="s">
        <v>14</v>
      </c>
      <c r="J196" s="33" t="s">
        <v>15</v>
      </c>
      <c r="K196" s="33">
        <v>150</v>
      </c>
      <c r="L196" s="33" t="s">
        <v>8</v>
      </c>
      <c r="M196" s="33">
        <v>2187</v>
      </c>
      <c r="N196" s="33">
        <v>274</v>
      </c>
      <c r="O196" s="33">
        <v>4.3</v>
      </c>
      <c r="P196" s="33"/>
      <c r="Q196" s="33"/>
      <c r="R196" s="33">
        <v>37.9</v>
      </c>
      <c r="S196" s="33">
        <v>290.39999999999998</v>
      </c>
      <c r="T196" s="33">
        <v>11</v>
      </c>
      <c r="U196" s="96"/>
      <c r="V196" s="33"/>
      <c r="W196" s="33"/>
      <c r="X196" s="33"/>
      <c r="Y196" s="33"/>
      <c r="Z196" s="33"/>
      <c r="AA196" s="33"/>
      <c r="AB196" s="34" t="str">
        <f>[1]FI!B$519</f>
        <v>6.(b)</v>
      </c>
      <c r="AC196" s="32" t="str">
        <f>[1]FI!C$519</f>
        <v>Stora Enso Oyj, Varkauden tehtaat</v>
      </c>
      <c r="AD196" s="32" t="str">
        <f>[1]FI!D$519</f>
        <v>Stora Enso Oyj, Varkauden tehtaat</v>
      </c>
      <c r="AE196" s="32">
        <f>[1]FI!E$519</f>
        <v>7249</v>
      </c>
      <c r="AF196" s="32" t="str">
        <f>[1]FI!F$519</f>
        <v>Ahlströminkatu 26-28</v>
      </c>
      <c r="AG196" s="32" t="str">
        <f>[1]FI!G$519</f>
        <v/>
      </c>
      <c r="AH196" s="32" t="str">
        <f>[1]FI!H$519</f>
        <v>VARKAUS</v>
      </c>
      <c r="AI196" s="32" t="str">
        <f>[1]FI!I$519</f>
        <v>78250</v>
      </c>
      <c r="AJ196" s="32">
        <f>[1]FI!J$519</f>
        <v>746</v>
      </c>
      <c r="AK196" s="32">
        <f>[1]FI!K$519</f>
        <v>169</v>
      </c>
      <c r="AL196" s="32">
        <f>[1]FI!L$519</f>
        <v>151</v>
      </c>
      <c r="AM196" s="32">
        <f>[1]FI!M$519</f>
        <v>712</v>
      </c>
      <c r="AN196" s="42" t="s">
        <v>810</v>
      </c>
      <c r="AO196" s="31"/>
    </row>
    <row r="197" spans="1:41">
      <c r="AN197" s="48">
        <f>COUNTA($AN$3:$AN$196)+COUNTBLANK($AN$3:$AN$196)</f>
        <v>194</v>
      </c>
      <c r="AO197" s="49" t="s">
        <v>4171</v>
      </c>
    </row>
    <row r="198" spans="1:41">
      <c r="AN198" s="50">
        <f>COUNTIF($AN$3:$AN$196,"p")</f>
        <v>99</v>
      </c>
      <c r="AO198" s="51" t="s">
        <v>808</v>
      </c>
    </row>
    <row r="199" spans="1:41">
      <c r="AN199" s="50">
        <f>COUNTIF($AN$3:$AN$196,"n")</f>
        <v>31</v>
      </c>
      <c r="AO199" s="51" t="s">
        <v>810</v>
      </c>
    </row>
    <row r="200" spans="1:41">
      <c r="AN200" s="50">
        <f>COUNTIF($AN$3:$AN$196,"m")</f>
        <v>1</v>
      </c>
      <c r="AO200" s="51" t="s">
        <v>809</v>
      </c>
    </row>
    <row r="201" spans="1:41" ht="15" thickBot="1">
      <c r="AN201" s="52">
        <f>COUNTIF($AN$3:$AN$196,"l")</f>
        <v>6</v>
      </c>
      <c r="AO201" s="53" t="s">
        <v>12971</v>
      </c>
    </row>
  </sheetData>
  <autoFilter ref="A2:AO200"/>
  <sortState ref="A3:AK196">
    <sortCondition ref="H3:H196"/>
  </sortState>
  <mergeCells count="3">
    <mergeCell ref="A1:H1"/>
    <mergeCell ref="AC1:AI1"/>
    <mergeCell ref="AN1:AN2"/>
  </mergeCells>
  <pageMargins left="0.7" right="0.7" top="0.78740157499999996" bottom="0.78740157499999996" header="0.3" footer="0.3"/>
  <legacyDrawing r:id="rId1"/>
</worksheet>
</file>

<file path=xl/worksheets/sheet11.xml><?xml version="1.0" encoding="utf-8"?>
<worksheet xmlns="http://schemas.openxmlformats.org/spreadsheetml/2006/main" xmlns:r="http://schemas.openxmlformats.org/officeDocument/2006/relationships">
  <dimension ref="A1:AO261"/>
  <sheetViews>
    <sheetView topLeftCell="A223" zoomScale="85" zoomScaleNormal="85" workbookViewId="0">
      <selection activeCell="F6" sqref="F6"/>
    </sheetView>
  </sheetViews>
  <sheetFormatPr defaultColWidth="11.5546875" defaultRowHeight="14.4"/>
  <cols>
    <col min="1" max="1" width="4" customWidth="1"/>
    <col min="2" max="2" width="5.33203125" customWidth="1"/>
    <col min="3" max="3" width="6.6640625" customWidth="1"/>
    <col min="4" max="4" width="9.88671875" bestFit="1" customWidth="1"/>
    <col min="5" max="6" width="8.5546875" customWidth="1"/>
    <col min="7" max="7" width="6.88671875" customWidth="1"/>
    <col min="8" max="8" width="22.33203125" customWidth="1"/>
    <col min="9" max="9" width="14.5546875" customWidth="1"/>
    <col min="10" max="10" width="9.6640625" customWidth="1"/>
    <col min="11" max="11" width="8.109375" customWidth="1"/>
    <col min="12" max="12" width="5.109375" customWidth="1"/>
    <col min="13" max="13" width="5.5546875" customWidth="1"/>
    <col min="14" max="18" width="11.44140625" customWidth="1"/>
    <col min="19" max="27" width="11.44140625" style="20" customWidth="1"/>
    <col min="28" max="28" width="6.88671875" style="12" customWidth="1"/>
    <col min="29" max="30" width="10.88671875" style="20" customWidth="1"/>
    <col min="31" max="31" width="7.33203125" style="20" customWidth="1"/>
    <col min="32" max="32" width="11" style="20" customWidth="1"/>
    <col min="33" max="33" width="5.44140625" style="20" customWidth="1"/>
    <col min="34" max="39" width="10.88671875" style="20" customWidth="1"/>
    <col min="40" max="40" width="13.6640625" style="106" customWidth="1"/>
  </cols>
  <sheetData>
    <row r="1" spans="1:41" ht="18">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90"/>
      <c r="AK1" s="90"/>
      <c r="AL1" s="90"/>
      <c r="AM1" s="90"/>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6014</v>
      </c>
      <c r="B3" s="4">
        <v>2012</v>
      </c>
      <c r="C3" s="4" t="s">
        <v>6015</v>
      </c>
      <c r="D3" s="4" t="s">
        <v>6016</v>
      </c>
      <c r="E3" s="4" t="s">
        <v>2370</v>
      </c>
      <c r="F3" s="4">
        <v>224</v>
      </c>
      <c r="G3" s="4" t="s">
        <v>6017</v>
      </c>
      <c r="H3" s="4" t="s">
        <v>6018</v>
      </c>
      <c r="I3" s="4" t="s">
        <v>34</v>
      </c>
      <c r="J3" s="4" t="s">
        <v>476</v>
      </c>
      <c r="K3" s="4">
        <v>70</v>
      </c>
      <c r="L3" s="4" t="s">
        <v>6019</v>
      </c>
      <c r="M3" s="4">
        <v>0</v>
      </c>
      <c r="N3" s="4">
        <v>0</v>
      </c>
      <c r="O3" s="4">
        <v>125.58126000000001</v>
      </c>
      <c r="P3" s="4">
        <v>0</v>
      </c>
      <c r="Q3" s="4">
        <v>0</v>
      </c>
      <c r="R3" s="4">
        <v>4.7792687313000002</v>
      </c>
      <c r="S3" s="16">
        <v>11.172499999999999</v>
      </c>
      <c r="T3" s="16">
        <v>1.635</v>
      </c>
      <c r="U3" s="87"/>
      <c r="V3" s="16"/>
      <c r="W3" s="16"/>
      <c r="X3" s="16"/>
      <c r="Y3" s="16"/>
      <c r="Z3" s="16"/>
      <c r="AA3" s="16"/>
      <c r="AB3" s="28" t="str">
        <f>[1]FR!B$26</f>
        <v>1.(c)</v>
      </c>
      <c r="AC3" s="31" t="str">
        <f>[1]FR!C$26</f>
        <v>EDF Corse Centrale du Vazzio</v>
      </c>
      <c r="AD3" s="31" t="str">
        <f>[1]FR!D$26</f>
        <v>Centrale thermique du VAZZIO</v>
      </c>
      <c r="AE3" s="31">
        <f>[1]FR!E$26</f>
        <v>4929</v>
      </c>
      <c r="AF3" s="31" t="str">
        <f>[1]FR!F$26</f>
        <v>ZI du VAZZIO</v>
      </c>
      <c r="AG3" s="31" t="str">
        <f>[1]FR!G$26</f>
        <v/>
      </c>
      <c r="AH3" s="31" t="str">
        <f>[1]FR!H$26</f>
        <v>AJACCIO</v>
      </c>
      <c r="AI3" s="31" t="str">
        <f>[1]FR!I$26</f>
        <v>20090</v>
      </c>
      <c r="AJ3" s="31">
        <f>[1]FR!J$26</f>
        <v>3750</v>
      </c>
      <c r="AK3" s="31">
        <f>[1]FR!K$26</f>
        <v>1160</v>
      </c>
      <c r="AL3" s="31">
        <f>[1]FR!L$26</f>
        <v>152</v>
      </c>
      <c r="AM3" s="31">
        <f>[1]FR!M$26</f>
        <v>506</v>
      </c>
      <c r="AN3" s="103" t="s">
        <v>809</v>
      </c>
      <c r="AO3" s="31"/>
    </row>
    <row r="4" spans="1:41" s="35" customFormat="1">
      <c r="A4" s="1" t="s">
        <v>6014</v>
      </c>
      <c r="B4" s="1">
        <v>2012</v>
      </c>
      <c r="C4" s="1" t="s">
        <v>6020</v>
      </c>
      <c r="D4" s="1" t="s">
        <v>6021</v>
      </c>
      <c r="E4" s="1" t="s">
        <v>2154</v>
      </c>
      <c r="F4" s="1">
        <v>176</v>
      </c>
      <c r="G4" s="1" t="s">
        <v>6022</v>
      </c>
      <c r="H4" s="1" t="s">
        <v>6023</v>
      </c>
      <c r="I4" s="1" t="s">
        <v>6</v>
      </c>
      <c r="J4" s="1" t="s">
        <v>470</v>
      </c>
      <c r="K4" s="1">
        <v>90</v>
      </c>
      <c r="L4" s="1" t="s">
        <v>6024</v>
      </c>
      <c r="M4" s="1">
        <v>219.37607999999997</v>
      </c>
      <c r="N4" s="1">
        <v>0</v>
      </c>
      <c r="O4" s="1">
        <v>0</v>
      </c>
      <c r="P4" s="1">
        <v>1.62</v>
      </c>
      <c r="Q4" s="1">
        <v>0</v>
      </c>
      <c r="R4" s="1">
        <v>1.1060000000000001</v>
      </c>
      <c r="S4" s="3">
        <v>30.03</v>
      </c>
      <c r="T4" s="3">
        <v>1.3660000000000001</v>
      </c>
      <c r="U4" s="80"/>
      <c r="V4" s="3"/>
      <c r="W4" s="3"/>
      <c r="X4" s="3"/>
      <c r="Y4" s="3"/>
      <c r="Z4" s="3"/>
      <c r="AA4" s="3"/>
      <c r="AB4" s="95"/>
      <c r="AC4" s="67"/>
      <c r="AD4" s="67"/>
      <c r="AE4" s="67"/>
      <c r="AF4" s="67"/>
      <c r="AG4" s="67"/>
      <c r="AH4" s="67"/>
      <c r="AI4" s="67"/>
      <c r="AJ4" s="67"/>
      <c r="AK4" s="67"/>
      <c r="AL4" s="67"/>
      <c r="AM4" s="67"/>
      <c r="AN4" s="104"/>
      <c r="AO4" s="67"/>
    </row>
    <row r="5" spans="1:41" s="35" customFormat="1">
      <c r="A5" s="1" t="s">
        <v>6014</v>
      </c>
      <c r="B5" s="1">
        <v>2012</v>
      </c>
      <c r="C5" s="1" t="s">
        <v>6025</v>
      </c>
      <c r="D5" s="1" t="s">
        <v>6026</v>
      </c>
      <c r="E5" s="1" t="s">
        <v>2013</v>
      </c>
      <c r="F5" s="1">
        <v>146</v>
      </c>
      <c r="G5" s="1" t="s">
        <v>6027</v>
      </c>
      <c r="H5" s="1" t="s">
        <v>6028</v>
      </c>
      <c r="I5" s="1" t="s">
        <v>14</v>
      </c>
      <c r="J5" s="1" t="s">
        <v>470</v>
      </c>
      <c r="K5" s="1">
        <v>57.8</v>
      </c>
      <c r="L5" s="1" t="s">
        <v>6024</v>
      </c>
      <c r="M5" s="1">
        <v>0</v>
      </c>
      <c r="N5" s="1">
        <v>0</v>
      </c>
      <c r="O5" s="1">
        <v>0</v>
      </c>
      <c r="P5" s="1">
        <v>53.979307199999994</v>
      </c>
      <c r="Q5" s="1">
        <v>0</v>
      </c>
      <c r="R5" s="1">
        <v>2.69896536E-2</v>
      </c>
      <c r="S5" s="3">
        <v>3.238758432</v>
      </c>
      <c r="T5" s="3">
        <v>4.8581376480000001E-2</v>
      </c>
      <c r="U5" s="80"/>
      <c r="V5" s="3"/>
      <c r="W5" s="3"/>
      <c r="X5" s="3"/>
      <c r="Y5" s="3"/>
      <c r="Z5" s="3"/>
      <c r="AA5" s="3"/>
      <c r="AB5" s="95"/>
      <c r="AC5" s="67"/>
      <c r="AD5" s="67"/>
      <c r="AE5" s="67"/>
      <c r="AF5" s="67"/>
      <c r="AG5" s="67"/>
      <c r="AH5" s="67"/>
      <c r="AI5" s="67"/>
      <c r="AJ5" s="67"/>
      <c r="AK5" s="67"/>
      <c r="AL5" s="67"/>
      <c r="AM5" s="67"/>
      <c r="AN5" s="104"/>
      <c r="AO5" s="67"/>
    </row>
    <row r="6" spans="1:41" s="35" customFormat="1">
      <c r="A6" s="1" t="s">
        <v>6014</v>
      </c>
      <c r="B6" s="1">
        <v>2012</v>
      </c>
      <c r="C6" s="1" t="s">
        <v>6029</v>
      </c>
      <c r="D6" s="1" t="s">
        <v>6030</v>
      </c>
      <c r="E6" s="1" t="s">
        <v>2356</v>
      </c>
      <c r="F6" s="1">
        <v>221</v>
      </c>
      <c r="G6" s="1" t="s">
        <v>6031</v>
      </c>
      <c r="H6" s="1" t="s">
        <v>6032</v>
      </c>
      <c r="I6" s="1" t="s">
        <v>34</v>
      </c>
      <c r="J6" s="1" t="s">
        <v>470</v>
      </c>
      <c r="K6" s="1">
        <v>75.099999999999994</v>
      </c>
      <c r="L6" s="1" t="s">
        <v>6019</v>
      </c>
      <c r="M6" s="1">
        <v>0</v>
      </c>
      <c r="N6" s="1">
        <v>0</v>
      </c>
      <c r="O6" s="1">
        <v>0</v>
      </c>
      <c r="P6" s="1">
        <v>1034.67484008</v>
      </c>
      <c r="Q6" s="1">
        <v>0</v>
      </c>
      <c r="R6" s="1">
        <v>1.2570000000000001</v>
      </c>
      <c r="S6" s="3">
        <v>27.048999999999999</v>
      </c>
      <c r="T6" s="3">
        <v>0.44900000000000001</v>
      </c>
      <c r="U6" s="80"/>
      <c r="V6" s="3"/>
      <c r="W6" s="3"/>
      <c r="X6" s="3"/>
      <c r="Y6" s="3"/>
      <c r="Z6" s="3"/>
      <c r="AA6" s="3"/>
      <c r="AB6" s="95"/>
      <c r="AC6" s="67"/>
      <c r="AD6" s="67"/>
      <c r="AE6" s="67"/>
      <c r="AF6" s="67"/>
      <c r="AG6" s="67"/>
      <c r="AH6" s="67"/>
      <c r="AI6" s="67"/>
      <c r="AJ6" s="67"/>
      <c r="AK6" s="67"/>
      <c r="AL6" s="67"/>
      <c r="AM6" s="67"/>
      <c r="AN6" s="104"/>
      <c r="AO6" s="67"/>
    </row>
    <row r="7" spans="1:41" s="35" customFormat="1">
      <c r="A7" s="1" t="s">
        <v>6014</v>
      </c>
      <c r="B7" s="1">
        <v>2012</v>
      </c>
      <c r="C7" s="1" t="s">
        <v>6033</v>
      </c>
      <c r="D7" s="1" t="s">
        <v>6034</v>
      </c>
      <c r="E7" s="1" t="s">
        <v>2454</v>
      </c>
      <c r="F7" s="1">
        <v>244</v>
      </c>
      <c r="G7" s="1" t="s">
        <v>6035</v>
      </c>
      <c r="H7" s="1" t="s">
        <v>6032</v>
      </c>
      <c r="I7" s="1" t="s">
        <v>14</v>
      </c>
      <c r="J7" s="1" t="s">
        <v>470</v>
      </c>
      <c r="K7" s="1">
        <v>57.2</v>
      </c>
      <c r="L7" s="1" t="s">
        <v>6024</v>
      </c>
      <c r="M7" s="1">
        <v>0</v>
      </c>
      <c r="N7" s="1">
        <v>0</v>
      </c>
      <c r="O7" s="1">
        <v>0</v>
      </c>
      <c r="P7" s="1">
        <v>827.39673676799998</v>
      </c>
      <c r="Q7" s="1">
        <v>0</v>
      </c>
      <c r="R7" s="1">
        <v>0.41369836838399998</v>
      </c>
      <c r="S7" s="3">
        <v>49.643804206079999</v>
      </c>
      <c r="T7" s="3">
        <v>0.74465706309119994</v>
      </c>
      <c r="U7" s="80"/>
      <c r="V7" s="3"/>
      <c r="W7" s="3"/>
      <c r="X7" s="3"/>
      <c r="Y7" s="3"/>
      <c r="Z7" s="3"/>
      <c r="AA7" s="3"/>
      <c r="AB7" s="95"/>
      <c r="AC7" s="67"/>
      <c r="AD7" s="67"/>
      <c r="AE7" s="67"/>
      <c r="AF7" s="67"/>
      <c r="AG7" s="67"/>
      <c r="AH7" s="67"/>
      <c r="AI7" s="67"/>
      <c r="AJ7" s="67"/>
      <c r="AK7" s="67"/>
      <c r="AL7" s="67"/>
      <c r="AM7" s="67"/>
      <c r="AN7" s="104"/>
      <c r="AO7" s="67"/>
    </row>
    <row r="8" spans="1:41" s="24" customFormat="1">
      <c r="A8" s="4" t="s">
        <v>6014</v>
      </c>
      <c r="B8" s="4">
        <v>2012</v>
      </c>
      <c r="C8" s="4" t="s">
        <v>6036</v>
      </c>
      <c r="D8" s="4" t="s">
        <v>6037</v>
      </c>
      <c r="E8" s="4" t="s">
        <v>274</v>
      </c>
      <c r="F8" s="4">
        <v>58</v>
      </c>
      <c r="G8" s="4" t="s">
        <v>6038</v>
      </c>
      <c r="H8" s="4" t="s">
        <v>6039</v>
      </c>
      <c r="I8" s="4" t="s">
        <v>6</v>
      </c>
      <c r="J8" s="4" t="s">
        <v>476</v>
      </c>
      <c r="K8" s="4">
        <v>3633.8</v>
      </c>
      <c r="L8" s="4" t="s">
        <v>6024</v>
      </c>
      <c r="M8" s="4">
        <v>0</v>
      </c>
      <c r="N8" s="4">
        <v>0</v>
      </c>
      <c r="O8" s="4">
        <v>1813.1611915325316</v>
      </c>
      <c r="P8" s="4">
        <v>0</v>
      </c>
      <c r="Q8" s="4">
        <v>2.7559799999999999E-2</v>
      </c>
      <c r="R8" s="4">
        <v>459.13400000000001</v>
      </c>
      <c r="S8" s="16">
        <v>607.30000000000007</v>
      </c>
      <c r="T8" s="16">
        <v>8.2796748700563132</v>
      </c>
      <c r="U8" s="89"/>
      <c r="V8" s="16"/>
      <c r="W8" s="16"/>
      <c r="X8" s="16"/>
      <c r="Y8" s="16"/>
      <c r="Z8" s="16"/>
      <c r="AA8" s="16"/>
      <c r="AB8" s="28" t="str">
        <f>[1]FR!B$104</f>
        <v>1.(c)</v>
      </c>
      <c r="AC8" s="31" t="str">
        <f>[1]FR!C$104</f>
        <v>EDF-DPIT</v>
      </c>
      <c r="AD8" s="31" t="str">
        <f>[1]FR!D$104</f>
        <v>CPT d'Aramon</v>
      </c>
      <c r="AE8" s="31">
        <f>[1]FR!E$104</f>
        <v>4431</v>
      </c>
      <c r="AF8" s="31" t="str">
        <f>[1]FR!F$104</f>
        <v>2010, route de Beaucaire</v>
      </c>
      <c r="AG8" s="31" t="str">
        <f>[1]FR!G$104</f>
        <v/>
      </c>
      <c r="AH8" s="31" t="str">
        <f>[1]FR!H$104</f>
        <v>ARAMON</v>
      </c>
      <c r="AI8" s="31" t="str">
        <f>[1]FR!I$104</f>
        <v>30390</v>
      </c>
      <c r="AJ8" s="31">
        <f>[1]FR!J$104</f>
        <v>607</v>
      </c>
      <c r="AK8" s="31">
        <f>[1]FR!K$104</f>
        <v>459</v>
      </c>
      <c r="AL8" s="31">
        <f>[1]FR!L$104</f>
        <v>0</v>
      </c>
      <c r="AM8" s="31">
        <f>[1]FR!M$104</f>
        <v>139</v>
      </c>
      <c r="AN8" s="103" t="s">
        <v>809</v>
      </c>
      <c r="AO8" s="31"/>
    </row>
    <row r="9" spans="1:41" s="24" customFormat="1">
      <c r="A9" s="4" t="s">
        <v>6014</v>
      </c>
      <c r="B9" s="4">
        <v>2012</v>
      </c>
      <c r="C9" s="4" t="s">
        <v>6040</v>
      </c>
      <c r="D9" s="4" t="s">
        <v>6041</v>
      </c>
      <c r="E9" s="4" t="s">
        <v>45</v>
      </c>
      <c r="F9" s="4">
        <v>8</v>
      </c>
      <c r="G9" s="4" t="s">
        <v>6042</v>
      </c>
      <c r="H9" s="4" t="s">
        <v>6043</v>
      </c>
      <c r="I9" s="4" t="s">
        <v>6</v>
      </c>
      <c r="J9" s="4" t="s">
        <v>470</v>
      </c>
      <c r="K9" s="4">
        <v>107</v>
      </c>
      <c r="L9" s="4" t="s">
        <v>6024</v>
      </c>
      <c r="M9" s="4">
        <v>0</v>
      </c>
      <c r="N9" s="4">
        <v>0</v>
      </c>
      <c r="O9" s="4">
        <v>0</v>
      </c>
      <c r="P9" s="4">
        <v>982.78352799999993</v>
      </c>
      <c r="Q9" s="4">
        <v>0</v>
      </c>
      <c r="R9" s="4">
        <v>0.54053094040000005</v>
      </c>
      <c r="S9" s="16">
        <v>58.967011679999999</v>
      </c>
      <c r="T9" s="16">
        <v>0.14600000000000002</v>
      </c>
      <c r="U9" s="87"/>
      <c r="V9" s="16"/>
      <c r="W9" s="16"/>
      <c r="X9" s="16"/>
      <c r="Y9" s="16"/>
      <c r="Z9" s="16"/>
      <c r="AA9" s="16"/>
      <c r="AB9" s="28" t="str">
        <f>[1]FR!B$134</f>
        <v>8.(b).(ii)</v>
      </c>
      <c r="AC9" s="31" t="str">
        <f>[1]FR!C$134</f>
        <v>TEREOS</v>
      </c>
      <c r="AD9" s="31" t="str">
        <f>[1]FR!D$134</f>
        <v>TEREOS</v>
      </c>
      <c r="AE9" s="31">
        <f>[1]FR!E$134</f>
        <v>5310</v>
      </c>
      <c r="AF9" s="31" t="str">
        <f>[1]FR!F$134</f>
        <v>Route de Paris</v>
      </c>
      <c r="AG9" s="31" t="str">
        <f>[1]FR!G$134</f>
        <v/>
      </c>
      <c r="AH9" s="31" t="str">
        <f>[1]FR!H$134</f>
        <v>ARTENAY</v>
      </c>
      <c r="AI9" s="31" t="str">
        <f>[1]FR!I$134</f>
        <v>45410</v>
      </c>
      <c r="AJ9" s="31">
        <f>[1]FR!J$134</f>
        <v>100</v>
      </c>
      <c r="AK9" s="31">
        <f>[1]FR!K$134</f>
        <v>0</v>
      </c>
      <c r="AL9" s="31">
        <f>[1]FR!L$134</f>
        <v>0</v>
      </c>
      <c r="AM9" s="31">
        <f>[1]FR!M$134</f>
        <v>154</v>
      </c>
      <c r="AN9" s="103" t="s">
        <v>809</v>
      </c>
      <c r="AO9" s="31"/>
    </row>
    <row r="10" spans="1:41" s="24" customFormat="1">
      <c r="A10" s="4" t="s">
        <v>6014</v>
      </c>
      <c r="B10" s="4">
        <v>2012</v>
      </c>
      <c r="C10" s="4" t="s">
        <v>6044</v>
      </c>
      <c r="D10" s="4" t="s">
        <v>6045</v>
      </c>
      <c r="E10" s="4" t="s">
        <v>49</v>
      </c>
      <c r="F10" s="4">
        <v>9</v>
      </c>
      <c r="G10" s="4" t="s">
        <v>6046</v>
      </c>
      <c r="H10" s="4" t="s">
        <v>6043</v>
      </c>
      <c r="I10" s="4" t="s">
        <v>14</v>
      </c>
      <c r="J10" s="4" t="s">
        <v>470</v>
      </c>
      <c r="K10" s="4">
        <v>82</v>
      </c>
      <c r="L10" s="4" t="s">
        <v>6024</v>
      </c>
      <c r="M10" s="4">
        <v>0</v>
      </c>
      <c r="N10" s="4">
        <v>0</v>
      </c>
      <c r="O10" s="4">
        <v>0</v>
      </c>
      <c r="P10" s="4">
        <v>482.34187699999995</v>
      </c>
      <c r="Q10" s="4">
        <v>0</v>
      </c>
      <c r="R10" s="4">
        <v>0.26528803234999998</v>
      </c>
      <c r="S10" s="16">
        <v>28.940512620000003</v>
      </c>
      <c r="T10" s="16">
        <v>8.6000000000000007E-2</v>
      </c>
      <c r="U10" s="87"/>
      <c r="V10" s="16"/>
      <c r="W10" s="16"/>
      <c r="X10" s="16"/>
      <c r="Y10" s="16"/>
      <c r="Z10" s="16"/>
      <c r="AA10" s="16"/>
      <c r="AB10" s="28" t="str">
        <f>[1]FR!B$134</f>
        <v>8.(b).(ii)</v>
      </c>
      <c r="AC10" s="31" t="str">
        <f>[1]FR!C$134</f>
        <v>TEREOS</v>
      </c>
      <c r="AD10" s="31" t="str">
        <f>[1]FR!D$134</f>
        <v>TEREOS</v>
      </c>
      <c r="AE10" s="31">
        <f>[1]FR!E$134</f>
        <v>5310</v>
      </c>
      <c r="AF10" s="31" t="str">
        <f>[1]FR!F$134</f>
        <v>Route de Paris</v>
      </c>
      <c r="AG10" s="31" t="str">
        <f>[1]FR!G$134</f>
        <v/>
      </c>
      <c r="AH10" s="31" t="str">
        <f>[1]FR!H$134</f>
        <v>ARTENAY</v>
      </c>
      <c r="AI10" s="31" t="str">
        <f>[1]FR!I$134</f>
        <v>45410</v>
      </c>
      <c r="AJ10" s="31">
        <f>[1]FR!J$134</f>
        <v>100</v>
      </c>
      <c r="AK10" s="31">
        <f>[1]FR!K$134</f>
        <v>0</v>
      </c>
      <c r="AL10" s="31">
        <f>[1]FR!L$134</f>
        <v>0</v>
      </c>
      <c r="AM10" s="31">
        <f>[1]FR!M$134</f>
        <v>154</v>
      </c>
      <c r="AN10" s="103" t="s">
        <v>809</v>
      </c>
      <c r="AO10" s="31"/>
    </row>
    <row r="11" spans="1:41" s="24" customFormat="1">
      <c r="A11" s="4" t="s">
        <v>6014</v>
      </c>
      <c r="B11" s="4">
        <v>2012</v>
      </c>
      <c r="C11" s="4" t="s">
        <v>6047</v>
      </c>
      <c r="D11" s="4" t="s">
        <v>6048</v>
      </c>
      <c r="E11" s="4" t="s">
        <v>75</v>
      </c>
      <c r="F11" s="4">
        <v>14</v>
      </c>
      <c r="G11" s="4" t="s">
        <v>6049</v>
      </c>
      <c r="H11" s="4" t="s">
        <v>6050</v>
      </c>
      <c r="I11" s="4" t="s">
        <v>6</v>
      </c>
      <c r="J11" s="4" t="s">
        <v>470</v>
      </c>
      <c r="K11" s="4">
        <v>189</v>
      </c>
      <c r="L11" s="4" t="s">
        <v>6024</v>
      </c>
      <c r="M11" s="4">
        <v>0</v>
      </c>
      <c r="N11" s="4">
        <v>0</v>
      </c>
      <c r="O11" s="4">
        <v>0</v>
      </c>
      <c r="P11" s="4">
        <v>419.73575652</v>
      </c>
      <c r="Q11" s="4">
        <v>0</v>
      </c>
      <c r="R11" s="4">
        <v>0.20986787826</v>
      </c>
      <c r="S11" s="16">
        <v>11.164971123432</v>
      </c>
      <c r="T11" s="16">
        <v>0.106</v>
      </c>
      <c r="U11" s="87"/>
      <c r="V11" s="16"/>
      <c r="W11" s="16"/>
      <c r="X11" s="16"/>
      <c r="Y11" s="16"/>
      <c r="Z11" s="16"/>
      <c r="AA11" s="16"/>
      <c r="AB11" s="41" t="str">
        <f>[1]FR!B$141</f>
        <v>1.(c)</v>
      </c>
      <c r="AC11" s="24" t="str">
        <f>[1]FR!C$141</f>
        <v>RENAULT - Usine de Flins</v>
      </c>
      <c r="AD11" s="24" t="str">
        <f>[1]FR!D$141</f>
        <v>Usine de Flins</v>
      </c>
      <c r="AE11" s="24">
        <f>[1]FR!E$141</f>
        <v>4339</v>
      </c>
      <c r="AF11" s="24" t="str">
        <f>[1]FR!F$141</f>
        <v>Bd Pierre Lefaucheux CS 30508</v>
      </c>
      <c r="AG11" s="24" t="str">
        <f>[1]FR!G$141</f>
        <v/>
      </c>
      <c r="AH11" s="24" t="str">
        <f>[1]FR!H$141</f>
        <v>AUBERGENVILLE</v>
      </c>
      <c r="AI11" s="24" t="str">
        <f>[1]FR!I$141</f>
        <v>78415</v>
      </c>
      <c r="AJ11" s="24">
        <f>[1]FR!J$141</f>
        <v>0</v>
      </c>
      <c r="AK11" s="24">
        <f>[1]FR!K$141</f>
        <v>0</v>
      </c>
      <c r="AL11" s="24">
        <f>[1]FR!L$141</f>
        <v>0</v>
      </c>
      <c r="AM11" s="24">
        <f>[1]FR!M$141</f>
        <v>0</v>
      </c>
      <c r="AN11" s="109" t="s">
        <v>809</v>
      </c>
    </row>
    <row r="12" spans="1:41" s="24" customFormat="1">
      <c r="A12" s="4" t="s">
        <v>6014</v>
      </c>
      <c r="B12" s="4">
        <v>2012</v>
      </c>
      <c r="C12" s="4" t="s">
        <v>6051</v>
      </c>
      <c r="D12" s="4" t="s">
        <v>6052</v>
      </c>
      <c r="E12" s="4" t="s">
        <v>230</v>
      </c>
      <c r="F12" s="4">
        <v>48</v>
      </c>
      <c r="G12" s="4" t="s">
        <v>6053</v>
      </c>
      <c r="H12" s="4" t="s">
        <v>6054</v>
      </c>
      <c r="I12" s="4" t="s">
        <v>6</v>
      </c>
      <c r="J12" s="4" t="s">
        <v>15</v>
      </c>
      <c r="K12" s="4">
        <v>141.6</v>
      </c>
      <c r="L12" s="4" t="s">
        <v>6024</v>
      </c>
      <c r="M12" s="4">
        <v>0</v>
      </c>
      <c r="N12" s="4">
        <v>546.03648179999993</v>
      </c>
      <c r="O12" s="4">
        <v>16.480022400000003</v>
      </c>
      <c r="P12" s="4">
        <v>0</v>
      </c>
      <c r="Q12" s="4">
        <v>0</v>
      </c>
      <c r="R12" s="4">
        <v>205.12258253295698</v>
      </c>
      <c r="S12" s="16">
        <v>112.008900168</v>
      </c>
      <c r="T12" s="16">
        <v>0.74476311640199999</v>
      </c>
      <c r="U12" s="87"/>
      <c r="V12" s="16"/>
      <c r="W12" s="16"/>
      <c r="X12" s="16"/>
      <c r="Y12" s="16"/>
      <c r="Z12" s="16"/>
      <c r="AA12" s="16"/>
      <c r="AB12" s="41" t="str">
        <f>[1]FR!B$178</f>
        <v>1.(c)</v>
      </c>
      <c r="AC12" s="24" t="str">
        <f>[1]FR!C$178</f>
        <v>Societe de Distribution de Chaleur de Bagnolet</v>
      </c>
      <c r="AD12" s="24" t="str">
        <f>[1]FR!D$178</f>
        <v>Societe de Distribution de Chaleur de Bagnolet</v>
      </c>
      <c r="AE12" s="24">
        <f>[1]FR!E$178</f>
        <v>4395</v>
      </c>
      <c r="AF12" s="24" t="str">
        <f>[1]FR!F$178</f>
        <v>9 à 15 Avenue des roses</v>
      </c>
      <c r="AG12" s="24" t="str">
        <f>[1]FR!G$178</f>
        <v/>
      </c>
      <c r="AH12" s="24" t="str">
        <f>[1]FR!H$178</f>
        <v>BAGNOLET</v>
      </c>
      <c r="AI12" s="24" t="str">
        <f>[1]FR!I$178</f>
        <v>93170</v>
      </c>
      <c r="AJ12" s="24">
        <f>[1]FR!J$178</f>
        <v>112</v>
      </c>
      <c r="AK12" s="24">
        <f>[1]FR!K$178</f>
        <v>205</v>
      </c>
      <c r="AL12" s="24">
        <f>[1]FR!L$178</f>
        <v>0</v>
      </c>
      <c r="AM12" s="24">
        <f>[1]FR!M$178</f>
        <v>0</v>
      </c>
      <c r="AN12" s="109" t="s">
        <v>809</v>
      </c>
    </row>
    <row r="13" spans="1:41" s="24" customFormat="1">
      <c r="A13" s="4" t="s">
        <v>6014</v>
      </c>
      <c r="B13" s="4">
        <v>2012</v>
      </c>
      <c r="C13" s="4" t="s">
        <v>6055</v>
      </c>
      <c r="D13" s="4" t="s">
        <v>6056</v>
      </c>
      <c r="E13" s="4" t="s">
        <v>264</v>
      </c>
      <c r="F13" s="4">
        <v>56</v>
      </c>
      <c r="G13" s="4" t="s">
        <v>6057</v>
      </c>
      <c r="H13" s="4" t="s">
        <v>6058</v>
      </c>
      <c r="I13" s="4" t="s">
        <v>6</v>
      </c>
      <c r="J13" s="4" t="s">
        <v>470</v>
      </c>
      <c r="K13" s="4">
        <v>101.1</v>
      </c>
      <c r="L13" s="4" t="s">
        <v>6024</v>
      </c>
      <c r="M13" s="4">
        <v>0</v>
      </c>
      <c r="N13" s="4">
        <v>0</v>
      </c>
      <c r="O13" s="4">
        <v>36.680199999999999</v>
      </c>
      <c r="P13" s="4">
        <v>257.68299999999999</v>
      </c>
      <c r="Q13" s="4">
        <v>0</v>
      </c>
      <c r="R13" s="4">
        <v>11.016860500000002</v>
      </c>
      <c r="S13" s="16">
        <v>20.7742</v>
      </c>
      <c r="T13" s="16">
        <v>0.77340590000000009</v>
      </c>
      <c r="U13" s="89"/>
      <c r="V13" s="16"/>
      <c r="W13" s="16"/>
      <c r="X13" s="16"/>
      <c r="Y13" s="16"/>
      <c r="Z13" s="16"/>
      <c r="AA13" s="16"/>
      <c r="AB13" s="28" t="str">
        <f>[1]FR!B$179</f>
        <v>2.(f)</v>
      </c>
      <c r="AC13" s="31" t="str">
        <f>[1]FR!C$179</f>
        <v>BAGNOLS DECAP</v>
      </c>
      <c r="AD13" s="31" t="str">
        <f>[1]FR!D$179</f>
        <v>BAGNOLS DECAP</v>
      </c>
      <c r="AE13" s="31">
        <f>[1]FR!E$179</f>
        <v>18143</v>
      </c>
      <c r="AF13" s="31" t="str">
        <f>[1]FR!F$179</f>
        <v>ZA de Berret 148 avenue de l'Hermitage</v>
      </c>
      <c r="AG13" s="31" t="str">
        <f>[1]FR!G$179</f>
        <v/>
      </c>
      <c r="AH13" s="31" t="str">
        <f>[1]FR!H$179</f>
        <v>BAGNOLS-SUR-CEZE</v>
      </c>
      <c r="AI13" s="31" t="str">
        <f>[1]FR!I$179</f>
        <v>30200</v>
      </c>
      <c r="AJ13" s="31">
        <f>[1]FR!J$179</f>
        <v>0</v>
      </c>
      <c r="AK13" s="31">
        <f>[1]FR!K$179</f>
        <v>0</v>
      </c>
      <c r="AL13" s="31">
        <f>[1]FR!L$179</f>
        <v>0</v>
      </c>
      <c r="AM13" s="31">
        <f>[1]FR!M$179</f>
        <v>0</v>
      </c>
      <c r="AN13" s="103" t="s">
        <v>809</v>
      </c>
      <c r="AO13" s="31"/>
    </row>
    <row r="14" spans="1:41" s="35" customFormat="1">
      <c r="A14" s="1" t="s">
        <v>6014</v>
      </c>
      <c r="B14" s="1">
        <v>2012</v>
      </c>
      <c r="C14" s="1" t="s">
        <v>6059</v>
      </c>
      <c r="D14" s="1" t="s">
        <v>6060</v>
      </c>
      <c r="E14" s="1" t="s">
        <v>2342</v>
      </c>
      <c r="F14" s="1">
        <v>218</v>
      </c>
      <c r="G14" s="1" t="s">
        <v>6061</v>
      </c>
      <c r="H14" s="1" t="s">
        <v>6062</v>
      </c>
      <c r="I14" s="1" t="s">
        <v>34</v>
      </c>
      <c r="J14" s="1" t="s">
        <v>476</v>
      </c>
      <c r="K14" s="1">
        <v>446</v>
      </c>
      <c r="L14" s="1" t="s">
        <v>6019</v>
      </c>
      <c r="M14" s="1">
        <v>0</v>
      </c>
      <c r="N14" s="1">
        <v>0</v>
      </c>
      <c r="O14" s="1">
        <v>710.20812944999989</v>
      </c>
      <c r="P14" s="1">
        <v>0</v>
      </c>
      <c r="Q14" s="1">
        <v>0</v>
      </c>
      <c r="R14" s="1">
        <v>15.971</v>
      </c>
      <c r="S14" s="3">
        <v>156.17599999999999</v>
      </c>
      <c r="T14" s="3">
        <v>5.9980000000000002</v>
      </c>
      <c r="U14" s="80"/>
      <c r="V14" s="3"/>
      <c r="W14" s="3"/>
      <c r="X14" s="3"/>
      <c r="Y14" s="3"/>
      <c r="Z14" s="3"/>
      <c r="AA14" s="3"/>
      <c r="AB14" s="40"/>
      <c r="AN14" s="105"/>
    </row>
    <row r="15" spans="1:41" s="24" customFormat="1">
      <c r="A15" s="4" t="s">
        <v>6014</v>
      </c>
      <c r="B15" s="4">
        <v>2012</v>
      </c>
      <c r="C15" s="4" t="s">
        <v>6063</v>
      </c>
      <c r="D15" s="4" t="s">
        <v>6064</v>
      </c>
      <c r="E15" s="4" t="s">
        <v>1997</v>
      </c>
      <c r="F15" s="4">
        <v>142</v>
      </c>
      <c r="G15" s="4" t="s">
        <v>6065</v>
      </c>
      <c r="H15" s="4" t="s">
        <v>6066</v>
      </c>
      <c r="I15" s="1" t="s">
        <v>14</v>
      </c>
      <c r="J15" s="1" t="s">
        <v>470</v>
      </c>
      <c r="K15" s="1">
        <v>115.8</v>
      </c>
      <c r="L15" s="1" t="s">
        <v>6024</v>
      </c>
      <c r="M15" s="1">
        <v>0</v>
      </c>
      <c r="N15" s="1">
        <v>1430.9941527179999</v>
      </c>
      <c r="O15" s="1">
        <v>0</v>
      </c>
      <c r="P15" s="1">
        <v>220.65250452668351</v>
      </c>
      <c r="Q15" s="1">
        <v>0</v>
      </c>
      <c r="R15" s="4">
        <v>398.48637833000004</v>
      </c>
      <c r="S15" s="16">
        <v>242.19821470648102</v>
      </c>
      <c r="T15" s="3">
        <v>0.88352650635600005</v>
      </c>
      <c r="U15" s="80"/>
      <c r="V15" s="3"/>
      <c r="W15" s="3"/>
      <c r="X15" s="3"/>
      <c r="Y15" s="3"/>
      <c r="Z15" s="3"/>
      <c r="AA15" s="3"/>
      <c r="AB15" s="28" t="str">
        <f>[1]FR!B$211</f>
        <v>4.(a).(ix)</v>
      </c>
      <c r="AC15" s="31" t="str">
        <f>[1]FR!C$211</f>
        <v>SIMOREP ET COMPAGNIE</v>
      </c>
      <c r="AD15" s="31" t="str">
        <f>[1]FR!D$211</f>
        <v>SIMOREP ET COMPAGNIE</v>
      </c>
      <c r="AE15" s="31">
        <f>[1]FR!E$211</f>
        <v>787</v>
      </c>
      <c r="AF15" s="31" t="str">
        <f>[1]FR!F$211</f>
        <v>rue Edouard Michelin</v>
      </c>
      <c r="AG15" s="31" t="str">
        <f>[1]FR!G$211</f>
        <v/>
      </c>
      <c r="AH15" s="31" t="str">
        <f>[1]FR!H$211</f>
        <v>BASSENS</v>
      </c>
      <c r="AI15" s="31" t="str">
        <f>[1]FR!I$211</f>
        <v>33530</v>
      </c>
      <c r="AJ15" s="31">
        <f>[1]FR!J$211</f>
        <v>242</v>
      </c>
      <c r="AK15" s="31">
        <f>[1]FR!K$211</f>
        <v>398</v>
      </c>
      <c r="AL15" s="67">
        <f>[1]FR!L$211</f>
        <v>0</v>
      </c>
      <c r="AM15" s="95">
        <f>[1]FR!M$211</f>
        <v>141</v>
      </c>
      <c r="AN15" s="103" t="s">
        <v>12971</v>
      </c>
      <c r="AO15" s="31"/>
    </row>
    <row r="16" spans="1:41" s="24" customFormat="1">
      <c r="A16" s="4" t="s">
        <v>6014</v>
      </c>
      <c r="B16" s="4">
        <v>2012</v>
      </c>
      <c r="C16" s="4" t="s">
        <v>6067</v>
      </c>
      <c r="D16" s="4" t="s">
        <v>6068</v>
      </c>
      <c r="E16" s="4" t="s">
        <v>2417</v>
      </c>
      <c r="F16" s="4">
        <v>235</v>
      </c>
      <c r="G16" s="4" t="s">
        <v>6069</v>
      </c>
      <c r="H16" s="4" t="s">
        <v>6070</v>
      </c>
      <c r="I16" s="4" t="s">
        <v>34</v>
      </c>
      <c r="J16" s="4" t="s">
        <v>476</v>
      </c>
      <c r="K16" s="4">
        <v>829</v>
      </c>
      <c r="L16" s="4" t="s">
        <v>6024</v>
      </c>
      <c r="M16" s="4">
        <v>0</v>
      </c>
      <c r="N16" s="4">
        <v>0</v>
      </c>
      <c r="O16" s="4">
        <v>0</v>
      </c>
      <c r="P16" s="4">
        <v>3027.683736</v>
      </c>
      <c r="Q16" s="4">
        <v>0</v>
      </c>
      <c r="R16" s="4">
        <v>2.2129450620000002</v>
      </c>
      <c r="S16" s="16">
        <v>70.920100392899997</v>
      </c>
      <c r="T16" s="16">
        <v>7.5339799312800002</v>
      </c>
      <c r="U16" s="87"/>
      <c r="V16" s="16"/>
      <c r="W16" s="16"/>
      <c r="X16" s="16"/>
      <c r="Y16" s="16"/>
      <c r="Z16" s="16"/>
      <c r="AA16" s="16"/>
      <c r="AB16" s="28" t="str">
        <f>[1]FR!B$220</f>
        <v>1.(c)</v>
      </c>
      <c r="AC16" s="31" t="str">
        <f>[1]FR!C$220</f>
        <v>3CB</v>
      </c>
      <c r="AD16" s="31" t="str">
        <f>[1]FR!D$220</f>
        <v>3CB</v>
      </c>
      <c r="AE16" s="31">
        <f>[1]FR!E$220</f>
        <v>175491</v>
      </c>
      <c r="AF16" s="31" t="str">
        <f>[1]FR!F$220</f>
        <v>Lieu dit Les Primots</v>
      </c>
      <c r="AG16" s="31" t="str">
        <f>[1]FR!G$220</f>
        <v/>
      </c>
      <c r="AH16" s="31" t="str">
        <f>[1]FR!H$220</f>
        <v>BAYET</v>
      </c>
      <c r="AI16" s="31" t="str">
        <f>[1]FR!I$220</f>
        <v>03500</v>
      </c>
      <c r="AJ16" s="31">
        <f>[1]FR!J$220</f>
        <v>0</v>
      </c>
      <c r="AK16" s="31">
        <f>[1]FR!K$220</f>
        <v>0</v>
      </c>
      <c r="AL16" s="31">
        <f>[1]FR!L$220</f>
        <v>0</v>
      </c>
      <c r="AM16" s="31">
        <f>[1]FR!M$220</f>
        <v>173</v>
      </c>
      <c r="AN16" s="103" t="s">
        <v>809</v>
      </c>
      <c r="AO16" s="31"/>
    </row>
    <row r="17" spans="1:41" s="35" customFormat="1">
      <c r="A17" s="1" t="s">
        <v>6014</v>
      </c>
      <c r="B17" s="1">
        <v>2012</v>
      </c>
      <c r="C17" s="1" t="s">
        <v>6071</v>
      </c>
      <c r="D17" s="1" t="s">
        <v>6072</v>
      </c>
      <c r="E17" s="1" t="s">
        <v>2069</v>
      </c>
      <c r="F17" s="1">
        <v>158</v>
      </c>
      <c r="G17" s="1" t="s">
        <v>6073</v>
      </c>
      <c r="H17" s="1" t="s">
        <v>6074</v>
      </c>
      <c r="I17" s="1" t="s">
        <v>6</v>
      </c>
      <c r="J17" s="1" t="s">
        <v>470</v>
      </c>
      <c r="K17" s="1">
        <v>247</v>
      </c>
      <c r="L17" s="1" t="s">
        <v>6024</v>
      </c>
      <c r="M17" s="1">
        <v>0</v>
      </c>
      <c r="N17" s="1">
        <v>0</v>
      </c>
      <c r="O17" s="1">
        <v>0</v>
      </c>
      <c r="P17" s="1">
        <v>2862.4802439999999</v>
      </c>
      <c r="Q17" s="1">
        <v>0</v>
      </c>
      <c r="R17" s="1">
        <v>1.4312401219999999</v>
      </c>
      <c r="S17" s="3">
        <v>119.605</v>
      </c>
      <c r="T17" s="3">
        <v>2.5762322196</v>
      </c>
      <c r="U17" s="80"/>
      <c r="V17" s="3"/>
      <c r="W17" s="3"/>
      <c r="X17" s="3"/>
      <c r="Y17" s="3"/>
      <c r="Z17" s="3"/>
      <c r="AA17" s="3"/>
      <c r="AB17" s="95"/>
      <c r="AC17" s="67"/>
      <c r="AD17" s="67"/>
      <c r="AE17" s="67"/>
      <c r="AF17" s="67"/>
      <c r="AG17" s="67"/>
      <c r="AH17" s="67"/>
      <c r="AI17" s="67"/>
      <c r="AJ17" s="67"/>
      <c r="AK17" s="67"/>
      <c r="AL17" s="67"/>
      <c r="AM17" s="67"/>
      <c r="AN17" s="104"/>
      <c r="AO17" s="67"/>
    </row>
    <row r="18" spans="1:41" s="24" customFormat="1">
      <c r="A18" s="4" t="s">
        <v>6014</v>
      </c>
      <c r="B18" s="4">
        <v>2012</v>
      </c>
      <c r="C18" s="4" t="s">
        <v>6075</v>
      </c>
      <c r="D18" s="4" t="s">
        <v>6076</v>
      </c>
      <c r="E18" s="4" t="s">
        <v>1446</v>
      </c>
      <c r="F18" s="4">
        <v>104</v>
      </c>
      <c r="G18" s="4" t="s">
        <v>6077</v>
      </c>
      <c r="H18" s="4" t="s">
        <v>6078</v>
      </c>
      <c r="I18" s="4" t="s">
        <v>6</v>
      </c>
      <c r="J18" s="4" t="s">
        <v>470</v>
      </c>
      <c r="K18" s="4">
        <v>81.599999999999994</v>
      </c>
      <c r="L18" s="4" t="s">
        <v>6024</v>
      </c>
      <c r="M18" s="4">
        <v>0</v>
      </c>
      <c r="N18" s="4">
        <v>0</v>
      </c>
      <c r="O18" s="4">
        <v>517.79559999999992</v>
      </c>
      <c r="P18" s="4">
        <v>0</v>
      </c>
      <c r="Q18" s="4">
        <v>0</v>
      </c>
      <c r="R18" s="4">
        <v>118.04526</v>
      </c>
      <c r="S18" s="16">
        <v>55.08</v>
      </c>
      <c r="T18" s="16">
        <v>4.3421599999999998</v>
      </c>
      <c r="U18" s="87"/>
      <c r="V18" s="16"/>
      <c r="W18" s="16"/>
      <c r="X18" s="16"/>
      <c r="Y18" s="16"/>
      <c r="Z18" s="16"/>
      <c r="AA18" s="16"/>
      <c r="AB18" s="28" t="str">
        <f>[1]FR!B$239</f>
        <v>1.(c)</v>
      </c>
      <c r="AC18" s="31" t="str">
        <f>[1]FR!C$239</f>
        <v>AREVA NC LA HAGUE</v>
      </c>
      <c r="AD18" s="31" t="str">
        <f>[1]FR!D$239</f>
        <v>Etablissement de LA HAGUE</v>
      </c>
      <c r="AE18" s="31">
        <f>[1]FR!E$239</f>
        <v>882</v>
      </c>
      <c r="AF18" s="31" t="str">
        <f>[1]FR!F$239</f>
        <v>Usine de LA HAGUE</v>
      </c>
      <c r="AG18" s="31" t="str">
        <f>[1]FR!G$239</f>
        <v/>
      </c>
      <c r="AH18" s="31" t="str">
        <f>[1]FR!H$239</f>
        <v>BEAUMONT-HAGUE</v>
      </c>
      <c r="AI18" s="31" t="str">
        <f>[1]FR!I$239</f>
        <v>50444</v>
      </c>
      <c r="AJ18" s="31">
        <f>[1]FR!J$239</f>
        <v>137</v>
      </c>
      <c r="AK18" s="31">
        <f>[1]FR!K$239</f>
        <v>0</v>
      </c>
      <c r="AL18" s="31">
        <f>[1]FR!L$239</f>
        <v>0</v>
      </c>
      <c r="AM18" s="31">
        <f>[1]FR!M$239</f>
        <v>0</v>
      </c>
      <c r="AN18" s="103" t="s">
        <v>809</v>
      </c>
      <c r="AO18" s="31"/>
    </row>
    <row r="19" spans="1:41" s="24" customFormat="1">
      <c r="A19" s="4" t="s">
        <v>6014</v>
      </c>
      <c r="B19" s="4">
        <v>2012</v>
      </c>
      <c r="C19" s="4" t="s">
        <v>6079</v>
      </c>
      <c r="D19" s="4" t="s">
        <v>6080</v>
      </c>
      <c r="E19" s="4" t="s">
        <v>2304</v>
      </c>
      <c r="F19" s="4">
        <v>210</v>
      </c>
      <c r="G19" s="4" t="s">
        <v>6081</v>
      </c>
      <c r="H19" s="4" t="s">
        <v>6082</v>
      </c>
      <c r="I19" s="4" t="s">
        <v>6</v>
      </c>
      <c r="J19" s="4" t="s">
        <v>470</v>
      </c>
      <c r="K19" s="4">
        <v>125.2</v>
      </c>
      <c r="L19" s="4" t="s">
        <v>6024</v>
      </c>
      <c r="M19" s="4">
        <v>27.844560000000001</v>
      </c>
      <c r="N19" s="4">
        <v>0</v>
      </c>
      <c r="O19" s="4">
        <v>0</v>
      </c>
      <c r="P19" s="4">
        <v>1203.9651334799998</v>
      </c>
      <c r="Q19" s="4">
        <v>0</v>
      </c>
      <c r="R19" s="4">
        <v>0.81189309875759996</v>
      </c>
      <c r="S19" s="16">
        <v>92.385727011000014</v>
      </c>
      <c r="T19" s="16">
        <v>1.1086287241320001</v>
      </c>
      <c r="U19" s="87"/>
      <c r="V19" s="16"/>
      <c r="W19" s="16"/>
      <c r="X19" s="16"/>
      <c r="Y19" s="16"/>
      <c r="Z19" s="16"/>
      <c r="AA19" s="16"/>
      <c r="AB19" s="28" t="str">
        <f>[1]FR!B$257</f>
        <v>8.(b).(ii)</v>
      </c>
      <c r="AC19" s="31" t="str">
        <f>[1]FR!C$257</f>
        <v>ROQUETTE FRERES</v>
      </c>
      <c r="AD19" s="31" t="str">
        <f>[1]FR!D$257</f>
        <v>ROQUETTE Frères</v>
      </c>
      <c r="AE19" s="31">
        <f>[1]FR!E$257</f>
        <v>4476</v>
      </c>
      <c r="AF19" s="31" t="str">
        <f>[1]FR!F$257</f>
        <v>Route du Rhin - CS 20004</v>
      </c>
      <c r="AG19" s="31" t="str">
        <f>[1]FR!G$257</f>
        <v/>
      </c>
      <c r="AH19" s="31" t="str">
        <f>[1]FR!H$257</f>
        <v>BEINHEIM</v>
      </c>
      <c r="AI19" s="31" t="str">
        <f>[1]FR!I$257</f>
        <v>67930</v>
      </c>
      <c r="AJ19" s="31">
        <f>[1]FR!J$257</f>
        <v>237</v>
      </c>
      <c r="AK19" s="31">
        <f>[1]FR!K$257</f>
        <v>203</v>
      </c>
      <c r="AL19" s="31">
        <f>[1]FR!L$257</f>
        <v>0</v>
      </c>
      <c r="AM19" s="31">
        <f>[1]FR!M$257</f>
        <v>0</v>
      </c>
      <c r="AN19" s="103" t="s">
        <v>809</v>
      </c>
      <c r="AO19" s="31"/>
    </row>
    <row r="20" spans="1:41" s="24" customFormat="1">
      <c r="A20" s="4" t="s">
        <v>6014</v>
      </c>
      <c r="B20" s="4">
        <v>2012</v>
      </c>
      <c r="C20" s="4" t="s">
        <v>6083</v>
      </c>
      <c r="D20" s="4" t="s">
        <v>6084</v>
      </c>
      <c r="E20" s="4" t="s">
        <v>2308</v>
      </c>
      <c r="F20" s="4">
        <v>211</v>
      </c>
      <c r="G20" s="4" t="s">
        <v>6085</v>
      </c>
      <c r="H20" s="4" t="s">
        <v>6082</v>
      </c>
      <c r="I20" s="4" t="s">
        <v>34</v>
      </c>
      <c r="J20" s="4" t="s">
        <v>470</v>
      </c>
      <c r="K20" s="4">
        <v>50</v>
      </c>
      <c r="L20" s="4" t="s">
        <v>6024</v>
      </c>
      <c r="M20" s="4">
        <v>1141.8022080000001</v>
      </c>
      <c r="N20" s="4">
        <v>0</v>
      </c>
      <c r="O20" s="4">
        <v>0</v>
      </c>
      <c r="P20" s="4">
        <v>0</v>
      </c>
      <c r="Q20" s="4">
        <v>0</v>
      </c>
      <c r="R20" s="4">
        <v>0.17</v>
      </c>
      <c r="S20" s="16">
        <v>105.06</v>
      </c>
      <c r="T20" s="16">
        <v>0.184</v>
      </c>
      <c r="U20" s="87"/>
      <c r="V20" s="16"/>
      <c r="W20" s="16"/>
      <c r="X20" s="16"/>
      <c r="Y20" s="16"/>
      <c r="Z20" s="16"/>
      <c r="AA20" s="16"/>
      <c r="AB20" s="28" t="str">
        <f>[1]FR!B$257</f>
        <v>8.(b).(ii)</v>
      </c>
      <c r="AC20" s="31" t="str">
        <f>[1]FR!C$257</f>
        <v>ROQUETTE FRERES</v>
      </c>
      <c r="AD20" s="31" t="str">
        <f>[1]FR!D$257</f>
        <v>ROQUETTE Frères</v>
      </c>
      <c r="AE20" s="31">
        <f>[1]FR!E$257</f>
        <v>4476</v>
      </c>
      <c r="AF20" s="31" t="str">
        <f>[1]FR!F$257</f>
        <v>Route du Rhin - CS 20004</v>
      </c>
      <c r="AG20" s="31" t="str">
        <f>[1]FR!G$257</f>
        <v/>
      </c>
      <c r="AH20" s="31" t="str">
        <f>[1]FR!H$257</f>
        <v>BEINHEIM</v>
      </c>
      <c r="AI20" s="31" t="str">
        <f>[1]FR!I$257</f>
        <v>67930</v>
      </c>
      <c r="AJ20" s="31">
        <f>[1]FR!J$257</f>
        <v>237</v>
      </c>
      <c r="AK20" s="31">
        <f>[1]FR!K$257</f>
        <v>203</v>
      </c>
      <c r="AL20" s="31">
        <f>[1]FR!L$257</f>
        <v>0</v>
      </c>
      <c r="AM20" s="31">
        <f>[1]FR!M$257</f>
        <v>0</v>
      </c>
      <c r="AN20" s="103" t="s">
        <v>809</v>
      </c>
      <c r="AO20" s="31"/>
    </row>
    <row r="21" spans="1:41" s="35" customFormat="1">
      <c r="A21" s="1" t="s">
        <v>6014</v>
      </c>
      <c r="B21" s="1">
        <v>2012</v>
      </c>
      <c r="C21" s="1" t="s">
        <v>6086</v>
      </c>
      <c r="D21" s="1" t="s">
        <v>6087</v>
      </c>
      <c r="E21" s="1" t="s">
        <v>1893</v>
      </c>
      <c r="F21" s="1">
        <v>118</v>
      </c>
      <c r="G21" s="1" t="s">
        <v>6088</v>
      </c>
      <c r="H21" s="1" t="s">
        <v>6089</v>
      </c>
      <c r="I21" s="1" t="s">
        <v>6</v>
      </c>
      <c r="J21" s="1" t="s">
        <v>470</v>
      </c>
      <c r="K21" s="1">
        <v>284</v>
      </c>
      <c r="L21" s="1" t="s">
        <v>6024</v>
      </c>
      <c r="M21" s="1">
        <v>0</v>
      </c>
      <c r="N21" s="1">
        <v>0</v>
      </c>
      <c r="O21" s="1">
        <v>4015.8642500000001</v>
      </c>
      <c r="P21" s="1">
        <v>0</v>
      </c>
      <c r="Q21" s="1">
        <v>1077.9710400000001</v>
      </c>
      <c r="R21" s="1">
        <v>1638.3</v>
      </c>
      <c r="S21" s="3">
        <v>615.70000000000005</v>
      </c>
      <c r="T21" s="3">
        <v>55.300000000000004</v>
      </c>
      <c r="U21" s="80"/>
      <c r="V21" s="3"/>
      <c r="W21" s="3"/>
      <c r="X21" s="3"/>
      <c r="Y21" s="3"/>
      <c r="Z21" s="3"/>
      <c r="AA21" s="3"/>
      <c r="AB21" s="95"/>
      <c r="AC21" s="67"/>
      <c r="AD21" s="67"/>
      <c r="AE21" s="67"/>
      <c r="AF21" s="67"/>
      <c r="AG21" s="67"/>
      <c r="AH21" s="67"/>
      <c r="AI21" s="67"/>
      <c r="AJ21" s="67"/>
      <c r="AK21" s="67"/>
      <c r="AL21" s="67"/>
      <c r="AM21" s="67"/>
      <c r="AN21" s="104"/>
      <c r="AO21" s="67"/>
    </row>
    <row r="22" spans="1:41" s="35" customFormat="1">
      <c r="A22" s="1" t="s">
        <v>6014</v>
      </c>
      <c r="B22" s="1">
        <v>2012</v>
      </c>
      <c r="C22" s="1" t="s">
        <v>6090</v>
      </c>
      <c r="D22" s="1" t="s">
        <v>6091</v>
      </c>
      <c r="E22" s="1" t="s">
        <v>1897</v>
      </c>
      <c r="F22" s="1">
        <v>119</v>
      </c>
      <c r="G22" s="1" t="s">
        <v>6092</v>
      </c>
      <c r="H22" s="1" t="s">
        <v>6089</v>
      </c>
      <c r="I22" s="1" t="s">
        <v>6</v>
      </c>
      <c r="J22" s="1" t="s">
        <v>470</v>
      </c>
      <c r="K22" s="1">
        <v>366</v>
      </c>
      <c r="L22" s="1" t="s">
        <v>6024</v>
      </c>
      <c r="M22" s="1">
        <v>0</v>
      </c>
      <c r="N22" s="1">
        <v>0</v>
      </c>
      <c r="O22" s="1">
        <v>1042.6569500000001</v>
      </c>
      <c r="P22" s="1">
        <v>0</v>
      </c>
      <c r="Q22" s="1">
        <v>2106.6890400000002</v>
      </c>
      <c r="R22" s="1">
        <v>431.1</v>
      </c>
      <c r="S22" s="3">
        <v>278.10000000000002</v>
      </c>
      <c r="T22" s="3">
        <v>26</v>
      </c>
      <c r="U22" s="80"/>
      <c r="V22" s="3"/>
      <c r="W22" s="3"/>
      <c r="X22" s="3"/>
      <c r="Y22" s="3"/>
      <c r="Z22" s="3"/>
      <c r="AA22" s="3"/>
      <c r="AB22" s="95"/>
      <c r="AC22" s="67"/>
      <c r="AD22" s="67"/>
      <c r="AE22" s="67"/>
      <c r="AF22" s="67"/>
      <c r="AG22" s="67"/>
      <c r="AH22" s="67"/>
      <c r="AI22" s="67"/>
      <c r="AJ22" s="67"/>
      <c r="AK22" s="67"/>
      <c r="AL22" s="67"/>
      <c r="AM22" s="67"/>
      <c r="AN22" s="104"/>
      <c r="AO22" s="67"/>
    </row>
    <row r="23" spans="1:41" s="35" customFormat="1">
      <c r="A23" s="1" t="s">
        <v>6014</v>
      </c>
      <c r="B23" s="1">
        <v>2012</v>
      </c>
      <c r="C23" s="1" t="s">
        <v>6093</v>
      </c>
      <c r="D23" s="1" t="s">
        <v>6094</v>
      </c>
      <c r="E23" s="1" t="s">
        <v>1902</v>
      </c>
      <c r="F23" s="1">
        <v>120</v>
      </c>
      <c r="G23" s="1" t="s">
        <v>6095</v>
      </c>
      <c r="H23" s="1" t="s">
        <v>6089</v>
      </c>
      <c r="I23" s="1" t="s">
        <v>6</v>
      </c>
      <c r="J23" s="1" t="s">
        <v>633</v>
      </c>
      <c r="K23" s="1">
        <v>590</v>
      </c>
      <c r="L23" s="1" t="s">
        <v>6024</v>
      </c>
      <c r="M23" s="1">
        <v>0</v>
      </c>
      <c r="N23" s="1">
        <v>0</v>
      </c>
      <c r="O23" s="1">
        <v>609.57084999999995</v>
      </c>
      <c r="P23" s="1">
        <v>0</v>
      </c>
      <c r="Q23" s="1">
        <v>862.96536000000003</v>
      </c>
      <c r="R23" s="1">
        <v>288.70000000000005</v>
      </c>
      <c r="S23" s="3">
        <v>145.5</v>
      </c>
      <c r="T23" s="3">
        <v>8.6350801280000002</v>
      </c>
      <c r="U23" s="80"/>
      <c r="V23" s="3"/>
      <c r="W23" s="3"/>
      <c r="X23" s="3"/>
      <c r="Y23" s="3"/>
      <c r="Z23" s="3"/>
      <c r="AA23" s="3"/>
      <c r="AB23" s="95"/>
      <c r="AC23" s="67"/>
      <c r="AD23" s="67"/>
      <c r="AE23" s="67"/>
      <c r="AF23" s="67"/>
      <c r="AG23" s="67"/>
      <c r="AH23" s="67"/>
      <c r="AI23" s="67"/>
      <c r="AJ23" s="67"/>
      <c r="AK23" s="67"/>
      <c r="AL23" s="67"/>
      <c r="AM23" s="67"/>
      <c r="AN23" s="104"/>
      <c r="AO23" s="67"/>
    </row>
    <row r="24" spans="1:41" s="24" customFormat="1">
      <c r="A24" s="4" t="s">
        <v>6014</v>
      </c>
      <c r="B24" s="4">
        <v>2012</v>
      </c>
      <c r="C24" s="4" t="s">
        <v>6096</v>
      </c>
      <c r="D24" s="4" t="s">
        <v>6097</v>
      </c>
      <c r="E24" s="4" t="s">
        <v>11</v>
      </c>
      <c r="F24" s="4">
        <v>2</v>
      </c>
      <c r="G24" s="4" t="s">
        <v>6098</v>
      </c>
      <c r="H24" s="4" t="s">
        <v>6099</v>
      </c>
      <c r="I24" s="4" t="s">
        <v>6</v>
      </c>
      <c r="J24" s="4" t="s">
        <v>15</v>
      </c>
      <c r="K24" s="4">
        <v>119.2</v>
      </c>
      <c r="L24" s="4" t="s">
        <v>6024</v>
      </c>
      <c r="M24" s="4">
        <v>129.46794588000003</v>
      </c>
      <c r="N24" s="4">
        <v>134.43794</v>
      </c>
      <c r="O24" s="4">
        <v>135.83004</v>
      </c>
      <c r="P24" s="4">
        <v>35.9541252</v>
      </c>
      <c r="Q24" s="4">
        <v>0</v>
      </c>
      <c r="R24" s="4">
        <v>142.77185146420001</v>
      </c>
      <c r="S24" s="16">
        <v>65.238</v>
      </c>
      <c r="T24" s="16">
        <v>4.0049999999999999</v>
      </c>
      <c r="U24" s="16"/>
      <c r="V24" s="16"/>
      <c r="W24" s="16"/>
      <c r="X24" s="16"/>
      <c r="Y24" s="16"/>
      <c r="Z24" s="16"/>
      <c r="AA24" s="16"/>
      <c r="AB24" s="41" t="str">
        <f>[1]FR!B$295</f>
        <v>1.(c)</v>
      </c>
      <c r="AC24" s="24" t="str">
        <f>[1]FR!C$295</f>
        <v>SEVE</v>
      </c>
      <c r="AD24" s="24" t="str">
        <f>[1]FR!D$295</f>
        <v>SEVE</v>
      </c>
      <c r="AE24" s="24">
        <f>[1]FR!E$295</f>
        <v>1253</v>
      </c>
      <c r="AF24" s="24" t="str">
        <f>[1]FR!F$295</f>
        <v>16, rue Edouard BELIN</v>
      </c>
      <c r="AG24" s="24" t="str">
        <f>[1]FR!G$295</f>
        <v/>
      </c>
      <c r="AH24" s="24" t="str">
        <f>[1]FR!H$295</f>
        <v>BESANCON</v>
      </c>
      <c r="AI24" s="24" t="str">
        <f>[1]FR!I$295</f>
        <v>25000</v>
      </c>
      <c r="AJ24" s="24">
        <f>[1]FR!J$295</f>
        <v>0</v>
      </c>
      <c r="AK24" s="24">
        <f>[1]FR!K$295</f>
        <v>0</v>
      </c>
      <c r="AL24" s="24">
        <f>[1]FR!L$295</f>
        <v>0</v>
      </c>
      <c r="AM24" s="24">
        <f>[1]FR!M$295</f>
        <v>0</v>
      </c>
      <c r="AN24" s="109" t="s">
        <v>809</v>
      </c>
    </row>
    <row r="25" spans="1:41" s="24" customFormat="1">
      <c r="A25" s="4" t="s">
        <v>6014</v>
      </c>
      <c r="B25" s="4">
        <v>2012</v>
      </c>
      <c r="C25" s="4" t="s">
        <v>6100</v>
      </c>
      <c r="D25" s="4" t="s">
        <v>6101</v>
      </c>
      <c r="E25" s="4" t="s">
        <v>2026</v>
      </c>
      <c r="F25" s="4">
        <v>149</v>
      </c>
      <c r="G25" s="4" t="s">
        <v>6102</v>
      </c>
      <c r="H25" s="4" t="s">
        <v>6103</v>
      </c>
      <c r="I25" s="4" t="s">
        <v>6</v>
      </c>
      <c r="J25" s="4" t="s">
        <v>470</v>
      </c>
      <c r="K25" s="4">
        <v>78.3</v>
      </c>
      <c r="L25" s="4" t="s">
        <v>6024</v>
      </c>
      <c r="M25" s="4">
        <v>0</v>
      </c>
      <c r="N25" s="4">
        <v>0</v>
      </c>
      <c r="O25" s="4">
        <v>0</v>
      </c>
      <c r="P25" s="4">
        <v>1221.4269792</v>
      </c>
      <c r="Q25" s="4">
        <v>0</v>
      </c>
      <c r="R25" s="4">
        <v>0.53236799999999995</v>
      </c>
      <c r="S25" s="16">
        <v>73.285618751999991</v>
      </c>
      <c r="T25" s="16">
        <v>1.0992842812799999</v>
      </c>
      <c r="U25" s="87"/>
      <c r="V25" s="16"/>
      <c r="W25" s="16"/>
      <c r="X25" s="16"/>
      <c r="Y25" s="16"/>
      <c r="Z25" s="16"/>
      <c r="AA25" s="16"/>
      <c r="AB25" s="41" t="str">
        <f>[1]FR!B$300</f>
        <v>6.(b)</v>
      </c>
      <c r="AC25" s="24" t="str">
        <f>[1]FR!C$300</f>
        <v>ARJOWIGGINS</v>
      </c>
      <c r="AD25" s="24" t="str">
        <f>[1]FR!D$300</f>
        <v>ARJO WIGGINS Papiers Couchés S.A.S.</v>
      </c>
      <c r="AE25" s="24">
        <f>[1]FR!E$300</f>
        <v>4126</v>
      </c>
      <c r="AF25" s="24" t="str">
        <f>[1]FR!F$300</f>
        <v>17, rue du 8 Mai - BP 03</v>
      </c>
      <c r="AG25" s="24" t="str">
        <f>[1]FR!G$300</f>
        <v/>
      </c>
      <c r="AH25" s="24" t="str">
        <f>[1]FR!H$300</f>
        <v>BESSE-SUR-BRAYE</v>
      </c>
      <c r="AI25" s="24" t="str">
        <f>[1]FR!I$300</f>
        <v>72310</v>
      </c>
      <c r="AJ25" s="24">
        <f>[1]FR!J$300</f>
        <v>0</v>
      </c>
      <c r="AK25" s="24">
        <f>[1]FR!K$300</f>
        <v>0</v>
      </c>
      <c r="AL25" s="24">
        <f>[1]FR!L$300</f>
        <v>0</v>
      </c>
      <c r="AM25" s="24">
        <f>[1]FR!M$300</f>
        <v>0</v>
      </c>
      <c r="AN25" s="109" t="s">
        <v>809</v>
      </c>
    </row>
    <row r="26" spans="1:41" s="24" customFormat="1">
      <c r="A26" s="4" t="s">
        <v>6014</v>
      </c>
      <c r="B26" s="4">
        <v>2012</v>
      </c>
      <c r="C26" s="4" t="s">
        <v>6104</v>
      </c>
      <c r="D26" s="4" t="s">
        <v>6105</v>
      </c>
      <c r="E26" s="4" t="s">
        <v>2328</v>
      </c>
      <c r="F26" s="4">
        <v>215</v>
      </c>
      <c r="G26" s="4" t="s">
        <v>6106</v>
      </c>
      <c r="H26" s="4" t="s">
        <v>6103</v>
      </c>
      <c r="I26" s="4" t="s">
        <v>14</v>
      </c>
      <c r="J26" s="4" t="s">
        <v>470</v>
      </c>
      <c r="K26" s="4">
        <v>98</v>
      </c>
      <c r="L26" s="4" t="s">
        <v>6024</v>
      </c>
      <c r="M26" s="4">
        <v>0</v>
      </c>
      <c r="N26" s="4">
        <v>0</v>
      </c>
      <c r="O26" s="4">
        <v>0</v>
      </c>
      <c r="P26" s="4">
        <v>1.091424816</v>
      </c>
      <c r="Q26" s="4">
        <v>0</v>
      </c>
      <c r="R26" s="4">
        <v>5.8609512619200012E-4</v>
      </c>
      <c r="S26" s="16">
        <v>6.5485488959999991E-2</v>
      </c>
      <c r="T26" s="16">
        <v>9.822823344E-4</v>
      </c>
      <c r="U26" s="87"/>
      <c r="V26" s="16"/>
      <c r="W26" s="16"/>
      <c r="X26" s="16"/>
      <c r="Y26" s="16"/>
      <c r="Z26" s="16"/>
      <c r="AA26" s="16"/>
      <c r="AB26" s="41" t="str">
        <f>[1]FR!B$300</f>
        <v>6.(b)</v>
      </c>
      <c r="AC26" s="24" t="str">
        <f>[1]FR!C$300</f>
        <v>ARJOWIGGINS</v>
      </c>
      <c r="AD26" s="24" t="str">
        <f>[1]FR!D$300</f>
        <v>ARJO WIGGINS Papiers Couchés S.A.S.</v>
      </c>
      <c r="AE26" s="24">
        <f>[1]FR!E$300</f>
        <v>4126</v>
      </c>
      <c r="AF26" s="24" t="str">
        <f>[1]FR!F$300</f>
        <v>17, rue du 8 Mai - BP 03</v>
      </c>
      <c r="AG26" s="24" t="str">
        <f>[1]FR!G$300</f>
        <v/>
      </c>
      <c r="AH26" s="24" t="str">
        <f>[1]FR!H$300</f>
        <v>BESSE-SUR-BRAYE</v>
      </c>
      <c r="AI26" s="24" t="str">
        <f>[1]FR!I$300</f>
        <v>72310</v>
      </c>
      <c r="AJ26" s="24">
        <f>[1]FR!J$300</f>
        <v>0</v>
      </c>
      <c r="AK26" s="24">
        <f>[1]FR!K$300</f>
        <v>0</v>
      </c>
      <c r="AL26" s="24">
        <f>[1]FR!L$300</f>
        <v>0</v>
      </c>
      <c r="AM26" s="24">
        <f>[1]FR!M$300</f>
        <v>0</v>
      </c>
      <c r="AN26" s="109" t="s">
        <v>809</v>
      </c>
    </row>
    <row r="27" spans="1:41" s="35" customFormat="1">
      <c r="A27" s="1" t="s">
        <v>6014</v>
      </c>
      <c r="B27" s="1">
        <v>2012</v>
      </c>
      <c r="C27" s="1" t="s">
        <v>6107</v>
      </c>
      <c r="D27" s="1" t="s">
        <v>6108</v>
      </c>
      <c r="E27" s="1" t="s">
        <v>2017</v>
      </c>
      <c r="F27" s="1">
        <v>147</v>
      </c>
      <c r="G27" s="1" t="s">
        <v>6109</v>
      </c>
      <c r="H27" s="1" t="s">
        <v>6110</v>
      </c>
      <c r="I27" s="1" t="s">
        <v>6</v>
      </c>
      <c r="J27" s="1" t="s">
        <v>470</v>
      </c>
      <c r="K27" s="1">
        <v>125</v>
      </c>
      <c r="L27" s="1" t="s">
        <v>6024</v>
      </c>
      <c r="M27" s="1">
        <v>0</v>
      </c>
      <c r="N27" s="1">
        <v>0</v>
      </c>
      <c r="O27" s="1">
        <v>0</v>
      </c>
      <c r="P27" s="1">
        <v>0</v>
      </c>
      <c r="Q27" s="1">
        <v>0</v>
      </c>
      <c r="R27" s="1">
        <v>0</v>
      </c>
      <c r="S27" s="3">
        <v>0</v>
      </c>
      <c r="T27" s="3">
        <v>0</v>
      </c>
      <c r="U27" s="80"/>
      <c r="V27" s="3"/>
      <c r="W27" s="3"/>
      <c r="X27" s="3"/>
      <c r="Y27" s="3"/>
      <c r="Z27" s="3"/>
      <c r="AA27" s="3"/>
      <c r="AB27" s="40"/>
      <c r="AN27" s="105"/>
    </row>
    <row r="28" spans="1:41" s="35" customFormat="1">
      <c r="A28" s="1" t="s">
        <v>6014</v>
      </c>
      <c r="B28" s="1">
        <v>2012</v>
      </c>
      <c r="C28" s="1" t="s">
        <v>6111</v>
      </c>
      <c r="D28" s="1" t="s">
        <v>6112</v>
      </c>
      <c r="E28" s="1" t="s">
        <v>2421</v>
      </c>
      <c r="F28" s="1">
        <v>236</v>
      </c>
      <c r="G28" s="1" t="s">
        <v>6113</v>
      </c>
      <c r="H28" s="1" t="s">
        <v>6110</v>
      </c>
      <c r="I28" s="1" t="s">
        <v>34</v>
      </c>
      <c r="J28" s="1" t="s">
        <v>470</v>
      </c>
      <c r="K28" s="1">
        <v>140</v>
      </c>
      <c r="L28" s="1" t="s">
        <v>6024</v>
      </c>
      <c r="M28" s="1">
        <v>4010.4540000000002</v>
      </c>
      <c r="N28" s="1">
        <v>0</v>
      </c>
      <c r="O28" s="1">
        <v>0</v>
      </c>
      <c r="P28" s="1">
        <v>43.790399999999998</v>
      </c>
      <c r="Q28" s="1">
        <v>0</v>
      </c>
      <c r="R28" s="1">
        <v>1.23</v>
      </c>
      <c r="S28" s="3">
        <v>198.44499999999999</v>
      </c>
      <c r="T28" s="3">
        <v>5.91</v>
      </c>
      <c r="U28" s="80"/>
      <c r="V28" s="3"/>
      <c r="W28" s="3"/>
      <c r="X28" s="3"/>
      <c r="Y28" s="3"/>
      <c r="Z28" s="3"/>
      <c r="AA28" s="3"/>
      <c r="AB28" s="40"/>
      <c r="AN28" s="105"/>
    </row>
    <row r="29" spans="1:41" s="35" customFormat="1">
      <c r="A29" s="1" t="s">
        <v>6014</v>
      </c>
      <c r="B29" s="1">
        <v>2012</v>
      </c>
      <c r="C29" s="1" t="s">
        <v>6114</v>
      </c>
      <c r="D29" s="1" t="s">
        <v>6115</v>
      </c>
      <c r="E29" s="1" t="s">
        <v>2442</v>
      </c>
      <c r="F29" s="1">
        <v>241</v>
      </c>
      <c r="G29" s="1" t="s">
        <v>6116</v>
      </c>
      <c r="H29" s="1" t="s">
        <v>6117</v>
      </c>
      <c r="I29" s="1" t="s">
        <v>14</v>
      </c>
      <c r="J29" s="1" t="s">
        <v>470</v>
      </c>
      <c r="K29" s="1">
        <v>76.8</v>
      </c>
      <c r="L29" s="1" t="s">
        <v>6024</v>
      </c>
      <c r="M29" s="1">
        <v>0</v>
      </c>
      <c r="N29" s="1">
        <v>0</v>
      </c>
      <c r="O29" s="1">
        <v>0</v>
      </c>
      <c r="P29" s="1">
        <v>120.85199999999999</v>
      </c>
      <c r="Q29" s="1">
        <v>0</v>
      </c>
      <c r="R29" s="1">
        <v>6.0425999999999994E-2</v>
      </c>
      <c r="S29" s="3">
        <v>7.2511199999999993</v>
      </c>
      <c r="T29" s="3">
        <v>0.10876679999999998</v>
      </c>
      <c r="U29" s="80"/>
      <c r="V29" s="3"/>
      <c r="W29" s="3"/>
      <c r="X29" s="3"/>
      <c r="Y29" s="3"/>
      <c r="Z29" s="3"/>
      <c r="AA29" s="3"/>
      <c r="AB29" s="95"/>
      <c r="AC29" s="67"/>
      <c r="AD29" s="67"/>
      <c r="AE29" s="67"/>
      <c r="AF29" s="67"/>
      <c r="AG29" s="67"/>
      <c r="AH29" s="67"/>
      <c r="AI29" s="67"/>
      <c r="AJ29" s="67"/>
      <c r="AK29" s="67"/>
      <c r="AL29" s="67"/>
      <c r="AM29" s="67"/>
      <c r="AN29" s="104"/>
      <c r="AO29" s="67"/>
    </row>
    <row r="30" spans="1:41" s="35" customFormat="1">
      <c r="A30" s="1" t="s">
        <v>6014</v>
      </c>
      <c r="B30" s="1">
        <v>2012</v>
      </c>
      <c r="C30" s="1" t="s">
        <v>6118</v>
      </c>
      <c r="D30" s="1" t="s">
        <v>6119</v>
      </c>
      <c r="E30" s="1" t="s">
        <v>235</v>
      </c>
      <c r="F30" s="1">
        <v>49</v>
      </c>
      <c r="G30" s="1" t="s">
        <v>6120</v>
      </c>
      <c r="H30" s="1" t="s">
        <v>6121</v>
      </c>
      <c r="I30" s="1" t="s">
        <v>6</v>
      </c>
      <c r="J30" s="1" t="s">
        <v>15</v>
      </c>
      <c r="K30" s="1">
        <v>62.4</v>
      </c>
      <c r="L30" s="1" t="s">
        <v>6024</v>
      </c>
      <c r="M30" s="1">
        <v>0</v>
      </c>
      <c r="N30" s="1">
        <v>0</v>
      </c>
      <c r="O30" s="1">
        <v>3.59964</v>
      </c>
      <c r="P30" s="1">
        <v>154.04400000000001</v>
      </c>
      <c r="Q30" s="1">
        <v>0</v>
      </c>
      <c r="R30" s="1">
        <v>1.1593494</v>
      </c>
      <c r="S30" s="3">
        <v>9.8545787999999988</v>
      </c>
      <c r="T30" s="3">
        <v>0.14936652719999999</v>
      </c>
      <c r="U30" s="80"/>
      <c r="V30" s="3"/>
      <c r="W30" s="3"/>
      <c r="X30" s="3"/>
      <c r="Y30" s="3"/>
      <c r="Z30" s="3"/>
      <c r="AA30" s="3"/>
      <c r="AB30" s="95"/>
      <c r="AC30" s="67"/>
      <c r="AD30" s="67"/>
      <c r="AE30" s="67"/>
      <c r="AF30" s="67"/>
      <c r="AG30" s="67"/>
      <c r="AH30" s="67"/>
      <c r="AI30" s="67"/>
      <c r="AJ30" s="67"/>
      <c r="AK30" s="67"/>
      <c r="AL30" s="67"/>
      <c r="AM30" s="67"/>
      <c r="AN30" s="104"/>
      <c r="AO30" s="67"/>
    </row>
    <row r="31" spans="1:41" s="35" customFormat="1">
      <c r="A31" s="1" t="s">
        <v>6014</v>
      </c>
      <c r="B31" s="1">
        <v>2012</v>
      </c>
      <c r="C31" s="1" t="s">
        <v>6122</v>
      </c>
      <c r="D31" s="1" t="s">
        <v>6123</v>
      </c>
      <c r="E31" s="1" t="s">
        <v>363</v>
      </c>
      <c r="F31" s="1">
        <v>78</v>
      </c>
      <c r="G31" s="1" t="s">
        <v>6124</v>
      </c>
      <c r="H31" s="1" t="s">
        <v>6125</v>
      </c>
      <c r="I31" s="1" t="s">
        <v>6</v>
      </c>
      <c r="J31" s="1" t="s">
        <v>470</v>
      </c>
      <c r="K31" s="1">
        <v>206</v>
      </c>
      <c r="L31" s="1" t="s">
        <v>6024</v>
      </c>
      <c r="M31" s="1">
        <v>0</v>
      </c>
      <c r="N31" s="1">
        <v>0</v>
      </c>
      <c r="O31" s="1">
        <v>0</v>
      </c>
      <c r="P31" s="1">
        <v>1337.0082947999999</v>
      </c>
      <c r="Q31" s="1">
        <v>0</v>
      </c>
      <c r="R31" s="1">
        <v>1.484079207228</v>
      </c>
      <c r="S31" s="3">
        <v>100.27562211</v>
      </c>
      <c r="T31" s="3">
        <v>1.20330746532</v>
      </c>
      <c r="U31" s="81"/>
      <c r="V31" s="3"/>
      <c r="W31" s="3"/>
      <c r="X31" s="3"/>
      <c r="Y31" s="3"/>
      <c r="Z31" s="3"/>
      <c r="AA31" s="3"/>
      <c r="AB31" s="40"/>
      <c r="AN31" s="104"/>
      <c r="AO31" s="67"/>
    </row>
    <row r="32" spans="1:41" s="24" customFormat="1">
      <c r="A32" s="4" t="s">
        <v>6014</v>
      </c>
      <c r="B32" s="4">
        <v>2012</v>
      </c>
      <c r="C32" s="4" t="s">
        <v>6126</v>
      </c>
      <c r="D32" s="4" t="s">
        <v>6127</v>
      </c>
      <c r="E32" s="4" t="s">
        <v>372</v>
      </c>
      <c r="F32" s="4">
        <v>80</v>
      </c>
      <c r="G32" s="4" t="s">
        <v>6128</v>
      </c>
      <c r="H32" s="4" t="s">
        <v>6129</v>
      </c>
      <c r="I32" s="4" t="s">
        <v>6</v>
      </c>
      <c r="J32" s="4" t="s">
        <v>476</v>
      </c>
      <c r="K32" s="4">
        <v>700</v>
      </c>
      <c r="L32" s="4" t="s">
        <v>6024</v>
      </c>
      <c r="M32" s="4">
        <v>0</v>
      </c>
      <c r="N32" s="4">
        <v>6756.5124456140884</v>
      </c>
      <c r="O32" s="4">
        <v>257.99712369187256</v>
      </c>
      <c r="P32" s="4">
        <v>48.775520000000007</v>
      </c>
      <c r="Q32" s="4">
        <v>0</v>
      </c>
      <c r="R32" s="4">
        <v>2180.8830000000003</v>
      </c>
      <c r="S32" s="16">
        <v>1979.6000000000001</v>
      </c>
      <c r="T32" s="16">
        <v>385.2</v>
      </c>
      <c r="U32" s="87"/>
      <c r="V32" s="16"/>
      <c r="W32" s="16"/>
      <c r="X32" s="16"/>
      <c r="Y32" s="16"/>
      <c r="Z32" s="16"/>
      <c r="AA32" s="16"/>
      <c r="AB32" s="41" t="str">
        <f>[1]FR!B$378</f>
        <v>1.(c)</v>
      </c>
      <c r="AC32" s="24" t="str">
        <f>[1]FR!C$378</f>
        <v>UPTI - CPT de BOUCHAIN</v>
      </c>
      <c r="AD32" s="24" t="str">
        <f>[1]FR!D$378</f>
        <v>Centre de Production Thermique EDF de BOUCHAIN</v>
      </c>
      <c r="AE32" s="24">
        <f>[1]FR!E$378</f>
        <v>4697</v>
      </c>
      <c r="AF32" s="24" t="str">
        <f>[1]FR!F$378</f>
        <v>476, Allée de la Vigilence</v>
      </c>
      <c r="AG32" s="24" t="str">
        <f>[1]FR!G$378</f>
        <v/>
      </c>
      <c r="AH32" s="24" t="str">
        <f>[1]FR!H$378</f>
        <v>BOUCHAIN</v>
      </c>
      <c r="AI32" s="24" t="str">
        <f>[1]FR!I$378</f>
        <v>59111</v>
      </c>
      <c r="AJ32" s="24">
        <f>[1]FR!J$378</f>
        <v>1980</v>
      </c>
      <c r="AK32" s="24">
        <f>[1]FR!K$378</f>
        <v>2180</v>
      </c>
      <c r="AL32" s="24">
        <f>[1]FR!L$378</f>
        <v>308</v>
      </c>
      <c r="AM32" s="24">
        <f>[1]FR!M$378</f>
        <v>677</v>
      </c>
      <c r="AN32" s="103" t="s">
        <v>809</v>
      </c>
      <c r="AO32" s="31"/>
    </row>
    <row r="33" spans="1:41" s="24" customFormat="1">
      <c r="A33" s="4" t="s">
        <v>6014</v>
      </c>
      <c r="B33" s="4">
        <v>2012</v>
      </c>
      <c r="C33" s="4" t="s">
        <v>6130</v>
      </c>
      <c r="D33" s="4" t="s">
        <v>6131</v>
      </c>
      <c r="E33" s="4" t="s">
        <v>314</v>
      </c>
      <c r="F33" s="4">
        <v>67</v>
      </c>
      <c r="G33" s="4" t="s">
        <v>6132</v>
      </c>
      <c r="H33" s="4" t="s">
        <v>6133</v>
      </c>
      <c r="I33" s="4" t="s">
        <v>14</v>
      </c>
      <c r="J33" s="4" t="s">
        <v>470</v>
      </c>
      <c r="K33" s="4">
        <v>132</v>
      </c>
      <c r="L33" s="4" t="s">
        <v>6024</v>
      </c>
      <c r="M33" s="4">
        <v>0</v>
      </c>
      <c r="N33" s="4">
        <v>0</v>
      </c>
      <c r="O33" s="4">
        <v>14.468999999999999</v>
      </c>
      <c r="P33" s="4">
        <v>735.83550000000002</v>
      </c>
      <c r="Q33" s="4">
        <v>0</v>
      </c>
      <c r="R33" s="4">
        <v>0.46900000000000003</v>
      </c>
      <c r="S33" s="16">
        <v>45.597029999999997</v>
      </c>
      <c r="T33" s="16">
        <v>0.32</v>
      </c>
      <c r="U33" s="87"/>
      <c r="V33" s="16"/>
      <c r="W33" s="16"/>
      <c r="X33" s="16"/>
      <c r="Y33" s="16"/>
      <c r="Z33" s="16"/>
      <c r="AA33" s="16"/>
      <c r="AB33" s="41" t="str">
        <f>[1]FR!B$428</f>
        <v>6.(b)</v>
      </c>
      <c r="AC33" s="24" t="str">
        <f>[1]FR!C$428</f>
        <v>STORA ENSO CORBEHEM</v>
      </c>
      <c r="AD33" s="24" t="str">
        <f>[1]FR!D$428</f>
        <v>STORA ENSO CORBEHEM</v>
      </c>
      <c r="AE33" s="24">
        <f>[1]FR!E$428</f>
        <v>4793</v>
      </c>
      <c r="AF33" s="24" t="str">
        <f>[1]FR!F$428</f>
        <v>Rue de Corbehem BP 2</v>
      </c>
      <c r="AG33" s="24" t="str">
        <f>[1]FR!G$428</f>
        <v/>
      </c>
      <c r="AH33" s="24" t="str">
        <f>[1]FR!H$428</f>
        <v>BREBIERES</v>
      </c>
      <c r="AI33" s="24" t="str">
        <f>[1]FR!I$428</f>
        <v>62117</v>
      </c>
      <c r="AJ33" s="24">
        <f>[1]FR!J$428</f>
        <v>0</v>
      </c>
      <c r="AK33" s="24">
        <f>[1]FR!K$428</f>
        <v>0</v>
      </c>
      <c r="AL33" s="24">
        <f>[1]FR!L$428</f>
        <v>0</v>
      </c>
      <c r="AM33" s="24">
        <f>[1]FR!M$428</f>
        <v>0</v>
      </c>
      <c r="AN33" s="23" t="s">
        <v>809</v>
      </c>
      <c r="AO33" s="31"/>
    </row>
    <row r="34" spans="1:41" s="24" customFormat="1">
      <c r="A34" s="4" t="s">
        <v>6014</v>
      </c>
      <c r="B34" s="4">
        <v>2012</v>
      </c>
      <c r="C34" s="4" t="s">
        <v>6134</v>
      </c>
      <c r="D34" s="4" t="s">
        <v>6135</v>
      </c>
      <c r="E34" s="4" t="s">
        <v>2221</v>
      </c>
      <c r="F34" s="4">
        <v>192</v>
      </c>
      <c r="G34" s="4" t="s">
        <v>6136</v>
      </c>
      <c r="H34" s="4" t="s">
        <v>6137</v>
      </c>
      <c r="I34" s="4" t="s">
        <v>6</v>
      </c>
      <c r="J34" s="4" t="s">
        <v>470</v>
      </c>
      <c r="K34" s="4">
        <v>116</v>
      </c>
      <c r="L34" s="4" t="s">
        <v>6024</v>
      </c>
      <c r="M34" s="4">
        <v>0</v>
      </c>
      <c r="N34" s="4">
        <v>0</v>
      </c>
      <c r="O34" s="4">
        <v>0</v>
      </c>
      <c r="P34" s="4">
        <v>1351.6769859999999</v>
      </c>
      <c r="Q34" s="4">
        <v>0</v>
      </c>
      <c r="R34" s="4">
        <v>0.58392445795199999</v>
      </c>
      <c r="S34" s="16">
        <v>101.37577395000001</v>
      </c>
      <c r="T34" s="16">
        <v>0.86250254399999993</v>
      </c>
      <c r="U34" s="87"/>
      <c r="V34" s="16"/>
      <c r="W34" s="16"/>
      <c r="X34" s="16"/>
      <c r="Y34" s="16"/>
      <c r="Z34" s="16"/>
      <c r="AA34" s="16"/>
      <c r="AB34" s="28" t="str">
        <f>[1]FR!B$464</f>
        <v>8.(b).(ii)</v>
      </c>
      <c r="AC34" s="31" t="str">
        <f>[1]FR!C$464</f>
        <v>Tereos - Etablissement de Bucy Le Long</v>
      </c>
      <c r="AD34" s="31" t="str">
        <f>[1]FR!D$464</f>
        <v>Etablissement de Bucy Le Long</v>
      </c>
      <c r="AE34" s="31">
        <f>[1]FR!E$464</f>
        <v>668</v>
      </c>
      <c r="AF34" s="31" t="str">
        <f>[1]FR!F$464</f>
        <v>route de Soissons</v>
      </c>
      <c r="AG34" s="31" t="str">
        <f>[1]FR!G$464</f>
        <v/>
      </c>
      <c r="AH34" s="31" t="str">
        <f>[1]FR!H$464</f>
        <v>BUCY-LE-LONG</v>
      </c>
      <c r="AI34" s="31" t="str">
        <f>[1]FR!I$464</f>
        <v>02880</v>
      </c>
      <c r="AJ34" s="31">
        <f>[1]FR!J$464</f>
        <v>148</v>
      </c>
      <c r="AK34" s="31">
        <f>[1]FR!K$464</f>
        <v>0</v>
      </c>
      <c r="AL34" s="31">
        <f>[1]FR!L$464</f>
        <v>0</v>
      </c>
      <c r="AM34" s="31">
        <f>[1]FR!M$464</f>
        <v>140</v>
      </c>
      <c r="AN34" s="103" t="s">
        <v>809</v>
      </c>
      <c r="AO34" s="31"/>
    </row>
    <row r="35" spans="1:41" s="31" customFormat="1">
      <c r="A35" s="4" t="s">
        <v>6014</v>
      </c>
      <c r="B35" s="4">
        <v>2012</v>
      </c>
      <c r="C35" s="4" t="s">
        <v>6138</v>
      </c>
      <c r="D35" s="4" t="s">
        <v>6139</v>
      </c>
      <c r="E35" s="4" t="s">
        <v>1450</v>
      </c>
      <c r="F35" s="4">
        <v>105</v>
      </c>
      <c r="G35" s="4" t="s">
        <v>6140</v>
      </c>
      <c r="H35" s="4" t="s">
        <v>6141</v>
      </c>
      <c r="I35" s="4" t="s">
        <v>6</v>
      </c>
      <c r="J35" s="4" t="s">
        <v>470</v>
      </c>
      <c r="K35" s="4">
        <v>117</v>
      </c>
      <c r="L35" s="4" t="s">
        <v>6024</v>
      </c>
      <c r="M35" s="4">
        <v>0</v>
      </c>
      <c r="N35" s="4">
        <v>0</v>
      </c>
      <c r="O35" s="4">
        <v>2.8351999999999999</v>
      </c>
      <c r="P35" s="4">
        <v>860.51716199999998</v>
      </c>
      <c r="Q35" s="4">
        <v>0</v>
      </c>
      <c r="R35" s="4">
        <v>0.58764683200000001</v>
      </c>
      <c r="S35" s="16">
        <v>52.169717720000001</v>
      </c>
      <c r="T35" s="16">
        <v>0.35188432999999997</v>
      </c>
      <c r="U35" s="87"/>
      <c r="V35" s="16"/>
      <c r="W35" s="16"/>
      <c r="X35" s="16"/>
      <c r="Y35" s="16"/>
      <c r="Z35" s="16"/>
      <c r="AA35" s="16"/>
      <c r="AB35" s="28" t="str">
        <f>[1]FR!B$483</f>
        <v>8.(b).(ii)</v>
      </c>
      <c r="AC35" s="31" t="str">
        <f>[1]FR!C$483</f>
        <v>Saint Louis Sucre SNC</v>
      </c>
      <c r="AD35" s="31" t="str">
        <f>[1]FR!D$483</f>
        <v>Saint Louis Sucre Site de Cagny</v>
      </c>
      <c r="AE35" s="31">
        <f>[1]FR!E$483</f>
        <v>860</v>
      </c>
      <c r="AF35" s="31" t="str">
        <f>[1]FR!F$483</f>
        <v>Route de Paris</v>
      </c>
      <c r="AG35" s="31" t="str">
        <f>[1]FR!G$483</f>
        <v/>
      </c>
      <c r="AH35" s="31" t="str">
        <f>[1]FR!H$483</f>
        <v>CAGNY</v>
      </c>
      <c r="AI35" s="31" t="str">
        <f>[1]FR!I$483</f>
        <v>14630</v>
      </c>
      <c r="AJ35" s="31">
        <f>[1]FR!J$483</f>
        <v>0</v>
      </c>
      <c r="AK35" s="31">
        <f>[1]FR!K$483</f>
        <v>0</v>
      </c>
      <c r="AL35" s="31">
        <f>[1]FR!L$483</f>
        <v>0</v>
      </c>
      <c r="AM35" s="31">
        <f>[1]FR!M$483</f>
        <v>0</v>
      </c>
      <c r="AN35" s="103" t="s">
        <v>809</v>
      </c>
    </row>
    <row r="36" spans="1:41" s="31" customFormat="1">
      <c r="A36" s="4" t="s">
        <v>6014</v>
      </c>
      <c r="B36" s="4">
        <v>2012</v>
      </c>
      <c r="C36" s="4" t="s">
        <v>6142</v>
      </c>
      <c r="D36" s="4" t="s">
        <v>6143</v>
      </c>
      <c r="E36" s="4" t="s">
        <v>2001</v>
      </c>
      <c r="F36" s="4">
        <v>143</v>
      </c>
      <c r="G36" s="4" t="s">
        <v>6144</v>
      </c>
      <c r="H36" s="4" t="s">
        <v>6145</v>
      </c>
      <c r="I36" s="4" t="s">
        <v>6</v>
      </c>
      <c r="J36" s="4" t="s">
        <v>15</v>
      </c>
      <c r="K36" s="4">
        <v>69.75</v>
      </c>
      <c r="L36" s="4" t="s">
        <v>6024</v>
      </c>
      <c r="M36" s="4">
        <v>0</v>
      </c>
      <c r="N36" s="4">
        <v>0</v>
      </c>
      <c r="O36" s="4">
        <v>0</v>
      </c>
      <c r="P36" s="4">
        <v>99.100800000000007</v>
      </c>
      <c r="Q36" s="4">
        <v>0</v>
      </c>
      <c r="R36" s="4">
        <v>4.9550400000000001E-2</v>
      </c>
      <c r="S36" s="16">
        <v>5.9460480000000002</v>
      </c>
      <c r="T36" s="16">
        <v>8.9190720000000001E-2</v>
      </c>
      <c r="U36" s="87"/>
      <c r="V36" s="16"/>
      <c r="W36" s="16"/>
      <c r="X36" s="16"/>
      <c r="Y36" s="16"/>
      <c r="Z36" s="16"/>
      <c r="AA36" s="16"/>
      <c r="AB36" s="28" t="str">
        <f>[1]FR!B$564</f>
        <v>5.(b)</v>
      </c>
      <c r="AC36" s="31" t="str">
        <f>[1]FR!C$564</f>
        <v>Rive Droite Environnement</v>
      </c>
      <c r="AD36" s="31" t="str">
        <f>[1]FR!D$564</f>
        <v>COMPLEXE THERMIQUE DES HAUTS DE GARONNE</v>
      </c>
      <c r="AE36" s="31">
        <f>[1]FR!E$564</f>
        <v>799</v>
      </c>
      <c r="AF36" s="31" t="str">
        <f>[1]FR!F$564</f>
        <v>U.V.E. DE CENON RUE JEAN COCTEAU</v>
      </c>
      <c r="AG36" s="31" t="str">
        <f>[1]FR!G$564</f>
        <v/>
      </c>
      <c r="AH36" s="31" t="str">
        <f>[1]FR!H$564</f>
        <v>CENON</v>
      </c>
      <c r="AI36" s="31" t="str">
        <f>[1]FR!I$564</f>
        <v>33150</v>
      </c>
      <c r="AJ36" s="31">
        <f>[1]FR!J$564</f>
        <v>0</v>
      </c>
      <c r="AK36" s="31">
        <f>[1]FR!K$564</f>
        <v>0</v>
      </c>
      <c r="AL36" s="31">
        <f>[1]FR!L$564</f>
        <v>0</v>
      </c>
      <c r="AM36" s="31">
        <f>[1]FR!M$564</f>
        <v>101</v>
      </c>
      <c r="AN36" s="103" t="s">
        <v>809</v>
      </c>
    </row>
    <row r="37" spans="1:41" s="67" customFormat="1">
      <c r="A37" s="1" t="s">
        <v>6014</v>
      </c>
      <c r="B37" s="1">
        <v>2012</v>
      </c>
      <c r="C37" s="1" t="s">
        <v>6146</v>
      </c>
      <c r="D37" s="1" t="s">
        <v>6147</v>
      </c>
      <c r="E37" s="1" t="s">
        <v>2116</v>
      </c>
      <c r="F37" s="1">
        <v>168</v>
      </c>
      <c r="G37" s="1" t="s">
        <v>6148</v>
      </c>
      <c r="H37" s="1" t="s">
        <v>6149</v>
      </c>
      <c r="I37" s="1" t="s">
        <v>6</v>
      </c>
      <c r="J37" s="1" t="s">
        <v>470</v>
      </c>
      <c r="K37" s="1">
        <v>400</v>
      </c>
      <c r="L37" s="1" t="s">
        <v>6024</v>
      </c>
      <c r="M37" s="1">
        <v>12.767058</v>
      </c>
      <c r="N37" s="1">
        <v>0</v>
      </c>
      <c r="O37" s="1">
        <v>2141.7244936690513</v>
      </c>
      <c r="P37" s="1">
        <v>2319.0211136069161</v>
      </c>
      <c r="Q37" s="1">
        <v>0</v>
      </c>
      <c r="R37" s="1">
        <v>0.45781087905481999</v>
      </c>
      <c r="S37" s="3">
        <v>347.66591362364801</v>
      </c>
      <c r="T37" s="3">
        <v>0.97635416147201004</v>
      </c>
      <c r="U37" s="80"/>
      <c r="V37" s="3"/>
      <c r="W37" s="3"/>
      <c r="X37" s="3"/>
      <c r="Y37" s="3"/>
      <c r="Z37" s="3"/>
      <c r="AA37" s="3"/>
      <c r="AB37" s="95"/>
      <c r="AN37" s="104"/>
    </row>
    <row r="38" spans="1:41" s="67" customFormat="1">
      <c r="A38" s="1" t="s">
        <v>6014</v>
      </c>
      <c r="B38" s="1">
        <v>2012</v>
      </c>
      <c r="C38" s="1" t="s">
        <v>6150</v>
      </c>
      <c r="D38" s="1" t="s">
        <v>6151</v>
      </c>
      <c r="E38" s="1" t="s">
        <v>2121</v>
      </c>
      <c r="F38" s="1">
        <v>169</v>
      </c>
      <c r="G38" s="1" t="s">
        <v>6152</v>
      </c>
      <c r="H38" s="1" t="s">
        <v>6149</v>
      </c>
      <c r="I38" s="1" t="s">
        <v>14</v>
      </c>
      <c r="J38" s="1" t="s">
        <v>470</v>
      </c>
      <c r="K38" s="1">
        <v>110</v>
      </c>
      <c r="L38" s="1" t="s">
        <v>6024</v>
      </c>
      <c r="M38" s="1">
        <v>0</v>
      </c>
      <c r="N38" s="1">
        <v>0</v>
      </c>
      <c r="O38" s="1">
        <v>0</v>
      </c>
      <c r="P38" s="1">
        <v>2516.9286596476277</v>
      </c>
      <c r="Q38" s="1">
        <v>0</v>
      </c>
      <c r="R38" s="1">
        <v>1.80190694341299</v>
      </c>
      <c r="S38" s="3">
        <v>88.030897837928308</v>
      </c>
      <c r="T38" s="3">
        <v>2.2652357936828649</v>
      </c>
      <c r="U38" s="80"/>
      <c r="V38" s="3"/>
      <c r="W38" s="3"/>
      <c r="X38" s="3"/>
      <c r="Y38" s="3"/>
      <c r="Z38" s="3"/>
      <c r="AA38" s="3"/>
      <c r="AB38" s="95"/>
      <c r="AN38" s="104"/>
    </row>
    <row r="39" spans="1:41" s="67" customFormat="1">
      <c r="A39" s="1" t="s">
        <v>6014</v>
      </c>
      <c r="B39" s="1">
        <v>2012</v>
      </c>
      <c r="C39" s="1" t="s">
        <v>6153</v>
      </c>
      <c r="D39" s="1" t="s">
        <v>6154</v>
      </c>
      <c r="E39" s="1" t="s">
        <v>2131</v>
      </c>
      <c r="F39" s="1">
        <v>171</v>
      </c>
      <c r="G39" s="1" t="s">
        <v>6155</v>
      </c>
      <c r="H39" s="1" t="s">
        <v>6149</v>
      </c>
      <c r="I39" s="1" t="s">
        <v>6</v>
      </c>
      <c r="J39" s="1" t="s">
        <v>470</v>
      </c>
      <c r="K39" s="1">
        <v>139.80000000000001</v>
      </c>
      <c r="L39" s="1" t="s">
        <v>6024</v>
      </c>
      <c r="M39" s="1">
        <v>0</v>
      </c>
      <c r="N39" s="1">
        <v>0</v>
      </c>
      <c r="O39" s="1">
        <v>0</v>
      </c>
      <c r="P39" s="1">
        <v>250.12544170736157</v>
      </c>
      <c r="Q39" s="1">
        <v>2264.8404873115937</v>
      </c>
      <c r="R39" s="1">
        <v>1.5117090397922601</v>
      </c>
      <c r="S39" s="3">
        <v>202.25873609368202</v>
      </c>
      <c r="T39" s="3">
        <v>1.9460573010000002</v>
      </c>
      <c r="U39" s="80"/>
      <c r="V39" s="3"/>
      <c r="W39" s="3"/>
      <c r="X39" s="3"/>
      <c r="Y39" s="3"/>
      <c r="Z39" s="3"/>
      <c r="AA39" s="3"/>
      <c r="AB39" s="95"/>
      <c r="AN39" s="104"/>
    </row>
    <row r="40" spans="1:41" s="67" customFormat="1">
      <c r="A40" s="1" t="s">
        <v>6014</v>
      </c>
      <c r="B40" s="1">
        <v>2012</v>
      </c>
      <c r="C40" s="1" t="s">
        <v>6156</v>
      </c>
      <c r="D40" s="1" t="s">
        <v>6157</v>
      </c>
      <c r="E40" s="1" t="s">
        <v>2135</v>
      </c>
      <c r="F40" s="1">
        <v>172</v>
      </c>
      <c r="G40" s="1" t="s">
        <v>6158</v>
      </c>
      <c r="H40" s="1" t="s">
        <v>6149</v>
      </c>
      <c r="I40" s="1" t="s">
        <v>14</v>
      </c>
      <c r="J40" s="1" t="s">
        <v>470</v>
      </c>
      <c r="K40" s="1">
        <v>147.5</v>
      </c>
      <c r="L40" s="1" t="s">
        <v>6024</v>
      </c>
      <c r="M40" s="1">
        <v>0</v>
      </c>
      <c r="N40" s="1">
        <v>0</v>
      </c>
      <c r="O40" s="1">
        <v>0</v>
      </c>
      <c r="P40" s="1">
        <v>302.81462063350921</v>
      </c>
      <c r="Q40" s="1">
        <v>1320.617594147529</v>
      </c>
      <c r="R40" s="1">
        <v>1.06058457677685</v>
      </c>
      <c r="S40" s="3">
        <v>151.16959045336702</v>
      </c>
      <c r="T40" s="3">
        <v>0.44559282565298003</v>
      </c>
      <c r="U40" s="80"/>
      <c r="V40" s="3"/>
      <c r="W40" s="3"/>
      <c r="X40" s="3"/>
      <c r="Y40" s="3"/>
      <c r="Z40" s="3"/>
      <c r="AA40" s="3"/>
      <c r="AB40" s="95"/>
      <c r="AN40" s="104"/>
    </row>
    <row r="41" spans="1:41" s="67" customFormat="1">
      <c r="A41" s="1" t="s">
        <v>6014</v>
      </c>
      <c r="B41" s="1">
        <v>2012</v>
      </c>
      <c r="C41" s="1" t="s">
        <v>6159</v>
      </c>
      <c r="D41" s="1" t="s">
        <v>6160</v>
      </c>
      <c r="E41" s="1" t="s">
        <v>260</v>
      </c>
      <c r="F41" s="1">
        <v>55</v>
      </c>
      <c r="G41" s="1" t="s">
        <v>6161</v>
      </c>
      <c r="H41" s="1" t="s">
        <v>6162</v>
      </c>
      <c r="I41" s="1" t="s">
        <v>6</v>
      </c>
      <c r="J41" s="1" t="s">
        <v>15</v>
      </c>
      <c r="K41" s="1">
        <v>69.2</v>
      </c>
      <c r="L41" s="1" t="s">
        <v>6024</v>
      </c>
      <c r="M41" s="1">
        <v>89.476419362400009</v>
      </c>
      <c r="N41" s="1">
        <v>14.50254</v>
      </c>
      <c r="O41" s="1">
        <v>27.7256</v>
      </c>
      <c r="P41" s="1">
        <v>237.845842</v>
      </c>
      <c r="Q41" s="1">
        <v>0</v>
      </c>
      <c r="R41" s="1">
        <v>24.042092394623999</v>
      </c>
      <c r="S41" s="3">
        <v>39.199792792479997</v>
      </c>
      <c r="T41" s="3">
        <v>2.9174465797990004</v>
      </c>
      <c r="U41" s="3"/>
      <c r="V41" s="3"/>
      <c r="W41" s="3"/>
      <c r="X41" s="3"/>
      <c r="Y41" s="3"/>
      <c r="Z41" s="3"/>
      <c r="AA41" s="3"/>
      <c r="AB41" s="95"/>
      <c r="AN41" s="104"/>
    </row>
    <row r="42" spans="1:41" s="67" customFormat="1">
      <c r="A42" s="1" t="s">
        <v>6014</v>
      </c>
      <c r="B42" s="1">
        <v>2012</v>
      </c>
      <c r="C42" s="1" t="s">
        <v>6163</v>
      </c>
      <c r="D42" s="1" t="s">
        <v>6164</v>
      </c>
      <c r="E42" s="1" t="s">
        <v>1427</v>
      </c>
      <c r="F42" s="1">
        <v>100</v>
      </c>
      <c r="G42" s="1" t="s">
        <v>6165</v>
      </c>
      <c r="H42" s="1" t="s">
        <v>6166</v>
      </c>
      <c r="I42" s="1" t="s">
        <v>14</v>
      </c>
      <c r="J42" s="1" t="s">
        <v>15</v>
      </c>
      <c r="K42" s="1">
        <v>86.6</v>
      </c>
      <c r="L42" s="1" t="s">
        <v>6024</v>
      </c>
      <c r="M42" s="1">
        <v>0</v>
      </c>
      <c r="N42" s="1">
        <v>0</v>
      </c>
      <c r="O42" s="1">
        <v>17.318268</v>
      </c>
      <c r="P42" s="1">
        <v>280.28091600000005</v>
      </c>
      <c r="Q42" s="1">
        <v>0</v>
      </c>
      <c r="R42" s="1">
        <v>8.7992744579999993</v>
      </c>
      <c r="S42" s="3">
        <v>20.782738332000001</v>
      </c>
      <c r="T42" s="3">
        <v>0.49297674960000004</v>
      </c>
      <c r="U42" s="80"/>
      <c r="V42" s="3"/>
      <c r="W42" s="3"/>
      <c r="X42" s="3"/>
      <c r="Y42" s="3"/>
      <c r="Z42" s="3"/>
      <c r="AA42" s="3"/>
      <c r="AB42" s="40"/>
      <c r="AC42" s="35"/>
      <c r="AD42" s="35"/>
      <c r="AE42" s="35"/>
      <c r="AF42" s="35"/>
      <c r="AG42" s="35"/>
      <c r="AH42" s="35"/>
      <c r="AI42" s="35"/>
      <c r="AJ42" s="35"/>
      <c r="AK42" s="35"/>
      <c r="AL42" s="35"/>
      <c r="AM42" s="35"/>
      <c r="AN42" s="105"/>
      <c r="AO42" s="35"/>
    </row>
    <row r="43" spans="1:41" s="67" customFormat="1">
      <c r="A43" s="1" t="s">
        <v>6014</v>
      </c>
      <c r="B43" s="1">
        <v>2012</v>
      </c>
      <c r="C43" s="1" t="s">
        <v>6167</v>
      </c>
      <c r="D43" s="1" t="s">
        <v>6168</v>
      </c>
      <c r="E43" s="1" t="s">
        <v>427</v>
      </c>
      <c r="F43" s="1">
        <v>93</v>
      </c>
      <c r="G43" s="1" t="s">
        <v>6169</v>
      </c>
      <c r="H43" s="1" t="s">
        <v>6170</v>
      </c>
      <c r="I43" s="1" t="s">
        <v>6</v>
      </c>
      <c r="J43" s="1" t="s">
        <v>15</v>
      </c>
      <c r="K43" s="1">
        <v>61.94</v>
      </c>
      <c r="L43" s="1" t="s">
        <v>6024</v>
      </c>
      <c r="M43" s="1">
        <v>186.40710000000001</v>
      </c>
      <c r="N43" s="1">
        <v>0</v>
      </c>
      <c r="O43" s="1">
        <v>2.5401600000000002</v>
      </c>
      <c r="P43" s="1">
        <v>83.264400000000009</v>
      </c>
      <c r="Q43" s="1">
        <v>0</v>
      </c>
      <c r="R43" s="1">
        <v>1.3255438160000002</v>
      </c>
      <c r="S43" s="3">
        <v>40.658879999999996</v>
      </c>
      <c r="T43" s="3">
        <v>0.190612648</v>
      </c>
      <c r="U43" s="80"/>
      <c r="V43" s="3"/>
      <c r="W43" s="3"/>
      <c r="X43" s="3"/>
      <c r="Y43" s="3"/>
      <c r="Z43" s="3"/>
      <c r="AA43" s="3"/>
      <c r="AB43" s="95"/>
      <c r="AN43" s="104"/>
    </row>
    <row r="44" spans="1:41" s="31" customFormat="1">
      <c r="A44" s="4" t="s">
        <v>6014</v>
      </c>
      <c r="B44" s="4">
        <v>2012</v>
      </c>
      <c r="C44" s="4" t="s">
        <v>6171</v>
      </c>
      <c r="D44" s="4" t="s">
        <v>6172</v>
      </c>
      <c r="E44" s="4" t="s">
        <v>2064</v>
      </c>
      <c r="F44" s="4">
        <v>157</v>
      </c>
      <c r="G44" s="4" t="s">
        <v>6173</v>
      </c>
      <c r="H44" s="4" t="s">
        <v>6174</v>
      </c>
      <c r="I44" s="4" t="s">
        <v>6</v>
      </c>
      <c r="J44" s="4" t="s">
        <v>470</v>
      </c>
      <c r="K44" s="4">
        <v>70.8</v>
      </c>
      <c r="L44" s="4" t="s">
        <v>6024</v>
      </c>
      <c r="M44" s="4">
        <v>0</v>
      </c>
      <c r="N44" s="4">
        <v>0</v>
      </c>
      <c r="O44" s="4">
        <v>0</v>
      </c>
      <c r="P44" s="4">
        <v>264.48700000000002</v>
      </c>
      <c r="Q44" s="4">
        <v>0</v>
      </c>
      <c r="R44" s="4">
        <v>0.13224350000000001</v>
      </c>
      <c r="S44" s="16">
        <v>15.86922</v>
      </c>
      <c r="T44" s="16">
        <v>0.23803830000000001</v>
      </c>
      <c r="U44" s="87"/>
      <c r="V44" s="16"/>
      <c r="W44" s="16"/>
      <c r="X44" s="16"/>
      <c r="Y44" s="16"/>
      <c r="Z44" s="16"/>
      <c r="AA44" s="16"/>
      <c r="AB44" s="28" t="str">
        <f>[1]FR!B$639</f>
        <v>2.(f)</v>
      </c>
      <c r="AC44" s="31" t="str">
        <f>[1]FR!C$639</f>
        <v>MEFRO WHEELS FRANCE</v>
      </c>
      <c r="AD44" s="31" t="str">
        <f>[1]FR!D$639</f>
        <v>MEFRO WHEELS FRANCE</v>
      </c>
      <c r="AE44" s="31">
        <f>[1]FR!E$639</f>
        <v>1111</v>
      </c>
      <c r="AF44" s="31" t="str">
        <f>[1]FR!F$639</f>
        <v>5 , avenue du président COTY</v>
      </c>
      <c r="AG44" s="31" t="str">
        <f>[1]FR!G$639</f>
        <v/>
      </c>
      <c r="AH44" s="31" t="str">
        <f>[1]FR!H$639</f>
        <v>CHAPELLE-SAINT-LUC</v>
      </c>
      <c r="AI44" s="31" t="str">
        <f>[1]FR!I$639</f>
        <v>10600</v>
      </c>
      <c r="AJ44" s="31">
        <f>[1]FR!J$639</f>
        <v>0</v>
      </c>
      <c r="AK44" s="31">
        <f>[1]FR!K$639</f>
        <v>0</v>
      </c>
      <c r="AL44" s="31">
        <f>[1]FR!L$639</f>
        <v>0</v>
      </c>
      <c r="AM44" s="31">
        <f>[1]FR!M$639</f>
        <v>0</v>
      </c>
      <c r="AN44" s="103" t="s">
        <v>809</v>
      </c>
    </row>
    <row r="45" spans="1:41" s="67" customFormat="1">
      <c r="A45" s="1" t="s">
        <v>6014</v>
      </c>
      <c r="B45" s="1">
        <v>2012</v>
      </c>
      <c r="C45" s="1" t="s">
        <v>6175</v>
      </c>
      <c r="D45" s="1" t="s">
        <v>6176</v>
      </c>
      <c r="E45" s="1" t="s">
        <v>1929</v>
      </c>
      <c r="F45" s="1">
        <v>126</v>
      </c>
      <c r="G45" s="1" t="s">
        <v>6177</v>
      </c>
      <c r="H45" s="1" t="s">
        <v>6178</v>
      </c>
      <c r="I45" s="1" t="s">
        <v>6</v>
      </c>
      <c r="J45" s="1" t="s">
        <v>470</v>
      </c>
      <c r="K45" s="1">
        <v>103</v>
      </c>
      <c r="L45" s="1" t="s">
        <v>6024</v>
      </c>
      <c r="M45" s="1">
        <v>0</v>
      </c>
      <c r="N45" s="1">
        <v>0</v>
      </c>
      <c r="O45" s="1">
        <v>0</v>
      </c>
      <c r="P45" s="1">
        <v>251.66635200000005</v>
      </c>
      <c r="Q45" s="1">
        <v>0</v>
      </c>
      <c r="R45" s="1">
        <v>0.12583317600000002</v>
      </c>
      <c r="S45" s="3">
        <v>6.908241362400001</v>
      </c>
      <c r="T45" s="3">
        <v>0.22649971680000006</v>
      </c>
      <c r="U45" s="81"/>
      <c r="V45" s="3"/>
      <c r="W45" s="3"/>
      <c r="X45" s="3"/>
      <c r="Y45" s="3"/>
      <c r="Z45" s="3"/>
      <c r="AA45" s="3"/>
      <c r="AB45" s="95"/>
      <c r="AN45" s="104"/>
    </row>
    <row r="46" spans="1:41" s="67" customFormat="1">
      <c r="A46" s="1" t="s">
        <v>6014</v>
      </c>
      <c r="B46" s="1">
        <v>2012</v>
      </c>
      <c r="C46" s="1" t="s">
        <v>6179</v>
      </c>
      <c r="D46" s="1" t="s">
        <v>6180</v>
      </c>
      <c r="E46" s="1" t="s">
        <v>1920</v>
      </c>
      <c r="F46" s="1">
        <v>124</v>
      </c>
      <c r="G46" s="1" t="s">
        <v>6181</v>
      </c>
      <c r="H46" s="1" t="s">
        <v>6182</v>
      </c>
      <c r="I46" s="1" t="s">
        <v>6</v>
      </c>
      <c r="J46" s="1" t="s">
        <v>633</v>
      </c>
      <c r="K46" s="1">
        <v>688</v>
      </c>
      <c r="L46" s="1" t="s">
        <v>6024</v>
      </c>
      <c r="M46" s="1">
        <v>0</v>
      </c>
      <c r="N46" s="1">
        <v>0</v>
      </c>
      <c r="O46" s="1">
        <v>1356.8496810000001</v>
      </c>
      <c r="P46" s="1">
        <v>125.33919999999999</v>
      </c>
      <c r="Q46" s="1">
        <v>9867.4065321999988</v>
      </c>
      <c r="R46" s="1">
        <v>1306.4783044553999</v>
      </c>
      <c r="S46" s="3">
        <v>764.09964971999989</v>
      </c>
      <c r="T46" s="3">
        <v>43.728822992580007</v>
      </c>
      <c r="U46" s="81"/>
      <c r="V46" s="3"/>
      <c r="W46" s="3"/>
      <c r="X46" s="3"/>
      <c r="Y46" s="3"/>
      <c r="Z46" s="3"/>
      <c r="AA46" s="3"/>
      <c r="AB46" s="40"/>
      <c r="AC46" s="35"/>
      <c r="AD46" s="35"/>
      <c r="AE46" s="35"/>
      <c r="AF46" s="35"/>
      <c r="AG46" s="35"/>
      <c r="AH46" s="35"/>
      <c r="AI46" s="35"/>
      <c r="AJ46" s="35"/>
      <c r="AK46" s="35"/>
      <c r="AL46" s="35"/>
      <c r="AM46" s="35"/>
      <c r="AN46" s="105"/>
      <c r="AO46" s="35"/>
    </row>
    <row r="47" spans="1:41" s="67" customFormat="1">
      <c r="A47" s="1" t="s">
        <v>6014</v>
      </c>
      <c r="B47" s="1">
        <v>2012</v>
      </c>
      <c r="C47" s="1" t="s">
        <v>6183</v>
      </c>
      <c r="D47" s="1" t="s">
        <v>6184</v>
      </c>
      <c r="E47" s="1" t="s">
        <v>1924</v>
      </c>
      <c r="F47" s="1">
        <v>125</v>
      </c>
      <c r="G47" s="1" t="s">
        <v>6185</v>
      </c>
      <c r="H47" s="1" t="s">
        <v>6182</v>
      </c>
      <c r="I47" s="1" t="s">
        <v>14</v>
      </c>
      <c r="J47" s="1" t="s">
        <v>633</v>
      </c>
      <c r="K47" s="1">
        <v>90</v>
      </c>
      <c r="L47" s="1" t="s">
        <v>6024</v>
      </c>
      <c r="M47" s="1">
        <v>0</v>
      </c>
      <c r="N47" s="1">
        <v>0</v>
      </c>
      <c r="O47" s="1">
        <v>2.2890493999999997</v>
      </c>
      <c r="P47" s="1">
        <v>0</v>
      </c>
      <c r="Q47" s="1">
        <v>2067.0946045999999</v>
      </c>
      <c r="R47" s="1">
        <v>22.610778807000003</v>
      </c>
      <c r="S47" s="3">
        <v>131.57</v>
      </c>
      <c r="T47" s="3">
        <v>1.9560674090599997</v>
      </c>
      <c r="U47" s="81"/>
      <c r="V47" s="3"/>
      <c r="W47" s="3"/>
      <c r="X47" s="3"/>
      <c r="Y47" s="3"/>
      <c r="Z47" s="3"/>
      <c r="AA47" s="3"/>
      <c r="AB47" s="40"/>
      <c r="AC47" s="35"/>
      <c r="AD47" s="35"/>
      <c r="AE47" s="35"/>
      <c r="AF47" s="35"/>
      <c r="AG47" s="35"/>
      <c r="AH47" s="35"/>
      <c r="AI47" s="35"/>
      <c r="AJ47" s="35"/>
      <c r="AK47" s="35"/>
      <c r="AL47" s="35"/>
      <c r="AM47" s="35"/>
      <c r="AN47" s="105"/>
      <c r="AO47" s="35"/>
    </row>
    <row r="48" spans="1:41" s="67" customFormat="1">
      <c r="A48" s="1" t="s">
        <v>6014</v>
      </c>
      <c r="B48" s="1">
        <v>2012</v>
      </c>
      <c r="C48" s="1" t="s">
        <v>6186</v>
      </c>
      <c r="D48" s="1" t="s">
        <v>6187</v>
      </c>
      <c r="E48" s="1" t="s">
        <v>80</v>
      </c>
      <c r="F48" s="1">
        <v>15</v>
      </c>
      <c r="G48" s="1" t="s">
        <v>6188</v>
      </c>
      <c r="H48" s="1" t="s">
        <v>6189</v>
      </c>
      <c r="I48" s="1" t="s">
        <v>6</v>
      </c>
      <c r="J48" s="1" t="s">
        <v>15</v>
      </c>
      <c r="K48" s="1">
        <v>69.599999999999994</v>
      </c>
      <c r="L48" s="1" t="s">
        <v>6024</v>
      </c>
      <c r="M48" s="1">
        <v>0</v>
      </c>
      <c r="N48" s="1">
        <v>0</v>
      </c>
      <c r="O48" s="1">
        <v>0</v>
      </c>
      <c r="P48" s="1">
        <v>159.0821244</v>
      </c>
      <c r="Q48" s="1">
        <v>0</v>
      </c>
      <c r="R48" s="1">
        <v>7.9541062199999998E-2</v>
      </c>
      <c r="S48" s="3">
        <v>9.5449274640000006</v>
      </c>
      <c r="T48" s="3">
        <v>0.14317391196000001</v>
      </c>
      <c r="U48" s="80"/>
      <c r="V48" s="3"/>
      <c r="W48" s="3"/>
      <c r="X48" s="3"/>
      <c r="Y48" s="3"/>
      <c r="Z48" s="3"/>
      <c r="AA48" s="3"/>
      <c r="AB48" s="40"/>
      <c r="AC48" s="35"/>
      <c r="AD48" s="35"/>
      <c r="AE48" s="35"/>
      <c r="AF48" s="35"/>
      <c r="AG48" s="35"/>
      <c r="AH48" s="35"/>
      <c r="AI48" s="35"/>
      <c r="AJ48" s="35"/>
      <c r="AK48" s="35"/>
      <c r="AL48" s="35"/>
      <c r="AM48" s="35"/>
      <c r="AN48" s="105"/>
      <c r="AO48" s="35"/>
    </row>
    <row r="49" spans="1:41" s="31" customFormat="1">
      <c r="A49" s="4" t="s">
        <v>6014</v>
      </c>
      <c r="B49" s="4">
        <v>2012</v>
      </c>
      <c r="C49" s="4" t="s">
        <v>6190</v>
      </c>
      <c r="D49" s="4" t="s">
        <v>6191</v>
      </c>
      <c r="E49" s="4" t="s">
        <v>2235</v>
      </c>
      <c r="F49" s="4">
        <v>195</v>
      </c>
      <c r="G49" s="4" t="s">
        <v>6192</v>
      </c>
      <c r="H49" s="4" t="s">
        <v>6193</v>
      </c>
      <c r="I49" s="4" t="s">
        <v>6</v>
      </c>
      <c r="J49" s="4" t="s">
        <v>470</v>
      </c>
      <c r="K49" s="4">
        <v>72.37</v>
      </c>
      <c r="L49" s="4" t="s">
        <v>6024</v>
      </c>
      <c r="M49" s="4">
        <v>0</v>
      </c>
      <c r="N49" s="4">
        <v>586.61730941850044</v>
      </c>
      <c r="O49" s="4">
        <v>0</v>
      </c>
      <c r="P49" s="4">
        <v>0</v>
      </c>
      <c r="Q49" s="4">
        <v>0</v>
      </c>
      <c r="R49" s="4">
        <v>262.61918404151402</v>
      </c>
      <c r="S49" s="16">
        <v>95.825831433009895</v>
      </c>
      <c r="T49" s="16">
        <v>6.0765160515599099</v>
      </c>
      <c r="U49" s="87"/>
      <c r="V49" s="16"/>
      <c r="W49" s="16"/>
      <c r="X49" s="16"/>
      <c r="Y49" s="16"/>
      <c r="Z49" s="16"/>
      <c r="AA49" s="16"/>
      <c r="AB49" s="41" t="str">
        <f>[1]FR!B$738</f>
        <v>8.(b).(ii)</v>
      </c>
      <c r="AC49" s="24" t="str">
        <f>[1]FR!C$738</f>
        <v>TEREOS</v>
      </c>
      <c r="AD49" s="24" t="str">
        <f>[1]FR!D$738</f>
        <v>TEREOS</v>
      </c>
      <c r="AE49" s="24">
        <f>[1]FR!E$738</f>
        <v>704</v>
      </c>
      <c r="AF49" s="24" t="str">
        <f>[1]FR!F$738</f>
        <v>Hameau de la sucrerie BP 90484 Chevrières</v>
      </c>
      <c r="AG49" s="24" t="str">
        <f>[1]FR!G$738</f>
        <v/>
      </c>
      <c r="AH49" s="24" t="str">
        <f>[1]FR!H$738</f>
        <v>CHEVRIERES</v>
      </c>
      <c r="AI49" s="24" t="str">
        <f>[1]FR!I$738</f>
        <v>60617</v>
      </c>
      <c r="AJ49" s="24">
        <f>[1]FR!J$738</f>
        <v>107</v>
      </c>
      <c r="AK49" s="24">
        <f>[1]FR!K$738</f>
        <v>263</v>
      </c>
      <c r="AL49" s="24">
        <f>[1]FR!L$738</f>
        <v>0</v>
      </c>
      <c r="AM49" s="24">
        <f>[1]FR!M$738</f>
        <v>0</v>
      </c>
      <c r="AN49" s="109" t="s">
        <v>809</v>
      </c>
      <c r="AO49" s="24"/>
    </row>
    <row r="50" spans="1:41" s="31" customFormat="1">
      <c r="A50" s="4" t="s">
        <v>6014</v>
      </c>
      <c r="B50" s="4">
        <v>2012</v>
      </c>
      <c r="C50" s="4" t="s">
        <v>6194</v>
      </c>
      <c r="D50" s="4" t="s">
        <v>6195</v>
      </c>
      <c r="E50" s="4" t="s">
        <v>2239</v>
      </c>
      <c r="F50" s="4">
        <v>196</v>
      </c>
      <c r="G50" s="4" t="s">
        <v>6196</v>
      </c>
      <c r="H50" s="4" t="s">
        <v>6193</v>
      </c>
      <c r="I50" s="4" t="s">
        <v>14</v>
      </c>
      <c r="J50" s="4" t="s">
        <v>470</v>
      </c>
      <c r="K50" s="4">
        <v>71.14</v>
      </c>
      <c r="L50" s="4" t="s">
        <v>6024</v>
      </c>
      <c r="M50" s="4">
        <v>0</v>
      </c>
      <c r="N50" s="4">
        <v>0</v>
      </c>
      <c r="O50" s="4">
        <v>0</v>
      </c>
      <c r="P50" s="4">
        <v>334.73885687999996</v>
      </c>
      <c r="Q50" s="4">
        <v>0</v>
      </c>
      <c r="R50" s="4">
        <v>0.42663288802316002</v>
      </c>
      <c r="S50" s="16">
        <v>15.628054423248102</v>
      </c>
      <c r="T50" s="16">
        <v>0.11892426239320002</v>
      </c>
      <c r="U50" s="87"/>
      <c r="V50" s="16"/>
      <c r="W50" s="16"/>
      <c r="X50" s="16"/>
      <c r="Y50" s="16"/>
      <c r="Z50" s="16"/>
      <c r="AA50" s="16"/>
      <c r="AB50" s="41" t="str">
        <f>[1]FR!B$738</f>
        <v>8.(b).(ii)</v>
      </c>
      <c r="AC50" s="24" t="str">
        <f>[1]FR!C$738</f>
        <v>TEREOS</v>
      </c>
      <c r="AD50" s="24" t="str">
        <f>[1]FR!D$738</f>
        <v>TEREOS</v>
      </c>
      <c r="AE50" s="24">
        <f>[1]FR!E$738</f>
        <v>704</v>
      </c>
      <c r="AF50" s="24" t="str">
        <f>[1]FR!F$738</f>
        <v>Hameau de la sucrerie BP 90484 Chevrières</v>
      </c>
      <c r="AG50" s="24" t="str">
        <f>[1]FR!G$738</f>
        <v/>
      </c>
      <c r="AH50" s="24" t="str">
        <f>[1]FR!H$738</f>
        <v>CHEVRIERES</v>
      </c>
      <c r="AI50" s="24" t="str">
        <f>[1]FR!I$738</f>
        <v>60617</v>
      </c>
      <c r="AJ50" s="24">
        <f>[1]FR!J$738</f>
        <v>107</v>
      </c>
      <c r="AK50" s="24">
        <f>[1]FR!K$738</f>
        <v>263</v>
      </c>
      <c r="AL50" s="24">
        <f>[1]FR!L$738</f>
        <v>0</v>
      </c>
      <c r="AM50" s="24">
        <f>[1]FR!M$738</f>
        <v>0</v>
      </c>
      <c r="AN50" s="103" t="s">
        <v>809</v>
      </c>
    </row>
    <row r="51" spans="1:41" s="31" customFormat="1">
      <c r="A51" s="4" t="s">
        <v>6014</v>
      </c>
      <c r="B51" s="4">
        <v>2012</v>
      </c>
      <c r="C51" s="4" t="s">
        <v>6197</v>
      </c>
      <c r="D51" s="4" t="s">
        <v>6198</v>
      </c>
      <c r="E51" s="4" t="s">
        <v>2463</v>
      </c>
      <c r="F51" s="4">
        <v>246</v>
      </c>
      <c r="G51" s="4" t="s">
        <v>6199</v>
      </c>
      <c r="H51" s="4" t="s">
        <v>6200</v>
      </c>
      <c r="I51" s="4" t="s">
        <v>6</v>
      </c>
      <c r="J51" s="4" t="s">
        <v>470</v>
      </c>
      <c r="K51" s="4">
        <v>82.1</v>
      </c>
      <c r="L51" s="4" t="s">
        <v>6024</v>
      </c>
      <c r="M51" s="4">
        <v>0</v>
      </c>
      <c r="N51" s="4">
        <v>0</v>
      </c>
      <c r="O51" s="4">
        <v>0</v>
      </c>
      <c r="P51" s="4">
        <v>230.25921840000001</v>
      </c>
      <c r="Q51" s="4">
        <v>0</v>
      </c>
      <c r="R51" s="4">
        <v>0.11512960919999998</v>
      </c>
      <c r="S51" s="16">
        <v>14.07969022248</v>
      </c>
      <c r="T51" s="16">
        <v>0.13571150041000002</v>
      </c>
      <c r="U51" s="89"/>
      <c r="V51" s="16"/>
      <c r="W51" s="16"/>
      <c r="X51" s="16"/>
      <c r="Y51" s="16"/>
      <c r="Z51" s="16"/>
      <c r="AA51" s="16"/>
      <c r="AB51" s="28" t="str">
        <f>[1]FR!B$767</f>
        <v>1.(c)</v>
      </c>
      <c r="AC51" s="31" t="str">
        <f>[1]FR!C$767</f>
        <v>RENAULT CLEON</v>
      </c>
      <c r="AD51" s="31" t="str">
        <f>[1]FR!D$767</f>
        <v>RENAULT CLEON</v>
      </c>
      <c r="AE51" s="31">
        <f>[1]FR!E$767</f>
        <v>1167</v>
      </c>
      <c r="AF51" s="31" t="str">
        <f>[1]FR!F$767</f>
        <v>BP 105</v>
      </c>
      <c r="AG51" s="31" t="str">
        <f>[1]FR!G$767</f>
        <v/>
      </c>
      <c r="AH51" s="31" t="str">
        <f>[1]FR!H$767</f>
        <v>CLEON</v>
      </c>
      <c r="AI51" s="31" t="str">
        <f>[1]FR!I$767</f>
        <v>76410</v>
      </c>
      <c r="AJ51" s="31">
        <f>[1]FR!J$767</f>
        <v>0</v>
      </c>
      <c r="AK51" s="31">
        <f>[1]FR!K$767</f>
        <v>0</v>
      </c>
      <c r="AL51" s="31">
        <f>[1]FR!L$767</f>
        <v>0</v>
      </c>
      <c r="AM51" s="31">
        <f>[1]FR!M$767</f>
        <v>0</v>
      </c>
      <c r="AN51" s="103" t="s">
        <v>809</v>
      </c>
    </row>
    <row r="52" spans="1:41" s="67" customFormat="1">
      <c r="A52" s="1" t="s">
        <v>6014</v>
      </c>
      <c r="B52" s="1">
        <v>2012</v>
      </c>
      <c r="C52" s="1" t="s">
        <v>6201</v>
      </c>
      <c r="D52" s="1" t="s">
        <v>6202</v>
      </c>
      <c r="E52" s="1" t="s">
        <v>286</v>
      </c>
      <c r="F52" s="1">
        <v>61</v>
      </c>
      <c r="G52" s="1" t="s">
        <v>6203</v>
      </c>
      <c r="H52" s="1" t="s">
        <v>6204</v>
      </c>
      <c r="I52" s="1" t="s">
        <v>6</v>
      </c>
      <c r="J52" s="1" t="s">
        <v>470</v>
      </c>
      <c r="K52" s="1">
        <v>120</v>
      </c>
      <c r="L52" s="1" t="s">
        <v>6024</v>
      </c>
      <c r="M52" s="1">
        <v>0</v>
      </c>
      <c r="N52" s="1">
        <v>0</v>
      </c>
      <c r="O52" s="1">
        <v>5.8862399999999999</v>
      </c>
      <c r="P52" s="1">
        <v>459.64080000000001</v>
      </c>
      <c r="Q52" s="1">
        <v>0</v>
      </c>
      <c r="R52" s="1">
        <v>4.0600000000000005</v>
      </c>
      <c r="S52" s="3">
        <v>22.266999999999999</v>
      </c>
      <c r="T52" s="3">
        <v>0.24</v>
      </c>
      <c r="U52" s="80"/>
      <c r="V52" s="3"/>
      <c r="W52" s="3"/>
      <c r="X52" s="3"/>
      <c r="Y52" s="3"/>
      <c r="Z52" s="3"/>
      <c r="AA52" s="3"/>
      <c r="AB52" s="95"/>
      <c r="AN52" s="104"/>
    </row>
    <row r="53" spans="1:41" s="67" customFormat="1">
      <c r="A53" s="1" t="s">
        <v>6014</v>
      </c>
      <c r="B53" s="1">
        <v>2012</v>
      </c>
      <c r="C53" s="1" t="s">
        <v>6205</v>
      </c>
      <c r="D53" s="1" t="s">
        <v>6206</v>
      </c>
      <c r="E53" s="1" t="s">
        <v>157</v>
      </c>
      <c r="F53" s="1">
        <v>32</v>
      </c>
      <c r="G53" s="1" t="s">
        <v>6207</v>
      </c>
      <c r="H53" s="1" t="s">
        <v>6208</v>
      </c>
      <c r="I53" s="1" t="s">
        <v>6</v>
      </c>
      <c r="J53" s="1" t="s">
        <v>15</v>
      </c>
      <c r="K53" s="1">
        <v>87.5</v>
      </c>
      <c r="L53" s="1" t="s">
        <v>6024</v>
      </c>
      <c r="M53" s="1">
        <v>0</v>
      </c>
      <c r="N53" s="1">
        <v>0</v>
      </c>
      <c r="O53" s="1">
        <v>0</v>
      </c>
      <c r="P53" s="1">
        <v>278.03538000000003</v>
      </c>
      <c r="Q53" s="1">
        <v>0</v>
      </c>
      <c r="R53" s="1">
        <v>0.13901769</v>
      </c>
      <c r="S53" s="3">
        <v>16.682122800000002</v>
      </c>
      <c r="T53" s="3">
        <v>0.25023184199999998</v>
      </c>
      <c r="U53" s="3"/>
      <c r="V53" s="3"/>
      <c r="W53" s="3"/>
      <c r="X53" s="3"/>
      <c r="Y53" s="3"/>
      <c r="Z53" s="3"/>
      <c r="AA53" s="3"/>
      <c r="AB53" s="95"/>
      <c r="AN53" s="104"/>
    </row>
    <row r="54" spans="1:41" s="31" customFormat="1">
      <c r="A54" s="4" t="s">
        <v>6014</v>
      </c>
      <c r="B54" s="4">
        <v>2012</v>
      </c>
      <c r="C54" s="4" t="s">
        <v>6209</v>
      </c>
      <c r="D54" s="4" t="s">
        <v>6210</v>
      </c>
      <c r="E54" s="4" t="s">
        <v>2126</v>
      </c>
      <c r="F54" s="4">
        <v>170</v>
      </c>
      <c r="G54" s="4" t="s">
        <v>6211</v>
      </c>
      <c r="H54" s="4" t="s">
        <v>6212</v>
      </c>
      <c r="I54" s="4" t="s">
        <v>6</v>
      </c>
      <c r="J54" s="4" t="s">
        <v>15</v>
      </c>
      <c r="K54" s="4">
        <v>77.599999999999994</v>
      </c>
      <c r="L54" s="4" t="s">
        <v>6024</v>
      </c>
      <c r="M54" s="4">
        <v>115.70244840000001</v>
      </c>
      <c r="N54" s="4">
        <v>0</v>
      </c>
      <c r="O54" s="4">
        <v>115.3944</v>
      </c>
      <c r="P54" s="4">
        <v>71.629199999999997</v>
      </c>
      <c r="Q54" s="4">
        <v>0</v>
      </c>
      <c r="R54" s="4">
        <v>49.837589046719998</v>
      </c>
      <c r="S54" s="16">
        <v>35.585788928999996</v>
      </c>
      <c r="T54" s="16">
        <v>2.02890712536</v>
      </c>
      <c r="U54" s="87"/>
      <c r="V54" s="16"/>
      <c r="W54" s="16"/>
      <c r="X54" s="16"/>
      <c r="Y54" s="16"/>
      <c r="Z54" s="16"/>
      <c r="AA54" s="16"/>
      <c r="AB54" s="28" t="str">
        <f>[1]FR!B$795</f>
        <v>1.(c)</v>
      </c>
      <c r="AC54" s="31" t="str">
        <f>[1]FR!C$795</f>
        <v>S.C.C.U</v>
      </c>
      <c r="AD54" s="31" t="str">
        <f>[1]FR!D$795</f>
        <v>CENTRALE THERMIQUE</v>
      </c>
      <c r="AE54" s="31">
        <f>[1]FR!E$795</f>
        <v>190093</v>
      </c>
      <c r="AF54" s="31" t="str">
        <f>[1]FR!F$795</f>
        <v>16 rue Henry Wilhelm</v>
      </c>
      <c r="AG54" s="31" t="str">
        <f>[1]FR!G$795</f>
        <v/>
      </c>
      <c r="AH54" s="31" t="str">
        <f>[1]FR!H$795</f>
        <v>COLMAR</v>
      </c>
      <c r="AI54" s="31" t="str">
        <f>[1]FR!I$795</f>
        <v>68027</v>
      </c>
      <c r="AJ54" s="31">
        <f>[1]FR!J$795</f>
        <v>0</v>
      </c>
      <c r="AK54" s="31">
        <f>[1]FR!K$795</f>
        <v>0</v>
      </c>
      <c r="AL54" s="31">
        <f>[1]FR!L$795</f>
        <v>0</v>
      </c>
      <c r="AM54" s="31">
        <f>[1]FR!M$795</f>
        <v>0</v>
      </c>
      <c r="AN54" s="103" t="s">
        <v>809</v>
      </c>
    </row>
    <row r="55" spans="1:41" s="67" customFormat="1">
      <c r="A55" s="1" t="s">
        <v>6014</v>
      </c>
      <c r="B55" s="1">
        <v>2012</v>
      </c>
      <c r="C55" s="1" t="s">
        <v>6213</v>
      </c>
      <c r="D55" s="1" t="s">
        <v>6214</v>
      </c>
      <c r="E55" s="1" t="s">
        <v>291</v>
      </c>
      <c r="F55" s="1">
        <v>62</v>
      </c>
      <c r="G55" s="1" t="s">
        <v>6215</v>
      </c>
      <c r="H55" s="1" t="s">
        <v>6216</v>
      </c>
      <c r="I55" s="1" t="s">
        <v>6</v>
      </c>
      <c r="J55" s="1" t="s">
        <v>470</v>
      </c>
      <c r="K55" s="1">
        <v>93</v>
      </c>
      <c r="L55" s="1" t="s">
        <v>6024</v>
      </c>
      <c r="M55" s="1">
        <v>0</v>
      </c>
      <c r="N55" s="1">
        <v>0</v>
      </c>
      <c r="O55" s="1">
        <v>0</v>
      </c>
      <c r="P55" s="1">
        <v>57.177339999999994</v>
      </c>
      <c r="Q55" s="1">
        <v>0</v>
      </c>
      <c r="R55" s="1">
        <v>2.858867E-2</v>
      </c>
      <c r="S55" s="3">
        <v>3.4306404000000001</v>
      </c>
      <c r="T55" s="3">
        <v>5.1459605999999998E-2</v>
      </c>
      <c r="U55" s="81"/>
      <c r="V55" s="3"/>
      <c r="W55" s="3"/>
      <c r="X55" s="3"/>
      <c r="Y55" s="3"/>
      <c r="Z55" s="3"/>
      <c r="AA55" s="3"/>
      <c r="AB55" s="95"/>
      <c r="AN55" s="104"/>
    </row>
    <row r="56" spans="1:41" s="67" customFormat="1">
      <c r="A56" s="1" t="s">
        <v>6014</v>
      </c>
      <c r="B56" s="1">
        <v>2012</v>
      </c>
      <c r="C56" s="1" t="s">
        <v>6217</v>
      </c>
      <c r="D56" s="1" t="s">
        <v>6218</v>
      </c>
      <c r="E56" s="1" t="s">
        <v>296</v>
      </c>
      <c r="F56" s="1">
        <v>63</v>
      </c>
      <c r="G56" s="1" t="s">
        <v>6219</v>
      </c>
      <c r="H56" s="1" t="s">
        <v>6216</v>
      </c>
      <c r="I56" s="1" t="s">
        <v>14</v>
      </c>
      <c r="J56" s="1" t="s">
        <v>470</v>
      </c>
      <c r="K56" s="1">
        <v>69</v>
      </c>
      <c r="L56" s="1" t="s">
        <v>6024</v>
      </c>
      <c r="M56" s="1">
        <v>0</v>
      </c>
      <c r="N56" s="1">
        <v>0</v>
      </c>
      <c r="O56" s="1">
        <v>0</v>
      </c>
      <c r="P56" s="1">
        <v>507.99355092000002</v>
      </c>
      <c r="Q56" s="1">
        <v>0</v>
      </c>
      <c r="R56" s="1">
        <v>0.25399677545999999</v>
      </c>
      <c r="S56" s="3">
        <v>30.479613055200002</v>
      </c>
      <c r="T56" s="3">
        <v>0.39261083400000002</v>
      </c>
      <c r="U56" s="81"/>
      <c r="V56" s="3"/>
      <c r="W56" s="3"/>
      <c r="X56" s="3"/>
      <c r="Y56" s="3"/>
      <c r="Z56" s="3"/>
      <c r="AA56" s="3"/>
      <c r="AB56" s="95"/>
      <c r="AN56" s="104"/>
    </row>
    <row r="57" spans="1:41" s="31" customFormat="1">
      <c r="A57" s="4" t="s">
        <v>6014</v>
      </c>
      <c r="B57" s="4">
        <v>2012</v>
      </c>
      <c r="C57" s="4" t="s">
        <v>6220</v>
      </c>
      <c r="D57" s="4" t="s">
        <v>6221</v>
      </c>
      <c r="E57" s="4" t="s">
        <v>2083</v>
      </c>
      <c r="F57" s="4">
        <v>161</v>
      </c>
      <c r="G57" s="4" t="s">
        <v>6222</v>
      </c>
      <c r="H57" s="4" t="s">
        <v>6223</v>
      </c>
      <c r="I57" s="1" t="s">
        <v>6</v>
      </c>
      <c r="J57" s="1" t="s">
        <v>470</v>
      </c>
      <c r="K57" s="1">
        <v>283.5</v>
      </c>
      <c r="L57" s="1" t="s">
        <v>6024</v>
      </c>
      <c r="M57" s="1">
        <v>0</v>
      </c>
      <c r="N57" s="1">
        <v>0</v>
      </c>
      <c r="O57" s="1">
        <v>1612.5292792140003</v>
      </c>
      <c r="P57" s="1">
        <v>0</v>
      </c>
      <c r="Q57" s="1">
        <v>0</v>
      </c>
      <c r="R57" s="4">
        <v>650.27141000000006</v>
      </c>
      <c r="S57" s="16">
        <v>194.03253000000001</v>
      </c>
      <c r="T57" s="3">
        <v>44.681519999999999</v>
      </c>
      <c r="U57" s="80"/>
      <c r="V57" s="3"/>
      <c r="W57" s="3"/>
      <c r="X57" s="3"/>
      <c r="Y57" s="3"/>
      <c r="Z57" s="3"/>
      <c r="AA57" s="3"/>
      <c r="AB57" s="28" t="str">
        <f>[1]FR!B$828</f>
        <v>8.(b).(ii)</v>
      </c>
      <c r="AC57" s="31" t="str">
        <f>[1]FR!C$828</f>
        <v>TEREOS</v>
      </c>
      <c r="AD57" s="31" t="str">
        <f>[1]FR!D$828</f>
        <v>TEREOS Sucrerie de Connantre</v>
      </c>
      <c r="AE57" s="31">
        <f>[1]FR!E$828</f>
        <v>1089</v>
      </c>
      <c r="AF57" s="31" t="str">
        <f>[1]FR!F$828</f>
        <v>Route de Mesnil Broussy</v>
      </c>
      <c r="AG57" s="31" t="str">
        <f>[1]FR!G$828</f>
        <v/>
      </c>
      <c r="AH57" s="31" t="str">
        <f>[1]FR!H$828</f>
        <v>CONNANTRE</v>
      </c>
      <c r="AI57" s="31" t="str">
        <f>[1]FR!I$828</f>
        <v>51230</v>
      </c>
      <c r="AJ57" s="31">
        <f>[1]FR!J$828</f>
        <v>194</v>
      </c>
      <c r="AK57" s="31">
        <f>[1]FR!K$828</f>
        <v>650</v>
      </c>
      <c r="AL57" s="67">
        <f>[1]FR!L$828</f>
        <v>0</v>
      </c>
      <c r="AM57" s="95">
        <f>[1]FR!M$828</f>
        <v>140</v>
      </c>
      <c r="AN57" s="103" t="s">
        <v>809</v>
      </c>
    </row>
    <row r="58" spans="1:41" s="31" customFormat="1">
      <c r="A58" s="4" t="s">
        <v>6014</v>
      </c>
      <c r="B58" s="4">
        <v>2012</v>
      </c>
      <c r="C58" s="4" t="s">
        <v>6224</v>
      </c>
      <c r="D58" s="4" t="s">
        <v>6225</v>
      </c>
      <c r="E58" s="4" t="s">
        <v>2318</v>
      </c>
      <c r="F58" s="4">
        <v>213</v>
      </c>
      <c r="G58" s="4" t="s">
        <v>6226</v>
      </c>
      <c r="H58" s="4" t="s">
        <v>6227</v>
      </c>
      <c r="I58" s="4" t="s">
        <v>6</v>
      </c>
      <c r="J58" s="4" t="s">
        <v>470</v>
      </c>
      <c r="K58" s="4">
        <v>75.400000000000006</v>
      </c>
      <c r="L58" s="4" t="s">
        <v>6024</v>
      </c>
      <c r="M58" s="4">
        <v>0</v>
      </c>
      <c r="N58" s="4">
        <v>0</v>
      </c>
      <c r="O58" s="4">
        <v>0</v>
      </c>
      <c r="P58" s="4">
        <v>114.9727</v>
      </c>
      <c r="Q58" s="4">
        <v>0</v>
      </c>
      <c r="R58" s="4">
        <v>0.14899999999999999</v>
      </c>
      <c r="S58" s="16">
        <v>8.0960000000000001</v>
      </c>
      <c r="T58" s="16">
        <v>0.109</v>
      </c>
      <c r="U58" s="87"/>
      <c r="V58" s="16"/>
      <c r="W58" s="16"/>
      <c r="X58" s="16"/>
      <c r="Y58" s="16"/>
      <c r="Z58" s="16"/>
      <c r="AA58" s="16"/>
      <c r="AB58" s="41" t="str">
        <f>[1]FR!B$836</f>
        <v>1.(c)</v>
      </c>
      <c r="AC58" s="24" t="str">
        <f>[1]FR!C$836</f>
        <v>Altis Semiconductor</v>
      </c>
      <c r="AD58" s="24" t="str">
        <f>[1]FR!D$836</f>
        <v>ALTIS SEMICONDUCTOR</v>
      </c>
      <c r="AE58" s="24">
        <f>[1]FR!E$836</f>
        <v>4359</v>
      </c>
      <c r="AF58" s="24" t="str">
        <f>[1]FR!F$836</f>
        <v>224, bd John Kennedy</v>
      </c>
      <c r="AG58" s="24" t="str">
        <f>[1]FR!G$836</f>
        <v/>
      </c>
      <c r="AH58" s="24" t="str">
        <f>[1]FR!H$836</f>
        <v>CORBEIL-ESSONNES</v>
      </c>
      <c r="AI58" s="24" t="str">
        <f>[1]FR!I$836</f>
        <v>91105</v>
      </c>
      <c r="AJ58" s="24">
        <f>[1]FR!J$836</f>
        <v>0</v>
      </c>
      <c r="AK58" s="24">
        <f>[1]FR!K$836</f>
        <v>0</v>
      </c>
      <c r="AL58" s="24">
        <f>[1]FR!L$836</f>
        <v>0</v>
      </c>
      <c r="AM58" s="24">
        <f>[1]FR!M$836</f>
        <v>0</v>
      </c>
      <c r="AN58" s="109" t="s">
        <v>809</v>
      </c>
      <c r="AO58" s="24"/>
    </row>
    <row r="59" spans="1:41" s="31" customFormat="1">
      <c r="A59" s="4" t="s">
        <v>6014</v>
      </c>
      <c r="B59" s="4">
        <v>2012</v>
      </c>
      <c r="C59" s="4" t="s">
        <v>6228</v>
      </c>
      <c r="D59" s="4" t="s">
        <v>6229</v>
      </c>
      <c r="E59" s="4" t="s">
        <v>24</v>
      </c>
      <c r="F59" s="4">
        <v>4</v>
      </c>
      <c r="G59" s="4" t="s">
        <v>6230</v>
      </c>
      <c r="H59" s="4" t="s">
        <v>6231</v>
      </c>
      <c r="I59" s="4" t="s">
        <v>14</v>
      </c>
      <c r="J59" s="4" t="s">
        <v>470</v>
      </c>
      <c r="K59" s="4">
        <v>90</v>
      </c>
      <c r="L59" s="4" t="s">
        <v>6024</v>
      </c>
      <c r="M59" s="4">
        <v>0</v>
      </c>
      <c r="N59" s="4">
        <v>0</v>
      </c>
      <c r="O59" s="4">
        <v>550.09500000000003</v>
      </c>
      <c r="P59" s="4">
        <v>0</v>
      </c>
      <c r="Q59" s="4">
        <v>0</v>
      </c>
      <c r="R59" s="4">
        <v>279.47399999999999</v>
      </c>
      <c r="S59" s="16">
        <v>93.516149999999996</v>
      </c>
      <c r="T59" s="16">
        <v>23.103999999999999</v>
      </c>
      <c r="U59" s="16"/>
      <c r="V59" s="16"/>
      <c r="W59" s="16"/>
      <c r="X59" s="16"/>
      <c r="Y59" s="16"/>
      <c r="Z59" s="16"/>
      <c r="AA59" s="16"/>
      <c r="AB59" s="28" t="str">
        <f>[1]FR!B$838</f>
        <v>8.(b).(ii)</v>
      </c>
      <c r="AC59" s="31" t="str">
        <f>[1]FR!C$838</f>
        <v>CRISTAL UNION</v>
      </c>
      <c r="AD59" s="31" t="str">
        <f>[1]FR!D$838</f>
        <v>CRISTAL UNION Etablissement de CORBEILLES</v>
      </c>
      <c r="AE59" s="31">
        <f>[1]FR!E$838</f>
        <v>5327</v>
      </c>
      <c r="AF59" s="31" t="str">
        <f>[1]FR!F$838</f>
        <v>43, rue de la Libération</v>
      </c>
      <c r="AG59" s="31" t="str">
        <f>[1]FR!G$838</f>
        <v/>
      </c>
      <c r="AH59" s="31" t="str">
        <f>[1]FR!H$838</f>
        <v>CORBEILLES</v>
      </c>
      <c r="AI59" s="31" t="str">
        <f>[1]FR!I$838</f>
        <v>45490</v>
      </c>
      <c r="AJ59" s="31">
        <f>[1]FR!J$838</f>
        <v>124</v>
      </c>
      <c r="AK59" s="31">
        <f>[1]FR!K$838</f>
        <v>370</v>
      </c>
      <c r="AL59" s="31">
        <f>[1]FR!L$838</f>
        <v>0</v>
      </c>
      <c r="AM59" s="31">
        <f>[1]FR!M$838</f>
        <v>0</v>
      </c>
      <c r="AN59" s="103" t="s">
        <v>809</v>
      </c>
    </row>
    <row r="60" spans="1:41" s="31" customFormat="1">
      <c r="A60" s="4" t="s">
        <v>6014</v>
      </c>
      <c r="B60" s="4">
        <v>2012</v>
      </c>
      <c r="C60" s="4" t="s">
        <v>6232</v>
      </c>
      <c r="D60" s="4" t="s">
        <v>6233</v>
      </c>
      <c r="E60" s="4" t="s">
        <v>2045</v>
      </c>
      <c r="F60" s="4">
        <v>153</v>
      </c>
      <c r="G60" s="4" t="s">
        <v>6234</v>
      </c>
      <c r="H60" s="4" t="s">
        <v>6235</v>
      </c>
      <c r="I60" s="4" t="s">
        <v>6</v>
      </c>
      <c r="J60" s="4" t="s">
        <v>476</v>
      </c>
      <c r="K60" s="4">
        <v>7889</v>
      </c>
      <c r="L60" s="4" t="s">
        <v>6024</v>
      </c>
      <c r="M60" s="4">
        <v>0</v>
      </c>
      <c r="N60" s="4">
        <v>48891.32400922884</v>
      </c>
      <c r="O60" s="4">
        <v>2843.5203193047737</v>
      </c>
      <c r="P60" s="4">
        <v>165.85218749999251</v>
      </c>
      <c r="Q60" s="4">
        <v>0</v>
      </c>
      <c r="R60" s="4">
        <v>3994.7460000000001</v>
      </c>
      <c r="S60" s="16">
        <v>4618</v>
      </c>
      <c r="T60" s="16">
        <v>28.4</v>
      </c>
      <c r="U60" s="87"/>
      <c r="V60" s="16"/>
      <c r="W60" s="16"/>
      <c r="X60" s="16"/>
      <c r="Y60" s="16"/>
      <c r="Z60" s="16"/>
      <c r="AA60" s="16"/>
      <c r="AB60" s="28" t="str">
        <f>[1]FR!B$841</f>
        <v>1.(c)</v>
      </c>
      <c r="AC60" s="31" t="str">
        <f>[1]FR!C$841</f>
        <v>ELECTRICITE DE FRANCE</v>
      </c>
      <c r="AD60" s="31" t="str">
        <f>[1]FR!D$841</f>
        <v>EDF - UP CORDEMAIS</v>
      </c>
      <c r="AE60" s="31">
        <f>[1]FR!E$841</f>
        <v>4147</v>
      </c>
      <c r="AF60" s="31" t="str">
        <f>[1]FR!F$841</f>
        <v>Unité de Production CORDEMAIS BP 13</v>
      </c>
      <c r="AG60" s="31" t="str">
        <f>[1]FR!G$841</f>
        <v/>
      </c>
      <c r="AH60" s="31" t="str">
        <f>[1]FR!H$841</f>
        <v>CORDEMAIS</v>
      </c>
      <c r="AI60" s="31" t="str">
        <f>[1]FR!I$841</f>
        <v>44360</v>
      </c>
      <c r="AJ60" s="31">
        <f>[1]FR!J$841</f>
        <v>4620</v>
      </c>
      <c r="AK60" s="31">
        <f>[1]FR!K$841</f>
        <v>3990</v>
      </c>
      <c r="AL60" s="31">
        <f>[1]FR!L$841</f>
        <v>0</v>
      </c>
      <c r="AM60" s="31">
        <f>[1]FR!M$841</f>
        <v>4770</v>
      </c>
      <c r="AN60" s="103" t="s">
        <v>809</v>
      </c>
    </row>
    <row r="61" spans="1:41" s="67" customFormat="1">
      <c r="A61" s="1" t="s">
        <v>6014</v>
      </c>
      <c r="B61" s="1">
        <v>2012</v>
      </c>
      <c r="C61" s="1" t="s">
        <v>6236</v>
      </c>
      <c r="D61" s="1" t="s">
        <v>6237</v>
      </c>
      <c r="E61" s="1" t="s">
        <v>162</v>
      </c>
      <c r="F61" s="1">
        <v>33</v>
      </c>
      <c r="G61" s="1" t="s">
        <v>6238</v>
      </c>
      <c r="H61" s="1" t="s">
        <v>6239</v>
      </c>
      <c r="I61" s="1" t="s">
        <v>14</v>
      </c>
      <c r="J61" s="1" t="s">
        <v>15</v>
      </c>
      <c r="K61" s="1">
        <v>206.512</v>
      </c>
      <c r="L61" s="1" t="s">
        <v>6024</v>
      </c>
      <c r="M61" s="1">
        <v>0</v>
      </c>
      <c r="N61" s="1">
        <v>0</v>
      </c>
      <c r="O61" s="1">
        <v>453.995</v>
      </c>
      <c r="P61" s="1">
        <v>0</v>
      </c>
      <c r="Q61" s="1">
        <v>0</v>
      </c>
      <c r="R61" s="1">
        <v>39.461067782100002</v>
      </c>
      <c r="S61" s="3">
        <v>22.876953610500003</v>
      </c>
      <c r="T61" s="3">
        <v>0.7916365179</v>
      </c>
      <c r="U61" s="3"/>
      <c r="V61" s="3"/>
      <c r="W61" s="3"/>
      <c r="X61" s="3"/>
      <c r="Y61" s="3"/>
      <c r="Z61" s="3"/>
      <c r="AA61" s="3"/>
      <c r="AB61" s="95"/>
      <c r="AN61" s="104"/>
    </row>
    <row r="62" spans="1:41" s="31" customFormat="1">
      <c r="A62" s="4" t="s">
        <v>6014</v>
      </c>
      <c r="B62" s="4">
        <v>2012</v>
      </c>
      <c r="C62" s="4" t="s">
        <v>6240</v>
      </c>
      <c r="D62" s="4" t="s">
        <v>6241</v>
      </c>
      <c r="E62" s="4" t="s">
        <v>205</v>
      </c>
      <c r="F62" s="4">
        <v>42</v>
      </c>
      <c r="G62" s="4" t="s">
        <v>6242</v>
      </c>
      <c r="H62" s="4" t="s">
        <v>6243</v>
      </c>
      <c r="I62" s="4" t="s">
        <v>6</v>
      </c>
      <c r="J62" s="4" t="s">
        <v>15</v>
      </c>
      <c r="K62" s="4">
        <v>51.34</v>
      </c>
      <c r="L62" s="4" t="s">
        <v>6024</v>
      </c>
      <c r="M62" s="4">
        <v>0</v>
      </c>
      <c r="N62" s="4">
        <v>0</v>
      </c>
      <c r="O62" s="4">
        <v>18.23976</v>
      </c>
      <c r="P62" s="4">
        <v>183.09181319999999</v>
      </c>
      <c r="Q62" s="4">
        <v>0</v>
      </c>
      <c r="R62" s="4">
        <v>0.96523041059999992</v>
      </c>
      <c r="S62" s="16">
        <v>12.809484792000001</v>
      </c>
      <c r="T62" s="16">
        <v>6.4000000000000001E-2</v>
      </c>
      <c r="U62" s="16"/>
      <c r="V62" s="16"/>
      <c r="W62" s="16"/>
      <c r="X62" s="16"/>
      <c r="Y62" s="16"/>
      <c r="Z62" s="16"/>
      <c r="AA62" s="16"/>
      <c r="AB62" s="28" t="str">
        <f>[1]FR!B$893</f>
        <v>5.(a)</v>
      </c>
      <c r="AC62" s="31" t="str">
        <f>[1]FR!C$893</f>
        <v>CRETEIL INCINERATION ENERGIE</v>
      </c>
      <c r="AD62" s="31" t="str">
        <f>[1]FR!D$893</f>
        <v>CRETEIL INCINERATION ENERGIE</v>
      </c>
      <c r="AE62" s="31">
        <f>[1]FR!E$893</f>
        <v>4403</v>
      </c>
      <c r="AF62" s="31" t="str">
        <f>[1]FR!F$893</f>
        <v>10/11 RUE DES MALFOURCHES</v>
      </c>
      <c r="AG62" s="31" t="str">
        <f>[1]FR!G$893</f>
        <v/>
      </c>
      <c r="AH62" s="31" t="str">
        <f>[1]FR!H$893</f>
        <v>CRETEIL</v>
      </c>
      <c r="AI62" s="31" t="str">
        <f>[1]FR!I$893</f>
        <v>94034</v>
      </c>
      <c r="AJ62" s="31">
        <f>[1]FR!J$893</f>
        <v>0</v>
      </c>
      <c r="AK62" s="31">
        <f>[1]FR!K$893</f>
        <v>0</v>
      </c>
      <c r="AL62" s="31">
        <f>[1]FR!L$893</f>
        <v>0</v>
      </c>
      <c r="AM62" s="31">
        <f>[1]FR!M$893</f>
        <v>239</v>
      </c>
      <c r="AN62" s="103" t="s">
        <v>809</v>
      </c>
    </row>
    <row r="63" spans="1:41" s="67" customFormat="1">
      <c r="A63" s="1" t="s">
        <v>6014</v>
      </c>
      <c r="B63" s="1">
        <v>2012</v>
      </c>
      <c r="C63" s="1" t="s">
        <v>6244</v>
      </c>
      <c r="D63" s="1" t="s">
        <v>6245</v>
      </c>
      <c r="E63" s="1" t="s">
        <v>2111</v>
      </c>
      <c r="F63" s="1">
        <v>167</v>
      </c>
      <c r="G63" s="1" t="s">
        <v>6246</v>
      </c>
      <c r="H63" s="1" t="s">
        <v>6247</v>
      </c>
      <c r="I63" s="1" t="s">
        <v>6</v>
      </c>
      <c r="J63" s="1" t="s">
        <v>15</v>
      </c>
      <c r="K63" s="1">
        <v>50.9</v>
      </c>
      <c r="L63" s="1" t="s">
        <v>6024</v>
      </c>
      <c r="M63" s="1">
        <v>0</v>
      </c>
      <c r="N63" s="1">
        <v>0</v>
      </c>
      <c r="O63" s="1">
        <v>0.93776320000000002</v>
      </c>
      <c r="P63" s="1">
        <v>131.6412</v>
      </c>
      <c r="Q63" s="1">
        <v>0</v>
      </c>
      <c r="R63" s="1">
        <v>0.36066763359999998</v>
      </c>
      <c r="S63" s="3">
        <v>8.0482003199999994</v>
      </c>
      <c r="T63" s="3">
        <v>0.15009036960000002</v>
      </c>
      <c r="U63" s="80"/>
      <c r="V63" s="3"/>
      <c r="W63" s="3"/>
      <c r="X63" s="3"/>
      <c r="Y63" s="3"/>
      <c r="Z63" s="3"/>
      <c r="AA63" s="3"/>
      <c r="AB63" s="95"/>
      <c r="AN63" s="104"/>
    </row>
    <row r="64" spans="1:41" s="31" customFormat="1">
      <c r="A64" s="4" t="s">
        <v>6014</v>
      </c>
      <c r="B64" s="4">
        <v>2012</v>
      </c>
      <c r="C64" s="4" t="s">
        <v>6248</v>
      </c>
      <c r="D64" s="4" t="s">
        <v>6249</v>
      </c>
      <c r="E64" s="4" t="s">
        <v>1977</v>
      </c>
      <c r="F64" s="4">
        <v>137</v>
      </c>
      <c r="G64" s="4" t="s">
        <v>6250</v>
      </c>
      <c r="H64" s="4" t="s">
        <v>6251</v>
      </c>
      <c r="I64" s="4" t="s">
        <v>6</v>
      </c>
      <c r="J64" s="4" t="s">
        <v>470</v>
      </c>
      <c r="K64" s="4">
        <v>294.2</v>
      </c>
      <c r="L64" s="4" t="s">
        <v>6024</v>
      </c>
      <c r="M64" s="4">
        <v>0</v>
      </c>
      <c r="N64" s="4">
        <v>4838.4554631000001</v>
      </c>
      <c r="O64" s="4">
        <v>16.920000000000002</v>
      </c>
      <c r="P64" s="4">
        <v>173.15061552</v>
      </c>
      <c r="Q64" s="4">
        <v>0</v>
      </c>
      <c r="R64" s="4">
        <v>1833</v>
      </c>
      <c r="S64" s="16">
        <v>845</v>
      </c>
      <c r="T64" s="16">
        <v>98.61</v>
      </c>
      <c r="U64" s="87"/>
      <c r="V64" s="16"/>
      <c r="W64" s="16"/>
      <c r="X64" s="16"/>
      <c r="Y64" s="16"/>
      <c r="Z64" s="16"/>
      <c r="AA64" s="16"/>
      <c r="AB64" s="28" t="str">
        <f>[1]FR!B$968</f>
        <v>4.(b).(iv)</v>
      </c>
      <c r="AC64" s="31" t="str">
        <f>[1]FR!C$968</f>
        <v>SOLVAY CARBONATE France</v>
      </c>
      <c r="AD64" s="31" t="str">
        <f>[1]FR!D$968</f>
        <v>SOLVAY CARBONATE France usine de Dombasle</v>
      </c>
      <c r="AE64" s="31">
        <f>[1]FR!E$968</f>
        <v>3979</v>
      </c>
      <c r="AF64" s="31" t="str">
        <f>[1]FR!F$968</f>
        <v>Rue Gabriel Péri BP1</v>
      </c>
      <c r="AG64" s="31" t="str">
        <f>[1]FR!G$968</f>
        <v/>
      </c>
      <c r="AH64" s="31" t="str">
        <f>[1]FR!H$968</f>
        <v>DOMBASLE-SUR-MEURTHE</v>
      </c>
      <c r="AI64" s="31" t="str">
        <f>[1]FR!I$968</f>
        <v>54110</v>
      </c>
      <c r="AJ64" s="31">
        <f>[1]FR!J$968</f>
        <v>845</v>
      </c>
      <c r="AK64" s="31">
        <f>[1]FR!K$968</f>
        <v>1830</v>
      </c>
      <c r="AL64" s="31">
        <f>[1]FR!L$968</f>
        <v>93.7</v>
      </c>
      <c r="AM64" s="31">
        <f>[1]FR!M$968</f>
        <v>598</v>
      </c>
      <c r="AN64" s="103" t="s">
        <v>809</v>
      </c>
    </row>
    <row r="65" spans="1:41" s="31" customFormat="1">
      <c r="A65" s="4" t="s">
        <v>6014</v>
      </c>
      <c r="B65" s="4">
        <v>2012</v>
      </c>
      <c r="C65" s="4" t="s">
        <v>6252</v>
      </c>
      <c r="D65" s="4" t="s">
        <v>6253</v>
      </c>
      <c r="E65" s="4" t="s">
        <v>278</v>
      </c>
      <c r="F65" s="4">
        <v>59</v>
      </c>
      <c r="G65" s="4" t="s">
        <v>6254</v>
      </c>
      <c r="H65" s="4" t="s">
        <v>6255</v>
      </c>
      <c r="I65" s="4" t="s">
        <v>6</v>
      </c>
      <c r="J65" s="4" t="s">
        <v>633</v>
      </c>
      <c r="K65" s="4">
        <v>450</v>
      </c>
      <c r="L65" s="4" t="s">
        <v>6024</v>
      </c>
      <c r="M65" s="4">
        <v>0</v>
      </c>
      <c r="N65" s="4">
        <v>0</v>
      </c>
      <c r="O65" s="4">
        <v>688.84221120807024</v>
      </c>
      <c r="P65" s="4">
        <v>0</v>
      </c>
      <c r="Q65" s="4">
        <v>11080.985675497834</v>
      </c>
      <c r="R65" s="4">
        <v>381.82844187449257</v>
      </c>
      <c r="S65" s="16">
        <v>1114.2646412940858</v>
      </c>
      <c r="T65" s="16">
        <v>28.841847565604077</v>
      </c>
      <c r="U65" s="89"/>
      <c r="V65" s="16"/>
      <c r="W65" s="16"/>
      <c r="X65" s="16"/>
      <c r="Y65" s="16"/>
      <c r="Z65" s="16"/>
      <c r="AA65" s="16"/>
      <c r="AB65" s="28" t="str">
        <f>[1]FR!B$979</f>
        <v>1.(a)</v>
      </c>
      <c r="AC65" s="31" t="str">
        <f>[1]FR!C$979</f>
        <v>TOTAL Raffinage CHIMIE</v>
      </c>
      <c r="AD65" s="31" t="str">
        <f>[1]FR!D$979</f>
        <v>TOTAL RAFFINAGE CHIMIE</v>
      </c>
      <c r="AE65" s="31">
        <f>[1]FR!E$979</f>
        <v>4145</v>
      </c>
      <c r="AF65" s="31" t="str">
        <f>[1]FR!F$979</f>
        <v>RAFFINERIE DE DONGES - BP 33</v>
      </c>
      <c r="AG65" s="31" t="str">
        <f>[1]FR!G$979</f>
        <v/>
      </c>
      <c r="AH65" s="31" t="str">
        <f>[1]FR!H$979</f>
        <v>DONGES</v>
      </c>
      <c r="AI65" s="31" t="str">
        <f>[1]FR!I$979</f>
        <v>44480</v>
      </c>
      <c r="AJ65" s="31">
        <f>[1]FR!J$979</f>
        <v>2140</v>
      </c>
      <c r="AK65" s="31">
        <f>[1]FR!K$979</f>
        <v>3370</v>
      </c>
      <c r="AL65" s="31">
        <f>[1]FR!L$979</f>
        <v>0</v>
      </c>
      <c r="AM65" s="31">
        <f>[1]FR!M$979</f>
        <v>1290</v>
      </c>
      <c r="AN65" s="103" t="s">
        <v>809</v>
      </c>
    </row>
    <row r="66" spans="1:41" s="67" customFormat="1">
      <c r="A66" s="1" t="s">
        <v>6014</v>
      </c>
      <c r="B66" s="1">
        <v>2012</v>
      </c>
      <c r="C66" s="1" t="s">
        <v>6256</v>
      </c>
      <c r="D66" s="1" t="s">
        <v>6257</v>
      </c>
      <c r="E66" s="1" t="s">
        <v>331</v>
      </c>
      <c r="F66" s="1">
        <v>71</v>
      </c>
      <c r="G66" s="1" t="s">
        <v>6258</v>
      </c>
      <c r="H66" s="1" t="s">
        <v>6259</v>
      </c>
      <c r="I66" s="1" t="s">
        <v>6</v>
      </c>
      <c r="J66" s="1" t="s">
        <v>470</v>
      </c>
      <c r="K66" s="1">
        <v>81.400000000000006</v>
      </c>
      <c r="L66" s="1" t="s">
        <v>6024</v>
      </c>
      <c r="M66" s="1">
        <v>0</v>
      </c>
      <c r="N66" s="1">
        <v>0</v>
      </c>
      <c r="O66" s="1">
        <v>0</v>
      </c>
      <c r="P66" s="1">
        <v>262.62360000000001</v>
      </c>
      <c r="Q66" s="1">
        <v>0</v>
      </c>
      <c r="R66" s="1">
        <v>0.13131180000000001</v>
      </c>
      <c r="S66" s="3">
        <v>17.727093</v>
      </c>
      <c r="T66" s="3">
        <v>0.23636124000000006</v>
      </c>
      <c r="U66" s="81"/>
      <c r="V66" s="3"/>
      <c r="W66" s="3"/>
      <c r="X66" s="3"/>
      <c r="Y66" s="3"/>
      <c r="Z66" s="3"/>
      <c r="AA66" s="3"/>
      <c r="AB66" s="95"/>
      <c r="AN66" s="104"/>
    </row>
    <row r="67" spans="1:41" s="67" customFormat="1">
      <c r="A67" s="1" t="s">
        <v>6014</v>
      </c>
      <c r="B67" s="1">
        <v>2012</v>
      </c>
      <c r="C67" s="1" t="s">
        <v>6260</v>
      </c>
      <c r="D67" s="1" t="s">
        <v>6261</v>
      </c>
      <c r="E67" s="1" t="s">
        <v>326</v>
      </c>
      <c r="F67" s="1">
        <v>70</v>
      </c>
      <c r="G67" s="1" t="s">
        <v>6262</v>
      </c>
      <c r="H67" s="1" t="s">
        <v>6263</v>
      </c>
      <c r="I67" s="1" t="s">
        <v>6</v>
      </c>
      <c r="J67" s="1" t="s">
        <v>633</v>
      </c>
      <c r="K67" s="1">
        <v>200</v>
      </c>
      <c r="L67" s="1" t="s">
        <v>6024</v>
      </c>
      <c r="M67" s="1">
        <v>0</v>
      </c>
      <c r="N67" s="1">
        <v>0</v>
      </c>
      <c r="O67" s="1">
        <v>2737.5903256950005</v>
      </c>
      <c r="P67" s="1">
        <v>302.80948799999999</v>
      </c>
      <c r="Q67" s="1">
        <v>1765.1481298000001</v>
      </c>
      <c r="R67" s="1">
        <v>1455.9</v>
      </c>
      <c r="S67" s="3">
        <v>460.32075392050001</v>
      </c>
      <c r="T67" s="3">
        <v>84.54609798346452</v>
      </c>
      <c r="U67" s="81"/>
      <c r="V67" s="3"/>
      <c r="W67" s="3"/>
      <c r="X67" s="3"/>
      <c r="Y67" s="3"/>
      <c r="Z67" s="3"/>
      <c r="AA67" s="3"/>
      <c r="AB67" s="95"/>
      <c r="AN67" s="104"/>
    </row>
    <row r="68" spans="1:41" s="67" customFormat="1">
      <c r="A68" s="1" t="s">
        <v>6014</v>
      </c>
      <c r="B68" s="1">
        <v>2012</v>
      </c>
      <c r="C68" s="1" t="s">
        <v>6264</v>
      </c>
      <c r="D68" s="1" t="s">
        <v>6265</v>
      </c>
      <c r="E68" s="1" t="s">
        <v>354</v>
      </c>
      <c r="F68" s="1">
        <v>76</v>
      </c>
      <c r="G68" s="1" t="s">
        <v>6266</v>
      </c>
      <c r="H68" s="1" t="s">
        <v>6263</v>
      </c>
      <c r="I68" s="1" t="s">
        <v>14</v>
      </c>
      <c r="J68" s="1" t="s">
        <v>628</v>
      </c>
      <c r="K68" s="1">
        <v>113.2</v>
      </c>
      <c r="L68" s="1" t="s">
        <v>6024</v>
      </c>
      <c r="M68" s="1">
        <v>0</v>
      </c>
      <c r="N68" s="1">
        <v>0</v>
      </c>
      <c r="O68" s="1">
        <v>0</v>
      </c>
      <c r="P68" s="1">
        <v>105.88741904999999</v>
      </c>
      <c r="Q68" s="1">
        <v>1248.7157581399999</v>
      </c>
      <c r="R68" s="1">
        <v>234</v>
      </c>
      <c r="S68" s="3">
        <v>124</v>
      </c>
      <c r="T68" s="3">
        <v>17.158236265476198</v>
      </c>
      <c r="U68" s="81"/>
      <c r="V68" s="3"/>
      <c r="W68" s="3"/>
      <c r="X68" s="3"/>
      <c r="Y68" s="3"/>
      <c r="Z68" s="3"/>
      <c r="AA68" s="3"/>
      <c r="AB68" s="95"/>
      <c r="AN68" s="104"/>
    </row>
    <row r="69" spans="1:41" s="67" customFormat="1">
      <c r="A69" s="1" t="s">
        <v>6014</v>
      </c>
      <c r="B69" s="1">
        <v>2012</v>
      </c>
      <c r="C69" s="1" t="s">
        <v>6267</v>
      </c>
      <c r="D69" s="1" t="s">
        <v>6268</v>
      </c>
      <c r="E69" s="1" t="s">
        <v>2338</v>
      </c>
      <c r="F69" s="1">
        <v>217</v>
      </c>
      <c r="G69" s="1" t="s">
        <v>6269</v>
      </c>
      <c r="H69" s="1" t="s">
        <v>6263</v>
      </c>
      <c r="I69" s="1" t="s">
        <v>34</v>
      </c>
      <c r="J69" s="1" t="s">
        <v>476</v>
      </c>
      <c r="K69" s="1">
        <v>1671</v>
      </c>
      <c r="L69" s="1" t="s">
        <v>6024</v>
      </c>
      <c r="M69" s="1">
        <v>0</v>
      </c>
      <c r="N69" s="1">
        <v>0</v>
      </c>
      <c r="O69" s="1">
        <v>0</v>
      </c>
      <c r="P69" s="1">
        <v>8240.9528412</v>
      </c>
      <c r="Q69" s="1">
        <v>16549.484976000003</v>
      </c>
      <c r="R69" s="1">
        <v>876.48314642059995</v>
      </c>
      <c r="S69" s="3">
        <v>673.21135000000004</v>
      </c>
      <c r="T69" s="3">
        <v>31.410637999999999</v>
      </c>
      <c r="U69" s="80"/>
      <c r="V69" s="3"/>
      <c r="W69" s="3"/>
      <c r="X69" s="3"/>
      <c r="Y69" s="3"/>
      <c r="Z69" s="3"/>
      <c r="AA69" s="3"/>
      <c r="AB69" s="95"/>
      <c r="AN69" s="104"/>
    </row>
    <row r="70" spans="1:41" s="31" customFormat="1">
      <c r="A70" s="4" t="s">
        <v>6014</v>
      </c>
      <c r="B70" s="4">
        <v>2012</v>
      </c>
      <c r="C70" s="4" t="s">
        <v>6270</v>
      </c>
      <c r="D70" s="4" t="s">
        <v>6271</v>
      </c>
      <c r="E70" s="4" t="s">
        <v>2243</v>
      </c>
      <c r="F70" s="4">
        <v>197</v>
      </c>
      <c r="G70" s="4" t="s">
        <v>6272</v>
      </c>
      <c r="H70" s="4" t="s">
        <v>6273</v>
      </c>
      <c r="I70" s="4" t="s">
        <v>6</v>
      </c>
      <c r="J70" s="4" t="s">
        <v>470</v>
      </c>
      <c r="K70" s="4">
        <v>219</v>
      </c>
      <c r="L70" s="4" t="s">
        <v>6024</v>
      </c>
      <c r="M70" s="4">
        <v>0</v>
      </c>
      <c r="N70" s="4">
        <v>0</v>
      </c>
      <c r="O70" s="4">
        <v>0</v>
      </c>
      <c r="P70" s="4">
        <v>921.69252000000006</v>
      </c>
      <c r="Q70" s="4">
        <v>0</v>
      </c>
      <c r="R70" s="4">
        <v>0.73199999999999998</v>
      </c>
      <c r="S70" s="16">
        <v>23.530999999999999</v>
      </c>
      <c r="T70" s="16">
        <v>2.3959999999999999</v>
      </c>
      <c r="U70" s="87"/>
      <c r="V70" s="16"/>
      <c r="W70" s="16"/>
      <c r="X70" s="16"/>
      <c r="Y70" s="16"/>
      <c r="Z70" s="16"/>
      <c r="AA70" s="16"/>
      <c r="AB70" s="28" t="str">
        <f>[1]FR!B$1046</f>
        <v>8.(b).(ii)</v>
      </c>
      <c r="AC70" s="31" t="str">
        <f>[1]FR!C$1046</f>
        <v>SAINT LOUIS SUCRE</v>
      </c>
      <c r="AD70" s="31" t="str">
        <f>[1]FR!D$1046</f>
        <v>SAINT LOUIS SUCRE</v>
      </c>
      <c r="AE70" s="31">
        <f>[1]FR!E$1046</f>
        <v>744</v>
      </c>
      <c r="AF70" s="31" t="str">
        <f>[1]FR!F$1046</f>
        <v>90, rue du Maréchal Leclerc</v>
      </c>
      <c r="AG70" s="31" t="str">
        <f>[1]FR!G$1046</f>
        <v/>
      </c>
      <c r="AH70" s="31" t="str">
        <f>[1]FR!H$1046</f>
        <v>EPPEVILLE</v>
      </c>
      <c r="AI70" s="31" t="str">
        <f>[1]FR!I$1046</f>
        <v>80400</v>
      </c>
      <c r="AJ70" s="31">
        <f>[1]FR!J$1046</f>
        <v>311</v>
      </c>
      <c r="AK70" s="31">
        <f>[1]FR!K$1046</f>
        <v>241</v>
      </c>
      <c r="AL70" s="31">
        <f>[1]FR!L$1046</f>
        <v>0</v>
      </c>
      <c r="AM70" s="31">
        <f>[1]FR!M$1046</f>
        <v>224</v>
      </c>
      <c r="AN70" s="103" t="s">
        <v>809</v>
      </c>
    </row>
    <row r="71" spans="1:41" s="31" customFormat="1">
      <c r="A71" s="4" t="s">
        <v>6014</v>
      </c>
      <c r="B71" s="4">
        <v>2012</v>
      </c>
      <c r="C71" s="4" t="s">
        <v>6274</v>
      </c>
      <c r="D71" s="4" t="s">
        <v>6275</v>
      </c>
      <c r="E71" s="4" t="s">
        <v>2247</v>
      </c>
      <c r="F71" s="4">
        <v>198</v>
      </c>
      <c r="G71" s="4" t="s">
        <v>6276</v>
      </c>
      <c r="H71" s="4" t="s">
        <v>6273</v>
      </c>
      <c r="I71" s="4" t="s">
        <v>14</v>
      </c>
      <c r="J71" s="4" t="s">
        <v>470</v>
      </c>
      <c r="K71" s="4">
        <v>91</v>
      </c>
      <c r="L71" s="4" t="s">
        <v>6024</v>
      </c>
      <c r="M71" s="4">
        <v>0</v>
      </c>
      <c r="N71" s="4">
        <v>0</v>
      </c>
      <c r="O71" s="4">
        <v>0</v>
      </c>
      <c r="P71" s="4">
        <v>1001.09844</v>
      </c>
      <c r="Q71" s="4">
        <v>0</v>
      </c>
      <c r="R71" s="4">
        <v>0.79400000000000004</v>
      </c>
      <c r="S71" s="16">
        <v>66.869</v>
      </c>
      <c r="T71" s="16">
        <v>2.6019999999999999</v>
      </c>
      <c r="U71" s="87"/>
      <c r="V71" s="16"/>
      <c r="W71" s="16"/>
      <c r="X71" s="16"/>
      <c r="Y71" s="16"/>
      <c r="Z71" s="16"/>
      <c r="AA71" s="16"/>
      <c r="AB71" s="28" t="str">
        <f>[1]FR!B$1046</f>
        <v>8.(b).(ii)</v>
      </c>
      <c r="AC71" s="31" t="str">
        <f>[1]FR!C$1046</f>
        <v>SAINT LOUIS SUCRE</v>
      </c>
      <c r="AD71" s="31" t="str">
        <f>[1]FR!D$1046</f>
        <v>SAINT LOUIS SUCRE</v>
      </c>
      <c r="AE71" s="31">
        <f>[1]FR!E$1046</f>
        <v>744</v>
      </c>
      <c r="AF71" s="31" t="str">
        <f>[1]FR!F$1046</f>
        <v>90, rue du Maréchal Leclerc</v>
      </c>
      <c r="AG71" s="31" t="str">
        <f>[1]FR!G$1046</f>
        <v/>
      </c>
      <c r="AH71" s="31" t="str">
        <f>[1]FR!H$1046</f>
        <v>EPPEVILLE</v>
      </c>
      <c r="AI71" s="31" t="str">
        <f>[1]FR!I$1046</f>
        <v>80400</v>
      </c>
      <c r="AJ71" s="31">
        <f>[1]FR!J$1046</f>
        <v>311</v>
      </c>
      <c r="AK71" s="31">
        <f>[1]FR!K$1046</f>
        <v>241</v>
      </c>
      <c r="AL71" s="31">
        <f>[1]FR!L$1046</f>
        <v>0</v>
      </c>
      <c r="AM71" s="31">
        <f>[1]FR!M$1046</f>
        <v>224</v>
      </c>
      <c r="AN71" s="103" t="s">
        <v>809</v>
      </c>
    </row>
    <row r="72" spans="1:41" s="67" customFormat="1">
      <c r="A72" s="1" t="s">
        <v>6014</v>
      </c>
      <c r="B72" s="1">
        <v>2012</v>
      </c>
      <c r="C72" s="1" t="s">
        <v>6277</v>
      </c>
      <c r="D72" s="1" t="s">
        <v>6278</v>
      </c>
      <c r="E72" s="1" t="s">
        <v>2097</v>
      </c>
      <c r="F72" s="1">
        <v>164</v>
      </c>
      <c r="G72" s="1" t="s">
        <v>6279</v>
      </c>
      <c r="H72" s="1" t="s">
        <v>6280</v>
      </c>
      <c r="I72" s="1" t="s">
        <v>6</v>
      </c>
      <c r="J72" s="1" t="s">
        <v>470</v>
      </c>
      <c r="K72" s="1">
        <v>94.2</v>
      </c>
      <c r="L72" s="1" t="s">
        <v>6024</v>
      </c>
      <c r="M72" s="1">
        <v>0</v>
      </c>
      <c r="N72" s="1">
        <v>0</v>
      </c>
      <c r="O72" s="1">
        <v>8.61</v>
      </c>
      <c r="P72" s="1">
        <v>562.94574999999998</v>
      </c>
      <c r="Q72" s="1">
        <v>0</v>
      </c>
      <c r="R72" s="1">
        <v>3.9814728750000001</v>
      </c>
      <c r="S72" s="3">
        <v>35.240445000000001</v>
      </c>
      <c r="T72" s="3">
        <v>0.46899999126000003</v>
      </c>
      <c r="U72" s="80"/>
      <c r="V72" s="3"/>
      <c r="W72" s="3"/>
      <c r="X72" s="3"/>
      <c r="Y72" s="3"/>
      <c r="Z72" s="3"/>
      <c r="AA72" s="3"/>
      <c r="AB72" s="95"/>
      <c r="AN72" s="104"/>
    </row>
    <row r="73" spans="1:41" s="31" customFormat="1">
      <c r="A73" s="4" t="s">
        <v>6014</v>
      </c>
      <c r="B73" s="4">
        <v>2012</v>
      </c>
      <c r="C73" s="4" t="s">
        <v>6281</v>
      </c>
      <c r="D73" s="4" t="s">
        <v>6282</v>
      </c>
      <c r="E73" s="4" t="s">
        <v>309</v>
      </c>
      <c r="F73" s="4">
        <v>66</v>
      </c>
      <c r="G73" s="4" t="s">
        <v>6283</v>
      </c>
      <c r="H73" s="4" t="s">
        <v>6284</v>
      </c>
      <c r="I73" s="1" t="s">
        <v>6</v>
      </c>
      <c r="J73" s="1" t="s">
        <v>470</v>
      </c>
      <c r="K73" s="1">
        <v>174</v>
      </c>
      <c r="L73" s="1" t="s">
        <v>6024</v>
      </c>
      <c r="M73" s="1">
        <v>0</v>
      </c>
      <c r="N73" s="1">
        <v>1055.9113189999998</v>
      </c>
      <c r="O73" s="1">
        <v>122.54816</v>
      </c>
      <c r="P73" s="1">
        <v>0</v>
      </c>
      <c r="Q73" s="1">
        <v>0</v>
      </c>
      <c r="R73" s="4">
        <v>580.36900000000003</v>
      </c>
      <c r="S73" s="16">
        <v>238.45594080000001</v>
      </c>
      <c r="T73" s="3">
        <v>46.313359632000001</v>
      </c>
      <c r="U73" s="80"/>
      <c r="V73" s="3"/>
      <c r="W73" s="3"/>
      <c r="X73" s="3"/>
      <c r="Y73" s="3"/>
      <c r="Z73" s="3"/>
      <c r="AA73" s="3"/>
      <c r="AB73" s="28" t="str">
        <f>[1]FR!B$1053</f>
        <v>8.(b).(ii)</v>
      </c>
      <c r="AC73" s="31" t="str">
        <f>[1]FR!C$1053</f>
        <v>TEREOS</v>
      </c>
      <c r="AD73" s="31" t="str">
        <f>[1]FR!D$1053</f>
        <v>TEREOS Sucrerie d'Escaudoeuvres</v>
      </c>
      <c r="AE73" s="31">
        <f>[1]FR!E$1053</f>
        <v>4727</v>
      </c>
      <c r="AF73" s="31" t="str">
        <f>[1]FR!F$1053</f>
        <v>Rue d'Erre BP1</v>
      </c>
      <c r="AG73" s="31" t="str">
        <f>[1]FR!G$1053</f>
        <v/>
      </c>
      <c r="AH73" s="31" t="str">
        <f>[1]FR!H$1053</f>
        <v>ESCAUDOEUVRES</v>
      </c>
      <c r="AI73" s="31" t="str">
        <f>[1]FR!I$1053</f>
        <v>59161</v>
      </c>
      <c r="AJ73" s="31">
        <f>[1]FR!J$1053</f>
        <v>238</v>
      </c>
      <c r="AK73" s="31">
        <f>[1]FR!K$1053</f>
        <v>580</v>
      </c>
      <c r="AL73" s="67">
        <f>[1]FR!L$1053</f>
        <v>0</v>
      </c>
      <c r="AM73" s="95">
        <f>[1]FR!M$1053</f>
        <v>115</v>
      </c>
      <c r="AN73" s="103" t="s">
        <v>12971</v>
      </c>
    </row>
    <row r="74" spans="1:41" s="31" customFormat="1">
      <c r="A74" s="4" t="s">
        <v>6014</v>
      </c>
      <c r="B74" s="4">
        <v>2012</v>
      </c>
      <c r="C74" s="4" t="s">
        <v>6285</v>
      </c>
      <c r="D74" s="4" t="s">
        <v>6286</v>
      </c>
      <c r="E74" s="4" t="s">
        <v>2172</v>
      </c>
      <c r="F74" s="4">
        <v>180</v>
      </c>
      <c r="G74" s="4" t="s">
        <v>6287</v>
      </c>
      <c r="H74" s="4" t="s">
        <v>6288</v>
      </c>
      <c r="I74" s="4" t="s">
        <v>6</v>
      </c>
      <c r="J74" s="4" t="s">
        <v>470</v>
      </c>
      <c r="K74" s="4">
        <v>55.26</v>
      </c>
      <c r="L74" s="4" t="s">
        <v>6024</v>
      </c>
      <c r="M74" s="4">
        <v>0</v>
      </c>
      <c r="N74" s="4">
        <v>0</v>
      </c>
      <c r="O74" s="4">
        <v>165.52679999999998</v>
      </c>
      <c r="P74" s="4">
        <v>0</v>
      </c>
      <c r="Q74" s="4">
        <v>0</v>
      </c>
      <c r="R74" s="4">
        <v>84.861385970000001</v>
      </c>
      <c r="S74" s="16">
        <v>31.450092000000001</v>
      </c>
      <c r="T74" s="16">
        <v>1.7335755211706156</v>
      </c>
      <c r="U74" s="87"/>
      <c r="V74" s="16"/>
      <c r="W74" s="16"/>
      <c r="X74" s="16"/>
      <c r="Y74" s="16"/>
      <c r="Z74" s="16"/>
      <c r="AA74" s="16"/>
      <c r="AB74" s="28" t="str">
        <f>[1]FR!B$1072</f>
        <v>1.(c)</v>
      </c>
      <c r="AC74" s="31" t="str">
        <f>[1]FR!C$1072</f>
        <v>SAINT LOUIS SUCRE</v>
      </c>
      <c r="AD74" s="31" t="str">
        <f>[1]FR!D$1072</f>
        <v>SUCRERIE D'ETREPAGNY</v>
      </c>
      <c r="AE74" s="31">
        <f>[1]FR!E$1072</f>
        <v>1203</v>
      </c>
      <c r="AF74" s="31" t="str">
        <f>[1]FR!F$1072</f>
        <v>Route de Gamaches BP 7</v>
      </c>
      <c r="AG74" s="31" t="str">
        <f>[1]FR!G$1072</f>
        <v/>
      </c>
      <c r="AH74" s="31" t="str">
        <f>[1]FR!H$1072</f>
        <v>ETREPAGNY</v>
      </c>
      <c r="AI74" s="31" t="str">
        <f>[1]FR!I$1072</f>
        <v>27150</v>
      </c>
      <c r="AJ74" s="31">
        <f>[1]FR!J$1072</f>
        <v>233</v>
      </c>
      <c r="AK74" s="31">
        <f>[1]FR!K$1072</f>
        <v>523</v>
      </c>
      <c r="AL74" s="31">
        <f>[1]FR!L$1072</f>
        <v>0</v>
      </c>
      <c r="AM74" s="31">
        <f>[1]FR!M$1072</f>
        <v>107</v>
      </c>
      <c r="AN74" s="103" t="s">
        <v>809</v>
      </c>
    </row>
    <row r="75" spans="1:41" s="31" customFormat="1">
      <c r="A75" s="4" t="s">
        <v>6014</v>
      </c>
      <c r="B75" s="4">
        <v>2012</v>
      </c>
      <c r="C75" s="4" t="s">
        <v>6289</v>
      </c>
      <c r="D75" s="4" t="s">
        <v>6290</v>
      </c>
      <c r="E75" s="4" t="s">
        <v>2176</v>
      </c>
      <c r="F75" s="4">
        <v>181</v>
      </c>
      <c r="G75" s="4" t="s">
        <v>6291</v>
      </c>
      <c r="H75" s="4" t="s">
        <v>6288</v>
      </c>
      <c r="I75" s="4" t="s">
        <v>14</v>
      </c>
      <c r="J75" s="4" t="s">
        <v>470</v>
      </c>
      <c r="K75" s="4">
        <v>85.09</v>
      </c>
      <c r="L75" s="4" t="s">
        <v>6024</v>
      </c>
      <c r="M75" s="4">
        <v>0</v>
      </c>
      <c r="N75" s="4">
        <v>1008.8276748923296</v>
      </c>
      <c r="O75" s="4">
        <v>0</v>
      </c>
      <c r="P75" s="4">
        <v>0</v>
      </c>
      <c r="Q75" s="4">
        <v>0</v>
      </c>
      <c r="R75" s="4">
        <v>438.28858000000002</v>
      </c>
      <c r="S75" s="16">
        <v>201.76553497846601</v>
      </c>
      <c r="T75" s="16">
        <v>42.320410000000003</v>
      </c>
      <c r="U75" s="87"/>
      <c r="V75" s="16"/>
      <c r="W75" s="16"/>
      <c r="X75" s="16"/>
      <c r="Y75" s="16"/>
      <c r="Z75" s="16"/>
      <c r="AA75" s="16"/>
      <c r="AB75" s="28" t="str">
        <f>[1]FR!B$1072</f>
        <v>1.(c)</v>
      </c>
      <c r="AC75" s="31" t="str">
        <f>[1]FR!C$1072</f>
        <v>SAINT LOUIS SUCRE</v>
      </c>
      <c r="AD75" s="31" t="str">
        <f>[1]FR!D$1072</f>
        <v>SUCRERIE D'ETREPAGNY</v>
      </c>
      <c r="AE75" s="31">
        <f>[1]FR!E$1072</f>
        <v>1203</v>
      </c>
      <c r="AF75" s="31" t="str">
        <f>[1]FR!F$1072</f>
        <v>Route de Gamaches BP 7</v>
      </c>
      <c r="AG75" s="31" t="str">
        <f>[1]FR!G$1072</f>
        <v/>
      </c>
      <c r="AH75" s="31" t="str">
        <f>[1]FR!H$1072</f>
        <v>ETREPAGNY</v>
      </c>
      <c r="AI75" s="31" t="str">
        <f>[1]FR!I$1072</f>
        <v>27150</v>
      </c>
      <c r="AJ75" s="31">
        <f>[1]FR!J$1072</f>
        <v>233</v>
      </c>
      <c r="AK75" s="31">
        <f>[1]FR!K$1072</f>
        <v>523</v>
      </c>
      <c r="AL75" s="31">
        <f>[1]FR!L$1072</f>
        <v>0</v>
      </c>
      <c r="AM75" s="31">
        <f>[1]FR!M$1072</f>
        <v>107</v>
      </c>
      <c r="AN75" s="103" t="s">
        <v>809</v>
      </c>
      <c r="AO75" s="24"/>
    </row>
    <row r="76" spans="1:41" s="31" customFormat="1">
      <c r="A76" s="4" t="s">
        <v>6014</v>
      </c>
      <c r="B76" s="4">
        <v>2012</v>
      </c>
      <c r="C76" s="4" t="s">
        <v>6292</v>
      </c>
      <c r="D76" s="4" t="s">
        <v>6293</v>
      </c>
      <c r="E76" s="4" t="s">
        <v>2181</v>
      </c>
      <c r="F76" s="4">
        <v>182</v>
      </c>
      <c r="G76" s="4" t="s">
        <v>6294</v>
      </c>
      <c r="H76" s="4" t="s">
        <v>6295</v>
      </c>
      <c r="I76" s="4" t="s">
        <v>6</v>
      </c>
      <c r="J76" s="4" t="s">
        <v>15</v>
      </c>
      <c r="K76" s="4">
        <v>81.599999999999994</v>
      </c>
      <c r="L76" s="4" t="s">
        <v>6024</v>
      </c>
      <c r="M76" s="4">
        <v>28.054080000000003</v>
      </c>
      <c r="N76" s="4">
        <v>0</v>
      </c>
      <c r="O76" s="4">
        <v>0</v>
      </c>
      <c r="P76" s="4">
        <v>167.02783200000002</v>
      </c>
      <c r="Q76" s="4">
        <v>0</v>
      </c>
      <c r="R76" s="4">
        <v>0.36405471600000006</v>
      </c>
      <c r="S76" s="16">
        <v>15.632485919999999</v>
      </c>
      <c r="T76" s="16">
        <v>2.9557330488</v>
      </c>
      <c r="U76" s="87"/>
      <c r="V76" s="16"/>
      <c r="W76" s="16"/>
      <c r="X76" s="16"/>
      <c r="Y76" s="16"/>
      <c r="Z76" s="16"/>
      <c r="AA76" s="16"/>
      <c r="AB76" s="28" t="str">
        <f>[1]FR!B$1078</f>
        <v>1.(c)</v>
      </c>
      <c r="AC76" s="31" t="str">
        <f>[1]FR!C$1078</f>
        <v>TERMEVRA</v>
      </c>
      <c r="AD76" s="31" t="str">
        <f>[1]FR!D$1078</f>
        <v>THERMEVRA</v>
      </c>
      <c r="AE76" s="31">
        <f>[1]FR!E$1078</f>
        <v>17687</v>
      </c>
      <c r="AF76" s="31" t="str">
        <f>[1]FR!F$1078</f>
        <v>Route de Saint André</v>
      </c>
      <c r="AG76" s="31" t="str">
        <f>[1]FR!G$1078</f>
        <v/>
      </c>
      <c r="AH76" s="31" t="str">
        <f>[1]FR!H$1078</f>
        <v>EVREUX</v>
      </c>
      <c r="AI76" s="31" t="str">
        <f>[1]FR!I$1078</f>
        <v>27000</v>
      </c>
      <c r="AJ76" s="31">
        <f>[1]FR!J$1078</f>
        <v>0</v>
      </c>
      <c r="AK76" s="31">
        <f>[1]FR!K$1078</f>
        <v>0</v>
      </c>
      <c r="AL76" s="31">
        <f>[1]FR!L$1078</f>
        <v>0</v>
      </c>
      <c r="AM76" s="31">
        <f>[1]FR!M$1078</f>
        <v>0</v>
      </c>
      <c r="AN76" s="103" t="s">
        <v>809</v>
      </c>
    </row>
    <row r="77" spans="1:41" s="31" customFormat="1">
      <c r="A77" s="4" t="s">
        <v>6014</v>
      </c>
      <c r="B77" s="4">
        <v>2012</v>
      </c>
      <c r="C77" s="4" t="s">
        <v>6296</v>
      </c>
      <c r="D77" s="4" t="s">
        <v>6297</v>
      </c>
      <c r="E77" s="4" t="s">
        <v>109</v>
      </c>
      <c r="F77" s="4">
        <v>21</v>
      </c>
      <c r="G77" s="4" t="s">
        <v>6298</v>
      </c>
      <c r="H77" s="4" t="s">
        <v>6299</v>
      </c>
      <c r="I77" s="4" t="s">
        <v>6</v>
      </c>
      <c r="J77" s="4" t="s">
        <v>15</v>
      </c>
      <c r="K77" s="4">
        <v>147</v>
      </c>
      <c r="L77" s="4" t="s">
        <v>6024</v>
      </c>
      <c r="M77" s="4">
        <v>0</v>
      </c>
      <c r="N77" s="4">
        <v>0</v>
      </c>
      <c r="O77" s="4">
        <v>19.0564</v>
      </c>
      <c r="P77" s="4">
        <v>569.8026000000001</v>
      </c>
      <c r="Q77" s="4">
        <v>0</v>
      </c>
      <c r="R77" s="4">
        <v>8.883750860000001</v>
      </c>
      <c r="S77" s="16">
        <v>37.462596000000005</v>
      </c>
      <c r="T77" s="16">
        <v>6.0000000000000001E-3</v>
      </c>
      <c r="U77" s="87"/>
      <c r="V77" s="16"/>
      <c r="W77" s="16"/>
      <c r="X77" s="16"/>
      <c r="Y77" s="16"/>
      <c r="Z77" s="16"/>
      <c r="AA77" s="16"/>
      <c r="AB77" s="28" t="str">
        <f>[1]FR!B$1083</f>
        <v>1.(c)</v>
      </c>
      <c r="AC77" s="31" t="str">
        <f>[1]FR!C$1083</f>
        <v>GIE EVRY</v>
      </c>
      <c r="AD77" s="31" t="str">
        <f>[1]FR!D$1083</f>
        <v>GIE EVRY DALKIA</v>
      </c>
      <c r="AE77" s="31">
        <f>[1]FR!E$1083</f>
        <v>104684</v>
      </c>
      <c r="AF77" s="31" t="str">
        <f>[1]FR!F$1083</f>
        <v>Avenue de la Liberté</v>
      </c>
      <c r="AG77" s="31" t="str">
        <f>[1]FR!G$1083</f>
        <v/>
      </c>
      <c r="AH77" s="31" t="str">
        <f>[1]FR!H$1083</f>
        <v>EVRY</v>
      </c>
      <c r="AI77" s="31" t="str">
        <f>[1]FR!I$1083</f>
        <v>91000</v>
      </c>
      <c r="AJ77" s="31">
        <f>[1]FR!J$1083</f>
        <v>0</v>
      </c>
      <c r="AK77" s="31">
        <f>[1]FR!K$1083</f>
        <v>0</v>
      </c>
      <c r="AL77" s="31">
        <f>[1]FR!L$1083</f>
        <v>0</v>
      </c>
      <c r="AM77" s="31">
        <f>[1]FR!M$1083</f>
        <v>0</v>
      </c>
      <c r="AN77" s="103" t="s">
        <v>809</v>
      </c>
    </row>
    <row r="78" spans="1:41" s="31" customFormat="1">
      <c r="A78" s="4" t="s">
        <v>6014</v>
      </c>
      <c r="B78" s="4">
        <v>2012</v>
      </c>
      <c r="C78" s="4" t="s">
        <v>6300</v>
      </c>
      <c r="D78" s="4" t="s">
        <v>6301</v>
      </c>
      <c r="E78" s="4" t="s">
        <v>409</v>
      </c>
      <c r="F78" s="4">
        <v>89</v>
      </c>
      <c r="G78" s="4" t="s">
        <v>6302</v>
      </c>
      <c r="H78" s="4" t="s">
        <v>6303</v>
      </c>
      <c r="I78" s="4" t="s">
        <v>6</v>
      </c>
      <c r="J78" s="4" t="s">
        <v>15</v>
      </c>
      <c r="K78" s="4">
        <v>167</v>
      </c>
      <c r="L78" s="4" t="s">
        <v>6024</v>
      </c>
      <c r="M78" s="4">
        <v>401.25599999999997</v>
      </c>
      <c r="N78" s="4">
        <v>277.61102600000004</v>
      </c>
      <c r="O78" s="4">
        <v>140.64376200000001</v>
      </c>
      <c r="P78" s="4">
        <v>0</v>
      </c>
      <c r="Q78" s="4">
        <v>0</v>
      </c>
      <c r="R78" s="4">
        <v>210.808211231325</v>
      </c>
      <c r="S78" s="16">
        <v>122.101003062144</v>
      </c>
      <c r="T78" s="16">
        <v>4.3640019398880003</v>
      </c>
      <c r="U78" s="87"/>
      <c r="V78" s="16"/>
      <c r="W78" s="16"/>
      <c r="X78" s="16"/>
      <c r="Y78" s="16"/>
      <c r="Z78" s="16"/>
      <c r="AA78" s="16"/>
      <c r="AB78" s="28" t="str">
        <f>[1]FR!B$1085</f>
        <v>1.(c)</v>
      </c>
      <c r="AC78" s="31" t="str">
        <f>[1]FR!C$1085</f>
        <v>COMPAGNIE DE CHAUFFAGE</v>
      </c>
      <c r="AD78" s="31" t="str">
        <f>[1]FR!D$1085</f>
        <v>Chaufferie de la Villeneuve</v>
      </c>
      <c r="AE78" s="31">
        <f>[1]FR!E$1085</f>
        <v>2963</v>
      </c>
      <c r="AF78" s="31" t="str">
        <f>[1]FR!F$1085</f>
        <v>8, rue Lecorbusier</v>
      </c>
      <c r="AG78" s="31" t="str">
        <f>[1]FR!G$1085</f>
        <v/>
      </c>
      <c r="AH78" s="31" t="str">
        <f>[1]FR!H$1085</f>
        <v>EYBENS</v>
      </c>
      <c r="AI78" s="31" t="str">
        <f>[1]FR!I$1085</f>
        <v>38320</v>
      </c>
      <c r="AJ78" s="31">
        <f>[1]FR!J$1085</f>
        <v>122</v>
      </c>
      <c r="AK78" s="31">
        <f>[1]FR!K$1085</f>
        <v>211</v>
      </c>
      <c r="AL78" s="31">
        <f>[1]FR!L$1085</f>
        <v>0</v>
      </c>
      <c r="AM78" s="31">
        <f>[1]FR!M$1085</f>
        <v>0</v>
      </c>
      <c r="AN78" s="103" t="s">
        <v>809</v>
      </c>
    </row>
    <row r="79" spans="1:41" s="31" customFormat="1">
      <c r="A79" s="4" t="s">
        <v>6014</v>
      </c>
      <c r="B79" s="4">
        <v>2012</v>
      </c>
      <c r="C79" s="4" t="s">
        <v>6304</v>
      </c>
      <c r="D79" s="4" t="s">
        <v>6305</v>
      </c>
      <c r="E79" s="4" t="s">
        <v>405</v>
      </c>
      <c r="F79" s="4">
        <v>88</v>
      </c>
      <c r="G79" s="4" t="s">
        <v>6306</v>
      </c>
      <c r="H79" s="4" t="s">
        <v>6307</v>
      </c>
      <c r="I79" s="4" t="s">
        <v>6</v>
      </c>
      <c r="J79" s="4" t="s">
        <v>633</v>
      </c>
      <c r="K79" s="4">
        <v>466</v>
      </c>
      <c r="L79" s="4" t="s">
        <v>6024</v>
      </c>
      <c r="M79" s="4">
        <v>0</v>
      </c>
      <c r="N79" s="4">
        <v>0</v>
      </c>
      <c r="O79" s="4">
        <v>1518.220283958</v>
      </c>
      <c r="P79" s="4">
        <v>0</v>
      </c>
      <c r="Q79" s="4">
        <v>7791.7759001264003</v>
      </c>
      <c r="R79" s="4">
        <v>234.78200000000001</v>
      </c>
      <c r="S79" s="16">
        <v>555.40000000000009</v>
      </c>
      <c r="T79" s="16">
        <v>9.4417507644465601</v>
      </c>
      <c r="U79" s="87"/>
      <c r="V79" s="16"/>
      <c r="W79" s="16"/>
      <c r="X79" s="16"/>
      <c r="Y79" s="16"/>
      <c r="Z79" s="16"/>
      <c r="AA79" s="16"/>
      <c r="AB79" s="28" t="str">
        <f>[1]FR!B$1114</f>
        <v>1.(a)</v>
      </c>
      <c r="AC79" s="31" t="str">
        <f>[1]FR!C$1114</f>
        <v>TOTAL Raffinage France</v>
      </c>
      <c r="AD79" s="31" t="str">
        <f>[1]FR!D$1114</f>
        <v>Raffinerie de Feyzin</v>
      </c>
      <c r="AE79" s="31">
        <f>[1]FR!E$1114</f>
        <v>3057</v>
      </c>
      <c r="AF79" s="31" t="str">
        <f>[1]FR!F$1114</f>
        <v>BP6</v>
      </c>
      <c r="AG79" s="31" t="str">
        <f>[1]FR!G$1114</f>
        <v/>
      </c>
      <c r="AH79" s="31" t="str">
        <f>[1]FR!H$1114</f>
        <v>FEYZIN</v>
      </c>
      <c r="AI79" s="31" t="str">
        <f>[1]FR!I$1114</f>
        <v>69551</v>
      </c>
      <c r="AJ79" s="31">
        <f>[1]FR!J$1114</f>
        <v>1200</v>
      </c>
      <c r="AK79" s="31">
        <f>[1]FR!K$1114</f>
        <v>2670</v>
      </c>
      <c r="AL79" s="31">
        <f>[1]FR!L$1114</f>
        <v>0</v>
      </c>
      <c r="AM79" s="31">
        <f>[1]FR!M$1114</f>
        <v>1160</v>
      </c>
      <c r="AN79" s="103" t="s">
        <v>809</v>
      </c>
    </row>
    <row r="80" spans="1:41" s="67" customFormat="1">
      <c r="A80" s="1" t="s">
        <v>6014</v>
      </c>
      <c r="B80" s="1">
        <v>2012</v>
      </c>
      <c r="C80" s="1" t="s">
        <v>6308</v>
      </c>
      <c r="D80" s="1" t="s">
        <v>6309</v>
      </c>
      <c r="E80" s="1" t="s">
        <v>2347</v>
      </c>
      <c r="F80" s="1">
        <v>219</v>
      </c>
      <c r="G80" s="1" t="s">
        <v>6310</v>
      </c>
      <c r="H80" s="1" t="s">
        <v>6311</v>
      </c>
      <c r="I80" s="1" t="s">
        <v>6</v>
      </c>
      <c r="J80" s="1" t="s">
        <v>628</v>
      </c>
      <c r="K80" s="1">
        <v>126</v>
      </c>
      <c r="L80" s="1" t="s">
        <v>6024</v>
      </c>
      <c r="M80" s="1">
        <v>0</v>
      </c>
      <c r="N80" s="1">
        <v>0</v>
      </c>
      <c r="O80" s="1">
        <v>0</v>
      </c>
      <c r="P80" s="1">
        <v>941.86400000000003</v>
      </c>
      <c r="Q80" s="1">
        <v>234.11600000000001</v>
      </c>
      <c r="R80" s="1">
        <v>11.2896</v>
      </c>
      <c r="S80" s="3">
        <v>63.535319999999992</v>
      </c>
      <c r="T80" s="3">
        <v>0.81</v>
      </c>
      <c r="U80" s="80"/>
      <c r="V80" s="3"/>
      <c r="W80" s="3"/>
      <c r="X80" s="3"/>
      <c r="Y80" s="3"/>
      <c r="Z80" s="3"/>
      <c r="AA80" s="3"/>
      <c r="AB80" s="95"/>
      <c r="AN80" s="104"/>
    </row>
    <row r="81" spans="1:41" s="31" customFormat="1">
      <c r="A81" s="4" t="s">
        <v>6014</v>
      </c>
      <c r="B81" s="4">
        <v>2012</v>
      </c>
      <c r="C81" s="4" t="s">
        <v>6312</v>
      </c>
      <c r="D81" s="4" t="s">
        <v>6313</v>
      </c>
      <c r="E81" s="4" t="s">
        <v>2168</v>
      </c>
      <c r="F81" s="4">
        <v>179</v>
      </c>
      <c r="G81" s="4" t="s">
        <v>6314</v>
      </c>
      <c r="H81" s="4" t="s">
        <v>6315</v>
      </c>
      <c r="I81" s="4" t="s">
        <v>6</v>
      </c>
      <c r="J81" s="4" t="s">
        <v>470</v>
      </c>
      <c r="K81" s="4">
        <v>100</v>
      </c>
      <c r="L81" s="4" t="s">
        <v>6024</v>
      </c>
      <c r="M81" s="4">
        <v>0</v>
      </c>
      <c r="N81" s="4">
        <v>0</v>
      </c>
      <c r="O81" s="4">
        <v>0</v>
      </c>
      <c r="P81" s="4">
        <v>572.9425632</v>
      </c>
      <c r="Q81" s="4">
        <v>0</v>
      </c>
      <c r="R81" s="4">
        <v>0.6302368195200001</v>
      </c>
      <c r="S81" s="16">
        <v>34.376553792000003</v>
      </c>
      <c r="T81" s="16">
        <v>0.51564830687999996</v>
      </c>
      <c r="U81" s="87"/>
      <c r="V81" s="16"/>
      <c r="W81" s="16"/>
      <c r="X81" s="16"/>
      <c r="Y81" s="16"/>
      <c r="Z81" s="16"/>
      <c r="AA81" s="16"/>
      <c r="AB81" s="28" t="str">
        <f>[1]FR!B$1145</f>
        <v>1.(c)</v>
      </c>
      <c r="AC81" s="31" t="str">
        <f>[1]FR!C$1145</f>
        <v>SOCIETE VERMANDOISE INDUSTRIES</v>
      </c>
      <c r="AD81" s="31" t="str">
        <f>[1]FR!D$1145</f>
        <v>SVI Sucrerie de FONTAINE LE DUN</v>
      </c>
      <c r="AE81" s="31">
        <f>[1]FR!E$1145</f>
        <v>69359</v>
      </c>
      <c r="AF81" s="31" t="str">
        <f>[1]FR!F$1145</f>
        <v>99 rue Eugène Wagner</v>
      </c>
      <c r="AG81" s="31" t="str">
        <f>[1]FR!G$1145</f>
        <v/>
      </c>
      <c r="AH81" s="31" t="str">
        <f>[1]FR!H$1145</f>
        <v>FONTAINE-LE-DUN</v>
      </c>
      <c r="AI81" s="31" t="str">
        <f>[1]FR!I$1145</f>
        <v>76740</v>
      </c>
      <c r="AJ81" s="31">
        <f>[1]FR!J$1145</f>
        <v>0</v>
      </c>
      <c r="AK81" s="31">
        <f>[1]FR!K$1145</f>
        <v>0</v>
      </c>
      <c r="AL81" s="31">
        <f>[1]FR!L$1145</f>
        <v>0</v>
      </c>
      <c r="AM81" s="31">
        <f>[1]FR!M$1145</f>
        <v>0</v>
      </c>
      <c r="AN81" s="103" t="s">
        <v>809</v>
      </c>
    </row>
    <row r="82" spans="1:41" s="31" customFormat="1">
      <c r="A82" s="4" t="s">
        <v>6014</v>
      </c>
      <c r="B82" s="4">
        <v>2012</v>
      </c>
      <c r="C82" s="4" t="s">
        <v>6316</v>
      </c>
      <c r="D82" s="4" t="s">
        <v>6317</v>
      </c>
      <c r="E82" s="4" t="s">
        <v>209</v>
      </c>
      <c r="F82" s="4">
        <v>43</v>
      </c>
      <c r="G82" s="4" t="s">
        <v>6318</v>
      </c>
      <c r="H82" s="4" t="s">
        <v>6319</v>
      </c>
      <c r="I82" s="4" t="s">
        <v>6</v>
      </c>
      <c r="J82" s="4" t="s">
        <v>15</v>
      </c>
      <c r="K82" s="4">
        <v>114.3</v>
      </c>
      <c r="L82" s="4" t="s">
        <v>6019</v>
      </c>
      <c r="M82" s="4">
        <v>104.01840000000001</v>
      </c>
      <c r="N82" s="4">
        <v>0</v>
      </c>
      <c r="O82" s="4">
        <v>0</v>
      </c>
      <c r="P82" s="4">
        <v>660.5745336</v>
      </c>
      <c r="Q82" s="4">
        <v>0</v>
      </c>
      <c r="R82" s="4">
        <v>0.79554136215000004</v>
      </c>
      <c r="S82" s="16">
        <v>46.661765112300003</v>
      </c>
      <c r="T82" s="16">
        <v>0.65202336080000012</v>
      </c>
      <c r="U82" s="16"/>
      <c r="V82" s="16"/>
      <c r="W82" s="16"/>
      <c r="X82" s="16"/>
      <c r="Y82" s="16"/>
      <c r="Z82" s="16"/>
      <c r="AA82" s="16"/>
      <c r="AB82" s="28" t="str">
        <f>[1]FR!B$1153</f>
        <v>1.(c)</v>
      </c>
      <c r="AC82" s="31" t="str">
        <f>[1]FR!C$1153</f>
        <v>Régie du chauffage urbain</v>
      </c>
      <c r="AD82" s="31" t="str">
        <f>[1]FR!D$1153</f>
        <v>chaufferie zup de fontenay</v>
      </c>
      <c r="AE82" s="31">
        <f>[1]FR!E$1153</f>
        <v>158770</v>
      </c>
      <c r="AF82" s="31" t="str">
        <f>[1]FR!F$1153</f>
        <v>4, avenue Jean Moulin</v>
      </c>
      <c r="AG82" s="31" t="str">
        <f>[1]FR!G$1153</f>
        <v/>
      </c>
      <c r="AH82" s="31" t="str">
        <f>[1]FR!H$1153</f>
        <v>FONTENAY-SOUS-BOIS</v>
      </c>
      <c r="AI82" s="31" t="str">
        <f>[1]FR!I$1153</f>
        <v>94120</v>
      </c>
      <c r="AJ82" s="31">
        <f>[1]FR!J$1153</f>
        <v>0</v>
      </c>
      <c r="AK82" s="31">
        <f>[1]FR!K$1153</f>
        <v>0</v>
      </c>
      <c r="AL82" s="31">
        <f>[1]FR!L$1153</f>
        <v>0</v>
      </c>
      <c r="AM82" s="31">
        <f>[1]FR!M$1153</f>
        <v>0</v>
      </c>
      <c r="AN82" s="103" t="s">
        <v>809</v>
      </c>
    </row>
    <row r="83" spans="1:41" s="67" customFormat="1">
      <c r="A83" s="1" t="s">
        <v>6014</v>
      </c>
      <c r="B83" s="1">
        <v>2012</v>
      </c>
      <c r="C83" s="1" t="s">
        <v>6320</v>
      </c>
      <c r="D83" s="1" t="s">
        <v>6321</v>
      </c>
      <c r="E83" s="1" t="s">
        <v>1968</v>
      </c>
      <c r="F83" s="1">
        <v>135</v>
      </c>
      <c r="G83" s="1" t="s">
        <v>6322</v>
      </c>
      <c r="H83" s="1" t="s">
        <v>6323</v>
      </c>
      <c r="I83" s="1" t="s">
        <v>14</v>
      </c>
      <c r="J83" s="1" t="s">
        <v>15</v>
      </c>
      <c r="K83" s="1">
        <v>86</v>
      </c>
      <c r="L83" s="1" t="s">
        <v>6024</v>
      </c>
      <c r="M83" s="1">
        <v>89.909734319999984</v>
      </c>
      <c r="N83" s="1">
        <v>38.532743280000005</v>
      </c>
      <c r="O83" s="1">
        <v>0</v>
      </c>
      <c r="P83" s="1">
        <v>181.28044800000001</v>
      </c>
      <c r="Q83" s="1">
        <v>0</v>
      </c>
      <c r="R83" s="1">
        <v>26.741</v>
      </c>
      <c r="S83" s="3">
        <v>21.634</v>
      </c>
      <c r="T83" s="3">
        <v>0.73799999999999999</v>
      </c>
      <c r="U83" s="80"/>
      <c r="V83" s="3"/>
      <c r="W83" s="3"/>
      <c r="X83" s="3"/>
      <c r="Y83" s="3"/>
      <c r="Z83" s="3"/>
      <c r="AA83" s="3"/>
      <c r="AB83" s="95"/>
      <c r="AN83" s="104"/>
    </row>
    <row r="84" spans="1:41" s="67" customFormat="1">
      <c r="A84" s="1" t="s">
        <v>6014</v>
      </c>
      <c r="B84" s="1">
        <v>2012</v>
      </c>
      <c r="C84" s="1" t="s">
        <v>6324</v>
      </c>
      <c r="D84" s="1" t="s">
        <v>6325</v>
      </c>
      <c r="E84" s="1" t="s">
        <v>1467</v>
      </c>
      <c r="F84" s="1">
        <v>108</v>
      </c>
      <c r="G84" s="1" t="s">
        <v>6326</v>
      </c>
      <c r="H84" s="1" t="s">
        <v>6327</v>
      </c>
      <c r="I84" s="1" t="s">
        <v>14</v>
      </c>
      <c r="J84" s="1" t="s">
        <v>470</v>
      </c>
      <c r="K84" s="1">
        <v>100</v>
      </c>
      <c r="L84" s="1" t="s">
        <v>6024</v>
      </c>
      <c r="M84" s="1">
        <v>0</v>
      </c>
      <c r="N84" s="1">
        <v>0</v>
      </c>
      <c r="O84" s="1">
        <v>949.69456376859989</v>
      </c>
      <c r="P84" s="1">
        <v>959.96422011360005</v>
      </c>
      <c r="Q84" s="1">
        <v>536.6552459400001</v>
      </c>
      <c r="R84" s="1">
        <v>0.47998211005680003</v>
      </c>
      <c r="S84" s="3">
        <v>82.874888981521593</v>
      </c>
      <c r="T84" s="3">
        <v>24.072347224745801</v>
      </c>
      <c r="U84" s="80"/>
      <c r="V84" s="3"/>
      <c r="W84" s="3"/>
      <c r="X84" s="3"/>
      <c r="Y84" s="3"/>
      <c r="Z84" s="3"/>
      <c r="AA84" s="3"/>
      <c r="AB84" s="95"/>
      <c r="AN84" s="104"/>
    </row>
    <row r="85" spans="1:41" s="67" customFormat="1">
      <c r="A85" s="1" t="s">
        <v>6014</v>
      </c>
      <c r="B85" s="1">
        <v>2012</v>
      </c>
      <c r="C85" s="1" t="s">
        <v>6328</v>
      </c>
      <c r="D85" s="1" t="s">
        <v>6329</v>
      </c>
      <c r="E85" s="1" t="s">
        <v>1870</v>
      </c>
      <c r="F85" s="1">
        <v>113</v>
      </c>
      <c r="G85" s="1" t="s">
        <v>6330</v>
      </c>
      <c r="H85" s="1" t="s">
        <v>6327</v>
      </c>
      <c r="I85" s="1" t="s">
        <v>6</v>
      </c>
      <c r="J85" s="1" t="s">
        <v>633</v>
      </c>
      <c r="K85" s="1">
        <v>278</v>
      </c>
      <c r="L85" s="1" t="s">
        <v>6024</v>
      </c>
      <c r="M85" s="1">
        <v>0</v>
      </c>
      <c r="N85" s="1">
        <v>0</v>
      </c>
      <c r="O85" s="1">
        <v>0</v>
      </c>
      <c r="P85" s="1">
        <v>0</v>
      </c>
      <c r="Q85" s="1">
        <v>6888.5486037347991</v>
      </c>
      <c r="R85" s="1">
        <v>16.8</v>
      </c>
      <c r="S85" s="3">
        <v>354.76025309234217</v>
      </c>
      <c r="T85" s="3">
        <v>6.19969374336132</v>
      </c>
      <c r="U85" s="80"/>
      <c r="V85" s="3"/>
      <c r="W85" s="3"/>
      <c r="X85" s="3"/>
      <c r="Y85" s="3"/>
      <c r="Z85" s="3"/>
      <c r="AA85" s="3"/>
      <c r="AB85" s="95"/>
      <c r="AN85" s="104"/>
    </row>
    <row r="86" spans="1:41" s="67" customFormat="1">
      <c r="A86" s="1" t="s">
        <v>6014</v>
      </c>
      <c r="B86" s="1">
        <v>2012</v>
      </c>
      <c r="C86" s="1" t="s">
        <v>6331</v>
      </c>
      <c r="D86" s="1" t="s">
        <v>6332</v>
      </c>
      <c r="E86" s="1" t="s">
        <v>1875</v>
      </c>
      <c r="F86" s="1">
        <v>114</v>
      </c>
      <c r="G86" s="1" t="s">
        <v>6333</v>
      </c>
      <c r="H86" s="1" t="s">
        <v>6327</v>
      </c>
      <c r="I86" s="1" t="s">
        <v>14</v>
      </c>
      <c r="J86" s="1" t="s">
        <v>633</v>
      </c>
      <c r="K86" s="1">
        <v>72</v>
      </c>
      <c r="L86" s="1" t="s">
        <v>6024</v>
      </c>
      <c r="M86" s="1">
        <v>0</v>
      </c>
      <c r="N86" s="1">
        <v>0</v>
      </c>
      <c r="O86" s="1">
        <v>0</v>
      </c>
      <c r="P86" s="1">
        <v>0</v>
      </c>
      <c r="Q86" s="1">
        <v>620.32361947427398</v>
      </c>
      <c r="R86" s="1">
        <v>1.5090000000000001</v>
      </c>
      <c r="S86" s="3">
        <v>35.550746632070705</v>
      </c>
      <c r="T86" s="3">
        <v>0.76696129955818004</v>
      </c>
      <c r="U86" s="81"/>
      <c r="V86" s="3"/>
      <c r="W86" s="3"/>
      <c r="X86" s="3"/>
      <c r="Y86" s="3"/>
      <c r="Z86" s="3"/>
      <c r="AA86" s="3"/>
      <c r="AB86" s="40"/>
      <c r="AC86" s="35"/>
      <c r="AD86" s="35"/>
      <c r="AE86" s="35"/>
      <c r="AF86" s="35"/>
      <c r="AG86" s="35"/>
      <c r="AH86" s="35"/>
      <c r="AI86" s="35"/>
      <c r="AJ86" s="35"/>
      <c r="AK86" s="35"/>
      <c r="AL86" s="35"/>
      <c r="AM86" s="35"/>
      <c r="AN86" s="105"/>
      <c r="AO86" s="35"/>
    </row>
    <row r="87" spans="1:41" s="67" customFormat="1">
      <c r="A87" s="1" t="s">
        <v>6014</v>
      </c>
      <c r="B87" s="1">
        <v>2012</v>
      </c>
      <c r="C87" s="1" t="s">
        <v>6334</v>
      </c>
      <c r="D87" s="1" t="s">
        <v>6335</v>
      </c>
      <c r="E87" s="1" t="s">
        <v>1906</v>
      </c>
      <c r="F87" s="1">
        <v>121</v>
      </c>
      <c r="G87" s="1" t="s">
        <v>6336</v>
      </c>
      <c r="H87" s="1" t="s">
        <v>6327</v>
      </c>
      <c r="I87" s="1" t="s">
        <v>6</v>
      </c>
      <c r="J87" s="1" t="s">
        <v>628</v>
      </c>
      <c r="K87" s="1">
        <v>501</v>
      </c>
      <c r="L87" s="1" t="s">
        <v>6024</v>
      </c>
      <c r="M87" s="1">
        <v>0</v>
      </c>
      <c r="N87" s="1">
        <v>0</v>
      </c>
      <c r="O87" s="1">
        <v>618.53985999999998</v>
      </c>
      <c r="P87" s="1">
        <v>0</v>
      </c>
      <c r="Q87" s="1">
        <v>8347.6681200000003</v>
      </c>
      <c r="R87" s="1">
        <v>929.4</v>
      </c>
      <c r="S87" s="3">
        <v>518.20000000000005</v>
      </c>
      <c r="T87" s="3">
        <v>46.1</v>
      </c>
      <c r="U87" s="80"/>
      <c r="V87" s="3"/>
      <c r="W87" s="3"/>
      <c r="X87" s="3"/>
      <c r="Y87" s="3"/>
      <c r="Z87" s="3"/>
      <c r="AA87" s="3"/>
      <c r="AB87" s="40"/>
      <c r="AC87" s="35"/>
      <c r="AD87" s="35"/>
      <c r="AE87" s="35"/>
      <c r="AF87" s="35"/>
      <c r="AG87" s="35"/>
      <c r="AH87" s="35"/>
      <c r="AI87" s="35"/>
      <c r="AJ87" s="35"/>
      <c r="AK87" s="35"/>
      <c r="AL87" s="35"/>
      <c r="AM87" s="35"/>
      <c r="AN87" s="104"/>
    </row>
    <row r="88" spans="1:41" s="67" customFormat="1">
      <c r="A88" s="1" t="s">
        <v>6014</v>
      </c>
      <c r="B88" s="1">
        <v>2012</v>
      </c>
      <c r="C88" s="1" t="s">
        <v>6337</v>
      </c>
      <c r="D88" s="1" t="s">
        <v>6338</v>
      </c>
      <c r="E88" s="1" t="s">
        <v>1910</v>
      </c>
      <c r="F88" s="1">
        <v>122</v>
      </c>
      <c r="G88" s="1" t="s">
        <v>6339</v>
      </c>
      <c r="H88" s="1" t="s">
        <v>6327</v>
      </c>
      <c r="I88" s="1" t="s">
        <v>14</v>
      </c>
      <c r="J88" s="1" t="s">
        <v>628</v>
      </c>
      <c r="K88" s="1">
        <v>119</v>
      </c>
      <c r="L88" s="1" t="s">
        <v>6024</v>
      </c>
      <c r="M88" s="1">
        <v>0</v>
      </c>
      <c r="N88" s="1">
        <v>0</v>
      </c>
      <c r="O88" s="1">
        <v>155.40700000000001</v>
      </c>
      <c r="P88" s="1">
        <v>0</v>
      </c>
      <c r="Q88" s="1">
        <v>2903.9146800000003</v>
      </c>
      <c r="R88" s="1">
        <v>366</v>
      </c>
      <c r="S88" s="3">
        <v>278.3</v>
      </c>
      <c r="T88" s="3">
        <v>15.9</v>
      </c>
      <c r="U88" s="80"/>
      <c r="V88" s="3"/>
      <c r="W88" s="3"/>
      <c r="X88" s="3"/>
      <c r="Y88" s="3"/>
      <c r="Z88" s="3"/>
      <c r="AA88" s="3"/>
      <c r="AB88" s="40"/>
      <c r="AC88" s="35"/>
      <c r="AD88" s="35"/>
      <c r="AE88" s="35"/>
      <c r="AF88" s="35"/>
      <c r="AG88" s="35"/>
      <c r="AH88" s="35"/>
      <c r="AI88" s="35"/>
      <c r="AJ88" s="35"/>
      <c r="AK88" s="35"/>
      <c r="AL88" s="35"/>
      <c r="AM88" s="35"/>
      <c r="AN88" s="104"/>
    </row>
    <row r="89" spans="1:41" s="67" customFormat="1">
      <c r="A89" s="1" t="s">
        <v>6014</v>
      </c>
      <c r="B89" s="1">
        <v>2012</v>
      </c>
      <c r="C89" s="1" t="s">
        <v>6340</v>
      </c>
      <c r="D89" s="1" t="s">
        <v>6341</v>
      </c>
      <c r="E89" s="1" t="s">
        <v>1915</v>
      </c>
      <c r="F89" s="1">
        <v>123</v>
      </c>
      <c r="G89" s="1" t="s">
        <v>6342</v>
      </c>
      <c r="H89" s="1" t="s">
        <v>6327</v>
      </c>
      <c r="I89" s="1" t="s">
        <v>6</v>
      </c>
      <c r="J89" s="1" t="s">
        <v>470</v>
      </c>
      <c r="K89" s="1">
        <v>85.9</v>
      </c>
      <c r="L89" s="1" t="s">
        <v>6024</v>
      </c>
      <c r="M89" s="1">
        <v>0</v>
      </c>
      <c r="N89" s="1">
        <v>0</v>
      </c>
      <c r="O89" s="1">
        <v>0</v>
      </c>
      <c r="P89" s="1">
        <v>1210.8035</v>
      </c>
      <c r="Q89" s="1">
        <v>406.67164559999998</v>
      </c>
      <c r="R89" s="1">
        <v>0.60540174999999996</v>
      </c>
      <c r="S89" s="3">
        <v>81.72923625</v>
      </c>
      <c r="T89" s="3">
        <v>0.91546436935379993</v>
      </c>
      <c r="U89" s="80"/>
      <c r="V89" s="3"/>
      <c r="W89" s="3"/>
      <c r="X89" s="3"/>
      <c r="Y89" s="3"/>
      <c r="Z89" s="3"/>
      <c r="AA89" s="3"/>
      <c r="AB89" s="95"/>
      <c r="AN89" s="104"/>
    </row>
    <row r="90" spans="1:41" s="67" customFormat="1">
      <c r="A90" s="1" t="s">
        <v>6014</v>
      </c>
      <c r="B90" s="1">
        <v>2012</v>
      </c>
      <c r="C90" s="1" t="s">
        <v>6343</v>
      </c>
      <c r="D90" s="1" t="s">
        <v>6344</v>
      </c>
      <c r="E90" s="1" t="s">
        <v>2382</v>
      </c>
      <c r="F90" s="1">
        <v>227</v>
      </c>
      <c r="G90" s="1" t="s">
        <v>6345</v>
      </c>
      <c r="H90" s="1" t="s">
        <v>6327</v>
      </c>
      <c r="I90" s="1" t="s">
        <v>34</v>
      </c>
      <c r="J90" s="1" t="s">
        <v>476</v>
      </c>
      <c r="K90" s="1">
        <v>1469</v>
      </c>
      <c r="L90" s="1" t="s">
        <v>6024</v>
      </c>
      <c r="M90" s="1">
        <v>0</v>
      </c>
      <c r="N90" s="1">
        <v>0</v>
      </c>
      <c r="O90" s="1">
        <v>0</v>
      </c>
      <c r="P90" s="1">
        <v>5373.4589999999998</v>
      </c>
      <c r="Q90" s="1">
        <v>0</v>
      </c>
      <c r="R90" s="1">
        <v>1.1850000000000001</v>
      </c>
      <c r="S90" s="3">
        <v>95.043999999999997</v>
      </c>
      <c r="T90" s="3">
        <v>1.45</v>
      </c>
      <c r="U90" s="80"/>
      <c r="V90" s="3"/>
      <c r="W90" s="3"/>
      <c r="X90" s="3"/>
      <c r="Y90" s="3"/>
      <c r="Z90" s="3"/>
      <c r="AA90" s="3"/>
      <c r="AB90" s="95"/>
      <c r="AN90" s="104"/>
    </row>
    <row r="91" spans="1:41" s="67" customFormat="1">
      <c r="A91" s="1" t="s">
        <v>6014</v>
      </c>
      <c r="B91" s="1">
        <v>2012</v>
      </c>
      <c r="C91" s="1" t="s">
        <v>6346</v>
      </c>
      <c r="D91" s="1" t="s">
        <v>6347</v>
      </c>
      <c r="E91" s="1" t="s">
        <v>2408</v>
      </c>
      <c r="F91" s="1">
        <v>233</v>
      </c>
      <c r="G91" s="1" t="s">
        <v>6348</v>
      </c>
      <c r="H91" s="1" t="s">
        <v>6327</v>
      </c>
      <c r="I91" s="1" t="s">
        <v>34</v>
      </c>
      <c r="J91" s="1" t="s">
        <v>476</v>
      </c>
      <c r="K91" s="1">
        <v>901.5</v>
      </c>
      <c r="L91" s="1" t="s">
        <v>6024</v>
      </c>
      <c r="M91" s="1">
        <v>0</v>
      </c>
      <c r="N91" s="1">
        <v>0</v>
      </c>
      <c r="O91" s="1">
        <v>0</v>
      </c>
      <c r="P91" s="1">
        <v>4629.8807999999999</v>
      </c>
      <c r="Q91" s="1">
        <v>0</v>
      </c>
      <c r="R91" s="1">
        <v>3.2690000000000001</v>
      </c>
      <c r="S91" s="3">
        <v>80.405000000000001</v>
      </c>
      <c r="T91" s="3">
        <v>7.2069999999999999</v>
      </c>
      <c r="U91" s="80"/>
      <c r="V91" s="3"/>
      <c r="W91" s="3"/>
      <c r="X91" s="3"/>
      <c r="Y91" s="3"/>
      <c r="Z91" s="3"/>
      <c r="AA91" s="3"/>
      <c r="AB91" s="40"/>
      <c r="AC91" s="35"/>
      <c r="AD91" s="35"/>
      <c r="AE91" s="35"/>
      <c r="AF91" s="35"/>
      <c r="AG91" s="35"/>
      <c r="AH91" s="35"/>
      <c r="AI91" s="35"/>
      <c r="AJ91" s="35"/>
      <c r="AK91" s="35"/>
      <c r="AL91" s="35"/>
      <c r="AM91" s="35"/>
      <c r="AN91" s="105"/>
      <c r="AO91" s="35"/>
    </row>
    <row r="92" spans="1:41" s="67" customFormat="1">
      <c r="A92" s="1" t="s">
        <v>6014</v>
      </c>
      <c r="B92" s="1">
        <v>2012</v>
      </c>
      <c r="C92" s="1" t="s">
        <v>6349</v>
      </c>
      <c r="D92" s="1" t="s">
        <v>6350</v>
      </c>
      <c r="E92" s="1" t="s">
        <v>1461</v>
      </c>
      <c r="F92" s="1">
        <v>107</v>
      </c>
      <c r="G92" s="1" t="s">
        <v>6351</v>
      </c>
      <c r="H92" s="1" t="s">
        <v>6352</v>
      </c>
      <c r="I92" s="1" t="s">
        <v>6</v>
      </c>
      <c r="J92" s="1" t="s">
        <v>628</v>
      </c>
      <c r="K92" s="1">
        <v>217.2</v>
      </c>
      <c r="L92" s="1" t="s">
        <v>6024</v>
      </c>
      <c r="M92" s="1">
        <v>0</v>
      </c>
      <c r="N92" s="1">
        <v>0</v>
      </c>
      <c r="O92" s="1">
        <v>0</v>
      </c>
      <c r="P92" s="1">
        <v>2421.0998707896001</v>
      </c>
      <c r="Q92" s="1">
        <v>0</v>
      </c>
      <c r="R92" s="1">
        <v>1.2105499353947999</v>
      </c>
      <c r="S92" s="3">
        <v>122.58</v>
      </c>
      <c r="T92" s="3">
        <v>2.1789898837106398</v>
      </c>
      <c r="U92" s="80"/>
      <c r="V92" s="3"/>
      <c r="W92" s="3"/>
      <c r="X92" s="3"/>
      <c r="Y92" s="3"/>
      <c r="Z92" s="3"/>
      <c r="AA92" s="3"/>
      <c r="AB92" s="40"/>
      <c r="AC92" s="35"/>
      <c r="AD92" s="35"/>
      <c r="AE92" s="35"/>
      <c r="AF92" s="35"/>
      <c r="AG92" s="35"/>
      <c r="AH92" s="35"/>
      <c r="AI92" s="35"/>
      <c r="AJ92" s="35"/>
      <c r="AK92" s="35"/>
      <c r="AL92" s="35"/>
      <c r="AM92" s="35"/>
      <c r="AN92" s="105"/>
      <c r="AO92" s="35"/>
    </row>
    <row r="93" spans="1:41" s="31" customFormat="1">
      <c r="A93" s="4" t="s">
        <v>6014</v>
      </c>
      <c r="B93" s="4">
        <v>2012</v>
      </c>
      <c r="C93" s="4" t="s">
        <v>6353</v>
      </c>
      <c r="D93" s="4" t="s">
        <v>6354</v>
      </c>
      <c r="E93" s="4" t="s">
        <v>225</v>
      </c>
      <c r="F93" s="4">
        <v>47</v>
      </c>
      <c r="G93" s="4" t="s">
        <v>6355</v>
      </c>
      <c r="H93" s="4" t="s">
        <v>6356</v>
      </c>
      <c r="I93" s="4" t="s">
        <v>6</v>
      </c>
      <c r="J93" s="4" t="s">
        <v>470</v>
      </c>
      <c r="K93" s="4">
        <v>58.5</v>
      </c>
      <c r="L93" s="4" t="s">
        <v>6024</v>
      </c>
      <c r="M93" s="4">
        <v>0</v>
      </c>
      <c r="N93" s="4">
        <v>0</v>
      </c>
      <c r="O93" s="4">
        <v>5.1961349999999999</v>
      </c>
      <c r="P93" s="4">
        <v>228.39400000000001</v>
      </c>
      <c r="Q93" s="4">
        <v>0</v>
      </c>
      <c r="R93" s="4">
        <v>0.61774585999999998</v>
      </c>
      <c r="S93" s="16">
        <v>14.223253499999998</v>
      </c>
      <c r="T93" s="16">
        <v>0.221143005</v>
      </c>
      <c r="U93" s="87"/>
      <c r="V93" s="16"/>
      <c r="W93" s="16"/>
      <c r="X93" s="16"/>
      <c r="Y93" s="16"/>
      <c r="Z93" s="16"/>
      <c r="AA93" s="16"/>
      <c r="AB93" s="28" t="str">
        <f>[1]FR!B$1249</f>
        <v>1.(c)</v>
      </c>
      <c r="AC93" s="31" t="str">
        <f>[1]FR!C$1249</f>
        <v>Centre CEA de Saclay</v>
      </c>
      <c r="AD93" s="31" t="str">
        <f>[1]FR!D$1249</f>
        <v>Centre CEA de Saclay</v>
      </c>
      <c r="AE93" s="31">
        <f>[1]FR!E$1249</f>
        <v>4422</v>
      </c>
      <c r="AF93" s="31" t="str">
        <f>[1]FR!F$1249</f>
        <v>CEA Saclay</v>
      </c>
      <c r="AG93" s="31" t="str">
        <f>[1]FR!G$1249</f>
        <v/>
      </c>
      <c r="AH93" s="31" t="str">
        <f>[1]FR!H$1249</f>
        <v>GIF-SUR-YVETTE</v>
      </c>
      <c r="AI93" s="31" t="str">
        <f>[1]FR!I$1249</f>
        <v>91191</v>
      </c>
      <c r="AJ93" s="31">
        <f>[1]FR!J$1249</f>
        <v>0</v>
      </c>
      <c r="AK93" s="31">
        <f>[1]FR!K$1249</f>
        <v>0</v>
      </c>
      <c r="AL93" s="31">
        <f>[1]FR!L$1249</f>
        <v>0</v>
      </c>
      <c r="AM93" s="31">
        <f>[1]FR!M$1249</f>
        <v>0</v>
      </c>
      <c r="AN93" s="103" t="s">
        <v>809</v>
      </c>
    </row>
    <row r="94" spans="1:41" s="67" customFormat="1">
      <c r="A94" s="1" t="s">
        <v>6014</v>
      </c>
      <c r="B94" s="1">
        <v>2012</v>
      </c>
      <c r="C94" s="1" t="s">
        <v>6357</v>
      </c>
      <c r="D94" s="1" t="s">
        <v>6358</v>
      </c>
      <c r="E94" s="1" t="s">
        <v>2467</v>
      </c>
      <c r="F94" s="1">
        <v>247</v>
      </c>
      <c r="G94" s="1" t="s">
        <v>6359</v>
      </c>
      <c r="H94" s="1" t="s">
        <v>6360</v>
      </c>
      <c r="I94" s="1" t="s">
        <v>34</v>
      </c>
      <c r="J94" s="1" t="s">
        <v>470</v>
      </c>
      <c r="K94" s="1">
        <v>74.5</v>
      </c>
      <c r="L94" s="1" t="s">
        <v>6024</v>
      </c>
      <c r="M94" s="1">
        <v>0</v>
      </c>
      <c r="N94" s="1">
        <v>0</v>
      </c>
      <c r="O94" s="1">
        <v>0</v>
      </c>
      <c r="P94" s="1">
        <v>181.7832276</v>
      </c>
      <c r="Q94" s="1">
        <v>0</v>
      </c>
      <c r="R94" s="1">
        <v>9.0891613800000007E-2</v>
      </c>
      <c r="S94" s="3">
        <v>4.3108786365291669</v>
      </c>
      <c r="T94" s="3">
        <v>0.16360490484000001</v>
      </c>
      <c r="U94" s="81"/>
      <c r="V94" s="3"/>
      <c r="W94" s="3"/>
      <c r="X94" s="3"/>
      <c r="Y94" s="3"/>
      <c r="Z94" s="3"/>
      <c r="AA94" s="3"/>
      <c r="AB94" s="95"/>
      <c r="AN94" s="104"/>
    </row>
    <row r="95" spans="1:41" s="67" customFormat="1">
      <c r="A95" s="1" t="s">
        <v>6014</v>
      </c>
      <c r="B95" s="1">
        <v>2012</v>
      </c>
      <c r="C95" s="1" t="s">
        <v>6361</v>
      </c>
      <c r="D95" s="1" t="s">
        <v>6362</v>
      </c>
      <c r="E95" s="1" t="s">
        <v>2193</v>
      </c>
      <c r="F95" s="1">
        <v>185</v>
      </c>
      <c r="G95" s="1" t="s">
        <v>6363</v>
      </c>
      <c r="H95" s="1" t="s">
        <v>6364</v>
      </c>
      <c r="I95" s="1" t="s">
        <v>6</v>
      </c>
      <c r="J95" s="1" t="s">
        <v>470</v>
      </c>
      <c r="K95" s="1">
        <v>270</v>
      </c>
      <c r="L95" s="1" t="s">
        <v>6024</v>
      </c>
      <c r="M95" s="1">
        <v>0</v>
      </c>
      <c r="N95" s="1">
        <v>0</v>
      </c>
      <c r="O95" s="1">
        <v>4353.3719838500001</v>
      </c>
      <c r="P95" s="1">
        <v>0</v>
      </c>
      <c r="Q95" s="1">
        <v>0</v>
      </c>
      <c r="R95" s="1">
        <v>687.63392500000009</v>
      </c>
      <c r="S95" s="3">
        <v>598.46799999999996</v>
      </c>
      <c r="T95" s="3">
        <v>98.704999999999998</v>
      </c>
      <c r="U95" s="80"/>
      <c r="V95" s="3"/>
      <c r="W95" s="3"/>
      <c r="X95" s="3"/>
      <c r="Y95" s="3"/>
      <c r="Z95" s="3"/>
      <c r="AA95" s="3"/>
      <c r="AB95" s="95"/>
      <c r="AN95" s="104"/>
    </row>
    <row r="96" spans="1:41" s="67" customFormat="1">
      <c r="A96" s="1" t="s">
        <v>6014</v>
      </c>
      <c r="B96" s="1">
        <v>2012</v>
      </c>
      <c r="C96" s="1" t="s">
        <v>6365</v>
      </c>
      <c r="D96" s="1" t="s">
        <v>6366</v>
      </c>
      <c r="E96" s="1" t="s">
        <v>2333</v>
      </c>
      <c r="F96" s="1">
        <v>216</v>
      </c>
      <c r="G96" s="1" t="s">
        <v>6367</v>
      </c>
      <c r="H96" s="1" t="s">
        <v>6364</v>
      </c>
      <c r="I96" s="1" t="s">
        <v>6</v>
      </c>
      <c r="J96" s="1" t="s">
        <v>470</v>
      </c>
      <c r="K96" s="1">
        <v>64</v>
      </c>
      <c r="L96" s="1" t="s">
        <v>6024</v>
      </c>
      <c r="M96" s="1">
        <v>0</v>
      </c>
      <c r="N96" s="1">
        <v>0</v>
      </c>
      <c r="O96" s="1">
        <v>0</v>
      </c>
      <c r="P96" s="1">
        <v>2950.0780479999999</v>
      </c>
      <c r="Q96" s="1">
        <v>0</v>
      </c>
      <c r="R96" s="1">
        <v>1.475039024</v>
      </c>
      <c r="S96" s="3">
        <v>187.2552</v>
      </c>
      <c r="T96" s="3">
        <v>0.45256964900000002</v>
      </c>
      <c r="U96" s="80"/>
      <c r="V96" s="3"/>
      <c r="W96" s="3"/>
      <c r="X96" s="3"/>
      <c r="Y96" s="3"/>
      <c r="Z96" s="3"/>
      <c r="AA96" s="3"/>
      <c r="AB96" s="95"/>
      <c r="AN96" s="104"/>
      <c r="AO96" s="35"/>
    </row>
    <row r="97" spans="1:40" s="67" customFormat="1">
      <c r="A97" s="1" t="s">
        <v>6014</v>
      </c>
      <c r="B97" s="1">
        <v>2012</v>
      </c>
      <c r="C97" s="1" t="s">
        <v>6368</v>
      </c>
      <c r="D97" s="1" t="s">
        <v>6369</v>
      </c>
      <c r="E97" s="1" t="s">
        <v>282</v>
      </c>
      <c r="F97" s="1">
        <v>60</v>
      </c>
      <c r="G97" s="1" t="s">
        <v>6370</v>
      </c>
      <c r="H97" s="1" t="s">
        <v>6371</v>
      </c>
      <c r="I97" s="1" t="s">
        <v>6</v>
      </c>
      <c r="J97" s="1" t="s">
        <v>628</v>
      </c>
      <c r="K97" s="1">
        <v>55.4</v>
      </c>
      <c r="L97" s="1" t="s">
        <v>6024</v>
      </c>
      <c r="M97" s="1">
        <v>0</v>
      </c>
      <c r="N97" s="1">
        <v>0</v>
      </c>
      <c r="O97" s="1">
        <v>1.9844999999999999</v>
      </c>
      <c r="P97" s="1">
        <v>280.6164</v>
      </c>
      <c r="Q97" s="1">
        <v>0</v>
      </c>
      <c r="R97" s="1">
        <v>1.3975</v>
      </c>
      <c r="S97" s="3">
        <v>17.650099999999998</v>
      </c>
      <c r="T97" s="3">
        <v>0.21690000000000001</v>
      </c>
      <c r="U97" s="80"/>
      <c r="V97" s="3"/>
      <c r="W97" s="3"/>
      <c r="X97" s="3"/>
      <c r="Y97" s="3"/>
      <c r="Z97" s="3"/>
      <c r="AA97" s="3"/>
      <c r="AB97" s="95"/>
      <c r="AN97" s="104"/>
    </row>
    <row r="98" spans="1:40" s="67" customFormat="1">
      <c r="A98" s="1" t="s">
        <v>6014</v>
      </c>
      <c r="B98" s="1">
        <v>2012</v>
      </c>
      <c r="C98" s="1" t="s">
        <v>6372</v>
      </c>
      <c r="D98" s="1" t="s">
        <v>6373</v>
      </c>
      <c r="E98" s="1" t="s">
        <v>568</v>
      </c>
      <c r="F98" s="1">
        <v>96</v>
      </c>
      <c r="G98" s="1" t="s">
        <v>6374</v>
      </c>
      <c r="H98" s="1" t="s">
        <v>6375</v>
      </c>
      <c r="I98" s="1" t="s">
        <v>6</v>
      </c>
      <c r="J98" s="1" t="s">
        <v>15</v>
      </c>
      <c r="K98" s="1">
        <v>58</v>
      </c>
      <c r="L98" s="1" t="s">
        <v>6024</v>
      </c>
      <c r="M98" s="1">
        <v>0</v>
      </c>
      <c r="N98" s="1">
        <v>0</v>
      </c>
      <c r="O98" s="1">
        <v>7.76</v>
      </c>
      <c r="P98" s="1">
        <v>0</v>
      </c>
      <c r="Q98" s="1">
        <v>0</v>
      </c>
      <c r="R98" s="1">
        <v>1.1640000000000001E-2</v>
      </c>
      <c r="S98" s="3">
        <v>0.45222176000000003</v>
      </c>
      <c r="T98" s="3">
        <v>0.11348999999999999</v>
      </c>
      <c r="U98" s="3"/>
      <c r="V98" s="3"/>
      <c r="W98" s="3"/>
      <c r="X98" s="3"/>
      <c r="Y98" s="3"/>
      <c r="Z98" s="3"/>
      <c r="AA98" s="3"/>
      <c r="AB98" s="95"/>
      <c r="AN98" s="104"/>
    </row>
    <row r="99" spans="1:40" s="67" customFormat="1">
      <c r="A99" s="1" t="s">
        <v>6014</v>
      </c>
      <c r="B99" s="1">
        <v>2012</v>
      </c>
      <c r="C99" s="1" t="s">
        <v>6376</v>
      </c>
      <c r="D99" s="1" t="s">
        <v>6377</v>
      </c>
      <c r="E99" s="1" t="s">
        <v>783</v>
      </c>
      <c r="F99" s="1">
        <v>97</v>
      </c>
      <c r="G99" s="1" t="s">
        <v>6378</v>
      </c>
      <c r="H99" s="1" t="s">
        <v>6375</v>
      </c>
      <c r="I99" s="1" t="s">
        <v>14</v>
      </c>
      <c r="J99" s="1" t="s">
        <v>15</v>
      </c>
      <c r="K99" s="1">
        <v>136.5</v>
      </c>
      <c r="L99" s="1" t="s">
        <v>6024</v>
      </c>
      <c r="M99" s="1">
        <v>480.31100000000004</v>
      </c>
      <c r="N99" s="1">
        <v>570.79961199999991</v>
      </c>
      <c r="O99" s="1">
        <v>68.483470000000011</v>
      </c>
      <c r="P99" s="1">
        <v>122.63795999999999</v>
      </c>
      <c r="Q99" s="1">
        <v>0</v>
      </c>
      <c r="R99" s="1">
        <v>124.18238811549961</v>
      </c>
      <c r="S99" s="3">
        <v>94.839066423540018</v>
      </c>
      <c r="T99" s="3">
        <v>0.50700000611991003</v>
      </c>
      <c r="U99" s="3"/>
      <c r="V99" s="3"/>
      <c r="W99" s="3"/>
      <c r="X99" s="3"/>
      <c r="Y99" s="3"/>
      <c r="Z99" s="3"/>
      <c r="AA99" s="3"/>
      <c r="AB99" s="95"/>
      <c r="AN99" s="104"/>
    </row>
    <row r="100" spans="1:40" s="67" customFormat="1">
      <c r="A100" s="1" t="s">
        <v>6014</v>
      </c>
      <c r="B100" s="1">
        <v>2012</v>
      </c>
      <c r="C100" s="1" t="s">
        <v>6379</v>
      </c>
      <c r="D100" s="1" t="s">
        <v>6380</v>
      </c>
      <c r="E100" s="1" t="s">
        <v>1441</v>
      </c>
      <c r="F100" s="1">
        <v>103</v>
      </c>
      <c r="G100" s="1" t="s">
        <v>6381</v>
      </c>
      <c r="H100" s="1" t="s">
        <v>6375</v>
      </c>
      <c r="I100" s="1" t="s">
        <v>6</v>
      </c>
      <c r="J100" s="1" t="s">
        <v>470</v>
      </c>
      <c r="K100" s="1">
        <v>57</v>
      </c>
      <c r="L100" s="1" t="s">
        <v>6024</v>
      </c>
      <c r="M100" s="1">
        <v>0</v>
      </c>
      <c r="N100" s="1">
        <v>0</v>
      </c>
      <c r="O100" s="1">
        <v>26.92</v>
      </c>
      <c r="P100" s="1">
        <v>0</v>
      </c>
      <c r="Q100" s="1">
        <v>0</v>
      </c>
      <c r="R100" s="1">
        <v>12.015203600000001</v>
      </c>
      <c r="S100" s="3">
        <v>4.5763999999999996</v>
      </c>
      <c r="T100" s="3">
        <v>0.5911632</v>
      </c>
      <c r="U100" s="80"/>
      <c r="V100" s="3"/>
      <c r="W100" s="3"/>
      <c r="X100" s="3"/>
      <c r="Y100" s="3"/>
      <c r="Z100" s="3"/>
      <c r="AA100" s="3"/>
      <c r="AB100" s="95"/>
      <c r="AN100" s="104"/>
    </row>
    <row r="101" spans="1:40" s="31" customFormat="1">
      <c r="A101" s="4" t="s">
        <v>6014</v>
      </c>
      <c r="B101" s="4">
        <v>2012</v>
      </c>
      <c r="C101" s="4" t="s">
        <v>6382</v>
      </c>
      <c r="D101" s="4" t="s">
        <v>6383</v>
      </c>
      <c r="E101" s="4" t="s">
        <v>113</v>
      </c>
      <c r="F101" s="4">
        <v>22</v>
      </c>
      <c r="G101" s="4" t="s">
        <v>6384</v>
      </c>
      <c r="H101" s="4" t="s">
        <v>6385</v>
      </c>
      <c r="I101" s="4" t="s">
        <v>6</v>
      </c>
      <c r="J101" s="4" t="s">
        <v>15</v>
      </c>
      <c r="K101" s="4">
        <v>87.5</v>
      </c>
      <c r="L101" s="4" t="s">
        <v>6024</v>
      </c>
      <c r="M101" s="4">
        <v>0</v>
      </c>
      <c r="N101" s="4">
        <v>0</v>
      </c>
      <c r="O101" s="4">
        <v>0.47039999999999998</v>
      </c>
      <c r="P101" s="4">
        <v>229.2736716</v>
      </c>
      <c r="Q101" s="4">
        <v>0</v>
      </c>
      <c r="R101" s="4">
        <v>0.1372160358</v>
      </c>
      <c r="S101" s="16">
        <v>13.803460296000001</v>
      </c>
      <c r="T101" s="16">
        <v>0.21340230444000002</v>
      </c>
      <c r="U101" s="87"/>
      <c r="V101" s="16"/>
      <c r="W101" s="16"/>
      <c r="X101" s="16"/>
      <c r="Y101" s="16"/>
      <c r="Z101" s="16"/>
      <c r="AA101" s="16"/>
      <c r="AB101" s="28" t="str">
        <f>[1]FR!B$1350</f>
        <v>8.(b).(ii)</v>
      </c>
      <c r="AC101" s="31" t="str">
        <f>[1]FR!C$1350</f>
        <v>COCA COLA ENTREPRISE</v>
      </c>
      <c r="AD101" s="31" t="str">
        <f>[1]FR!D$1350</f>
        <v>COCA COLA ENTREPRISE</v>
      </c>
      <c r="AE101" s="31">
        <f>[1]FR!E$1350</f>
        <v>4412</v>
      </c>
      <c r="AF101" s="31" t="str">
        <f>[1]FR!F$1350</f>
        <v>1 - 3 rue JJ Rousseau</v>
      </c>
      <c r="AG101" s="31" t="str">
        <f>[1]FR!G$1350</f>
        <v/>
      </c>
      <c r="AH101" s="31" t="str">
        <f>[1]FR!H$1350</f>
        <v>GRIGNY</v>
      </c>
      <c r="AI101" s="31" t="str">
        <f>[1]FR!I$1350</f>
        <v>91350</v>
      </c>
      <c r="AJ101" s="31">
        <f>[1]FR!J$1350</f>
        <v>0</v>
      </c>
      <c r="AK101" s="31">
        <f>[1]FR!K$1350</f>
        <v>0</v>
      </c>
      <c r="AL101" s="31">
        <f>[1]FR!L$1350</f>
        <v>0</v>
      </c>
      <c r="AM101" s="31">
        <f>[1]FR!M$1350</f>
        <v>0</v>
      </c>
      <c r="AN101" s="103" t="s">
        <v>809</v>
      </c>
    </row>
    <row r="102" spans="1:40" s="31" customFormat="1">
      <c r="A102" s="4" t="s">
        <v>6014</v>
      </c>
      <c r="B102" s="4">
        <v>2012</v>
      </c>
      <c r="C102" s="4" t="s">
        <v>6386</v>
      </c>
      <c r="D102" s="4" t="s">
        <v>6387</v>
      </c>
      <c r="E102" s="4" t="s">
        <v>2197</v>
      </c>
      <c r="F102" s="4">
        <v>186</v>
      </c>
      <c r="G102" s="4" t="s">
        <v>6388</v>
      </c>
      <c r="H102" s="4" t="s">
        <v>6389</v>
      </c>
      <c r="I102" s="4" t="s">
        <v>6</v>
      </c>
      <c r="J102" s="4" t="s">
        <v>633</v>
      </c>
      <c r="K102" s="4">
        <v>1721</v>
      </c>
      <c r="L102" s="4" t="s">
        <v>6024</v>
      </c>
      <c r="M102" s="4">
        <v>0</v>
      </c>
      <c r="N102" s="4">
        <v>0</v>
      </c>
      <c r="O102" s="4">
        <v>2004.549</v>
      </c>
      <c r="P102" s="4">
        <v>0</v>
      </c>
      <c r="Q102" s="4">
        <v>14121.646999999999</v>
      </c>
      <c r="R102" s="4">
        <v>3217.1557916031002</v>
      </c>
      <c r="S102" s="16">
        <v>1380.4138541354403</v>
      </c>
      <c r="T102" s="16">
        <v>196.09650616232</v>
      </c>
      <c r="U102" s="87"/>
      <c r="V102" s="16"/>
      <c r="W102" s="16"/>
      <c r="X102" s="16"/>
      <c r="Y102" s="16"/>
      <c r="Z102" s="16"/>
      <c r="AA102" s="16"/>
      <c r="AB102" s="28" t="str">
        <f>[1]FR!B$1402</f>
        <v>1.(a)</v>
      </c>
      <c r="AC102" s="31" t="str">
        <f>[1]FR!C$1402</f>
        <v>TOTAL RAFFINAGE MARKETING</v>
      </c>
      <c r="AD102" s="31" t="str">
        <f>[1]FR!D$1402</f>
        <v>Raffinerie de Normandie</v>
      </c>
      <c r="AE102" s="31">
        <f>[1]FR!E$1402</f>
        <v>1133</v>
      </c>
      <c r="AF102" s="31" t="str">
        <f>[1]FR!F$1402</f>
        <v>Route industrielle portuaire - BP 98</v>
      </c>
      <c r="AG102" s="31" t="str">
        <f>[1]FR!G$1402</f>
        <v/>
      </c>
      <c r="AH102" s="31" t="str">
        <f>[1]FR!H$1402</f>
        <v>HARFLEUR</v>
      </c>
      <c r="AI102" s="31" t="str">
        <f>[1]FR!I$1402</f>
        <v>76700</v>
      </c>
      <c r="AJ102" s="31">
        <f>[1]FR!J$1402</f>
        <v>2600</v>
      </c>
      <c r="AK102" s="31">
        <f>[1]FR!K$1402</f>
        <v>7620</v>
      </c>
      <c r="AL102" s="31">
        <f>[1]FR!L$1402</f>
        <v>0</v>
      </c>
      <c r="AM102" s="31">
        <f>[1]FR!M$1402</f>
        <v>2460</v>
      </c>
      <c r="AN102" s="103" t="s">
        <v>809</v>
      </c>
    </row>
    <row r="103" spans="1:40" s="67" customFormat="1">
      <c r="A103" s="1" t="s">
        <v>6014</v>
      </c>
      <c r="B103" s="1">
        <v>2012</v>
      </c>
      <c r="C103" s="1" t="s">
        <v>6390</v>
      </c>
      <c r="D103" s="1" t="s">
        <v>6391</v>
      </c>
      <c r="E103" s="1" t="s">
        <v>345</v>
      </c>
      <c r="F103" s="1">
        <v>74</v>
      </c>
      <c r="G103" s="1" t="s">
        <v>6392</v>
      </c>
      <c r="H103" s="1" t="s">
        <v>6393</v>
      </c>
      <c r="I103" s="1" t="s">
        <v>6</v>
      </c>
      <c r="J103" s="1" t="s">
        <v>470</v>
      </c>
      <c r="K103" s="1">
        <v>74</v>
      </c>
      <c r="L103" s="1" t="s">
        <v>6024</v>
      </c>
      <c r="M103" s="1">
        <v>0</v>
      </c>
      <c r="N103" s="1">
        <v>0</v>
      </c>
      <c r="O103" s="1">
        <v>0</v>
      </c>
      <c r="P103" s="1">
        <v>841.952</v>
      </c>
      <c r="Q103" s="1">
        <v>0</v>
      </c>
      <c r="R103" s="1">
        <v>0.42097600000000002</v>
      </c>
      <c r="S103" s="3">
        <v>50.517120000000006</v>
      </c>
      <c r="T103" s="3">
        <v>0.75775680000000001</v>
      </c>
      <c r="U103" s="81"/>
      <c r="V103" s="3"/>
      <c r="W103" s="3"/>
      <c r="X103" s="3"/>
      <c r="Y103" s="3"/>
      <c r="Z103" s="3"/>
      <c r="AA103" s="3"/>
      <c r="AB103" s="95"/>
      <c r="AN103" s="104"/>
    </row>
    <row r="104" spans="1:40" s="31" customFormat="1">
      <c r="A104" s="4" t="s">
        <v>6014</v>
      </c>
      <c r="B104" s="4">
        <v>2012</v>
      </c>
      <c r="C104" s="4" t="s">
        <v>6394</v>
      </c>
      <c r="D104" s="4" t="s">
        <v>6395</v>
      </c>
      <c r="E104" s="4" t="s">
        <v>2158</v>
      </c>
      <c r="F104" s="4">
        <v>177</v>
      </c>
      <c r="G104" s="4" t="s">
        <v>6396</v>
      </c>
      <c r="H104" s="4" t="s">
        <v>6397</v>
      </c>
      <c r="I104" s="4" t="s">
        <v>6</v>
      </c>
      <c r="J104" s="4" t="s">
        <v>476</v>
      </c>
      <c r="K104" s="4">
        <v>5278.5</v>
      </c>
      <c r="L104" s="4" t="s">
        <v>6024</v>
      </c>
      <c r="M104" s="4">
        <v>0</v>
      </c>
      <c r="N104" s="4">
        <v>18116.285112166446</v>
      </c>
      <c r="O104" s="4">
        <v>614.06755713452526</v>
      </c>
      <c r="P104" s="4">
        <v>0</v>
      </c>
      <c r="Q104" s="4">
        <v>0</v>
      </c>
      <c r="R104" s="4">
        <v>8037.2629225455503</v>
      </c>
      <c r="S104" s="16">
        <v>3624.3</v>
      </c>
      <c r="T104" s="16">
        <v>363.74</v>
      </c>
      <c r="U104" s="87"/>
      <c r="V104" s="16"/>
      <c r="W104" s="16"/>
      <c r="X104" s="16"/>
      <c r="Y104" s="16"/>
      <c r="Z104" s="16"/>
      <c r="AA104" s="16"/>
      <c r="AB104" s="28" t="str">
        <f>[1]FR!B$1421</f>
        <v>1.(c)</v>
      </c>
      <c r="AC104" s="31" t="str">
        <f>[1]FR!C$1421</f>
        <v>EDF-DPIT UNITE DE PRODUCTION THERMIQUE DU HAVRE</v>
      </c>
      <c r="AD104" s="31" t="str">
        <f>[1]FR!D$1421</f>
        <v>EDF UNITE DE PRODUCTION THERMIQUE DU HAVRE</v>
      </c>
      <c r="AE104" s="31">
        <f>[1]FR!E$1421</f>
        <v>1226</v>
      </c>
      <c r="AF104" s="31" t="str">
        <f>[1]FR!F$1421</f>
        <v>Route du Mole Central BP 1420</v>
      </c>
      <c r="AG104" s="31" t="str">
        <f>[1]FR!G$1421</f>
        <v/>
      </c>
      <c r="AH104" s="31" t="str">
        <f>[1]FR!H$1421</f>
        <v>HAVRE</v>
      </c>
      <c r="AI104" s="31" t="str">
        <f>[1]FR!I$1421</f>
        <v>76067</v>
      </c>
      <c r="AJ104" s="31">
        <f>[1]FR!J$1421</f>
        <v>3620</v>
      </c>
      <c r="AK104" s="31">
        <f>[1]FR!K$1421</f>
        <v>8040</v>
      </c>
      <c r="AL104" s="31">
        <f>[1]FR!L$1421</f>
        <v>293</v>
      </c>
      <c r="AM104" s="31">
        <f>[1]FR!M$1421</f>
        <v>1710</v>
      </c>
      <c r="AN104" s="103" t="s">
        <v>809</v>
      </c>
    </row>
    <row r="105" spans="1:40" s="31" customFormat="1">
      <c r="A105" s="4" t="s">
        <v>6014</v>
      </c>
      <c r="B105" s="4">
        <v>2012</v>
      </c>
      <c r="C105" s="4" t="s">
        <v>6398</v>
      </c>
      <c r="D105" s="4" t="s">
        <v>6399</v>
      </c>
      <c r="E105" s="4" t="s">
        <v>367</v>
      </c>
      <c r="F105" s="4">
        <v>79</v>
      </c>
      <c r="G105" s="4" t="s">
        <v>6400</v>
      </c>
      <c r="H105" s="4" t="s">
        <v>6401</v>
      </c>
      <c r="I105" s="4" t="s">
        <v>6</v>
      </c>
      <c r="J105" s="4" t="s">
        <v>476</v>
      </c>
      <c r="K105" s="4">
        <v>724</v>
      </c>
      <c r="L105" s="4" t="s">
        <v>6024</v>
      </c>
      <c r="M105" s="4">
        <v>0</v>
      </c>
      <c r="N105" s="4">
        <v>2561.5973319999998</v>
      </c>
      <c r="O105" s="4">
        <v>241.36</v>
      </c>
      <c r="P105" s="4">
        <v>0</v>
      </c>
      <c r="Q105" s="4">
        <v>0</v>
      </c>
      <c r="R105" s="4">
        <v>1448.53</v>
      </c>
      <c r="S105" s="16">
        <v>694.83400000000006</v>
      </c>
      <c r="T105" s="16">
        <v>150.048</v>
      </c>
      <c r="U105" s="87"/>
      <c r="V105" s="16"/>
      <c r="W105" s="16"/>
      <c r="X105" s="16"/>
      <c r="Y105" s="16"/>
      <c r="Z105" s="16"/>
      <c r="AA105" s="16"/>
      <c r="AB105" s="28" t="str">
        <f>[1]FR!B$1474</f>
        <v>1.(c)</v>
      </c>
      <c r="AC105" s="31" t="str">
        <f>[1]FR!C$1474</f>
        <v>E.ON - société nationale d'électricité et de thermique</v>
      </c>
      <c r="AD105" s="31" t="str">
        <f>[1]FR!D$1474</f>
        <v>E.ON - Centrale d'HORNAING</v>
      </c>
      <c r="AE105" s="31">
        <f>[1]FR!E$1474</f>
        <v>4729</v>
      </c>
      <c r="AF105" s="31" t="str">
        <f>[1]FR!F$1474</f>
        <v>rue Paul Lafargue</v>
      </c>
      <c r="AG105" s="31" t="str">
        <f>[1]FR!G$1474</f>
        <v/>
      </c>
      <c r="AH105" s="31" t="str">
        <f>[1]FR!H$1474</f>
        <v>HORNAING</v>
      </c>
      <c r="AI105" s="31" t="str">
        <f>[1]FR!I$1474</f>
        <v>59171</v>
      </c>
      <c r="AJ105" s="31">
        <f>[1]FR!J$1474</f>
        <v>695</v>
      </c>
      <c r="AK105" s="31">
        <f>[1]FR!K$1474</f>
        <v>1450</v>
      </c>
      <c r="AL105" s="31">
        <f>[1]FR!L$1474</f>
        <v>150</v>
      </c>
      <c r="AM105" s="31">
        <f>[1]FR!M$1474</f>
        <v>270</v>
      </c>
      <c r="AN105" s="103" t="s">
        <v>809</v>
      </c>
    </row>
    <row r="106" spans="1:40" s="31" customFormat="1">
      <c r="A106" s="4" t="s">
        <v>6014</v>
      </c>
      <c r="B106" s="4">
        <v>2012</v>
      </c>
      <c r="C106" s="4" t="s">
        <v>6402</v>
      </c>
      <c r="D106" s="4" t="s">
        <v>6403</v>
      </c>
      <c r="E106" s="4" t="s">
        <v>190</v>
      </c>
      <c r="F106" s="4">
        <v>39</v>
      </c>
      <c r="G106" s="4" t="s">
        <v>6404</v>
      </c>
      <c r="H106" s="4" t="s">
        <v>6405</v>
      </c>
      <c r="I106" s="4" t="s">
        <v>6</v>
      </c>
      <c r="J106" s="4" t="s">
        <v>15</v>
      </c>
      <c r="K106" s="4">
        <v>371.1</v>
      </c>
      <c r="L106" s="4" t="s">
        <v>6024</v>
      </c>
      <c r="M106" s="4">
        <v>0</v>
      </c>
      <c r="N106" s="4">
        <v>0</v>
      </c>
      <c r="O106" s="4">
        <v>237.84</v>
      </c>
      <c r="P106" s="4">
        <v>0</v>
      </c>
      <c r="Q106" s="4">
        <v>0</v>
      </c>
      <c r="R106" s="4">
        <v>43.617757854000004</v>
      </c>
      <c r="S106" s="16">
        <v>27.756754998000002</v>
      </c>
      <c r="T106" s="16">
        <v>0.76522382200000005</v>
      </c>
      <c r="U106" s="112"/>
      <c r="V106" s="16"/>
      <c r="W106" s="16"/>
      <c r="X106" s="16"/>
      <c r="Y106" s="16"/>
      <c r="Z106" s="16"/>
      <c r="AA106" s="16"/>
      <c r="AB106" s="28" t="str">
        <f>[1]FR!B$1529</f>
        <v>1.(c)</v>
      </c>
      <c r="AC106" s="31" t="str">
        <f>[1]FR!C$1529</f>
        <v>COMPAGNIE PARISIENNE DE CHAUFFAGE URBAIN</v>
      </c>
      <c r="AD106" s="31" t="str">
        <f>[1]FR!D$1529</f>
        <v>CPCU - CENTRALE D'IVRY</v>
      </c>
      <c r="AE106" s="31">
        <f>[1]FR!E$1529</f>
        <v>69459</v>
      </c>
      <c r="AF106" s="31" t="str">
        <f>[1]FR!F$1529</f>
        <v>69 QUAI AUGUSTE DESHAIES</v>
      </c>
      <c r="AG106" s="31" t="str">
        <f>[1]FR!G$1529</f>
        <v/>
      </c>
      <c r="AH106" s="31" t="str">
        <f>[1]FR!H$1529</f>
        <v>IVRY-SUR-SEINE</v>
      </c>
      <c r="AI106" s="31" t="str">
        <f>[1]FR!I$1529</f>
        <v>94200</v>
      </c>
      <c r="AJ106" s="31">
        <f>[1]FR!J$1529</f>
        <v>0</v>
      </c>
      <c r="AK106" s="31">
        <f>[1]FR!K$1529</f>
        <v>0</v>
      </c>
      <c r="AL106" s="31">
        <f>[1]FR!L$1529</f>
        <v>0</v>
      </c>
      <c r="AM106" s="31">
        <f>[1]FR!M$1529</f>
        <v>0</v>
      </c>
      <c r="AN106" s="103" t="s">
        <v>809</v>
      </c>
    </row>
    <row r="107" spans="1:40" s="67" customFormat="1">
      <c r="A107" s="1" t="s">
        <v>6014</v>
      </c>
      <c r="B107" s="1">
        <v>2012</v>
      </c>
      <c r="C107" s="1" t="s">
        <v>6406</v>
      </c>
      <c r="D107" s="1" t="s">
        <v>6407</v>
      </c>
      <c r="E107" s="1" t="s">
        <v>473</v>
      </c>
      <c r="F107" s="1">
        <v>99</v>
      </c>
      <c r="G107" s="1" t="s">
        <v>6408</v>
      </c>
      <c r="H107" s="1" t="s">
        <v>6409</v>
      </c>
      <c r="I107" s="1" t="s">
        <v>6</v>
      </c>
      <c r="J107" s="1" t="s">
        <v>470</v>
      </c>
      <c r="K107" s="1">
        <v>95.9</v>
      </c>
      <c r="L107" s="1" t="s">
        <v>6024</v>
      </c>
      <c r="M107" s="1">
        <v>0</v>
      </c>
      <c r="N107" s="1">
        <v>0</v>
      </c>
      <c r="O107" s="1">
        <v>0</v>
      </c>
      <c r="P107" s="1">
        <v>649.27094399999999</v>
      </c>
      <c r="Q107" s="1">
        <v>15</v>
      </c>
      <c r="R107" s="1">
        <v>0.32463547200000004</v>
      </c>
      <c r="S107" s="3">
        <v>39.291056640000001</v>
      </c>
      <c r="T107" s="3">
        <v>0.61299999999999999</v>
      </c>
      <c r="U107" s="80"/>
      <c r="V107" s="3"/>
      <c r="W107" s="3"/>
      <c r="X107" s="3"/>
      <c r="Y107" s="3"/>
      <c r="Z107" s="3"/>
      <c r="AA107" s="3"/>
      <c r="AB107" s="95"/>
      <c r="AN107" s="104"/>
    </row>
    <row r="108" spans="1:40" s="31" customFormat="1">
      <c r="A108" s="4" t="s">
        <v>6014</v>
      </c>
      <c r="B108" s="4">
        <v>2012</v>
      </c>
      <c r="C108" s="4" t="s">
        <v>6410</v>
      </c>
      <c r="D108" s="4" t="s">
        <v>6411</v>
      </c>
      <c r="E108" s="4" t="s">
        <v>2300</v>
      </c>
      <c r="F108" s="4">
        <v>209</v>
      </c>
      <c r="G108" s="4" t="s">
        <v>6412</v>
      </c>
      <c r="H108" s="4" t="s">
        <v>6413</v>
      </c>
      <c r="I108" s="4" t="s">
        <v>6</v>
      </c>
      <c r="J108" s="4" t="s">
        <v>470</v>
      </c>
      <c r="K108" s="4">
        <v>72</v>
      </c>
      <c r="L108" s="4" t="s">
        <v>6024</v>
      </c>
      <c r="M108" s="4">
        <v>0</v>
      </c>
      <c r="N108" s="4">
        <v>0</v>
      </c>
      <c r="O108" s="4">
        <v>0</v>
      </c>
      <c r="P108" s="4">
        <v>597.61685879999993</v>
      </c>
      <c r="Q108" s="4">
        <v>0</v>
      </c>
      <c r="R108" s="4">
        <v>0.29880842939999996</v>
      </c>
      <c r="S108" s="16">
        <v>12.14</v>
      </c>
      <c r="T108" s="16">
        <v>0.53785517291999996</v>
      </c>
      <c r="U108" s="87"/>
      <c r="V108" s="16"/>
      <c r="W108" s="16"/>
      <c r="X108" s="16"/>
      <c r="Y108" s="16"/>
      <c r="Z108" s="16"/>
      <c r="AA108" s="16"/>
      <c r="AB108" s="28" t="str">
        <f>[1]FR!B$1554</f>
        <v>6.(b)</v>
      </c>
      <c r="AC108" s="31" t="str">
        <f>[1]FR!C$1554</f>
        <v>DS SMITH Kaysersberg</v>
      </c>
      <c r="AD108" s="31" t="str">
        <f>[1]FR!D$1554</f>
        <v>DS SMITH Kaysersberg</v>
      </c>
      <c r="AE108" s="31">
        <f>[1]FR!E$1554</f>
        <v>4515</v>
      </c>
      <c r="AF108" s="31" t="str">
        <f>[1]FR!F$1554</f>
        <v>77 route de Lapoutroie BP22</v>
      </c>
      <c r="AG108" s="31" t="str">
        <f>[1]FR!G$1554</f>
        <v/>
      </c>
      <c r="AH108" s="31" t="str">
        <f>[1]FR!H$1554</f>
        <v>KAYSERSBERG</v>
      </c>
      <c r="AI108" s="31" t="str">
        <f>[1]FR!I$1554</f>
        <v>68240</v>
      </c>
      <c r="AJ108" s="31">
        <f>[1]FR!J$1554</f>
        <v>0</v>
      </c>
      <c r="AK108" s="31">
        <f>[1]FR!K$1554</f>
        <v>0</v>
      </c>
      <c r="AL108" s="31">
        <f>[1]FR!L$1554</f>
        <v>0</v>
      </c>
      <c r="AM108" s="31">
        <f>[1]FR!M$1554</f>
        <v>0</v>
      </c>
      <c r="AN108" s="103" t="s">
        <v>809</v>
      </c>
    </row>
    <row r="109" spans="1:40" s="67" customFormat="1">
      <c r="A109" s="1" t="s">
        <v>6014</v>
      </c>
      <c r="B109" s="1">
        <v>2012</v>
      </c>
      <c r="C109" s="1" t="s">
        <v>6414</v>
      </c>
      <c r="D109" s="1" t="s">
        <v>6415</v>
      </c>
      <c r="E109" s="1" t="s">
        <v>2054</v>
      </c>
      <c r="F109" s="1">
        <v>155</v>
      </c>
      <c r="G109" s="1" t="s">
        <v>6416</v>
      </c>
      <c r="H109" s="1" t="s">
        <v>6417</v>
      </c>
      <c r="I109" s="1" t="s">
        <v>6</v>
      </c>
      <c r="J109" s="1" t="s">
        <v>470</v>
      </c>
      <c r="K109" s="1">
        <v>255.2</v>
      </c>
      <c r="L109" s="1" t="s">
        <v>6024</v>
      </c>
      <c r="M109" s="1">
        <v>0</v>
      </c>
      <c r="N109" s="1">
        <v>0</v>
      </c>
      <c r="O109" s="1">
        <v>3.81168</v>
      </c>
      <c r="P109" s="1">
        <v>54.72</v>
      </c>
      <c r="Q109" s="1">
        <v>0</v>
      </c>
      <c r="R109" s="1">
        <v>8.8475040000000005E-2</v>
      </c>
      <c r="S109" s="3">
        <v>3.8652768000000002</v>
      </c>
      <c r="T109" s="3">
        <v>0.17369424</v>
      </c>
      <c r="U109" s="80"/>
      <c r="V109" s="3"/>
      <c r="W109" s="3"/>
      <c r="X109" s="3"/>
      <c r="Y109" s="3"/>
      <c r="Z109" s="3"/>
      <c r="AA109" s="3"/>
      <c r="AB109" s="95"/>
      <c r="AN109" s="104"/>
    </row>
    <row r="110" spans="1:40" s="67" customFormat="1">
      <c r="A110" s="1" t="s">
        <v>6014</v>
      </c>
      <c r="B110" s="1">
        <v>2012</v>
      </c>
      <c r="C110" s="1" t="s">
        <v>6418</v>
      </c>
      <c r="D110" s="1" t="s">
        <v>6419</v>
      </c>
      <c r="E110" s="1" t="s">
        <v>2446</v>
      </c>
      <c r="F110" s="1">
        <v>242</v>
      </c>
      <c r="G110" s="1" t="s">
        <v>6420</v>
      </c>
      <c r="H110" s="1" t="s">
        <v>6421</v>
      </c>
      <c r="I110" s="1" t="s">
        <v>6</v>
      </c>
      <c r="J110" s="1" t="s">
        <v>470</v>
      </c>
      <c r="K110" s="1">
        <v>300</v>
      </c>
      <c r="L110" s="1" t="s">
        <v>6024</v>
      </c>
      <c r="M110" s="1">
        <v>0</v>
      </c>
      <c r="N110" s="1">
        <v>0</v>
      </c>
      <c r="O110" s="1">
        <v>0</v>
      </c>
      <c r="P110" s="1">
        <v>4519.6048631878803</v>
      </c>
      <c r="Q110" s="1">
        <v>0</v>
      </c>
      <c r="R110" s="1">
        <v>323.15699999999998</v>
      </c>
      <c r="S110" s="3">
        <v>137.26</v>
      </c>
      <c r="T110" s="3">
        <v>9.3591899999999999</v>
      </c>
      <c r="U110" s="80"/>
      <c r="V110" s="3"/>
      <c r="W110" s="3"/>
      <c r="X110" s="3"/>
      <c r="Y110" s="3"/>
      <c r="Z110" s="3"/>
      <c r="AA110" s="3"/>
      <c r="AB110" s="95"/>
      <c r="AN110" s="104"/>
    </row>
    <row r="111" spans="1:40" s="31" customFormat="1">
      <c r="A111" s="4" t="s">
        <v>6014</v>
      </c>
      <c r="B111" s="4">
        <v>2012</v>
      </c>
      <c r="C111" s="4" t="s">
        <v>6422</v>
      </c>
      <c r="D111" s="4" t="s">
        <v>6423</v>
      </c>
      <c r="E111" s="4" t="s">
        <v>1989</v>
      </c>
      <c r="F111" s="4">
        <v>140</v>
      </c>
      <c r="G111" s="4" t="s">
        <v>6424</v>
      </c>
      <c r="H111" s="4" t="s">
        <v>6425</v>
      </c>
      <c r="I111" s="4" t="s">
        <v>6</v>
      </c>
      <c r="J111" s="4" t="s">
        <v>470</v>
      </c>
      <c r="K111" s="4">
        <v>194</v>
      </c>
      <c r="L111" s="4" t="s">
        <v>6024</v>
      </c>
      <c r="M111" s="4">
        <v>0</v>
      </c>
      <c r="N111" s="4">
        <v>4762.1196328865608</v>
      </c>
      <c r="O111" s="4">
        <v>0</v>
      </c>
      <c r="P111" s="4">
        <v>146.39230537200001</v>
      </c>
      <c r="Q111" s="4">
        <v>0</v>
      </c>
      <c r="R111" s="4">
        <v>1720.5387741376862</v>
      </c>
      <c r="S111" s="16">
        <v>488.47110891223997</v>
      </c>
      <c r="T111" s="16">
        <v>6.1637104145073707</v>
      </c>
      <c r="U111" s="87"/>
      <c r="V111" s="16"/>
      <c r="W111" s="16"/>
      <c r="X111" s="16"/>
      <c r="Y111" s="16"/>
      <c r="Z111" s="16"/>
      <c r="AA111" s="16"/>
      <c r="AB111" s="28" t="str">
        <f>[1]FR!B$1615</f>
        <v>4.(b).(iv)</v>
      </c>
      <c r="AC111" s="31" t="str">
        <f>[1]FR!C$1615</f>
        <v>NOVACARB</v>
      </c>
      <c r="AD111" s="31" t="str">
        <f>[1]FR!D$1615</f>
        <v>NOVACARB - Usine de La Madeleine</v>
      </c>
      <c r="AE111" s="31">
        <f>[1]FR!E$1615</f>
        <v>3982</v>
      </c>
      <c r="AF111" s="31" t="str">
        <f>[1]FR!F$1615</f>
        <v>34 rue Gilbert Bize</v>
      </c>
      <c r="AG111" s="31" t="str">
        <f>[1]FR!G$1615</f>
        <v/>
      </c>
      <c r="AH111" s="31" t="str">
        <f>[1]FR!H$1615</f>
        <v>LANEUVEVILLE-DEVANT-NANCY</v>
      </c>
      <c r="AI111" s="31" t="str">
        <f>[1]FR!I$1615</f>
        <v>54410</v>
      </c>
      <c r="AJ111" s="31">
        <f>[1]FR!J$1615</f>
        <v>493</v>
      </c>
      <c r="AK111" s="31">
        <f>[1]FR!K$1615</f>
        <v>1720</v>
      </c>
      <c r="AL111" s="31">
        <f>[1]FR!L$1615</f>
        <v>0</v>
      </c>
      <c r="AM111" s="31">
        <f>[1]FR!M$1615</f>
        <v>623</v>
      </c>
      <c r="AN111" s="103" t="s">
        <v>809</v>
      </c>
    </row>
    <row r="112" spans="1:40" s="67" customFormat="1">
      <c r="A112" s="1" t="s">
        <v>6014</v>
      </c>
      <c r="B112" s="1">
        <v>2012</v>
      </c>
      <c r="C112" s="1" t="s">
        <v>6426</v>
      </c>
      <c r="D112" s="1" t="s">
        <v>6427</v>
      </c>
      <c r="E112" s="1" t="s">
        <v>2005</v>
      </c>
      <c r="F112" s="1">
        <v>144</v>
      </c>
      <c r="G112" s="1" t="s">
        <v>6428</v>
      </c>
      <c r="H112" s="1" t="s">
        <v>6429</v>
      </c>
      <c r="I112" s="1" t="s">
        <v>6</v>
      </c>
      <c r="J112" s="1" t="s">
        <v>470</v>
      </c>
      <c r="K112" s="1">
        <v>60.5</v>
      </c>
      <c r="L112" s="1" t="s">
        <v>6024</v>
      </c>
      <c r="M112" s="1">
        <v>0</v>
      </c>
      <c r="N112" s="1">
        <v>0</v>
      </c>
      <c r="O112" s="1">
        <v>0</v>
      </c>
      <c r="P112" s="1">
        <v>591.44813999999997</v>
      </c>
      <c r="Q112" s="1">
        <v>0</v>
      </c>
      <c r="R112" s="1">
        <v>0.29572407000000001</v>
      </c>
      <c r="S112" s="3">
        <v>35.486888400000005</v>
      </c>
      <c r="T112" s="3">
        <v>0.336415702032</v>
      </c>
      <c r="U112" s="80"/>
      <c r="V112" s="3"/>
      <c r="W112" s="3"/>
      <c r="X112" s="3"/>
      <c r="Y112" s="3"/>
      <c r="Z112" s="3"/>
      <c r="AA112" s="3"/>
      <c r="AB112" s="95"/>
      <c r="AN112" s="104"/>
    </row>
    <row r="113" spans="1:41" s="67" customFormat="1">
      <c r="A113" s="1" t="s">
        <v>6014</v>
      </c>
      <c r="B113" s="1">
        <v>2012</v>
      </c>
      <c r="C113" s="1" t="s">
        <v>6430</v>
      </c>
      <c r="D113" s="1" t="s">
        <v>6431</v>
      </c>
      <c r="E113" s="1" t="s">
        <v>2009</v>
      </c>
      <c r="F113" s="1">
        <v>145</v>
      </c>
      <c r="G113" s="1" t="s">
        <v>6432</v>
      </c>
      <c r="H113" s="1" t="s">
        <v>6429</v>
      </c>
      <c r="I113" s="1" t="s">
        <v>14</v>
      </c>
      <c r="J113" s="1" t="s">
        <v>470</v>
      </c>
      <c r="K113" s="1">
        <v>75</v>
      </c>
      <c r="L113" s="1" t="s">
        <v>6024</v>
      </c>
      <c r="M113" s="1">
        <v>0</v>
      </c>
      <c r="N113" s="1">
        <v>0</v>
      </c>
      <c r="O113" s="1">
        <v>0</v>
      </c>
      <c r="P113" s="1">
        <v>885.25270799999998</v>
      </c>
      <c r="Q113" s="1">
        <v>0</v>
      </c>
      <c r="R113" s="1">
        <v>0.442626354</v>
      </c>
      <c r="S113" s="3">
        <v>53.115162480000002</v>
      </c>
      <c r="T113" s="3">
        <v>0.3641044388004</v>
      </c>
      <c r="U113" s="80"/>
      <c r="V113" s="3"/>
      <c r="W113" s="3"/>
      <c r="X113" s="3"/>
      <c r="Y113" s="3"/>
      <c r="Z113" s="3"/>
      <c r="AA113" s="3"/>
      <c r="AB113" s="95"/>
      <c r="AN113" s="104"/>
    </row>
    <row r="114" spans="1:41" s="31" customFormat="1">
      <c r="A114" s="4" t="s">
        <v>6014</v>
      </c>
      <c r="B114" s="4">
        <v>2012</v>
      </c>
      <c r="C114" s="4" t="s">
        <v>6433</v>
      </c>
      <c r="D114" s="4" t="s">
        <v>6434</v>
      </c>
      <c r="E114" s="4" t="s">
        <v>318</v>
      </c>
      <c r="F114" s="4">
        <v>68</v>
      </c>
      <c r="G114" s="4" t="s">
        <v>6435</v>
      </c>
      <c r="H114" s="4" t="s">
        <v>6436</v>
      </c>
      <c r="I114" s="4" t="s">
        <v>6</v>
      </c>
      <c r="J114" s="4" t="s">
        <v>470</v>
      </c>
      <c r="K114" s="4">
        <v>116</v>
      </c>
      <c r="L114" s="4" t="s">
        <v>6024</v>
      </c>
      <c r="M114" s="4">
        <v>0</v>
      </c>
      <c r="N114" s="4">
        <v>0</v>
      </c>
      <c r="O114" s="4">
        <v>0</v>
      </c>
      <c r="P114" s="4">
        <v>262.87127000000004</v>
      </c>
      <c r="Q114" s="4">
        <v>0</v>
      </c>
      <c r="R114" s="4">
        <v>0.16298018740000003</v>
      </c>
      <c r="S114" s="16">
        <v>19.715345249999999</v>
      </c>
      <c r="T114" s="16">
        <v>0.23658414300000002</v>
      </c>
      <c r="U114" s="87"/>
      <c r="V114" s="16"/>
      <c r="W114" s="16"/>
      <c r="X114" s="16"/>
      <c r="Y114" s="16"/>
      <c r="Z114" s="16"/>
      <c r="AA114" s="16"/>
      <c r="AB114" s="28" t="str">
        <f>[1]FR!B$1693</f>
        <v>8.(b).(ii)</v>
      </c>
      <c r="AC114" s="31" t="str">
        <f>[1]FR!C$1693</f>
        <v>Roquette Frères - Site de Lestrem</v>
      </c>
      <c r="AD114" s="31" t="str">
        <f>[1]FR!D$1693</f>
        <v>Roquette frères</v>
      </c>
      <c r="AE114" s="31">
        <f>[1]FR!E$1693</f>
        <v>4848</v>
      </c>
      <c r="AF114" s="31" t="str">
        <f>[1]FR!F$1693</f>
        <v>1 RUE DE LA HAUTE LOGE</v>
      </c>
      <c r="AG114" s="31" t="str">
        <f>[1]FR!G$1693</f>
        <v/>
      </c>
      <c r="AH114" s="31" t="str">
        <f>[1]FR!H$1693</f>
        <v>LESTREM</v>
      </c>
      <c r="AI114" s="31" t="str">
        <f>[1]FR!I$1693</f>
        <v>62136</v>
      </c>
      <c r="AJ114" s="31">
        <f>[1]FR!J$1693</f>
        <v>384</v>
      </c>
      <c r="AK114" s="31">
        <f>[1]FR!K$1693</f>
        <v>0</v>
      </c>
      <c r="AL114" s="31">
        <f>[1]FR!L$1693</f>
        <v>0</v>
      </c>
      <c r="AM114" s="31">
        <f>[1]FR!M$1693</f>
        <v>595</v>
      </c>
      <c r="AN114" s="103" t="s">
        <v>809</v>
      </c>
    </row>
    <row r="115" spans="1:41" s="31" customFormat="1">
      <c r="A115" s="4" t="s">
        <v>6014</v>
      </c>
      <c r="B115" s="4">
        <v>2012</v>
      </c>
      <c r="C115" s="4" t="s">
        <v>6437</v>
      </c>
      <c r="D115" s="4" t="s">
        <v>6438</v>
      </c>
      <c r="E115" s="4" t="s">
        <v>322</v>
      </c>
      <c r="F115" s="4">
        <v>69</v>
      </c>
      <c r="G115" s="4" t="s">
        <v>6439</v>
      </c>
      <c r="H115" s="4" t="s">
        <v>6436</v>
      </c>
      <c r="I115" s="4" t="s">
        <v>14</v>
      </c>
      <c r="J115" s="4" t="s">
        <v>470</v>
      </c>
      <c r="K115" s="4">
        <v>130</v>
      </c>
      <c r="L115" s="4" t="s">
        <v>6024</v>
      </c>
      <c r="M115" s="4">
        <v>0</v>
      </c>
      <c r="N115" s="4">
        <v>0</v>
      </c>
      <c r="O115" s="4">
        <v>49.589622428115469</v>
      </c>
      <c r="P115" s="4">
        <v>788.61380000000008</v>
      </c>
      <c r="Q115" s="4">
        <v>0</v>
      </c>
      <c r="R115" s="4">
        <v>22.6059121589395</v>
      </c>
      <c r="S115" s="16">
        <v>68.568063261341933</v>
      </c>
      <c r="T115" s="16">
        <v>1.8949443960319601</v>
      </c>
      <c r="U115" s="16"/>
      <c r="V115" s="16"/>
      <c r="W115" s="16"/>
      <c r="X115" s="16"/>
      <c r="Y115" s="16"/>
      <c r="Z115" s="16"/>
      <c r="AA115" s="16"/>
      <c r="AB115" s="28" t="str">
        <f>[1]FR!B$1693</f>
        <v>8.(b).(ii)</v>
      </c>
      <c r="AC115" s="31" t="str">
        <f>[1]FR!C$1693</f>
        <v>Roquette Frères - Site de Lestrem</v>
      </c>
      <c r="AD115" s="31" t="str">
        <f>[1]FR!D$1693</f>
        <v>Roquette frères</v>
      </c>
      <c r="AE115" s="31">
        <f>[1]FR!E$1693</f>
        <v>4848</v>
      </c>
      <c r="AF115" s="31" t="str">
        <f>[1]FR!F$1693</f>
        <v>1 RUE DE LA HAUTE LOGE</v>
      </c>
      <c r="AG115" s="31" t="str">
        <f>[1]FR!G$1693</f>
        <v/>
      </c>
      <c r="AH115" s="31" t="str">
        <f>[1]FR!H$1693</f>
        <v>LESTREM</v>
      </c>
      <c r="AI115" s="31" t="str">
        <f>[1]FR!I$1693</f>
        <v>62136</v>
      </c>
      <c r="AJ115" s="31">
        <f>[1]FR!J$1693</f>
        <v>384</v>
      </c>
      <c r="AK115" s="31">
        <f>[1]FR!K$1693</f>
        <v>0</v>
      </c>
      <c r="AL115" s="31">
        <f>[1]FR!L$1693</f>
        <v>0</v>
      </c>
      <c r="AM115" s="31">
        <f>[1]FR!M$1693</f>
        <v>595</v>
      </c>
      <c r="AN115" s="103" t="s">
        <v>809</v>
      </c>
    </row>
    <row r="116" spans="1:41" s="67" customFormat="1">
      <c r="A116" s="1" t="s">
        <v>6014</v>
      </c>
      <c r="B116" s="1">
        <v>2012</v>
      </c>
      <c r="C116" s="1" t="s">
        <v>6440</v>
      </c>
      <c r="D116" s="1" t="s">
        <v>6441</v>
      </c>
      <c r="E116" s="1" t="s">
        <v>2438</v>
      </c>
      <c r="F116" s="1">
        <v>240</v>
      </c>
      <c r="G116" s="1" t="s">
        <v>6442</v>
      </c>
      <c r="H116" s="1" t="s">
        <v>6443</v>
      </c>
      <c r="I116" s="1" t="s">
        <v>6</v>
      </c>
      <c r="J116" s="1" t="s">
        <v>15</v>
      </c>
      <c r="K116" s="1">
        <v>70.7</v>
      </c>
      <c r="L116" s="1" t="s">
        <v>6024</v>
      </c>
      <c r="M116" s="1">
        <v>0</v>
      </c>
      <c r="N116" s="1">
        <v>0</v>
      </c>
      <c r="O116" s="1">
        <v>0</v>
      </c>
      <c r="P116" s="1">
        <v>216.1224</v>
      </c>
      <c r="Q116" s="1">
        <v>0</v>
      </c>
      <c r="R116" s="1">
        <v>0.23773464000000002</v>
      </c>
      <c r="S116" s="3">
        <v>12.967343999999999</v>
      </c>
      <c r="T116" s="3">
        <v>0.19451016000000002</v>
      </c>
      <c r="U116" s="80"/>
      <c r="V116" s="3"/>
      <c r="W116" s="3"/>
      <c r="X116" s="3"/>
      <c r="Y116" s="3"/>
      <c r="Z116" s="3"/>
      <c r="AA116" s="3"/>
      <c r="AB116" s="95"/>
      <c r="AN116" s="104"/>
    </row>
    <row r="117" spans="1:41" s="67" customFormat="1">
      <c r="A117" s="1" t="s">
        <v>6014</v>
      </c>
      <c r="B117" s="1">
        <v>2012</v>
      </c>
      <c r="C117" s="1" t="s">
        <v>6444</v>
      </c>
      <c r="D117" s="1" t="s">
        <v>6445</v>
      </c>
      <c r="E117" s="1" t="s">
        <v>336</v>
      </c>
      <c r="F117" s="1">
        <v>72</v>
      </c>
      <c r="G117" s="1" t="s">
        <v>6446</v>
      </c>
      <c r="H117" s="1" t="s">
        <v>6447</v>
      </c>
      <c r="I117" s="1" t="s">
        <v>6</v>
      </c>
      <c r="J117" s="1" t="s">
        <v>15</v>
      </c>
      <c r="K117" s="1">
        <v>87.9</v>
      </c>
      <c r="L117" s="1" t="s">
        <v>6024</v>
      </c>
      <c r="M117" s="1">
        <v>0</v>
      </c>
      <c r="N117" s="1">
        <v>233.77</v>
      </c>
      <c r="O117" s="1">
        <v>0</v>
      </c>
      <c r="P117" s="1">
        <v>221.53798800000001</v>
      </c>
      <c r="Q117" s="1">
        <v>0</v>
      </c>
      <c r="R117" s="1">
        <v>87.629285674000002</v>
      </c>
      <c r="S117" s="3">
        <v>54.400389843999996</v>
      </c>
      <c r="T117" s="3">
        <v>0.6812277080000001</v>
      </c>
      <c r="U117" s="81"/>
      <c r="V117" s="3"/>
      <c r="W117" s="3"/>
      <c r="X117" s="3"/>
      <c r="Y117" s="3"/>
      <c r="Z117" s="3"/>
      <c r="AA117" s="3"/>
      <c r="AB117" s="95"/>
      <c r="AN117" s="104"/>
    </row>
    <row r="118" spans="1:41" s="67" customFormat="1">
      <c r="A118" s="1" t="s">
        <v>6014</v>
      </c>
      <c r="B118" s="1">
        <v>2012</v>
      </c>
      <c r="C118" s="1" t="s">
        <v>6448</v>
      </c>
      <c r="D118" s="1" t="s">
        <v>6449</v>
      </c>
      <c r="E118" s="1" t="s">
        <v>350</v>
      </c>
      <c r="F118" s="1">
        <v>75</v>
      </c>
      <c r="G118" s="1" t="s">
        <v>6450</v>
      </c>
      <c r="H118" s="1" t="s">
        <v>6447</v>
      </c>
      <c r="I118" s="1" t="s">
        <v>6</v>
      </c>
      <c r="J118" s="1" t="s">
        <v>470</v>
      </c>
      <c r="K118" s="1">
        <v>77.3</v>
      </c>
      <c r="L118" s="1" t="s">
        <v>6024</v>
      </c>
      <c r="M118" s="1">
        <v>0</v>
      </c>
      <c r="N118" s="1">
        <v>0</v>
      </c>
      <c r="O118" s="1">
        <v>9.1862999999999992</v>
      </c>
      <c r="P118" s="1">
        <v>173.72836799999999</v>
      </c>
      <c r="Q118" s="1">
        <v>0</v>
      </c>
      <c r="R118" s="1">
        <v>0.52780658399999991</v>
      </c>
      <c r="S118" s="3">
        <v>11.342332079999998</v>
      </c>
      <c r="T118" s="3">
        <v>0.2895568812</v>
      </c>
      <c r="U118" s="80"/>
      <c r="V118" s="3"/>
      <c r="W118" s="3"/>
      <c r="X118" s="3"/>
      <c r="Y118" s="3"/>
      <c r="Z118" s="3"/>
      <c r="AA118" s="3"/>
      <c r="AB118" s="95"/>
      <c r="AN118" s="104"/>
    </row>
    <row r="119" spans="1:41" s="67" customFormat="1">
      <c r="A119" s="1" t="s">
        <v>6014</v>
      </c>
      <c r="B119" s="1">
        <v>2012</v>
      </c>
      <c r="C119" s="1" t="s">
        <v>6451</v>
      </c>
      <c r="D119" s="1" t="s">
        <v>6452</v>
      </c>
      <c r="E119" s="1" t="s">
        <v>2185</v>
      </c>
      <c r="F119" s="1">
        <v>183</v>
      </c>
      <c r="G119" s="1" t="s">
        <v>6453</v>
      </c>
      <c r="H119" s="1" t="s">
        <v>6454</v>
      </c>
      <c r="I119" s="1" t="s">
        <v>6</v>
      </c>
      <c r="J119" s="1" t="s">
        <v>470</v>
      </c>
      <c r="K119" s="1">
        <v>53</v>
      </c>
      <c r="L119" s="1" t="s">
        <v>6024</v>
      </c>
      <c r="M119" s="1">
        <v>0</v>
      </c>
      <c r="N119" s="1">
        <v>0</v>
      </c>
      <c r="O119" s="1">
        <v>0</v>
      </c>
      <c r="P119" s="1">
        <v>1013.7605040000001</v>
      </c>
      <c r="Q119" s="1">
        <v>2.6379160000000001</v>
      </c>
      <c r="R119" s="1">
        <v>0.01</v>
      </c>
      <c r="S119" s="3">
        <v>60.825630240000002</v>
      </c>
      <c r="T119" s="3">
        <v>6.1700000000000005E-2</v>
      </c>
      <c r="U119" s="80"/>
      <c r="V119" s="3"/>
      <c r="W119" s="3"/>
      <c r="X119" s="3"/>
      <c r="Y119" s="3"/>
      <c r="Z119" s="3"/>
      <c r="AA119" s="3"/>
      <c r="AB119" s="95"/>
      <c r="AN119" s="104"/>
    </row>
    <row r="120" spans="1:41" s="67" customFormat="1">
      <c r="A120" s="1" t="s">
        <v>6014</v>
      </c>
      <c r="B120" s="1">
        <v>2012</v>
      </c>
      <c r="C120" s="1" t="s">
        <v>6455</v>
      </c>
      <c r="D120" s="1" t="s">
        <v>6456</v>
      </c>
      <c r="E120" s="1" t="s">
        <v>2366</v>
      </c>
      <c r="F120" s="1">
        <v>223</v>
      </c>
      <c r="G120" s="1" t="s">
        <v>6457</v>
      </c>
      <c r="H120" s="1" t="s">
        <v>6454</v>
      </c>
      <c r="I120" s="1" t="s">
        <v>34</v>
      </c>
      <c r="J120" s="1" t="s">
        <v>470</v>
      </c>
      <c r="K120" s="1">
        <v>102.35</v>
      </c>
      <c r="L120" s="1" t="s">
        <v>6024</v>
      </c>
      <c r="M120" s="1">
        <v>13.125294</v>
      </c>
      <c r="N120" s="1">
        <v>0</v>
      </c>
      <c r="O120" s="1">
        <v>2.4348457510000001</v>
      </c>
      <c r="P120" s="1">
        <v>2139.4881359999999</v>
      </c>
      <c r="Q120" s="1">
        <v>0</v>
      </c>
      <c r="R120" s="1">
        <v>1.6130467949591143</v>
      </c>
      <c r="S120" s="3">
        <v>129.30289654506001</v>
      </c>
      <c r="T120" s="3">
        <v>1.9373520870000003</v>
      </c>
      <c r="U120" s="80"/>
      <c r="V120" s="3"/>
      <c r="W120" s="3"/>
      <c r="X120" s="3"/>
      <c r="Y120" s="3"/>
      <c r="Z120" s="3"/>
      <c r="AA120" s="3"/>
      <c r="AB120" s="40"/>
      <c r="AC120" s="35"/>
      <c r="AD120" s="35"/>
      <c r="AE120" s="35"/>
      <c r="AF120" s="35"/>
      <c r="AG120" s="35"/>
      <c r="AH120" s="35"/>
      <c r="AI120" s="35"/>
      <c r="AJ120" s="35"/>
      <c r="AK120" s="35"/>
      <c r="AL120" s="35"/>
      <c r="AM120" s="35"/>
      <c r="AN120" s="105"/>
      <c r="AO120" s="35"/>
    </row>
    <row r="121" spans="1:41" s="31" customFormat="1">
      <c r="A121" s="4" t="s">
        <v>6014</v>
      </c>
      <c r="B121" s="4">
        <v>2012</v>
      </c>
      <c r="C121" s="4" t="s">
        <v>6458</v>
      </c>
      <c r="D121" s="4" t="s">
        <v>6459</v>
      </c>
      <c r="E121" s="4" t="s">
        <v>305</v>
      </c>
      <c r="F121" s="4">
        <v>65</v>
      </c>
      <c r="G121" s="4" t="s">
        <v>6460</v>
      </c>
      <c r="H121" s="4" t="s">
        <v>6461</v>
      </c>
      <c r="I121" s="4" t="s">
        <v>6</v>
      </c>
      <c r="J121" s="4" t="s">
        <v>470</v>
      </c>
      <c r="K121" s="4">
        <v>202</v>
      </c>
      <c r="L121" s="4" t="s">
        <v>6024</v>
      </c>
      <c r="M121" s="4">
        <v>0</v>
      </c>
      <c r="N121" s="4">
        <v>1481.6778599999998</v>
      </c>
      <c r="O121" s="4">
        <v>364.94692650000002</v>
      </c>
      <c r="P121" s="4">
        <v>0</v>
      </c>
      <c r="Q121" s="4">
        <v>0</v>
      </c>
      <c r="R121" s="4">
        <v>761.69579739999995</v>
      </c>
      <c r="S121" s="16">
        <v>358.346757561</v>
      </c>
      <c r="T121" s="16">
        <v>80.759715549630016</v>
      </c>
      <c r="U121" s="89"/>
      <c r="V121" s="16"/>
      <c r="W121" s="16"/>
      <c r="X121" s="16"/>
      <c r="Y121" s="16"/>
      <c r="Z121" s="16"/>
      <c r="AA121" s="16"/>
      <c r="AB121" s="41" t="str">
        <f>[1]FR!B$1716</f>
        <v>8.(b).(ii)</v>
      </c>
      <c r="AC121" s="24" t="str">
        <f>[1]FR!C$1716</f>
        <v>TEREOS</v>
      </c>
      <c r="AD121" s="24" t="str">
        <f>[1]FR!D$1716</f>
        <v>TEREOS</v>
      </c>
      <c r="AE121" s="24">
        <f>[1]FR!E$1716</f>
        <v>4789</v>
      </c>
      <c r="AF121" s="24" t="str">
        <f>[1]FR!F$1716</f>
        <v>100 RUE DE VERDUN BP 89</v>
      </c>
      <c r="AG121" s="24" t="str">
        <f>[1]FR!G$1716</f>
        <v/>
      </c>
      <c r="AH121" s="24" t="str">
        <f>[1]FR!H$1716</f>
        <v>LILLERS</v>
      </c>
      <c r="AI121" s="24" t="str">
        <f>[1]FR!I$1716</f>
        <v>62190</v>
      </c>
      <c r="AJ121" s="24">
        <f>[1]FR!J$1716</f>
        <v>403</v>
      </c>
      <c r="AK121" s="24">
        <f>[1]FR!K$1716</f>
        <v>871</v>
      </c>
      <c r="AL121" s="24">
        <f>[1]FR!L$1716</f>
        <v>0</v>
      </c>
      <c r="AM121" s="24">
        <f>[1]FR!M$1716</f>
        <v>202</v>
      </c>
      <c r="AN121" s="109" t="s">
        <v>809</v>
      </c>
      <c r="AO121" s="24"/>
    </row>
    <row r="122" spans="1:41" s="31" customFormat="1">
      <c r="A122" s="4" t="s">
        <v>6014</v>
      </c>
      <c r="B122" s="4">
        <v>2012</v>
      </c>
      <c r="C122" s="4" t="s">
        <v>6462</v>
      </c>
      <c r="D122" s="4" t="s">
        <v>6463</v>
      </c>
      <c r="E122" s="4" t="s">
        <v>2458</v>
      </c>
      <c r="F122" s="4">
        <v>245</v>
      </c>
      <c r="G122" s="4" t="s">
        <v>6464</v>
      </c>
      <c r="H122" s="4" t="s">
        <v>6465</v>
      </c>
      <c r="I122" s="4" t="s">
        <v>14</v>
      </c>
      <c r="J122" s="4" t="s">
        <v>15</v>
      </c>
      <c r="K122" s="4">
        <v>72</v>
      </c>
      <c r="L122" s="4" t="s">
        <v>6024</v>
      </c>
      <c r="M122" s="4">
        <v>0</v>
      </c>
      <c r="N122" s="4">
        <v>0</v>
      </c>
      <c r="O122" s="4">
        <v>0</v>
      </c>
      <c r="P122" s="4">
        <v>70.185600000000008</v>
      </c>
      <c r="Q122" s="4">
        <v>0</v>
      </c>
      <c r="R122" s="4">
        <v>3.50928E-2</v>
      </c>
      <c r="S122" s="16">
        <v>4.2111360000000007</v>
      </c>
      <c r="T122" s="16">
        <v>0</v>
      </c>
      <c r="U122" s="87"/>
      <c r="V122" s="16"/>
      <c r="W122" s="16"/>
      <c r="X122" s="16"/>
      <c r="Y122" s="16"/>
      <c r="Z122" s="16"/>
      <c r="AA122" s="16"/>
      <c r="AB122" s="41" t="str">
        <f>[1]FR!B$1724</f>
        <v>1.(c)</v>
      </c>
      <c r="AC122" s="24" t="str">
        <f>[1]FR!C$1724</f>
        <v>SDCL BIOMASSE</v>
      </c>
      <c r="AD122" s="24" t="str">
        <f>[1]FR!D$1724</f>
        <v>DALKIA SDCL BIOMASSE LIMOGES D97688L</v>
      </c>
      <c r="AE122" s="24">
        <f>[1]FR!E$1724</f>
        <v>190186</v>
      </c>
      <c r="AF122" s="24" t="str">
        <f>[1]FR!F$1724</f>
        <v>38 RUE JULES LADOUMEGUE</v>
      </c>
      <c r="AG122" s="24" t="str">
        <f>[1]FR!G$1724</f>
        <v/>
      </c>
      <c r="AH122" s="24" t="str">
        <f>[1]FR!H$1724</f>
        <v>LIMOGES</v>
      </c>
      <c r="AI122" s="24" t="str">
        <f>[1]FR!I$1724</f>
        <v>87100</v>
      </c>
      <c r="AJ122" s="24">
        <f>[1]FR!J$1724</f>
        <v>120</v>
      </c>
      <c r="AK122" s="24">
        <f>[1]FR!K$1724</f>
        <v>0</v>
      </c>
      <c r="AL122" s="24">
        <f>[1]FR!L$1724</f>
        <v>0</v>
      </c>
      <c r="AM122" s="24">
        <f>[1]FR!M$1724</f>
        <v>0</v>
      </c>
      <c r="AN122" s="23" t="s">
        <v>809</v>
      </c>
      <c r="AO122" s="24"/>
    </row>
    <row r="123" spans="1:41" s="67" customFormat="1">
      <c r="A123" s="1" t="s">
        <v>6014</v>
      </c>
      <c r="B123" s="1">
        <v>2012</v>
      </c>
      <c r="C123" s="1" t="s">
        <v>6466</v>
      </c>
      <c r="D123" s="1" t="s">
        <v>6467</v>
      </c>
      <c r="E123" s="1" t="s">
        <v>376</v>
      </c>
      <c r="F123" s="1">
        <v>81</v>
      </c>
      <c r="G123" s="1" t="s">
        <v>6468</v>
      </c>
      <c r="H123" s="1" t="s">
        <v>6469</v>
      </c>
      <c r="I123" s="1" t="s">
        <v>6</v>
      </c>
      <c r="J123" s="1" t="s">
        <v>470</v>
      </c>
      <c r="K123" s="1">
        <v>348.9</v>
      </c>
      <c r="L123" s="1" t="s">
        <v>6024</v>
      </c>
      <c r="M123" s="1">
        <v>0</v>
      </c>
      <c r="N123" s="1">
        <v>0</v>
      </c>
      <c r="O123" s="1">
        <v>3071.3548723713993</v>
      </c>
      <c r="P123" s="1">
        <v>0</v>
      </c>
      <c r="Q123" s="1">
        <v>47.849705999999998</v>
      </c>
      <c r="R123" s="1">
        <v>508.14600000000002</v>
      </c>
      <c r="S123" s="3">
        <v>316.54114808935998</v>
      </c>
      <c r="T123" s="3">
        <v>15.382</v>
      </c>
      <c r="U123" s="80"/>
      <c r="V123" s="3"/>
      <c r="W123" s="3"/>
      <c r="X123" s="3"/>
      <c r="Y123" s="3"/>
      <c r="Z123" s="3"/>
      <c r="AA123" s="3"/>
      <c r="AB123" s="95"/>
      <c r="AN123" s="104"/>
    </row>
    <row r="124" spans="1:41" s="67" customFormat="1">
      <c r="A124" s="1" t="s">
        <v>6014</v>
      </c>
      <c r="B124" s="1">
        <v>2012</v>
      </c>
      <c r="C124" s="1" t="s">
        <v>6470</v>
      </c>
      <c r="D124" s="1" t="s">
        <v>6471</v>
      </c>
      <c r="E124" s="1" t="s">
        <v>380</v>
      </c>
      <c r="F124" s="1">
        <v>82</v>
      </c>
      <c r="G124" s="1" t="s">
        <v>6472</v>
      </c>
      <c r="H124" s="1" t="s">
        <v>6469</v>
      </c>
      <c r="I124" s="1" t="s">
        <v>6</v>
      </c>
      <c r="J124" s="1" t="s">
        <v>633</v>
      </c>
      <c r="K124" s="1">
        <v>570</v>
      </c>
      <c r="L124" s="1" t="s">
        <v>6024</v>
      </c>
      <c r="M124" s="1">
        <v>0</v>
      </c>
      <c r="N124" s="1">
        <v>0</v>
      </c>
      <c r="O124" s="1">
        <v>16.158561829713673</v>
      </c>
      <c r="P124" s="1">
        <v>477.55045228634788</v>
      </c>
      <c r="Q124" s="1">
        <v>0</v>
      </c>
      <c r="R124" s="1">
        <v>5.5218892810566906</v>
      </c>
      <c r="S124" s="3">
        <v>8.2662559595563199</v>
      </c>
      <c r="T124" s="3">
        <v>0.6878099572645</v>
      </c>
      <c r="U124" s="80"/>
      <c r="V124" s="3"/>
      <c r="W124" s="3"/>
      <c r="X124" s="3"/>
      <c r="Y124" s="3"/>
      <c r="Z124" s="3"/>
      <c r="AA124" s="3"/>
      <c r="AB124" s="95"/>
      <c r="AN124" s="104"/>
    </row>
    <row r="125" spans="1:41" s="67" customFormat="1">
      <c r="A125" s="1" t="s">
        <v>6014</v>
      </c>
      <c r="B125" s="1">
        <v>2012</v>
      </c>
      <c r="C125" s="1" t="s">
        <v>6473</v>
      </c>
      <c r="D125" s="1" t="s">
        <v>6474</v>
      </c>
      <c r="E125" s="1" t="s">
        <v>385</v>
      </c>
      <c r="F125" s="1">
        <v>83</v>
      </c>
      <c r="G125" s="1" t="s">
        <v>6475</v>
      </c>
      <c r="H125" s="1" t="s">
        <v>6469</v>
      </c>
      <c r="I125" s="1" t="s">
        <v>14</v>
      </c>
      <c r="J125" s="1" t="s">
        <v>633</v>
      </c>
      <c r="K125" s="1">
        <v>100</v>
      </c>
      <c r="L125" s="1" t="s">
        <v>6024</v>
      </c>
      <c r="M125" s="1">
        <v>0</v>
      </c>
      <c r="N125" s="1">
        <v>0</v>
      </c>
      <c r="O125" s="1">
        <v>0</v>
      </c>
      <c r="P125" s="1">
        <v>0</v>
      </c>
      <c r="Q125" s="1">
        <v>0</v>
      </c>
      <c r="R125" s="1">
        <v>0</v>
      </c>
      <c r="S125" s="3">
        <v>0</v>
      </c>
      <c r="T125" s="3">
        <v>0</v>
      </c>
      <c r="U125" s="80"/>
      <c r="V125" s="3"/>
      <c r="W125" s="3"/>
      <c r="X125" s="3"/>
      <c r="Y125" s="3"/>
      <c r="Z125" s="3"/>
      <c r="AA125" s="3"/>
      <c r="AB125" s="95"/>
      <c r="AN125" s="104"/>
    </row>
    <row r="126" spans="1:41" s="31" customFormat="1">
      <c r="A126" s="4" t="s">
        <v>6014</v>
      </c>
      <c r="B126" s="4">
        <v>2012</v>
      </c>
      <c r="C126" s="4" t="s">
        <v>6476</v>
      </c>
      <c r="D126" s="4" t="s">
        <v>6477</v>
      </c>
      <c r="E126" s="4" t="s">
        <v>2477</v>
      </c>
      <c r="F126" s="4">
        <v>249</v>
      </c>
      <c r="G126" s="4" t="s">
        <v>6478</v>
      </c>
      <c r="H126" s="4" t="s">
        <v>6479</v>
      </c>
      <c r="I126" s="4" t="s">
        <v>34</v>
      </c>
      <c r="J126" s="4" t="s">
        <v>476</v>
      </c>
      <c r="K126" s="4">
        <v>120</v>
      </c>
      <c r="L126" s="4" t="s">
        <v>6019</v>
      </c>
      <c r="M126" s="4">
        <v>0</v>
      </c>
      <c r="N126" s="4">
        <v>0</v>
      </c>
      <c r="O126" s="4">
        <v>335.16689376384005</v>
      </c>
      <c r="P126" s="4">
        <v>0</v>
      </c>
      <c r="Q126" s="4">
        <v>0</v>
      </c>
      <c r="R126" s="4">
        <v>12.527623672327699</v>
      </c>
      <c r="S126" s="16">
        <v>117.30841281734401</v>
      </c>
      <c r="T126" s="16">
        <v>2.3461682563468802</v>
      </c>
      <c r="U126" s="89"/>
      <c r="V126" s="16"/>
      <c r="W126" s="16"/>
      <c r="X126" s="16"/>
      <c r="Y126" s="16"/>
      <c r="Z126" s="16"/>
      <c r="AA126" s="16"/>
      <c r="AB126" s="28" t="str">
        <f>[1]FR!B$1811</f>
        <v>1.(c)</v>
      </c>
      <c r="AC126" s="31" t="str">
        <f>[1]FR!C$1811</f>
        <v>EDF-GDF SUEZ CORSE</v>
      </c>
      <c r="AD126" s="31" t="str">
        <f>[1]FR!D$1811</f>
        <v>Centrale thermique de LUCCIANA</v>
      </c>
      <c r="AE126" s="31">
        <f>[1]FR!E$1811</f>
        <v>4930</v>
      </c>
      <c r="AF126" s="31" t="str">
        <f>[1]FR!F$1811</f>
        <v>Centrale Thermique de LUCCIANA, BP 07</v>
      </c>
      <c r="AG126" s="31" t="str">
        <f>[1]FR!G$1811</f>
        <v/>
      </c>
      <c r="AH126" s="31" t="str">
        <f>[1]FR!H$1811</f>
        <v>LUCCIANA</v>
      </c>
      <c r="AI126" s="31" t="str">
        <f>[1]FR!I$1811</f>
        <v>20290</v>
      </c>
      <c r="AJ126" s="31">
        <f>[1]FR!J$1811</f>
        <v>3800</v>
      </c>
      <c r="AK126" s="31">
        <f>[1]FR!K$1811</f>
        <v>449</v>
      </c>
      <c r="AL126" s="31">
        <f>[1]FR!L$1811</f>
        <v>51.7</v>
      </c>
      <c r="AM126" s="31">
        <f>[1]FR!M$1811</f>
        <v>252</v>
      </c>
      <c r="AN126" s="103" t="s">
        <v>809</v>
      </c>
    </row>
    <row r="127" spans="1:41" s="67" customFormat="1">
      <c r="A127" s="1" t="s">
        <v>6014</v>
      </c>
      <c r="B127" s="1">
        <v>2012</v>
      </c>
      <c r="C127" s="1" t="s">
        <v>6480</v>
      </c>
      <c r="D127" s="1" t="s">
        <v>6481</v>
      </c>
      <c r="E127" s="1" t="s">
        <v>393</v>
      </c>
      <c r="F127" s="1">
        <v>85</v>
      </c>
      <c r="G127" s="1" t="s">
        <v>6482</v>
      </c>
      <c r="H127" s="1" t="s">
        <v>6483</v>
      </c>
      <c r="I127" s="1" t="s">
        <v>6</v>
      </c>
      <c r="J127" s="1" t="s">
        <v>15</v>
      </c>
      <c r="K127" s="1">
        <v>98.51</v>
      </c>
      <c r="L127" s="1" t="s">
        <v>6024</v>
      </c>
      <c r="M127" s="1">
        <v>0</v>
      </c>
      <c r="N127" s="1">
        <v>0</v>
      </c>
      <c r="O127" s="1">
        <v>61.96</v>
      </c>
      <c r="P127" s="1">
        <v>200.53680354900004</v>
      </c>
      <c r="Q127" s="1">
        <v>0</v>
      </c>
      <c r="R127" s="1">
        <v>13.48</v>
      </c>
      <c r="S127" s="3">
        <v>13.2</v>
      </c>
      <c r="T127" s="3">
        <v>0.22</v>
      </c>
      <c r="U127" s="80"/>
      <c r="V127" s="3"/>
      <c r="W127" s="3"/>
      <c r="X127" s="3"/>
      <c r="Y127" s="3"/>
      <c r="Z127" s="3"/>
      <c r="AA127" s="3"/>
      <c r="AB127" s="95"/>
      <c r="AN127" s="104"/>
    </row>
    <row r="128" spans="1:41" s="67" customFormat="1">
      <c r="A128" s="1" t="s">
        <v>6014</v>
      </c>
      <c r="B128" s="1">
        <v>2012</v>
      </c>
      <c r="C128" s="1" t="s">
        <v>6484</v>
      </c>
      <c r="D128" s="1" t="s">
        <v>6485</v>
      </c>
      <c r="E128" s="1" t="s">
        <v>397</v>
      </c>
      <c r="F128" s="1">
        <v>86</v>
      </c>
      <c r="G128" s="1" t="s">
        <v>6486</v>
      </c>
      <c r="H128" s="1" t="s">
        <v>6483</v>
      </c>
      <c r="I128" s="1" t="s">
        <v>14</v>
      </c>
      <c r="J128" s="1" t="s">
        <v>15</v>
      </c>
      <c r="K128" s="1">
        <v>53.76</v>
      </c>
      <c r="L128" s="1" t="s">
        <v>6024</v>
      </c>
      <c r="M128" s="1">
        <v>0</v>
      </c>
      <c r="N128" s="1">
        <v>0</v>
      </c>
      <c r="O128" s="1">
        <v>0</v>
      </c>
      <c r="P128" s="1">
        <v>98.593888140000018</v>
      </c>
      <c r="Q128" s="1">
        <v>0</v>
      </c>
      <c r="R128" s="1">
        <v>4.9296944070000015E-2</v>
      </c>
      <c r="S128" s="3">
        <v>6.57</v>
      </c>
      <c r="T128" s="3">
        <v>8.8734499326000013E-2</v>
      </c>
      <c r="U128" s="80"/>
      <c r="V128" s="3"/>
      <c r="W128" s="3"/>
      <c r="X128" s="3"/>
      <c r="Y128" s="3"/>
      <c r="Z128" s="3"/>
      <c r="AA128" s="3"/>
      <c r="AB128" s="95"/>
      <c r="AN128" s="104"/>
    </row>
    <row r="129" spans="1:41" s="31" customFormat="1">
      <c r="A129" s="4" t="s">
        <v>6014</v>
      </c>
      <c r="B129" s="4">
        <v>2012</v>
      </c>
      <c r="C129" s="4" t="s">
        <v>6487</v>
      </c>
      <c r="D129" s="4" t="s">
        <v>6488</v>
      </c>
      <c r="E129" s="4" t="s">
        <v>256</v>
      </c>
      <c r="F129" s="4">
        <v>54</v>
      </c>
      <c r="G129" s="4" t="s">
        <v>6489</v>
      </c>
      <c r="H129" s="4" t="s">
        <v>6490</v>
      </c>
      <c r="I129" s="1" t="s">
        <v>6</v>
      </c>
      <c r="J129" s="1" t="s">
        <v>15</v>
      </c>
      <c r="K129" s="1">
        <v>146</v>
      </c>
      <c r="L129" s="1" t="s">
        <v>6024</v>
      </c>
      <c r="M129" s="1">
        <v>0</v>
      </c>
      <c r="N129" s="1">
        <v>0</v>
      </c>
      <c r="O129" s="1">
        <v>450.54599999999999</v>
      </c>
      <c r="P129" s="1">
        <v>0</v>
      </c>
      <c r="Q129" s="1">
        <v>0</v>
      </c>
      <c r="R129" s="4">
        <v>204.162216624</v>
      </c>
      <c r="S129" s="16">
        <v>81.098280000000003</v>
      </c>
      <c r="T129" s="3">
        <v>7.6340514240000008</v>
      </c>
      <c r="U129" s="81"/>
      <c r="V129" s="3"/>
      <c r="W129" s="3"/>
      <c r="X129" s="3"/>
      <c r="Y129" s="3"/>
      <c r="Z129" s="3"/>
      <c r="AA129" s="3"/>
      <c r="AB129" s="28" t="str">
        <f>[1]FR!B$1838</f>
        <v>1.(c)</v>
      </c>
      <c r="AC129" s="31" t="str">
        <f>[1]FR!C$1838</f>
        <v>SMADEC</v>
      </c>
      <c r="AD129" s="31" t="str">
        <f>[1]FR!D$1838</f>
        <v>Chaufferie urbaine de Mâcon</v>
      </c>
      <c r="AE129" s="31">
        <f>[1]FR!E$1838</f>
        <v>17505</v>
      </c>
      <c r="AF129" s="31" t="str">
        <f>[1]FR!F$1838</f>
        <v>51 rue des Charmilles</v>
      </c>
      <c r="AG129" s="31" t="str">
        <f>[1]FR!G$1838</f>
        <v/>
      </c>
      <c r="AH129" s="31" t="str">
        <f>[1]FR!H$1838</f>
        <v>MACON</v>
      </c>
      <c r="AI129" s="31" t="str">
        <f>[1]FR!I$1838</f>
        <v>71040</v>
      </c>
      <c r="AJ129" s="31">
        <f>[1]FR!J$1838</f>
        <v>0</v>
      </c>
      <c r="AK129" s="31">
        <f>[1]FR!K$1838</f>
        <v>204</v>
      </c>
      <c r="AL129" s="67">
        <f>[1]FR!L$1838</f>
        <v>0</v>
      </c>
      <c r="AM129" s="95">
        <f>[1]FR!M$1838</f>
        <v>0</v>
      </c>
      <c r="AN129" s="103" t="s">
        <v>12971</v>
      </c>
    </row>
    <row r="130" spans="1:41" s="31" customFormat="1">
      <c r="A130" s="4" t="s">
        <v>6014</v>
      </c>
      <c r="B130" s="4">
        <v>2012</v>
      </c>
      <c r="C130" s="4" t="s">
        <v>6491</v>
      </c>
      <c r="D130" s="4" t="s">
        <v>6492</v>
      </c>
      <c r="E130" s="4" t="s">
        <v>167</v>
      </c>
      <c r="F130" s="4">
        <v>34</v>
      </c>
      <c r="G130" s="4" t="s">
        <v>6493</v>
      </c>
      <c r="H130" s="4" t="s">
        <v>6494</v>
      </c>
      <c r="I130" s="4" t="s">
        <v>6</v>
      </c>
      <c r="J130" s="4" t="s">
        <v>470</v>
      </c>
      <c r="K130" s="4">
        <v>117.7</v>
      </c>
      <c r="L130" s="4" t="s">
        <v>6024</v>
      </c>
      <c r="M130" s="4">
        <v>797.91112990685997</v>
      </c>
      <c r="N130" s="4">
        <v>0</v>
      </c>
      <c r="O130" s="4">
        <v>0.27142709999999998</v>
      </c>
      <c r="P130" s="4">
        <v>41.259097006600001</v>
      </c>
      <c r="Q130" s="4">
        <v>0</v>
      </c>
      <c r="R130" s="4">
        <v>3.1233835809577997</v>
      </c>
      <c r="S130" s="16">
        <v>50.380462118606808</v>
      </c>
      <c r="T130" s="16">
        <v>0.75579605842211395</v>
      </c>
      <c r="U130" s="87"/>
      <c r="V130" s="16"/>
      <c r="W130" s="16"/>
      <c r="X130" s="16"/>
      <c r="Y130" s="16"/>
      <c r="Z130" s="16"/>
      <c r="AA130" s="16"/>
      <c r="AB130" s="28" t="str">
        <f>[1]FR!B$1851</f>
        <v>1.(c)</v>
      </c>
      <c r="AC130" s="31" t="str">
        <f>[1]FR!C$1851</f>
        <v>SIAAP - Site Seine Aval</v>
      </c>
      <c r="AD130" s="31" t="str">
        <f>[1]FR!D$1851</f>
        <v>SIAAP Site Seine Aval</v>
      </c>
      <c r="AE130" s="31">
        <f>[1]FR!E$1851</f>
        <v>4416</v>
      </c>
      <c r="AF130" s="31" t="str">
        <f>[1]FR!F$1851</f>
        <v>BP 104</v>
      </c>
      <c r="AG130" s="31" t="str">
        <f>[1]FR!G$1851</f>
        <v/>
      </c>
      <c r="AH130" s="31" t="str">
        <f>[1]FR!H$1851</f>
        <v>MAISONS-LAFFITTE</v>
      </c>
      <c r="AI130" s="31" t="str">
        <f>[1]FR!I$1851</f>
        <v>78603</v>
      </c>
      <c r="AJ130" s="31">
        <f>[1]FR!J$1851</f>
        <v>232</v>
      </c>
      <c r="AK130" s="31">
        <f>[1]FR!K$1851</f>
        <v>0</v>
      </c>
      <c r="AL130" s="31">
        <f>[1]FR!L$1851</f>
        <v>0</v>
      </c>
      <c r="AM130" s="31">
        <f>[1]FR!M$1851</f>
        <v>126</v>
      </c>
      <c r="AN130" s="103" t="s">
        <v>809</v>
      </c>
    </row>
    <row r="131" spans="1:41" s="67" customFormat="1">
      <c r="A131" s="1" t="s">
        <v>6014</v>
      </c>
      <c r="B131" s="1">
        <v>2012</v>
      </c>
      <c r="C131" s="1" t="s">
        <v>6495</v>
      </c>
      <c r="D131" s="1" t="s">
        <v>6496</v>
      </c>
      <c r="E131" s="1" t="s">
        <v>2031</v>
      </c>
      <c r="F131" s="1">
        <v>150</v>
      </c>
      <c r="G131" s="1" t="s">
        <v>6497</v>
      </c>
      <c r="H131" s="1" t="s">
        <v>6498</v>
      </c>
      <c r="I131" s="1" t="s">
        <v>6</v>
      </c>
      <c r="J131" s="1" t="s">
        <v>15</v>
      </c>
      <c r="K131" s="1">
        <v>59.54</v>
      </c>
      <c r="L131" s="1" t="s">
        <v>6024</v>
      </c>
      <c r="M131" s="1">
        <v>0</v>
      </c>
      <c r="N131" s="1">
        <v>0</v>
      </c>
      <c r="O131" s="1">
        <v>2.5760000000000001</v>
      </c>
      <c r="P131" s="1">
        <v>142.225596</v>
      </c>
      <c r="Q131" s="1">
        <v>0</v>
      </c>
      <c r="R131" s="1">
        <v>1.3591127980000002</v>
      </c>
      <c r="S131" s="3">
        <v>8.9714557600000013</v>
      </c>
      <c r="T131" s="3">
        <v>0.15067303650000002</v>
      </c>
      <c r="U131" s="80"/>
      <c r="V131" s="3"/>
      <c r="W131" s="3"/>
      <c r="X131" s="3"/>
      <c r="Y131" s="3"/>
      <c r="Z131" s="3"/>
      <c r="AA131" s="3"/>
      <c r="AB131" s="95"/>
      <c r="AN131" s="104"/>
    </row>
    <row r="132" spans="1:41" s="67" customFormat="1">
      <c r="A132" s="1" t="s">
        <v>6014</v>
      </c>
      <c r="B132" s="1">
        <v>2012</v>
      </c>
      <c r="C132" s="1" t="s">
        <v>6499</v>
      </c>
      <c r="D132" s="1" t="s">
        <v>6500</v>
      </c>
      <c r="E132" s="1" t="s">
        <v>2036</v>
      </c>
      <c r="F132" s="1">
        <v>151</v>
      </c>
      <c r="G132" s="1" t="s">
        <v>6501</v>
      </c>
      <c r="H132" s="1" t="s">
        <v>6498</v>
      </c>
      <c r="I132" s="1" t="s">
        <v>6</v>
      </c>
      <c r="J132" s="1" t="s">
        <v>470</v>
      </c>
      <c r="K132" s="1">
        <v>78.358999999999995</v>
      </c>
      <c r="L132" s="1" t="s">
        <v>6024</v>
      </c>
      <c r="M132" s="1">
        <v>0</v>
      </c>
      <c r="N132" s="1">
        <v>0</v>
      </c>
      <c r="O132" s="1">
        <v>0</v>
      </c>
      <c r="P132" s="1">
        <v>175.608</v>
      </c>
      <c r="Q132" s="1">
        <v>0</v>
      </c>
      <c r="R132" s="1">
        <v>8.7804000000000007E-2</v>
      </c>
      <c r="S132" s="3">
        <v>4.6711728000000008</v>
      </c>
      <c r="T132" s="3">
        <v>0.1580472</v>
      </c>
      <c r="U132" s="80"/>
      <c r="V132" s="3"/>
      <c r="W132" s="3"/>
      <c r="X132" s="3"/>
      <c r="Y132" s="3"/>
      <c r="Z132" s="3"/>
      <c r="AA132" s="3"/>
      <c r="AB132" s="95"/>
      <c r="AN132" s="104"/>
    </row>
    <row r="133" spans="1:41" s="67" customFormat="1">
      <c r="A133" s="1" t="s">
        <v>6014</v>
      </c>
      <c r="B133" s="1">
        <v>2012</v>
      </c>
      <c r="C133" s="1" t="s">
        <v>6502</v>
      </c>
      <c r="D133" s="1" t="s">
        <v>6503</v>
      </c>
      <c r="E133" s="1" t="s">
        <v>84</v>
      </c>
      <c r="F133" s="1">
        <v>16</v>
      </c>
      <c r="G133" s="1" t="s">
        <v>6504</v>
      </c>
      <c r="H133" s="1" t="s">
        <v>6505</v>
      </c>
      <c r="I133" s="1" t="s">
        <v>6</v>
      </c>
      <c r="J133" s="1" t="s">
        <v>15</v>
      </c>
      <c r="K133" s="1">
        <v>95</v>
      </c>
      <c r="L133" s="1" t="s">
        <v>6024</v>
      </c>
      <c r="M133" s="1">
        <v>0</v>
      </c>
      <c r="N133" s="1">
        <v>0</v>
      </c>
      <c r="O133" s="1">
        <v>0</v>
      </c>
      <c r="P133" s="1">
        <v>208.0586916</v>
      </c>
      <c r="Q133" s="1">
        <v>0</v>
      </c>
      <c r="R133" s="1">
        <v>0.10402934579999999</v>
      </c>
      <c r="S133" s="3">
        <v>12.483521496</v>
      </c>
      <c r="T133" s="3">
        <v>4.8000000000000001E-2</v>
      </c>
      <c r="U133" s="3"/>
      <c r="V133" s="3"/>
      <c r="W133" s="3"/>
      <c r="X133" s="3"/>
      <c r="Y133" s="3"/>
      <c r="Z133" s="3"/>
      <c r="AA133" s="3"/>
      <c r="AB133" s="95"/>
      <c r="AN133" s="104"/>
    </row>
    <row r="134" spans="1:41" s="31" customFormat="1">
      <c r="A134" s="4" t="s">
        <v>6014</v>
      </c>
      <c r="B134" s="4">
        <v>2012</v>
      </c>
      <c r="C134" s="4" t="s">
        <v>6506</v>
      </c>
      <c r="D134" s="4" t="s">
        <v>6507</v>
      </c>
      <c r="E134" s="4" t="s">
        <v>2295</v>
      </c>
      <c r="F134" s="4">
        <v>208</v>
      </c>
      <c r="G134" s="4" t="s">
        <v>6508</v>
      </c>
      <c r="H134" s="4" t="s">
        <v>6509</v>
      </c>
      <c r="I134" s="4" t="s">
        <v>14</v>
      </c>
      <c r="J134" s="4" t="s">
        <v>470</v>
      </c>
      <c r="K134" s="4">
        <v>149.30000000000001</v>
      </c>
      <c r="L134" s="4" t="s">
        <v>6024</v>
      </c>
      <c r="M134" s="4">
        <v>0</v>
      </c>
      <c r="N134" s="4">
        <v>0</v>
      </c>
      <c r="O134" s="4">
        <v>0</v>
      </c>
      <c r="P134" s="4">
        <v>1908.0673875</v>
      </c>
      <c r="Q134" s="4">
        <v>0</v>
      </c>
      <c r="R134" s="4">
        <v>0.76695531730555</v>
      </c>
      <c r="S134" s="16">
        <v>31.570739942445002</v>
      </c>
      <c r="T134" s="16">
        <v>0.78608363385555002</v>
      </c>
      <c r="U134" s="87"/>
      <c r="V134" s="16"/>
      <c r="W134" s="16"/>
      <c r="X134" s="16"/>
      <c r="Y134" s="16"/>
      <c r="Z134" s="16"/>
      <c r="AA134" s="16"/>
      <c r="AB134" s="41" t="str">
        <f>[1]FR!B$1883</f>
        <v>8.(b).(i)</v>
      </c>
      <c r="AC134" s="24" t="str">
        <f>[1]FR!C$1883</f>
        <v>NESTLE PURINA PETCARE FRANCE</v>
      </c>
      <c r="AD134" s="24" t="str">
        <f>[1]FR!D$1883</f>
        <v>NESTLE PURINA PETCARE Usine de MARCONNELLE</v>
      </c>
      <c r="AE134" s="24">
        <f>[1]FR!E$1883</f>
        <v>104729</v>
      </c>
      <c r="AF134" s="24" t="str">
        <f>[1]FR!F$1883</f>
        <v>Zone Industrielle</v>
      </c>
      <c r="AG134" s="24" t="str">
        <f>[1]FR!G$1883</f>
        <v/>
      </c>
      <c r="AH134" s="24" t="str">
        <f>[1]FR!H$1883</f>
        <v>MARCONNELLE</v>
      </c>
      <c r="AI134" s="24" t="str">
        <f>[1]FR!I$1883</f>
        <v>62140</v>
      </c>
      <c r="AJ134" s="24">
        <f>[1]FR!J$1883</f>
        <v>0</v>
      </c>
      <c r="AK134" s="24">
        <f>[1]FR!K$1883</f>
        <v>0</v>
      </c>
      <c r="AL134" s="24">
        <f>[1]FR!L$1883</f>
        <v>0</v>
      </c>
      <c r="AM134" s="24">
        <f>[1]FR!M$1883</f>
        <v>0</v>
      </c>
      <c r="AN134" s="109" t="s">
        <v>809</v>
      </c>
      <c r="AO134" s="24"/>
    </row>
    <row r="135" spans="1:41" s="67" customFormat="1">
      <c r="A135" s="1" t="s">
        <v>6014</v>
      </c>
      <c r="B135" s="1">
        <v>2012</v>
      </c>
      <c r="C135" s="1" t="s">
        <v>6510</v>
      </c>
      <c r="D135" s="1" t="s">
        <v>6511</v>
      </c>
      <c r="E135" s="1" t="s">
        <v>1854</v>
      </c>
      <c r="F135" s="1">
        <v>109</v>
      </c>
      <c r="G135" s="1" t="s">
        <v>6512</v>
      </c>
      <c r="H135" s="1" t="s">
        <v>6513</v>
      </c>
      <c r="I135" s="1" t="s">
        <v>6</v>
      </c>
      <c r="J135" s="1" t="s">
        <v>470</v>
      </c>
      <c r="K135" s="1">
        <v>67.239999999999995</v>
      </c>
      <c r="L135" s="1" t="s">
        <v>6024</v>
      </c>
      <c r="M135" s="1">
        <v>0</v>
      </c>
      <c r="N135" s="1">
        <v>0</v>
      </c>
      <c r="O135" s="1">
        <v>269.88137159999997</v>
      </c>
      <c r="P135" s="1">
        <v>1318.964524</v>
      </c>
      <c r="Q135" s="1">
        <v>0</v>
      </c>
      <c r="R135" s="1">
        <v>42.643283553982997</v>
      </c>
      <c r="S135" s="3">
        <v>101.814968452792</v>
      </c>
      <c r="T135" s="3">
        <v>3.0723858324719999</v>
      </c>
      <c r="U135" s="80"/>
      <c r="V135" s="3"/>
      <c r="W135" s="3"/>
      <c r="X135" s="3"/>
      <c r="Y135" s="3"/>
      <c r="Z135" s="3"/>
      <c r="AA135" s="3"/>
      <c r="AB135" s="40"/>
      <c r="AC135" s="35"/>
      <c r="AD135" s="35"/>
      <c r="AE135" s="35"/>
      <c r="AF135" s="35"/>
      <c r="AG135" s="35"/>
      <c r="AH135" s="35"/>
      <c r="AI135" s="35"/>
      <c r="AJ135" s="35"/>
      <c r="AK135" s="35"/>
      <c r="AL135" s="35"/>
      <c r="AM135" s="35"/>
      <c r="AN135" s="104"/>
    </row>
    <row r="136" spans="1:41" s="67" customFormat="1">
      <c r="A136" s="1" t="s">
        <v>6014</v>
      </c>
      <c r="B136" s="1">
        <v>2012</v>
      </c>
      <c r="C136" s="1" t="s">
        <v>6514</v>
      </c>
      <c r="D136" s="1" t="s">
        <v>6515</v>
      </c>
      <c r="E136" s="1" t="s">
        <v>1858</v>
      </c>
      <c r="F136" s="1">
        <v>110</v>
      </c>
      <c r="G136" s="1" t="s">
        <v>6516</v>
      </c>
      <c r="H136" s="1" t="s">
        <v>6517</v>
      </c>
      <c r="I136" s="1" t="s">
        <v>6</v>
      </c>
      <c r="J136" s="1" t="s">
        <v>633</v>
      </c>
      <c r="K136" s="1">
        <v>360</v>
      </c>
      <c r="L136" s="1" t="s">
        <v>6024</v>
      </c>
      <c r="M136" s="1">
        <v>0</v>
      </c>
      <c r="N136" s="1">
        <v>0</v>
      </c>
      <c r="O136" s="1">
        <v>3753.1585536399998</v>
      </c>
      <c r="P136" s="1">
        <v>970.63491835000002</v>
      </c>
      <c r="Q136" s="1">
        <v>353.72448831999998</v>
      </c>
      <c r="R136" s="1">
        <v>2779.7</v>
      </c>
      <c r="S136" s="3">
        <v>885.30019275503992</v>
      </c>
      <c r="T136" s="3">
        <v>116.317254368855</v>
      </c>
      <c r="U136" s="80"/>
      <c r="V136" s="3"/>
      <c r="W136" s="3"/>
      <c r="X136" s="3"/>
      <c r="Y136" s="3"/>
      <c r="Z136" s="3"/>
      <c r="AA136" s="3"/>
      <c r="AB136" s="95"/>
      <c r="AN136" s="104"/>
    </row>
    <row r="137" spans="1:41" s="67" customFormat="1">
      <c r="A137" s="1" t="s">
        <v>6014</v>
      </c>
      <c r="B137" s="1">
        <v>2012</v>
      </c>
      <c r="C137" s="1" t="s">
        <v>6518</v>
      </c>
      <c r="D137" s="1" t="s">
        <v>6519</v>
      </c>
      <c r="E137" s="1" t="s">
        <v>1862</v>
      </c>
      <c r="F137" s="1">
        <v>111</v>
      </c>
      <c r="G137" s="1" t="s">
        <v>6520</v>
      </c>
      <c r="H137" s="1" t="s">
        <v>6517</v>
      </c>
      <c r="I137" s="1" t="s">
        <v>6</v>
      </c>
      <c r="J137" s="1" t="s">
        <v>476</v>
      </c>
      <c r="K137" s="1">
        <v>1992</v>
      </c>
      <c r="L137" s="1" t="s">
        <v>6024</v>
      </c>
      <c r="M137" s="1">
        <v>0</v>
      </c>
      <c r="N137" s="1">
        <v>0</v>
      </c>
      <c r="O137" s="1">
        <v>439.1068015635098</v>
      </c>
      <c r="P137" s="1">
        <v>0</v>
      </c>
      <c r="Q137" s="1">
        <v>0.16102152</v>
      </c>
      <c r="R137" s="1">
        <v>113.068</v>
      </c>
      <c r="S137" s="3">
        <v>79.986000000000004</v>
      </c>
      <c r="T137" s="3">
        <v>2.16</v>
      </c>
      <c r="U137" s="80"/>
      <c r="V137" s="3"/>
      <c r="W137" s="3"/>
      <c r="X137" s="3"/>
      <c r="Y137" s="3"/>
      <c r="Z137" s="3"/>
      <c r="AA137" s="3"/>
      <c r="AB137" s="40"/>
      <c r="AC137" s="35"/>
      <c r="AD137" s="35"/>
      <c r="AE137" s="35"/>
      <c r="AF137" s="35"/>
      <c r="AG137" s="35"/>
      <c r="AH137" s="35"/>
      <c r="AI137" s="35"/>
      <c r="AJ137" s="35"/>
      <c r="AK137" s="35"/>
      <c r="AL137" s="35"/>
      <c r="AM137" s="35"/>
      <c r="AN137" s="105"/>
      <c r="AO137" s="35"/>
    </row>
    <row r="138" spans="1:41" s="67" customFormat="1">
      <c r="A138" s="1" t="s">
        <v>6014</v>
      </c>
      <c r="B138" s="1">
        <v>2012</v>
      </c>
      <c r="C138" s="1" t="s">
        <v>6521</v>
      </c>
      <c r="D138" s="1" t="s">
        <v>6522</v>
      </c>
      <c r="E138" s="1" t="s">
        <v>1866</v>
      </c>
      <c r="F138" s="1">
        <v>112</v>
      </c>
      <c r="G138" s="1" t="s">
        <v>6523</v>
      </c>
      <c r="H138" s="1" t="s">
        <v>6517</v>
      </c>
      <c r="I138" s="1" t="s">
        <v>34</v>
      </c>
      <c r="J138" s="1" t="s">
        <v>476</v>
      </c>
      <c r="K138" s="1">
        <v>1700</v>
      </c>
      <c r="L138" s="1" t="s">
        <v>6019</v>
      </c>
      <c r="M138" s="1">
        <v>0</v>
      </c>
      <c r="N138" s="1">
        <v>0</v>
      </c>
      <c r="O138" s="1">
        <v>0</v>
      </c>
      <c r="P138" s="1">
        <v>3936.0066857662678</v>
      </c>
      <c r="Q138" s="1">
        <v>0</v>
      </c>
      <c r="R138" s="1">
        <v>2.0372770605526203</v>
      </c>
      <c r="S138" s="3">
        <v>157.44000000000003</v>
      </c>
      <c r="T138" s="3">
        <v>3.5424060171896414</v>
      </c>
      <c r="U138" s="80"/>
      <c r="V138" s="3"/>
      <c r="W138" s="3"/>
      <c r="X138" s="3"/>
      <c r="Y138" s="3"/>
      <c r="Z138" s="3"/>
      <c r="AA138" s="3"/>
      <c r="AB138" s="40"/>
      <c r="AC138" s="35"/>
      <c r="AD138" s="35"/>
      <c r="AE138" s="35"/>
      <c r="AF138" s="35"/>
      <c r="AG138" s="35"/>
      <c r="AH138" s="35"/>
      <c r="AI138" s="35"/>
      <c r="AJ138" s="35"/>
      <c r="AK138" s="35"/>
      <c r="AL138" s="35"/>
      <c r="AM138" s="35"/>
      <c r="AN138" s="104"/>
    </row>
    <row r="139" spans="1:41" s="67" customFormat="1">
      <c r="A139" s="1" t="s">
        <v>6014</v>
      </c>
      <c r="B139" s="1">
        <v>2012</v>
      </c>
      <c r="C139" s="1" t="s">
        <v>6524</v>
      </c>
      <c r="D139" s="1" t="s">
        <v>6525</v>
      </c>
      <c r="E139" s="1" t="s">
        <v>1889</v>
      </c>
      <c r="F139" s="1">
        <v>117</v>
      </c>
      <c r="G139" s="1" t="s">
        <v>6526</v>
      </c>
      <c r="H139" s="1" t="s">
        <v>6517</v>
      </c>
      <c r="I139" s="1" t="s">
        <v>6</v>
      </c>
      <c r="J139" s="1" t="s">
        <v>470</v>
      </c>
      <c r="K139" s="1">
        <v>624</v>
      </c>
      <c r="L139" s="1" t="s">
        <v>6024</v>
      </c>
      <c r="M139" s="1">
        <v>0</v>
      </c>
      <c r="N139" s="1">
        <v>0</v>
      </c>
      <c r="O139" s="1">
        <v>7136.8181007539997</v>
      </c>
      <c r="P139" s="1">
        <v>0</v>
      </c>
      <c r="Q139" s="1">
        <v>4049.6586378283373</v>
      </c>
      <c r="R139" s="1">
        <v>2500.0226386184399</v>
      </c>
      <c r="S139" s="3">
        <v>938.67700000000002</v>
      </c>
      <c r="T139" s="3">
        <v>35.601410000000001</v>
      </c>
      <c r="U139" s="80"/>
      <c r="V139" s="3"/>
      <c r="W139" s="3"/>
      <c r="X139" s="3"/>
      <c r="Y139" s="3"/>
      <c r="Z139" s="3"/>
      <c r="AA139" s="3"/>
      <c r="AB139" s="95"/>
      <c r="AN139" s="104"/>
    </row>
    <row r="140" spans="1:41" s="31" customFormat="1">
      <c r="A140" s="4" t="s">
        <v>6014</v>
      </c>
      <c r="B140" s="4">
        <v>2012</v>
      </c>
      <c r="C140" s="4" t="s">
        <v>6527</v>
      </c>
      <c r="D140" s="4" t="s">
        <v>6528</v>
      </c>
      <c r="E140" s="4" t="s">
        <v>122</v>
      </c>
      <c r="F140" s="4">
        <v>24</v>
      </c>
      <c r="G140" s="4" t="s">
        <v>6529</v>
      </c>
      <c r="H140" s="4" t="s">
        <v>6530</v>
      </c>
      <c r="I140" s="4" t="s">
        <v>14</v>
      </c>
      <c r="J140" s="4" t="s">
        <v>15</v>
      </c>
      <c r="K140" s="4">
        <v>64</v>
      </c>
      <c r="L140" s="4" t="s">
        <v>6024</v>
      </c>
      <c r="M140" s="4">
        <v>411.0652</v>
      </c>
      <c r="N140" s="4">
        <v>270.74892</v>
      </c>
      <c r="O140" s="4">
        <v>3.8102400000000003</v>
      </c>
      <c r="P140" s="4">
        <v>0</v>
      </c>
      <c r="Q140" s="4">
        <v>0</v>
      </c>
      <c r="R140" s="4">
        <v>101.76315472</v>
      </c>
      <c r="S140" s="16">
        <v>108.3152114</v>
      </c>
      <c r="T140" s="16">
        <v>0.84479637800000007</v>
      </c>
      <c r="U140" s="87"/>
      <c r="V140" s="16"/>
      <c r="W140" s="16"/>
      <c r="X140" s="16"/>
      <c r="Y140" s="16"/>
      <c r="Z140" s="16"/>
      <c r="AA140" s="16"/>
      <c r="AB140" s="41" t="str">
        <f>[1]FR!B$1938</f>
        <v>5.(b)</v>
      </c>
      <c r="AC140" s="24" t="str">
        <f>[1]FR!C$1938</f>
        <v>CURMA</v>
      </c>
      <c r="AD140" s="24" t="str">
        <f>[1]FR!D$1938</f>
        <v>CURMA</v>
      </c>
      <c r="AE140" s="24">
        <f>[1]FR!E$1938</f>
        <v>4362</v>
      </c>
      <c r="AF140" s="24" t="str">
        <f>[1]FR!F$1938</f>
        <v>ZI de la bonde Route de la bonde</v>
      </c>
      <c r="AG140" s="24" t="str">
        <f>[1]FR!G$1938</f>
        <v/>
      </c>
      <c r="AH140" s="24" t="str">
        <f>[1]FR!H$1938</f>
        <v>MASSY</v>
      </c>
      <c r="AI140" s="24" t="str">
        <f>[1]FR!I$1938</f>
        <v>91300</v>
      </c>
      <c r="AJ140" s="24">
        <f>[1]FR!J$1938</f>
        <v>132</v>
      </c>
      <c r="AK140" s="24">
        <f>[1]FR!K$1938</f>
        <v>0</v>
      </c>
      <c r="AL140" s="24">
        <f>[1]FR!L$1938</f>
        <v>0</v>
      </c>
      <c r="AM140" s="24">
        <f>[1]FR!M$1938</f>
        <v>136</v>
      </c>
      <c r="AN140" s="109" t="s">
        <v>809</v>
      </c>
      <c r="AO140" s="24"/>
    </row>
    <row r="141" spans="1:41" s="67" customFormat="1">
      <c r="A141" s="1" t="s">
        <v>6014</v>
      </c>
      <c r="B141" s="1">
        <v>2012</v>
      </c>
      <c r="C141" s="1" t="s">
        <v>6531</v>
      </c>
      <c r="D141" s="1" t="s">
        <v>6532</v>
      </c>
      <c r="E141" s="1" t="s">
        <v>69</v>
      </c>
      <c r="F141" s="1">
        <v>13</v>
      </c>
      <c r="G141" s="1" t="s">
        <v>6533</v>
      </c>
      <c r="H141" s="1" t="s">
        <v>6534</v>
      </c>
      <c r="I141" s="1" t="s">
        <v>6</v>
      </c>
      <c r="J141" s="1" t="s">
        <v>15</v>
      </c>
      <c r="K141" s="1">
        <v>73</v>
      </c>
      <c r="L141" s="1" t="s">
        <v>6024</v>
      </c>
      <c r="M141" s="1">
        <v>0</v>
      </c>
      <c r="N141" s="1">
        <v>0</v>
      </c>
      <c r="O141" s="1">
        <v>0</v>
      </c>
      <c r="P141" s="1">
        <v>259.71144839999999</v>
      </c>
      <c r="Q141" s="1">
        <v>0</v>
      </c>
      <c r="R141" s="1">
        <v>0.14024418213600001</v>
      </c>
      <c r="S141" s="3">
        <v>15.582686904000001</v>
      </c>
      <c r="T141" s="3">
        <v>3.2983353946799999E-2</v>
      </c>
      <c r="U141" s="80"/>
      <c r="V141" s="3"/>
      <c r="W141" s="3"/>
      <c r="X141" s="3"/>
      <c r="Y141" s="3"/>
      <c r="Z141" s="3"/>
      <c r="AA141" s="3"/>
      <c r="AB141" s="40"/>
      <c r="AC141" s="35"/>
      <c r="AD141" s="35"/>
      <c r="AE141" s="35"/>
      <c r="AF141" s="35"/>
      <c r="AG141" s="35"/>
      <c r="AH141" s="35"/>
      <c r="AI141" s="35"/>
      <c r="AJ141" s="35"/>
      <c r="AK141" s="35"/>
      <c r="AL141" s="35"/>
      <c r="AM141" s="35"/>
      <c r="AN141" s="105"/>
      <c r="AO141" s="35"/>
    </row>
    <row r="142" spans="1:41" s="31" customFormat="1">
      <c r="A142" s="4" t="s">
        <v>6014</v>
      </c>
      <c r="B142" s="4">
        <v>2012</v>
      </c>
      <c r="C142" s="4" t="s">
        <v>6535</v>
      </c>
      <c r="D142" s="4" t="s">
        <v>6536</v>
      </c>
      <c r="E142" s="4" t="s">
        <v>2378</v>
      </c>
      <c r="F142" s="4">
        <v>226</v>
      </c>
      <c r="G142" s="4" t="s">
        <v>6537</v>
      </c>
      <c r="H142" s="4" t="s">
        <v>6538</v>
      </c>
      <c r="I142" s="4" t="s">
        <v>34</v>
      </c>
      <c r="J142" s="4" t="s">
        <v>470</v>
      </c>
      <c r="K142" s="4">
        <v>62.3</v>
      </c>
      <c r="L142" s="4" t="s">
        <v>6024</v>
      </c>
      <c r="M142" s="4">
        <v>0</v>
      </c>
      <c r="N142" s="4">
        <v>0</v>
      </c>
      <c r="O142" s="4">
        <v>0</v>
      </c>
      <c r="P142" s="4">
        <v>715.33821999999998</v>
      </c>
      <c r="Q142" s="4">
        <v>0</v>
      </c>
      <c r="R142" s="4">
        <v>0.38397209634939999</v>
      </c>
      <c r="S142" s="16">
        <v>42.920293200000003</v>
      </c>
      <c r="T142" s="16">
        <v>0.99432012580000007</v>
      </c>
      <c r="U142" s="87"/>
      <c r="V142" s="16"/>
      <c r="W142" s="16"/>
      <c r="X142" s="16"/>
      <c r="Y142" s="16"/>
      <c r="Z142" s="16"/>
      <c r="AA142" s="16"/>
      <c r="AB142" s="28" t="str">
        <f>[1]FR!B$1987</f>
        <v>8.(b).(ii)</v>
      </c>
      <c r="AC142" s="31" t="str">
        <f>[1]FR!C$1987</f>
        <v>SAIPOL</v>
      </c>
      <c r="AD142" s="31" t="str">
        <f>[1]FR!D$1987</f>
        <v>SAIPOL</v>
      </c>
      <c r="AE142" s="31">
        <f>[1]FR!E$1987</f>
        <v>17678</v>
      </c>
      <c r="AF142" s="31" t="str">
        <f>[1]FR!F$1987</f>
        <v>Usine SAIPOL Les Essarts</v>
      </c>
      <c r="AG142" s="31" t="str">
        <f>[1]FR!G$1987</f>
        <v/>
      </c>
      <c r="AH142" s="31" t="str">
        <f>[1]FR!H$1987</f>
        <v>MERIOT</v>
      </c>
      <c r="AI142" s="31" t="str">
        <f>[1]FR!I$1987</f>
        <v>10400</v>
      </c>
      <c r="AJ142" s="31">
        <f>[1]FR!J$1987</f>
        <v>0</v>
      </c>
      <c r="AK142" s="31">
        <f>[1]FR!K$1987</f>
        <v>0</v>
      </c>
      <c r="AL142" s="31">
        <f>[1]FR!L$1987</f>
        <v>0</v>
      </c>
      <c r="AM142" s="31">
        <f>[1]FR!M$1987</f>
        <v>0</v>
      </c>
      <c r="AN142" s="103" t="s">
        <v>809</v>
      </c>
    </row>
    <row r="143" spans="1:41" s="67" customFormat="1">
      <c r="A143" s="1" t="s">
        <v>6014</v>
      </c>
      <c r="B143" s="1">
        <v>2012</v>
      </c>
      <c r="C143" s="1" t="s">
        <v>6539</v>
      </c>
      <c r="D143" s="1" t="s">
        <v>6540</v>
      </c>
      <c r="E143" s="1" t="s">
        <v>2386</v>
      </c>
      <c r="F143" s="1">
        <v>228</v>
      </c>
      <c r="G143" s="1" t="s">
        <v>6541</v>
      </c>
      <c r="H143" s="1" t="s">
        <v>6542</v>
      </c>
      <c r="I143" s="1" t="s">
        <v>34</v>
      </c>
      <c r="J143" s="1" t="s">
        <v>470</v>
      </c>
      <c r="K143" s="1">
        <v>95</v>
      </c>
      <c r="L143" s="1" t="s">
        <v>6024</v>
      </c>
      <c r="M143" s="1">
        <v>0</v>
      </c>
      <c r="N143" s="1">
        <v>0</v>
      </c>
      <c r="O143" s="1">
        <v>76.872049800000013</v>
      </c>
      <c r="P143" s="1">
        <v>36.259773119999998</v>
      </c>
      <c r="Q143" s="1">
        <v>0</v>
      </c>
      <c r="R143" s="1">
        <v>3.7079882769600006</v>
      </c>
      <c r="S143" s="3">
        <v>6.6863953183199998</v>
      </c>
      <c r="T143" s="3">
        <v>0.26324994520800005</v>
      </c>
      <c r="U143" s="80"/>
      <c r="V143" s="3"/>
      <c r="W143" s="3"/>
      <c r="X143" s="3"/>
      <c r="Y143" s="3"/>
      <c r="Z143" s="3"/>
      <c r="AA143" s="3"/>
      <c r="AB143" s="95"/>
      <c r="AN143" s="104"/>
    </row>
    <row r="144" spans="1:41" s="67" customFormat="1">
      <c r="A144" s="1" t="s">
        <v>6014</v>
      </c>
      <c r="B144" s="1">
        <v>2012</v>
      </c>
      <c r="C144" s="1" t="s">
        <v>6543</v>
      </c>
      <c r="D144" s="1" t="s">
        <v>6544</v>
      </c>
      <c r="E144" s="1" t="s">
        <v>1956</v>
      </c>
      <c r="F144" s="1">
        <v>132</v>
      </c>
      <c r="G144" s="1" t="s">
        <v>6545</v>
      </c>
      <c r="H144" s="1" t="s">
        <v>6546</v>
      </c>
      <c r="I144" s="1" t="s">
        <v>6</v>
      </c>
      <c r="J144" s="1" t="s">
        <v>15</v>
      </c>
      <c r="K144" s="1">
        <v>86.430999999999997</v>
      </c>
      <c r="L144" s="1" t="s">
        <v>6024</v>
      </c>
      <c r="M144" s="1">
        <v>0</v>
      </c>
      <c r="N144" s="1">
        <v>28.707840000000004</v>
      </c>
      <c r="O144" s="1">
        <v>0</v>
      </c>
      <c r="P144" s="1">
        <v>0</v>
      </c>
      <c r="Q144" s="1">
        <v>0</v>
      </c>
      <c r="R144" s="1">
        <v>18.373017600000001</v>
      </c>
      <c r="S144" s="3">
        <v>4.3348838400000007</v>
      </c>
      <c r="T144" s="3">
        <v>0.28707840000000001</v>
      </c>
      <c r="U144" s="80"/>
      <c r="V144" s="3"/>
      <c r="W144" s="3"/>
      <c r="X144" s="3"/>
      <c r="Y144" s="3"/>
      <c r="Z144" s="3"/>
      <c r="AA144" s="3"/>
      <c r="AB144" s="95"/>
      <c r="AN144" s="104"/>
    </row>
    <row r="145" spans="1:41" s="67" customFormat="1">
      <c r="A145" s="1" t="s">
        <v>6014</v>
      </c>
      <c r="B145" s="1">
        <v>2012</v>
      </c>
      <c r="C145" s="1" t="s">
        <v>6547</v>
      </c>
      <c r="D145" s="1" t="s">
        <v>6548</v>
      </c>
      <c r="E145" s="1" t="s">
        <v>1960</v>
      </c>
      <c r="F145" s="1">
        <v>133</v>
      </c>
      <c r="G145" s="1" t="s">
        <v>6549</v>
      </c>
      <c r="H145" s="1" t="s">
        <v>6546</v>
      </c>
      <c r="I145" s="1" t="s">
        <v>6</v>
      </c>
      <c r="J145" s="1" t="s">
        <v>476</v>
      </c>
      <c r="K145" s="1">
        <v>205.685</v>
      </c>
      <c r="L145" s="1" t="s">
        <v>6024</v>
      </c>
      <c r="M145" s="1">
        <v>0</v>
      </c>
      <c r="N145" s="1">
        <v>767.87479999999994</v>
      </c>
      <c r="O145" s="1">
        <v>0</v>
      </c>
      <c r="P145" s="1">
        <v>0</v>
      </c>
      <c r="Q145" s="1">
        <v>0</v>
      </c>
      <c r="R145" s="1">
        <v>473.77875160000002</v>
      </c>
      <c r="S145" s="3">
        <v>149.374684844</v>
      </c>
      <c r="T145" s="3">
        <v>5.3751236000000002</v>
      </c>
      <c r="U145" s="80"/>
      <c r="V145" s="3"/>
      <c r="W145" s="3"/>
      <c r="X145" s="3"/>
      <c r="Y145" s="3"/>
      <c r="Z145" s="3"/>
      <c r="AA145" s="3"/>
      <c r="AB145" s="95"/>
      <c r="AN145" s="104"/>
    </row>
    <row r="146" spans="1:41" s="67" customFormat="1">
      <c r="A146" s="1" t="s">
        <v>6014</v>
      </c>
      <c r="B146" s="1">
        <v>2012</v>
      </c>
      <c r="C146" s="1" t="s">
        <v>6550</v>
      </c>
      <c r="D146" s="1" t="s">
        <v>6551</v>
      </c>
      <c r="E146" s="1" t="s">
        <v>172</v>
      </c>
      <c r="F146" s="1">
        <v>35</v>
      </c>
      <c r="G146" s="1" t="s">
        <v>6552</v>
      </c>
      <c r="H146" s="1" t="s">
        <v>6553</v>
      </c>
      <c r="I146" s="1" t="s">
        <v>14</v>
      </c>
      <c r="J146" s="1" t="s">
        <v>15</v>
      </c>
      <c r="K146" s="1">
        <v>70</v>
      </c>
      <c r="L146" s="1" t="s">
        <v>6024</v>
      </c>
      <c r="M146" s="1">
        <v>0</v>
      </c>
      <c r="N146" s="1">
        <v>0</v>
      </c>
      <c r="O146" s="1">
        <v>0</v>
      </c>
      <c r="P146" s="1">
        <v>244.42338240000004</v>
      </c>
      <c r="Q146" s="1">
        <v>0</v>
      </c>
      <c r="R146" s="1">
        <v>0.1222116912</v>
      </c>
      <c r="S146" s="3">
        <v>14.665402944</v>
      </c>
      <c r="T146" s="3">
        <v>0.21998104416000003</v>
      </c>
      <c r="U146" s="80"/>
      <c r="V146" s="3"/>
      <c r="W146" s="3"/>
      <c r="X146" s="3"/>
      <c r="Y146" s="3"/>
      <c r="Z146" s="3"/>
      <c r="AA146" s="3"/>
      <c r="AB146" s="95"/>
      <c r="AN146" s="104"/>
    </row>
    <row r="147" spans="1:41" s="31" customFormat="1">
      <c r="A147" s="4" t="s">
        <v>6014</v>
      </c>
      <c r="B147" s="4">
        <v>2012</v>
      </c>
      <c r="C147" s="4" t="s">
        <v>6554</v>
      </c>
      <c r="D147" s="4" t="s">
        <v>6555</v>
      </c>
      <c r="E147" s="4" t="s">
        <v>1879</v>
      </c>
      <c r="F147" s="4">
        <v>115</v>
      </c>
      <c r="G147" s="4" t="s">
        <v>6556</v>
      </c>
      <c r="H147" s="4" t="s">
        <v>6557</v>
      </c>
      <c r="I147" s="4" t="s">
        <v>6</v>
      </c>
      <c r="J147" s="4" t="s">
        <v>476</v>
      </c>
      <c r="K147" s="4">
        <v>1572.6</v>
      </c>
      <c r="L147" s="4" t="s">
        <v>6024</v>
      </c>
      <c r="M147" s="4">
        <v>0</v>
      </c>
      <c r="N147" s="4">
        <v>6060.5404860000008</v>
      </c>
      <c r="O147" s="4">
        <v>328.49463400000002</v>
      </c>
      <c r="P147" s="4">
        <v>100.495646091</v>
      </c>
      <c r="Q147" s="4">
        <v>0</v>
      </c>
      <c r="R147" s="4">
        <v>748.65124782304554</v>
      </c>
      <c r="S147" s="16">
        <v>1035.1100000000001</v>
      </c>
      <c r="T147" s="16">
        <v>13.5204460814819</v>
      </c>
      <c r="U147" s="88"/>
      <c r="V147" s="16"/>
      <c r="W147" s="16"/>
      <c r="X147" s="16"/>
      <c r="Y147" s="16"/>
      <c r="Z147" s="16"/>
      <c r="AA147" s="16"/>
      <c r="AB147" s="28" t="str">
        <f>[1]FR!B$2008</f>
        <v>1.(c)</v>
      </c>
      <c r="AC147" s="31" t="str">
        <f>[1]FR!C$2008</f>
        <v>E.ON - société nationale d'électricité et de thermique</v>
      </c>
      <c r="AD147" s="31" t="str">
        <f>[1]FR!D$2008</f>
        <v>E.ON - Centrale de PROVENCE</v>
      </c>
      <c r="AE147" s="31">
        <f>[1]FR!E$2008</f>
        <v>4204</v>
      </c>
      <c r="AF147" s="31" t="str">
        <f>[1]FR!F$2008</f>
        <v>Centrale de PROVENCE - BP26</v>
      </c>
      <c r="AG147" s="31" t="str">
        <f>[1]FR!G$2008</f>
        <v/>
      </c>
      <c r="AH147" s="31" t="str">
        <f>[1]FR!H$2008</f>
        <v>MEYREUIL</v>
      </c>
      <c r="AI147" s="31" t="str">
        <f>[1]FR!I$2008</f>
        <v>13590</v>
      </c>
      <c r="AJ147" s="31">
        <f>[1]FR!J$2008</f>
        <v>1250</v>
      </c>
      <c r="AK147" s="31">
        <f>[1]FR!K$2008</f>
        <v>1090</v>
      </c>
      <c r="AL147" s="31">
        <f>[1]FR!L$2008</f>
        <v>0</v>
      </c>
      <c r="AM147" s="31">
        <f>[1]FR!M$2008</f>
        <v>979</v>
      </c>
      <c r="AN147" s="103" t="s">
        <v>809</v>
      </c>
    </row>
    <row r="148" spans="1:41" s="31" customFormat="1">
      <c r="A148" s="4" t="s">
        <v>6014</v>
      </c>
      <c r="B148" s="4">
        <v>2012</v>
      </c>
      <c r="C148" s="4" t="s">
        <v>6558</v>
      </c>
      <c r="D148" s="4" t="s">
        <v>6559</v>
      </c>
      <c r="E148" s="4" t="s">
        <v>1884</v>
      </c>
      <c r="F148" s="4">
        <v>116</v>
      </c>
      <c r="G148" s="4" t="s">
        <v>6560</v>
      </c>
      <c r="H148" s="4" t="s">
        <v>6557</v>
      </c>
      <c r="I148" s="4" t="s">
        <v>14</v>
      </c>
      <c r="J148" s="4" t="s">
        <v>476</v>
      </c>
      <c r="K148" s="4">
        <v>670</v>
      </c>
      <c r="L148" s="4" t="s">
        <v>6024</v>
      </c>
      <c r="M148" s="4">
        <v>0</v>
      </c>
      <c r="N148" s="4">
        <v>3674.7955670000001</v>
      </c>
      <c r="O148" s="4">
        <v>114.09749000000001</v>
      </c>
      <c r="P148" s="4">
        <v>103.281876314</v>
      </c>
      <c r="Q148" s="4">
        <v>0</v>
      </c>
      <c r="R148" s="4">
        <v>337.58600000000001</v>
      </c>
      <c r="S148" s="16">
        <v>210.77799999999999</v>
      </c>
      <c r="T148" s="16">
        <v>17.111000000000001</v>
      </c>
      <c r="U148" s="87"/>
      <c r="V148" s="16"/>
      <c r="W148" s="16"/>
      <c r="X148" s="16"/>
      <c r="Y148" s="16"/>
      <c r="Z148" s="16"/>
      <c r="AA148" s="16"/>
      <c r="AB148" s="28" t="str">
        <f>[1]FR!B$2008</f>
        <v>1.(c)</v>
      </c>
      <c r="AC148" s="31" t="str">
        <f>[1]FR!C$2008</f>
        <v>E.ON - société nationale d'électricité et de thermique</v>
      </c>
      <c r="AD148" s="31" t="str">
        <f>[1]FR!D$2008</f>
        <v>E.ON - Centrale de PROVENCE</v>
      </c>
      <c r="AE148" s="31">
        <f>[1]FR!E$2008</f>
        <v>4204</v>
      </c>
      <c r="AF148" s="31" t="str">
        <f>[1]FR!F$2008</f>
        <v>Centrale de PROVENCE - BP26</v>
      </c>
      <c r="AG148" s="31" t="str">
        <f>[1]FR!G$2008</f>
        <v/>
      </c>
      <c r="AH148" s="31" t="str">
        <f>[1]FR!H$2008</f>
        <v>MEYREUIL</v>
      </c>
      <c r="AI148" s="31" t="str">
        <f>[1]FR!I$2008</f>
        <v>13590</v>
      </c>
      <c r="AJ148" s="31">
        <f>[1]FR!J$2008</f>
        <v>1250</v>
      </c>
      <c r="AK148" s="31">
        <f>[1]FR!K$2008</f>
        <v>1090</v>
      </c>
      <c r="AL148" s="31">
        <f>[1]FR!L$2008</f>
        <v>0</v>
      </c>
      <c r="AM148" s="31">
        <f>[1]FR!M$2008</f>
        <v>979</v>
      </c>
      <c r="AN148" s="103" t="s">
        <v>809</v>
      </c>
    </row>
    <row r="149" spans="1:41" s="31" customFormat="1">
      <c r="A149" s="4" t="s">
        <v>6014</v>
      </c>
      <c r="B149" s="4">
        <v>2012</v>
      </c>
      <c r="C149" s="4" t="s">
        <v>6561</v>
      </c>
      <c r="D149" s="4" t="s">
        <v>6562</v>
      </c>
      <c r="E149" s="4" t="s">
        <v>2021</v>
      </c>
      <c r="F149" s="4">
        <v>148</v>
      </c>
      <c r="G149" s="4" t="s">
        <v>6563</v>
      </c>
      <c r="H149" s="4" t="s">
        <v>6564</v>
      </c>
      <c r="I149" s="4" t="s">
        <v>6</v>
      </c>
      <c r="J149" s="4" t="s">
        <v>470</v>
      </c>
      <c r="K149" s="4">
        <v>70</v>
      </c>
      <c r="L149" s="4" t="s">
        <v>6024</v>
      </c>
      <c r="M149" s="4">
        <v>552.51559999999995</v>
      </c>
      <c r="N149" s="4">
        <v>0</v>
      </c>
      <c r="O149" s="4">
        <v>420.3576129999999</v>
      </c>
      <c r="P149" s="4">
        <v>0</v>
      </c>
      <c r="Q149" s="4">
        <v>0</v>
      </c>
      <c r="R149" s="4">
        <v>177.42099999999999</v>
      </c>
      <c r="S149" s="16">
        <v>149.21899999999999</v>
      </c>
      <c r="T149" s="16">
        <v>104.49</v>
      </c>
      <c r="U149" s="87"/>
      <c r="V149" s="16"/>
      <c r="W149" s="16"/>
      <c r="X149" s="16"/>
      <c r="Y149" s="16"/>
      <c r="Z149" s="16"/>
      <c r="AA149" s="16"/>
      <c r="AB149" s="41" t="str">
        <f>[1]FR!B$2021</f>
        <v>6.(a)</v>
      </c>
      <c r="AC149" s="24" t="str">
        <f>[1]FR!C$2021</f>
        <v>GASCOGNE PAPER</v>
      </c>
      <c r="AD149" s="24" t="str">
        <f>[1]FR!D$2021</f>
        <v>GASCOGNE PAPER</v>
      </c>
      <c r="AE149" s="24">
        <f>[1]FR!E$2021</f>
        <v>815</v>
      </c>
      <c r="AF149" s="24" t="str">
        <f>[1]FR!F$2021</f>
        <v>Quartier de Bel Air</v>
      </c>
      <c r="AG149" s="24" t="str">
        <f>[1]FR!G$2021</f>
        <v/>
      </c>
      <c r="AH149" s="24" t="str">
        <f>[1]FR!H$2021</f>
        <v>MIMIZAN</v>
      </c>
      <c r="AI149" s="24" t="str">
        <f>[1]FR!I$2021</f>
        <v>40200</v>
      </c>
      <c r="AJ149" s="24">
        <f>[1]FR!J$2021</f>
        <v>262</v>
      </c>
      <c r="AK149" s="24">
        <f>[1]FR!K$2021</f>
        <v>279</v>
      </c>
      <c r="AL149" s="24">
        <f>[1]FR!L$2021</f>
        <v>0</v>
      </c>
      <c r="AM149" s="24">
        <f>[1]FR!M$2021</f>
        <v>425</v>
      </c>
      <c r="AN149" s="109" t="s">
        <v>809</v>
      </c>
      <c r="AO149" s="24"/>
    </row>
    <row r="150" spans="1:41" s="31" customFormat="1">
      <c r="A150" s="4" t="s">
        <v>6014</v>
      </c>
      <c r="B150" s="4">
        <v>2012</v>
      </c>
      <c r="C150" s="4" t="s">
        <v>6565</v>
      </c>
      <c r="D150" s="4" t="s">
        <v>6566</v>
      </c>
      <c r="E150" s="4" t="s">
        <v>341</v>
      </c>
      <c r="F150" s="4">
        <v>73</v>
      </c>
      <c r="G150" s="4" t="s">
        <v>6567</v>
      </c>
      <c r="H150" s="4" t="s">
        <v>6568</v>
      </c>
      <c r="I150" s="4" t="s">
        <v>6</v>
      </c>
      <c r="J150" s="4" t="s">
        <v>15</v>
      </c>
      <c r="K150" s="4">
        <v>62.01</v>
      </c>
      <c r="L150" s="4" t="s">
        <v>6024</v>
      </c>
      <c r="M150" s="4">
        <v>0</v>
      </c>
      <c r="N150" s="4">
        <v>0</v>
      </c>
      <c r="O150" s="4">
        <v>8.51</v>
      </c>
      <c r="P150" s="4">
        <v>51.440400000000004</v>
      </c>
      <c r="Q150" s="4">
        <v>0</v>
      </c>
      <c r="R150" s="4">
        <v>1.3610019600000001</v>
      </c>
      <c r="S150" s="16">
        <v>3.0451161226000005</v>
      </c>
      <c r="T150" s="16">
        <v>0.101382504</v>
      </c>
      <c r="U150" s="89"/>
      <c r="V150" s="16"/>
      <c r="W150" s="16"/>
      <c r="X150" s="16"/>
      <c r="Y150" s="16"/>
      <c r="Z150" s="16"/>
      <c r="AA150" s="16"/>
      <c r="AB150" s="41" t="str">
        <f>[1]FR!B$2056</f>
        <v>1.(c)</v>
      </c>
      <c r="AC150" s="24" t="str">
        <f>[1]FR!C$2056</f>
        <v>Mons Energie</v>
      </c>
      <c r="AD150" s="24" t="str">
        <f>[1]FR!D$2056</f>
        <v>Mons Energie</v>
      </c>
      <c r="AE150" s="24">
        <f>[1]FR!E$2056</f>
        <v>69533</v>
      </c>
      <c r="AF150" s="24" t="str">
        <f>[1]FR!F$2056</f>
        <v>2, rue Normandie</v>
      </c>
      <c r="AG150" s="24" t="str">
        <f>[1]FR!G$2056</f>
        <v/>
      </c>
      <c r="AH150" s="24" t="str">
        <f>[1]FR!H$2056</f>
        <v>MONS-EN-BAROEUL</v>
      </c>
      <c r="AI150" s="24" t="str">
        <f>[1]FR!I$2056</f>
        <v>59370</v>
      </c>
      <c r="AJ150" s="24">
        <f>[1]FR!J$2056</f>
        <v>0</v>
      </c>
      <c r="AK150" s="24">
        <f>[1]FR!K$2056</f>
        <v>0</v>
      </c>
      <c r="AL150" s="24">
        <f>[1]FR!L$2056</f>
        <v>0</v>
      </c>
      <c r="AM150" s="24">
        <f>[1]FR!M$2056</f>
        <v>0</v>
      </c>
      <c r="AN150" s="109" t="s">
        <v>809</v>
      </c>
      <c r="AO150" s="24"/>
    </row>
    <row r="151" spans="1:41" s="31" customFormat="1">
      <c r="A151" s="4" t="s">
        <v>6014</v>
      </c>
      <c r="B151" s="4">
        <v>2012</v>
      </c>
      <c r="C151" s="4" t="s">
        <v>6569</v>
      </c>
      <c r="D151" s="4" t="s">
        <v>6570</v>
      </c>
      <c r="E151" s="4" t="s">
        <v>18</v>
      </c>
      <c r="F151" s="4">
        <v>3</v>
      </c>
      <c r="G151" s="4" t="s">
        <v>6571</v>
      </c>
      <c r="H151" s="4" t="s">
        <v>6572</v>
      </c>
      <c r="I151" s="4" t="s">
        <v>6</v>
      </c>
      <c r="J151" s="4" t="s">
        <v>15</v>
      </c>
      <c r="K151" s="4">
        <v>52</v>
      </c>
      <c r="L151" s="4" t="s">
        <v>6024</v>
      </c>
      <c r="M151" s="4">
        <v>0</v>
      </c>
      <c r="N151" s="4">
        <v>0</v>
      </c>
      <c r="O151" s="4">
        <v>1.7998308000000001</v>
      </c>
      <c r="P151" s="4">
        <v>72.28764000000001</v>
      </c>
      <c r="Q151" s="4">
        <v>0</v>
      </c>
      <c r="R151" s="4">
        <v>0.55400000000000005</v>
      </c>
      <c r="S151" s="16">
        <v>4.5170000000000003</v>
      </c>
      <c r="T151" s="16">
        <v>2.5000000000000001E-2</v>
      </c>
      <c r="U151" s="16"/>
      <c r="V151" s="16"/>
      <c r="W151" s="16"/>
      <c r="X151" s="16"/>
      <c r="Y151" s="16"/>
      <c r="Z151" s="16"/>
      <c r="AA151" s="16"/>
      <c r="AB151" s="28" t="str">
        <f>[1]FR!B$2073</f>
        <v>5.(b)</v>
      </c>
      <c r="AC151" s="31" t="str">
        <f>[1]FR!C$2073</f>
        <v>VALINEA</v>
      </c>
      <c r="AD151" s="31" t="str">
        <f>[1]FR!D$2073</f>
        <v>VALINEA</v>
      </c>
      <c r="AE151" s="31">
        <f>[1]FR!E$2073</f>
        <v>1259</v>
      </c>
      <c r="AF151" s="31" t="str">
        <f>[1]FR!F$2073</f>
        <v>RUE DU CHAMP DU CERF</v>
      </c>
      <c r="AG151" s="31" t="str">
        <f>[1]FR!G$2073</f>
        <v/>
      </c>
      <c r="AH151" s="31" t="str">
        <f>[1]FR!H$2073</f>
        <v>MONTBELIARD</v>
      </c>
      <c r="AI151" s="31" t="str">
        <f>[1]FR!I$2073</f>
        <v>25200</v>
      </c>
      <c r="AJ151" s="31">
        <f>[1]FR!J$2073</f>
        <v>0</v>
      </c>
      <c r="AK151" s="31">
        <f>[1]FR!K$2073</f>
        <v>0</v>
      </c>
      <c r="AL151" s="31">
        <f>[1]FR!L$2073</f>
        <v>0</v>
      </c>
      <c r="AM151" s="31">
        <f>[1]FR!M$2073</f>
        <v>0</v>
      </c>
      <c r="AN151" s="103" t="s">
        <v>809</v>
      </c>
    </row>
    <row r="152" spans="1:41" s="31" customFormat="1">
      <c r="A152" s="4" t="s">
        <v>6014</v>
      </c>
      <c r="B152" s="4">
        <v>2012</v>
      </c>
      <c r="C152" s="4" t="s">
        <v>6573</v>
      </c>
      <c r="D152" s="4" t="s">
        <v>6574</v>
      </c>
      <c r="E152" s="4" t="s">
        <v>251</v>
      </c>
      <c r="F152" s="4">
        <v>53</v>
      </c>
      <c r="G152" s="4" t="s">
        <v>6575</v>
      </c>
      <c r="H152" s="4" t="s">
        <v>6576</v>
      </c>
      <c r="I152" s="4" t="s">
        <v>6</v>
      </c>
      <c r="J152" s="4" t="s">
        <v>476</v>
      </c>
      <c r="K152" s="4">
        <v>735.1</v>
      </c>
      <c r="L152" s="4" t="s">
        <v>6024</v>
      </c>
      <c r="M152" s="4">
        <v>0</v>
      </c>
      <c r="N152" s="4">
        <v>3400.4878382399997</v>
      </c>
      <c r="O152" s="4">
        <v>75.257316979999999</v>
      </c>
      <c r="P152" s="4">
        <v>0</v>
      </c>
      <c r="Q152" s="4">
        <v>0</v>
      </c>
      <c r="R152" s="4">
        <v>1738.8520000000001</v>
      </c>
      <c r="S152" s="16">
        <v>1164.6030000000001</v>
      </c>
      <c r="T152" s="16">
        <v>147.20099999999999</v>
      </c>
      <c r="U152" s="87"/>
      <c r="V152" s="16"/>
      <c r="W152" s="16"/>
      <c r="X152" s="16"/>
      <c r="Y152" s="16"/>
      <c r="Z152" s="16"/>
      <c r="AA152" s="16"/>
      <c r="AB152" s="28" t="str">
        <f>[1]FR!B$2075</f>
        <v>1.(c)</v>
      </c>
      <c r="AC152" s="31" t="str">
        <f>[1]FR!C$2075</f>
        <v>E.ON - société nationale d'électricité et de thermique</v>
      </c>
      <c r="AD152" s="31" t="str">
        <f>[1]FR!D$2075</f>
        <v>E.ON - Centrale de LUCY</v>
      </c>
      <c r="AE152" s="31">
        <f>[1]FR!E$2075</f>
        <v>912</v>
      </c>
      <c r="AF152" s="31" t="str">
        <f>[1]FR!F$2075</f>
        <v>20 Quai de Moulins BP 121</v>
      </c>
      <c r="AG152" s="31" t="str">
        <f>[1]FR!G$2075</f>
        <v/>
      </c>
      <c r="AH152" s="31" t="str">
        <f>[1]FR!H$2075</f>
        <v>MONTCEAU-LES-MINES</v>
      </c>
      <c r="AI152" s="31" t="str">
        <f>[1]FR!I$2075</f>
        <v>71300</v>
      </c>
      <c r="AJ152" s="31">
        <f>[1]FR!J$2075</f>
        <v>1160</v>
      </c>
      <c r="AK152" s="31">
        <f>[1]FR!K$2075</f>
        <v>1740</v>
      </c>
      <c r="AL152" s="31">
        <f>[1]FR!L$2075</f>
        <v>129</v>
      </c>
      <c r="AM152" s="31">
        <f>[1]FR!M$2075</f>
        <v>328</v>
      </c>
      <c r="AN152" s="103" t="s">
        <v>809</v>
      </c>
    </row>
    <row r="153" spans="1:41" s="67" customFormat="1">
      <c r="A153" s="1" t="s">
        <v>6014</v>
      </c>
      <c r="B153" s="1">
        <v>2012</v>
      </c>
      <c r="C153" s="1" t="s">
        <v>6577</v>
      </c>
      <c r="D153" s="1" t="s">
        <v>6578</v>
      </c>
      <c r="E153" s="1" t="s">
        <v>2434</v>
      </c>
      <c r="F153" s="1">
        <v>239</v>
      </c>
      <c r="G153" s="1" t="s">
        <v>6579</v>
      </c>
      <c r="H153" s="1" t="s">
        <v>6580</v>
      </c>
      <c r="I153" s="1" t="s">
        <v>34</v>
      </c>
      <c r="J153" s="1" t="s">
        <v>476</v>
      </c>
      <c r="K153" s="1">
        <v>834</v>
      </c>
      <c r="L153" s="1" t="s">
        <v>6024</v>
      </c>
      <c r="M153" s="1">
        <v>0</v>
      </c>
      <c r="N153" s="1">
        <v>0</v>
      </c>
      <c r="O153" s="1">
        <v>0</v>
      </c>
      <c r="P153" s="1">
        <v>4734.0828000000001</v>
      </c>
      <c r="Q153" s="1">
        <v>0</v>
      </c>
      <c r="R153" s="1">
        <v>0.77700000000000002</v>
      </c>
      <c r="S153" s="3">
        <v>82.527000000000001</v>
      </c>
      <c r="T153" s="3">
        <v>3.181</v>
      </c>
      <c r="U153" s="80"/>
      <c r="V153" s="3"/>
      <c r="W153" s="3"/>
      <c r="X153" s="3"/>
      <c r="Y153" s="3"/>
      <c r="Z153" s="3"/>
      <c r="AA153" s="3"/>
      <c r="AB153" s="95"/>
      <c r="AN153" s="104"/>
    </row>
    <row r="154" spans="1:41" s="67" customFormat="1">
      <c r="A154" s="1" t="s">
        <v>6014</v>
      </c>
      <c r="B154" s="1">
        <v>2012</v>
      </c>
      <c r="C154" s="1" t="s">
        <v>6581</v>
      </c>
      <c r="D154" s="1" t="s">
        <v>6582</v>
      </c>
      <c r="E154" s="1" t="s">
        <v>300</v>
      </c>
      <c r="F154" s="1">
        <v>64</v>
      </c>
      <c r="G154" s="1" t="s">
        <v>6583</v>
      </c>
      <c r="H154" s="1" t="s">
        <v>6584</v>
      </c>
      <c r="I154" s="1" t="s">
        <v>6</v>
      </c>
      <c r="J154" s="1" t="s">
        <v>470</v>
      </c>
      <c r="K154" s="1">
        <v>73.2</v>
      </c>
      <c r="L154" s="1" t="s">
        <v>6024</v>
      </c>
      <c r="M154" s="1">
        <v>0</v>
      </c>
      <c r="N154" s="1">
        <v>458.87549044000002</v>
      </c>
      <c r="O154" s="1">
        <v>0.28392000000000001</v>
      </c>
      <c r="P154" s="1">
        <v>0</v>
      </c>
      <c r="Q154" s="1">
        <v>0</v>
      </c>
      <c r="R154" s="1">
        <v>181.86798146250001</v>
      </c>
      <c r="S154" s="3">
        <v>102.6281158125</v>
      </c>
      <c r="T154" s="3">
        <v>2.2252999016250001</v>
      </c>
      <c r="U154" s="81"/>
      <c r="V154" s="3"/>
      <c r="W154" s="3"/>
      <c r="X154" s="3"/>
      <c r="Y154" s="3"/>
      <c r="Z154" s="3"/>
      <c r="AA154" s="3"/>
      <c r="AB154" s="95"/>
      <c r="AN154" s="104"/>
    </row>
    <row r="155" spans="1:41" s="67" customFormat="1">
      <c r="A155" s="1" t="s">
        <v>6014</v>
      </c>
      <c r="B155" s="1">
        <v>2012</v>
      </c>
      <c r="C155" s="1" t="s">
        <v>6585</v>
      </c>
      <c r="D155" s="1" t="s">
        <v>6586</v>
      </c>
      <c r="E155" s="1" t="s">
        <v>144</v>
      </c>
      <c r="F155" s="1">
        <v>29</v>
      </c>
      <c r="G155" s="1" t="s">
        <v>6587</v>
      </c>
      <c r="H155" s="1" t="s">
        <v>6588</v>
      </c>
      <c r="I155" s="1" t="s">
        <v>6</v>
      </c>
      <c r="J155" s="1" t="s">
        <v>633</v>
      </c>
      <c r="K155" s="1">
        <v>497</v>
      </c>
      <c r="L155" s="1" t="s">
        <v>6024</v>
      </c>
      <c r="M155" s="1">
        <v>0</v>
      </c>
      <c r="N155" s="1">
        <v>0</v>
      </c>
      <c r="O155" s="1">
        <v>1553.2334000000001</v>
      </c>
      <c r="P155" s="1">
        <v>0</v>
      </c>
      <c r="Q155" s="1">
        <v>7407.7937999999995</v>
      </c>
      <c r="R155" s="1">
        <v>839</v>
      </c>
      <c r="S155" s="3">
        <v>638.621803</v>
      </c>
      <c r="T155" s="3">
        <v>48.138346200000008</v>
      </c>
      <c r="U155" s="80"/>
      <c r="V155" s="3"/>
      <c r="W155" s="3"/>
      <c r="X155" s="3"/>
      <c r="Y155" s="3"/>
      <c r="Z155" s="3"/>
      <c r="AA155" s="3"/>
      <c r="AB155" s="95"/>
      <c r="AN155" s="104"/>
    </row>
    <row r="156" spans="1:41" s="67" customFormat="1">
      <c r="A156" s="1" t="s">
        <v>6014</v>
      </c>
      <c r="B156" s="1">
        <v>2012</v>
      </c>
      <c r="C156" s="1" t="s">
        <v>6589</v>
      </c>
      <c r="D156" s="1" t="s">
        <v>6590</v>
      </c>
      <c r="E156" s="1" t="s">
        <v>2323</v>
      </c>
      <c r="F156" s="1">
        <v>214</v>
      </c>
      <c r="G156" s="1" t="s">
        <v>6591</v>
      </c>
      <c r="H156" s="1" t="s">
        <v>6592</v>
      </c>
      <c r="I156" s="1" t="s">
        <v>14</v>
      </c>
      <c r="J156" s="1" t="s">
        <v>476</v>
      </c>
      <c r="K156" s="1">
        <v>248</v>
      </c>
      <c r="L156" s="1" t="s">
        <v>6024</v>
      </c>
      <c r="M156" s="1">
        <v>1080.4201480000002</v>
      </c>
      <c r="N156" s="1">
        <v>4458.17083</v>
      </c>
      <c r="O156" s="1">
        <v>0</v>
      </c>
      <c r="P156" s="1">
        <v>0</v>
      </c>
      <c r="Q156" s="1">
        <v>0</v>
      </c>
      <c r="R156" s="1">
        <v>2332.8698373799998</v>
      </c>
      <c r="S156" s="3">
        <v>1056.973166</v>
      </c>
      <c r="T156" s="3">
        <v>36.823999999999998</v>
      </c>
      <c r="U156" s="80"/>
      <c r="V156" s="3"/>
      <c r="W156" s="3"/>
      <c r="X156" s="3"/>
      <c r="Y156" s="3"/>
      <c r="Z156" s="3"/>
      <c r="AA156" s="3"/>
      <c r="AB156" s="95"/>
      <c r="AN156" s="104"/>
    </row>
    <row r="157" spans="1:41" s="67" customFormat="1">
      <c r="A157" s="1" t="s">
        <v>6014</v>
      </c>
      <c r="B157" s="1">
        <v>2012</v>
      </c>
      <c r="C157" s="1" t="s">
        <v>6593</v>
      </c>
      <c r="D157" s="1" t="s">
        <v>6594</v>
      </c>
      <c r="E157" s="1" t="s">
        <v>2491</v>
      </c>
      <c r="F157" s="1">
        <v>252</v>
      </c>
      <c r="G157" s="1" t="s">
        <v>6595</v>
      </c>
      <c r="H157" s="1" t="s">
        <v>6592</v>
      </c>
      <c r="I157" s="1" t="s">
        <v>34</v>
      </c>
      <c r="J157" s="1" t="s">
        <v>476</v>
      </c>
      <c r="K157" s="1">
        <v>124</v>
      </c>
      <c r="L157" s="1" t="s">
        <v>6024</v>
      </c>
      <c r="M157" s="1">
        <v>0</v>
      </c>
      <c r="N157" s="1">
        <v>2809.8039640000002</v>
      </c>
      <c r="O157" s="1">
        <v>0</v>
      </c>
      <c r="P157" s="1">
        <v>0</v>
      </c>
      <c r="Q157" s="1">
        <v>0</v>
      </c>
      <c r="R157" s="1">
        <v>875.57191</v>
      </c>
      <c r="S157" s="3">
        <v>395.10469000000001</v>
      </c>
      <c r="T157" s="3">
        <v>9.8585100000000008</v>
      </c>
      <c r="U157" s="80"/>
      <c r="V157" s="3"/>
      <c r="W157" s="3"/>
      <c r="X157" s="3"/>
      <c r="Y157" s="3"/>
      <c r="Z157" s="3"/>
      <c r="AA157" s="3"/>
      <c r="AB157" s="95"/>
      <c r="AN157" s="104"/>
    </row>
    <row r="158" spans="1:41" s="31" customFormat="1">
      <c r="A158" s="4" t="s">
        <v>6014</v>
      </c>
      <c r="B158" s="4">
        <v>2012</v>
      </c>
      <c r="C158" s="4" t="s">
        <v>6596</v>
      </c>
      <c r="D158" s="4" t="s">
        <v>6597</v>
      </c>
      <c r="E158" s="4" t="s">
        <v>2106</v>
      </c>
      <c r="F158" s="4">
        <v>166</v>
      </c>
      <c r="G158" s="4" t="s">
        <v>6598</v>
      </c>
      <c r="H158" s="4" t="s">
        <v>6599</v>
      </c>
      <c r="I158" s="4" t="s">
        <v>6</v>
      </c>
      <c r="J158" s="4" t="s">
        <v>470</v>
      </c>
      <c r="K158" s="4">
        <v>226.7</v>
      </c>
      <c r="L158" s="4" t="s">
        <v>6024</v>
      </c>
      <c r="M158" s="4">
        <v>0</v>
      </c>
      <c r="N158" s="4">
        <v>0</v>
      </c>
      <c r="O158" s="4">
        <v>0</v>
      </c>
      <c r="P158" s="4">
        <v>215.0856</v>
      </c>
      <c r="Q158" s="4">
        <v>0</v>
      </c>
      <c r="R158" s="4">
        <v>0.1194800508</v>
      </c>
      <c r="S158" s="16">
        <v>12.905136000000001</v>
      </c>
      <c r="T158" s="16">
        <v>0.19357704000000001</v>
      </c>
      <c r="U158" s="87"/>
      <c r="V158" s="16"/>
      <c r="W158" s="16"/>
      <c r="X158" s="16"/>
      <c r="Y158" s="16"/>
      <c r="Z158" s="16"/>
      <c r="AA158" s="16"/>
      <c r="AB158" s="28" t="str">
        <f>[1]FR!B$2173</f>
        <v>1.(c)</v>
      </c>
      <c r="AC158" s="31" t="str">
        <f>[1]FR!C$2173</f>
        <v>COGERI</v>
      </c>
      <c r="AD158" s="31" t="str">
        <f>[1]FR!D$2173</f>
        <v>Cogeri</v>
      </c>
      <c r="AE158" s="31">
        <f>[1]FR!E$2173</f>
        <v>4554</v>
      </c>
      <c r="AF158" s="31" t="str">
        <f>[1]FR!F$2173</f>
        <v>Usine Peugeot Citroen route de Chalampé CD39 Ile Napoléon</v>
      </c>
      <c r="AG158" s="31" t="str">
        <f>[1]FR!G$2173</f>
        <v/>
      </c>
      <c r="AH158" s="31" t="str">
        <f>[1]FR!H$2173</f>
        <v>MULHOUSE</v>
      </c>
      <c r="AI158" s="31" t="str">
        <f>[1]FR!I$2173</f>
        <v>68100</v>
      </c>
      <c r="AJ158" s="31">
        <f>[1]FR!J$2173</f>
        <v>0</v>
      </c>
      <c r="AK158" s="31">
        <f>[1]FR!K$2173</f>
        <v>0</v>
      </c>
      <c r="AL158" s="31">
        <f>[1]FR!L$2173</f>
        <v>0</v>
      </c>
      <c r="AM158" s="31">
        <f>[1]FR!M$2173</f>
        <v>0</v>
      </c>
      <c r="AN158" s="103" t="s">
        <v>809</v>
      </c>
    </row>
    <row r="159" spans="1:41" s="31" customFormat="1">
      <c r="A159" s="4" t="s">
        <v>6014</v>
      </c>
      <c r="B159" s="4">
        <v>2012</v>
      </c>
      <c r="C159" s="4" t="s">
        <v>6600</v>
      </c>
      <c r="D159" s="4" t="s">
        <v>6601</v>
      </c>
      <c r="E159" s="4" t="s">
        <v>2395</v>
      </c>
      <c r="F159" s="4">
        <v>230</v>
      </c>
      <c r="G159" s="4" t="s">
        <v>6602</v>
      </c>
      <c r="H159" s="4" t="s">
        <v>6603</v>
      </c>
      <c r="I159" s="4" t="s">
        <v>34</v>
      </c>
      <c r="J159" s="4" t="s">
        <v>15</v>
      </c>
      <c r="K159" s="4">
        <v>192</v>
      </c>
      <c r="L159" s="4" t="s">
        <v>6019</v>
      </c>
      <c r="M159" s="4">
        <v>0</v>
      </c>
      <c r="N159" s="4">
        <v>0</v>
      </c>
      <c r="O159" s="4">
        <v>0</v>
      </c>
      <c r="P159" s="4">
        <v>936.44899999999996</v>
      </c>
      <c r="Q159" s="4">
        <v>0</v>
      </c>
      <c r="R159" s="4">
        <v>0.46822449999999999</v>
      </c>
      <c r="S159" s="16">
        <v>24.627479940292002</v>
      </c>
      <c r="T159" s="16">
        <v>0.84280409999999994</v>
      </c>
      <c r="U159" s="87"/>
      <c r="V159" s="16"/>
      <c r="W159" s="16"/>
      <c r="X159" s="16"/>
      <c r="Y159" s="16"/>
      <c r="Z159" s="16"/>
      <c r="AA159" s="16"/>
      <c r="AB159" s="28" t="str">
        <f>[1]FR!B$2190</f>
        <v>2.(f)</v>
      </c>
      <c r="AC159" s="31" t="str">
        <f>[1]FR!C$2190</f>
        <v>LRB ROULIER SAS</v>
      </c>
      <c r="AD159" s="31" t="str">
        <f>[1]FR!D$2190</f>
        <v>LRB ROULIER</v>
      </c>
      <c r="AE159" s="31">
        <f>[1]FR!E$2190</f>
        <v>18349</v>
      </c>
      <c r="AF159" s="31" t="str">
        <f>[1]FR!F$2190</f>
        <v>33 rue des Agglomérés</v>
      </c>
      <c r="AG159" s="31" t="str">
        <f>[1]FR!G$2190</f>
        <v/>
      </c>
      <c r="AH159" s="31" t="str">
        <f>[1]FR!H$2190</f>
        <v>NANTERRE</v>
      </c>
      <c r="AI159" s="31" t="str">
        <f>[1]FR!I$2190</f>
        <v>92000</v>
      </c>
      <c r="AJ159" s="31">
        <f>[1]FR!J$2190</f>
        <v>0</v>
      </c>
      <c r="AK159" s="31">
        <f>[1]FR!K$2190</f>
        <v>0</v>
      </c>
      <c r="AL159" s="31">
        <f>[1]FR!L$2190</f>
        <v>0</v>
      </c>
      <c r="AM159" s="31">
        <f>[1]FR!M$2190</f>
        <v>0</v>
      </c>
      <c r="AN159" s="103" t="s">
        <v>809</v>
      </c>
    </row>
    <row r="160" spans="1:41" s="67" customFormat="1">
      <c r="A160" s="1" t="s">
        <v>6014</v>
      </c>
      <c r="B160" s="1">
        <v>2012</v>
      </c>
      <c r="C160" s="1" t="s">
        <v>6604</v>
      </c>
      <c r="D160" s="1" t="s">
        <v>6605</v>
      </c>
      <c r="E160" s="1" t="s">
        <v>2049</v>
      </c>
      <c r="F160" s="1">
        <v>154</v>
      </c>
      <c r="G160" s="1" t="s">
        <v>6606</v>
      </c>
      <c r="H160" s="1" t="s">
        <v>6607</v>
      </c>
      <c r="I160" s="1" t="s">
        <v>6</v>
      </c>
      <c r="J160" s="1" t="s">
        <v>470</v>
      </c>
      <c r="K160" s="1">
        <v>65.7</v>
      </c>
      <c r="L160" s="1" t="s">
        <v>6024</v>
      </c>
      <c r="M160" s="1">
        <v>0</v>
      </c>
      <c r="N160" s="1">
        <v>0</v>
      </c>
      <c r="O160" s="1">
        <v>0</v>
      </c>
      <c r="P160" s="1">
        <v>65.693702799999997</v>
      </c>
      <c r="Q160" s="1">
        <v>0</v>
      </c>
      <c r="R160" s="1">
        <v>3.2846851400000002E-2</v>
      </c>
      <c r="S160" s="3">
        <v>3.9416221679999999</v>
      </c>
      <c r="T160" s="3">
        <v>5.9124332520000003E-2</v>
      </c>
      <c r="U160" s="80"/>
      <c r="V160" s="3"/>
      <c r="W160" s="3"/>
      <c r="X160" s="3"/>
      <c r="Y160" s="3"/>
      <c r="Z160" s="3"/>
      <c r="AA160" s="3"/>
      <c r="AB160" s="95"/>
      <c r="AN160" s="104"/>
    </row>
    <row r="161" spans="1:41" s="67" customFormat="1">
      <c r="A161" s="1" t="s">
        <v>6014</v>
      </c>
      <c r="B161" s="1">
        <v>2012</v>
      </c>
      <c r="C161" s="1" t="s">
        <v>6608</v>
      </c>
      <c r="D161" s="1" t="s">
        <v>6609</v>
      </c>
      <c r="E161" s="1" t="s">
        <v>239</v>
      </c>
      <c r="F161" s="1">
        <v>50</v>
      </c>
      <c r="G161" s="1" t="s">
        <v>6610</v>
      </c>
      <c r="H161" s="1" t="s">
        <v>6611</v>
      </c>
      <c r="I161" s="1" t="s">
        <v>6</v>
      </c>
      <c r="J161" s="1" t="s">
        <v>15</v>
      </c>
      <c r="K161" s="1">
        <v>56.9</v>
      </c>
      <c r="L161" s="1" t="s">
        <v>6024</v>
      </c>
      <c r="M161" s="1">
        <v>0</v>
      </c>
      <c r="N161" s="1">
        <v>0</v>
      </c>
      <c r="O161" s="1">
        <v>0</v>
      </c>
      <c r="P161" s="1">
        <v>234.50039999999998</v>
      </c>
      <c r="Q161" s="1">
        <v>0</v>
      </c>
      <c r="R161" s="1">
        <v>0.25795044</v>
      </c>
      <c r="S161" s="3">
        <v>14.070024</v>
      </c>
      <c r="T161" s="3">
        <v>0.21105035999999999</v>
      </c>
      <c r="U161" s="80"/>
      <c r="V161" s="3"/>
      <c r="W161" s="3"/>
      <c r="X161" s="3"/>
      <c r="Y161" s="3"/>
      <c r="Z161" s="3"/>
      <c r="AA161" s="3"/>
      <c r="AB161" s="95"/>
      <c r="AN161" s="104"/>
    </row>
    <row r="162" spans="1:41" s="67" customFormat="1">
      <c r="A162" s="1" t="s">
        <v>6014</v>
      </c>
      <c r="B162" s="1">
        <v>2012</v>
      </c>
      <c r="C162" s="1" t="s">
        <v>6612</v>
      </c>
      <c r="D162" s="1" t="s">
        <v>6613</v>
      </c>
      <c r="E162" s="1" t="s">
        <v>269</v>
      </c>
      <c r="F162" s="1">
        <v>57</v>
      </c>
      <c r="G162" s="1" t="s">
        <v>6614</v>
      </c>
      <c r="H162" s="1" t="s">
        <v>6615</v>
      </c>
      <c r="I162" s="1" t="s">
        <v>6</v>
      </c>
      <c r="J162" s="1" t="s">
        <v>15</v>
      </c>
      <c r="K162" s="1">
        <v>63.1</v>
      </c>
      <c r="L162" s="1" t="s">
        <v>6024</v>
      </c>
      <c r="M162" s="1">
        <v>0</v>
      </c>
      <c r="N162" s="1">
        <v>0</v>
      </c>
      <c r="O162" s="1">
        <v>0</v>
      </c>
      <c r="P162" s="1">
        <v>252.02520000000001</v>
      </c>
      <c r="Q162" s="1">
        <v>0</v>
      </c>
      <c r="R162" s="1">
        <v>0.1260126</v>
      </c>
      <c r="S162" s="3">
        <v>5.976</v>
      </c>
      <c r="T162" s="3">
        <v>0.22682268000000003</v>
      </c>
      <c r="U162" s="81"/>
      <c r="V162" s="3"/>
      <c r="W162" s="3"/>
      <c r="X162" s="3"/>
      <c r="Y162" s="3"/>
      <c r="Z162" s="3"/>
      <c r="AA162" s="3"/>
      <c r="AB162" s="95"/>
      <c r="AN162" s="104"/>
    </row>
    <row r="163" spans="1:41" s="67" customFormat="1">
      <c r="A163" s="1" t="s">
        <v>6014</v>
      </c>
      <c r="B163" s="1">
        <v>2012</v>
      </c>
      <c r="C163" s="1" t="s">
        <v>6616</v>
      </c>
      <c r="D163" s="1" t="s">
        <v>6617</v>
      </c>
      <c r="E163" s="1" t="s">
        <v>2205</v>
      </c>
      <c r="F163" s="1">
        <v>188</v>
      </c>
      <c r="G163" s="1" t="s">
        <v>6618</v>
      </c>
      <c r="H163" s="1" t="s">
        <v>6619</v>
      </c>
      <c r="I163" s="1" t="s">
        <v>6</v>
      </c>
      <c r="J163" s="1" t="s">
        <v>633</v>
      </c>
      <c r="K163" s="1">
        <v>972.9</v>
      </c>
      <c r="L163" s="1" t="s">
        <v>6024</v>
      </c>
      <c r="M163" s="1">
        <v>0</v>
      </c>
      <c r="N163" s="1">
        <v>0</v>
      </c>
      <c r="O163" s="1">
        <v>3042.1076300000004</v>
      </c>
      <c r="P163" s="1">
        <v>1997.60998</v>
      </c>
      <c r="Q163" s="1">
        <v>14160.77223</v>
      </c>
      <c r="R163" s="1">
        <v>4004.1758689254684</v>
      </c>
      <c r="S163" s="3">
        <v>1324.8684322812001</v>
      </c>
      <c r="T163" s="3">
        <v>113.64453557660002</v>
      </c>
      <c r="U163" s="80"/>
      <c r="V163" s="3"/>
      <c r="W163" s="3"/>
      <c r="X163" s="3"/>
      <c r="Y163" s="3"/>
      <c r="Z163" s="3"/>
      <c r="AA163" s="3"/>
      <c r="AB163" s="95"/>
      <c r="AN163" s="104"/>
    </row>
    <row r="164" spans="1:41" s="67" customFormat="1">
      <c r="A164" s="1" t="s">
        <v>6014</v>
      </c>
      <c r="B164" s="1">
        <v>2012</v>
      </c>
      <c r="C164" s="1" t="s">
        <v>6620</v>
      </c>
      <c r="D164" s="1" t="s">
        <v>6621</v>
      </c>
      <c r="E164" s="1" t="s">
        <v>2209</v>
      </c>
      <c r="F164" s="1">
        <v>189</v>
      </c>
      <c r="G164" s="1" t="s">
        <v>6622</v>
      </c>
      <c r="H164" s="1" t="s">
        <v>6619</v>
      </c>
      <c r="I164" s="1" t="s">
        <v>14</v>
      </c>
      <c r="J164" s="1" t="s">
        <v>633</v>
      </c>
      <c r="K164" s="1">
        <v>96</v>
      </c>
      <c r="L164" s="1" t="s">
        <v>6024</v>
      </c>
      <c r="M164" s="1">
        <v>0</v>
      </c>
      <c r="N164" s="1">
        <v>0</v>
      </c>
      <c r="O164" s="1">
        <v>148.84488000000002</v>
      </c>
      <c r="P164" s="1">
        <v>0</v>
      </c>
      <c r="Q164" s="1">
        <v>0</v>
      </c>
      <c r="R164" s="1">
        <v>85.64534395199999</v>
      </c>
      <c r="S164" s="3">
        <v>23.025636650789998</v>
      </c>
      <c r="T164" s="3">
        <v>1.0940047121700001</v>
      </c>
      <c r="U164" s="80"/>
      <c r="V164" s="3"/>
      <c r="W164" s="3"/>
      <c r="X164" s="3"/>
      <c r="Y164" s="3"/>
      <c r="Z164" s="3"/>
      <c r="AA164" s="3"/>
      <c r="AB164" s="95"/>
      <c r="AN164" s="104"/>
    </row>
    <row r="165" spans="1:41" s="67" customFormat="1">
      <c r="A165" s="1" t="s">
        <v>6014</v>
      </c>
      <c r="B165" s="1">
        <v>2012</v>
      </c>
      <c r="C165" s="1" t="s">
        <v>6623</v>
      </c>
      <c r="D165" s="1" t="s">
        <v>6624</v>
      </c>
      <c r="E165" s="1" t="s">
        <v>2213</v>
      </c>
      <c r="F165" s="1">
        <v>190</v>
      </c>
      <c r="G165" s="1" t="s">
        <v>6625</v>
      </c>
      <c r="H165" s="1" t="s">
        <v>6619</v>
      </c>
      <c r="I165" s="1" t="s">
        <v>6</v>
      </c>
      <c r="J165" s="1" t="s">
        <v>470</v>
      </c>
      <c r="K165" s="1">
        <v>286</v>
      </c>
      <c r="L165" s="1" t="s">
        <v>6024</v>
      </c>
      <c r="M165" s="1">
        <v>0</v>
      </c>
      <c r="N165" s="1">
        <v>0</v>
      </c>
      <c r="O165" s="1">
        <v>1941.5536110000003</v>
      </c>
      <c r="P165" s="1">
        <v>1997.60998</v>
      </c>
      <c r="Q165" s="1">
        <v>1657.2348539999998</v>
      </c>
      <c r="R165" s="1">
        <v>816.58600000000001</v>
      </c>
      <c r="S165" s="3">
        <v>494.77100000000002</v>
      </c>
      <c r="T165" s="3">
        <v>29.73</v>
      </c>
      <c r="U165" s="80"/>
      <c r="V165" s="3"/>
      <c r="W165" s="3"/>
      <c r="X165" s="3"/>
      <c r="Y165" s="3"/>
      <c r="Z165" s="3"/>
      <c r="AA165" s="3"/>
      <c r="AB165" s="95"/>
      <c r="AN165" s="104"/>
    </row>
    <row r="166" spans="1:41" s="67" customFormat="1">
      <c r="A166" s="1" t="s">
        <v>6014</v>
      </c>
      <c r="B166" s="1">
        <v>2012</v>
      </c>
      <c r="C166" s="1" t="s">
        <v>6626</v>
      </c>
      <c r="D166" s="1" t="s">
        <v>6627</v>
      </c>
      <c r="E166" s="1" t="s">
        <v>2352</v>
      </c>
      <c r="F166" s="1">
        <v>220</v>
      </c>
      <c r="G166" s="1" t="s">
        <v>6628</v>
      </c>
      <c r="H166" s="1" t="s">
        <v>6619</v>
      </c>
      <c r="I166" s="1" t="s">
        <v>6</v>
      </c>
      <c r="J166" s="1" t="s">
        <v>470</v>
      </c>
      <c r="K166" s="1">
        <v>230</v>
      </c>
      <c r="L166" s="1" t="s">
        <v>6024</v>
      </c>
      <c r="M166" s="1">
        <v>0</v>
      </c>
      <c r="N166" s="1">
        <v>0</v>
      </c>
      <c r="O166" s="1">
        <v>5474.5079999999998</v>
      </c>
      <c r="P166" s="1">
        <v>0</v>
      </c>
      <c r="Q166" s="1">
        <v>1118.2049999999999</v>
      </c>
      <c r="R166" s="1">
        <v>397.69154222280002</v>
      </c>
      <c r="S166" s="3">
        <v>589.31108856950004</v>
      </c>
      <c r="T166" s="3">
        <v>43.108168423900004</v>
      </c>
      <c r="U166" s="80"/>
      <c r="V166" s="3"/>
      <c r="W166" s="3"/>
      <c r="X166" s="3"/>
      <c r="Y166" s="3"/>
      <c r="Z166" s="3"/>
      <c r="AA166" s="3"/>
      <c r="AB166" s="95"/>
      <c r="AN166" s="104"/>
    </row>
    <row r="167" spans="1:41" s="31" customFormat="1">
      <c r="A167" s="4" t="s">
        <v>6014</v>
      </c>
      <c r="B167" s="4">
        <v>2012</v>
      </c>
      <c r="C167" s="4" t="s">
        <v>6629</v>
      </c>
      <c r="D167" s="4" t="s">
        <v>6630</v>
      </c>
      <c r="E167" s="4" t="s">
        <v>2102</v>
      </c>
      <c r="F167" s="4">
        <v>165</v>
      </c>
      <c r="G167" s="4" t="s">
        <v>6631</v>
      </c>
      <c r="H167" s="4" t="s">
        <v>6632</v>
      </c>
      <c r="I167" s="4" t="s">
        <v>6</v>
      </c>
      <c r="J167" s="4" t="s">
        <v>470</v>
      </c>
      <c r="K167" s="4">
        <v>92</v>
      </c>
      <c r="L167" s="4" t="s">
        <v>6024</v>
      </c>
      <c r="M167" s="4">
        <v>71.677669999999992</v>
      </c>
      <c r="N167" s="4">
        <v>0</v>
      </c>
      <c r="O167" s="4">
        <v>63.17</v>
      </c>
      <c r="P167" s="4">
        <v>316.20269000000002</v>
      </c>
      <c r="Q167" s="4">
        <v>0</v>
      </c>
      <c r="R167" s="4">
        <v>28.943457946999995</v>
      </c>
      <c r="S167" s="16">
        <v>35.275121599999999</v>
      </c>
      <c r="T167" s="16">
        <v>3.3812523240000001</v>
      </c>
      <c r="U167" s="87"/>
      <c r="V167" s="16"/>
      <c r="W167" s="16"/>
      <c r="X167" s="16"/>
      <c r="Y167" s="16"/>
      <c r="Z167" s="16"/>
      <c r="AA167" s="16"/>
      <c r="AB167" s="28" t="str">
        <f>[1]FR!B$2278</f>
        <v>8.(b).(ii)</v>
      </c>
      <c r="AC167" s="31" t="str">
        <f>[1]FR!C$2278</f>
        <v>Brasserie KRONENBOURG</v>
      </c>
      <c r="AD167" s="31" t="str">
        <f>[1]FR!D$2278</f>
        <v>Brasserie KRONENBOURG</v>
      </c>
      <c r="AE167" s="31">
        <f>[1]FR!E$2278</f>
        <v>4524</v>
      </c>
      <c r="AF167" s="31" t="str">
        <f>[1]FR!F$2278</f>
        <v>Boulevard de l'Europe BP48</v>
      </c>
      <c r="AG167" s="31" t="str">
        <f>[1]FR!G$2278</f>
        <v/>
      </c>
      <c r="AH167" s="31" t="str">
        <f>[1]FR!H$2278</f>
        <v>OBERNAI</v>
      </c>
      <c r="AI167" s="31" t="str">
        <f>[1]FR!I$2278</f>
        <v>67212</v>
      </c>
      <c r="AJ167" s="31">
        <f>[1]FR!J$2278</f>
        <v>0</v>
      </c>
      <c r="AK167" s="31">
        <f>[1]FR!K$2278</f>
        <v>0</v>
      </c>
      <c r="AL167" s="31">
        <f>[1]FR!L$2278</f>
        <v>0</v>
      </c>
      <c r="AM167" s="31">
        <f>[1]FR!M$2278</f>
        <v>0</v>
      </c>
      <c r="AN167" s="103" t="s">
        <v>809</v>
      </c>
    </row>
    <row r="168" spans="1:41" s="31" customFormat="1">
      <c r="A168" s="4" t="s">
        <v>6014</v>
      </c>
      <c r="B168" s="4">
        <v>2012</v>
      </c>
      <c r="C168" s="4" t="s">
        <v>6633</v>
      </c>
      <c r="D168" s="4" t="s">
        <v>6634</v>
      </c>
      <c r="E168" s="4" t="s">
        <v>2217</v>
      </c>
      <c r="F168" s="4">
        <v>191</v>
      </c>
      <c r="G168" s="4" t="s">
        <v>6635</v>
      </c>
      <c r="H168" s="4" t="s">
        <v>6636</v>
      </c>
      <c r="I168" s="4" t="s">
        <v>6</v>
      </c>
      <c r="J168" s="4" t="s">
        <v>470</v>
      </c>
      <c r="K168" s="4">
        <v>256.97500000000002</v>
      </c>
      <c r="L168" s="4" t="s">
        <v>6024</v>
      </c>
      <c r="M168" s="4">
        <v>33.325200000000002</v>
      </c>
      <c r="N168" s="4">
        <v>0</v>
      </c>
      <c r="O168" s="4">
        <v>0</v>
      </c>
      <c r="P168" s="4">
        <v>3650.94</v>
      </c>
      <c r="Q168" s="4">
        <v>0</v>
      </c>
      <c r="R168" s="4">
        <v>4.0326966000000004</v>
      </c>
      <c r="S168" s="16">
        <v>275.82001199999996</v>
      </c>
      <c r="T168" s="16">
        <v>3.3158386799999997</v>
      </c>
      <c r="U168" s="87"/>
      <c r="V168" s="16"/>
      <c r="W168" s="16"/>
      <c r="X168" s="16"/>
      <c r="Y168" s="16"/>
      <c r="Z168" s="16"/>
      <c r="AA168" s="16"/>
      <c r="AB168" s="28" t="str">
        <f>[1]FR!B$2306</f>
        <v>8.(b).(ii)</v>
      </c>
      <c r="AC168" s="31" t="str">
        <f>[1]FR!C$2306</f>
        <v>TEREOS</v>
      </c>
      <c r="AD168" s="31" t="str">
        <f>[1]FR!D$2306</f>
        <v>TEREOS</v>
      </c>
      <c r="AE168" s="31">
        <f>[1]FR!E$2306</f>
        <v>688</v>
      </c>
      <c r="AF168" s="31" t="str">
        <f>[1]FR!F$2306</f>
        <v>11, rue Pasteur</v>
      </c>
      <c r="AG168" s="31" t="str">
        <f>[1]FR!G$2306</f>
        <v/>
      </c>
      <c r="AH168" s="31" t="str">
        <f>[1]FR!H$2306</f>
        <v>ORIGNY-SAINTE-BENOITE</v>
      </c>
      <c r="AI168" s="31" t="str">
        <f>[1]FR!I$2306</f>
        <v>02390</v>
      </c>
      <c r="AJ168" s="31">
        <f>[1]FR!J$2306</f>
        <v>285</v>
      </c>
      <c r="AK168" s="31">
        <f>[1]FR!K$2306</f>
        <v>0</v>
      </c>
      <c r="AL168" s="31">
        <f>[1]FR!L$2306</f>
        <v>0</v>
      </c>
      <c r="AM168" s="31">
        <f>[1]FR!M$2306</f>
        <v>435</v>
      </c>
      <c r="AN168" s="103" t="s">
        <v>809</v>
      </c>
    </row>
    <row r="169" spans="1:41" s="67" customFormat="1">
      <c r="A169" s="1" t="s">
        <v>6014</v>
      </c>
      <c r="B169" s="1">
        <v>2012</v>
      </c>
      <c r="C169" s="1" t="s">
        <v>6637</v>
      </c>
      <c r="D169" s="1" t="s">
        <v>6638</v>
      </c>
      <c r="E169" s="1" t="s">
        <v>37</v>
      </c>
      <c r="F169" s="1">
        <v>6</v>
      </c>
      <c r="G169" s="1" t="s">
        <v>6639</v>
      </c>
      <c r="H169" s="1" t="s">
        <v>6640</v>
      </c>
      <c r="I169" s="1" t="s">
        <v>6</v>
      </c>
      <c r="J169" s="1" t="s">
        <v>15</v>
      </c>
      <c r="K169" s="1">
        <v>56</v>
      </c>
      <c r="L169" s="1" t="s">
        <v>6024</v>
      </c>
      <c r="M169" s="1">
        <v>0</v>
      </c>
      <c r="N169" s="1">
        <v>0</v>
      </c>
      <c r="O169" s="1">
        <v>0.2442896</v>
      </c>
      <c r="P169" s="1">
        <v>241.81144919999997</v>
      </c>
      <c r="Q169" s="1">
        <v>0</v>
      </c>
      <c r="R169" s="1">
        <v>0.2376903326</v>
      </c>
      <c r="S169" s="3">
        <v>14.556100552</v>
      </c>
      <c r="T169" s="3">
        <v>4.5505439999999992E-3</v>
      </c>
      <c r="U169" s="80"/>
      <c r="V169" s="3"/>
      <c r="W169" s="3"/>
      <c r="X169" s="3"/>
      <c r="Y169" s="3"/>
      <c r="Z169" s="3"/>
      <c r="AA169" s="3"/>
      <c r="AB169" s="95"/>
      <c r="AN169" s="104"/>
    </row>
    <row r="170" spans="1:41" s="67" customFormat="1">
      <c r="A170" s="1" t="s">
        <v>6014</v>
      </c>
      <c r="B170" s="1">
        <v>2012</v>
      </c>
      <c r="C170" s="1" t="s">
        <v>6641</v>
      </c>
      <c r="D170" s="1" t="s">
        <v>6642</v>
      </c>
      <c r="E170" s="1" t="s">
        <v>41</v>
      </c>
      <c r="F170" s="1">
        <v>7</v>
      </c>
      <c r="G170" s="1" t="s">
        <v>6643</v>
      </c>
      <c r="H170" s="1" t="s">
        <v>6640</v>
      </c>
      <c r="I170" s="1" t="s">
        <v>6</v>
      </c>
      <c r="J170" s="1" t="s">
        <v>15</v>
      </c>
      <c r="K170" s="1">
        <v>87.2</v>
      </c>
      <c r="L170" s="1" t="s">
        <v>6024</v>
      </c>
      <c r="M170" s="1">
        <v>0</v>
      </c>
      <c r="N170" s="1">
        <v>0</v>
      </c>
      <c r="O170" s="1">
        <v>38.87858880000001</v>
      </c>
      <c r="P170" s="1">
        <v>263.84993639999999</v>
      </c>
      <c r="Q170" s="1">
        <v>0</v>
      </c>
      <c r="R170" s="1">
        <v>15.7219999902</v>
      </c>
      <c r="S170" s="3">
        <v>22.079231459999999</v>
      </c>
      <c r="T170" s="3">
        <v>0.81548484876000005</v>
      </c>
      <c r="U170" s="3"/>
      <c r="V170" s="3"/>
      <c r="W170" s="3"/>
      <c r="X170" s="3"/>
      <c r="Y170" s="3"/>
      <c r="Z170" s="3"/>
      <c r="AA170" s="3"/>
      <c r="AB170" s="95"/>
      <c r="AN170" s="104"/>
    </row>
    <row r="171" spans="1:41" s="31" customFormat="1">
      <c r="A171" s="4" t="s">
        <v>6014</v>
      </c>
      <c r="B171" s="4">
        <v>2012</v>
      </c>
      <c r="C171" s="4" t="s">
        <v>6644</v>
      </c>
      <c r="D171" s="4" t="s">
        <v>6645</v>
      </c>
      <c r="E171" s="4" t="s">
        <v>152</v>
      </c>
      <c r="F171" s="4">
        <v>31</v>
      </c>
      <c r="G171" s="4" t="s">
        <v>6646</v>
      </c>
      <c r="H171" s="4" t="s">
        <v>6647</v>
      </c>
      <c r="I171" s="4" t="s">
        <v>6</v>
      </c>
      <c r="J171" s="4" t="s">
        <v>470</v>
      </c>
      <c r="K171" s="4">
        <v>386.8</v>
      </c>
      <c r="L171" s="4" t="s">
        <v>6024</v>
      </c>
      <c r="M171" s="4">
        <v>0</v>
      </c>
      <c r="N171" s="4">
        <v>0</v>
      </c>
      <c r="O171" s="4">
        <v>22.284897864000001</v>
      </c>
      <c r="P171" s="4">
        <v>25.536190976</v>
      </c>
      <c r="Q171" s="4">
        <v>0</v>
      </c>
      <c r="R171" s="4">
        <v>7.52924923486</v>
      </c>
      <c r="S171" s="16">
        <v>5.0823296289600002</v>
      </c>
      <c r="T171" s="16">
        <v>0.36597986799360005</v>
      </c>
      <c r="U171" s="87"/>
      <c r="V171" s="16"/>
      <c r="W171" s="16"/>
      <c r="X171" s="16"/>
      <c r="Y171" s="16"/>
      <c r="Z171" s="16"/>
      <c r="AA171" s="16"/>
      <c r="AB171" s="41" t="str">
        <f>[1]FR!B$2315</f>
        <v>1.(c)</v>
      </c>
      <c r="AC171" s="24" t="str">
        <f>[1]FR!C$2315</f>
        <v>Ministère de la Défense</v>
      </c>
      <c r="AD171" s="24" t="str">
        <f>[1]FR!D$2315</f>
        <v>DGA Essais propulseurs</v>
      </c>
      <c r="AE171" s="24">
        <f>[1]FR!E$2315</f>
        <v>5123</v>
      </c>
      <c r="AF171" s="24" t="str">
        <f>[1]FR!F$2315</f>
        <v>10, rue Jean Rostand Saclay</v>
      </c>
      <c r="AG171" s="24" t="str">
        <f>[1]FR!G$2315</f>
        <v/>
      </c>
      <c r="AH171" s="24" t="str">
        <f>[1]FR!H$2315</f>
        <v>ORSAY</v>
      </c>
      <c r="AI171" s="24" t="str">
        <f>[1]FR!I$2315</f>
        <v>91895</v>
      </c>
      <c r="AJ171" s="24">
        <f>[1]FR!J$2315</f>
        <v>0</v>
      </c>
      <c r="AK171" s="24">
        <f>[1]FR!K$2315</f>
        <v>0</v>
      </c>
      <c r="AL171" s="24">
        <f>[1]FR!L$2315</f>
        <v>0</v>
      </c>
      <c r="AM171" s="24">
        <f>[1]FR!M$2315</f>
        <v>0</v>
      </c>
      <c r="AN171" s="109" t="s">
        <v>809</v>
      </c>
      <c r="AO171" s="24"/>
    </row>
    <row r="172" spans="1:41" s="31" customFormat="1">
      <c r="A172" s="4" t="s">
        <v>6014</v>
      </c>
      <c r="B172" s="4">
        <v>2012</v>
      </c>
      <c r="C172" s="4" t="s">
        <v>6648</v>
      </c>
      <c r="D172" s="4" t="s">
        <v>6649</v>
      </c>
      <c r="E172" s="4" t="s">
        <v>126</v>
      </c>
      <c r="F172" s="4">
        <v>25</v>
      </c>
      <c r="G172" s="4" t="s">
        <v>6650</v>
      </c>
      <c r="H172" s="4" t="s">
        <v>6651</v>
      </c>
      <c r="I172" s="4" t="s">
        <v>14</v>
      </c>
      <c r="J172" s="4" t="s">
        <v>470</v>
      </c>
      <c r="K172" s="4">
        <v>125</v>
      </c>
      <c r="L172" s="4" t="s">
        <v>6024</v>
      </c>
      <c r="M172" s="4">
        <v>0</v>
      </c>
      <c r="N172" s="4">
        <v>0</v>
      </c>
      <c r="O172" s="4">
        <v>4.0632501000000003</v>
      </c>
      <c r="P172" s="4">
        <v>200.67996240000002</v>
      </c>
      <c r="Q172" s="4">
        <v>0</v>
      </c>
      <c r="R172" s="4">
        <v>0.29537598599999998</v>
      </c>
      <c r="S172" s="16">
        <v>7.5089061533999999</v>
      </c>
      <c r="T172" s="16">
        <v>0.19280171645999999</v>
      </c>
      <c r="U172" s="87"/>
      <c r="V172" s="16"/>
      <c r="W172" s="16"/>
      <c r="X172" s="16"/>
      <c r="Y172" s="16"/>
      <c r="Z172" s="16"/>
      <c r="AA172" s="16"/>
      <c r="AB172" s="41" t="str">
        <f>[1]FR!B$2346</f>
        <v>1.(c)</v>
      </c>
      <c r="AC172" s="24" t="str">
        <f>[1]FR!C$2346</f>
        <v>Aéroports de Paris - ORLY - Energie et Logistique</v>
      </c>
      <c r="AD172" s="24" t="str">
        <f>[1]FR!D$2346</f>
        <v>AEROPORTS DE PARIS - ORLY ENERGIE ET LOGISTIQUE</v>
      </c>
      <c r="AE172" s="24">
        <f>[1]FR!E$2346</f>
        <v>190106</v>
      </c>
      <c r="AF172" s="24" t="str">
        <f>[1]FR!F$2346</f>
        <v>Batiment 361 - Orly - Zone centrale ANA</v>
      </c>
      <c r="AG172" s="24" t="str">
        <f>[1]FR!G$2346</f>
        <v/>
      </c>
      <c r="AH172" s="24" t="str">
        <f>[1]FR!H$2346</f>
        <v>PARAY-VIEILLE-POSTE</v>
      </c>
      <c r="AI172" s="24" t="str">
        <f>[1]FR!I$2346</f>
        <v>91550</v>
      </c>
      <c r="AJ172" s="24">
        <f>[1]FR!J$2346</f>
        <v>0</v>
      </c>
      <c r="AK172" s="24">
        <f>[1]FR!K$2346</f>
        <v>0</v>
      </c>
      <c r="AL172" s="24">
        <f>[1]FR!L$2346</f>
        <v>0</v>
      </c>
      <c r="AM172" s="24">
        <f>[1]FR!M$2346</f>
        <v>0</v>
      </c>
      <c r="AN172" s="109" t="s">
        <v>809</v>
      </c>
      <c r="AO172" s="24"/>
    </row>
    <row r="173" spans="1:41" s="67" customFormat="1">
      <c r="A173" s="1" t="s">
        <v>6014</v>
      </c>
      <c r="B173" s="1">
        <v>2012</v>
      </c>
      <c r="C173" s="1" t="s">
        <v>6652</v>
      </c>
      <c r="D173" s="1" t="s">
        <v>6653</v>
      </c>
      <c r="E173" s="1" t="s">
        <v>2430</v>
      </c>
      <c r="F173" s="1">
        <v>238</v>
      </c>
      <c r="G173" s="1" t="s">
        <v>6654</v>
      </c>
      <c r="H173" s="1" t="s">
        <v>6655</v>
      </c>
      <c r="I173" s="1" t="s">
        <v>34</v>
      </c>
      <c r="J173" s="1" t="s">
        <v>15</v>
      </c>
      <c r="K173" s="1">
        <v>166.5</v>
      </c>
      <c r="L173" s="1" t="s">
        <v>6024</v>
      </c>
      <c r="M173" s="1">
        <v>0</v>
      </c>
      <c r="N173" s="1">
        <v>0</v>
      </c>
      <c r="O173" s="1">
        <v>0</v>
      </c>
      <c r="P173" s="1">
        <v>0</v>
      </c>
      <c r="Q173" s="1">
        <v>0</v>
      </c>
      <c r="R173" s="1">
        <v>0</v>
      </c>
      <c r="S173" s="3">
        <v>0</v>
      </c>
      <c r="T173" s="3">
        <v>0</v>
      </c>
      <c r="U173" s="80"/>
      <c r="V173" s="3"/>
      <c r="W173" s="3"/>
      <c r="X173" s="3"/>
      <c r="Y173" s="3"/>
      <c r="Z173" s="3"/>
      <c r="AA173" s="3"/>
      <c r="AB173" s="40"/>
      <c r="AC173" s="35"/>
      <c r="AD173" s="35"/>
      <c r="AE173" s="35"/>
      <c r="AF173" s="35"/>
      <c r="AG173" s="35"/>
      <c r="AH173" s="35"/>
      <c r="AI173" s="35"/>
      <c r="AJ173" s="35"/>
      <c r="AK173" s="35"/>
      <c r="AL173" s="35"/>
      <c r="AM173" s="35"/>
      <c r="AN173" s="105"/>
    </row>
    <row r="174" spans="1:41" s="67" customFormat="1">
      <c r="A174" s="1" t="s">
        <v>6014</v>
      </c>
      <c r="B174" s="1">
        <v>2012</v>
      </c>
      <c r="C174" s="1" t="s">
        <v>6656</v>
      </c>
      <c r="D174" s="1" t="s">
        <v>6657</v>
      </c>
      <c r="E174" s="1" t="s">
        <v>177</v>
      </c>
      <c r="F174" s="1">
        <v>36</v>
      </c>
      <c r="G174" s="1" t="s">
        <v>6658</v>
      </c>
      <c r="H174" s="1" t="s">
        <v>6659</v>
      </c>
      <c r="I174" s="1" t="s">
        <v>6</v>
      </c>
      <c r="J174" s="1" t="s">
        <v>15</v>
      </c>
      <c r="K174" s="1">
        <v>556.70000000000005</v>
      </c>
      <c r="L174" s="1" t="s">
        <v>6024</v>
      </c>
      <c r="M174" s="1">
        <v>0</v>
      </c>
      <c r="N174" s="1">
        <v>0</v>
      </c>
      <c r="O174" s="1">
        <v>702.51148799999999</v>
      </c>
      <c r="P174" s="1">
        <v>0</v>
      </c>
      <c r="Q174" s="1">
        <v>0</v>
      </c>
      <c r="R174" s="1">
        <v>144.30881678</v>
      </c>
      <c r="S174" s="3">
        <v>91.85115497000001</v>
      </c>
      <c r="T174" s="3">
        <v>1.00493605</v>
      </c>
      <c r="U174" s="102"/>
      <c r="V174" s="3"/>
      <c r="W174" s="3"/>
      <c r="X174" s="3"/>
      <c r="Y174" s="3"/>
      <c r="Z174" s="3"/>
      <c r="AA174" s="3"/>
      <c r="AB174" s="95"/>
      <c r="AN174" s="104"/>
    </row>
    <row r="175" spans="1:41" s="67" customFormat="1">
      <c r="A175" s="1" t="s">
        <v>6014</v>
      </c>
      <c r="B175" s="1">
        <v>2012</v>
      </c>
      <c r="C175" s="1" t="s">
        <v>6660</v>
      </c>
      <c r="D175" s="1" t="s">
        <v>6661</v>
      </c>
      <c r="E175" s="1" t="s">
        <v>181</v>
      </c>
      <c r="F175" s="1">
        <v>37</v>
      </c>
      <c r="G175" s="1" t="s">
        <v>6662</v>
      </c>
      <c r="H175" s="1" t="s">
        <v>6659</v>
      </c>
      <c r="I175" s="1" t="s">
        <v>6</v>
      </c>
      <c r="J175" s="1" t="s">
        <v>15</v>
      </c>
      <c r="K175" s="1">
        <v>548.70000000000005</v>
      </c>
      <c r="L175" s="1" t="s">
        <v>6024</v>
      </c>
      <c r="M175" s="1">
        <v>0</v>
      </c>
      <c r="N175" s="1">
        <v>0</v>
      </c>
      <c r="O175" s="1">
        <v>734.53305599999999</v>
      </c>
      <c r="P175" s="1">
        <v>0</v>
      </c>
      <c r="Q175" s="1">
        <v>0</v>
      </c>
      <c r="R175" s="1">
        <v>109.90659334999999</v>
      </c>
      <c r="S175" s="3">
        <v>66.196131750000006</v>
      </c>
      <c r="T175" s="3">
        <v>4.8333683499999998</v>
      </c>
      <c r="U175" s="102"/>
      <c r="V175" s="3"/>
      <c r="W175" s="3"/>
      <c r="X175" s="3"/>
      <c r="Y175" s="3"/>
      <c r="Z175" s="3"/>
      <c r="AA175" s="3"/>
      <c r="AB175" s="95"/>
      <c r="AN175" s="104"/>
    </row>
    <row r="176" spans="1:41" s="67" customFormat="1">
      <c r="A176" s="1" t="s">
        <v>6014</v>
      </c>
      <c r="B176" s="1">
        <v>2012</v>
      </c>
      <c r="C176" s="1" t="s">
        <v>6663</v>
      </c>
      <c r="D176" s="1" t="s">
        <v>6664</v>
      </c>
      <c r="E176" s="1" t="s">
        <v>185</v>
      </c>
      <c r="F176" s="1">
        <v>38</v>
      </c>
      <c r="G176" s="1" t="s">
        <v>6665</v>
      </c>
      <c r="H176" s="1" t="s">
        <v>6659</v>
      </c>
      <c r="I176" s="1" t="s">
        <v>6</v>
      </c>
      <c r="J176" s="1" t="s">
        <v>15</v>
      </c>
      <c r="K176" s="1">
        <v>443.9</v>
      </c>
      <c r="L176" s="1" t="s">
        <v>6024</v>
      </c>
      <c r="M176" s="1">
        <v>0</v>
      </c>
      <c r="N176" s="1">
        <v>0</v>
      </c>
      <c r="O176" s="1">
        <v>995.28595200000007</v>
      </c>
      <c r="P176" s="1">
        <v>0</v>
      </c>
      <c r="Q176" s="1">
        <v>0</v>
      </c>
      <c r="R176" s="1">
        <v>253.41793250000001</v>
      </c>
      <c r="S176" s="3">
        <v>144.64753899999999</v>
      </c>
      <c r="T176" s="3">
        <v>5.4100457500000001</v>
      </c>
      <c r="U176" s="102"/>
      <c r="V176" s="3"/>
      <c r="W176" s="3"/>
      <c r="X176" s="3"/>
      <c r="Y176" s="3"/>
      <c r="Z176" s="3"/>
      <c r="AA176" s="3"/>
      <c r="AB176" s="95"/>
      <c r="AN176" s="104"/>
    </row>
    <row r="177" spans="1:41" s="31" customFormat="1">
      <c r="A177" s="4" t="s">
        <v>6014</v>
      </c>
      <c r="B177" s="4">
        <v>2012</v>
      </c>
      <c r="C177" s="4" t="s">
        <v>6666</v>
      </c>
      <c r="D177" s="4" t="s">
        <v>6667</v>
      </c>
      <c r="E177" s="4" t="s">
        <v>2201</v>
      </c>
      <c r="F177" s="4">
        <v>187</v>
      </c>
      <c r="G177" s="4" t="s">
        <v>6668</v>
      </c>
      <c r="H177" s="4" t="s">
        <v>6669</v>
      </c>
      <c r="I177" s="4" t="s">
        <v>6</v>
      </c>
      <c r="J177" s="4" t="s">
        <v>633</v>
      </c>
      <c r="K177" s="4">
        <v>1293</v>
      </c>
      <c r="L177" s="4" t="s">
        <v>6024</v>
      </c>
      <c r="M177" s="4">
        <v>0</v>
      </c>
      <c r="N177" s="4">
        <v>0</v>
      </c>
      <c r="O177" s="4">
        <v>2662.3235090840003</v>
      </c>
      <c r="P177" s="4">
        <v>0</v>
      </c>
      <c r="Q177" s="4">
        <v>5284.8038579973199</v>
      </c>
      <c r="R177" s="4">
        <v>1816.6</v>
      </c>
      <c r="S177" s="16">
        <v>615.97980184461449</v>
      </c>
      <c r="T177" s="16">
        <v>136.85295123121389</v>
      </c>
      <c r="U177" s="87"/>
      <c r="V177" s="16"/>
      <c r="W177" s="16"/>
      <c r="X177" s="16"/>
      <c r="Y177" s="16"/>
      <c r="Z177" s="16"/>
      <c r="AA177" s="16"/>
      <c r="AB177" s="28" t="str">
        <f>[1]FR!B$2385</f>
        <v>1.(a)</v>
      </c>
      <c r="AC177" s="31" t="str">
        <f>[1]FR!C$2385</f>
        <v>Petroplus Raffinage Petit-Couronne SAS</v>
      </c>
      <c r="AD177" s="31" t="str">
        <f>[1]FR!D$2385</f>
        <v>Petroplus Raffinage Petit-Couronne SAS</v>
      </c>
      <c r="AE177" s="31">
        <f>[1]FR!E$2385</f>
        <v>1153</v>
      </c>
      <c r="AF177" s="31" t="str">
        <f>[1]FR!F$2385</f>
        <v>72 rue Aristide Briand</v>
      </c>
      <c r="AG177" s="31" t="str">
        <f>[1]FR!G$2385</f>
        <v/>
      </c>
      <c r="AH177" s="31" t="str">
        <f>[1]FR!H$2385</f>
        <v>PETIT-COURONNE</v>
      </c>
      <c r="AI177" s="31" t="str">
        <f>[1]FR!I$2385</f>
        <v>76650</v>
      </c>
      <c r="AJ177" s="31">
        <f>[1]FR!J$2385</f>
        <v>941</v>
      </c>
      <c r="AK177" s="31">
        <f>[1]FR!K$2385</f>
        <v>4320</v>
      </c>
      <c r="AL177" s="31">
        <f>[1]FR!L$2385</f>
        <v>123</v>
      </c>
      <c r="AM177" s="31">
        <f>[1]FR!M$2385</f>
        <v>653</v>
      </c>
      <c r="AN177" s="103" t="s">
        <v>809</v>
      </c>
    </row>
    <row r="178" spans="1:41" s="31" customFormat="1">
      <c r="A178" s="4" t="s">
        <v>6014</v>
      </c>
      <c r="B178" s="4">
        <v>2012</v>
      </c>
      <c r="C178" s="4" t="s">
        <v>6670</v>
      </c>
      <c r="D178" s="4" t="s">
        <v>6671</v>
      </c>
      <c r="E178" s="4" t="s">
        <v>54</v>
      </c>
      <c r="F178" s="4">
        <v>10</v>
      </c>
      <c r="G178" s="4" t="s">
        <v>6672</v>
      </c>
      <c r="H178" s="4" t="s">
        <v>6673</v>
      </c>
      <c r="I178" s="4" t="s">
        <v>6</v>
      </c>
      <c r="J178" s="4" t="s">
        <v>470</v>
      </c>
      <c r="K178" s="4">
        <v>109.7</v>
      </c>
      <c r="L178" s="4" t="s">
        <v>6024</v>
      </c>
      <c r="M178" s="4">
        <v>0</v>
      </c>
      <c r="N178" s="4">
        <v>0</v>
      </c>
      <c r="O178" s="4">
        <v>26.107020000000002</v>
      </c>
      <c r="P178" s="4">
        <v>532.19520000000011</v>
      </c>
      <c r="Q178" s="4">
        <v>0</v>
      </c>
      <c r="R178" s="4">
        <v>12.271968032210999</v>
      </c>
      <c r="S178" s="16">
        <v>36.348413999999998</v>
      </c>
      <c r="T178" s="16">
        <v>1.1771952000000001</v>
      </c>
      <c r="U178" s="87"/>
      <c r="V178" s="16"/>
      <c r="W178" s="16"/>
      <c r="X178" s="16"/>
      <c r="Y178" s="16"/>
      <c r="Z178" s="16"/>
      <c r="AA178" s="16"/>
      <c r="AB178" s="28" t="str">
        <f>[1]FR!B$2418</f>
        <v>8.(b).(ii)</v>
      </c>
      <c r="AC178" s="31" t="str">
        <f>[1]FR!C$2418</f>
        <v>Société Vermandoise Industries</v>
      </c>
      <c r="AD178" s="31" t="str">
        <f>[1]FR!D$2418</f>
        <v>Sucrerie de PITHIVIERS LE VIEIL</v>
      </c>
      <c r="AE178" s="31">
        <f>[1]FR!E$2418</f>
        <v>5326</v>
      </c>
      <c r="AF178" s="31" t="str">
        <f>[1]FR!F$2418</f>
        <v>1 rue Etienne Rochette</v>
      </c>
      <c r="AG178" s="31" t="str">
        <f>[1]FR!G$2418</f>
        <v/>
      </c>
      <c r="AH178" s="31" t="str">
        <f>[1]FR!H$2418</f>
        <v>PITHIVIERS-LE-VIEIL</v>
      </c>
      <c r="AI178" s="31" t="str">
        <f>[1]FR!I$2418</f>
        <v>45300</v>
      </c>
      <c r="AJ178" s="31">
        <f>[1]FR!J$2418</f>
        <v>0</v>
      </c>
      <c r="AK178" s="31">
        <f>[1]FR!K$2418</f>
        <v>0</v>
      </c>
      <c r="AL178" s="31">
        <f>[1]FR!L$2418</f>
        <v>0</v>
      </c>
      <c r="AM178" s="31">
        <f>[1]FR!M$2418</f>
        <v>0</v>
      </c>
      <c r="AN178" s="103" t="s">
        <v>809</v>
      </c>
    </row>
    <row r="179" spans="1:41" s="31" customFormat="1">
      <c r="A179" s="4" t="s">
        <v>6014</v>
      </c>
      <c r="B179" s="4">
        <v>2012</v>
      </c>
      <c r="C179" s="4" t="s">
        <v>6674</v>
      </c>
      <c r="D179" s="4" t="s">
        <v>6675</v>
      </c>
      <c r="E179" s="4" t="s">
        <v>88</v>
      </c>
      <c r="F179" s="4">
        <v>17</v>
      </c>
      <c r="G179" s="4" t="s">
        <v>6676</v>
      </c>
      <c r="H179" s="4" t="s">
        <v>6677</v>
      </c>
      <c r="I179" s="4" t="s">
        <v>6</v>
      </c>
      <c r="J179" s="4" t="s">
        <v>470</v>
      </c>
      <c r="K179" s="4">
        <v>134</v>
      </c>
      <c r="L179" s="4" t="s">
        <v>6024</v>
      </c>
      <c r="M179" s="4">
        <v>0</v>
      </c>
      <c r="N179" s="4">
        <v>0</v>
      </c>
      <c r="O179" s="4">
        <v>0</v>
      </c>
      <c r="P179" s="4">
        <v>47.208379999999998</v>
      </c>
      <c r="Q179" s="4">
        <v>0</v>
      </c>
      <c r="R179" s="4">
        <v>2.6226898759280002E-2</v>
      </c>
      <c r="S179" s="16">
        <v>2.8325028000000003</v>
      </c>
      <c r="T179" s="16">
        <v>4.2487542000000003E-2</v>
      </c>
      <c r="U179" s="16"/>
      <c r="V179" s="16"/>
      <c r="W179" s="16"/>
      <c r="X179" s="16"/>
      <c r="Y179" s="16"/>
      <c r="Z179" s="16"/>
      <c r="AA179" s="16"/>
      <c r="AB179" s="28" t="str">
        <f>[1]FR!B$2553</f>
        <v>2.(f)</v>
      </c>
      <c r="AC179" s="31" t="str">
        <f>[1]FR!C$2553</f>
        <v>PEUGEOT CITROËN POISSY SNC</v>
      </c>
      <c r="AD179" s="31" t="str">
        <f>[1]FR!D$2553</f>
        <v>PSA PEUGEOT CITROËN - Site de POISSY</v>
      </c>
      <c r="AE179" s="31">
        <f>[1]FR!E$2553</f>
        <v>4351</v>
      </c>
      <c r="AF179" s="31" t="str">
        <f>[1]FR!F$2553</f>
        <v>45 rue Jean Pierre Timbaud</v>
      </c>
      <c r="AG179" s="31" t="str">
        <f>[1]FR!G$2553</f>
        <v/>
      </c>
      <c r="AH179" s="31" t="str">
        <f>[1]FR!H$2553</f>
        <v>POISSY</v>
      </c>
      <c r="AI179" s="31" t="str">
        <f>[1]FR!I$2553</f>
        <v>78307</v>
      </c>
      <c r="AJ179" s="31">
        <f>[1]FR!J$2553</f>
        <v>0</v>
      </c>
      <c r="AK179" s="31">
        <f>[1]FR!K$2553</f>
        <v>0</v>
      </c>
      <c r="AL179" s="31">
        <f>[1]FR!L$2553</f>
        <v>0</v>
      </c>
      <c r="AM179" s="31">
        <f>[1]FR!M$2553</f>
        <v>0</v>
      </c>
      <c r="AN179" s="103" t="s">
        <v>809</v>
      </c>
    </row>
    <row r="180" spans="1:41" s="67" customFormat="1">
      <c r="A180" s="1" t="s">
        <v>6014</v>
      </c>
      <c r="B180" s="1">
        <v>2012</v>
      </c>
      <c r="C180" s="1" t="s">
        <v>6678</v>
      </c>
      <c r="D180" s="1" t="s">
        <v>6679</v>
      </c>
      <c r="E180" s="1" t="s">
        <v>1981</v>
      </c>
      <c r="F180" s="1">
        <v>138</v>
      </c>
      <c r="G180" s="1" t="s">
        <v>6680</v>
      </c>
      <c r="H180" s="1" t="s">
        <v>6681</v>
      </c>
      <c r="I180" s="1" t="s">
        <v>6</v>
      </c>
      <c r="J180" s="1" t="s">
        <v>476</v>
      </c>
      <c r="K180" s="1">
        <v>2803.7</v>
      </c>
      <c r="L180" s="1" t="s">
        <v>6024</v>
      </c>
      <c r="M180" s="1">
        <v>0</v>
      </c>
      <c r="N180" s="1">
        <v>24338.905485477</v>
      </c>
      <c r="O180" s="1">
        <v>255.56631185399999</v>
      </c>
      <c r="P180" s="1">
        <v>0</v>
      </c>
      <c r="Q180" s="1">
        <v>0</v>
      </c>
      <c r="R180" s="1">
        <v>13445.27</v>
      </c>
      <c r="S180" s="3">
        <v>5996.6</v>
      </c>
      <c r="T180" s="3">
        <v>834.30000000000007</v>
      </c>
      <c r="U180" s="80"/>
      <c r="V180" s="3"/>
      <c r="W180" s="3"/>
      <c r="X180" s="3"/>
      <c r="Y180" s="3"/>
      <c r="Z180" s="3"/>
      <c r="AA180" s="3"/>
      <c r="AB180" s="95"/>
      <c r="AN180" s="104"/>
    </row>
    <row r="181" spans="1:41" s="67" customFormat="1">
      <c r="A181" s="1" t="s">
        <v>6014</v>
      </c>
      <c r="B181" s="1">
        <v>2012</v>
      </c>
      <c r="C181" s="1" t="s">
        <v>6682</v>
      </c>
      <c r="D181" s="1" t="s">
        <v>6683</v>
      </c>
      <c r="E181" s="1" t="s">
        <v>1985</v>
      </c>
      <c r="F181" s="1">
        <v>139</v>
      </c>
      <c r="G181" s="1" t="s">
        <v>6684</v>
      </c>
      <c r="H181" s="1" t="s">
        <v>6681</v>
      </c>
      <c r="I181" s="1" t="s">
        <v>34</v>
      </c>
      <c r="J181" s="1" t="s">
        <v>476</v>
      </c>
      <c r="K181" s="1">
        <v>772</v>
      </c>
      <c r="L181" s="1" t="s">
        <v>6019</v>
      </c>
      <c r="M181" s="1">
        <v>0</v>
      </c>
      <c r="N181" s="1">
        <v>0</v>
      </c>
      <c r="O181" s="1">
        <v>0</v>
      </c>
      <c r="P181" s="1">
        <v>4980.6897566741509</v>
      </c>
      <c r="Q181" s="1">
        <v>0</v>
      </c>
      <c r="R181" s="1">
        <v>2.7089423710677503</v>
      </c>
      <c r="S181" s="3">
        <v>39.155999999999999</v>
      </c>
      <c r="T181" s="3">
        <v>4.4826207810067356</v>
      </c>
      <c r="U181" s="80"/>
      <c r="V181" s="3"/>
      <c r="W181" s="3"/>
      <c r="X181" s="3"/>
      <c r="Y181" s="3"/>
      <c r="Z181" s="3"/>
      <c r="AA181" s="3"/>
      <c r="AB181" s="95"/>
      <c r="AN181" s="104"/>
    </row>
    <row r="182" spans="1:41" s="31" customFormat="1">
      <c r="A182" s="4" t="s">
        <v>6014</v>
      </c>
      <c r="B182" s="4">
        <v>2012</v>
      </c>
      <c r="C182" s="4" t="s">
        <v>6685</v>
      </c>
      <c r="D182" s="4" t="s">
        <v>6686</v>
      </c>
      <c r="E182" s="4" t="s">
        <v>423</v>
      </c>
      <c r="F182" s="4">
        <v>92</v>
      </c>
      <c r="G182" s="4" t="s">
        <v>6687</v>
      </c>
      <c r="H182" s="4" t="s">
        <v>6688</v>
      </c>
      <c r="I182" s="4" t="s">
        <v>6</v>
      </c>
      <c r="J182" s="4" t="s">
        <v>470</v>
      </c>
      <c r="K182" s="4">
        <v>100</v>
      </c>
      <c r="L182" s="4" t="s">
        <v>6024</v>
      </c>
      <c r="M182" s="4">
        <v>0</v>
      </c>
      <c r="N182" s="4">
        <v>0</v>
      </c>
      <c r="O182" s="4">
        <v>0</v>
      </c>
      <c r="P182" s="4">
        <v>755.20223999999996</v>
      </c>
      <c r="Q182" s="4">
        <v>0</v>
      </c>
      <c r="R182" s="4">
        <v>0.376</v>
      </c>
      <c r="S182" s="16">
        <v>22.991</v>
      </c>
      <c r="T182" s="16">
        <v>0.67968201600000011</v>
      </c>
      <c r="U182" s="87"/>
      <c r="V182" s="16"/>
      <c r="W182" s="16"/>
      <c r="X182" s="16"/>
      <c r="Y182" s="16"/>
      <c r="Z182" s="16"/>
      <c r="AA182" s="16"/>
      <c r="AB182" s="28" t="str">
        <f>[1]FR!B$2579</f>
        <v>1.(c)</v>
      </c>
      <c r="AC182" s="31" t="str">
        <f>[1]FR!C$2579</f>
        <v>RHODIA Energy Services Pont-de-Claix</v>
      </c>
      <c r="AD182" s="31" t="str">
        <f>[1]FR!D$2579</f>
        <v>Rhodia Energy Services Pont-de-Claix</v>
      </c>
      <c r="AE182" s="31">
        <f>[1]FR!E$2579</f>
        <v>2976</v>
      </c>
      <c r="AF182" s="31" t="str">
        <f>[1]FR!F$2579</f>
        <v>Rue Lavoisier BP 105</v>
      </c>
      <c r="AG182" s="31" t="str">
        <f>[1]FR!G$2579</f>
        <v/>
      </c>
      <c r="AH182" s="31" t="str">
        <f>[1]FR!H$2579</f>
        <v>PONT-DE-CLAIX</v>
      </c>
      <c r="AI182" s="31" t="str">
        <f>[1]FR!I$2579</f>
        <v>38800</v>
      </c>
      <c r="AJ182" s="31">
        <f>[1]FR!J$2579</f>
        <v>322</v>
      </c>
      <c r="AK182" s="31">
        <f>[1]FR!K$2579</f>
        <v>0</v>
      </c>
      <c r="AL182" s="31">
        <f>[1]FR!L$2579</f>
        <v>0</v>
      </c>
      <c r="AM182" s="31">
        <f>[1]FR!M$2579</f>
        <v>315</v>
      </c>
      <c r="AN182" s="103" t="s">
        <v>809</v>
      </c>
    </row>
    <row r="183" spans="1:41" s="67" customFormat="1">
      <c r="A183" s="1" t="s">
        <v>6014</v>
      </c>
      <c r="B183" s="1">
        <v>2012</v>
      </c>
      <c r="C183" s="1" t="s">
        <v>6689</v>
      </c>
      <c r="D183" s="1" t="s">
        <v>6690</v>
      </c>
      <c r="E183" s="1" t="s">
        <v>2230</v>
      </c>
      <c r="F183" s="1">
        <v>194</v>
      </c>
      <c r="G183" s="1" t="s">
        <v>6691</v>
      </c>
      <c r="H183" s="1" t="s">
        <v>6692</v>
      </c>
      <c r="I183" s="1" t="s">
        <v>6</v>
      </c>
      <c r="J183" s="1" t="s">
        <v>15</v>
      </c>
      <c r="K183" s="1">
        <v>62</v>
      </c>
      <c r="L183" s="1" t="s">
        <v>6024</v>
      </c>
      <c r="M183" s="1">
        <v>0</v>
      </c>
      <c r="N183" s="1">
        <v>0</v>
      </c>
      <c r="O183" s="1">
        <v>0</v>
      </c>
      <c r="P183" s="1">
        <v>0</v>
      </c>
      <c r="Q183" s="1">
        <v>0</v>
      </c>
      <c r="R183" s="1">
        <v>0</v>
      </c>
      <c r="S183" s="3">
        <v>0</v>
      </c>
      <c r="T183" s="3">
        <v>0</v>
      </c>
      <c r="U183" s="80"/>
      <c r="V183" s="3"/>
      <c r="W183" s="3"/>
      <c r="X183" s="3"/>
      <c r="Y183" s="3"/>
      <c r="Z183" s="3"/>
      <c r="AA183" s="3"/>
      <c r="AB183" s="40"/>
      <c r="AC183" s="35"/>
      <c r="AD183" s="35"/>
      <c r="AE183" s="35"/>
      <c r="AF183" s="35"/>
      <c r="AG183" s="35"/>
      <c r="AH183" s="35"/>
      <c r="AI183" s="35"/>
      <c r="AJ183" s="35"/>
      <c r="AK183" s="35"/>
      <c r="AL183" s="35"/>
      <c r="AM183" s="35"/>
      <c r="AN183" s="105"/>
      <c r="AO183" s="35"/>
    </row>
    <row r="184" spans="1:41" s="31" customFormat="1">
      <c r="A184" s="4" t="s">
        <v>6014</v>
      </c>
      <c r="B184" s="4">
        <v>2012</v>
      </c>
      <c r="C184" s="4" t="s">
        <v>6693</v>
      </c>
      <c r="D184" s="4" t="s">
        <v>6694</v>
      </c>
      <c r="E184" s="4" t="s">
        <v>2399</v>
      </c>
      <c r="F184" s="4">
        <v>231</v>
      </c>
      <c r="G184" s="4" t="s">
        <v>6695</v>
      </c>
      <c r="H184" s="4" t="s">
        <v>6696</v>
      </c>
      <c r="I184" s="4" t="s">
        <v>34</v>
      </c>
      <c r="J184" s="4" t="s">
        <v>476</v>
      </c>
      <c r="K184" s="4">
        <v>783.9</v>
      </c>
      <c r="L184" s="4" t="s">
        <v>6019</v>
      </c>
      <c r="M184" s="4">
        <v>0</v>
      </c>
      <c r="N184" s="4">
        <v>0</v>
      </c>
      <c r="O184" s="4">
        <v>0</v>
      </c>
      <c r="P184" s="4">
        <v>4371.7637483999997</v>
      </c>
      <c r="Q184" s="4">
        <v>0</v>
      </c>
      <c r="R184" s="4">
        <v>2.7182195526163997</v>
      </c>
      <c r="S184" s="16">
        <v>79.174400000000006</v>
      </c>
      <c r="T184" s="16">
        <v>3.9345873735599999</v>
      </c>
      <c r="U184" s="87"/>
      <c r="V184" s="16"/>
      <c r="W184" s="16"/>
      <c r="X184" s="16"/>
      <c r="Y184" s="16"/>
      <c r="Z184" s="16"/>
      <c r="AA184" s="16"/>
      <c r="AB184" s="41" t="str">
        <f>[1]FR!B$2597</f>
        <v>1.(c)</v>
      </c>
      <c r="AC184" s="24" t="str">
        <f>[1]FR!C$2597</f>
        <v>Poweo Pont sur Sambre Production</v>
      </c>
      <c r="AD184" s="24" t="str">
        <f>[1]FR!D$2597</f>
        <v>POWEO PONT SUR SAMBRE PRODUCTION</v>
      </c>
      <c r="AE184" s="24">
        <f>[1]FR!E$2597</f>
        <v>104802</v>
      </c>
      <c r="AF184" s="24" t="str">
        <f>[1]FR!F$2597</f>
        <v>lieu dit le Rayage du milieu ZA route de Pantegnies</v>
      </c>
      <c r="AG184" s="24" t="str">
        <f>[1]FR!G$2597</f>
        <v/>
      </c>
      <c r="AH184" s="24" t="str">
        <f>[1]FR!H$2597</f>
        <v>PONT-SUR-SAMBRE</v>
      </c>
      <c r="AI184" s="24" t="str">
        <f>[1]FR!I$2597</f>
        <v>59138</v>
      </c>
      <c r="AJ184" s="24">
        <f>[1]FR!J$2597</f>
        <v>0</v>
      </c>
      <c r="AK184" s="24">
        <f>[1]FR!K$2597</f>
        <v>0</v>
      </c>
      <c r="AL184" s="24">
        <f>[1]FR!L$2597</f>
        <v>0</v>
      </c>
      <c r="AM184" s="24">
        <f>[1]FR!M$2597</f>
        <v>246</v>
      </c>
      <c r="AN184" s="109" t="s">
        <v>809</v>
      </c>
      <c r="AO184" s="24"/>
    </row>
    <row r="185" spans="1:41" s="31" customFormat="1">
      <c r="A185" s="4" t="s">
        <v>6014</v>
      </c>
      <c r="B185" s="4">
        <v>2012</v>
      </c>
      <c r="C185" s="4" t="s">
        <v>6697</v>
      </c>
      <c r="D185" s="4" t="s">
        <v>6698</v>
      </c>
      <c r="E185" s="4" t="s">
        <v>94</v>
      </c>
      <c r="F185" s="4">
        <v>18</v>
      </c>
      <c r="G185" s="4" t="s">
        <v>6699</v>
      </c>
      <c r="H185" s="4" t="s">
        <v>6700</v>
      </c>
      <c r="I185" s="4" t="s">
        <v>6</v>
      </c>
      <c r="J185" s="4" t="s">
        <v>476</v>
      </c>
      <c r="K185" s="4">
        <v>6000</v>
      </c>
      <c r="L185" s="4" t="s">
        <v>6024</v>
      </c>
      <c r="M185" s="4">
        <v>0</v>
      </c>
      <c r="N185" s="4">
        <v>0</v>
      </c>
      <c r="O185" s="4">
        <v>5454.4532516959043</v>
      </c>
      <c r="P185" s="4">
        <v>65.287499999999994</v>
      </c>
      <c r="Q185" s="4">
        <v>1.373472</v>
      </c>
      <c r="R185" s="4">
        <v>1118.1790000000001</v>
      </c>
      <c r="S185" s="16">
        <v>793.5</v>
      </c>
      <c r="T185" s="16">
        <v>56.400000000000006</v>
      </c>
      <c r="U185" s="87"/>
      <c r="V185" s="16"/>
      <c r="W185" s="16"/>
      <c r="X185" s="16"/>
      <c r="Y185" s="16"/>
      <c r="Z185" s="16"/>
      <c r="AA185" s="16"/>
      <c r="AB185" s="28" t="str">
        <f>[1]FR!B$2599</f>
        <v>1.(c)</v>
      </c>
      <c r="AC185" s="31" t="str">
        <f>[1]FR!C$2599</f>
        <v>Centre de Production Thermique de PORCHEVILLE</v>
      </c>
      <c r="AD185" s="31" t="str">
        <f>[1]FR!D$2599</f>
        <v>Centre de Production Thermique EDF de PORCHEVILLE</v>
      </c>
      <c r="AE185" s="31">
        <f>[1]FR!E$2599</f>
        <v>4353</v>
      </c>
      <c r="AF185" s="31" t="str">
        <f>[1]FR!F$2599</f>
        <v>Avenue H. REGNAULT BP31</v>
      </c>
      <c r="AG185" s="31" t="str">
        <f>[1]FR!G$2599</f>
        <v/>
      </c>
      <c r="AH185" s="31" t="str">
        <f>[1]FR!H$2599</f>
        <v>PORCHEVILLE</v>
      </c>
      <c r="AI185" s="31" t="str">
        <f>[1]FR!I$2599</f>
        <v>78440</v>
      </c>
      <c r="AJ185" s="31">
        <f>[1]FR!J$2599</f>
        <v>794</v>
      </c>
      <c r="AK185" s="31">
        <f>[1]FR!K$2599</f>
        <v>1120</v>
      </c>
      <c r="AL185" s="31">
        <f>[1]FR!L$2599</f>
        <v>0</v>
      </c>
      <c r="AM185" s="31">
        <f>[1]FR!M$2599</f>
        <v>428</v>
      </c>
      <c r="AN185" s="103" t="s">
        <v>809</v>
      </c>
    </row>
    <row r="186" spans="1:41" s="67" customFormat="1">
      <c r="A186" s="1" t="s">
        <v>6014</v>
      </c>
      <c r="B186" s="1">
        <v>2012</v>
      </c>
      <c r="C186" s="1" t="s">
        <v>6701</v>
      </c>
      <c r="D186" s="1" t="s">
        <v>6702</v>
      </c>
      <c r="E186" s="1" t="s">
        <v>2486</v>
      </c>
      <c r="F186" s="1">
        <v>251</v>
      </c>
      <c r="G186" s="1" t="s">
        <v>6703</v>
      </c>
      <c r="H186" s="1" t="s">
        <v>6704</v>
      </c>
      <c r="I186" s="1" t="s">
        <v>34</v>
      </c>
      <c r="J186" s="1" t="s">
        <v>476</v>
      </c>
      <c r="K186" s="1">
        <v>152</v>
      </c>
      <c r="L186" s="1" t="s">
        <v>6019</v>
      </c>
      <c r="M186" s="1">
        <v>0</v>
      </c>
      <c r="N186" s="1">
        <v>0</v>
      </c>
      <c r="O186" s="1">
        <v>512.15770450000002</v>
      </c>
      <c r="P186" s="1">
        <v>0</v>
      </c>
      <c r="Q186" s="1">
        <v>0</v>
      </c>
      <c r="R186" s="1">
        <v>24.583569816000004</v>
      </c>
      <c r="S186" s="3">
        <v>42.817438979999999</v>
      </c>
      <c r="T186" s="3">
        <v>0.95895719999999995</v>
      </c>
      <c r="U186" s="81"/>
      <c r="V186" s="3"/>
      <c r="W186" s="3"/>
      <c r="X186" s="3"/>
      <c r="Y186" s="3"/>
      <c r="Z186" s="3"/>
      <c r="AA186" s="3"/>
      <c r="AB186" s="95"/>
      <c r="AN186" s="104"/>
    </row>
    <row r="187" spans="1:41" s="31" customFormat="1">
      <c r="A187" s="4" t="s">
        <v>6014</v>
      </c>
      <c r="B187" s="4">
        <v>2012</v>
      </c>
      <c r="C187" s="4" t="s">
        <v>6705</v>
      </c>
      <c r="D187" s="4" t="s">
        <v>6706</v>
      </c>
      <c r="E187" s="4" t="s">
        <v>2073</v>
      </c>
      <c r="F187" s="4">
        <v>159</v>
      </c>
      <c r="G187" s="4" t="s">
        <v>6707</v>
      </c>
      <c r="H187" s="4" t="s">
        <v>6708</v>
      </c>
      <c r="I187" s="4" t="s">
        <v>6</v>
      </c>
      <c r="J187" s="4" t="s">
        <v>15</v>
      </c>
      <c r="K187" s="4">
        <v>145.1</v>
      </c>
      <c r="L187" s="4" t="s">
        <v>6024</v>
      </c>
      <c r="M187" s="4">
        <v>58.068621</v>
      </c>
      <c r="N187" s="4">
        <v>206.82480000000001</v>
      </c>
      <c r="O187" s="4">
        <v>104.19493998000002</v>
      </c>
      <c r="P187" s="4">
        <v>198.78054399999999</v>
      </c>
      <c r="Q187" s="4">
        <v>0</v>
      </c>
      <c r="R187" s="4">
        <v>139.206867201048</v>
      </c>
      <c r="S187" s="16">
        <v>82.608874837999991</v>
      </c>
      <c r="T187" s="16">
        <v>3.608107402586</v>
      </c>
      <c r="U187" s="87"/>
      <c r="V187" s="16"/>
      <c r="W187" s="16"/>
      <c r="X187" s="16"/>
      <c r="Y187" s="16"/>
      <c r="Z187" s="16"/>
      <c r="AA187" s="16"/>
      <c r="AB187" s="28" t="str">
        <f>[1]FR!B$2697</f>
        <v>1.(c)</v>
      </c>
      <c r="AC187" s="31" t="str">
        <f>[1]FR!C$2697</f>
        <v>SOCCRAM</v>
      </c>
      <c r="AD187" s="31" t="str">
        <f>[1]FR!D$2697</f>
        <v>Chaufferie Croix Rouge</v>
      </c>
      <c r="AE187" s="31">
        <f>[1]FR!E$2697</f>
        <v>1082</v>
      </c>
      <c r="AF187" s="31" t="str">
        <f>[1]FR!F$2697</f>
        <v>route d'Epernay</v>
      </c>
      <c r="AG187" s="31" t="str">
        <f>[1]FR!G$2697</f>
        <v/>
      </c>
      <c r="AH187" s="31" t="str">
        <f>[1]FR!H$2697</f>
        <v>REIMS</v>
      </c>
      <c r="AI187" s="31" t="str">
        <f>[1]FR!I$2697</f>
        <v>51100</v>
      </c>
      <c r="AJ187" s="31">
        <f>[1]FR!J$2697</f>
        <v>0</v>
      </c>
      <c r="AK187" s="31">
        <f>[1]FR!K$2697</f>
        <v>0</v>
      </c>
      <c r="AL187" s="31">
        <f>[1]FR!L$2697</f>
        <v>0</v>
      </c>
      <c r="AM187" s="31">
        <f>[1]FR!M$2697</f>
        <v>0</v>
      </c>
      <c r="AN187" s="103" t="s">
        <v>809</v>
      </c>
    </row>
    <row r="188" spans="1:41" s="67" customFormat="1">
      <c r="A188" s="1" t="s">
        <v>6014</v>
      </c>
      <c r="B188" s="1">
        <v>2012</v>
      </c>
      <c r="C188" s="1" t="s">
        <v>6709</v>
      </c>
      <c r="D188" s="1" t="s">
        <v>6710</v>
      </c>
      <c r="E188" s="1" t="s">
        <v>2144</v>
      </c>
      <c r="F188" s="1">
        <v>174</v>
      </c>
      <c r="G188" s="1" t="s">
        <v>6711</v>
      </c>
      <c r="H188" s="1" t="s">
        <v>6712</v>
      </c>
      <c r="I188" s="1" t="s">
        <v>6</v>
      </c>
      <c r="J188" s="1" t="s">
        <v>15</v>
      </c>
      <c r="K188" s="1">
        <v>123.6</v>
      </c>
      <c r="L188" s="1" t="s">
        <v>6024</v>
      </c>
      <c r="M188" s="1">
        <v>0</v>
      </c>
      <c r="N188" s="1">
        <v>0</v>
      </c>
      <c r="O188" s="1">
        <v>22.968400640000002</v>
      </c>
      <c r="P188" s="1">
        <v>715.83156799999995</v>
      </c>
      <c r="Q188" s="1">
        <v>0</v>
      </c>
      <c r="R188" s="1">
        <v>10.734679972162402</v>
      </c>
      <c r="S188" s="3">
        <v>46.153411389600002</v>
      </c>
      <c r="T188" s="3">
        <v>0.97710933877999995</v>
      </c>
      <c r="U188" s="80"/>
      <c r="V188" s="3"/>
      <c r="W188" s="3"/>
      <c r="X188" s="3"/>
      <c r="Y188" s="3"/>
      <c r="Z188" s="3"/>
      <c r="AA188" s="3"/>
      <c r="AB188" s="95"/>
      <c r="AN188" s="104"/>
    </row>
    <row r="189" spans="1:41" s="67" customFormat="1">
      <c r="A189" s="1" t="s">
        <v>6014</v>
      </c>
      <c r="B189" s="1">
        <v>2012</v>
      </c>
      <c r="C189" s="1" t="s">
        <v>6713</v>
      </c>
      <c r="D189" s="1" t="s">
        <v>6714</v>
      </c>
      <c r="E189" s="1" t="s">
        <v>2149</v>
      </c>
      <c r="F189" s="1">
        <v>175</v>
      </c>
      <c r="G189" s="1" t="s">
        <v>6715</v>
      </c>
      <c r="H189" s="1" t="s">
        <v>6712</v>
      </c>
      <c r="I189" s="1" t="s">
        <v>6</v>
      </c>
      <c r="J189" s="1" t="s">
        <v>15</v>
      </c>
      <c r="K189" s="1">
        <v>69.3</v>
      </c>
      <c r="L189" s="1" t="s">
        <v>6024</v>
      </c>
      <c r="M189" s="1">
        <v>0</v>
      </c>
      <c r="N189" s="1">
        <v>0</v>
      </c>
      <c r="O189" s="1">
        <v>1.6839999999999999</v>
      </c>
      <c r="P189" s="1">
        <v>77.207400000000007</v>
      </c>
      <c r="Q189" s="1">
        <v>0</v>
      </c>
      <c r="R189" s="1">
        <v>0.84355570000000002</v>
      </c>
      <c r="S189" s="3">
        <v>4.9187240000000001</v>
      </c>
      <c r="T189" s="3">
        <v>9.474666000000001E-2</v>
      </c>
      <c r="U189" s="80"/>
      <c r="V189" s="3"/>
      <c r="W189" s="3"/>
      <c r="X189" s="3"/>
      <c r="Y189" s="3"/>
      <c r="Z189" s="3"/>
      <c r="AA189" s="3"/>
      <c r="AB189" s="95"/>
      <c r="AN189" s="104"/>
    </row>
    <row r="190" spans="1:41" s="67" customFormat="1">
      <c r="A190" s="1" t="s">
        <v>6014</v>
      </c>
      <c r="B190" s="1">
        <v>2012</v>
      </c>
      <c r="C190" s="1" t="s">
        <v>6716</v>
      </c>
      <c r="D190" s="1" t="s">
        <v>6717</v>
      </c>
      <c r="E190" s="1" t="s">
        <v>2276</v>
      </c>
      <c r="F190" s="1">
        <v>204</v>
      </c>
      <c r="G190" s="1" t="s">
        <v>6718</v>
      </c>
      <c r="H190" s="1" t="s">
        <v>6719</v>
      </c>
      <c r="I190" s="1" t="s">
        <v>6</v>
      </c>
      <c r="J190" s="1" t="s">
        <v>470</v>
      </c>
      <c r="K190" s="1">
        <v>81.5</v>
      </c>
      <c r="L190" s="1" t="s">
        <v>6024</v>
      </c>
      <c r="M190" s="1">
        <v>0</v>
      </c>
      <c r="N190" s="1">
        <v>517.49198999999999</v>
      </c>
      <c r="O190" s="1">
        <v>43.796800000000005</v>
      </c>
      <c r="P190" s="1">
        <v>0</v>
      </c>
      <c r="Q190" s="1">
        <v>0</v>
      </c>
      <c r="R190" s="1">
        <v>353.30418799</v>
      </c>
      <c r="S190" s="3">
        <v>110.94385400000002</v>
      </c>
      <c r="T190" s="3">
        <v>19.0211405242</v>
      </c>
      <c r="U190" s="80"/>
      <c r="V190" s="3"/>
      <c r="W190" s="3"/>
      <c r="X190" s="3"/>
      <c r="Y190" s="3"/>
      <c r="Z190" s="3"/>
      <c r="AA190" s="3"/>
      <c r="AB190" s="95"/>
      <c r="AN190" s="104"/>
    </row>
    <row r="191" spans="1:41" s="67" customFormat="1">
      <c r="A191" s="1" t="s">
        <v>6014</v>
      </c>
      <c r="B191" s="1">
        <v>2012</v>
      </c>
      <c r="C191" s="1" t="s">
        <v>6720</v>
      </c>
      <c r="D191" s="1" t="s">
        <v>6721</v>
      </c>
      <c r="E191" s="1" t="s">
        <v>2425</v>
      </c>
      <c r="F191" s="1">
        <v>237</v>
      </c>
      <c r="G191" s="1" t="s">
        <v>6722</v>
      </c>
      <c r="H191" s="1" t="s">
        <v>6723</v>
      </c>
      <c r="I191" s="1" t="s">
        <v>34</v>
      </c>
      <c r="J191" s="1" t="s">
        <v>470</v>
      </c>
      <c r="K191" s="1">
        <v>58.3</v>
      </c>
      <c r="L191" s="1" t="s">
        <v>6024</v>
      </c>
      <c r="M191" s="1">
        <v>0</v>
      </c>
      <c r="N191" s="1">
        <v>0</v>
      </c>
      <c r="O191" s="1">
        <v>0</v>
      </c>
      <c r="P191" s="1">
        <v>139.32341054</v>
      </c>
      <c r="Q191" s="1">
        <v>0</v>
      </c>
      <c r="R191" s="1">
        <v>0.37197668640000003</v>
      </c>
      <c r="S191" s="3">
        <v>10.301683836</v>
      </c>
      <c r="T191" s="3">
        <v>0.12539106948599998</v>
      </c>
      <c r="U191" s="80"/>
      <c r="V191" s="3"/>
      <c r="W191" s="3"/>
      <c r="X191" s="3"/>
      <c r="Y191" s="3"/>
      <c r="Z191" s="3"/>
      <c r="AA191" s="3"/>
      <c r="AB191" s="95"/>
      <c r="AN191" s="104"/>
    </row>
    <row r="192" spans="1:41" s="67" customFormat="1">
      <c r="A192" s="1" t="s">
        <v>6014</v>
      </c>
      <c r="B192" s="1">
        <v>2012</v>
      </c>
      <c r="C192" s="1" t="s">
        <v>6724</v>
      </c>
      <c r="D192" s="1" t="s">
        <v>6725</v>
      </c>
      <c r="E192" s="1" t="s">
        <v>1972</v>
      </c>
      <c r="F192" s="1">
        <v>136</v>
      </c>
      <c r="G192" s="1" t="s">
        <v>6726</v>
      </c>
      <c r="H192" s="1" t="s">
        <v>6727</v>
      </c>
      <c r="I192" s="1" t="s">
        <v>6</v>
      </c>
      <c r="J192" s="1" t="s">
        <v>476</v>
      </c>
      <c r="K192" s="1">
        <v>500</v>
      </c>
      <c r="L192" s="1" t="s">
        <v>6024</v>
      </c>
      <c r="M192" s="1">
        <v>0</v>
      </c>
      <c r="N192" s="1">
        <v>0</v>
      </c>
      <c r="O192" s="1">
        <v>0</v>
      </c>
      <c r="P192" s="1">
        <v>0</v>
      </c>
      <c r="Q192" s="1">
        <v>0</v>
      </c>
      <c r="R192" s="1">
        <v>0</v>
      </c>
      <c r="S192" s="3">
        <v>0</v>
      </c>
      <c r="T192" s="3">
        <v>0</v>
      </c>
      <c r="U192" s="80"/>
      <c r="V192" s="3"/>
      <c r="W192" s="3"/>
      <c r="X192" s="3"/>
      <c r="Y192" s="3"/>
      <c r="Z192" s="3"/>
      <c r="AA192" s="3"/>
      <c r="AB192" s="95"/>
      <c r="AN192" s="104"/>
    </row>
    <row r="193" spans="1:40" s="31" customFormat="1">
      <c r="A193" s="4" t="s">
        <v>6014</v>
      </c>
      <c r="B193" s="4">
        <v>2012</v>
      </c>
      <c r="C193" s="4" t="s">
        <v>6728</v>
      </c>
      <c r="D193" s="4" t="s">
        <v>6729</v>
      </c>
      <c r="E193" s="4" t="s">
        <v>1431</v>
      </c>
      <c r="F193" s="4">
        <v>101</v>
      </c>
      <c r="G193" s="4" t="s">
        <v>6730</v>
      </c>
      <c r="H193" s="4" t="s">
        <v>6731</v>
      </c>
      <c r="I193" s="4" t="s">
        <v>14</v>
      </c>
      <c r="J193" s="4" t="s">
        <v>470</v>
      </c>
      <c r="K193" s="4">
        <v>52.3</v>
      </c>
      <c r="L193" s="4" t="s">
        <v>6024</v>
      </c>
      <c r="M193" s="4">
        <v>930.35012399999994</v>
      </c>
      <c r="N193" s="4">
        <v>0</v>
      </c>
      <c r="O193" s="4">
        <v>20.917908000000001</v>
      </c>
      <c r="P193" s="4">
        <v>0</v>
      </c>
      <c r="Q193" s="4">
        <v>0</v>
      </c>
      <c r="R193" s="4">
        <v>21.33129834</v>
      </c>
      <c r="S193" s="16">
        <v>177.87574709387999</v>
      </c>
      <c r="T193" s="16">
        <v>3.7791273669750001</v>
      </c>
      <c r="U193" s="87"/>
      <c r="V193" s="16"/>
      <c r="W193" s="16"/>
      <c r="X193" s="16"/>
      <c r="Y193" s="16"/>
      <c r="Z193" s="16"/>
      <c r="AA193" s="16"/>
      <c r="AB193" s="28" t="str">
        <f>[1]FR!B$2759</f>
        <v>6.(b)</v>
      </c>
      <c r="AC193" s="31" t="str">
        <f>[1]FR!C$2759</f>
        <v>Cascades SAS</v>
      </c>
      <c r="AD193" s="31" t="str">
        <f>[1]FR!D$2759</f>
        <v>Cascades SAS</v>
      </c>
      <c r="AE193" s="31">
        <f>[1]FR!E$2759</f>
        <v>3077</v>
      </c>
      <c r="AF193" s="31" t="str">
        <f>[1]FR!F$2759</f>
        <v>Avenue Maurice Franck</v>
      </c>
      <c r="AG193" s="31" t="str">
        <f>[1]FR!G$2759</f>
        <v/>
      </c>
      <c r="AH193" s="31" t="str">
        <f>[1]FR!H$2759</f>
        <v>ROCHETTE</v>
      </c>
      <c r="AI193" s="31" t="str">
        <f>[1]FR!I$2759</f>
        <v>73110</v>
      </c>
      <c r="AJ193" s="31">
        <f>[1]FR!J$2759</f>
        <v>178</v>
      </c>
      <c r="AK193" s="31">
        <f>[1]FR!K$2759</f>
        <v>0</v>
      </c>
      <c r="AL193" s="31">
        <f>[1]FR!L$2759</f>
        <v>0</v>
      </c>
      <c r="AM193" s="31">
        <f>[1]FR!M$2759</f>
        <v>223</v>
      </c>
      <c r="AN193" s="103" t="s">
        <v>809</v>
      </c>
    </row>
    <row r="194" spans="1:40" s="31" customFormat="1">
      <c r="A194" s="4" t="s">
        <v>6014</v>
      </c>
      <c r="B194" s="4">
        <v>2012</v>
      </c>
      <c r="C194" s="4" t="s">
        <v>6732</v>
      </c>
      <c r="D194" s="4" t="s">
        <v>6733</v>
      </c>
      <c r="E194" s="4" t="s">
        <v>130</v>
      </c>
      <c r="F194" s="4">
        <v>26</v>
      </c>
      <c r="G194" s="4" t="s">
        <v>6734</v>
      </c>
      <c r="H194" s="4" t="s">
        <v>6735</v>
      </c>
      <c r="I194" s="4" t="s">
        <v>34</v>
      </c>
      <c r="J194" s="4" t="s">
        <v>470</v>
      </c>
      <c r="K194" s="4">
        <v>97.6</v>
      </c>
      <c r="L194" s="4" t="s">
        <v>6024</v>
      </c>
      <c r="M194" s="4">
        <v>83.86290000000001</v>
      </c>
      <c r="N194" s="4">
        <v>0</v>
      </c>
      <c r="O194" s="4">
        <v>0</v>
      </c>
      <c r="P194" s="4">
        <v>375.23635236000001</v>
      </c>
      <c r="Q194" s="4">
        <v>0</v>
      </c>
      <c r="R194" s="4">
        <v>1.0262471761800001</v>
      </c>
      <c r="S194" s="16">
        <v>30.28108868496</v>
      </c>
      <c r="T194" s="16">
        <v>8.7240027171240015</v>
      </c>
      <c r="U194" s="87"/>
      <c r="V194" s="16"/>
      <c r="W194" s="16"/>
      <c r="X194" s="16"/>
      <c r="Y194" s="16"/>
      <c r="Z194" s="16"/>
      <c r="AA194" s="16"/>
      <c r="AB194" s="28" t="str">
        <f>[1]FR!B$2769</f>
        <v>1.(c)</v>
      </c>
      <c r="AC194" s="31" t="str">
        <f>[1]FR!C$2769</f>
        <v>AEROPORTS DE PARIS - CDG Pôle Production Energie</v>
      </c>
      <c r="AD194" s="31" t="str">
        <f>[1]FR!D$2769</f>
        <v>AEROPORTS DE PARIS - CDG L Pôle Production d'Energie</v>
      </c>
      <c r="AE194" s="31">
        <f>[1]FR!E$2769</f>
        <v>4377</v>
      </c>
      <c r="AF194" s="31" t="str">
        <f>[1]FR!F$2769</f>
        <v>CTFE Bâtiment 5400 18, rue du grand rond B-P 81007</v>
      </c>
      <c r="AG194" s="31" t="str">
        <f>[1]FR!G$2769</f>
        <v/>
      </c>
      <c r="AH194" s="31" t="str">
        <f>[1]FR!H$2769</f>
        <v>ROISSY-EN-FRANCE</v>
      </c>
      <c r="AI194" s="31" t="str">
        <f>[1]FR!I$2769</f>
        <v>95931</v>
      </c>
      <c r="AJ194" s="31">
        <f>[1]FR!J$2769</f>
        <v>0</v>
      </c>
      <c r="AK194" s="31">
        <f>[1]FR!K$2769</f>
        <v>0</v>
      </c>
      <c r="AL194" s="31">
        <f>[1]FR!L$2769</f>
        <v>0</v>
      </c>
      <c r="AM194" s="31">
        <f>[1]FR!M$2769</f>
        <v>100</v>
      </c>
      <c r="AN194" s="103" t="s">
        <v>809</v>
      </c>
    </row>
    <row r="195" spans="1:40" s="31" customFormat="1">
      <c r="A195" s="4" t="s">
        <v>6014</v>
      </c>
      <c r="B195" s="4">
        <v>2012</v>
      </c>
      <c r="C195" s="4" t="s">
        <v>6736</v>
      </c>
      <c r="D195" s="4" t="s">
        <v>6737</v>
      </c>
      <c r="E195" s="4" t="s">
        <v>243</v>
      </c>
      <c r="F195" s="4">
        <v>51</v>
      </c>
      <c r="G195" s="4" t="s">
        <v>6738</v>
      </c>
      <c r="H195" s="4" t="s">
        <v>6739</v>
      </c>
      <c r="I195" s="4" t="s">
        <v>6</v>
      </c>
      <c r="J195" s="4" t="s">
        <v>470</v>
      </c>
      <c r="K195" s="4">
        <v>59.2</v>
      </c>
      <c r="L195" s="4" t="s">
        <v>6024</v>
      </c>
      <c r="M195" s="4">
        <v>0</v>
      </c>
      <c r="N195" s="4">
        <v>0</v>
      </c>
      <c r="O195" s="4">
        <v>0.876</v>
      </c>
      <c r="P195" s="4">
        <v>183.25372608000001</v>
      </c>
      <c r="Q195" s="4">
        <v>0</v>
      </c>
      <c r="R195" s="4">
        <v>0.31062686303999998</v>
      </c>
      <c r="S195" s="16">
        <v>5.6202517824000005</v>
      </c>
      <c r="T195" s="16">
        <v>8.6353890432000008E-2</v>
      </c>
      <c r="U195" s="87"/>
      <c r="V195" s="16"/>
      <c r="W195" s="16"/>
      <c r="X195" s="16"/>
      <c r="Y195" s="16"/>
      <c r="Z195" s="16"/>
      <c r="AA195" s="16"/>
      <c r="AB195" s="28" t="str">
        <f>[1]FR!B$2773</f>
        <v>4.(e)</v>
      </c>
      <c r="AC195" s="31" t="str">
        <f>[1]FR!C$2773</f>
        <v>SANOFI CHIMIE (centre de production de Romainville)</v>
      </c>
      <c r="AD195" s="31" t="str">
        <f>[1]FR!D$2773</f>
        <v>SANOFI CHIMIE Centre de production de Romainville</v>
      </c>
      <c r="AE195" s="31">
        <f>[1]FR!E$2773</f>
        <v>4937</v>
      </c>
      <c r="AF195" s="31" t="str">
        <f>[1]FR!F$2773</f>
        <v>143, avenue Gaston Roussel</v>
      </c>
      <c r="AG195" s="31" t="str">
        <f>[1]FR!G$2773</f>
        <v/>
      </c>
      <c r="AH195" s="31" t="str">
        <f>[1]FR!H$2773</f>
        <v>ROMAINVILLE</v>
      </c>
      <c r="AI195" s="31" t="str">
        <f>[1]FR!I$2773</f>
        <v>93231</v>
      </c>
      <c r="AJ195" s="31">
        <f>[1]FR!J$2773</f>
        <v>0</v>
      </c>
      <c r="AK195" s="31">
        <f>[1]FR!K$2773</f>
        <v>0</v>
      </c>
      <c r="AL195" s="31">
        <f>[1]FR!L$2773</f>
        <v>0</v>
      </c>
      <c r="AM195" s="31">
        <f>[1]FR!M$2773</f>
        <v>0</v>
      </c>
      <c r="AN195" s="103" t="s">
        <v>809</v>
      </c>
    </row>
    <row r="196" spans="1:40" s="31" customFormat="1">
      <c r="A196" s="4" t="s">
        <v>6014</v>
      </c>
      <c r="B196" s="4">
        <v>2012</v>
      </c>
      <c r="C196" s="4" t="s">
        <v>6740</v>
      </c>
      <c r="D196" s="4" t="s">
        <v>6741</v>
      </c>
      <c r="E196" s="4" t="s">
        <v>2163</v>
      </c>
      <c r="F196" s="4">
        <v>178</v>
      </c>
      <c r="G196" s="4" t="s">
        <v>6742</v>
      </c>
      <c r="H196" s="4" t="s">
        <v>6743</v>
      </c>
      <c r="I196" s="4" t="s">
        <v>6</v>
      </c>
      <c r="J196" s="4" t="s">
        <v>15</v>
      </c>
      <c r="K196" s="4">
        <v>86</v>
      </c>
      <c r="L196" s="4" t="s">
        <v>6024</v>
      </c>
      <c r="M196" s="4">
        <v>0</v>
      </c>
      <c r="N196" s="4">
        <v>208</v>
      </c>
      <c r="O196" s="4">
        <v>14.0656</v>
      </c>
      <c r="P196" s="4">
        <v>77.036975999999996</v>
      </c>
      <c r="Q196" s="4">
        <v>0</v>
      </c>
      <c r="R196" s="4">
        <v>137.47358728799998</v>
      </c>
      <c r="S196" s="16">
        <v>48.563978560000002</v>
      </c>
      <c r="T196" s="16">
        <v>10.8135644784</v>
      </c>
      <c r="U196" s="87"/>
      <c r="V196" s="16"/>
      <c r="W196" s="16"/>
      <c r="X196" s="16"/>
      <c r="Y196" s="16"/>
      <c r="Z196" s="16"/>
      <c r="AA196" s="16"/>
      <c r="AB196" s="28" t="str">
        <f>[1]FR!B$2788</f>
        <v>1.(c)</v>
      </c>
      <c r="AC196" s="31" t="str">
        <f>[1]FR!C$2788</f>
        <v>Dalkia France</v>
      </c>
      <c r="AD196" s="31" t="str">
        <f>[1]FR!D$2788</f>
        <v>Chaufferie urbaine de Rouen Bihorel (CURB)</v>
      </c>
      <c r="AE196" s="31">
        <f>[1]FR!E$2788</f>
        <v>69361</v>
      </c>
      <c r="AF196" s="31" t="str">
        <f>[1]FR!F$2788</f>
        <v>Côte de la Lombardie</v>
      </c>
      <c r="AG196" s="31" t="str">
        <f>[1]FR!G$2788</f>
        <v/>
      </c>
      <c r="AH196" s="31" t="str">
        <f>[1]FR!H$2788</f>
        <v>ROUEN</v>
      </c>
      <c r="AI196" s="31" t="str">
        <f>[1]FR!I$2788</f>
        <v>76000</v>
      </c>
      <c r="AJ196" s="31">
        <f>[1]FR!J$2788</f>
        <v>0</v>
      </c>
      <c r="AK196" s="31">
        <f>[1]FR!K$2788</f>
        <v>0</v>
      </c>
      <c r="AL196" s="31">
        <f>[1]FR!L$2788</f>
        <v>0</v>
      </c>
      <c r="AM196" s="31">
        <f>[1]FR!M$2788</f>
        <v>0</v>
      </c>
      <c r="AN196" s="103" t="s">
        <v>809</v>
      </c>
    </row>
    <row r="197" spans="1:40" s="5" customFormat="1">
      <c r="A197" s="4" t="s">
        <v>6014</v>
      </c>
      <c r="B197" s="4">
        <v>2012</v>
      </c>
      <c r="C197" s="4" t="s">
        <v>6744</v>
      </c>
      <c r="D197" s="4" t="s">
        <v>6745</v>
      </c>
      <c r="E197" s="4" t="s">
        <v>2251</v>
      </c>
      <c r="F197" s="4">
        <v>199</v>
      </c>
      <c r="G197" s="4" t="s">
        <v>6746</v>
      </c>
      <c r="H197" s="4" t="s">
        <v>6747</v>
      </c>
      <c r="I197" s="4" t="s">
        <v>6</v>
      </c>
      <c r="J197" s="4" t="s">
        <v>470</v>
      </c>
      <c r="K197" s="4">
        <v>135.43</v>
      </c>
      <c r="L197" s="4" t="s">
        <v>6024</v>
      </c>
      <c r="M197" s="4">
        <v>0</v>
      </c>
      <c r="N197" s="4">
        <v>0</v>
      </c>
      <c r="O197" s="4">
        <v>0</v>
      </c>
      <c r="P197" s="4">
        <v>1176.079209</v>
      </c>
      <c r="Q197" s="4">
        <v>0</v>
      </c>
      <c r="R197" s="4">
        <v>0.90744158820000009</v>
      </c>
      <c r="S197" s="16">
        <v>57.645978965999994</v>
      </c>
      <c r="T197" s="16">
        <v>0.88395802740000007</v>
      </c>
      <c r="U197" s="87"/>
      <c r="V197" s="16"/>
      <c r="W197" s="16"/>
      <c r="X197" s="16"/>
      <c r="Y197" s="16"/>
      <c r="Z197" s="16"/>
      <c r="AA197" s="16"/>
      <c r="AB197" s="28" t="str">
        <f>[1]FR!B$2808</f>
        <v>8.(b).(ii)</v>
      </c>
      <c r="AC197" s="31" t="str">
        <f>[1]FR!C$2808</f>
        <v>SAINT LOUIS SUCRE</v>
      </c>
      <c r="AD197" s="31" t="str">
        <f>[1]FR!D$2808</f>
        <v>ROYE sucrerie et conditionnement</v>
      </c>
      <c r="AE197" s="31">
        <f>[1]FR!E$2808</f>
        <v>17350</v>
      </c>
      <c r="AF197" s="31" t="str">
        <f>[1]FR!F$2808</f>
        <v>55, Avenue du Général de Gaulle</v>
      </c>
      <c r="AG197" s="31" t="str">
        <f>[1]FR!G$2808</f>
        <v/>
      </c>
      <c r="AH197" s="31" t="str">
        <f>[1]FR!H$2808</f>
        <v>ROYE</v>
      </c>
      <c r="AI197" s="31" t="str">
        <f>[1]FR!I$2808</f>
        <v>80700</v>
      </c>
      <c r="AJ197" s="31">
        <f>[1]FR!J$2808</f>
        <v>0</v>
      </c>
      <c r="AK197" s="31">
        <f>[1]FR!K$2808</f>
        <v>0</v>
      </c>
      <c r="AL197" s="31">
        <f>[1]FR!L$2808</f>
        <v>0</v>
      </c>
      <c r="AM197" s="31">
        <f>[1]FR!M$2808</f>
        <v>0</v>
      </c>
      <c r="AN197" s="106" t="s">
        <v>809</v>
      </c>
    </row>
    <row r="198" spans="1:40" s="5" customFormat="1">
      <c r="A198" s="4" t="s">
        <v>6014</v>
      </c>
      <c r="B198" s="4">
        <v>2012</v>
      </c>
      <c r="C198" s="4" t="s">
        <v>6748</v>
      </c>
      <c r="D198" s="4" t="s">
        <v>6749</v>
      </c>
      <c r="E198" s="4" t="s">
        <v>213</v>
      </c>
      <c r="F198" s="4">
        <v>44</v>
      </c>
      <c r="G198" s="4" t="s">
        <v>6750</v>
      </c>
      <c r="H198" s="4" t="s">
        <v>6751</v>
      </c>
      <c r="I198" s="4" t="s">
        <v>6</v>
      </c>
      <c r="J198" s="4" t="s">
        <v>15</v>
      </c>
      <c r="K198" s="4">
        <v>75</v>
      </c>
      <c r="L198" s="4" t="s">
        <v>6024</v>
      </c>
      <c r="M198" s="4">
        <v>0</v>
      </c>
      <c r="N198" s="4">
        <v>0</v>
      </c>
      <c r="O198" s="4">
        <v>0</v>
      </c>
      <c r="P198" s="4">
        <v>15.46452</v>
      </c>
      <c r="Q198" s="4">
        <v>0</v>
      </c>
      <c r="R198" s="4">
        <v>7.7322600000000003E-3</v>
      </c>
      <c r="S198" s="16">
        <v>0.92787120000000012</v>
      </c>
      <c r="T198" s="16">
        <v>1.3918068E-2</v>
      </c>
      <c r="U198" s="16"/>
      <c r="V198" s="16"/>
      <c r="W198" s="16"/>
      <c r="X198" s="16"/>
      <c r="Y198" s="16"/>
      <c r="Z198" s="16"/>
      <c r="AA198" s="16"/>
      <c r="AB198" s="28" t="str">
        <f>[1]FR!B$2818</f>
        <v>5.(b)</v>
      </c>
      <c r="AC198" s="31" t="str">
        <f>[1]FR!C$2818</f>
        <v>GENERIS</v>
      </c>
      <c r="AD198" s="31" t="str">
        <f>[1]FR!D$2818</f>
        <v>GENERIS - Site de Rungis</v>
      </c>
      <c r="AE198" s="31">
        <f>[1]FR!E$2818</f>
        <v>4408</v>
      </c>
      <c r="AF198" s="31" t="str">
        <f>[1]FR!F$2818</f>
        <v>1 rue du Four B.P 10328</v>
      </c>
      <c r="AG198" s="31" t="str">
        <f>[1]FR!G$2818</f>
        <v/>
      </c>
      <c r="AH198" s="31" t="str">
        <f>[1]FR!H$2818</f>
        <v>RUNGIS</v>
      </c>
      <c r="AI198" s="31" t="str">
        <f>[1]FR!I$2818</f>
        <v>94569</v>
      </c>
      <c r="AJ198" s="31">
        <f>[1]FR!J$2818</f>
        <v>0</v>
      </c>
      <c r="AK198" s="31">
        <f>[1]FR!K$2818</f>
        <v>0</v>
      </c>
      <c r="AL198" s="31">
        <f>[1]FR!L$2818</f>
        <v>0</v>
      </c>
      <c r="AM198" s="31">
        <f>[1]FR!M$2818</f>
        <v>113</v>
      </c>
      <c r="AN198" s="106" t="s">
        <v>809</v>
      </c>
    </row>
    <row r="199" spans="1:40" s="5" customFormat="1">
      <c r="A199" s="4" t="s">
        <v>6014</v>
      </c>
      <c r="B199" s="4">
        <v>2012</v>
      </c>
      <c r="C199" s="4" t="s">
        <v>6752</v>
      </c>
      <c r="D199" s="4" t="s">
        <v>6753</v>
      </c>
      <c r="E199" s="4" t="s">
        <v>63</v>
      </c>
      <c r="F199" s="4">
        <v>12</v>
      </c>
      <c r="G199" s="4" t="s">
        <v>6754</v>
      </c>
      <c r="H199" s="4" t="s">
        <v>6755</v>
      </c>
      <c r="I199" s="4" t="s">
        <v>6</v>
      </c>
      <c r="J199" s="4" t="s">
        <v>470</v>
      </c>
      <c r="K199" s="4">
        <v>65</v>
      </c>
      <c r="L199" s="4" t="s">
        <v>6024</v>
      </c>
      <c r="M199" s="4">
        <v>1234.9212</v>
      </c>
      <c r="N199" s="4">
        <v>0</v>
      </c>
      <c r="O199" s="4">
        <v>0</v>
      </c>
      <c r="P199" s="4">
        <v>158.47292999999999</v>
      </c>
      <c r="Q199" s="4">
        <v>0</v>
      </c>
      <c r="R199" s="4">
        <v>8.0384200204000003</v>
      </c>
      <c r="S199" s="16">
        <v>249.4066158</v>
      </c>
      <c r="T199" s="16">
        <v>7.2032594988000005</v>
      </c>
      <c r="U199" s="16"/>
      <c r="V199" s="16"/>
      <c r="W199" s="16"/>
      <c r="X199" s="16"/>
      <c r="Y199" s="16"/>
      <c r="Z199" s="16"/>
      <c r="AA199" s="16"/>
      <c r="AB199" s="28" t="str">
        <f>[1]FR!B$2827</f>
        <v>6.(b)</v>
      </c>
      <c r="AC199" s="31" t="str">
        <f>[1]FR!C$2827</f>
        <v>INTERNATIONAL PAPER S.A.</v>
      </c>
      <c r="AD199" s="31" t="str">
        <f>[1]FR!D$2827</f>
        <v>INTERNATIONAL PAPER FRANCE</v>
      </c>
      <c r="AE199" s="31">
        <f>[1]FR!E$2827</f>
        <v>1336</v>
      </c>
      <c r="AF199" s="31" t="str">
        <f>[1]FR!F$2827</f>
        <v>BP 1 Saillat-sur-Vienne</v>
      </c>
      <c r="AG199" s="31" t="str">
        <f>[1]FR!G$2827</f>
        <v/>
      </c>
      <c r="AH199" s="31" t="str">
        <f>[1]FR!H$2827</f>
        <v>SAILLAT-SUR-VIENNE</v>
      </c>
      <c r="AI199" s="31" t="str">
        <f>[1]FR!I$2827</f>
        <v>87206</v>
      </c>
      <c r="AJ199" s="31">
        <f>[1]FR!J$2827</f>
        <v>696</v>
      </c>
      <c r="AK199" s="31">
        <f>[1]FR!K$2827</f>
        <v>0</v>
      </c>
      <c r="AL199" s="31">
        <f>[1]FR!L$2827</f>
        <v>0</v>
      </c>
      <c r="AM199" s="31">
        <f>[1]FR!M$2827</f>
        <v>904</v>
      </c>
      <c r="AN199" s="106" t="s">
        <v>809</v>
      </c>
    </row>
    <row r="200" spans="1:40">
      <c r="A200" s="1" t="s">
        <v>6014</v>
      </c>
      <c r="B200" s="1">
        <v>2012</v>
      </c>
      <c r="C200" s="1" t="s">
        <v>6756</v>
      </c>
      <c r="D200" s="1" t="s">
        <v>6757</v>
      </c>
      <c r="E200" s="1" t="s">
        <v>2266</v>
      </c>
      <c r="F200" s="1">
        <v>202</v>
      </c>
      <c r="G200" s="1" t="s">
        <v>6758</v>
      </c>
      <c r="H200" s="1" t="s">
        <v>6759</v>
      </c>
      <c r="I200" s="1" t="s">
        <v>14</v>
      </c>
      <c r="J200" s="1" t="s">
        <v>476</v>
      </c>
      <c r="K200" s="1">
        <v>232</v>
      </c>
      <c r="L200" s="1" t="s">
        <v>6024</v>
      </c>
      <c r="M200" s="1">
        <v>2023.3812514500003</v>
      </c>
      <c r="N200" s="1">
        <v>4687.7554592725519</v>
      </c>
      <c r="O200" s="1">
        <v>64.109352000000001</v>
      </c>
      <c r="P200" s="1">
        <v>0</v>
      </c>
      <c r="Q200" s="1">
        <v>0</v>
      </c>
      <c r="R200" s="1">
        <v>1687.0399</v>
      </c>
      <c r="S200" s="3">
        <v>1405.963</v>
      </c>
      <c r="T200" s="3">
        <v>91.342100000000002</v>
      </c>
      <c r="U200" s="80"/>
      <c r="V200" s="3"/>
      <c r="W200" s="3"/>
      <c r="X200" s="3"/>
      <c r="Y200" s="3"/>
      <c r="Z200" s="3"/>
      <c r="AA200" s="3"/>
    </row>
    <row r="201" spans="1:40">
      <c r="A201" s="1" t="s">
        <v>6014</v>
      </c>
      <c r="B201" s="1">
        <v>2012</v>
      </c>
      <c r="C201" s="1" t="s">
        <v>6760</v>
      </c>
      <c r="D201" s="1" t="s">
        <v>6761</v>
      </c>
      <c r="E201" s="1" t="s">
        <v>2271</v>
      </c>
      <c r="F201" s="1">
        <v>203</v>
      </c>
      <c r="G201" s="1" t="s">
        <v>6762</v>
      </c>
      <c r="H201" s="1" t="s">
        <v>6759</v>
      </c>
      <c r="I201" s="1" t="s">
        <v>34</v>
      </c>
      <c r="J201" s="1" t="s">
        <v>476</v>
      </c>
      <c r="K201" s="1">
        <v>143.80000000000001</v>
      </c>
      <c r="L201" s="1" t="s">
        <v>6024</v>
      </c>
      <c r="M201" s="1">
        <v>0</v>
      </c>
      <c r="N201" s="1">
        <v>4292.8903965955487</v>
      </c>
      <c r="O201" s="1">
        <v>0</v>
      </c>
      <c r="P201" s="1">
        <v>0</v>
      </c>
      <c r="Q201" s="1">
        <v>0</v>
      </c>
      <c r="R201" s="1">
        <v>858.37710000000004</v>
      </c>
      <c r="S201" s="3">
        <v>407.4898</v>
      </c>
      <c r="T201" s="3">
        <v>39.6265</v>
      </c>
      <c r="U201" s="80"/>
      <c r="V201" s="3"/>
      <c r="W201" s="3"/>
      <c r="X201" s="3"/>
      <c r="Y201" s="3"/>
      <c r="Z201" s="3"/>
      <c r="AA201" s="3"/>
    </row>
    <row r="202" spans="1:40">
      <c r="A202" s="1" t="s">
        <v>6014</v>
      </c>
      <c r="B202" s="1">
        <v>2012</v>
      </c>
      <c r="C202" s="1" t="s">
        <v>6763</v>
      </c>
      <c r="D202" s="1" t="s">
        <v>6764</v>
      </c>
      <c r="E202" s="1" t="s">
        <v>1933</v>
      </c>
      <c r="F202" s="1">
        <v>127</v>
      </c>
      <c r="G202" s="1" t="s">
        <v>6765</v>
      </c>
      <c r="H202" s="1" t="s">
        <v>6766</v>
      </c>
      <c r="I202" s="1" t="s">
        <v>6</v>
      </c>
      <c r="J202" s="1" t="s">
        <v>470</v>
      </c>
      <c r="K202" s="1">
        <v>378</v>
      </c>
      <c r="L202" s="1" t="s">
        <v>6024</v>
      </c>
      <c r="M202" s="1">
        <v>0</v>
      </c>
      <c r="N202" s="1">
        <v>0</v>
      </c>
      <c r="O202" s="1">
        <v>3500.9179359259997</v>
      </c>
      <c r="P202" s="1">
        <v>0</v>
      </c>
      <c r="Q202" s="1">
        <v>0</v>
      </c>
      <c r="R202" s="1">
        <v>18.118000000000002</v>
      </c>
      <c r="S202" s="3">
        <v>186.88300000000001</v>
      </c>
      <c r="T202" s="3">
        <v>4.8048000000000002</v>
      </c>
      <c r="U202" s="80"/>
      <c r="V202" s="3"/>
      <c r="W202" s="3"/>
      <c r="X202" s="3"/>
      <c r="Y202" s="3"/>
      <c r="Z202" s="3"/>
      <c r="AA202" s="3"/>
    </row>
    <row r="203" spans="1:40">
      <c r="A203" s="1" t="s">
        <v>6014</v>
      </c>
      <c r="B203" s="1">
        <v>2012</v>
      </c>
      <c r="C203" s="1" t="s">
        <v>6767</v>
      </c>
      <c r="D203" s="1" t="s">
        <v>6768</v>
      </c>
      <c r="E203" s="1" t="s">
        <v>1938</v>
      </c>
      <c r="F203" s="1">
        <v>128</v>
      </c>
      <c r="G203" s="1" t="s">
        <v>6769</v>
      </c>
      <c r="H203" s="1" t="s">
        <v>6766</v>
      </c>
      <c r="I203" s="1" t="s">
        <v>14</v>
      </c>
      <c r="J203" s="1" t="s">
        <v>476</v>
      </c>
      <c r="K203" s="1">
        <v>330</v>
      </c>
      <c r="L203" s="1" t="s">
        <v>6024</v>
      </c>
      <c r="M203" s="1">
        <v>0</v>
      </c>
      <c r="N203" s="1">
        <v>5659.0403580000002</v>
      </c>
      <c r="O203" s="1">
        <v>3.0030000000000001</v>
      </c>
      <c r="P203" s="1">
        <v>11.345994034799999</v>
      </c>
      <c r="Q203" s="1">
        <v>0</v>
      </c>
      <c r="R203" s="1">
        <v>891.38400000000001</v>
      </c>
      <c r="S203" s="3">
        <v>437.95499999999998</v>
      </c>
      <c r="T203" s="3">
        <v>73.495999999999995</v>
      </c>
      <c r="U203" s="80"/>
      <c r="V203" s="3"/>
      <c r="W203" s="3"/>
      <c r="X203" s="3"/>
      <c r="Y203" s="3"/>
      <c r="Z203" s="3"/>
      <c r="AA203" s="3"/>
    </row>
    <row r="204" spans="1:40">
      <c r="A204" s="1" t="s">
        <v>6014</v>
      </c>
      <c r="B204" s="1">
        <v>2012</v>
      </c>
      <c r="C204" s="1" t="s">
        <v>6770</v>
      </c>
      <c r="D204" s="1" t="s">
        <v>6771</v>
      </c>
      <c r="E204" s="1" t="s">
        <v>1942</v>
      </c>
      <c r="F204" s="1">
        <v>129</v>
      </c>
      <c r="G204" s="1" t="s">
        <v>6772</v>
      </c>
      <c r="H204" s="1" t="s">
        <v>6766</v>
      </c>
      <c r="I204" s="1" t="s">
        <v>6</v>
      </c>
      <c r="J204" s="1" t="s">
        <v>476</v>
      </c>
      <c r="K204" s="1">
        <v>2780</v>
      </c>
      <c r="L204" s="1" t="s">
        <v>6024</v>
      </c>
      <c r="M204" s="1">
        <v>0</v>
      </c>
      <c r="N204" s="1">
        <v>22784.573632</v>
      </c>
      <c r="O204" s="1">
        <v>549.6</v>
      </c>
      <c r="P204" s="1">
        <v>1487.9978545954</v>
      </c>
      <c r="Q204" s="1">
        <v>0</v>
      </c>
      <c r="R204" s="1">
        <v>4229.9850000000006</v>
      </c>
      <c r="S204" s="3">
        <v>3998.4370000000004</v>
      </c>
      <c r="T204" s="3">
        <v>121.75858527140824</v>
      </c>
      <c r="U204" s="80"/>
      <c r="V204" s="3"/>
      <c r="W204" s="3"/>
      <c r="X204" s="3"/>
      <c r="Y204" s="3"/>
      <c r="Z204" s="3"/>
      <c r="AA204" s="3"/>
    </row>
    <row r="205" spans="1:40">
      <c r="A205" s="1" t="s">
        <v>6014</v>
      </c>
      <c r="B205" s="1">
        <v>2012</v>
      </c>
      <c r="C205" s="1" t="s">
        <v>6773</v>
      </c>
      <c r="D205" s="1" t="s">
        <v>6774</v>
      </c>
      <c r="E205" s="1" t="s">
        <v>1947</v>
      </c>
      <c r="F205" s="1">
        <v>130</v>
      </c>
      <c r="G205" s="1" t="s">
        <v>6775</v>
      </c>
      <c r="H205" s="1" t="s">
        <v>6766</v>
      </c>
      <c r="I205" s="1" t="s">
        <v>34</v>
      </c>
      <c r="J205" s="1" t="s">
        <v>476</v>
      </c>
      <c r="K205" s="1">
        <v>1526.4</v>
      </c>
      <c r="L205" s="1" t="s">
        <v>6019</v>
      </c>
      <c r="M205" s="1">
        <v>0</v>
      </c>
      <c r="N205" s="1">
        <v>0</v>
      </c>
      <c r="O205" s="1">
        <v>0</v>
      </c>
      <c r="P205" s="1">
        <v>14252.420766507055</v>
      </c>
      <c r="Q205" s="1">
        <v>0</v>
      </c>
      <c r="R205" s="1">
        <v>7.1931264448435996</v>
      </c>
      <c r="S205" s="3">
        <v>217.26957513186721</v>
      </c>
      <c r="T205" s="3">
        <v>12.827178689856348</v>
      </c>
      <c r="U205" s="80"/>
      <c r="V205" s="3"/>
      <c r="W205" s="3"/>
      <c r="X205" s="3"/>
      <c r="Y205" s="3"/>
      <c r="Z205" s="3"/>
      <c r="AA205" s="3"/>
    </row>
    <row r="206" spans="1:40">
      <c r="A206" s="1" t="s">
        <v>6014</v>
      </c>
      <c r="B206" s="1">
        <v>2012</v>
      </c>
      <c r="C206" s="1" t="s">
        <v>6776</v>
      </c>
      <c r="D206" s="1" t="s">
        <v>6777</v>
      </c>
      <c r="E206" s="1" t="s">
        <v>2040</v>
      </c>
      <c r="F206" s="1">
        <v>152</v>
      </c>
      <c r="G206" s="1" t="s">
        <v>6778</v>
      </c>
      <c r="H206" s="1" t="s">
        <v>6779</v>
      </c>
      <c r="I206" s="1" t="s">
        <v>6</v>
      </c>
      <c r="J206" s="1" t="s">
        <v>15</v>
      </c>
      <c r="K206" s="1">
        <v>60</v>
      </c>
      <c r="L206" s="1" t="s">
        <v>6024</v>
      </c>
      <c r="M206" s="1">
        <v>0</v>
      </c>
      <c r="N206" s="1">
        <v>0</v>
      </c>
      <c r="O206" s="1">
        <v>20.196683150000002</v>
      </c>
      <c r="P206" s="1">
        <v>232.81700000000001</v>
      </c>
      <c r="Q206" s="1">
        <v>0</v>
      </c>
      <c r="R206" s="1">
        <v>1.07777061794</v>
      </c>
      <c r="S206" s="3">
        <v>15.988688314999999</v>
      </c>
      <c r="T206" s="3">
        <v>0.49026919578500006</v>
      </c>
      <c r="U206" s="80"/>
      <c r="V206" s="3"/>
      <c r="W206" s="3"/>
      <c r="X206" s="3"/>
      <c r="Y206" s="3"/>
      <c r="Z206" s="3"/>
      <c r="AA206" s="3"/>
    </row>
    <row r="207" spans="1:40" s="5" customFormat="1">
      <c r="A207" s="4" t="s">
        <v>6014</v>
      </c>
      <c r="B207" s="4">
        <v>2012</v>
      </c>
      <c r="C207" s="4" t="s">
        <v>6780</v>
      </c>
      <c r="D207" s="4" t="s">
        <v>6781</v>
      </c>
      <c r="E207" s="4" t="s">
        <v>2291</v>
      </c>
      <c r="F207" s="4">
        <v>207</v>
      </c>
      <c r="G207" s="4" t="s">
        <v>6782</v>
      </c>
      <c r="H207" s="4" t="s">
        <v>6783</v>
      </c>
      <c r="I207" s="4" t="s">
        <v>6</v>
      </c>
      <c r="J207" s="4" t="s">
        <v>470</v>
      </c>
      <c r="K207" s="4">
        <v>69.7</v>
      </c>
      <c r="L207" s="4" t="s">
        <v>6024</v>
      </c>
      <c r="M207" s="4">
        <v>0</v>
      </c>
      <c r="N207" s="4">
        <v>822.0052998299999</v>
      </c>
      <c r="O207" s="4">
        <v>0</v>
      </c>
      <c r="P207" s="4">
        <v>9.5076000000000001</v>
      </c>
      <c r="Q207" s="4">
        <v>0</v>
      </c>
      <c r="R207" s="4">
        <v>317.13899650480801</v>
      </c>
      <c r="S207" s="16">
        <v>106.53950857574199</v>
      </c>
      <c r="T207" s="16">
        <v>10.490209243582001</v>
      </c>
      <c r="U207" s="87"/>
      <c r="V207" s="16"/>
      <c r="W207" s="16"/>
      <c r="X207" s="16"/>
      <c r="Y207" s="16"/>
      <c r="Z207" s="16"/>
      <c r="AA207" s="16"/>
      <c r="AB207" s="28" t="str">
        <f>[1]FR!B$2960</f>
        <v>1.(c)</v>
      </c>
      <c r="AC207" s="31" t="str">
        <f>[1]FR!C$2960</f>
        <v>NeoElectra du Rouvray du Rouvray</v>
      </c>
      <c r="AD207" s="31" t="str">
        <f>[1]FR!D$2960</f>
        <v>NeoElectra du Rouvray</v>
      </c>
      <c r="AE207" s="31">
        <f>[1]FR!E$2960</f>
        <v>1219</v>
      </c>
      <c r="AF207" s="31" t="str">
        <f>[1]FR!F$2960</f>
        <v>rue Désiré GRANET Site papeterie EUROPAC</v>
      </c>
      <c r="AG207" s="31" t="str">
        <f>[1]FR!G$2960</f>
        <v/>
      </c>
      <c r="AH207" s="31" t="str">
        <f>[1]FR!H$2960</f>
        <v>SAINT-ETIENNE-DU-ROUVRAY</v>
      </c>
      <c r="AI207" s="31" t="str">
        <f>[1]FR!I$2960</f>
        <v>76800</v>
      </c>
      <c r="AJ207" s="31">
        <f>[1]FR!J$2960</f>
        <v>155</v>
      </c>
      <c r="AK207" s="31">
        <f>[1]FR!K$2960</f>
        <v>317</v>
      </c>
      <c r="AL207" s="31">
        <f>[1]FR!L$2960</f>
        <v>0</v>
      </c>
      <c r="AM207" s="31">
        <f>[1]FR!M$2960</f>
        <v>236</v>
      </c>
      <c r="AN207" s="106" t="s">
        <v>809</v>
      </c>
    </row>
    <row r="208" spans="1:40">
      <c r="A208" s="1" t="s">
        <v>6014</v>
      </c>
      <c r="B208" s="1">
        <v>2012</v>
      </c>
      <c r="C208" s="1" t="s">
        <v>6784</v>
      </c>
      <c r="D208" s="1" t="s">
        <v>6785</v>
      </c>
      <c r="E208" s="1" t="s">
        <v>401</v>
      </c>
      <c r="F208" s="1">
        <v>87</v>
      </c>
      <c r="G208" s="1" t="s">
        <v>6786</v>
      </c>
      <c r="H208" s="1" t="s">
        <v>6787</v>
      </c>
      <c r="I208" s="1" t="s">
        <v>6</v>
      </c>
      <c r="J208" s="1" t="s">
        <v>470</v>
      </c>
      <c r="K208" s="1">
        <v>84</v>
      </c>
      <c r="L208" s="1" t="s">
        <v>6024</v>
      </c>
      <c r="M208" s="1">
        <v>0</v>
      </c>
      <c r="N208" s="1">
        <v>0</v>
      </c>
      <c r="O208" s="1">
        <v>45.608777600000003</v>
      </c>
      <c r="P208" s="1">
        <v>1302.16572</v>
      </c>
      <c r="Q208" s="1">
        <v>0</v>
      </c>
      <c r="R208" s="1">
        <v>0.67388724880000006</v>
      </c>
      <c r="S208" s="3">
        <v>129.3923336</v>
      </c>
      <c r="T208" s="3">
        <v>0.60243000000000002</v>
      </c>
      <c r="U208" s="80"/>
      <c r="V208" s="3"/>
      <c r="W208" s="3"/>
      <c r="X208" s="3"/>
      <c r="Y208" s="3"/>
      <c r="Z208" s="3"/>
      <c r="AA208" s="3"/>
    </row>
    <row r="209" spans="1:40">
      <c r="A209" s="1" t="s">
        <v>6014</v>
      </c>
      <c r="B209" s="1">
        <v>2012</v>
      </c>
      <c r="C209" s="1" t="s">
        <v>6788</v>
      </c>
      <c r="D209" s="1" t="s">
        <v>6789</v>
      </c>
      <c r="E209" s="1" t="s">
        <v>591</v>
      </c>
      <c r="F209" s="1">
        <v>98</v>
      </c>
      <c r="G209" s="1" t="s">
        <v>6790</v>
      </c>
      <c r="H209" s="1" t="s">
        <v>6787</v>
      </c>
      <c r="I209" s="1" t="s">
        <v>6</v>
      </c>
      <c r="J209" s="1" t="s">
        <v>470</v>
      </c>
      <c r="K209" s="1">
        <v>102</v>
      </c>
      <c r="L209" s="1" t="s">
        <v>6024</v>
      </c>
      <c r="M209" s="1">
        <v>0</v>
      </c>
      <c r="N209" s="1">
        <v>0</v>
      </c>
      <c r="O209" s="1">
        <v>0</v>
      </c>
      <c r="P209" s="1">
        <v>875.78191800000002</v>
      </c>
      <c r="Q209" s="1">
        <v>60.164999999999999</v>
      </c>
      <c r="R209" s="1">
        <v>2.2290000000000001</v>
      </c>
      <c r="S209" s="3">
        <v>34.289000000000001</v>
      </c>
      <c r="T209" s="3">
        <v>0.68300000000000005</v>
      </c>
      <c r="U209" s="3"/>
      <c r="V209" s="3"/>
      <c r="W209" s="3"/>
      <c r="X209" s="3"/>
      <c r="Y209" s="3"/>
      <c r="Z209" s="3"/>
      <c r="AA209" s="3"/>
    </row>
    <row r="210" spans="1:40">
      <c r="A210" s="1" t="s">
        <v>6014</v>
      </c>
      <c r="B210" s="1">
        <v>2012</v>
      </c>
      <c r="C210" s="1" t="s">
        <v>6791</v>
      </c>
      <c r="D210" s="1" t="s">
        <v>6792</v>
      </c>
      <c r="E210" s="1" t="s">
        <v>1456</v>
      </c>
      <c r="F210" s="1">
        <v>106</v>
      </c>
      <c r="G210" s="1" t="s">
        <v>6793</v>
      </c>
      <c r="H210" s="1" t="s">
        <v>6794</v>
      </c>
      <c r="I210" s="1" t="s">
        <v>6</v>
      </c>
      <c r="J210" s="1" t="s">
        <v>470</v>
      </c>
      <c r="K210" s="1">
        <v>107</v>
      </c>
      <c r="L210" s="1" t="s">
        <v>6024</v>
      </c>
      <c r="M210" s="1">
        <v>1227.5837470000001</v>
      </c>
      <c r="N210" s="1">
        <v>0</v>
      </c>
      <c r="O210" s="1">
        <v>0</v>
      </c>
      <c r="P210" s="1">
        <v>32.02007931</v>
      </c>
      <c r="Q210" s="1">
        <v>0</v>
      </c>
      <c r="R210" s="1">
        <v>0.50600000000000001</v>
      </c>
      <c r="S210" s="3">
        <v>102.39400000000001</v>
      </c>
      <c r="T210" s="3">
        <v>9.9610000000000003</v>
      </c>
      <c r="U210" s="80"/>
      <c r="V210" s="3"/>
      <c r="W210" s="3"/>
      <c r="X210" s="3"/>
      <c r="Y210" s="3"/>
      <c r="Z210" s="3"/>
      <c r="AA210" s="3"/>
    </row>
    <row r="211" spans="1:40">
      <c r="A211" s="1" t="s">
        <v>6014</v>
      </c>
      <c r="B211" s="1">
        <v>2012</v>
      </c>
      <c r="C211" s="1" t="s">
        <v>6795</v>
      </c>
      <c r="D211" s="1" t="s">
        <v>6796</v>
      </c>
      <c r="E211" s="1" t="s">
        <v>2361</v>
      </c>
      <c r="F211" s="1">
        <v>222</v>
      </c>
      <c r="G211" s="1" t="s">
        <v>6797</v>
      </c>
      <c r="H211" s="1" t="s">
        <v>6798</v>
      </c>
      <c r="I211" s="1" t="s">
        <v>14</v>
      </c>
      <c r="J211" s="1" t="s">
        <v>470</v>
      </c>
      <c r="K211" s="1">
        <v>56</v>
      </c>
      <c r="L211" s="1" t="s">
        <v>6024</v>
      </c>
      <c r="M211" s="1">
        <v>0</v>
      </c>
      <c r="N211" s="1">
        <v>0</v>
      </c>
      <c r="O211" s="1">
        <v>0</v>
      </c>
      <c r="P211" s="1">
        <v>687.08321279999996</v>
      </c>
      <c r="Q211" s="1">
        <v>0</v>
      </c>
      <c r="R211" s="1">
        <v>0.17177080319999999</v>
      </c>
      <c r="S211" s="3">
        <v>37.102493491200001</v>
      </c>
      <c r="T211" s="3">
        <v>0.61837489151999991</v>
      </c>
      <c r="U211" s="80"/>
      <c r="V211" s="3"/>
      <c r="W211" s="3"/>
      <c r="X211" s="3"/>
      <c r="Y211" s="3"/>
      <c r="Z211" s="3"/>
      <c r="AA211" s="3"/>
    </row>
    <row r="212" spans="1:40">
      <c r="A212" s="1" t="s">
        <v>6014</v>
      </c>
      <c r="B212" s="1">
        <v>2012</v>
      </c>
      <c r="C212" s="1" t="s">
        <v>6799</v>
      </c>
      <c r="D212" s="1" t="s">
        <v>6800</v>
      </c>
      <c r="E212" s="1" t="s">
        <v>2281</v>
      </c>
      <c r="F212" s="1">
        <v>205</v>
      </c>
      <c r="G212" s="1" t="s">
        <v>6801</v>
      </c>
      <c r="H212" s="1" t="s">
        <v>6802</v>
      </c>
      <c r="I212" s="1" t="s">
        <v>14</v>
      </c>
      <c r="J212" s="1" t="s">
        <v>476</v>
      </c>
      <c r="K212" s="1">
        <v>256</v>
      </c>
      <c r="L212" s="1" t="s">
        <v>6024</v>
      </c>
      <c r="M212" s="1">
        <v>2098.7996400000002</v>
      </c>
      <c r="N212" s="1">
        <v>4698.6376440899994</v>
      </c>
      <c r="O212" s="1">
        <v>0</v>
      </c>
      <c r="P212" s="1">
        <v>0</v>
      </c>
      <c r="Q212" s="1">
        <v>0</v>
      </c>
      <c r="R212" s="1">
        <v>942.46269999999993</v>
      </c>
      <c r="S212" s="3">
        <v>649.40200000000004</v>
      </c>
      <c r="T212" s="3">
        <v>7.3913400000000005</v>
      </c>
      <c r="U212" s="80"/>
      <c r="V212" s="3"/>
      <c r="W212" s="3"/>
      <c r="X212" s="3"/>
      <c r="Y212" s="3"/>
      <c r="Z212" s="3"/>
      <c r="AA212" s="3"/>
    </row>
    <row r="213" spans="1:40">
      <c r="A213" s="1" t="s">
        <v>6014</v>
      </c>
      <c r="B213" s="1">
        <v>2012</v>
      </c>
      <c r="C213" s="1" t="s">
        <v>6803</v>
      </c>
      <c r="D213" s="1" t="s">
        <v>6804</v>
      </c>
      <c r="E213" s="1" t="s">
        <v>2286</v>
      </c>
      <c r="F213" s="1">
        <v>206</v>
      </c>
      <c r="G213" s="1" t="s">
        <v>6805</v>
      </c>
      <c r="H213" s="1" t="s">
        <v>6802</v>
      </c>
      <c r="I213" s="1" t="s">
        <v>34</v>
      </c>
      <c r="J213" s="1" t="s">
        <v>476</v>
      </c>
      <c r="K213" s="1">
        <v>163</v>
      </c>
      <c r="L213" s="1" t="s">
        <v>6024</v>
      </c>
      <c r="M213" s="1">
        <v>0</v>
      </c>
      <c r="N213" s="1">
        <v>4439.3074421499996</v>
      </c>
      <c r="O213" s="1">
        <v>21.224700000000002</v>
      </c>
      <c r="P213" s="1">
        <v>0</v>
      </c>
      <c r="Q213" s="1">
        <v>0</v>
      </c>
      <c r="R213" s="1">
        <v>562.31897000000004</v>
      </c>
      <c r="S213" s="3">
        <v>355.03881999999999</v>
      </c>
      <c r="T213" s="3">
        <v>5.9489300000000007</v>
      </c>
      <c r="U213" s="80"/>
      <c r="V213" s="3"/>
      <c r="W213" s="3"/>
      <c r="X213" s="3"/>
      <c r="Y213" s="3"/>
      <c r="Z213" s="3"/>
      <c r="AA213" s="3"/>
    </row>
    <row r="214" spans="1:40" s="5" customFormat="1">
      <c r="A214" s="4" t="s">
        <v>6014</v>
      </c>
      <c r="B214" s="4">
        <v>2012</v>
      </c>
      <c r="C214" s="4" t="s">
        <v>6806</v>
      </c>
      <c r="D214" s="4" t="s">
        <v>6807</v>
      </c>
      <c r="E214" s="4" t="s">
        <v>2472</v>
      </c>
      <c r="F214" s="4">
        <v>248</v>
      </c>
      <c r="G214" s="4" t="s">
        <v>6808</v>
      </c>
      <c r="H214" s="4" t="s">
        <v>6809</v>
      </c>
      <c r="I214" s="4" t="s">
        <v>34</v>
      </c>
      <c r="J214" s="4" t="s">
        <v>470</v>
      </c>
      <c r="K214" s="4">
        <v>56.2</v>
      </c>
      <c r="L214" s="4" t="s">
        <v>6024</v>
      </c>
      <c r="M214" s="4">
        <v>0</v>
      </c>
      <c r="N214" s="4">
        <v>0</v>
      </c>
      <c r="O214" s="4">
        <v>3.024</v>
      </c>
      <c r="P214" s="4">
        <v>528.04882499999997</v>
      </c>
      <c r="Q214" s="4">
        <v>0</v>
      </c>
      <c r="R214" s="4">
        <v>1.773384168</v>
      </c>
      <c r="S214" s="16">
        <v>21.802763200000001</v>
      </c>
      <c r="T214" s="16">
        <v>0.56067194249999996</v>
      </c>
      <c r="U214" s="89"/>
      <c r="V214" s="16"/>
      <c r="W214" s="16"/>
      <c r="X214" s="16"/>
      <c r="Y214" s="16"/>
      <c r="Z214" s="16"/>
      <c r="AA214" s="16"/>
      <c r="AB214" s="28" t="str">
        <f>[1]FR!B$3103</f>
        <v>4.(a).(viii)</v>
      </c>
      <c r="AC214" s="31" t="str">
        <f>[1]FR!C$3103</f>
        <v>TORAY FILMS EUROPE</v>
      </c>
      <c r="AD214" s="31" t="str">
        <f>[1]FR!D$3103</f>
        <v>TORAY FILMS EUROPE</v>
      </c>
      <c r="AE214" s="31">
        <f>[1]FR!E$3103</f>
        <v>2918</v>
      </c>
      <c r="AF214" s="31" t="str">
        <f>[1]FR!F$3103</f>
        <v>Place d'Arménie</v>
      </c>
      <c r="AG214" s="31" t="str">
        <f>[1]FR!G$3103</f>
        <v/>
      </c>
      <c r="AH214" s="31" t="str">
        <f>[1]FR!H$3103</f>
        <v>SAINT-MAURICE-DE-BEYNOST</v>
      </c>
      <c r="AI214" s="31" t="str">
        <f>[1]FR!I$3103</f>
        <v>01708</v>
      </c>
      <c r="AJ214" s="31">
        <f>[1]FR!J$3103</f>
        <v>0</v>
      </c>
      <c r="AK214" s="31">
        <f>[1]FR!K$3103</f>
        <v>0</v>
      </c>
      <c r="AL214" s="31">
        <f>[1]FR!L$3103</f>
        <v>0</v>
      </c>
      <c r="AM214" s="31">
        <f>[1]FR!M$3103</f>
        <v>0</v>
      </c>
      <c r="AN214" s="106" t="s">
        <v>809</v>
      </c>
    </row>
    <row r="215" spans="1:40">
      <c r="A215" s="1" t="s">
        <v>6014</v>
      </c>
      <c r="B215" s="1">
        <v>2012</v>
      </c>
      <c r="C215" s="1" t="s">
        <v>6810</v>
      </c>
      <c r="D215" s="1" t="s">
        <v>6811</v>
      </c>
      <c r="E215" s="1" t="s">
        <v>413</v>
      </c>
      <c r="F215" s="1">
        <v>90</v>
      </c>
      <c r="G215" s="1" t="s">
        <v>6812</v>
      </c>
      <c r="H215" s="1" t="s">
        <v>6813</v>
      </c>
      <c r="I215" s="1" t="s">
        <v>6</v>
      </c>
      <c r="J215" s="1" t="s">
        <v>470</v>
      </c>
      <c r="K215" s="1">
        <v>247.7</v>
      </c>
      <c r="L215" s="1" t="s">
        <v>6024</v>
      </c>
      <c r="M215" s="1">
        <v>0</v>
      </c>
      <c r="N215" s="1">
        <v>619.68753054000001</v>
      </c>
      <c r="O215" s="1">
        <v>0</v>
      </c>
      <c r="P215" s="1">
        <v>1232.1642087159753</v>
      </c>
      <c r="Q215" s="1">
        <v>0</v>
      </c>
      <c r="R215" s="1">
        <v>397.91777123205429</v>
      </c>
      <c r="S215" s="3">
        <v>109.97900000000001</v>
      </c>
      <c r="T215" s="3">
        <v>49.63998821769772</v>
      </c>
      <c r="U215" s="80"/>
      <c r="V215" s="3"/>
      <c r="W215" s="3"/>
      <c r="X215" s="3"/>
      <c r="Y215" s="3"/>
      <c r="Z215" s="3"/>
      <c r="AA215" s="3"/>
    </row>
    <row r="216" spans="1:40">
      <c r="A216" s="1" t="s">
        <v>6014</v>
      </c>
      <c r="B216" s="1">
        <v>2012</v>
      </c>
      <c r="C216" s="1" t="s">
        <v>6814</v>
      </c>
      <c r="D216" s="1" t="s">
        <v>6815</v>
      </c>
      <c r="E216" s="1" t="s">
        <v>418</v>
      </c>
      <c r="F216" s="1">
        <v>91</v>
      </c>
      <c r="G216" s="1" t="s">
        <v>6816</v>
      </c>
      <c r="H216" s="1" t="s">
        <v>6813</v>
      </c>
      <c r="I216" s="1" t="s">
        <v>14</v>
      </c>
      <c r="J216" s="1" t="s">
        <v>470</v>
      </c>
      <c r="K216" s="1">
        <v>89.7</v>
      </c>
      <c r="L216" s="1" t="s">
        <v>6024</v>
      </c>
      <c r="M216" s="1">
        <v>0</v>
      </c>
      <c r="N216" s="1">
        <v>2041.7009424749999</v>
      </c>
      <c r="O216" s="1">
        <v>0</v>
      </c>
      <c r="P216" s="1">
        <v>154.63284956063998</v>
      </c>
      <c r="Q216" s="1">
        <v>0</v>
      </c>
      <c r="R216" s="1">
        <v>1682.2293164247803</v>
      </c>
      <c r="S216" s="3">
        <v>589.50599999999997</v>
      </c>
      <c r="T216" s="3">
        <v>14.252169564604575</v>
      </c>
      <c r="U216" s="80"/>
      <c r="V216" s="3"/>
      <c r="W216" s="3"/>
      <c r="X216" s="3"/>
      <c r="Y216" s="3"/>
      <c r="Z216" s="3"/>
      <c r="AA216" s="3"/>
    </row>
    <row r="217" spans="1:40" s="5" customFormat="1">
      <c r="A217" s="4" t="s">
        <v>6014</v>
      </c>
      <c r="B217" s="4">
        <v>2012</v>
      </c>
      <c r="C217" s="4" t="s">
        <v>6817</v>
      </c>
      <c r="D217" s="4" t="s">
        <v>6818</v>
      </c>
      <c r="E217" s="4" t="s">
        <v>195</v>
      </c>
      <c r="F217" s="4">
        <v>40</v>
      </c>
      <c r="G217" s="4" t="s">
        <v>6819</v>
      </c>
      <c r="H217" s="4" t="s">
        <v>6820</v>
      </c>
      <c r="I217" s="1" t="s">
        <v>6</v>
      </c>
      <c r="J217" s="1" t="s">
        <v>15</v>
      </c>
      <c r="K217" s="1">
        <v>280</v>
      </c>
      <c r="L217" s="1" t="s">
        <v>6024</v>
      </c>
      <c r="M217" s="1">
        <v>0</v>
      </c>
      <c r="N217" s="1">
        <v>0</v>
      </c>
      <c r="O217" s="1">
        <v>0</v>
      </c>
      <c r="P217" s="1">
        <v>688.3596</v>
      </c>
      <c r="Q217" s="1">
        <v>0</v>
      </c>
      <c r="R217" s="4">
        <v>0.3556461897</v>
      </c>
      <c r="S217" s="16">
        <v>8.7865529220000003</v>
      </c>
      <c r="T217" s="3">
        <v>0.61952364000000004</v>
      </c>
      <c r="U217" s="102"/>
      <c r="V217" s="3"/>
      <c r="W217" s="3"/>
      <c r="X217" s="3"/>
      <c r="Y217" s="3"/>
      <c r="Z217" s="3"/>
      <c r="AA217" s="3"/>
      <c r="AB217" s="28" t="str">
        <f>[1]FR!B$3137</f>
        <v>1.(c)</v>
      </c>
      <c r="AC217" s="31" t="str">
        <f>[1]FR!C$3137</f>
        <v>COMPAGNIE PARISIENNE DE CHAUFFAGE URBAIN</v>
      </c>
      <c r="AD217" s="31" t="str">
        <f>[1]FR!D$3137</f>
        <v>CPCU chaufferies de ST-OUEN I et ST-OUEN II</v>
      </c>
      <c r="AE217" s="31">
        <f>[1]FR!E$3137</f>
        <v>4400</v>
      </c>
      <c r="AF217" s="31" t="str">
        <f>[1]FR!F$3137</f>
        <v>63, rue Ardoin</v>
      </c>
      <c r="AG217" s="31" t="str">
        <f>[1]FR!G$3137</f>
        <v/>
      </c>
      <c r="AH217" s="31" t="str">
        <f>[1]FR!H$3137</f>
        <v>SAINT-OUEN</v>
      </c>
      <c r="AI217" s="31" t="str">
        <f>[1]FR!I$3137</f>
        <v>93400</v>
      </c>
      <c r="AJ217" s="31">
        <f>[1]FR!J$3137</f>
        <v>260</v>
      </c>
      <c r="AK217" s="31">
        <f>[1]FR!K$3137</f>
        <v>456</v>
      </c>
      <c r="AL217" s="20"/>
      <c r="AM217" s="20"/>
      <c r="AN217" s="103" t="s">
        <v>12971</v>
      </c>
    </row>
    <row r="218" spans="1:40" s="5" customFormat="1">
      <c r="A218" s="4" t="s">
        <v>6014</v>
      </c>
      <c r="B218" s="4">
        <v>2012</v>
      </c>
      <c r="C218" s="4" t="s">
        <v>6821</v>
      </c>
      <c r="D218" s="4" t="s">
        <v>6822</v>
      </c>
      <c r="E218" s="4" t="s">
        <v>199</v>
      </c>
      <c r="F218" s="4">
        <v>41</v>
      </c>
      <c r="G218" s="4" t="s">
        <v>6823</v>
      </c>
      <c r="H218" s="4" t="s">
        <v>6820</v>
      </c>
      <c r="I218" s="1" t="s">
        <v>14</v>
      </c>
      <c r="J218" s="1" t="s">
        <v>15</v>
      </c>
      <c r="K218" s="1">
        <v>494.8</v>
      </c>
      <c r="L218" s="1" t="s">
        <v>6024</v>
      </c>
      <c r="M218" s="1">
        <v>0</v>
      </c>
      <c r="N218" s="1">
        <v>5597.567712</v>
      </c>
      <c r="O218" s="1">
        <v>5.8600079999999997</v>
      </c>
      <c r="P218" s="1">
        <v>0</v>
      </c>
      <c r="Q218" s="1">
        <v>0</v>
      </c>
      <c r="R218" s="4">
        <v>455.68066590000001</v>
      </c>
      <c r="S218" s="16">
        <v>250.75604880000003</v>
      </c>
      <c r="T218" s="3">
        <v>7.8178140000000003</v>
      </c>
      <c r="U218" s="80"/>
      <c r="V218" s="3"/>
      <c r="W218" s="3"/>
      <c r="X218" s="3"/>
      <c r="Y218" s="3"/>
      <c r="Z218" s="3"/>
      <c r="AA218" s="3"/>
      <c r="AB218" s="28" t="str">
        <f>[1]FR!B$3137</f>
        <v>1.(c)</v>
      </c>
      <c r="AC218" s="31" t="str">
        <f>[1]FR!C$3137</f>
        <v>COMPAGNIE PARISIENNE DE CHAUFFAGE URBAIN</v>
      </c>
      <c r="AD218" s="31" t="str">
        <f>[1]FR!D$3137</f>
        <v>CPCU chaufferies de ST-OUEN I et ST-OUEN II</v>
      </c>
      <c r="AE218" s="31">
        <f>[1]FR!E$3137</f>
        <v>4400</v>
      </c>
      <c r="AF218" s="31" t="str">
        <f>[1]FR!F$3137</f>
        <v>63, rue Ardoin</v>
      </c>
      <c r="AG218" s="31" t="str">
        <f>[1]FR!G$3137</f>
        <v/>
      </c>
      <c r="AH218" s="31" t="str">
        <f>[1]FR!H$3137</f>
        <v>SAINT-OUEN</v>
      </c>
      <c r="AI218" s="31" t="str">
        <f>[1]FR!I$3137</f>
        <v>93400</v>
      </c>
      <c r="AJ218" s="31">
        <f>[1]FR!J$3137</f>
        <v>260</v>
      </c>
      <c r="AK218" s="31">
        <f>[1]FR!K$3137</f>
        <v>456</v>
      </c>
      <c r="AL218" s="20"/>
      <c r="AM218" s="20"/>
      <c r="AN218" s="103" t="s">
        <v>12971</v>
      </c>
    </row>
    <row r="219" spans="1:40" s="5" customFormat="1">
      <c r="A219" s="4" t="s">
        <v>6014</v>
      </c>
      <c r="B219" s="4">
        <v>2012</v>
      </c>
      <c r="C219" s="4" t="s">
        <v>6824</v>
      </c>
      <c r="D219" s="4" t="s">
        <v>6825</v>
      </c>
      <c r="E219" s="4" t="s">
        <v>139</v>
      </c>
      <c r="F219" s="4">
        <v>28</v>
      </c>
      <c r="G219" s="4" t="s">
        <v>6826</v>
      </c>
      <c r="H219" s="4" t="s">
        <v>6827</v>
      </c>
      <c r="I219" s="4" t="s">
        <v>6</v>
      </c>
      <c r="J219" s="4" t="s">
        <v>15</v>
      </c>
      <c r="K219" s="4">
        <v>214.09</v>
      </c>
      <c r="L219" s="4" t="s">
        <v>6024</v>
      </c>
      <c r="M219" s="4">
        <v>195.78384</v>
      </c>
      <c r="N219" s="4">
        <v>542.30839200000003</v>
      </c>
      <c r="O219" s="4">
        <v>4.1599584000000007</v>
      </c>
      <c r="P219" s="4">
        <v>0</v>
      </c>
      <c r="Q219" s="4">
        <v>0</v>
      </c>
      <c r="R219" s="4">
        <v>360.83670040799996</v>
      </c>
      <c r="S219" s="16">
        <v>202.56687842400001</v>
      </c>
      <c r="T219" s="16">
        <v>2.5710000000000002</v>
      </c>
      <c r="U219" s="87"/>
      <c r="V219" s="16"/>
      <c r="W219" s="16"/>
      <c r="X219" s="16"/>
      <c r="Y219" s="16"/>
      <c r="Z219" s="16"/>
      <c r="AA219" s="16"/>
      <c r="AB219" s="28" t="str">
        <f>[1]FR!B$3144</f>
        <v>1.(c)</v>
      </c>
      <c r="AC219" s="31" t="str">
        <f>[1]FR!C$3144</f>
        <v>CYEL</v>
      </c>
      <c r="AD219" s="31" t="str">
        <f>[1]FR!D$3144</f>
        <v>CYEL</v>
      </c>
      <c r="AE219" s="31">
        <f>[1]FR!E$3144</f>
        <v>4379</v>
      </c>
      <c r="AF219" s="31" t="str">
        <f>[1]FR!F$3144</f>
        <v>1, rue du Gros Murger</v>
      </c>
      <c r="AG219" s="31" t="str">
        <f>[1]FR!G$3144</f>
        <v/>
      </c>
      <c r="AH219" s="31" t="str">
        <f>[1]FR!H$3144</f>
        <v>SAINT-OUEN-L'AUMONE</v>
      </c>
      <c r="AI219" s="31" t="str">
        <f>[1]FR!I$3144</f>
        <v>95310</v>
      </c>
      <c r="AJ219" s="31">
        <f>[1]FR!J$3144</f>
        <v>203</v>
      </c>
      <c r="AK219" s="31">
        <f>[1]FR!K$3144</f>
        <v>361</v>
      </c>
      <c r="AL219" s="31">
        <f>[1]FR!L$3144</f>
        <v>0</v>
      </c>
      <c r="AM219" s="31">
        <f>[1]FR!M$3144</f>
        <v>0</v>
      </c>
      <c r="AN219" s="106" t="s">
        <v>809</v>
      </c>
    </row>
    <row r="220" spans="1:40" s="5" customFormat="1">
      <c r="A220" s="4" t="s">
        <v>6014</v>
      </c>
      <c r="B220" s="4">
        <v>2012</v>
      </c>
      <c r="C220" s="4" t="s">
        <v>6828</v>
      </c>
      <c r="D220" s="4" t="s">
        <v>6829</v>
      </c>
      <c r="E220" s="4" t="s">
        <v>2500</v>
      </c>
      <c r="F220" s="4">
        <v>254</v>
      </c>
      <c r="G220" s="4" t="s">
        <v>6830</v>
      </c>
      <c r="H220" s="4" t="s">
        <v>6831</v>
      </c>
      <c r="I220" s="4" t="s">
        <v>14</v>
      </c>
      <c r="J220" s="4" t="s">
        <v>470</v>
      </c>
      <c r="K220" s="4">
        <v>106</v>
      </c>
      <c r="L220" s="4" t="s">
        <v>6024</v>
      </c>
      <c r="M220" s="4">
        <v>136.67400000000001</v>
      </c>
      <c r="N220" s="4">
        <v>0</v>
      </c>
      <c r="O220" s="4">
        <v>0</v>
      </c>
      <c r="P220" s="4">
        <v>1648.08</v>
      </c>
      <c r="Q220" s="4">
        <v>0</v>
      </c>
      <c r="R220" s="4">
        <v>64.145104200000006</v>
      </c>
      <c r="S220" s="16">
        <v>70.440220000000011</v>
      </c>
      <c r="T220" s="16">
        <v>3.0659569199999996</v>
      </c>
      <c r="U220" s="87"/>
      <c r="V220" s="16"/>
      <c r="W220" s="16"/>
      <c r="X220" s="16"/>
      <c r="Y220" s="16"/>
      <c r="Z220" s="16"/>
      <c r="AA220" s="16"/>
      <c r="AB220" s="28" t="str">
        <f>[1]FR!B$3238</f>
        <v>6.(a)</v>
      </c>
      <c r="AC220" s="31" t="str">
        <f>[1]FR!C$3238</f>
        <v>EMIN LEYDIER</v>
      </c>
      <c r="AD220" s="31" t="str">
        <f>[1]FR!D$3238</f>
        <v>EMIN LEYDIER</v>
      </c>
      <c r="AE220" s="31">
        <f>[1]FR!E$3238</f>
        <v>2942</v>
      </c>
      <c r="AF220" s="31" t="str">
        <f>[1]FR!F$3238</f>
        <v>Usine de CHAMPBLAIN Route d'Andancette LAVEYRON</v>
      </c>
      <c r="AG220" s="31" t="str">
        <f>[1]FR!G$3238</f>
        <v/>
      </c>
      <c r="AH220" s="31" t="str">
        <f>[1]FR!H$3238</f>
        <v>SAINT-VALLIER</v>
      </c>
      <c r="AI220" s="31" t="str">
        <f>[1]FR!I$3238</f>
        <v>26241</v>
      </c>
      <c r="AJ220" s="31">
        <f>[1]FR!J$3238</f>
        <v>120</v>
      </c>
      <c r="AK220" s="31">
        <f>[1]FR!K$3238</f>
        <v>0</v>
      </c>
      <c r="AL220" s="31">
        <f>[1]FR!L$3238</f>
        <v>0</v>
      </c>
      <c r="AM220" s="31">
        <f>[1]FR!M$3238</f>
        <v>155</v>
      </c>
      <c r="AN220" s="106" t="s">
        <v>809</v>
      </c>
    </row>
    <row r="221" spans="1:40">
      <c r="A221" s="1" t="s">
        <v>6014</v>
      </c>
      <c r="B221" s="1">
        <v>2012</v>
      </c>
      <c r="C221" s="1" t="s">
        <v>6832</v>
      </c>
      <c r="D221" s="1" t="s">
        <v>6833</v>
      </c>
      <c r="E221" s="1" t="s">
        <v>2189</v>
      </c>
      <c r="F221" s="1">
        <v>184</v>
      </c>
      <c r="G221" s="1" t="s">
        <v>6834</v>
      </c>
      <c r="H221" s="1" t="s">
        <v>6835</v>
      </c>
      <c r="I221" s="1" t="s">
        <v>6</v>
      </c>
      <c r="J221" s="1" t="s">
        <v>470</v>
      </c>
      <c r="K221" s="1">
        <v>125.3</v>
      </c>
      <c r="L221" s="1" t="s">
        <v>6024</v>
      </c>
      <c r="M221" s="1">
        <v>0</v>
      </c>
      <c r="N221" s="1">
        <v>0</v>
      </c>
      <c r="O221" s="1">
        <v>0</v>
      </c>
      <c r="P221" s="1">
        <v>64.114559999999997</v>
      </c>
      <c r="Q221" s="1">
        <v>0</v>
      </c>
      <c r="R221" s="1">
        <v>3.205728E-2</v>
      </c>
      <c r="S221" s="3">
        <v>3.0124526039999999</v>
      </c>
      <c r="T221" s="3">
        <v>3.1469999999999998E-2</v>
      </c>
      <c r="U221" s="80"/>
      <c r="V221" s="3"/>
      <c r="W221" s="3"/>
      <c r="X221" s="3"/>
      <c r="Y221" s="3"/>
      <c r="Z221" s="3"/>
      <c r="AA221" s="3"/>
    </row>
    <row r="222" spans="1:40">
      <c r="A222" s="1" t="s">
        <v>6014</v>
      </c>
      <c r="B222" s="1">
        <v>2012</v>
      </c>
      <c r="C222" s="1" t="s">
        <v>6836</v>
      </c>
      <c r="D222" s="1" t="s">
        <v>6837</v>
      </c>
      <c r="E222" s="1" t="s">
        <v>135</v>
      </c>
      <c r="F222" s="1">
        <v>27</v>
      </c>
      <c r="G222" s="1" t="s">
        <v>6838</v>
      </c>
      <c r="H222" s="1" t="s">
        <v>6839</v>
      </c>
      <c r="I222" s="1" t="s">
        <v>6</v>
      </c>
      <c r="J222" s="1" t="s">
        <v>15</v>
      </c>
      <c r="K222" s="1">
        <v>127.9</v>
      </c>
      <c r="L222" s="1" t="s">
        <v>6024</v>
      </c>
      <c r="M222" s="1">
        <v>0</v>
      </c>
      <c r="N222" s="1">
        <v>0</v>
      </c>
      <c r="O222" s="1">
        <v>0</v>
      </c>
      <c r="P222" s="1">
        <v>319.95</v>
      </c>
      <c r="Q222" s="1">
        <v>0</v>
      </c>
      <c r="R222" s="1">
        <v>0.15997500000000001</v>
      </c>
      <c r="S222" s="3">
        <v>19.196999999999999</v>
      </c>
      <c r="T222" s="3">
        <v>0.11600000000000001</v>
      </c>
      <c r="U222" s="80"/>
      <c r="V222" s="3"/>
      <c r="W222" s="3"/>
      <c r="X222" s="3"/>
      <c r="Y222" s="3"/>
      <c r="Z222" s="3"/>
      <c r="AA222" s="3"/>
    </row>
    <row r="223" spans="1:40" s="5" customFormat="1">
      <c r="A223" s="4" t="s">
        <v>6014</v>
      </c>
      <c r="B223" s="4">
        <v>2012</v>
      </c>
      <c r="C223" s="4" t="s">
        <v>6840</v>
      </c>
      <c r="D223" s="4" t="s">
        <v>6841</v>
      </c>
      <c r="E223" s="4" t="s">
        <v>1964</v>
      </c>
      <c r="F223" s="4">
        <v>134</v>
      </c>
      <c r="G223" s="4" t="s">
        <v>6842</v>
      </c>
      <c r="H223" s="4" t="s">
        <v>6843</v>
      </c>
      <c r="I223" s="4" t="s">
        <v>6</v>
      </c>
      <c r="J223" s="4" t="s">
        <v>470</v>
      </c>
      <c r="K223" s="4">
        <v>120</v>
      </c>
      <c r="L223" s="4" t="s">
        <v>6024</v>
      </c>
      <c r="M223" s="4">
        <v>0</v>
      </c>
      <c r="N223" s="4">
        <v>1169.7786326552969</v>
      </c>
      <c r="O223" s="4">
        <v>0</v>
      </c>
      <c r="P223" s="4">
        <v>0</v>
      </c>
      <c r="Q223" s="4">
        <v>134.19318783178051</v>
      </c>
      <c r="R223" s="4">
        <v>629.69299999999998</v>
      </c>
      <c r="S223" s="16">
        <v>238.08600000000001</v>
      </c>
      <c r="T223" s="16">
        <v>27.086000000000002</v>
      </c>
      <c r="U223" s="87"/>
      <c r="V223" s="16"/>
      <c r="W223" s="16"/>
      <c r="X223" s="16"/>
      <c r="Y223" s="16"/>
      <c r="Z223" s="16"/>
      <c r="AA223" s="16"/>
      <c r="AB223" s="28" t="str">
        <f>[1]FR!B$3270</f>
        <v>4.(a).(viii)</v>
      </c>
      <c r="AC223" s="31" t="str">
        <f>[1]FR!C$3270</f>
        <v>INEOS POLYMERS SARRALBE SAS</v>
      </c>
      <c r="AD223" s="31" t="str">
        <f>[1]FR!D$3270</f>
        <v>INEOS POLYMERS SARRALBE SAS</v>
      </c>
      <c r="AE223" s="31">
        <f>[1]FR!E$3270</f>
        <v>17916</v>
      </c>
      <c r="AF223" s="31" t="str">
        <f>[1]FR!F$3270</f>
        <v>Rue Ernest Solvay</v>
      </c>
      <c r="AG223" s="31" t="str">
        <f>[1]FR!G$3270</f>
        <v/>
      </c>
      <c r="AH223" s="31" t="str">
        <f>[1]FR!H$3270</f>
        <v>SARRALBE</v>
      </c>
      <c r="AI223" s="31" t="str">
        <f>[1]FR!I$3270</f>
        <v>57430</v>
      </c>
      <c r="AJ223" s="31">
        <f>[1]FR!J$3270</f>
        <v>238</v>
      </c>
      <c r="AK223" s="31">
        <f>[1]FR!K$3270</f>
        <v>630</v>
      </c>
      <c r="AL223" s="31">
        <f>[1]FR!L$3270</f>
        <v>0</v>
      </c>
      <c r="AM223" s="31">
        <f>[1]FR!M$3270</f>
        <v>120</v>
      </c>
      <c r="AN223" s="106" t="s">
        <v>809</v>
      </c>
    </row>
    <row r="224" spans="1:40" s="5" customFormat="1">
      <c r="A224" s="4" t="s">
        <v>6014</v>
      </c>
      <c r="B224" s="4">
        <v>2012</v>
      </c>
      <c r="C224" s="4" t="s">
        <v>6844</v>
      </c>
      <c r="D224" s="4" t="s">
        <v>6845</v>
      </c>
      <c r="E224" s="4" t="s">
        <v>2078</v>
      </c>
      <c r="F224" s="4">
        <v>160</v>
      </c>
      <c r="G224" s="4" t="s">
        <v>6846</v>
      </c>
      <c r="H224" s="4" t="s">
        <v>6847</v>
      </c>
      <c r="I224" s="4" t="s">
        <v>6</v>
      </c>
      <c r="J224" s="4" t="s">
        <v>470</v>
      </c>
      <c r="K224" s="4">
        <v>119</v>
      </c>
      <c r="L224" s="4" t="s">
        <v>6024</v>
      </c>
      <c r="M224" s="4">
        <v>0</v>
      </c>
      <c r="N224" s="4">
        <v>0</v>
      </c>
      <c r="O224" s="4">
        <v>0</v>
      </c>
      <c r="P224" s="4">
        <v>1187.7345648</v>
      </c>
      <c r="Q224" s="4">
        <v>0</v>
      </c>
      <c r="R224" s="4">
        <v>0.59386728240000008</v>
      </c>
      <c r="S224" s="16">
        <v>46.376760000000004</v>
      </c>
      <c r="T224" s="16">
        <v>1.0689611083200001</v>
      </c>
      <c r="U224" s="87"/>
      <c r="V224" s="16"/>
      <c r="W224" s="16"/>
      <c r="X224" s="16"/>
      <c r="Y224" s="16"/>
      <c r="Z224" s="16"/>
      <c r="AA224" s="16"/>
      <c r="AB224" s="28" t="str">
        <f>[1]FR!B$3360</f>
        <v>8.(b).(ii)</v>
      </c>
      <c r="AC224" s="31" t="str">
        <f>[1]FR!C$3360</f>
        <v>CRISTAL-UNION</v>
      </c>
      <c r="AD224" s="31" t="str">
        <f>[1]FR!D$3360</f>
        <v>CRITAL UNION</v>
      </c>
      <c r="AE224" s="31">
        <f>[1]FR!E$3360</f>
        <v>1085</v>
      </c>
      <c r="AF224" s="31" t="str">
        <f>[1]FR!F$3360</f>
        <v>Route de châlons</v>
      </c>
      <c r="AG224" s="31" t="str">
        <f>[1]FR!G$3360</f>
        <v/>
      </c>
      <c r="AH224" s="31" t="str">
        <f>[1]FR!H$3360</f>
        <v>SILLERY</v>
      </c>
      <c r="AI224" s="31" t="str">
        <f>[1]FR!I$3360</f>
        <v>51500</v>
      </c>
      <c r="AJ224" s="31">
        <f>[1]FR!J$3360</f>
        <v>0</v>
      </c>
      <c r="AK224" s="31">
        <f>[1]FR!K$3360</f>
        <v>0</v>
      </c>
      <c r="AL224" s="31">
        <f>[1]FR!L$3360</f>
        <v>0</v>
      </c>
      <c r="AM224" s="31">
        <f>[1]FR!M$3360</f>
        <v>0</v>
      </c>
      <c r="AN224" s="106" t="s">
        <v>809</v>
      </c>
    </row>
    <row r="225" spans="1:40">
      <c r="A225" s="1" t="s">
        <v>6014</v>
      </c>
      <c r="B225" s="1">
        <v>2012</v>
      </c>
      <c r="C225" s="1" t="s">
        <v>6848</v>
      </c>
      <c r="D225" s="1" t="s">
        <v>6849</v>
      </c>
      <c r="E225" s="1" t="s">
        <v>31</v>
      </c>
      <c r="F225" s="1">
        <v>5</v>
      </c>
      <c r="G225" s="1" t="s">
        <v>6850</v>
      </c>
      <c r="H225" s="1" t="s">
        <v>6851</v>
      </c>
      <c r="I225" s="1" t="s">
        <v>6</v>
      </c>
      <c r="J225" s="1" t="s">
        <v>470</v>
      </c>
      <c r="K225" s="1">
        <v>289</v>
      </c>
      <c r="L225" s="1" t="s">
        <v>6024</v>
      </c>
      <c r="M225" s="1">
        <v>0</v>
      </c>
      <c r="N225" s="1">
        <v>0</v>
      </c>
      <c r="O225" s="1">
        <v>0</v>
      </c>
      <c r="P225" s="1">
        <v>291.85919999999999</v>
      </c>
      <c r="Q225" s="1">
        <v>0</v>
      </c>
      <c r="R225" s="1">
        <v>0.16214237855999999</v>
      </c>
      <c r="S225" s="3">
        <v>17.511552000000002</v>
      </c>
      <c r="T225" s="3">
        <v>0.26267328000000001</v>
      </c>
      <c r="U225" s="3"/>
      <c r="V225" s="3"/>
      <c r="W225" s="3"/>
      <c r="X225" s="3"/>
      <c r="Y225" s="3"/>
      <c r="Z225" s="3"/>
      <c r="AA225" s="3"/>
    </row>
    <row r="226" spans="1:40" s="5" customFormat="1">
      <c r="A226" s="4" t="s">
        <v>6014</v>
      </c>
      <c r="B226" s="4">
        <v>2012</v>
      </c>
      <c r="C226" s="4" t="s">
        <v>6852</v>
      </c>
      <c r="D226" s="4" t="s">
        <v>6853</v>
      </c>
      <c r="E226" s="4" t="s">
        <v>148</v>
      </c>
      <c r="F226" s="4">
        <v>30</v>
      </c>
      <c r="G226" s="4" t="s">
        <v>6854</v>
      </c>
      <c r="H226" s="4" t="s">
        <v>6855</v>
      </c>
      <c r="I226" s="4" t="s">
        <v>6</v>
      </c>
      <c r="J226" s="4" t="s">
        <v>470</v>
      </c>
      <c r="K226" s="4">
        <v>78.510000000000005</v>
      </c>
      <c r="L226" s="4" t="s">
        <v>6024</v>
      </c>
      <c r="M226" s="4">
        <v>0</v>
      </c>
      <c r="N226" s="4">
        <v>0</v>
      </c>
      <c r="O226" s="4">
        <v>0</v>
      </c>
      <c r="P226" s="4">
        <v>351.09212159700007</v>
      </c>
      <c r="Q226" s="4">
        <v>0</v>
      </c>
      <c r="R226" s="4">
        <v>0.14043684863880002</v>
      </c>
      <c r="S226" s="16">
        <v>21.065527295820001</v>
      </c>
      <c r="T226" s="16">
        <v>0.31598290943730006</v>
      </c>
      <c r="U226" s="87"/>
      <c r="V226" s="16"/>
      <c r="W226" s="16"/>
      <c r="X226" s="16"/>
      <c r="Y226" s="16"/>
      <c r="Z226" s="16"/>
      <c r="AA226" s="16"/>
      <c r="AB226" s="28" t="str">
        <f>[1]FR!B$3396</f>
        <v>1.(c)</v>
      </c>
      <c r="AC226" s="31" t="str">
        <f>[1]FR!C$3396</f>
        <v>OUVRÉ Vincent</v>
      </c>
      <c r="AD226" s="31" t="str">
        <f>[1]FR!D$3396</f>
        <v>OUVRE FILS Sucrerie et Distillerie</v>
      </c>
      <c r="AE226" s="31">
        <f>[1]FR!E$3396</f>
        <v>18078</v>
      </c>
      <c r="AF226" s="31" t="str">
        <f>[1]FR!F$3396</f>
        <v>Rue de la sucrerie</v>
      </c>
      <c r="AG226" s="31" t="str">
        <f>[1]FR!G$3396</f>
        <v/>
      </c>
      <c r="AH226" s="31" t="str">
        <f>[1]FR!H$3396</f>
        <v>SOUPPES-SUR-LOING</v>
      </c>
      <c r="AI226" s="31" t="str">
        <f>[1]FR!I$3396</f>
        <v>77460</v>
      </c>
      <c r="AJ226" s="31">
        <f>[1]FR!J$3396</f>
        <v>0</v>
      </c>
      <c r="AK226" s="31">
        <f>[1]FR!K$3396</f>
        <v>0</v>
      </c>
      <c r="AL226" s="31">
        <f>[1]FR!L$3396</f>
        <v>0</v>
      </c>
      <c r="AM226" s="31">
        <f>[1]FR!M$3396</f>
        <v>0</v>
      </c>
      <c r="AN226" s="106" t="s">
        <v>809</v>
      </c>
    </row>
    <row r="227" spans="1:40" s="5" customFormat="1">
      <c r="A227" s="4" t="s">
        <v>6014</v>
      </c>
      <c r="B227" s="4">
        <v>2012</v>
      </c>
      <c r="C227" s="4" t="s">
        <v>6856</v>
      </c>
      <c r="D227" s="4" t="s">
        <v>6857</v>
      </c>
      <c r="E227" s="4" t="s">
        <v>247</v>
      </c>
      <c r="F227" s="4">
        <v>52</v>
      </c>
      <c r="G227" s="4" t="s">
        <v>6858</v>
      </c>
      <c r="H227" s="4" t="s">
        <v>6859</v>
      </c>
      <c r="I227" s="4" t="s">
        <v>6</v>
      </c>
      <c r="J227" s="4" t="s">
        <v>15</v>
      </c>
      <c r="K227" s="4">
        <v>99</v>
      </c>
      <c r="L227" s="4" t="s">
        <v>6024</v>
      </c>
      <c r="M227" s="4">
        <v>247.38803999999999</v>
      </c>
      <c r="N227" s="4">
        <v>0</v>
      </c>
      <c r="O227" s="4">
        <v>86.89482000000001</v>
      </c>
      <c r="P227" s="4">
        <v>0</v>
      </c>
      <c r="Q227" s="4">
        <v>0</v>
      </c>
      <c r="R227" s="4">
        <v>50.076540523800006</v>
      </c>
      <c r="S227" s="16">
        <v>64.249727400000012</v>
      </c>
      <c r="T227" s="16">
        <v>0.28710872100000001</v>
      </c>
      <c r="U227" s="87"/>
      <c r="V227" s="16"/>
      <c r="W227" s="16"/>
      <c r="X227" s="16"/>
      <c r="Y227" s="16"/>
      <c r="Z227" s="16"/>
      <c r="AA227" s="16"/>
      <c r="AB227" s="28" t="str">
        <f>[1]FR!B$3406</f>
        <v>1.(c)</v>
      </c>
      <c r="AC227" s="31" t="str">
        <f>[1]FR!C$3406</f>
        <v>Société de Distribution de Chaleur de Saint Denis</v>
      </c>
      <c r="AD227" s="31" t="str">
        <f>[1]FR!D$3406</f>
        <v>S.D.C.S.D. (NORD)</v>
      </c>
      <c r="AE227" s="31">
        <f>[1]FR!E$3406</f>
        <v>4401</v>
      </c>
      <c r="AF227" s="31" t="str">
        <f>[1]FR!F$3406</f>
        <v>1 Rue Hennequin</v>
      </c>
      <c r="AG227" s="31" t="str">
        <f>[1]FR!G$3406</f>
        <v/>
      </c>
      <c r="AH227" s="31" t="str">
        <f>[1]FR!H$3406</f>
        <v>STAINS</v>
      </c>
      <c r="AI227" s="31" t="str">
        <f>[1]FR!I$3406</f>
        <v>93240</v>
      </c>
      <c r="AJ227" s="31">
        <f>[1]FR!J$3406</f>
        <v>0</v>
      </c>
      <c r="AK227" s="31">
        <f>[1]FR!K$3406</f>
        <v>0</v>
      </c>
      <c r="AL227" s="31">
        <f>[1]FR!L$3406</f>
        <v>0</v>
      </c>
      <c r="AM227" s="31">
        <f>[1]FR!M$3406</f>
        <v>0</v>
      </c>
      <c r="AN227" s="106" t="s">
        <v>809</v>
      </c>
    </row>
    <row r="228" spans="1:40">
      <c r="A228" s="1" t="s">
        <v>6014</v>
      </c>
      <c r="B228" s="1">
        <v>2012</v>
      </c>
      <c r="C228" s="1" t="s">
        <v>6860</v>
      </c>
      <c r="D228" s="1" t="s">
        <v>6861</v>
      </c>
      <c r="E228" s="1" t="s">
        <v>2087</v>
      </c>
      <c r="F228" s="1">
        <v>162</v>
      </c>
      <c r="G228" s="1" t="s">
        <v>6862</v>
      </c>
      <c r="H228" s="1" t="s">
        <v>6863</v>
      </c>
      <c r="I228" s="1" t="s">
        <v>6</v>
      </c>
      <c r="J228" s="1" t="s">
        <v>15</v>
      </c>
      <c r="K228" s="1">
        <v>149</v>
      </c>
      <c r="L228" s="1" t="s">
        <v>6024</v>
      </c>
      <c r="M228" s="1">
        <v>0</v>
      </c>
      <c r="N228" s="1">
        <v>0</v>
      </c>
      <c r="O228" s="1">
        <v>62.513748</v>
      </c>
      <c r="P228" s="1">
        <v>610.69788000000005</v>
      </c>
      <c r="Q228" s="1">
        <v>0</v>
      </c>
      <c r="R228" s="1">
        <v>30.663468928799997</v>
      </c>
      <c r="S228" s="3">
        <v>49.142598771599999</v>
      </c>
      <c r="T228" s="3">
        <v>1.2678037451999999</v>
      </c>
      <c r="U228" s="80"/>
      <c r="V228" s="3"/>
      <c r="W228" s="3"/>
      <c r="X228" s="3"/>
      <c r="Y228" s="3"/>
      <c r="Z228" s="3"/>
      <c r="AA228" s="3"/>
    </row>
    <row r="229" spans="1:40">
      <c r="A229" s="1" t="s">
        <v>6014</v>
      </c>
      <c r="B229" s="1">
        <v>2012</v>
      </c>
      <c r="C229" s="1" t="s">
        <v>6864</v>
      </c>
      <c r="D229" s="1" t="s">
        <v>6865</v>
      </c>
      <c r="E229" s="1" t="s">
        <v>2139</v>
      </c>
      <c r="F229" s="1">
        <v>173</v>
      </c>
      <c r="G229" s="1" t="s">
        <v>6866</v>
      </c>
      <c r="H229" s="1" t="s">
        <v>6863</v>
      </c>
      <c r="I229" s="1" t="s">
        <v>6</v>
      </c>
      <c r="J229" s="1" t="s">
        <v>15</v>
      </c>
      <c r="K229" s="1">
        <v>76</v>
      </c>
      <c r="L229" s="1" t="s">
        <v>6024</v>
      </c>
      <c r="M229" s="1">
        <v>0</v>
      </c>
      <c r="N229" s="1">
        <v>0</v>
      </c>
      <c r="O229" s="1">
        <v>24.677531999999999</v>
      </c>
      <c r="P229" s="1">
        <v>197.49484799999999</v>
      </c>
      <c r="Q229" s="1">
        <v>0</v>
      </c>
      <c r="R229" s="1">
        <v>12.087085010400001</v>
      </c>
      <c r="S229" s="3">
        <v>17.772857999999999</v>
      </c>
      <c r="T229" s="3">
        <v>0.63184924799999997</v>
      </c>
      <c r="U229" s="80"/>
      <c r="V229" s="3"/>
      <c r="W229" s="3"/>
      <c r="X229" s="3"/>
      <c r="Y229" s="3"/>
      <c r="Z229" s="3"/>
      <c r="AA229" s="3"/>
    </row>
    <row r="230" spans="1:40" s="5" customFormat="1">
      <c r="A230" s="4" t="s">
        <v>6014</v>
      </c>
      <c r="B230" s="4">
        <v>2012</v>
      </c>
      <c r="C230" s="4" t="s">
        <v>6867</v>
      </c>
      <c r="D230" s="4" t="s">
        <v>6868</v>
      </c>
      <c r="E230" s="4" t="s">
        <v>3</v>
      </c>
      <c r="F230" s="4">
        <v>1</v>
      </c>
      <c r="G230" s="4" t="s">
        <v>6869</v>
      </c>
      <c r="H230" s="4" t="s">
        <v>6870</v>
      </c>
      <c r="I230" s="4" t="s">
        <v>6</v>
      </c>
      <c r="J230" s="4" t="s">
        <v>470</v>
      </c>
      <c r="K230" s="4">
        <v>402</v>
      </c>
      <c r="L230" s="4" t="s">
        <v>6024</v>
      </c>
      <c r="M230" s="4">
        <v>0</v>
      </c>
      <c r="N230" s="4">
        <v>2868.9084750000002</v>
      </c>
      <c r="O230" s="4">
        <v>0</v>
      </c>
      <c r="P230" s="4">
        <v>1332.9833044</v>
      </c>
      <c r="Q230" s="4">
        <v>0</v>
      </c>
      <c r="R230" s="4">
        <v>1196.97999</v>
      </c>
      <c r="S230" s="16">
        <v>596.00018572399699</v>
      </c>
      <c r="T230" s="16">
        <v>4.9470000000000001</v>
      </c>
      <c r="U230" s="16"/>
      <c r="V230" s="16"/>
      <c r="W230" s="16"/>
      <c r="X230" s="16"/>
      <c r="Y230" s="16"/>
      <c r="Z230" s="16"/>
      <c r="AA230" s="16"/>
      <c r="AB230" s="28" t="str">
        <f>[1]FR!B$3463</f>
        <v>1.(c)</v>
      </c>
      <c r="AC230" s="31" t="str">
        <f>[1]FR!C$3463</f>
        <v>Société de cogénération de Tavaux</v>
      </c>
      <c r="AD230" s="31" t="str">
        <f>[1]FR!D$3463</f>
        <v>SOCIETE DE COGENERATION DE TAVAUX</v>
      </c>
      <c r="AE230" s="31">
        <f>[1]FR!E$3463</f>
        <v>6288</v>
      </c>
      <c r="AF230" s="31" t="str">
        <f>[1]FR!F$3463</f>
        <v>avenue de la république</v>
      </c>
      <c r="AG230" s="31" t="str">
        <f>[1]FR!G$3463</f>
        <v/>
      </c>
      <c r="AH230" s="31" t="str">
        <f>[1]FR!H$3463</f>
        <v>TAVAUX</v>
      </c>
      <c r="AI230" s="31" t="str">
        <f>[1]FR!I$3463</f>
        <v>39500</v>
      </c>
      <c r="AJ230" s="31">
        <f>[1]FR!J$3463</f>
        <v>109</v>
      </c>
      <c r="AK230" s="31">
        <f>[1]FR!K$3463</f>
        <v>0</v>
      </c>
      <c r="AL230" s="31">
        <f>[1]FR!L$3463</f>
        <v>0</v>
      </c>
      <c r="AM230" s="31">
        <f>[1]FR!M$3463</f>
        <v>161</v>
      </c>
      <c r="AN230" s="106" t="s">
        <v>809</v>
      </c>
    </row>
    <row r="231" spans="1:40" s="5" customFormat="1">
      <c r="A231" s="4" t="s">
        <v>6014</v>
      </c>
      <c r="B231" s="4">
        <v>2012</v>
      </c>
      <c r="C231" s="4" t="s">
        <v>6871</v>
      </c>
      <c r="D231" s="4" t="s">
        <v>6872</v>
      </c>
      <c r="E231" s="4" t="s">
        <v>2495</v>
      </c>
      <c r="F231" s="4">
        <v>253</v>
      </c>
      <c r="G231" s="4" t="s">
        <v>6873</v>
      </c>
      <c r="H231" s="4" t="s">
        <v>6874</v>
      </c>
      <c r="I231" s="4" t="s">
        <v>34</v>
      </c>
      <c r="J231" s="4" t="s">
        <v>476</v>
      </c>
      <c r="K231" s="4">
        <v>801</v>
      </c>
      <c r="L231" s="4" t="s">
        <v>6019</v>
      </c>
      <c r="M231" s="4">
        <v>0</v>
      </c>
      <c r="N231" s="4">
        <v>0</v>
      </c>
      <c r="O231" s="4">
        <v>0</v>
      </c>
      <c r="P231" s="4">
        <v>2734.3558517771698</v>
      </c>
      <c r="Q231" s="4">
        <v>0</v>
      </c>
      <c r="R231" s="4">
        <v>0.50371880053530316</v>
      </c>
      <c r="S231" s="16">
        <v>12.707000000000001</v>
      </c>
      <c r="T231" s="16">
        <v>2.4609202665994525</v>
      </c>
      <c r="U231" s="87"/>
      <c r="V231" s="16"/>
      <c r="W231" s="16"/>
      <c r="X231" s="16"/>
      <c r="Y231" s="16"/>
      <c r="Z231" s="16"/>
      <c r="AA231" s="16"/>
      <c r="AB231" s="28" t="str">
        <f>[1]FR!B$3522</f>
        <v>1.(c)</v>
      </c>
      <c r="AC231" s="31" t="str">
        <f>[1]FR!C$3522</f>
        <v>Poweo Toul Production</v>
      </c>
      <c r="AD231" s="31" t="str">
        <f>[1]FR!D$3522</f>
        <v>POWEO TOUL PRODUCTION Centrale électrique</v>
      </c>
      <c r="AE231" s="31">
        <f>[1]FR!E$3522</f>
        <v>190127</v>
      </c>
      <c r="AF231" s="31" t="str">
        <f>[1]FR!F$3522</f>
        <v>875, rue de l'Escadrille des Cigognes</v>
      </c>
      <c r="AG231" s="31" t="str">
        <f>[1]FR!G$3522</f>
        <v/>
      </c>
      <c r="AH231" s="31" t="str">
        <f>[1]FR!H$3522</f>
        <v>TOUL</v>
      </c>
      <c r="AI231" s="31" t="str">
        <f>[1]FR!I$3522</f>
        <v>54200</v>
      </c>
      <c r="AJ231" s="31">
        <f>[1]FR!J$3522</f>
        <v>0</v>
      </c>
      <c r="AK231" s="31">
        <f>[1]FR!K$3522</f>
        <v>0</v>
      </c>
      <c r="AL231" s="31">
        <f>[1]FR!L$3522</f>
        <v>0</v>
      </c>
      <c r="AM231" s="31">
        <f>[1]FR!M$3522</f>
        <v>153</v>
      </c>
      <c r="AN231" s="106" t="s">
        <v>809</v>
      </c>
    </row>
    <row r="232" spans="1:40">
      <c r="A232" s="1" t="s">
        <v>6014</v>
      </c>
      <c r="B232" s="1">
        <v>2012</v>
      </c>
      <c r="C232" s="1" t="s">
        <v>6875</v>
      </c>
      <c r="D232" s="1" t="s">
        <v>6876</v>
      </c>
      <c r="E232" s="1" t="s">
        <v>2313</v>
      </c>
      <c r="F232" s="1">
        <v>212</v>
      </c>
      <c r="G232" s="1" t="s">
        <v>6877</v>
      </c>
      <c r="H232" s="1" t="s">
        <v>6878</v>
      </c>
      <c r="I232" s="1" t="s">
        <v>6</v>
      </c>
      <c r="J232" s="1" t="s">
        <v>470</v>
      </c>
      <c r="K232" s="1">
        <v>73.5</v>
      </c>
      <c r="L232" s="1" t="s">
        <v>6019</v>
      </c>
      <c r="M232" s="1">
        <v>0</v>
      </c>
      <c r="N232" s="1">
        <v>0</v>
      </c>
      <c r="O232" s="1">
        <v>0</v>
      </c>
      <c r="P232" s="1">
        <v>299.10239999999999</v>
      </c>
      <c r="Q232" s="1">
        <v>0</v>
      </c>
      <c r="R232" s="1">
        <v>0.1495512</v>
      </c>
      <c r="S232" s="3">
        <v>17.946144</v>
      </c>
      <c r="T232" s="3">
        <v>0.26919216000000001</v>
      </c>
      <c r="U232" s="80"/>
      <c r="V232" s="3"/>
      <c r="W232" s="3"/>
      <c r="X232" s="3"/>
      <c r="Y232" s="3"/>
      <c r="Z232" s="3"/>
      <c r="AA232" s="3"/>
    </row>
    <row r="233" spans="1:40" s="5" customFormat="1">
      <c r="A233" s="4" t="s">
        <v>6014</v>
      </c>
      <c r="B233" s="4">
        <v>2012</v>
      </c>
      <c r="C233" s="4" t="s">
        <v>6879</v>
      </c>
      <c r="D233" s="4" t="s">
        <v>6880</v>
      </c>
      <c r="E233" s="4" t="s">
        <v>59</v>
      </c>
      <c r="F233" s="4">
        <v>11</v>
      </c>
      <c r="G233" s="4" t="s">
        <v>6881</v>
      </c>
      <c r="H233" s="4" t="s">
        <v>6882</v>
      </c>
      <c r="I233" s="4" t="s">
        <v>6</v>
      </c>
      <c r="J233" s="4" t="s">
        <v>470</v>
      </c>
      <c r="K233" s="4">
        <v>108</v>
      </c>
      <c r="L233" s="4" t="s">
        <v>6024</v>
      </c>
      <c r="M233" s="4">
        <v>0</v>
      </c>
      <c r="N233" s="4">
        <v>0</v>
      </c>
      <c r="O233" s="4">
        <v>0</v>
      </c>
      <c r="P233" s="4">
        <v>807.88</v>
      </c>
      <c r="Q233" s="4">
        <v>0</v>
      </c>
      <c r="R233" s="4">
        <v>0.40394000000000002</v>
      </c>
      <c r="S233" s="16">
        <v>48.472800000000007</v>
      </c>
      <c r="T233" s="16">
        <v>0.72709199999999996</v>
      </c>
      <c r="U233" s="16"/>
      <c r="V233" s="16"/>
      <c r="W233" s="16"/>
      <c r="X233" s="16"/>
      <c r="Y233" s="16"/>
      <c r="Z233" s="16"/>
      <c r="AA233" s="16"/>
      <c r="AB233" s="28" t="str">
        <f>[1]FR!B$3544</f>
        <v>1.(c)</v>
      </c>
      <c r="AC233" s="31" t="str">
        <f>[1]FR!C$3544</f>
        <v>Sucrerie de Toury et usines annexes</v>
      </c>
      <c r="AD233" s="31" t="str">
        <f>[1]FR!D$3544</f>
        <v>Sucrerie de TOURY</v>
      </c>
      <c r="AE233" s="31">
        <f>[1]FR!E$3544</f>
        <v>5283</v>
      </c>
      <c r="AF233" s="31" t="str">
        <f>[1]FR!F$3544</f>
        <v>Avenue de la Sucrerie</v>
      </c>
      <c r="AG233" s="31" t="str">
        <f>[1]FR!G$3544</f>
        <v/>
      </c>
      <c r="AH233" s="31" t="str">
        <f>[1]FR!H$3544</f>
        <v>TOURY</v>
      </c>
      <c r="AI233" s="31" t="str">
        <f>[1]FR!I$3544</f>
        <v>28310</v>
      </c>
      <c r="AJ233" s="31">
        <f>[1]FR!J$3544</f>
        <v>0</v>
      </c>
      <c r="AK233" s="31">
        <f>[1]FR!K$3544</f>
        <v>0</v>
      </c>
      <c r="AL233" s="31">
        <f>[1]FR!L$3544</f>
        <v>0</v>
      </c>
      <c r="AM233" s="31">
        <f>[1]FR!M$3544</f>
        <v>0</v>
      </c>
      <c r="AN233" s="106" t="s">
        <v>809</v>
      </c>
    </row>
    <row r="234" spans="1:40">
      <c r="A234" s="1" t="s">
        <v>6014</v>
      </c>
      <c r="B234" s="1">
        <v>2012</v>
      </c>
      <c r="C234" s="1" t="s">
        <v>6883</v>
      </c>
      <c r="D234" s="1" t="s">
        <v>6884</v>
      </c>
      <c r="E234" s="1" t="s">
        <v>2374</v>
      </c>
      <c r="F234" s="1">
        <v>225</v>
      </c>
      <c r="G234" s="1" t="s">
        <v>6885</v>
      </c>
      <c r="H234" s="1" t="s">
        <v>6886</v>
      </c>
      <c r="I234" s="1" t="s">
        <v>34</v>
      </c>
      <c r="J234" s="1" t="s">
        <v>476</v>
      </c>
      <c r="K234" s="1">
        <v>117</v>
      </c>
      <c r="L234" s="1" t="s">
        <v>6019</v>
      </c>
      <c r="M234" s="1">
        <v>0</v>
      </c>
      <c r="N234" s="1">
        <v>0</v>
      </c>
      <c r="O234" s="1">
        <v>956.17191600000001</v>
      </c>
      <c r="P234" s="1">
        <v>0</v>
      </c>
      <c r="Q234" s="1">
        <v>0</v>
      </c>
      <c r="R234" s="1">
        <v>1.0330999999999999</v>
      </c>
      <c r="S234" s="3">
        <v>28.926500000000001</v>
      </c>
      <c r="T234" s="3">
        <v>1.2390000000000001</v>
      </c>
      <c r="U234" s="80"/>
      <c r="V234" s="3"/>
      <c r="W234" s="3"/>
      <c r="X234" s="3"/>
      <c r="Y234" s="3"/>
      <c r="Z234" s="3"/>
      <c r="AA234" s="3"/>
    </row>
    <row r="235" spans="1:40">
      <c r="A235" s="1" t="s">
        <v>6014</v>
      </c>
      <c r="B235" s="1">
        <v>2012</v>
      </c>
      <c r="C235" s="1" t="s">
        <v>6887</v>
      </c>
      <c r="D235" s="1" t="s">
        <v>6888</v>
      </c>
      <c r="E235" s="1" t="s">
        <v>2482</v>
      </c>
      <c r="F235" s="1">
        <v>250</v>
      </c>
      <c r="G235" s="1" t="s">
        <v>6889</v>
      </c>
      <c r="H235" s="1" t="s">
        <v>6886</v>
      </c>
      <c r="I235" s="1" t="s">
        <v>14</v>
      </c>
      <c r="J235" s="1" t="s">
        <v>470</v>
      </c>
      <c r="K235" s="1">
        <v>52.6</v>
      </c>
      <c r="L235" s="1" t="s">
        <v>6024</v>
      </c>
      <c r="M235" s="1">
        <v>133.8956</v>
      </c>
      <c r="N235" s="1">
        <v>0</v>
      </c>
      <c r="O235" s="1">
        <v>6.4518967999999992</v>
      </c>
      <c r="P235" s="1">
        <v>0</v>
      </c>
      <c r="Q235" s="1">
        <v>0</v>
      </c>
      <c r="R235" s="1">
        <v>1.8384819479999999</v>
      </c>
      <c r="S235" s="3">
        <v>24.805958965119999</v>
      </c>
      <c r="T235" s="3">
        <v>16.225049520000002</v>
      </c>
      <c r="U235" s="81"/>
      <c r="V235" s="3"/>
      <c r="W235" s="3"/>
      <c r="X235" s="3"/>
      <c r="Y235" s="3"/>
      <c r="Z235" s="3"/>
      <c r="AA235" s="3"/>
    </row>
    <row r="236" spans="1:40" s="5" customFormat="1">
      <c r="A236" s="4" t="s">
        <v>6014</v>
      </c>
      <c r="B236" s="4">
        <v>2012</v>
      </c>
      <c r="C236" s="4" t="s">
        <v>6890</v>
      </c>
      <c r="D236" s="4" t="s">
        <v>6891</v>
      </c>
      <c r="E236" s="4" t="s">
        <v>497</v>
      </c>
      <c r="F236" s="4">
        <v>95</v>
      </c>
      <c r="G236" s="4" t="s">
        <v>6892</v>
      </c>
      <c r="H236" s="4" t="s">
        <v>6893</v>
      </c>
      <c r="I236" s="4" t="s">
        <v>6</v>
      </c>
      <c r="J236" s="4" t="s">
        <v>15</v>
      </c>
      <c r="K236" s="4">
        <v>64</v>
      </c>
      <c r="L236" s="4" t="s">
        <v>6024</v>
      </c>
      <c r="M236" s="4">
        <v>0</v>
      </c>
      <c r="N236" s="4">
        <v>0</v>
      </c>
      <c r="O236" s="4">
        <v>16.28</v>
      </c>
      <c r="P236" s="4">
        <v>54.091403532000001</v>
      </c>
      <c r="Q236" s="4">
        <v>0</v>
      </c>
      <c r="R236" s="4">
        <v>4.1870464257659998</v>
      </c>
      <c r="S236" s="16">
        <v>5.8452006715667997</v>
      </c>
      <c r="T236" s="16">
        <v>0.14392026317880002</v>
      </c>
      <c r="U236" s="87"/>
      <c r="V236" s="16"/>
      <c r="W236" s="16"/>
      <c r="X236" s="16"/>
      <c r="Y236" s="16"/>
      <c r="Z236" s="16"/>
      <c r="AA236" s="16"/>
      <c r="AB236" s="28" t="str">
        <f>[1]FR!B$3576</f>
        <v>5.(b)</v>
      </c>
      <c r="AC236" s="31" t="str">
        <f>[1]FR!C$3576</f>
        <v>Grenoble Alpes Metropole</v>
      </c>
      <c r="AD236" s="31" t="str">
        <f>[1]FR!D$3576</f>
        <v>ATHANOR</v>
      </c>
      <c r="AE236" s="31">
        <f>[1]FR!E$3576</f>
        <v>2995</v>
      </c>
      <c r="AF236" s="31" t="str">
        <f>[1]FR!F$3576</f>
        <v>Chemin de la Carronnerie</v>
      </c>
      <c r="AG236" s="31" t="str">
        <f>[1]FR!G$3576</f>
        <v/>
      </c>
      <c r="AH236" s="31" t="str">
        <f>[1]FR!H$3576</f>
        <v>TRONCHE</v>
      </c>
      <c r="AI236" s="31" t="str">
        <f>[1]FR!I$3576</f>
        <v>38700</v>
      </c>
      <c r="AJ236" s="31">
        <f>[1]FR!J$3576</f>
        <v>0</v>
      </c>
      <c r="AK236" s="31">
        <f>[1]FR!K$3576</f>
        <v>0</v>
      </c>
      <c r="AL236" s="31">
        <f>[1]FR!L$3576</f>
        <v>0</v>
      </c>
      <c r="AM236" s="31">
        <f>[1]FR!M$3576</f>
        <v>163</v>
      </c>
      <c r="AN236" s="106" t="s">
        <v>809</v>
      </c>
    </row>
    <row r="237" spans="1:40" s="5" customFormat="1">
      <c r="A237" s="4" t="s">
        <v>6014</v>
      </c>
      <c r="B237" s="4">
        <v>2012</v>
      </c>
      <c r="C237" s="4" t="s">
        <v>6894</v>
      </c>
      <c r="D237" s="4" t="s">
        <v>6895</v>
      </c>
      <c r="E237" s="4" t="s">
        <v>118</v>
      </c>
      <c r="F237" s="4">
        <v>23</v>
      </c>
      <c r="G237" s="4" t="s">
        <v>6896</v>
      </c>
      <c r="H237" s="4" t="s">
        <v>6897</v>
      </c>
      <c r="I237" s="4" t="s">
        <v>6</v>
      </c>
      <c r="J237" s="4" t="s">
        <v>15</v>
      </c>
      <c r="K237" s="4">
        <v>175</v>
      </c>
      <c r="L237" s="4" t="s">
        <v>6024</v>
      </c>
      <c r="M237" s="4">
        <v>0</v>
      </c>
      <c r="N237" s="4">
        <v>0</v>
      </c>
      <c r="O237" s="4">
        <v>1.9763999999999999</v>
      </c>
      <c r="P237" s="4">
        <v>121.93291908</v>
      </c>
      <c r="Q237" s="4">
        <v>0</v>
      </c>
      <c r="R237" s="4">
        <v>0.88841601953999993</v>
      </c>
      <c r="S237" s="16">
        <v>7.6441151448000015</v>
      </c>
      <c r="T237" s="16">
        <v>1E-3</v>
      </c>
      <c r="U237" s="87"/>
      <c r="V237" s="16"/>
      <c r="W237" s="16"/>
      <c r="X237" s="16"/>
      <c r="Y237" s="16"/>
      <c r="Z237" s="16"/>
      <c r="AA237" s="16"/>
      <c r="AB237" s="28" t="str">
        <f>[1]FR!B$3594</f>
        <v>1.(c)</v>
      </c>
      <c r="AC237" s="31" t="str">
        <f>[1]FR!C$3594</f>
        <v>THERMULIS</v>
      </c>
      <c r="AD237" s="31" t="str">
        <f>[1]FR!D$3594</f>
        <v>THERMULIS</v>
      </c>
      <c r="AE237" s="31">
        <f>[1]FR!E$3594</f>
        <v>4370</v>
      </c>
      <c r="AF237" s="31" t="str">
        <f>[1]FR!F$3594</f>
        <v>AVENUE DE PROVENCE</v>
      </c>
      <c r="AG237" s="31" t="str">
        <f>[1]FR!G$3594</f>
        <v/>
      </c>
      <c r="AH237" s="31" t="str">
        <f>[1]FR!H$3594</f>
        <v>ULIS</v>
      </c>
      <c r="AI237" s="31" t="str">
        <f>[1]FR!I$3594</f>
        <v>91400</v>
      </c>
      <c r="AJ237" s="31">
        <f>[1]FR!J$3594</f>
        <v>247</v>
      </c>
      <c r="AK237" s="31">
        <f>[1]FR!K$3594</f>
        <v>0</v>
      </c>
      <c r="AL237" s="31">
        <f>[1]FR!L$3594</f>
        <v>0</v>
      </c>
      <c r="AM237" s="31">
        <f>[1]FR!M$3594</f>
        <v>0</v>
      </c>
      <c r="AN237" s="106" t="s">
        <v>809</v>
      </c>
    </row>
    <row r="238" spans="1:40" s="5" customFormat="1">
      <c r="A238" s="4" t="s">
        <v>6014</v>
      </c>
      <c r="B238" s="4">
        <v>2012</v>
      </c>
      <c r="C238" s="4" t="s">
        <v>6898</v>
      </c>
      <c r="D238" s="4" t="s">
        <v>6899</v>
      </c>
      <c r="E238" s="4" t="s">
        <v>2390</v>
      </c>
      <c r="F238" s="4">
        <v>229</v>
      </c>
      <c r="G238" s="4" t="s">
        <v>6900</v>
      </c>
      <c r="H238" s="4" t="s">
        <v>6901</v>
      </c>
      <c r="I238" s="4" t="s">
        <v>34</v>
      </c>
      <c r="J238" s="4" t="s">
        <v>476</v>
      </c>
      <c r="K238" s="4">
        <v>1635</v>
      </c>
      <c r="L238" s="4" t="s">
        <v>6019</v>
      </c>
      <c r="M238" s="4">
        <v>0</v>
      </c>
      <c r="N238" s="4">
        <v>0</v>
      </c>
      <c r="O238" s="4">
        <v>599.81555756992884</v>
      </c>
      <c r="P238" s="4">
        <v>0</v>
      </c>
      <c r="Q238" s="4">
        <v>1.62648E-3</v>
      </c>
      <c r="R238" s="4">
        <v>26.802599999999998</v>
      </c>
      <c r="S238" s="16">
        <v>52.0548</v>
      </c>
      <c r="T238" s="16">
        <v>0.84020000000000006</v>
      </c>
      <c r="U238" s="87"/>
      <c r="V238" s="16"/>
      <c r="W238" s="16"/>
      <c r="X238" s="16"/>
      <c r="Y238" s="16"/>
      <c r="Z238" s="16"/>
      <c r="AA238" s="16"/>
      <c r="AB238" s="28" t="str">
        <f>[1]FR!B$3601</f>
        <v>1.(c)</v>
      </c>
      <c r="AC238" s="31" t="str">
        <f>[1]FR!C$3601</f>
        <v>ELECTRICITE DE FRANCE</v>
      </c>
      <c r="AD238" s="31" t="str">
        <f>[1]FR!D$3601</f>
        <v>EDF Division Production Energie Thermique</v>
      </c>
      <c r="AE238" s="31">
        <f>[1]FR!E$3601</f>
        <v>104694</v>
      </c>
      <c r="AF238" s="31" t="str">
        <f>[1]FR!F$3601</f>
        <v>Allée Marcel Paul</v>
      </c>
      <c r="AG238" s="31" t="str">
        <f>[1]FR!G$3601</f>
        <v/>
      </c>
      <c r="AH238" s="31" t="str">
        <f>[1]FR!H$3601</f>
        <v>VAIRES-SUR-MARNE</v>
      </c>
      <c r="AI238" s="31" t="str">
        <f>[1]FR!I$3601</f>
        <v>77360</v>
      </c>
      <c r="AJ238" s="31">
        <f>[1]FR!J$3601</f>
        <v>0</v>
      </c>
      <c r="AK238" s="31">
        <f>[1]FR!K$3601</f>
        <v>0</v>
      </c>
      <c r="AL238" s="31">
        <f>[1]FR!L$3601</f>
        <v>0</v>
      </c>
      <c r="AM238" s="31">
        <f>[1]FR!M$3601</f>
        <v>0</v>
      </c>
      <c r="AN238" s="106" t="s">
        <v>809</v>
      </c>
    </row>
    <row r="239" spans="1:40">
      <c r="A239" s="1" t="s">
        <v>6014</v>
      </c>
      <c r="B239" s="1">
        <v>2012</v>
      </c>
      <c r="C239" s="1" t="s">
        <v>6902</v>
      </c>
      <c r="D239" s="1" t="s">
        <v>6903</v>
      </c>
      <c r="E239" s="1" t="s">
        <v>793</v>
      </c>
      <c r="F239" s="1">
        <v>94</v>
      </c>
      <c r="G239" s="1" t="s">
        <v>6904</v>
      </c>
      <c r="H239" s="1" t="s">
        <v>6905</v>
      </c>
      <c r="I239" s="1" t="s">
        <v>6</v>
      </c>
      <c r="J239" s="1" t="s">
        <v>15</v>
      </c>
      <c r="K239" s="1">
        <v>66</v>
      </c>
      <c r="L239" s="1" t="s">
        <v>6024</v>
      </c>
      <c r="M239" s="1">
        <v>0</v>
      </c>
      <c r="N239" s="1">
        <v>0</v>
      </c>
      <c r="O239" s="1">
        <v>0</v>
      </c>
      <c r="P239" s="1">
        <v>182.2824</v>
      </c>
      <c r="Q239" s="1">
        <v>0</v>
      </c>
      <c r="R239" s="1">
        <v>9.1141199999999992E-2</v>
      </c>
      <c r="S239" s="3">
        <v>5.1920000000000002</v>
      </c>
      <c r="T239" s="3">
        <v>0.16405416</v>
      </c>
      <c r="U239" s="80"/>
      <c r="V239" s="3"/>
      <c r="W239" s="3"/>
      <c r="X239" s="3"/>
      <c r="Y239" s="3"/>
      <c r="Z239" s="3"/>
      <c r="AA239" s="3"/>
    </row>
    <row r="240" spans="1:40" s="5" customFormat="1">
      <c r="A240" s="4" t="s">
        <v>6014</v>
      </c>
      <c r="B240" s="4">
        <v>2012</v>
      </c>
      <c r="C240" s="4" t="s">
        <v>6906</v>
      </c>
      <c r="D240" s="4" t="s">
        <v>6907</v>
      </c>
      <c r="E240" s="4" t="s">
        <v>1993</v>
      </c>
      <c r="F240" s="4">
        <v>141</v>
      </c>
      <c r="G240" s="4" t="s">
        <v>6908</v>
      </c>
      <c r="H240" s="4" t="s">
        <v>6909</v>
      </c>
      <c r="I240" s="4" t="s">
        <v>34</v>
      </c>
      <c r="J240" s="4" t="s">
        <v>15</v>
      </c>
      <c r="K240" s="4">
        <v>98</v>
      </c>
      <c r="L240" s="4" t="s">
        <v>6024</v>
      </c>
      <c r="M240" s="4">
        <v>88.668000000000006</v>
      </c>
      <c r="N240" s="4">
        <v>0</v>
      </c>
      <c r="O240" s="4">
        <v>0</v>
      </c>
      <c r="P240" s="4">
        <v>85.707719999999995</v>
      </c>
      <c r="Q240" s="4">
        <v>0</v>
      </c>
      <c r="R240" s="4">
        <v>4.5720000000000001</v>
      </c>
      <c r="S240" s="16">
        <v>23.175000000000001</v>
      </c>
      <c r="T240" s="16">
        <v>8.8670000000000009</v>
      </c>
      <c r="U240" s="87"/>
      <c r="V240" s="16"/>
      <c r="W240" s="16"/>
      <c r="X240" s="16"/>
      <c r="Y240" s="16"/>
      <c r="Z240" s="16"/>
      <c r="AA240" s="16"/>
      <c r="AB240" s="28" t="str">
        <f>[1]FR!B$3626</f>
        <v>5.(a)</v>
      </c>
      <c r="AC240" s="31" t="str">
        <f>[1]FR!C$3626</f>
        <v>AUTO CASSE 3000</v>
      </c>
      <c r="AD240" s="31" t="str">
        <f>[1]FR!D$3626</f>
        <v>AUTO CASSE 3000</v>
      </c>
      <c r="AE240" s="31">
        <f>[1]FR!E$3626</f>
        <v>189994</v>
      </c>
      <c r="AF240" s="31" t="str">
        <f>[1]FR!F$3626</f>
        <v>RUE GEORGES BIZET</v>
      </c>
      <c r="AG240" s="31" t="str">
        <f>[1]FR!G$3626</f>
        <v/>
      </c>
      <c r="AH240" s="31" t="str">
        <f>[1]FR!H$3626</f>
        <v>VANDOEUVRE-LES-NANCY</v>
      </c>
      <c r="AI240" s="31" t="str">
        <f>[1]FR!I$3626</f>
        <v>54500</v>
      </c>
      <c r="AJ240" s="31">
        <f>[1]FR!J$3626</f>
        <v>0</v>
      </c>
      <c r="AK240" s="31">
        <f>[1]FR!K$3626</f>
        <v>0</v>
      </c>
      <c r="AL240" s="31">
        <f>[1]FR!L$3626</f>
        <v>0</v>
      </c>
      <c r="AM240" s="31">
        <f>[1]FR!M$3626</f>
        <v>0</v>
      </c>
      <c r="AN240" s="106" t="s">
        <v>809</v>
      </c>
    </row>
    <row r="241" spans="1:41" s="5" customFormat="1">
      <c r="A241" s="4" t="s">
        <v>6014</v>
      </c>
      <c r="B241" s="4">
        <v>2012</v>
      </c>
      <c r="C241" s="4" t="s">
        <v>6910</v>
      </c>
      <c r="D241" s="4" t="s">
        <v>6911</v>
      </c>
      <c r="E241" s="4" t="s">
        <v>389</v>
      </c>
      <c r="F241" s="4">
        <v>84</v>
      </c>
      <c r="G241" s="4" t="s">
        <v>6912</v>
      </c>
      <c r="H241" s="4" t="s">
        <v>6913</v>
      </c>
      <c r="I241" s="4" t="s">
        <v>6</v>
      </c>
      <c r="J241" s="4" t="s">
        <v>15</v>
      </c>
      <c r="K241" s="4">
        <v>132</v>
      </c>
      <c r="L241" s="4" t="s">
        <v>6024</v>
      </c>
      <c r="M241" s="4">
        <v>0</v>
      </c>
      <c r="N241" s="4">
        <v>0</v>
      </c>
      <c r="O241" s="4">
        <v>5.1063999999999998</v>
      </c>
      <c r="P241" s="4">
        <v>374.30099999999999</v>
      </c>
      <c r="Q241" s="4">
        <v>0</v>
      </c>
      <c r="R241" s="4">
        <v>2.4594985</v>
      </c>
      <c r="S241" s="16">
        <v>29.042791000000001</v>
      </c>
      <c r="T241" s="16">
        <v>0.43843719600000003</v>
      </c>
      <c r="U241" s="87"/>
      <c r="V241" s="16"/>
      <c r="W241" s="16"/>
      <c r="X241" s="16"/>
      <c r="Y241" s="16"/>
      <c r="Z241" s="16"/>
      <c r="AA241" s="16"/>
      <c r="AB241" s="28" t="str">
        <f>[1]FR!B$3637</f>
        <v>1.(c)</v>
      </c>
      <c r="AC241" s="31" t="str">
        <f>[1]FR!C$3637</f>
        <v>GDF SUEZ ENERGIE SERVICES - COFELY</v>
      </c>
      <c r="AD241" s="31" t="str">
        <f>[1]FR!D$3637</f>
        <v>GDF SUEZ ENERGIE SERVICES - COFELY</v>
      </c>
      <c r="AE241" s="31">
        <f>[1]FR!E$3637</f>
        <v>104431</v>
      </c>
      <c r="AF241" s="31" t="str">
        <f>[1]FR!F$3637</f>
        <v>12 rue Jean CORONA</v>
      </c>
      <c r="AG241" s="31" t="str">
        <f>[1]FR!G$3637</f>
        <v/>
      </c>
      <c r="AH241" s="31" t="str">
        <f>[1]FR!H$3637</f>
        <v>VAULX-EN-VELIN</v>
      </c>
      <c r="AI241" s="31" t="str">
        <f>[1]FR!I$3637</f>
        <v>69120</v>
      </c>
      <c r="AJ241" s="31">
        <f>[1]FR!J$3637</f>
        <v>0</v>
      </c>
      <c r="AK241" s="31">
        <f>[1]FR!K$3637</f>
        <v>0</v>
      </c>
      <c r="AL241" s="31">
        <f>[1]FR!L$3637</f>
        <v>0</v>
      </c>
      <c r="AM241" s="31">
        <f>[1]FR!M$3637</f>
        <v>0</v>
      </c>
      <c r="AN241" s="106" t="s">
        <v>809</v>
      </c>
    </row>
    <row r="242" spans="1:41" s="5" customFormat="1">
      <c r="A242" s="4" t="s">
        <v>6014</v>
      </c>
      <c r="B242" s="4">
        <v>2012</v>
      </c>
      <c r="C242" s="4" t="s">
        <v>6914</v>
      </c>
      <c r="D242" s="4" t="s">
        <v>6915</v>
      </c>
      <c r="E242" s="4" t="s">
        <v>2261</v>
      </c>
      <c r="F242" s="4">
        <v>201</v>
      </c>
      <c r="G242" s="4" t="s">
        <v>6916</v>
      </c>
      <c r="H242" s="4" t="s">
        <v>6917</v>
      </c>
      <c r="I242" s="4" t="s">
        <v>6</v>
      </c>
      <c r="J242" s="4" t="s">
        <v>470</v>
      </c>
      <c r="K242" s="4">
        <v>70.7</v>
      </c>
      <c r="L242" s="4" t="s">
        <v>6024</v>
      </c>
      <c r="M242" s="4">
        <v>53.618400000000001</v>
      </c>
      <c r="N242" s="4">
        <v>0</v>
      </c>
      <c r="O242" s="4">
        <v>0</v>
      </c>
      <c r="P242" s="4">
        <v>570.03833159999999</v>
      </c>
      <c r="Q242" s="4">
        <v>0</v>
      </c>
      <c r="R242" s="4">
        <v>8.3103943255920001</v>
      </c>
      <c r="S242" s="16">
        <v>42.846707070000001</v>
      </c>
      <c r="T242" s="16">
        <v>0.56129105844000005</v>
      </c>
      <c r="U242" s="87"/>
      <c r="V242" s="16"/>
      <c r="W242" s="16"/>
      <c r="X242" s="16"/>
      <c r="Y242" s="16"/>
      <c r="Z242" s="16"/>
      <c r="AA242" s="16"/>
      <c r="AB242" s="28" t="str">
        <f>[1]FR!B$3644</f>
        <v>8.(b).(ii)</v>
      </c>
      <c r="AC242" s="31" t="str">
        <f>[1]FR!C$3644</f>
        <v>ROQUETTE FRERES</v>
      </c>
      <c r="AD242" s="31" t="str">
        <f>[1]FR!D$3644</f>
        <v>ROQUETTE FRERES - usine de VECQUEMONT</v>
      </c>
      <c r="AE242" s="31">
        <f>[1]FR!E$3644</f>
        <v>755</v>
      </c>
      <c r="AF242" s="31" t="str">
        <f>[1]FR!F$3644</f>
        <v>61 avenue des lilas CS 20805</v>
      </c>
      <c r="AG242" s="31" t="str">
        <f>[1]FR!G$3644</f>
        <v/>
      </c>
      <c r="AH242" s="31" t="str">
        <f>[1]FR!H$3644</f>
        <v>VECQUEMONT</v>
      </c>
      <c r="AI242" s="31" t="str">
        <f>[1]FR!I$3644</f>
        <v>80800</v>
      </c>
      <c r="AJ242" s="31">
        <f>[1]FR!J$3644</f>
        <v>0</v>
      </c>
      <c r="AK242" s="31">
        <f>[1]FR!K$3644</f>
        <v>0</v>
      </c>
      <c r="AL242" s="31">
        <f>[1]FR!L$3644</f>
        <v>0</v>
      </c>
      <c r="AM242" s="31">
        <f>[1]FR!M$3644</f>
        <v>0</v>
      </c>
      <c r="AN242" s="106" t="s">
        <v>809</v>
      </c>
    </row>
    <row r="243" spans="1:41">
      <c r="A243" s="1" t="s">
        <v>6014</v>
      </c>
      <c r="B243" s="1">
        <v>2012</v>
      </c>
      <c r="C243" s="1" t="s">
        <v>6918</v>
      </c>
      <c r="D243" s="1" t="s">
        <v>6919</v>
      </c>
      <c r="E243" s="1" t="s">
        <v>99</v>
      </c>
      <c r="F243" s="1">
        <v>19</v>
      </c>
      <c r="G243" s="1" t="s">
        <v>6920</v>
      </c>
      <c r="H243" s="1" t="s">
        <v>6921</v>
      </c>
      <c r="I243" s="1" t="s">
        <v>6</v>
      </c>
      <c r="J243" s="1" t="s">
        <v>15</v>
      </c>
      <c r="K243" s="1">
        <v>96.8</v>
      </c>
      <c r="L243" s="1" t="s">
        <v>6024</v>
      </c>
      <c r="M243" s="1">
        <v>0</v>
      </c>
      <c r="N243" s="1">
        <v>0</v>
      </c>
      <c r="O243" s="1">
        <v>0</v>
      </c>
      <c r="P243" s="1">
        <v>291.9583116</v>
      </c>
      <c r="Q243" s="1">
        <v>0</v>
      </c>
      <c r="R243" s="1">
        <v>0.14597915580000001</v>
      </c>
      <c r="S243" s="3">
        <v>17.517498696000004</v>
      </c>
      <c r="T243" s="3">
        <v>0.26276248044</v>
      </c>
      <c r="U243" s="80"/>
      <c r="V243" s="3"/>
      <c r="W243" s="3"/>
      <c r="X243" s="3"/>
      <c r="Y243" s="3"/>
      <c r="Z243" s="3"/>
      <c r="AA243" s="3"/>
    </row>
    <row r="244" spans="1:41">
      <c r="A244" s="1" t="s">
        <v>6014</v>
      </c>
      <c r="B244" s="1">
        <v>2012</v>
      </c>
      <c r="C244" s="1" t="s">
        <v>6922</v>
      </c>
      <c r="D244" s="1" t="s">
        <v>6923</v>
      </c>
      <c r="E244" s="1" t="s">
        <v>1436</v>
      </c>
      <c r="F244" s="1">
        <v>102</v>
      </c>
      <c r="G244" s="1" t="s">
        <v>6924</v>
      </c>
      <c r="H244" s="1" t="s">
        <v>6925</v>
      </c>
      <c r="I244" s="1" t="s">
        <v>6</v>
      </c>
      <c r="J244" s="1" t="s">
        <v>15</v>
      </c>
      <c r="K244" s="1">
        <v>61.3</v>
      </c>
      <c r="L244" s="1" t="s">
        <v>6024</v>
      </c>
      <c r="M244" s="1">
        <v>286.68420000000003</v>
      </c>
      <c r="N244" s="1">
        <v>0</v>
      </c>
      <c r="O244" s="1">
        <v>76.028400000000005</v>
      </c>
      <c r="P244" s="1">
        <v>152.07480000000001</v>
      </c>
      <c r="Q244" s="1">
        <v>0</v>
      </c>
      <c r="R244" s="1">
        <v>45.629037400000001</v>
      </c>
      <c r="S244" s="3">
        <v>50.848000000000006</v>
      </c>
      <c r="T244" s="3">
        <v>0.88186732000000001</v>
      </c>
      <c r="U244" s="80"/>
      <c r="V244" s="3"/>
      <c r="W244" s="3"/>
      <c r="X244" s="3"/>
      <c r="Y244" s="3"/>
      <c r="Z244" s="3"/>
      <c r="AA244" s="3"/>
    </row>
    <row r="245" spans="1:41" s="5" customFormat="1">
      <c r="A245" s="4" t="s">
        <v>6014</v>
      </c>
      <c r="B245" s="4">
        <v>2012</v>
      </c>
      <c r="C245" s="4" t="s">
        <v>6926</v>
      </c>
      <c r="D245" s="4" t="s">
        <v>6927</v>
      </c>
      <c r="E245" s="4" t="s">
        <v>2226</v>
      </c>
      <c r="F245" s="4">
        <v>193</v>
      </c>
      <c r="G245" s="4" t="s">
        <v>6928</v>
      </c>
      <c r="H245" s="4" t="s">
        <v>6929</v>
      </c>
      <c r="I245" s="4" t="s">
        <v>6</v>
      </c>
      <c r="J245" s="4" t="s">
        <v>470</v>
      </c>
      <c r="K245" s="4">
        <v>74.5</v>
      </c>
      <c r="L245" s="4" t="s">
        <v>6024</v>
      </c>
      <c r="M245" s="4">
        <v>91.335599999999999</v>
      </c>
      <c r="N245" s="4">
        <v>0</v>
      </c>
      <c r="O245" s="4">
        <v>0</v>
      </c>
      <c r="P245" s="4">
        <v>1205.9856000000002</v>
      </c>
      <c r="Q245" s="4">
        <v>0</v>
      </c>
      <c r="R245" s="4">
        <v>2.33517816E-2</v>
      </c>
      <c r="S245" s="16">
        <v>84.21734232</v>
      </c>
      <c r="T245" s="16">
        <v>1.1675890800000002</v>
      </c>
      <c r="U245" s="87"/>
      <c r="V245" s="16"/>
      <c r="W245" s="16"/>
      <c r="X245" s="16"/>
      <c r="Y245" s="16"/>
      <c r="Z245" s="16"/>
      <c r="AA245" s="16"/>
      <c r="AB245" s="28" t="str">
        <f>[1]FR!B$3659</f>
        <v>6.(a)</v>
      </c>
      <c r="AC245" s="31" t="str">
        <f>[1]FR!C$3659</f>
        <v>SAICA VENIZEL</v>
      </c>
      <c r="AD245" s="31" t="str">
        <f>[1]FR!D$3659</f>
        <v>SAICA PAPER FRANCE</v>
      </c>
      <c r="AE245" s="31">
        <f>[1]FR!E$3659</f>
        <v>694</v>
      </c>
      <c r="AF245" s="31" t="str">
        <f>[1]FR!F$3659</f>
        <v>Rue de la Vallée BP 8</v>
      </c>
      <c r="AG245" s="31" t="str">
        <f>[1]FR!G$3659</f>
        <v/>
      </c>
      <c r="AH245" s="31" t="str">
        <f>[1]FR!H$3659</f>
        <v>VENIZEL</v>
      </c>
      <c r="AI245" s="31" t="str">
        <f>[1]FR!I$3659</f>
        <v>02200</v>
      </c>
      <c r="AJ245" s="31">
        <f>[1]FR!J$3659</f>
        <v>0</v>
      </c>
      <c r="AK245" s="31">
        <f>[1]FR!K$3659</f>
        <v>0</v>
      </c>
      <c r="AL245" s="31">
        <f>[1]FR!L$3659</f>
        <v>0</v>
      </c>
      <c r="AM245" s="31">
        <f>[1]FR!M$3659</f>
        <v>0</v>
      </c>
      <c r="AN245" s="106" t="s">
        <v>809</v>
      </c>
    </row>
    <row r="246" spans="1:41" s="5" customFormat="1">
      <c r="A246" s="4" t="s">
        <v>6014</v>
      </c>
      <c r="B246" s="4">
        <v>2012</v>
      </c>
      <c r="C246" s="4" t="s">
        <v>6930</v>
      </c>
      <c r="D246" s="4" t="s">
        <v>6931</v>
      </c>
      <c r="E246" s="4" t="s">
        <v>2450</v>
      </c>
      <c r="F246" s="4">
        <v>243</v>
      </c>
      <c r="G246" s="4" t="s">
        <v>6932</v>
      </c>
      <c r="H246" s="4" t="s">
        <v>6933</v>
      </c>
      <c r="I246" s="4" t="s">
        <v>34</v>
      </c>
      <c r="J246" s="4" t="s">
        <v>476</v>
      </c>
      <c r="K246" s="4">
        <v>1090</v>
      </c>
      <c r="L246" s="4" t="s">
        <v>6019</v>
      </c>
      <c r="M246" s="4">
        <v>0</v>
      </c>
      <c r="N246" s="4">
        <v>0</v>
      </c>
      <c r="O246" s="4">
        <v>129.81980459806192</v>
      </c>
      <c r="P246" s="4">
        <v>477.39490725509995</v>
      </c>
      <c r="Q246" s="4">
        <v>1.6264800000000002E-3</v>
      </c>
      <c r="R246" s="4">
        <v>6.0036000000000005</v>
      </c>
      <c r="S246" s="16">
        <v>32.469799999999999</v>
      </c>
      <c r="T246" s="16">
        <v>1.1060000000000001</v>
      </c>
      <c r="U246" s="87"/>
      <c r="V246" s="16"/>
      <c r="W246" s="16"/>
      <c r="X246" s="16"/>
      <c r="Y246" s="16"/>
      <c r="Z246" s="16"/>
      <c r="AA246" s="16"/>
      <c r="AB246" s="28" t="str">
        <f>[1]FR!B$3667</f>
        <v>1.(c)</v>
      </c>
      <c r="AC246" s="31" t="str">
        <f>[1]FR!C$3667</f>
        <v>ELECTRICITE DE FRANCE</v>
      </c>
      <c r="AD246" s="31" t="str">
        <f>[1]FR!D$3667</f>
        <v>EDF Turbines à Combustion de MONTEREAU</v>
      </c>
      <c r="AE246" s="31">
        <f>[1]FR!E$3667</f>
        <v>158593</v>
      </c>
      <c r="AF246" s="31" t="str">
        <f>[1]FR!F$3667</f>
        <v>Chemin du port</v>
      </c>
      <c r="AG246" s="31" t="str">
        <f>[1]FR!G$3667</f>
        <v/>
      </c>
      <c r="AH246" s="31" t="str">
        <f>[1]FR!H$3667</f>
        <v>VERNOU-LA-CELLE-SUR-SEINE</v>
      </c>
      <c r="AI246" s="31" t="str">
        <f>[1]FR!I$3667</f>
        <v>77670</v>
      </c>
      <c r="AJ246" s="31">
        <f>[1]FR!J$3667</f>
        <v>0</v>
      </c>
      <c r="AK246" s="31">
        <f>[1]FR!K$3667</f>
        <v>0</v>
      </c>
      <c r="AL246" s="31">
        <f>[1]FR!L$3667</f>
        <v>0</v>
      </c>
      <c r="AM246" s="31">
        <f>[1]FR!M$3667</f>
        <v>0</v>
      </c>
      <c r="AN246" s="106" t="s">
        <v>809</v>
      </c>
    </row>
    <row r="247" spans="1:41">
      <c r="A247" s="1" t="s">
        <v>6014</v>
      </c>
      <c r="B247" s="1">
        <v>2012</v>
      </c>
      <c r="C247" s="1" t="s">
        <v>6934</v>
      </c>
      <c r="D247" s="1" t="s">
        <v>6935</v>
      </c>
      <c r="E247" s="1" t="s">
        <v>104</v>
      </c>
      <c r="F247" s="1">
        <v>20</v>
      </c>
      <c r="G247" s="1" t="s">
        <v>6936</v>
      </c>
      <c r="H247" s="1" t="s">
        <v>6937</v>
      </c>
      <c r="I247" s="1" t="s">
        <v>6</v>
      </c>
      <c r="J247" s="1" t="s">
        <v>15</v>
      </c>
      <c r="K247" s="1">
        <v>97.8</v>
      </c>
      <c r="L247" s="1" t="s">
        <v>6024</v>
      </c>
      <c r="M247" s="1">
        <v>0</v>
      </c>
      <c r="N247" s="1">
        <v>0</v>
      </c>
      <c r="O247" s="1">
        <v>16.733599999999999</v>
      </c>
      <c r="P247" s="1">
        <v>240.45588720000001</v>
      </c>
      <c r="Q247" s="1">
        <v>0</v>
      </c>
      <c r="R247" s="1">
        <v>4.5546319436000005</v>
      </c>
      <c r="S247" s="3">
        <v>17.272065232000003</v>
      </c>
      <c r="T247" s="3">
        <v>0.28334469847999999</v>
      </c>
      <c r="U247" s="80"/>
      <c r="V247" s="3"/>
      <c r="W247" s="3"/>
      <c r="X247" s="3"/>
      <c r="Y247" s="3"/>
      <c r="Z247" s="3"/>
      <c r="AA247" s="3"/>
    </row>
    <row r="248" spans="1:41" s="5" customFormat="1">
      <c r="A248" s="4" t="s">
        <v>6014</v>
      </c>
      <c r="B248" s="4">
        <v>2012</v>
      </c>
      <c r="C248" s="4" t="s">
        <v>6938</v>
      </c>
      <c r="D248" s="4" t="s">
        <v>6939</v>
      </c>
      <c r="E248" s="4" t="s">
        <v>2256</v>
      </c>
      <c r="F248" s="4">
        <v>200</v>
      </c>
      <c r="G248" s="4" t="s">
        <v>6940</v>
      </c>
      <c r="H248" s="4" t="s">
        <v>6941</v>
      </c>
      <c r="I248" s="4" t="s">
        <v>6</v>
      </c>
      <c r="J248" s="4" t="s">
        <v>470</v>
      </c>
      <c r="K248" s="4">
        <v>129</v>
      </c>
      <c r="L248" s="4" t="s">
        <v>6024</v>
      </c>
      <c r="M248" s="4">
        <v>0</v>
      </c>
      <c r="N248" s="4">
        <v>0</v>
      </c>
      <c r="O248" s="4">
        <v>820.71267799999998</v>
      </c>
      <c r="P248" s="4">
        <v>0</v>
      </c>
      <c r="Q248" s="4">
        <v>0</v>
      </c>
      <c r="R248" s="4">
        <v>378.24725074586001</v>
      </c>
      <c r="S248" s="16">
        <v>138.95326779999999</v>
      </c>
      <c r="T248" s="16">
        <v>32.32</v>
      </c>
      <c r="U248" s="87"/>
      <c r="V248" s="16"/>
      <c r="W248" s="16"/>
      <c r="X248" s="16"/>
      <c r="Y248" s="16"/>
      <c r="Z248" s="16"/>
      <c r="AA248" s="16"/>
      <c r="AB248" s="28" t="str">
        <f>[1]FR!B$3726</f>
        <v>8.(b).(ii)</v>
      </c>
      <c r="AC248" s="31" t="str">
        <f>[1]FR!C$3726</f>
        <v>Société Vermandoise Industries</v>
      </c>
      <c r="AD248" s="31" t="str">
        <f>[1]FR!D$3726</f>
        <v>Société Vermandoise Industries</v>
      </c>
      <c r="AE248" s="31">
        <f>[1]FR!E$3726</f>
        <v>756</v>
      </c>
      <c r="AF248" s="31" t="str">
        <f>[1]FR!F$3726</f>
        <v>Sainte-Emilie</v>
      </c>
      <c r="AG248" s="31" t="str">
        <f>[1]FR!G$3726</f>
        <v/>
      </c>
      <c r="AH248" s="31" t="str">
        <f>[1]FR!H$3726</f>
        <v>VILLERS-FAUCON</v>
      </c>
      <c r="AI248" s="31" t="str">
        <f>[1]FR!I$3726</f>
        <v>80240</v>
      </c>
      <c r="AJ248" s="31">
        <f>[1]FR!J$3726</f>
        <v>138</v>
      </c>
      <c r="AK248" s="31">
        <f>[1]FR!K$3726</f>
        <v>378</v>
      </c>
      <c r="AL248" s="31">
        <f>[1]FR!L$3726</f>
        <v>0</v>
      </c>
      <c r="AM248" s="31">
        <f>[1]FR!M$3726</f>
        <v>0</v>
      </c>
      <c r="AN248" s="106" t="s">
        <v>809</v>
      </c>
    </row>
    <row r="249" spans="1:41" s="5" customFormat="1">
      <c r="A249" s="4" t="s">
        <v>6014</v>
      </c>
      <c r="B249" s="4">
        <v>2012</v>
      </c>
      <c r="C249" s="4" t="s">
        <v>6942</v>
      </c>
      <c r="D249" s="4" t="s">
        <v>6943</v>
      </c>
      <c r="E249" s="4" t="s">
        <v>2059</v>
      </c>
      <c r="F249" s="4">
        <v>156</v>
      </c>
      <c r="G249" s="4" t="s">
        <v>6944</v>
      </c>
      <c r="H249" s="4" t="s">
        <v>6945</v>
      </c>
      <c r="I249" s="4" t="s">
        <v>6</v>
      </c>
      <c r="J249" s="4" t="s">
        <v>470</v>
      </c>
      <c r="K249" s="4">
        <v>192.8</v>
      </c>
      <c r="L249" s="4" t="s">
        <v>6024</v>
      </c>
      <c r="M249" s="4">
        <v>0</v>
      </c>
      <c r="N249" s="4">
        <v>0</v>
      </c>
      <c r="O249" s="4">
        <v>0</v>
      </c>
      <c r="P249" s="4">
        <v>2046.4422999999999</v>
      </c>
      <c r="Q249" s="4">
        <v>0</v>
      </c>
      <c r="R249" s="4">
        <v>1.0232211499999999</v>
      </c>
      <c r="S249" s="16">
        <v>112.5543265</v>
      </c>
      <c r="T249" s="16">
        <v>1.1393</v>
      </c>
      <c r="U249" s="87"/>
      <c r="V249" s="16"/>
      <c r="W249" s="16"/>
      <c r="X249" s="16"/>
      <c r="Y249" s="16"/>
      <c r="Z249" s="16"/>
      <c r="AA249" s="16"/>
      <c r="AB249" s="28" t="str">
        <f>[1]FR!B$3734</f>
        <v>8.(b).(ii)</v>
      </c>
      <c r="AC249" s="31" t="str">
        <f>[1]FR!C$3734</f>
        <v>CRISTAL-UNION</v>
      </c>
      <c r="AD249" s="31" t="str">
        <f>[1]FR!D$3734</f>
        <v>CRISTAL UNION Site d'Arcis-sur-Aube</v>
      </c>
      <c r="AE249" s="31">
        <f>[1]FR!E$3734</f>
        <v>1119</v>
      </c>
      <c r="AF249" s="31" t="str">
        <f>[1]FR!F$3734</f>
        <v>BP53</v>
      </c>
      <c r="AG249" s="31" t="str">
        <f>[1]FR!G$3734</f>
        <v/>
      </c>
      <c r="AH249" s="31" t="str">
        <f>[1]FR!H$3734</f>
        <v>VILLETTE-SUR-AUBE</v>
      </c>
      <c r="AI249" s="31" t="str">
        <f>[1]FR!I$3734</f>
        <v>10700</v>
      </c>
      <c r="AJ249" s="31">
        <f>[1]FR!J$3734</f>
        <v>113</v>
      </c>
      <c r="AK249" s="31">
        <f>[1]FR!K$3734</f>
        <v>0</v>
      </c>
      <c r="AL249" s="31">
        <f>[1]FR!L$3734</f>
        <v>0</v>
      </c>
      <c r="AM249" s="31">
        <f>[1]FR!M$3734</f>
        <v>219</v>
      </c>
      <c r="AN249" s="106" t="s">
        <v>809</v>
      </c>
    </row>
    <row r="250" spans="1:41">
      <c r="A250" s="1" t="s">
        <v>6014</v>
      </c>
      <c r="B250" s="1">
        <v>2012</v>
      </c>
      <c r="C250" s="1" t="s">
        <v>6946</v>
      </c>
      <c r="D250" s="1" t="s">
        <v>6947</v>
      </c>
      <c r="E250" s="1" t="s">
        <v>217</v>
      </c>
      <c r="F250" s="1">
        <v>45</v>
      </c>
      <c r="G250" s="1" t="s">
        <v>6948</v>
      </c>
      <c r="H250" s="1" t="s">
        <v>6949</v>
      </c>
      <c r="I250" s="1" t="s">
        <v>6</v>
      </c>
      <c r="J250" s="1" t="s">
        <v>470</v>
      </c>
      <c r="K250" s="1">
        <v>60</v>
      </c>
      <c r="L250" s="1" t="s">
        <v>6024</v>
      </c>
      <c r="M250" s="1">
        <v>0</v>
      </c>
      <c r="N250" s="1">
        <v>0</v>
      </c>
      <c r="O250" s="1">
        <v>0.15336</v>
      </c>
      <c r="P250" s="1">
        <v>364.17960000000005</v>
      </c>
      <c r="Q250" s="1">
        <v>0</v>
      </c>
      <c r="R250" s="1">
        <v>0.1749887</v>
      </c>
      <c r="S250" s="3">
        <v>7.30626</v>
      </c>
      <c r="T250" s="3">
        <v>9.4900000000000012E-2</v>
      </c>
      <c r="U250" s="80"/>
      <c r="V250" s="3"/>
      <c r="W250" s="3"/>
      <c r="X250" s="3"/>
      <c r="Y250" s="3"/>
      <c r="Z250" s="3"/>
      <c r="AA250" s="3"/>
    </row>
    <row r="251" spans="1:41">
      <c r="A251" s="1" t="s">
        <v>6014</v>
      </c>
      <c r="B251" s="1">
        <v>2012</v>
      </c>
      <c r="C251" s="1" t="s">
        <v>6950</v>
      </c>
      <c r="D251" s="1" t="s">
        <v>6951</v>
      </c>
      <c r="E251" s="1" t="s">
        <v>221</v>
      </c>
      <c r="F251" s="1">
        <v>46</v>
      </c>
      <c r="G251" s="1" t="s">
        <v>6952</v>
      </c>
      <c r="H251" s="1" t="s">
        <v>6949</v>
      </c>
      <c r="I251" s="1" t="s">
        <v>6</v>
      </c>
      <c r="J251" s="1" t="s">
        <v>476</v>
      </c>
      <c r="K251" s="1">
        <v>2463.5</v>
      </c>
      <c r="L251" s="1" t="s">
        <v>6024</v>
      </c>
      <c r="M251" s="1">
        <v>0</v>
      </c>
      <c r="N251" s="1">
        <v>14137.961073179567</v>
      </c>
      <c r="O251" s="1">
        <v>260.28724892179002</v>
      </c>
      <c r="P251" s="1">
        <v>28.472999999999999</v>
      </c>
      <c r="Q251" s="1">
        <v>0.3198744</v>
      </c>
      <c r="R251" s="1">
        <v>4971.8610000000008</v>
      </c>
      <c r="S251" s="3">
        <v>3252.5</v>
      </c>
      <c r="T251" s="3">
        <v>120.80000000000001</v>
      </c>
      <c r="U251" s="80"/>
      <c r="V251" s="3"/>
      <c r="W251" s="3"/>
      <c r="X251" s="3"/>
      <c r="Y251" s="3"/>
      <c r="Z251" s="3"/>
      <c r="AA251" s="3"/>
    </row>
    <row r="252" spans="1:41">
      <c r="A252" s="1" t="s">
        <v>6014</v>
      </c>
      <c r="B252" s="1">
        <v>2012</v>
      </c>
      <c r="C252" s="1" t="s">
        <v>6953</v>
      </c>
      <c r="D252" s="1" t="s">
        <v>6954</v>
      </c>
      <c r="E252" s="1" t="s">
        <v>2403</v>
      </c>
      <c r="F252" s="1">
        <v>232</v>
      </c>
      <c r="G252" s="1" t="s">
        <v>6955</v>
      </c>
      <c r="H252" s="1" t="s">
        <v>6949</v>
      </c>
      <c r="I252" s="1" t="s">
        <v>34</v>
      </c>
      <c r="J252" s="1" t="s">
        <v>476</v>
      </c>
      <c r="K252" s="1">
        <v>400</v>
      </c>
      <c r="L252" s="1" t="s">
        <v>6019</v>
      </c>
      <c r="M252" s="1">
        <v>0</v>
      </c>
      <c r="N252" s="1">
        <v>0</v>
      </c>
      <c r="O252" s="1">
        <v>94.458493276222541</v>
      </c>
      <c r="P252" s="1">
        <v>0</v>
      </c>
      <c r="Q252" s="1">
        <v>0</v>
      </c>
      <c r="R252" s="1">
        <v>3.9899</v>
      </c>
      <c r="S252" s="3">
        <v>8.1356000000000002</v>
      </c>
      <c r="T252" s="3">
        <v>0.11109999999999999</v>
      </c>
      <c r="U252" s="80"/>
      <c r="V252" s="3"/>
      <c r="W252" s="3"/>
      <c r="X252" s="3"/>
      <c r="Y252" s="3"/>
      <c r="Z252" s="3"/>
      <c r="AA252" s="3"/>
    </row>
    <row r="253" spans="1:41" s="5" customFormat="1">
      <c r="A253" s="4" t="s">
        <v>6014</v>
      </c>
      <c r="B253" s="4">
        <v>2012</v>
      </c>
      <c r="C253" s="4" t="s">
        <v>6956</v>
      </c>
      <c r="D253" s="4" t="s">
        <v>6957</v>
      </c>
      <c r="E253" s="4" t="s">
        <v>2092</v>
      </c>
      <c r="F253" s="4">
        <v>163</v>
      </c>
      <c r="G253" s="4" t="s">
        <v>6958</v>
      </c>
      <c r="H253" s="4" t="s">
        <v>6959</v>
      </c>
      <c r="I253" s="4" t="s">
        <v>6</v>
      </c>
      <c r="J253" s="4" t="s">
        <v>470</v>
      </c>
      <c r="K253" s="4">
        <v>70</v>
      </c>
      <c r="L253" s="4" t="s">
        <v>6024</v>
      </c>
      <c r="M253" s="4">
        <v>0</v>
      </c>
      <c r="N253" s="4">
        <v>0</v>
      </c>
      <c r="O253" s="4">
        <v>62.272303559999997</v>
      </c>
      <c r="P253" s="4">
        <v>794.73302272000001</v>
      </c>
      <c r="Q253" s="4">
        <v>0</v>
      </c>
      <c r="R253" s="4">
        <v>0.42629207079200004</v>
      </c>
      <c r="S253" s="16">
        <v>20.327680883888</v>
      </c>
      <c r="T253" s="16">
        <v>2.5273381299697997</v>
      </c>
      <c r="U253" s="87"/>
      <c r="V253" s="16"/>
      <c r="W253" s="16"/>
      <c r="X253" s="16"/>
      <c r="Y253" s="16"/>
      <c r="Z253" s="16"/>
      <c r="AA253" s="16"/>
      <c r="AB253" s="28" t="str">
        <f>[1]FR!B$3792</f>
        <v>4.(a).(ix)</v>
      </c>
      <c r="AC253" s="31" t="str">
        <f>[1]FR!C$3792</f>
        <v>LANXESS Emulsion Rubber</v>
      </c>
      <c r="AD253" s="31" t="str">
        <f>[1]FR!D$3792</f>
        <v>LANXESS Emulsion Rubber</v>
      </c>
      <c r="AE253" s="31">
        <f>[1]FR!E$3792</f>
        <v>4507</v>
      </c>
      <c r="AF253" s="31" t="str">
        <f>[1]FR!F$3792</f>
        <v>BP7 rue du Ried</v>
      </c>
      <c r="AG253" s="31" t="str">
        <f>[1]FR!G$3792</f>
        <v/>
      </c>
      <c r="AH253" s="31" t="str">
        <f>[1]FR!H$3792</f>
        <v>WANTZENAU</v>
      </c>
      <c r="AI253" s="31" t="str">
        <f>[1]FR!I$3792</f>
        <v>67610</v>
      </c>
      <c r="AJ253" s="31">
        <f>[1]FR!J$3792</f>
        <v>0</v>
      </c>
      <c r="AK253" s="31">
        <f>[1]FR!K$3792</f>
        <v>0</v>
      </c>
      <c r="AL253" s="31">
        <f>[1]FR!L$3792</f>
        <v>0</v>
      </c>
      <c r="AM253" s="31">
        <f>[1]FR!M$3792</f>
        <v>0</v>
      </c>
      <c r="AN253" s="106" t="s">
        <v>809</v>
      </c>
    </row>
    <row r="254" spans="1:41" s="5" customFormat="1">
      <c r="A254" s="4" t="s">
        <v>6014</v>
      </c>
      <c r="B254" s="4">
        <v>2012</v>
      </c>
      <c r="C254" s="4" t="s">
        <v>6960</v>
      </c>
      <c r="D254" s="4" t="s">
        <v>6961</v>
      </c>
      <c r="E254" s="4" t="s">
        <v>358</v>
      </c>
      <c r="F254" s="4">
        <v>77</v>
      </c>
      <c r="G254" s="4" t="s">
        <v>6962</v>
      </c>
      <c r="H254" s="4" t="s">
        <v>6963</v>
      </c>
      <c r="I254" s="4" t="s">
        <v>6</v>
      </c>
      <c r="J254" s="4" t="s">
        <v>470</v>
      </c>
      <c r="K254" s="4">
        <v>70.400000000000006</v>
      </c>
      <c r="L254" s="4" t="s">
        <v>6024</v>
      </c>
      <c r="M254" s="4">
        <v>0</v>
      </c>
      <c r="N254" s="4">
        <v>0</v>
      </c>
      <c r="O254" s="4">
        <v>0</v>
      </c>
      <c r="P254" s="4">
        <v>908.24235768000005</v>
      </c>
      <c r="Q254" s="4">
        <v>0</v>
      </c>
      <c r="R254" s="4">
        <v>0.47591899542432003</v>
      </c>
      <c r="S254" s="16">
        <v>29.258734289680003</v>
      </c>
      <c r="T254" s="16">
        <v>0.81741812191200003</v>
      </c>
      <c r="U254" s="89"/>
      <c r="V254" s="16"/>
      <c r="W254" s="16"/>
      <c r="X254" s="16"/>
      <c r="Y254" s="16"/>
      <c r="Z254" s="16"/>
      <c r="AA254" s="16"/>
      <c r="AB254" s="28" t="str">
        <f>[1]FR!B$3793</f>
        <v>6.(b)</v>
      </c>
      <c r="AC254" s="31" t="str">
        <f>[1]FR!C$3793</f>
        <v>CARTONNERIES DE GONDARDENNES</v>
      </c>
      <c r="AD254" s="31" t="str">
        <f>[1]FR!D$3793</f>
        <v>CARTONNERIES de GONDARDENNES</v>
      </c>
      <c r="AE254" s="31">
        <f>[1]FR!E$3793</f>
        <v>18253</v>
      </c>
      <c r="AF254" s="31" t="str">
        <f>[1]FR!F$3793</f>
        <v>2, rue Pottier BP 2</v>
      </c>
      <c r="AG254" s="31" t="str">
        <f>[1]FR!G$3793</f>
        <v/>
      </c>
      <c r="AH254" s="31" t="str">
        <f>[1]FR!H$3793</f>
        <v>WARDRECQUES</v>
      </c>
      <c r="AI254" s="31" t="str">
        <f>[1]FR!I$3793</f>
        <v>62120</v>
      </c>
      <c r="AJ254" s="31">
        <f>[1]FR!J$3793</f>
        <v>0</v>
      </c>
      <c r="AK254" s="31">
        <f>[1]FR!K$3793</f>
        <v>0</v>
      </c>
      <c r="AL254" s="31">
        <f>[1]FR!L$3793</f>
        <v>0</v>
      </c>
      <c r="AM254" s="31">
        <f>[1]FR!M$3793</f>
        <v>0</v>
      </c>
      <c r="AN254" s="106" t="s">
        <v>809</v>
      </c>
    </row>
    <row r="255" spans="1:41" s="5" customFormat="1">
      <c r="A255" s="4" t="s">
        <v>6014</v>
      </c>
      <c r="B255" s="4">
        <v>2012</v>
      </c>
      <c r="C255" s="4" t="s">
        <v>6964</v>
      </c>
      <c r="D255" s="4" t="s">
        <v>6965</v>
      </c>
      <c r="E255" s="4" t="s">
        <v>2413</v>
      </c>
      <c r="F255" s="4">
        <v>234</v>
      </c>
      <c r="G255" s="4" t="s">
        <v>6966</v>
      </c>
      <c r="H255" s="4" t="s">
        <v>6967</v>
      </c>
      <c r="I255" s="4" t="s">
        <v>34</v>
      </c>
      <c r="J255" s="4" t="s">
        <v>15</v>
      </c>
      <c r="K255" s="4">
        <v>68</v>
      </c>
      <c r="L255" s="4" t="s">
        <v>6019</v>
      </c>
      <c r="M255" s="4">
        <v>0</v>
      </c>
      <c r="N255" s="4">
        <v>0</v>
      </c>
      <c r="O255" s="4">
        <v>0</v>
      </c>
      <c r="P255" s="4">
        <v>923.6980638</v>
      </c>
      <c r="Q255" s="4">
        <v>0</v>
      </c>
      <c r="R255" s="4">
        <v>0.60030856602000005</v>
      </c>
      <c r="S255" s="16">
        <v>41.441912036748008</v>
      </c>
      <c r="T255" s="16">
        <v>0.83132825742000005</v>
      </c>
      <c r="U255" s="87"/>
      <c r="V255" s="16"/>
      <c r="W255" s="16"/>
      <c r="X255" s="16"/>
      <c r="Y255" s="16"/>
      <c r="Z255" s="16"/>
      <c r="AA255" s="16"/>
      <c r="AB255" s="28" t="str">
        <f>[1]FR!B$3810</f>
        <v>6.(b)</v>
      </c>
      <c r="AC255" s="31" t="str">
        <f>[1]FR!C$3810</f>
        <v>Arjo Wiggins Usine de l'Aa Arjo Wiggins Usine de l'Aa</v>
      </c>
      <c r="AD255" s="31" t="str">
        <f>[1]FR!D$3810</f>
        <v>Arjo Wiggins</v>
      </c>
      <c r="AE255" s="31">
        <f>[1]FR!E$3810</f>
        <v>18291</v>
      </c>
      <c r="AF255" s="31" t="str">
        <f>[1]FR!F$3810</f>
        <v>Rue du Chocquet</v>
      </c>
      <c r="AG255" s="31" t="str">
        <f>[1]FR!G$3810</f>
        <v/>
      </c>
      <c r="AH255" s="31" t="str">
        <f>[1]FR!H$3810</f>
        <v>WIZERNES</v>
      </c>
      <c r="AI255" s="31" t="str">
        <f>[1]FR!I$3810</f>
        <v>62570</v>
      </c>
      <c r="AJ255" s="31">
        <f>[1]FR!J$3810</f>
        <v>0</v>
      </c>
      <c r="AK255" s="31">
        <f>[1]FR!K$3810</f>
        <v>0</v>
      </c>
      <c r="AL255" s="31">
        <f>[1]FR!L$3810</f>
        <v>0</v>
      </c>
      <c r="AM255" s="31">
        <f>[1]FR!M$3810</f>
        <v>0</v>
      </c>
      <c r="AN255" s="106" t="s">
        <v>809</v>
      </c>
    </row>
    <row r="256" spans="1:41" s="32" customFormat="1" ht="15" thickBot="1">
      <c r="A256" s="33" t="s">
        <v>6014</v>
      </c>
      <c r="B256" s="33">
        <v>2012</v>
      </c>
      <c r="C256" s="33" t="s">
        <v>6968</v>
      </c>
      <c r="D256" s="33" t="s">
        <v>6969</v>
      </c>
      <c r="E256" s="33" t="s">
        <v>1951</v>
      </c>
      <c r="F256" s="33">
        <v>131</v>
      </c>
      <c r="G256" s="33" t="s">
        <v>6970</v>
      </c>
      <c r="H256" s="33" t="s">
        <v>6971</v>
      </c>
      <c r="I256" s="33" t="s">
        <v>6</v>
      </c>
      <c r="J256" s="33" t="s">
        <v>476</v>
      </c>
      <c r="K256" s="33">
        <v>1408.7</v>
      </c>
      <c r="L256" s="33" t="s">
        <v>6024</v>
      </c>
      <c r="M256" s="33">
        <v>0</v>
      </c>
      <c r="N256" s="33">
        <v>14214.835651623336</v>
      </c>
      <c r="O256" s="33">
        <v>244.05637262234038</v>
      </c>
      <c r="P256" s="33">
        <v>0</v>
      </c>
      <c r="Q256" s="33">
        <v>0</v>
      </c>
      <c r="R256" s="33">
        <v>8435.777</v>
      </c>
      <c r="S256" s="33">
        <v>3902.8</v>
      </c>
      <c r="T256" s="33">
        <v>371.55</v>
      </c>
      <c r="U256" s="96"/>
      <c r="V256" s="33"/>
      <c r="W256" s="33"/>
      <c r="X256" s="33"/>
      <c r="Y256" s="33"/>
      <c r="Z256" s="33"/>
      <c r="AA256" s="33"/>
      <c r="AB256" s="34" t="str">
        <f>[1]FR!B$3811</f>
        <v>1.(c)</v>
      </c>
      <c r="AC256" s="32" t="str">
        <f>[1]FR!C$3811</f>
        <v>EDF</v>
      </c>
      <c r="AD256" s="32" t="str">
        <f>[1]FR!D$3811</f>
        <v>EDF - Centre de Production de LA MAXE</v>
      </c>
      <c r="AE256" s="32">
        <f>[1]FR!E$3811</f>
        <v>4090</v>
      </c>
      <c r="AF256" s="32" t="str">
        <f>[1]FR!F$3811</f>
        <v>BP 40647</v>
      </c>
      <c r="AG256" s="32" t="str">
        <f>[1]FR!G$3811</f>
        <v/>
      </c>
      <c r="AH256" s="32" t="str">
        <f>[1]FR!H$3811</f>
        <v>WOIPPY</v>
      </c>
      <c r="AI256" s="32" t="str">
        <f>[1]FR!I$3811</f>
        <v>57146</v>
      </c>
      <c r="AJ256" s="32">
        <f>[1]FR!J$3811</f>
        <v>3900</v>
      </c>
      <c r="AK256" s="32">
        <f>[1]FR!K$3811</f>
        <v>8440</v>
      </c>
      <c r="AL256" s="32">
        <f>[1]FR!L$3811</f>
        <v>297</v>
      </c>
      <c r="AM256" s="32">
        <f>[1]FR!M$3811</f>
        <v>1340</v>
      </c>
      <c r="AN256" s="103" t="s">
        <v>809</v>
      </c>
      <c r="AO256" s="31"/>
    </row>
    <row r="257" spans="40:41">
      <c r="AN257" s="132">
        <f>COUNTA($AN$3:$AN$256)+COUNTBLANK($AN$3:$AN$256)</f>
        <v>254</v>
      </c>
      <c r="AO257" s="49" t="s">
        <v>4171</v>
      </c>
    </row>
    <row r="258" spans="40:41">
      <c r="AN258" s="107">
        <f>COUNTIF($AN$3:$AN$256,"p")</f>
        <v>0</v>
      </c>
      <c r="AO258" s="51" t="s">
        <v>808</v>
      </c>
    </row>
    <row r="259" spans="40:41">
      <c r="AN259" s="107">
        <f>COUNTIF($AN$3:$AN$256,"n")</f>
        <v>0</v>
      </c>
      <c r="AO259" s="51" t="s">
        <v>810</v>
      </c>
    </row>
    <row r="260" spans="40:41">
      <c r="AN260" s="107">
        <f>COUNTIF($AN$3:$AN$256,"m")</f>
        <v>109</v>
      </c>
      <c r="AO260" s="51" t="s">
        <v>809</v>
      </c>
    </row>
    <row r="261" spans="40:41" ht="15" thickBot="1">
      <c r="AN261" s="108">
        <f>COUNTIF($AN$3:$AN$256,"l")</f>
        <v>5</v>
      </c>
      <c r="AO261" s="53" t="s">
        <v>12971</v>
      </c>
    </row>
  </sheetData>
  <autoFilter ref="A2:AO260"/>
  <sortState ref="A3:AO256">
    <sortCondition ref="H3:H256"/>
  </sortState>
  <mergeCells count="3">
    <mergeCell ref="A1:H1"/>
    <mergeCell ref="AC1:AI1"/>
    <mergeCell ref="AN1:AN2"/>
  </mergeCells>
  <pageMargins left="0.7" right="0.7" top="0.78740157499999996" bottom="0.78740157499999996" header="0.3" footer="0.3"/>
  <legacyDrawing r:id="rId1"/>
</worksheet>
</file>

<file path=xl/worksheets/sheet12.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4" customWidth="1"/>
    <col min="2" max="2" width="5.33203125" customWidth="1"/>
    <col min="3" max="3" width="5.5546875" customWidth="1"/>
    <col min="4" max="4" width="9.88671875" bestFit="1" customWidth="1"/>
    <col min="5" max="5" width="7.5546875" customWidth="1"/>
    <col min="6" max="6" width="4.109375" customWidth="1"/>
    <col min="7" max="8" width="18.55468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7.33203125" customWidth="1"/>
    <col min="20" max="20" width="11.44140625" customWidth="1"/>
    <col min="21" max="27" width="11.44140625" style="20" customWidth="1"/>
    <col min="28" max="28" width="4.5546875" style="12" customWidth="1"/>
    <col min="29" max="31" width="10.88671875" style="20" customWidth="1"/>
    <col min="32" max="32" width="18.88671875" style="20" customWidth="1"/>
    <col min="33" max="33" width="4.44140625" style="20" customWidth="1"/>
    <col min="34" max="34" width="17.5546875" style="20" customWidth="1"/>
    <col min="35" max="35" width="6.88671875" style="20" customWidth="1"/>
    <col min="36" max="37" width="7" style="20" customWidth="1"/>
    <col min="38"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0"/>
      <c r="AK1" s="110"/>
      <c r="AL1" s="110"/>
      <c r="AM1" s="110"/>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6987</v>
      </c>
      <c r="B3" s="4">
        <v>2012</v>
      </c>
      <c r="C3" s="4" t="s">
        <v>6988</v>
      </c>
      <c r="D3" s="4" t="s">
        <v>6989</v>
      </c>
      <c r="E3" s="4" t="s">
        <v>3</v>
      </c>
      <c r="F3" s="4">
        <v>1</v>
      </c>
      <c r="G3" s="4" t="s">
        <v>6990</v>
      </c>
      <c r="H3" s="4" t="s">
        <v>6991</v>
      </c>
      <c r="I3" s="4" t="s">
        <v>6</v>
      </c>
      <c r="J3" s="4" t="s">
        <v>476</v>
      </c>
      <c r="K3" s="4">
        <v>1524</v>
      </c>
      <c r="L3" s="4" t="s">
        <v>8</v>
      </c>
      <c r="M3" s="4"/>
      <c r="N3" s="4">
        <v>43927</v>
      </c>
      <c r="O3" s="4"/>
      <c r="P3" s="4"/>
      <c r="Q3" s="4"/>
      <c r="R3" s="4">
        <v>8214</v>
      </c>
      <c r="S3" s="4">
        <v>7284</v>
      </c>
      <c r="T3" s="4">
        <v>377</v>
      </c>
      <c r="U3" s="4"/>
      <c r="V3" s="4" t="s">
        <v>6992</v>
      </c>
      <c r="W3" s="4"/>
      <c r="X3" s="4"/>
      <c r="Y3" s="4"/>
      <c r="Z3" s="4"/>
      <c r="AA3" s="4"/>
      <c r="AB3" s="28" t="str">
        <f>[1]GR!B$6</f>
        <v>1.(c)</v>
      </c>
      <c r="AC3" s="31" t="str">
        <f>[1]GR!C$6</f>
        <v>PPC S.A.</v>
      </c>
      <c r="AD3" s="31" t="str">
        <f>[1]GR!D$6</f>
        <v>PPC S.A. SES AGIOY DHMHTRIOY</v>
      </c>
      <c r="AE3" s="31">
        <f>[1]GR!E$6</f>
        <v>14245</v>
      </c>
      <c r="AF3" s="31" t="str">
        <f>[1]GR!F$6</f>
        <v>13 KM KOZANI - THESSALONIKI ROAD</v>
      </c>
      <c r="AG3" s="31" t="str">
        <f>[1]GR!G$6</f>
        <v/>
      </c>
      <c r="AH3" s="31" t="str">
        <f>[1]GR!H$6</f>
        <v>AGIOS DIMITRIOS, ELLISPONTOS</v>
      </c>
      <c r="AI3" s="31" t="str">
        <f>[1]GR!I$6</f>
        <v>50100</v>
      </c>
      <c r="AJ3" s="31">
        <f>[1]GR!J$6</f>
        <v>17700</v>
      </c>
      <c r="AK3" s="31">
        <f>[1]GR!K$6</f>
        <v>28900</v>
      </c>
      <c r="AL3" s="31">
        <f>[1]GR!L$6</f>
        <v>584</v>
      </c>
      <c r="AM3" s="31">
        <f>[1]GR!M$6</f>
        <v>14700</v>
      </c>
      <c r="AN3" s="42" t="s">
        <v>809</v>
      </c>
      <c r="AO3" s="31"/>
    </row>
    <row r="4" spans="1:41" s="24" customFormat="1">
      <c r="A4" s="4" t="s">
        <v>6987</v>
      </c>
      <c r="B4" s="4">
        <v>2012</v>
      </c>
      <c r="C4" s="4" t="s">
        <v>6993</v>
      </c>
      <c r="D4" s="4" t="s">
        <v>6994</v>
      </c>
      <c r="E4" s="4" t="s">
        <v>11</v>
      </c>
      <c r="F4" s="4">
        <v>2</v>
      </c>
      <c r="G4" s="4" t="s">
        <v>6995</v>
      </c>
      <c r="H4" s="4" t="s">
        <v>6991</v>
      </c>
      <c r="I4" s="4" t="s">
        <v>6</v>
      </c>
      <c r="J4" s="4" t="s">
        <v>476</v>
      </c>
      <c r="K4" s="4">
        <v>1574</v>
      </c>
      <c r="L4" s="4" t="s">
        <v>8</v>
      </c>
      <c r="M4" s="4"/>
      <c r="N4" s="4">
        <v>40915</v>
      </c>
      <c r="O4" s="4"/>
      <c r="P4" s="4"/>
      <c r="Q4" s="4"/>
      <c r="R4" s="4">
        <v>11683</v>
      </c>
      <c r="S4" s="4">
        <v>6704</v>
      </c>
      <c r="T4" s="4">
        <v>141</v>
      </c>
      <c r="U4" s="4"/>
      <c r="V4" s="4" t="s">
        <v>6992</v>
      </c>
      <c r="W4" s="4"/>
      <c r="X4" s="4"/>
      <c r="Y4" s="4"/>
      <c r="Z4" s="4"/>
      <c r="AA4" s="4"/>
      <c r="AB4" s="28" t="str">
        <f>[1]GR!B$6</f>
        <v>1.(c)</v>
      </c>
      <c r="AC4" s="31" t="str">
        <f>[1]GR!C$6</f>
        <v>PPC S.A.</v>
      </c>
      <c r="AD4" s="31" t="str">
        <f>[1]GR!D$6</f>
        <v>PPC S.A. SES AGIOY DHMHTRIOY</v>
      </c>
      <c r="AE4" s="31">
        <f>[1]GR!E$6</f>
        <v>14245</v>
      </c>
      <c r="AF4" s="31" t="str">
        <f>[1]GR!F$6</f>
        <v>13 KM KOZANI - THESSALONIKI ROAD</v>
      </c>
      <c r="AG4" s="31" t="str">
        <f>[1]GR!G$6</f>
        <v/>
      </c>
      <c r="AH4" s="31" t="str">
        <f>[1]GR!H$6</f>
        <v>AGIOS DIMITRIOS, ELLISPONTOS</v>
      </c>
      <c r="AI4" s="31" t="str">
        <f>[1]GR!I$6</f>
        <v>50100</v>
      </c>
      <c r="AJ4" s="31">
        <f>[1]GR!J$6</f>
        <v>17700</v>
      </c>
      <c r="AK4" s="31">
        <f>[1]GR!K$6</f>
        <v>28900</v>
      </c>
      <c r="AL4" s="31">
        <f>[1]GR!L$6</f>
        <v>584</v>
      </c>
      <c r="AM4" s="31">
        <f>[1]GR!M$6</f>
        <v>14700</v>
      </c>
      <c r="AN4" s="42" t="s">
        <v>809</v>
      </c>
      <c r="AO4" s="31"/>
    </row>
    <row r="5" spans="1:41" s="24" customFormat="1">
      <c r="A5" s="4" t="s">
        <v>6987</v>
      </c>
      <c r="B5" s="4">
        <v>2012</v>
      </c>
      <c r="C5" s="4" t="s">
        <v>6996</v>
      </c>
      <c r="D5" s="4" t="s">
        <v>6997</v>
      </c>
      <c r="E5" s="4" t="s">
        <v>18</v>
      </c>
      <c r="F5" s="4">
        <v>3</v>
      </c>
      <c r="G5" s="4" t="s">
        <v>6998</v>
      </c>
      <c r="H5" s="4" t="s">
        <v>6991</v>
      </c>
      <c r="I5" s="4" t="s">
        <v>6</v>
      </c>
      <c r="J5" s="4" t="s">
        <v>476</v>
      </c>
      <c r="K5" s="4">
        <v>892</v>
      </c>
      <c r="L5" s="4" t="s">
        <v>8</v>
      </c>
      <c r="M5" s="4"/>
      <c r="N5" s="4">
        <v>27146</v>
      </c>
      <c r="O5" s="4"/>
      <c r="P5" s="4"/>
      <c r="Q5" s="4"/>
      <c r="R5" s="4">
        <v>9033</v>
      </c>
      <c r="S5" s="4">
        <v>3683</v>
      </c>
      <c r="T5" s="4">
        <v>212</v>
      </c>
      <c r="U5" s="4"/>
      <c r="V5" s="4" t="s">
        <v>6992</v>
      </c>
      <c r="W5" s="4"/>
      <c r="X5" s="4"/>
      <c r="Y5" s="4"/>
      <c r="Z5" s="4"/>
      <c r="AA5" s="4"/>
      <c r="AB5" s="28" t="str">
        <f>[1]GR!B$6</f>
        <v>1.(c)</v>
      </c>
      <c r="AC5" s="31" t="str">
        <f>[1]GR!C$6</f>
        <v>PPC S.A.</v>
      </c>
      <c r="AD5" s="31" t="str">
        <f>[1]GR!D$6</f>
        <v>PPC S.A. SES AGIOY DHMHTRIOY</v>
      </c>
      <c r="AE5" s="31">
        <f>[1]GR!E$6</f>
        <v>14245</v>
      </c>
      <c r="AF5" s="31" t="str">
        <f>[1]GR!F$6</f>
        <v>13 KM KOZANI - THESSALONIKI ROAD</v>
      </c>
      <c r="AG5" s="31" t="str">
        <f>[1]GR!G$6</f>
        <v/>
      </c>
      <c r="AH5" s="31" t="str">
        <f>[1]GR!H$6</f>
        <v>AGIOS DIMITRIOS, ELLISPONTOS</v>
      </c>
      <c r="AI5" s="31" t="str">
        <f>[1]GR!I$6</f>
        <v>50100</v>
      </c>
      <c r="AJ5" s="31">
        <f>[1]GR!J$6</f>
        <v>17700</v>
      </c>
      <c r="AK5" s="31">
        <f>[1]GR!K$6</f>
        <v>28900</v>
      </c>
      <c r="AL5" s="31">
        <f>[1]GR!L$6</f>
        <v>584</v>
      </c>
      <c r="AM5" s="31">
        <f>[1]GR!M$6</f>
        <v>14700</v>
      </c>
      <c r="AN5" s="42" t="s">
        <v>809</v>
      </c>
      <c r="AO5" s="31"/>
    </row>
    <row r="6" spans="1:41" s="24" customFormat="1">
      <c r="A6" s="4" t="s">
        <v>6987</v>
      </c>
      <c r="B6" s="4">
        <v>2012</v>
      </c>
      <c r="C6" s="4" t="s">
        <v>7195</v>
      </c>
      <c r="D6" s="4" t="s">
        <v>7196</v>
      </c>
      <c r="E6" s="4" t="s">
        <v>291</v>
      </c>
      <c r="F6" s="4">
        <v>62</v>
      </c>
      <c r="G6" s="4" t="s">
        <v>7197</v>
      </c>
      <c r="H6" s="4" t="s">
        <v>7198</v>
      </c>
      <c r="I6" s="4" t="s">
        <v>6</v>
      </c>
      <c r="J6" s="4" t="s">
        <v>633</v>
      </c>
      <c r="K6" s="4">
        <v>178.8</v>
      </c>
      <c r="L6" s="4"/>
      <c r="M6" s="4"/>
      <c r="N6" s="4"/>
      <c r="O6" s="4">
        <v>1322.0580440392341</v>
      </c>
      <c r="P6" s="4"/>
      <c r="Q6" s="4">
        <v>3708.9587750292212</v>
      </c>
      <c r="R6" s="4">
        <v>710.25457934685301</v>
      </c>
      <c r="S6" s="4">
        <v>406.58284237223677</v>
      </c>
      <c r="T6" s="4">
        <v>41.552555139599306</v>
      </c>
      <c r="U6" s="4"/>
      <c r="V6" s="4" t="s">
        <v>6992</v>
      </c>
      <c r="W6" s="4"/>
      <c r="X6" s="4"/>
      <c r="Y6" s="4"/>
      <c r="Z6" s="4"/>
      <c r="AA6" s="4"/>
      <c r="AB6" s="28" t="str">
        <f>[1]GR!B$102</f>
        <v>1.(a)</v>
      </c>
      <c r="AC6" s="31" t="str">
        <f>[1]GR!C$102</f>
        <v>MOTOR OIL (HELLAS) - CORINTHOS REFINERIES S.A.</v>
      </c>
      <c r="AD6" s="31" t="str">
        <f>[1]GR!D$102</f>
        <v>MOTOR OIL (HELLAS) - CORINTHOS REFINERIES S.A.</v>
      </c>
      <c r="AE6" s="31">
        <f>[1]GR!E$102</f>
        <v>14201</v>
      </c>
      <c r="AF6" s="31" t="str">
        <f>[1]GR!F$102</f>
        <v>71 KM ATHENS – KORINTHOS OLD NATIONAL ROAD</v>
      </c>
      <c r="AG6" s="31" t="str">
        <f>[1]GR!G$102</f>
        <v/>
      </c>
      <c r="AH6" s="31" t="str">
        <f>[1]GR!H$102</f>
        <v>SOUSSAKI, AG. THEODORI</v>
      </c>
      <c r="AI6" s="31" t="str">
        <f>[1]GR!I$102</f>
        <v>20100</v>
      </c>
      <c r="AJ6" s="31">
        <f>[1]GR!J$102</f>
        <v>2850</v>
      </c>
      <c r="AK6" s="31">
        <f>[1]GR!K$102</f>
        <v>3020</v>
      </c>
      <c r="AL6" s="31">
        <f>[1]GR!L$102</f>
        <v>216</v>
      </c>
      <c r="AM6" s="31">
        <f>[1]GR!M$102</f>
        <v>1970</v>
      </c>
      <c r="AN6" s="42" t="s">
        <v>810</v>
      </c>
      <c r="AO6" s="31"/>
    </row>
    <row r="7" spans="1:41" s="24" customFormat="1">
      <c r="A7" s="4" t="s">
        <v>6987</v>
      </c>
      <c r="B7" s="4">
        <v>2012</v>
      </c>
      <c r="C7" s="4" t="s">
        <v>7199</v>
      </c>
      <c r="D7" s="4" t="s">
        <v>7200</v>
      </c>
      <c r="E7" s="4" t="s">
        <v>296</v>
      </c>
      <c r="F7" s="4">
        <v>63</v>
      </c>
      <c r="G7" s="4" t="s">
        <v>7201</v>
      </c>
      <c r="H7" s="4" t="s">
        <v>7198</v>
      </c>
      <c r="I7" s="4" t="s">
        <v>6</v>
      </c>
      <c r="J7" s="4" t="s">
        <v>633</v>
      </c>
      <c r="K7" s="4">
        <v>128.19999999999999</v>
      </c>
      <c r="L7" s="4"/>
      <c r="M7" s="4"/>
      <c r="N7" s="4"/>
      <c r="O7" s="4">
        <v>2222.644908087454</v>
      </c>
      <c r="P7" s="4"/>
      <c r="Q7" s="4">
        <v>556.85186569463576</v>
      </c>
      <c r="R7" s="4">
        <v>1112.3862541088884</v>
      </c>
      <c r="S7" s="4">
        <v>274.52639986246527</v>
      </c>
      <c r="T7" s="4">
        <v>69.473328468182373</v>
      </c>
      <c r="U7" s="4"/>
      <c r="V7" s="4" t="s">
        <v>6992</v>
      </c>
      <c r="W7" s="4"/>
      <c r="X7" s="4"/>
      <c r="Y7" s="4"/>
      <c r="Z7" s="4"/>
      <c r="AA7" s="4"/>
      <c r="AB7" s="28" t="str">
        <f>[1]GR!B$102</f>
        <v>1.(a)</v>
      </c>
      <c r="AC7" s="31" t="str">
        <f>[1]GR!C$102</f>
        <v>MOTOR OIL (HELLAS) - CORINTHOS REFINERIES S.A.</v>
      </c>
      <c r="AD7" s="31" t="str">
        <f>[1]GR!D$102</f>
        <v>MOTOR OIL (HELLAS) - CORINTHOS REFINERIES S.A.</v>
      </c>
      <c r="AE7" s="31">
        <f>[1]GR!E$102</f>
        <v>14201</v>
      </c>
      <c r="AF7" s="31" t="str">
        <f>[1]GR!F$102</f>
        <v>71 KM ATHENS – KORINTHOS OLD NATIONAL ROAD</v>
      </c>
      <c r="AG7" s="31" t="str">
        <f>[1]GR!G$102</f>
        <v/>
      </c>
      <c r="AH7" s="31" t="str">
        <f>[1]GR!H$102</f>
        <v>SOUSSAKI, AG. THEODORI</v>
      </c>
      <c r="AI7" s="31" t="str">
        <f>[1]GR!I$102</f>
        <v>20100</v>
      </c>
      <c r="AJ7" s="31">
        <f>[1]GR!J$102</f>
        <v>2850</v>
      </c>
      <c r="AK7" s="31">
        <f>[1]GR!K$102</f>
        <v>3020</v>
      </c>
      <c r="AL7" s="31">
        <f>[1]GR!L$102</f>
        <v>216</v>
      </c>
      <c r="AM7" s="31">
        <f>[1]GR!M$102</f>
        <v>1970</v>
      </c>
      <c r="AN7" s="42" t="s">
        <v>810</v>
      </c>
      <c r="AO7" s="31"/>
    </row>
    <row r="8" spans="1:41" s="24" customFormat="1">
      <c r="A8" s="4" t="s">
        <v>6987</v>
      </c>
      <c r="B8" s="4">
        <v>2012</v>
      </c>
      <c r="C8" s="4" t="s">
        <v>7202</v>
      </c>
      <c r="D8" s="4" t="s">
        <v>7203</v>
      </c>
      <c r="E8" s="4" t="s">
        <v>300</v>
      </c>
      <c r="F8" s="4">
        <v>64</v>
      </c>
      <c r="G8" s="4" t="s">
        <v>7204</v>
      </c>
      <c r="H8" s="4" t="s">
        <v>7198</v>
      </c>
      <c r="I8" s="4" t="s">
        <v>34</v>
      </c>
      <c r="J8" s="4" t="s">
        <v>633</v>
      </c>
      <c r="K8" s="4">
        <v>185.46</v>
      </c>
      <c r="L8" s="4"/>
      <c r="M8" s="4"/>
      <c r="N8" s="4"/>
      <c r="O8" s="4">
        <v>1045.6676035071009</v>
      </c>
      <c r="P8" s="4"/>
      <c r="Q8" s="4">
        <v>2094.3120268767402</v>
      </c>
      <c r="R8" s="4">
        <v>546.46558352983436</v>
      </c>
      <c r="S8" s="4">
        <v>274.72190002601621</v>
      </c>
      <c r="T8" s="4">
        <v>36.035267834647371</v>
      </c>
      <c r="U8" s="4"/>
      <c r="V8" s="4" t="s">
        <v>5799</v>
      </c>
      <c r="W8" s="4"/>
      <c r="X8" s="4"/>
      <c r="Y8" s="4"/>
      <c r="Z8" s="4"/>
      <c r="AA8" s="4"/>
      <c r="AB8" s="28" t="str">
        <f>[1]GR!B$102</f>
        <v>1.(a)</v>
      </c>
      <c r="AC8" s="31" t="str">
        <f>[1]GR!C$102</f>
        <v>MOTOR OIL (HELLAS) - CORINTHOS REFINERIES S.A.</v>
      </c>
      <c r="AD8" s="31" t="str">
        <f>[1]GR!D$102</f>
        <v>MOTOR OIL (HELLAS) - CORINTHOS REFINERIES S.A.</v>
      </c>
      <c r="AE8" s="31">
        <f>[1]GR!E$102</f>
        <v>14201</v>
      </c>
      <c r="AF8" s="31" t="str">
        <f>[1]GR!F$102</f>
        <v>71 KM ATHENS – KORINTHOS OLD NATIONAL ROAD</v>
      </c>
      <c r="AG8" s="31" t="str">
        <f>[1]GR!G$102</f>
        <v/>
      </c>
      <c r="AH8" s="31" t="str">
        <f>[1]GR!H$102</f>
        <v>SOUSSAKI, AG. THEODORI</v>
      </c>
      <c r="AI8" s="31" t="str">
        <f>[1]GR!I$102</f>
        <v>20100</v>
      </c>
      <c r="AJ8" s="31">
        <f>[1]GR!J$102</f>
        <v>2850</v>
      </c>
      <c r="AK8" s="31">
        <f>[1]GR!K$102</f>
        <v>3020</v>
      </c>
      <c r="AL8" s="31">
        <f>[1]GR!L$102</f>
        <v>216</v>
      </c>
      <c r="AM8" s="31">
        <f>[1]GR!M$102</f>
        <v>1970</v>
      </c>
      <c r="AN8" s="42" t="s">
        <v>810</v>
      </c>
      <c r="AO8" s="31"/>
    </row>
    <row r="9" spans="1:41" s="24" customFormat="1">
      <c r="A9" s="4" t="s">
        <v>6987</v>
      </c>
      <c r="B9" s="4">
        <v>2012</v>
      </c>
      <c r="C9" s="4" t="s">
        <v>7054</v>
      </c>
      <c r="D9" s="4" t="s">
        <v>7055</v>
      </c>
      <c r="E9" s="4" t="s">
        <v>104</v>
      </c>
      <c r="F9" s="4">
        <v>20</v>
      </c>
      <c r="G9" s="4" t="s">
        <v>7056</v>
      </c>
      <c r="H9" s="4" t="s">
        <v>7057</v>
      </c>
      <c r="I9" s="4" t="s">
        <v>6</v>
      </c>
      <c r="J9" s="4" t="s">
        <v>476</v>
      </c>
      <c r="K9" s="4">
        <v>905</v>
      </c>
      <c r="L9" s="4" t="s">
        <v>8</v>
      </c>
      <c r="M9" s="4"/>
      <c r="N9" s="4"/>
      <c r="O9" s="4"/>
      <c r="P9" s="4">
        <v>440</v>
      </c>
      <c r="Q9" s="4"/>
      <c r="R9" s="4">
        <v>0</v>
      </c>
      <c r="S9" s="4">
        <v>17</v>
      </c>
      <c r="T9" s="4">
        <v>1</v>
      </c>
      <c r="U9" s="4"/>
      <c r="V9" s="4" t="s">
        <v>6992</v>
      </c>
      <c r="W9" s="4"/>
      <c r="X9" s="4"/>
      <c r="Y9" s="4"/>
      <c r="Z9" s="4"/>
      <c r="AA9" s="4"/>
      <c r="AB9" s="28" t="str">
        <f>[1]GR!B$50</f>
        <v>1.(c)</v>
      </c>
      <c r="AC9" s="31" t="str">
        <f>[1]GR!C$50</f>
        <v>PPC S.A.</v>
      </c>
      <c r="AD9" s="31" t="str">
        <f>[1]GR!D$50</f>
        <v>PPC S.A. SES AGIOY GEORGIOY</v>
      </c>
      <c r="AE9" s="31">
        <f>[1]GR!E$50</f>
        <v>14299</v>
      </c>
      <c r="AF9" s="31" t="str">
        <f>[1]GR!F$50</f>
        <v>AGIOS GEORGIOS BAY (HERACLES BAY)</v>
      </c>
      <c r="AG9" s="31" t="str">
        <f>[1]GR!G$50</f>
        <v/>
      </c>
      <c r="AH9" s="31" t="str">
        <f>[1]GR!H$50</f>
        <v>KERATSINI</v>
      </c>
      <c r="AI9" s="31" t="str">
        <f>[1]GR!I$50</f>
        <v>18755</v>
      </c>
      <c r="AJ9" s="31">
        <f>[1]GR!J$50</f>
        <v>0</v>
      </c>
      <c r="AK9" s="31">
        <f>[1]GR!K$50</f>
        <v>0</v>
      </c>
      <c r="AL9" s="31">
        <f>[1]GR!L$50</f>
        <v>0</v>
      </c>
      <c r="AM9" s="31">
        <f>[1]GR!M$50</f>
        <v>0</v>
      </c>
      <c r="AN9" s="42" t="s">
        <v>809</v>
      </c>
      <c r="AO9" s="31"/>
    </row>
    <row r="10" spans="1:41" s="24" customFormat="1">
      <c r="A10" s="4" t="s">
        <v>6987</v>
      </c>
      <c r="B10" s="4">
        <v>2012</v>
      </c>
      <c r="C10" s="4" t="s">
        <v>7155</v>
      </c>
      <c r="D10" s="4" t="s">
        <v>7156</v>
      </c>
      <c r="E10" s="4" t="s">
        <v>239</v>
      </c>
      <c r="F10" s="4">
        <v>50</v>
      </c>
      <c r="G10" s="4" t="s">
        <v>7157</v>
      </c>
      <c r="H10" s="4" t="s">
        <v>7158</v>
      </c>
      <c r="I10" s="4" t="s">
        <v>6</v>
      </c>
      <c r="J10" s="4" t="s">
        <v>470</v>
      </c>
      <c r="K10" s="4">
        <v>110</v>
      </c>
      <c r="L10" s="4" t="s">
        <v>8</v>
      </c>
      <c r="M10" s="4"/>
      <c r="N10" s="4"/>
      <c r="O10" s="4">
        <v>0</v>
      </c>
      <c r="P10" s="4"/>
      <c r="Q10" s="4"/>
      <c r="R10" s="4">
        <v>0</v>
      </c>
      <c r="S10" s="4">
        <v>0</v>
      </c>
      <c r="T10" s="4">
        <v>0</v>
      </c>
      <c r="U10" s="4"/>
      <c r="V10" s="4" t="s">
        <v>5799</v>
      </c>
      <c r="W10" s="4"/>
      <c r="X10" s="4"/>
      <c r="Y10" s="4"/>
      <c r="Z10" s="4"/>
      <c r="AA10" s="4"/>
      <c r="AB10" s="28" t="str">
        <f>[1]GR!B$91</f>
        <v>2.(e)</v>
      </c>
      <c r="AC10" s="31" t="str">
        <f>[1]GR!C$91</f>
        <v>ALUMINIUM S.A.</v>
      </c>
      <c r="AD10" s="31" t="str">
        <f>[1]GR!D$91</f>
        <v>ALUMINIUM S.A.</v>
      </c>
      <c r="AE10" s="31">
        <f>[1]GR!E$91</f>
        <v>14172</v>
      </c>
      <c r="AF10" s="31" t="str">
        <f>[1]GR!F$91</f>
        <v>DISTOMO BEACH</v>
      </c>
      <c r="AG10" s="31" t="str">
        <f>[1]GR!G$91</f>
        <v/>
      </c>
      <c r="AH10" s="31" t="str">
        <f>[1]GR!H$91</f>
        <v>PREFECTURE OF VOIOTIA</v>
      </c>
      <c r="AI10" s="31" t="str">
        <f>[1]GR!I$91</f>
        <v>32003</v>
      </c>
      <c r="AJ10" s="31">
        <f>[1]GR!J$91</f>
        <v>842</v>
      </c>
      <c r="AK10" s="31">
        <f>[1]GR!K$91</f>
        <v>3550</v>
      </c>
      <c r="AL10" s="31">
        <f>[1]GR!L$91</f>
        <v>66.099999999999994</v>
      </c>
      <c r="AM10" s="31">
        <f>[1]GR!M$91</f>
        <v>1150</v>
      </c>
      <c r="AN10" s="42" t="s">
        <v>810</v>
      </c>
      <c r="AO10" s="31"/>
    </row>
    <row r="11" spans="1:41" s="24" customFormat="1">
      <c r="A11" s="4" t="s">
        <v>6987</v>
      </c>
      <c r="B11" s="4">
        <v>2012</v>
      </c>
      <c r="C11" s="4" t="s">
        <v>7159</v>
      </c>
      <c r="D11" s="4" t="s">
        <v>7160</v>
      </c>
      <c r="E11" s="4" t="s">
        <v>243</v>
      </c>
      <c r="F11" s="4">
        <v>51</v>
      </c>
      <c r="G11" s="4" t="s">
        <v>7161</v>
      </c>
      <c r="H11" s="4" t="s">
        <v>7158</v>
      </c>
      <c r="I11" s="4" t="s">
        <v>6</v>
      </c>
      <c r="J11" s="4" t="s">
        <v>470</v>
      </c>
      <c r="K11" s="4">
        <v>116</v>
      </c>
      <c r="L11" s="4" t="s">
        <v>8</v>
      </c>
      <c r="M11" s="4"/>
      <c r="N11" s="4"/>
      <c r="O11" s="4">
        <v>0</v>
      </c>
      <c r="P11" s="4"/>
      <c r="Q11" s="4"/>
      <c r="R11" s="4">
        <v>0</v>
      </c>
      <c r="S11" s="4">
        <v>0</v>
      </c>
      <c r="T11" s="4">
        <v>0</v>
      </c>
      <c r="U11" s="4"/>
      <c r="V11" s="4" t="s">
        <v>5799</v>
      </c>
      <c r="W11" s="4"/>
      <c r="X11" s="4"/>
      <c r="Y11" s="4"/>
      <c r="Z11" s="4"/>
      <c r="AA11" s="4"/>
      <c r="AB11" s="28" t="str">
        <f>[1]GR!B$91</f>
        <v>2.(e)</v>
      </c>
      <c r="AC11" s="31" t="str">
        <f>[1]GR!C$91</f>
        <v>ALUMINIUM S.A.</v>
      </c>
      <c r="AD11" s="31" t="str">
        <f>[1]GR!D$91</f>
        <v>ALUMINIUM S.A.</v>
      </c>
      <c r="AE11" s="31">
        <f>[1]GR!E$91</f>
        <v>14172</v>
      </c>
      <c r="AF11" s="31" t="str">
        <f>[1]GR!F$91</f>
        <v>DISTOMO BEACH</v>
      </c>
      <c r="AG11" s="31" t="str">
        <f>[1]GR!G$91</f>
        <v/>
      </c>
      <c r="AH11" s="31" t="str">
        <f>[1]GR!H$91</f>
        <v>PREFECTURE OF VOIOTIA</v>
      </c>
      <c r="AI11" s="31" t="str">
        <f>[1]GR!I$91</f>
        <v>32003</v>
      </c>
      <c r="AJ11" s="31">
        <f>[1]GR!J$91</f>
        <v>842</v>
      </c>
      <c r="AK11" s="31">
        <f>[1]GR!K$91</f>
        <v>3550</v>
      </c>
      <c r="AL11" s="31">
        <f>[1]GR!L$91</f>
        <v>66.099999999999994</v>
      </c>
      <c r="AM11" s="31">
        <f>[1]GR!M$91</f>
        <v>1150</v>
      </c>
      <c r="AN11" s="42" t="s">
        <v>810</v>
      </c>
      <c r="AO11" s="31"/>
    </row>
    <row r="12" spans="1:41" s="24" customFormat="1">
      <c r="A12" s="4" t="s">
        <v>6987</v>
      </c>
      <c r="B12" s="4">
        <v>2012</v>
      </c>
      <c r="C12" s="4" t="s">
        <v>7162</v>
      </c>
      <c r="D12" s="4" t="s">
        <v>7163</v>
      </c>
      <c r="E12" s="4" t="s">
        <v>247</v>
      </c>
      <c r="F12" s="4">
        <v>52</v>
      </c>
      <c r="G12" s="4" t="s">
        <v>7164</v>
      </c>
      <c r="H12" s="4" t="s">
        <v>7158</v>
      </c>
      <c r="I12" s="4" t="s">
        <v>34</v>
      </c>
      <c r="J12" s="4" t="s">
        <v>15</v>
      </c>
      <c r="K12" s="4">
        <v>210</v>
      </c>
      <c r="L12" s="4" t="s">
        <v>27</v>
      </c>
      <c r="M12" s="4">
        <v>0</v>
      </c>
      <c r="N12" s="4">
        <v>0</v>
      </c>
      <c r="O12" s="4">
        <v>0</v>
      </c>
      <c r="P12" s="4">
        <v>5164.6093627734808</v>
      </c>
      <c r="Q12" s="4">
        <v>0</v>
      </c>
      <c r="R12" s="4"/>
      <c r="S12" s="4">
        <v>226.16685167812199</v>
      </c>
      <c r="T12" s="4"/>
      <c r="U12" s="4"/>
      <c r="V12" s="4" t="s">
        <v>5799</v>
      </c>
      <c r="W12" s="4"/>
      <c r="X12" s="4"/>
      <c r="Y12" s="4"/>
      <c r="Z12" s="4"/>
      <c r="AA12" s="4"/>
      <c r="AB12" s="28" t="str">
        <f>[1]GR!B$91</f>
        <v>2.(e)</v>
      </c>
      <c r="AC12" s="31" t="str">
        <f>[1]GR!C$91</f>
        <v>ALUMINIUM S.A.</v>
      </c>
      <c r="AD12" s="31" t="str">
        <f>[1]GR!D$91</f>
        <v>ALUMINIUM S.A.</v>
      </c>
      <c r="AE12" s="31">
        <f>[1]GR!E$91</f>
        <v>14172</v>
      </c>
      <c r="AF12" s="31" t="str">
        <f>[1]GR!F$91</f>
        <v>DISTOMO BEACH</v>
      </c>
      <c r="AG12" s="31" t="str">
        <f>[1]GR!G$91</f>
        <v/>
      </c>
      <c r="AH12" s="31" t="str">
        <f>[1]GR!H$91</f>
        <v>PREFECTURE OF VOIOTIA</v>
      </c>
      <c r="AI12" s="31" t="str">
        <f>[1]GR!I$91</f>
        <v>32003</v>
      </c>
      <c r="AJ12" s="31">
        <f>[1]GR!J$91</f>
        <v>842</v>
      </c>
      <c r="AK12" s="31">
        <f>[1]GR!K$91</f>
        <v>3550</v>
      </c>
      <c r="AL12" s="31">
        <f>[1]GR!L$91</f>
        <v>66.099999999999994</v>
      </c>
      <c r="AM12" s="31">
        <f>[1]GR!M$91</f>
        <v>1150</v>
      </c>
      <c r="AN12" s="42" t="s">
        <v>810</v>
      </c>
      <c r="AO12" s="31"/>
    </row>
    <row r="13" spans="1:41" s="24" customFormat="1">
      <c r="A13" s="4" t="s">
        <v>6987</v>
      </c>
      <c r="B13" s="4">
        <v>2012</v>
      </c>
      <c r="C13" s="4" t="s">
        <v>7165</v>
      </c>
      <c r="D13" s="4" t="s">
        <v>7166</v>
      </c>
      <c r="E13" s="4" t="s">
        <v>251</v>
      </c>
      <c r="F13" s="4">
        <v>53</v>
      </c>
      <c r="G13" s="4" t="s">
        <v>7167</v>
      </c>
      <c r="H13" s="4" t="s">
        <v>7158</v>
      </c>
      <c r="I13" s="4" t="s">
        <v>34</v>
      </c>
      <c r="J13" s="4" t="s">
        <v>15</v>
      </c>
      <c r="K13" s="4">
        <v>210</v>
      </c>
      <c r="L13" s="4" t="s">
        <v>27</v>
      </c>
      <c r="M13" s="4">
        <v>0</v>
      </c>
      <c r="N13" s="4">
        <v>0</v>
      </c>
      <c r="O13" s="4">
        <v>0</v>
      </c>
      <c r="P13" s="4">
        <v>5987.2041180964834</v>
      </c>
      <c r="Q13" s="4">
        <v>0</v>
      </c>
      <c r="R13" s="4"/>
      <c r="S13" s="4">
        <v>262.18964700497514</v>
      </c>
      <c r="T13" s="4"/>
      <c r="U13" s="4"/>
      <c r="V13" s="4" t="s">
        <v>5799</v>
      </c>
      <c r="W13" s="4"/>
      <c r="X13" s="4"/>
      <c r="Y13" s="4"/>
      <c r="Z13" s="4"/>
      <c r="AA13" s="4"/>
      <c r="AB13" s="28" t="str">
        <f>[1]GR!B$91</f>
        <v>2.(e)</v>
      </c>
      <c r="AC13" s="31" t="str">
        <f>[1]GR!C$91</f>
        <v>ALUMINIUM S.A.</v>
      </c>
      <c r="AD13" s="31" t="str">
        <f>[1]GR!D$91</f>
        <v>ALUMINIUM S.A.</v>
      </c>
      <c r="AE13" s="31">
        <f>[1]GR!E$91</f>
        <v>14172</v>
      </c>
      <c r="AF13" s="31" t="str">
        <f>[1]GR!F$91</f>
        <v>DISTOMO BEACH</v>
      </c>
      <c r="AG13" s="31" t="str">
        <f>[1]GR!G$91</f>
        <v/>
      </c>
      <c r="AH13" s="31" t="str">
        <f>[1]GR!H$91</f>
        <v>PREFECTURE OF VOIOTIA</v>
      </c>
      <c r="AI13" s="31" t="str">
        <f>[1]GR!I$91</f>
        <v>32003</v>
      </c>
      <c r="AJ13" s="31">
        <f>[1]GR!J$91</f>
        <v>842</v>
      </c>
      <c r="AK13" s="31">
        <f>[1]GR!K$91</f>
        <v>3550</v>
      </c>
      <c r="AL13" s="31">
        <f>[1]GR!L$91</f>
        <v>66.099999999999994</v>
      </c>
      <c r="AM13" s="31">
        <f>[1]GR!M$91</f>
        <v>1150</v>
      </c>
      <c r="AN13" s="42" t="s">
        <v>810</v>
      </c>
      <c r="AO13" s="31"/>
    </row>
    <row r="14" spans="1:41" s="24" customFormat="1">
      <c r="A14" s="4" t="s">
        <v>6987</v>
      </c>
      <c r="B14" s="4">
        <v>2012</v>
      </c>
      <c r="C14" s="4" t="s">
        <v>7168</v>
      </c>
      <c r="D14" s="4" t="s">
        <v>7169</v>
      </c>
      <c r="E14" s="4" t="s">
        <v>256</v>
      </c>
      <c r="F14" s="4">
        <v>54</v>
      </c>
      <c r="G14" s="4" t="s">
        <v>7170</v>
      </c>
      <c r="H14" s="4" t="s">
        <v>7158</v>
      </c>
      <c r="I14" s="4" t="s">
        <v>34</v>
      </c>
      <c r="J14" s="4" t="s">
        <v>15</v>
      </c>
      <c r="K14" s="4">
        <v>106</v>
      </c>
      <c r="L14" s="4" t="s">
        <v>8</v>
      </c>
      <c r="M14" s="4">
        <v>0</v>
      </c>
      <c r="N14" s="4">
        <v>0</v>
      </c>
      <c r="O14" s="4">
        <v>0</v>
      </c>
      <c r="P14" s="4">
        <v>14.954519130036211</v>
      </c>
      <c r="Q14" s="4">
        <v>0</v>
      </c>
      <c r="R14" s="4"/>
      <c r="S14" s="4">
        <v>0.65488331690283563</v>
      </c>
      <c r="T14" s="4"/>
      <c r="U14" s="4"/>
      <c r="V14" s="4" t="s">
        <v>5799</v>
      </c>
      <c r="W14" s="4"/>
      <c r="X14" s="4"/>
      <c r="Y14" s="4"/>
      <c r="Z14" s="4"/>
      <c r="AA14" s="4"/>
      <c r="AB14" s="28" t="str">
        <f>[1]GR!B$91</f>
        <v>2.(e)</v>
      </c>
      <c r="AC14" s="31" t="str">
        <f>[1]GR!C$91</f>
        <v>ALUMINIUM S.A.</v>
      </c>
      <c r="AD14" s="31" t="str">
        <f>[1]GR!D$91</f>
        <v>ALUMINIUM S.A.</v>
      </c>
      <c r="AE14" s="31">
        <f>[1]GR!E$91</f>
        <v>14172</v>
      </c>
      <c r="AF14" s="31" t="str">
        <f>[1]GR!F$91</f>
        <v>DISTOMO BEACH</v>
      </c>
      <c r="AG14" s="31" t="str">
        <f>[1]GR!G$91</f>
        <v/>
      </c>
      <c r="AH14" s="31" t="str">
        <f>[1]GR!H$91</f>
        <v>PREFECTURE OF VOIOTIA</v>
      </c>
      <c r="AI14" s="31" t="str">
        <f>[1]GR!I$91</f>
        <v>32003</v>
      </c>
      <c r="AJ14" s="31">
        <f>[1]GR!J$91</f>
        <v>842</v>
      </c>
      <c r="AK14" s="31">
        <f>[1]GR!K$91</f>
        <v>3550</v>
      </c>
      <c r="AL14" s="31">
        <f>[1]GR!L$91</f>
        <v>66.099999999999994</v>
      </c>
      <c r="AM14" s="31">
        <f>[1]GR!M$91</f>
        <v>1150</v>
      </c>
      <c r="AN14" s="42" t="s">
        <v>810</v>
      </c>
      <c r="AO14" s="31"/>
    </row>
    <row r="15" spans="1:41" s="24" customFormat="1">
      <c r="A15" s="4" t="s">
        <v>6987</v>
      </c>
      <c r="B15" s="4">
        <v>2012</v>
      </c>
      <c r="C15" s="4" t="s">
        <v>7047</v>
      </c>
      <c r="D15" s="4" t="s">
        <v>7048</v>
      </c>
      <c r="E15" s="4" t="s">
        <v>94</v>
      </c>
      <c r="F15" s="4">
        <v>18</v>
      </c>
      <c r="G15" s="4" t="s">
        <v>7049</v>
      </c>
      <c r="H15" s="4" t="s">
        <v>7050</v>
      </c>
      <c r="I15" s="4" t="s">
        <v>6</v>
      </c>
      <c r="J15" s="4" t="s">
        <v>476</v>
      </c>
      <c r="K15" s="4">
        <v>358</v>
      </c>
      <c r="L15" s="4" t="s">
        <v>8</v>
      </c>
      <c r="M15" s="4"/>
      <c r="N15" s="4"/>
      <c r="O15" s="4">
        <v>99</v>
      </c>
      <c r="P15" s="4"/>
      <c r="Q15" s="4"/>
      <c r="R15" s="4">
        <v>37</v>
      </c>
      <c r="S15" s="4">
        <v>12</v>
      </c>
      <c r="T15" s="4">
        <v>2</v>
      </c>
      <c r="U15" s="4"/>
      <c r="V15" s="4" t="s">
        <v>6992</v>
      </c>
      <c r="W15" s="4"/>
      <c r="X15" s="4"/>
      <c r="Y15" s="4"/>
      <c r="Z15" s="4"/>
      <c r="AA15" s="4"/>
      <c r="AB15" s="28" t="str">
        <f>[1]GR!B$107</f>
        <v>1.(c)</v>
      </c>
      <c r="AC15" s="31" t="str">
        <f>[1]GR!C$107</f>
        <v>PPC S.A.</v>
      </c>
      <c r="AD15" s="31" t="str">
        <f>[1]GR!D$107</f>
        <v>PPC S.A. SES ALIVERIOY</v>
      </c>
      <c r="AE15" s="31">
        <f>[1]GR!E$107</f>
        <v>14183</v>
      </c>
      <c r="AF15" s="31" t="str">
        <f>[1]GR!F$107</f>
        <v>ALIVERI</v>
      </c>
      <c r="AG15" s="31" t="str">
        <f>[1]GR!G$107</f>
        <v/>
      </c>
      <c r="AH15" s="31" t="str">
        <f>[1]GR!H$107</f>
        <v>TAMINEI</v>
      </c>
      <c r="AI15" s="31" t="str">
        <f>[1]GR!I$107</f>
        <v>34500</v>
      </c>
      <c r="AJ15" s="31">
        <f>[1]GR!J$107</f>
        <v>0</v>
      </c>
      <c r="AK15" s="31">
        <f>[1]GR!K$107</f>
        <v>0</v>
      </c>
      <c r="AL15" s="31">
        <f>[1]GR!L$107</f>
        <v>0</v>
      </c>
      <c r="AM15" s="31">
        <f>[1]GR!M$107</f>
        <v>0</v>
      </c>
      <c r="AN15" s="42" t="s">
        <v>810</v>
      </c>
      <c r="AO15" s="31"/>
    </row>
    <row r="16" spans="1:41" s="24" customFormat="1">
      <c r="A16" s="4" t="s">
        <v>6987</v>
      </c>
      <c r="B16" s="4">
        <v>2012</v>
      </c>
      <c r="C16" s="4" t="s">
        <v>7051</v>
      </c>
      <c r="D16" s="4" t="s">
        <v>7052</v>
      </c>
      <c r="E16" s="4" t="s">
        <v>99</v>
      </c>
      <c r="F16" s="4">
        <v>19</v>
      </c>
      <c r="G16" s="4" t="s">
        <v>7053</v>
      </c>
      <c r="H16" s="4" t="s">
        <v>7050</v>
      </c>
      <c r="I16" s="4" t="s">
        <v>6</v>
      </c>
      <c r="J16" s="4" t="s">
        <v>476</v>
      </c>
      <c r="K16" s="4">
        <v>356</v>
      </c>
      <c r="L16" s="4" t="s">
        <v>8</v>
      </c>
      <c r="M16" s="4"/>
      <c r="N16" s="4"/>
      <c r="O16" s="4">
        <v>236</v>
      </c>
      <c r="P16" s="4"/>
      <c r="Q16" s="4"/>
      <c r="R16" s="4">
        <v>94</v>
      </c>
      <c r="S16" s="4">
        <v>34</v>
      </c>
      <c r="T16" s="4">
        <v>5</v>
      </c>
      <c r="U16" s="4"/>
      <c r="V16" s="4" t="s">
        <v>6992</v>
      </c>
      <c r="W16" s="4"/>
      <c r="X16" s="4"/>
      <c r="Y16" s="4"/>
      <c r="Z16" s="4"/>
      <c r="AA16" s="4"/>
      <c r="AB16" s="28" t="str">
        <f>[1]GR!B$107</f>
        <v>1.(c)</v>
      </c>
      <c r="AC16" s="31" t="str">
        <f>[1]GR!C$107</f>
        <v>PPC S.A.</v>
      </c>
      <c r="AD16" s="31" t="str">
        <f>[1]GR!D$107</f>
        <v>PPC S.A. SES ALIVERIOY</v>
      </c>
      <c r="AE16" s="31">
        <f>[1]GR!E$107</f>
        <v>14183</v>
      </c>
      <c r="AF16" s="31" t="str">
        <f>[1]GR!F$107</f>
        <v>ALIVERI</v>
      </c>
      <c r="AG16" s="31" t="str">
        <f>[1]GR!G$107</f>
        <v/>
      </c>
      <c r="AH16" s="31" t="str">
        <f>[1]GR!H$107</f>
        <v>TAMINEI</v>
      </c>
      <c r="AI16" s="31" t="str">
        <f>[1]GR!I$107</f>
        <v>34500</v>
      </c>
      <c r="AJ16" s="31">
        <f>[1]GR!J$107</f>
        <v>0</v>
      </c>
      <c r="AK16" s="31">
        <f>[1]GR!K$107</f>
        <v>0</v>
      </c>
      <c r="AL16" s="31">
        <f>[1]GR!L$107</f>
        <v>0</v>
      </c>
      <c r="AM16" s="31">
        <f>[1]GR!M$107</f>
        <v>0</v>
      </c>
      <c r="AN16" s="42" t="s">
        <v>810</v>
      </c>
      <c r="AO16" s="31"/>
    </row>
    <row r="17" spans="1:41" s="24" customFormat="1">
      <c r="A17" s="4" t="s">
        <v>6987</v>
      </c>
      <c r="B17" s="4">
        <v>2012</v>
      </c>
      <c r="C17" s="4" t="s">
        <v>6999</v>
      </c>
      <c r="D17" s="4" t="s">
        <v>7000</v>
      </c>
      <c r="E17" s="4" t="s">
        <v>24</v>
      </c>
      <c r="F17" s="4">
        <v>4</v>
      </c>
      <c r="G17" s="4" t="s">
        <v>7001</v>
      </c>
      <c r="H17" s="4" t="s">
        <v>7002</v>
      </c>
      <c r="I17" s="4" t="s">
        <v>6</v>
      </c>
      <c r="J17" s="4" t="s">
        <v>476</v>
      </c>
      <c r="K17" s="4">
        <v>1525</v>
      </c>
      <c r="L17" s="4" t="s">
        <v>8</v>
      </c>
      <c r="M17" s="4"/>
      <c r="N17" s="4">
        <v>40759</v>
      </c>
      <c r="O17" s="4"/>
      <c r="P17" s="4"/>
      <c r="Q17" s="4"/>
      <c r="R17" s="4">
        <v>20000</v>
      </c>
      <c r="S17" s="4">
        <v>3242</v>
      </c>
      <c r="T17" s="4">
        <v>430</v>
      </c>
      <c r="U17" s="4"/>
      <c r="V17" s="4" t="s">
        <v>6992</v>
      </c>
      <c r="W17" s="4"/>
      <c r="X17" s="4"/>
      <c r="Y17" s="4"/>
      <c r="Z17" s="4"/>
      <c r="AA17" s="4"/>
      <c r="AB17" s="28" t="str">
        <f>[1]GR!B$14</f>
        <v>1.(c)</v>
      </c>
      <c r="AC17" s="31" t="str">
        <f>[1]GR!C$14</f>
        <v>PPC S.A.</v>
      </c>
      <c r="AD17" s="31" t="str">
        <f>[1]GR!D$14</f>
        <v>PPC S.A. SES AMYNTAIOY</v>
      </c>
      <c r="AE17" s="31">
        <f>[1]GR!E$14</f>
        <v>14254</v>
      </c>
      <c r="AF17" s="31" t="str">
        <f>[1]GR!F$14</f>
        <v>9 KM AMYNTAIO - PTOLEMAIDA ROAD</v>
      </c>
      <c r="AG17" s="31" t="str">
        <f>[1]GR!G$14</f>
        <v/>
      </c>
      <c r="AH17" s="31" t="str">
        <f>[1]GR!H$14</f>
        <v>AMYNTAIO</v>
      </c>
      <c r="AI17" s="31" t="str">
        <f>[1]GR!I$14</f>
        <v>53200</v>
      </c>
      <c r="AJ17" s="31">
        <f>[1]GR!J$14</f>
        <v>3240</v>
      </c>
      <c r="AK17" s="31">
        <f>[1]GR!K$14</f>
        <v>20000</v>
      </c>
      <c r="AL17" s="31">
        <f>[1]GR!L$14</f>
        <v>344</v>
      </c>
      <c r="AM17" s="31">
        <f>[1]GR!M$14</f>
        <v>5020</v>
      </c>
      <c r="AN17" s="42" t="s">
        <v>810</v>
      </c>
      <c r="AO17" s="31"/>
    </row>
    <row r="18" spans="1:41" s="24" customFormat="1">
      <c r="A18" s="4" t="s">
        <v>6987</v>
      </c>
      <c r="B18" s="4">
        <v>2012</v>
      </c>
      <c r="C18" s="4" t="s">
        <v>7171</v>
      </c>
      <c r="D18" s="4" t="s">
        <v>7172</v>
      </c>
      <c r="E18" s="4" t="s">
        <v>260</v>
      </c>
      <c r="F18" s="4">
        <v>55</v>
      </c>
      <c r="G18" s="4" t="s">
        <v>7173</v>
      </c>
      <c r="H18" s="4" t="s">
        <v>7174</v>
      </c>
      <c r="I18" s="4" t="s">
        <v>6</v>
      </c>
      <c r="J18" s="4" t="s">
        <v>633</v>
      </c>
      <c r="K18" s="4">
        <v>213</v>
      </c>
      <c r="L18" s="4" t="s">
        <v>8</v>
      </c>
      <c r="M18" s="4"/>
      <c r="N18" s="4"/>
      <c r="O18" s="4">
        <v>1436.7497295876065</v>
      </c>
      <c r="P18" s="4"/>
      <c r="Q18" s="4">
        <v>4777.0619541091337</v>
      </c>
      <c r="R18" s="4">
        <v>1187</v>
      </c>
      <c r="S18" s="4">
        <v>1152</v>
      </c>
      <c r="T18" s="4">
        <v>142</v>
      </c>
      <c r="U18" s="4"/>
      <c r="V18" s="4" t="s">
        <v>6992</v>
      </c>
      <c r="W18" s="4"/>
      <c r="X18" s="4"/>
      <c r="Y18" s="4"/>
      <c r="Z18" s="4"/>
      <c r="AA18" s="4"/>
      <c r="AB18" s="28" t="str">
        <f>[1]GR!B$19</f>
        <v>1.(a)</v>
      </c>
      <c r="AC18" s="31" t="str">
        <f>[1]GR!C$19</f>
        <v>HELLENIC PETROLEUM S.A.</v>
      </c>
      <c r="AD18" s="31" t="str">
        <f>[1]GR!D$19</f>
        <v>HELLENIC PETROLEUM S.A. - INDUSTRIAL DIVISION OF ASPROPYRGOS</v>
      </c>
      <c r="AE18" s="31">
        <f>[1]GR!E$19</f>
        <v>14290</v>
      </c>
      <c r="AF18" s="31" t="str">
        <f>[1]GR!F$19</f>
        <v>17 KM ATHENS - KORINTHOS NEW NATIONAL ROAD</v>
      </c>
      <c r="AG18" s="31" t="str">
        <f>[1]GR!G$19</f>
        <v/>
      </c>
      <c r="AH18" s="31" t="str">
        <f>[1]GR!H$19</f>
        <v>ASPROPYRGOS</v>
      </c>
      <c r="AI18" s="31" t="str">
        <f>[1]GR!I$19</f>
        <v>19300</v>
      </c>
      <c r="AJ18" s="31">
        <f>[1]GR!J$19</f>
        <v>3110</v>
      </c>
      <c r="AK18" s="31">
        <f>[1]GR!K$19</f>
        <v>3970</v>
      </c>
      <c r="AL18" s="31">
        <f>[1]GR!L$19</f>
        <v>264</v>
      </c>
      <c r="AM18" s="31">
        <f>[1]GR!M$19</f>
        <v>1500</v>
      </c>
      <c r="AN18" s="42" t="s">
        <v>810</v>
      </c>
      <c r="AO18" s="31"/>
    </row>
    <row r="19" spans="1:41" s="24" customFormat="1">
      <c r="A19" s="4" t="s">
        <v>6987</v>
      </c>
      <c r="B19" s="4">
        <v>2012</v>
      </c>
      <c r="C19" s="4" t="s">
        <v>7175</v>
      </c>
      <c r="D19" s="4" t="s">
        <v>7176</v>
      </c>
      <c r="E19" s="4" t="s">
        <v>264</v>
      </c>
      <c r="F19" s="4">
        <v>56</v>
      </c>
      <c r="G19" s="4" t="s">
        <v>7177</v>
      </c>
      <c r="H19" s="4" t="s">
        <v>7174</v>
      </c>
      <c r="I19" s="4" t="s">
        <v>6</v>
      </c>
      <c r="J19" s="4" t="s">
        <v>633</v>
      </c>
      <c r="K19" s="4">
        <v>64</v>
      </c>
      <c r="L19" s="4" t="s">
        <v>8</v>
      </c>
      <c r="M19" s="4"/>
      <c r="N19" s="4"/>
      <c r="O19" s="4">
        <v>1296.2099372825824</v>
      </c>
      <c r="P19" s="4"/>
      <c r="Q19" s="4">
        <v>419.31931045500642</v>
      </c>
      <c r="R19" s="4">
        <v>412</v>
      </c>
      <c r="S19" s="4">
        <v>214</v>
      </c>
      <c r="T19" s="4">
        <v>26</v>
      </c>
      <c r="U19" s="4"/>
      <c r="V19" s="4" t="s">
        <v>6992</v>
      </c>
      <c r="W19" s="4"/>
      <c r="X19" s="4"/>
      <c r="Y19" s="4"/>
      <c r="Z19" s="4"/>
      <c r="AA19" s="4"/>
      <c r="AB19" s="28" t="str">
        <f>[1]GR!B$19</f>
        <v>1.(a)</v>
      </c>
      <c r="AC19" s="31" t="str">
        <f>[1]GR!C$19</f>
        <v>HELLENIC PETROLEUM S.A.</v>
      </c>
      <c r="AD19" s="31" t="str">
        <f>[1]GR!D$19</f>
        <v>HELLENIC PETROLEUM S.A. - INDUSTRIAL DIVISION OF ASPROPYRGOS</v>
      </c>
      <c r="AE19" s="31">
        <f>[1]GR!E$19</f>
        <v>14290</v>
      </c>
      <c r="AF19" s="31" t="str">
        <f>[1]GR!F$19</f>
        <v>17 KM ATHENS - KORINTHOS NEW NATIONAL ROAD</v>
      </c>
      <c r="AG19" s="31" t="str">
        <f>[1]GR!G$19</f>
        <v/>
      </c>
      <c r="AH19" s="31" t="str">
        <f>[1]GR!H$19</f>
        <v>ASPROPYRGOS</v>
      </c>
      <c r="AI19" s="31" t="str">
        <f>[1]GR!I$19</f>
        <v>19300</v>
      </c>
      <c r="AJ19" s="31">
        <f>[1]GR!J$19</f>
        <v>3110</v>
      </c>
      <c r="AK19" s="31">
        <f>[1]GR!K$19</f>
        <v>3970</v>
      </c>
      <c r="AL19" s="31">
        <f>[1]GR!L$19</f>
        <v>264</v>
      </c>
      <c r="AM19" s="31">
        <f>[1]GR!M$19</f>
        <v>1500</v>
      </c>
      <c r="AN19" s="42" t="s">
        <v>810</v>
      </c>
    </row>
    <row r="20" spans="1:41" s="24" customFormat="1">
      <c r="A20" s="4" t="s">
        <v>6987</v>
      </c>
      <c r="B20" s="4">
        <v>2012</v>
      </c>
      <c r="C20" s="4" t="s">
        <v>7178</v>
      </c>
      <c r="D20" s="4" t="s">
        <v>7179</v>
      </c>
      <c r="E20" s="4" t="s">
        <v>269</v>
      </c>
      <c r="F20" s="4">
        <v>57</v>
      </c>
      <c r="G20" s="4" t="s">
        <v>7180</v>
      </c>
      <c r="H20" s="4" t="s">
        <v>7174</v>
      </c>
      <c r="I20" s="4" t="s">
        <v>14</v>
      </c>
      <c r="J20" s="4" t="s">
        <v>633</v>
      </c>
      <c r="K20" s="4">
        <v>55.5</v>
      </c>
      <c r="L20" s="4" t="s">
        <v>8</v>
      </c>
      <c r="M20" s="4"/>
      <c r="N20" s="4"/>
      <c r="O20" s="4">
        <v>492.30632232439928</v>
      </c>
      <c r="P20" s="4"/>
      <c r="Q20" s="4">
        <v>775.30817943075772</v>
      </c>
      <c r="R20" s="4">
        <v>186.8</v>
      </c>
      <c r="S20" s="4">
        <v>137.69999999999999</v>
      </c>
      <c r="T20" s="4">
        <v>11.7</v>
      </c>
      <c r="U20" s="4"/>
      <c r="V20" s="4" t="s">
        <v>5799</v>
      </c>
      <c r="W20" s="4"/>
      <c r="X20" s="4"/>
      <c r="Y20" s="4"/>
      <c r="Z20" s="4"/>
      <c r="AA20" s="4"/>
      <c r="AB20" s="28" t="str">
        <f>[1]GR!B$19</f>
        <v>1.(a)</v>
      </c>
      <c r="AC20" s="31" t="str">
        <f>[1]GR!C$19</f>
        <v>HELLENIC PETROLEUM S.A.</v>
      </c>
      <c r="AD20" s="31" t="str">
        <f>[1]GR!D$19</f>
        <v>HELLENIC PETROLEUM S.A. - INDUSTRIAL DIVISION OF ASPROPYRGOS</v>
      </c>
      <c r="AE20" s="31">
        <f>[1]GR!E$19</f>
        <v>14290</v>
      </c>
      <c r="AF20" s="31" t="str">
        <f>[1]GR!F$19</f>
        <v>17 KM ATHENS - KORINTHOS NEW NATIONAL ROAD</v>
      </c>
      <c r="AG20" s="31" t="str">
        <f>[1]GR!G$19</f>
        <v/>
      </c>
      <c r="AH20" s="31" t="str">
        <f>[1]GR!H$19</f>
        <v>ASPROPYRGOS</v>
      </c>
      <c r="AI20" s="31" t="str">
        <f>[1]GR!I$19</f>
        <v>19300</v>
      </c>
      <c r="AJ20" s="31">
        <f>[1]GR!J$19</f>
        <v>3110</v>
      </c>
      <c r="AK20" s="31">
        <f>[1]GR!K$19</f>
        <v>3970</v>
      </c>
      <c r="AL20" s="31">
        <f>[1]GR!L$19</f>
        <v>264</v>
      </c>
      <c r="AM20" s="31">
        <f>[1]GR!M$19</f>
        <v>1500</v>
      </c>
      <c r="AN20" s="42" t="s">
        <v>810</v>
      </c>
      <c r="AO20" s="31"/>
    </row>
    <row r="21" spans="1:41" s="24" customFormat="1">
      <c r="A21" s="4" t="s">
        <v>6987</v>
      </c>
      <c r="B21" s="4">
        <v>2012</v>
      </c>
      <c r="C21" s="4" t="s">
        <v>7135</v>
      </c>
      <c r="D21" s="4" t="s">
        <v>7136</v>
      </c>
      <c r="E21" s="4" t="s">
        <v>217</v>
      </c>
      <c r="F21" s="4">
        <v>45</v>
      </c>
      <c r="G21" s="4" t="s">
        <v>7137</v>
      </c>
      <c r="H21" s="4" t="s">
        <v>7138</v>
      </c>
      <c r="I21" s="4" t="s">
        <v>34</v>
      </c>
      <c r="J21" s="4" t="s">
        <v>476</v>
      </c>
      <c r="K21" s="4">
        <v>250</v>
      </c>
      <c r="L21" s="4" t="s">
        <v>8</v>
      </c>
      <c r="M21" s="4"/>
      <c r="N21" s="4"/>
      <c r="O21" s="4">
        <v>5590</v>
      </c>
      <c r="P21" s="4"/>
      <c r="Q21" s="4"/>
      <c r="R21" s="4">
        <v>1639</v>
      </c>
      <c r="S21" s="4">
        <v>503</v>
      </c>
      <c r="T21" s="4">
        <v>9</v>
      </c>
      <c r="U21" s="4"/>
      <c r="V21" s="4" t="s">
        <v>5799</v>
      </c>
      <c r="W21" s="4"/>
      <c r="X21" s="4"/>
      <c r="Y21" s="4"/>
      <c r="Z21" s="4"/>
      <c r="AA21" s="4"/>
      <c r="AB21" s="41" t="str">
        <f>[1]GR!B$61</f>
        <v>1.(c)</v>
      </c>
      <c r="AC21" s="24" t="str">
        <f>[1]GR!C$61</f>
        <v>PPC S.A.</v>
      </c>
      <c r="AD21" s="24" t="str">
        <f>[1]GR!D$61</f>
        <v>PPC S.A. SES ATHERINOLAKKOY</v>
      </c>
      <c r="AE21" s="24">
        <f>[1]GR!E$61</f>
        <v>14278</v>
      </c>
      <c r="AF21" s="24" t="str">
        <f>[1]GR!F$61</f>
        <v>ATHERINOLAKKOS</v>
      </c>
      <c r="AG21" s="24" t="str">
        <f>[1]GR!G$61</f>
        <v/>
      </c>
      <c r="AH21" s="24" t="str">
        <f>[1]GR!H$61</f>
        <v>LEFKI</v>
      </c>
      <c r="AI21" s="24" t="str">
        <f>[1]GR!I$61</f>
        <v>72059</v>
      </c>
      <c r="AJ21" s="24">
        <f>[1]GR!J$61</f>
        <v>8830</v>
      </c>
      <c r="AK21" s="24">
        <f>[1]GR!K$61</f>
        <v>2920</v>
      </c>
      <c r="AL21" s="24">
        <f>[1]GR!L$61</f>
        <v>128</v>
      </c>
      <c r="AM21" s="24">
        <f>[1]GR!M$61</f>
        <v>736</v>
      </c>
      <c r="AN21" s="23" t="s">
        <v>810</v>
      </c>
    </row>
    <row r="22" spans="1:41" s="35" customFormat="1">
      <c r="A22" s="47" t="s">
        <v>6987</v>
      </c>
      <c r="B22" s="47">
        <v>2012</v>
      </c>
      <c r="C22" s="47" t="s">
        <v>7096</v>
      </c>
      <c r="D22" s="47" t="s">
        <v>7097</v>
      </c>
      <c r="E22" s="47" t="s">
        <v>162</v>
      </c>
      <c r="F22" s="47">
        <v>33</v>
      </c>
      <c r="G22" s="47" t="s">
        <v>7098</v>
      </c>
      <c r="H22" s="47" t="s">
        <v>7099</v>
      </c>
      <c r="I22" s="47" t="s">
        <v>6</v>
      </c>
      <c r="J22" s="47" t="s">
        <v>476</v>
      </c>
      <c r="K22" s="47">
        <v>74</v>
      </c>
      <c r="L22" s="47" t="s">
        <v>27</v>
      </c>
      <c r="M22" s="47"/>
      <c r="N22" s="47"/>
      <c r="O22" s="47">
        <v>4</v>
      </c>
      <c r="P22" s="47"/>
      <c r="Q22" s="47"/>
      <c r="R22" s="47">
        <v>0</v>
      </c>
      <c r="S22" s="47">
        <v>1</v>
      </c>
      <c r="T22" s="47">
        <v>0</v>
      </c>
      <c r="U22" s="47"/>
      <c r="V22" s="47" t="s">
        <v>5799</v>
      </c>
      <c r="W22" s="47"/>
      <c r="X22" s="47"/>
      <c r="Y22" s="47"/>
      <c r="Z22" s="47"/>
      <c r="AA22" s="47"/>
      <c r="AB22" s="95"/>
      <c r="AC22" s="67"/>
      <c r="AD22" s="67"/>
      <c r="AE22" s="67"/>
      <c r="AF22" s="67"/>
      <c r="AG22" s="67"/>
      <c r="AH22" s="67"/>
      <c r="AI22" s="67"/>
      <c r="AJ22" s="67"/>
      <c r="AK22" s="67"/>
      <c r="AL22" s="67"/>
      <c r="AM22" s="67"/>
      <c r="AN22" s="98"/>
      <c r="AO22" s="67"/>
    </row>
    <row r="23" spans="1:41" s="35" customFormat="1">
      <c r="A23" s="47" t="s">
        <v>6987</v>
      </c>
      <c r="B23" s="47">
        <v>2012</v>
      </c>
      <c r="C23" s="47" t="s">
        <v>7100</v>
      </c>
      <c r="D23" s="47" t="s">
        <v>7101</v>
      </c>
      <c r="E23" s="47" t="s">
        <v>167</v>
      </c>
      <c r="F23" s="47">
        <v>34</v>
      </c>
      <c r="G23" s="47" t="s">
        <v>7102</v>
      </c>
      <c r="H23" s="47" t="s">
        <v>7099</v>
      </c>
      <c r="I23" s="47" t="s">
        <v>6</v>
      </c>
      <c r="J23" s="47" t="s">
        <v>476</v>
      </c>
      <c r="K23" s="47">
        <v>87</v>
      </c>
      <c r="L23" s="47" t="s">
        <v>27</v>
      </c>
      <c r="M23" s="47"/>
      <c r="N23" s="47"/>
      <c r="O23" s="47">
        <v>4</v>
      </c>
      <c r="P23" s="47"/>
      <c r="Q23" s="47"/>
      <c r="R23" s="47">
        <v>0</v>
      </c>
      <c r="S23" s="47">
        <v>1</v>
      </c>
      <c r="T23" s="47">
        <v>0</v>
      </c>
      <c r="U23" s="47"/>
      <c r="V23" s="47" t="s">
        <v>5799</v>
      </c>
      <c r="W23" s="47"/>
      <c r="X23" s="47"/>
      <c r="Y23" s="47"/>
      <c r="Z23" s="47"/>
      <c r="AA23" s="47"/>
      <c r="AB23" s="95"/>
      <c r="AC23" s="67"/>
      <c r="AD23" s="67"/>
      <c r="AE23" s="67"/>
      <c r="AF23" s="67"/>
      <c r="AG23" s="67"/>
      <c r="AH23" s="67"/>
      <c r="AI23" s="67"/>
      <c r="AJ23" s="67"/>
      <c r="AK23" s="67"/>
      <c r="AL23" s="67"/>
      <c r="AM23" s="67"/>
      <c r="AN23" s="98"/>
      <c r="AO23" s="67"/>
    </row>
    <row r="24" spans="1:41" s="35" customFormat="1">
      <c r="A24" s="47" t="s">
        <v>6987</v>
      </c>
      <c r="B24" s="47">
        <v>2012</v>
      </c>
      <c r="C24" s="47" t="s">
        <v>7103</v>
      </c>
      <c r="D24" s="47" t="s">
        <v>7104</v>
      </c>
      <c r="E24" s="47" t="s">
        <v>172</v>
      </c>
      <c r="F24" s="47">
        <v>35</v>
      </c>
      <c r="G24" s="47" t="s">
        <v>7105</v>
      </c>
      <c r="H24" s="47" t="s">
        <v>7099</v>
      </c>
      <c r="I24" s="47" t="s">
        <v>6</v>
      </c>
      <c r="J24" s="47" t="s">
        <v>476</v>
      </c>
      <c r="K24" s="47">
        <v>119</v>
      </c>
      <c r="L24" s="47" t="s">
        <v>27</v>
      </c>
      <c r="M24" s="47"/>
      <c r="N24" s="47"/>
      <c r="O24" s="47">
        <v>29</v>
      </c>
      <c r="P24" s="47"/>
      <c r="Q24" s="47"/>
      <c r="R24" s="47">
        <v>0</v>
      </c>
      <c r="S24" s="47">
        <v>6</v>
      </c>
      <c r="T24" s="47">
        <v>0</v>
      </c>
      <c r="U24" s="47"/>
      <c r="V24" s="47" t="s">
        <v>5799</v>
      </c>
      <c r="W24" s="47"/>
      <c r="X24" s="47"/>
      <c r="Y24" s="47"/>
      <c r="Z24" s="47"/>
      <c r="AA24" s="47"/>
      <c r="AB24" s="95"/>
      <c r="AC24" s="67"/>
      <c r="AD24" s="67"/>
      <c r="AE24" s="67"/>
      <c r="AF24" s="67"/>
      <c r="AG24" s="67"/>
      <c r="AH24" s="67"/>
      <c r="AI24" s="67"/>
      <c r="AJ24" s="67"/>
      <c r="AK24" s="67"/>
      <c r="AL24" s="67"/>
      <c r="AM24" s="67"/>
      <c r="AN24" s="98"/>
      <c r="AO24" s="67"/>
    </row>
    <row r="25" spans="1:41" s="35" customFormat="1">
      <c r="A25" s="47" t="s">
        <v>6987</v>
      </c>
      <c r="B25" s="47">
        <v>2012</v>
      </c>
      <c r="C25" s="47" t="s">
        <v>7106</v>
      </c>
      <c r="D25" s="47" t="s">
        <v>7107</v>
      </c>
      <c r="E25" s="47" t="s">
        <v>177</v>
      </c>
      <c r="F25" s="47">
        <v>36</v>
      </c>
      <c r="G25" s="47" t="s">
        <v>7108</v>
      </c>
      <c r="H25" s="47" t="s">
        <v>7099</v>
      </c>
      <c r="I25" s="47" t="s">
        <v>14</v>
      </c>
      <c r="J25" s="47" t="s">
        <v>476</v>
      </c>
      <c r="K25" s="47">
        <v>174</v>
      </c>
      <c r="L25" s="47" t="s">
        <v>27</v>
      </c>
      <c r="M25" s="47"/>
      <c r="N25" s="47"/>
      <c r="O25" s="47">
        <v>524</v>
      </c>
      <c r="P25" s="47"/>
      <c r="Q25" s="47"/>
      <c r="R25" s="47">
        <v>0</v>
      </c>
      <c r="S25" s="47">
        <v>315</v>
      </c>
      <c r="T25" s="47">
        <v>3</v>
      </c>
      <c r="U25" s="47"/>
      <c r="V25" s="47" t="s">
        <v>5799</v>
      </c>
      <c r="W25" s="47"/>
      <c r="X25" s="47"/>
      <c r="Y25" s="47"/>
      <c r="Z25" s="47"/>
      <c r="AA25" s="47"/>
      <c r="AB25" s="95"/>
      <c r="AC25" s="67"/>
      <c r="AD25" s="67"/>
      <c r="AE25" s="67"/>
      <c r="AF25" s="67"/>
      <c r="AG25" s="67"/>
      <c r="AH25" s="67"/>
      <c r="AI25" s="67"/>
      <c r="AJ25" s="67"/>
      <c r="AK25" s="67"/>
      <c r="AL25" s="67"/>
      <c r="AM25" s="67"/>
      <c r="AN25" s="98"/>
      <c r="AO25" s="67"/>
    </row>
    <row r="26" spans="1:41" s="35" customFormat="1">
      <c r="A26" s="47" t="s">
        <v>6987</v>
      </c>
      <c r="B26" s="47">
        <v>2012</v>
      </c>
      <c r="C26" s="47" t="s">
        <v>7109</v>
      </c>
      <c r="D26" s="47" t="s">
        <v>7110</v>
      </c>
      <c r="E26" s="47" t="s">
        <v>181</v>
      </c>
      <c r="F26" s="47">
        <v>37</v>
      </c>
      <c r="G26" s="47" t="s">
        <v>7111</v>
      </c>
      <c r="H26" s="47" t="s">
        <v>7099</v>
      </c>
      <c r="I26" s="47" t="s">
        <v>14</v>
      </c>
      <c r="J26" s="47" t="s">
        <v>476</v>
      </c>
      <c r="K26" s="47">
        <v>174</v>
      </c>
      <c r="L26" s="47" t="s">
        <v>27</v>
      </c>
      <c r="M26" s="47"/>
      <c r="N26" s="47"/>
      <c r="O26" s="47">
        <v>181</v>
      </c>
      <c r="P26" s="47"/>
      <c r="Q26" s="47"/>
      <c r="R26" s="47">
        <v>0</v>
      </c>
      <c r="S26" s="47">
        <v>97</v>
      </c>
      <c r="T26" s="47">
        <v>1</v>
      </c>
      <c r="U26" s="47"/>
      <c r="V26" s="47" t="s">
        <v>5799</v>
      </c>
      <c r="W26" s="47"/>
      <c r="X26" s="47"/>
      <c r="Y26" s="47"/>
      <c r="Z26" s="47"/>
      <c r="AA26" s="47"/>
      <c r="AB26" s="95"/>
      <c r="AC26" s="67"/>
      <c r="AD26" s="67"/>
      <c r="AE26" s="67"/>
      <c r="AF26" s="67"/>
      <c r="AG26" s="67"/>
      <c r="AH26" s="67"/>
      <c r="AI26" s="67"/>
      <c r="AJ26" s="67"/>
      <c r="AK26" s="67"/>
      <c r="AL26" s="67"/>
      <c r="AM26" s="67"/>
      <c r="AN26" s="98"/>
      <c r="AO26" s="67"/>
    </row>
    <row r="27" spans="1:41" s="35" customFormat="1">
      <c r="A27" s="47" t="s">
        <v>6987</v>
      </c>
      <c r="B27" s="47">
        <v>2012</v>
      </c>
      <c r="C27" s="47" t="s">
        <v>7112</v>
      </c>
      <c r="D27" s="47" t="s">
        <v>7113</v>
      </c>
      <c r="E27" s="47" t="s">
        <v>185</v>
      </c>
      <c r="F27" s="47">
        <v>38</v>
      </c>
      <c r="G27" s="47" t="s">
        <v>7114</v>
      </c>
      <c r="H27" s="47" t="s">
        <v>7099</v>
      </c>
      <c r="I27" s="47" t="s">
        <v>34</v>
      </c>
      <c r="J27" s="47" t="s">
        <v>476</v>
      </c>
      <c r="K27" s="47">
        <v>76</v>
      </c>
      <c r="L27" s="47" t="s">
        <v>27</v>
      </c>
      <c r="M27" s="47"/>
      <c r="N27" s="47"/>
      <c r="O27" s="47">
        <v>109</v>
      </c>
      <c r="P27" s="47"/>
      <c r="Q27" s="47"/>
      <c r="R27" s="47">
        <v>0</v>
      </c>
      <c r="S27" s="47">
        <v>10</v>
      </c>
      <c r="T27" s="47">
        <v>0</v>
      </c>
      <c r="U27" s="47"/>
      <c r="V27" s="47" t="s">
        <v>5799</v>
      </c>
      <c r="W27" s="47"/>
      <c r="X27" s="47"/>
      <c r="Y27" s="47"/>
      <c r="Z27" s="47"/>
      <c r="AA27" s="47"/>
      <c r="AB27" s="95"/>
      <c r="AC27" s="67"/>
      <c r="AD27" s="67"/>
      <c r="AE27" s="67"/>
      <c r="AF27" s="67"/>
      <c r="AG27" s="67"/>
      <c r="AH27" s="67"/>
      <c r="AI27" s="67"/>
      <c r="AJ27" s="67"/>
      <c r="AK27" s="67"/>
      <c r="AL27" s="67"/>
      <c r="AM27" s="67"/>
      <c r="AN27" s="98"/>
      <c r="AO27" s="67"/>
    </row>
    <row r="28" spans="1:41" s="35" customFormat="1">
      <c r="A28" s="47" t="s">
        <v>6987</v>
      </c>
      <c r="B28" s="47">
        <v>2012</v>
      </c>
      <c r="C28" s="47" t="s">
        <v>7115</v>
      </c>
      <c r="D28" s="47" t="s">
        <v>7116</v>
      </c>
      <c r="E28" s="47" t="s">
        <v>190</v>
      </c>
      <c r="F28" s="47">
        <v>39</v>
      </c>
      <c r="G28" s="47" t="s">
        <v>7117</v>
      </c>
      <c r="H28" s="47" t="s">
        <v>7099</v>
      </c>
      <c r="I28" s="47" t="s">
        <v>14</v>
      </c>
      <c r="J28" s="47" t="s">
        <v>476</v>
      </c>
      <c r="K28" s="47">
        <v>298</v>
      </c>
      <c r="L28" s="47" t="s">
        <v>27</v>
      </c>
      <c r="M28" s="47"/>
      <c r="N28" s="47"/>
      <c r="O28" s="47">
        <v>4517</v>
      </c>
      <c r="P28" s="47"/>
      <c r="Q28" s="47"/>
      <c r="R28" s="47">
        <v>2</v>
      </c>
      <c r="S28" s="47">
        <v>4148</v>
      </c>
      <c r="T28" s="47">
        <v>27</v>
      </c>
      <c r="U28" s="47"/>
      <c r="V28" s="47" t="s">
        <v>5799</v>
      </c>
      <c r="W28" s="47"/>
      <c r="X28" s="47"/>
      <c r="Y28" s="47"/>
      <c r="Z28" s="47"/>
      <c r="AA28" s="47"/>
      <c r="AB28" s="95"/>
      <c r="AC28" s="67"/>
      <c r="AD28" s="67"/>
      <c r="AE28" s="67"/>
      <c r="AF28" s="67"/>
      <c r="AG28" s="67"/>
      <c r="AH28" s="67"/>
      <c r="AI28" s="67"/>
      <c r="AJ28" s="67"/>
      <c r="AK28" s="67"/>
      <c r="AL28" s="67"/>
      <c r="AM28" s="67"/>
      <c r="AN28" s="98"/>
      <c r="AO28" s="67"/>
    </row>
    <row r="29" spans="1:41" s="24" customFormat="1">
      <c r="A29" s="4" t="s">
        <v>6987</v>
      </c>
      <c r="B29" s="4">
        <v>2012</v>
      </c>
      <c r="C29" s="4" t="s">
        <v>7181</v>
      </c>
      <c r="D29" s="4" t="s">
        <v>7182</v>
      </c>
      <c r="E29" s="4" t="s">
        <v>274</v>
      </c>
      <c r="F29" s="4">
        <v>58</v>
      </c>
      <c r="G29" s="4" t="s">
        <v>7183</v>
      </c>
      <c r="H29" s="4" t="s">
        <v>7184</v>
      </c>
      <c r="I29" s="4" t="s">
        <v>6</v>
      </c>
      <c r="J29" s="4" t="s">
        <v>633</v>
      </c>
      <c r="K29" s="4">
        <v>75</v>
      </c>
      <c r="L29" s="4" t="s">
        <v>8</v>
      </c>
      <c r="M29" s="4"/>
      <c r="N29" s="4"/>
      <c r="O29" s="4"/>
      <c r="P29" s="4"/>
      <c r="Q29" s="4">
        <v>805.22</v>
      </c>
      <c r="R29" s="4">
        <v>8.3000000000000007</v>
      </c>
      <c r="S29" s="4">
        <v>43.9</v>
      </c>
      <c r="T29" s="4">
        <v>1.2</v>
      </c>
      <c r="U29" s="4"/>
      <c r="V29" s="4" t="s">
        <v>6992</v>
      </c>
      <c r="W29" s="4"/>
      <c r="X29" s="4"/>
      <c r="Y29" s="4"/>
      <c r="Z29" s="4"/>
      <c r="AA29" s="4"/>
      <c r="AB29" s="28" t="str">
        <f>[1]GR!B$33</f>
        <v>1.(a)</v>
      </c>
      <c r="AC29" s="31" t="str">
        <f>[1]GR!C$33</f>
        <v>HELLENIC PETROLEUM S.A.</v>
      </c>
      <c r="AD29" s="31" t="str">
        <f>[1]GR!D$33</f>
        <v>HELLENIC PETROLEUM S.A. –SOUTH REFINERIES COMPLEX – ELEFSIS INDUSTRIAL FACILITIES</v>
      </c>
      <c r="AE29" s="31">
        <f>[1]GR!E$33</f>
        <v>14291</v>
      </c>
      <c r="AF29" s="31" t="str">
        <f>[1]GR!F$33</f>
        <v>27 KM ATHENS - KORINTHOS OLD NATIONAL ROAD</v>
      </c>
      <c r="AG29" s="31" t="str">
        <f>[1]GR!G$33</f>
        <v/>
      </c>
      <c r="AH29" s="31" t="str">
        <f>[1]GR!H$33</f>
        <v>ELEFSINA</v>
      </c>
      <c r="AI29" s="31" t="str">
        <f>[1]GR!I$33</f>
        <v>19200</v>
      </c>
      <c r="AJ29" s="31">
        <f>[1]GR!J$33</f>
        <v>0</v>
      </c>
      <c r="AK29" s="31">
        <f>[1]GR!K$33</f>
        <v>192</v>
      </c>
      <c r="AL29" s="31">
        <f>[1]GR!L$33</f>
        <v>0</v>
      </c>
      <c r="AM29" s="31">
        <f>[1]GR!M$33</f>
        <v>0</v>
      </c>
      <c r="AN29" s="42" t="s">
        <v>810</v>
      </c>
      <c r="AO29" s="31"/>
    </row>
    <row r="30" spans="1:41" s="24" customFormat="1">
      <c r="A30" s="4" t="s">
        <v>6987</v>
      </c>
      <c r="B30" s="4">
        <v>2012</v>
      </c>
      <c r="C30" s="4" t="s">
        <v>7146</v>
      </c>
      <c r="D30" s="4" t="s">
        <v>7147</v>
      </c>
      <c r="E30" s="4" t="s">
        <v>230</v>
      </c>
      <c r="F30" s="4">
        <v>48</v>
      </c>
      <c r="G30" s="4" t="s">
        <v>7148</v>
      </c>
      <c r="H30" s="4" t="s">
        <v>7149</v>
      </c>
      <c r="I30" s="4" t="s">
        <v>34</v>
      </c>
      <c r="J30" s="4" t="s">
        <v>476</v>
      </c>
      <c r="K30" s="4">
        <v>735.4</v>
      </c>
      <c r="L30" s="4" t="s">
        <v>27</v>
      </c>
      <c r="M30" s="4"/>
      <c r="N30" s="4"/>
      <c r="O30" s="4">
        <v>0.24226200000000001</v>
      </c>
      <c r="P30" s="4">
        <v>11719.691182710001</v>
      </c>
      <c r="Q30" s="4"/>
      <c r="R30" s="4">
        <v>0.97</v>
      </c>
      <c r="S30" s="4">
        <v>29.6</v>
      </c>
      <c r="T30" s="4">
        <v>0.39</v>
      </c>
      <c r="U30" s="4" t="s">
        <v>7150</v>
      </c>
      <c r="V30" s="4" t="s">
        <v>5799</v>
      </c>
      <c r="W30" s="4"/>
      <c r="X30" s="4"/>
      <c r="Y30" s="4"/>
      <c r="Z30" s="4"/>
      <c r="AA30" s="4"/>
      <c r="AB30" s="28" t="str">
        <f>[1]GR!B$111</f>
        <v>1.(c)</v>
      </c>
      <c r="AC30" s="31" t="str">
        <f>[1]GR!C$111</f>
        <v>ELPEDISON ENERGIAKI S.A.</v>
      </c>
      <c r="AD30" s="31" t="str">
        <f>[1]GR!D$111</f>
        <v>ELPEDISON ENERGIAKI S.A. - THESSALONIKI POWER PLANT</v>
      </c>
      <c r="AE30" s="31">
        <f>[1]GR!E$111</f>
        <v>58413</v>
      </c>
      <c r="AF30" s="31" t="str">
        <f>[1]GR!F$111</f>
        <v>7 KM THESSALONIKI - VEROIA OLD NATIONAL ROAD</v>
      </c>
      <c r="AG30" s="31" t="str">
        <f>[1]GR!G$111</f>
        <v/>
      </c>
      <c r="AH30" s="31" t="str">
        <f>[1]GR!H$111</f>
        <v>THESSALONIKI</v>
      </c>
      <c r="AI30" s="31" t="str">
        <f>[1]GR!I$111</f>
        <v>57008</v>
      </c>
      <c r="AJ30" s="31">
        <f>[1]GR!J$111</f>
        <v>0</v>
      </c>
      <c r="AK30" s="31">
        <f>[1]GR!K$111</f>
        <v>0</v>
      </c>
      <c r="AL30" s="31">
        <f>[1]GR!L$111</f>
        <v>0</v>
      </c>
      <c r="AM30" s="31">
        <f>[1]GR!M$111</f>
        <v>648</v>
      </c>
      <c r="AN30" s="42" t="s">
        <v>810</v>
      </c>
      <c r="AO30" s="31"/>
    </row>
    <row r="31" spans="1:41" s="24" customFormat="1">
      <c r="A31" s="4" t="s">
        <v>6987</v>
      </c>
      <c r="B31" s="4">
        <v>2012</v>
      </c>
      <c r="C31" s="4" t="s">
        <v>7003</v>
      </c>
      <c r="D31" s="4" t="s">
        <v>7004</v>
      </c>
      <c r="E31" s="4" t="s">
        <v>31</v>
      </c>
      <c r="F31" s="4">
        <v>5</v>
      </c>
      <c r="G31" s="4" t="s">
        <v>7005</v>
      </c>
      <c r="H31" s="4" t="s">
        <v>7006</v>
      </c>
      <c r="I31" s="4" t="s">
        <v>6</v>
      </c>
      <c r="J31" s="4" t="s">
        <v>476</v>
      </c>
      <c r="K31" s="4">
        <v>762</v>
      </c>
      <c r="L31" s="4" t="s">
        <v>8</v>
      </c>
      <c r="M31" s="4"/>
      <c r="N31" s="4">
        <v>19964</v>
      </c>
      <c r="O31" s="4"/>
      <c r="P31" s="4"/>
      <c r="Q31" s="4"/>
      <c r="R31" s="4">
        <v>2193</v>
      </c>
      <c r="S31" s="4">
        <v>2826</v>
      </c>
      <c r="T31" s="4">
        <v>2709</v>
      </c>
      <c r="U31" s="4"/>
      <c r="V31" s="4" t="s">
        <v>6992</v>
      </c>
      <c r="W31" s="4"/>
      <c r="X31" s="4"/>
      <c r="Y31" s="4"/>
      <c r="Z31" s="4"/>
      <c r="AA31" s="4"/>
      <c r="AB31" s="28" t="str">
        <f>[1]GR!B$45</f>
        <v>1.(c)</v>
      </c>
      <c r="AC31" s="31" t="str">
        <f>[1]GR!C$45</f>
        <v>PPC S.A.</v>
      </c>
      <c r="AD31" s="31" t="str">
        <f>[1]GR!D$45</f>
        <v>PPC S.A. SES KARDIAS</v>
      </c>
      <c r="AE31" s="31">
        <f>[1]GR!E$45</f>
        <v>14247</v>
      </c>
      <c r="AF31" s="31" t="str">
        <f>[1]GR!F$45</f>
        <v>12 KM KOZANI - PTOLEMAIDA ROAD</v>
      </c>
      <c r="AG31" s="31" t="str">
        <f>[1]GR!G$45</f>
        <v/>
      </c>
      <c r="AH31" s="31" t="str">
        <f>[1]GR!H$45</f>
        <v>KARDIA, YPSILANTIS</v>
      </c>
      <c r="AI31" s="31" t="str">
        <f>[1]GR!I$45</f>
        <v>50200</v>
      </c>
      <c r="AJ31" s="31">
        <f>[1]GR!J$45</f>
        <v>11500</v>
      </c>
      <c r="AK31" s="31">
        <f>[1]GR!K$45</f>
        <v>10900</v>
      </c>
      <c r="AL31" s="31">
        <f>[1]GR!L$45</f>
        <v>4630</v>
      </c>
      <c r="AM31" s="31">
        <f>[1]GR!M$45</f>
        <v>10600</v>
      </c>
      <c r="AN31" s="42" t="s">
        <v>810</v>
      </c>
      <c r="AO31" s="31"/>
    </row>
    <row r="32" spans="1:41" s="24" customFormat="1">
      <c r="A32" s="4" t="s">
        <v>6987</v>
      </c>
      <c r="B32" s="4">
        <v>2012</v>
      </c>
      <c r="C32" s="4" t="s">
        <v>7007</v>
      </c>
      <c r="D32" s="4" t="s">
        <v>7008</v>
      </c>
      <c r="E32" s="4" t="s">
        <v>37</v>
      </c>
      <c r="F32" s="4">
        <v>6</v>
      </c>
      <c r="G32" s="4" t="s">
        <v>7009</v>
      </c>
      <c r="H32" s="4" t="s">
        <v>7006</v>
      </c>
      <c r="I32" s="4" t="s">
        <v>6</v>
      </c>
      <c r="J32" s="4" t="s">
        <v>476</v>
      </c>
      <c r="K32" s="4">
        <v>762</v>
      </c>
      <c r="L32" s="4" t="s">
        <v>8</v>
      </c>
      <c r="M32" s="4"/>
      <c r="N32" s="4">
        <v>19209</v>
      </c>
      <c r="O32" s="4"/>
      <c r="P32" s="4"/>
      <c r="Q32" s="4"/>
      <c r="R32" s="4">
        <v>2397</v>
      </c>
      <c r="S32" s="4">
        <v>2364</v>
      </c>
      <c r="T32" s="4">
        <v>2435</v>
      </c>
      <c r="U32" s="4"/>
      <c r="V32" s="4" t="s">
        <v>6992</v>
      </c>
      <c r="W32" s="4"/>
      <c r="X32" s="4"/>
      <c r="Y32" s="4"/>
      <c r="Z32" s="4"/>
      <c r="AA32" s="4"/>
      <c r="AB32" s="28" t="str">
        <f>[1]GR!B$45</f>
        <v>1.(c)</v>
      </c>
      <c r="AC32" s="31" t="str">
        <f>[1]GR!C$45</f>
        <v>PPC S.A.</v>
      </c>
      <c r="AD32" s="31" t="str">
        <f>[1]GR!D$45</f>
        <v>PPC S.A. SES KARDIAS</v>
      </c>
      <c r="AE32" s="31">
        <f>[1]GR!E$45</f>
        <v>14247</v>
      </c>
      <c r="AF32" s="31" t="str">
        <f>[1]GR!F$45</f>
        <v>12 KM KOZANI - PTOLEMAIDA ROAD</v>
      </c>
      <c r="AG32" s="31" t="str">
        <f>[1]GR!G$45</f>
        <v/>
      </c>
      <c r="AH32" s="31" t="str">
        <f>[1]GR!H$45</f>
        <v>KARDIA, YPSILANTIS</v>
      </c>
      <c r="AI32" s="31" t="str">
        <f>[1]GR!I$45</f>
        <v>50200</v>
      </c>
      <c r="AJ32" s="31">
        <f>[1]GR!J$45</f>
        <v>11500</v>
      </c>
      <c r="AK32" s="31">
        <f>[1]GR!K$45</f>
        <v>10900</v>
      </c>
      <c r="AL32" s="31">
        <f>[1]GR!L$45</f>
        <v>4630</v>
      </c>
      <c r="AM32" s="31">
        <f>[1]GR!M$45</f>
        <v>10600</v>
      </c>
      <c r="AN32" s="42" t="s">
        <v>810</v>
      </c>
      <c r="AO32" s="31"/>
    </row>
    <row r="33" spans="1:41" s="24" customFormat="1">
      <c r="A33" s="4" t="s">
        <v>6987</v>
      </c>
      <c r="B33" s="4">
        <v>2012</v>
      </c>
      <c r="C33" s="4" t="s">
        <v>7010</v>
      </c>
      <c r="D33" s="4" t="s">
        <v>7011</v>
      </c>
      <c r="E33" s="4" t="s">
        <v>41</v>
      </c>
      <c r="F33" s="4">
        <v>7</v>
      </c>
      <c r="G33" s="4" t="s">
        <v>7012</v>
      </c>
      <c r="H33" s="4" t="s">
        <v>7006</v>
      </c>
      <c r="I33" s="4" t="s">
        <v>6</v>
      </c>
      <c r="J33" s="4" t="s">
        <v>476</v>
      </c>
      <c r="K33" s="4">
        <v>812</v>
      </c>
      <c r="L33" s="4" t="s">
        <v>8</v>
      </c>
      <c r="M33" s="4"/>
      <c r="N33" s="4">
        <v>21813</v>
      </c>
      <c r="O33" s="4"/>
      <c r="P33" s="4"/>
      <c r="Q33" s="4"/>
      <c r="R33" s="4">
        <v>2932</v>
      </c>
      <c r="S33" s="4">
        <v>3211</v>
      </c>
      <c r="T33" s="4">
        <v>317</v>
      </c>
      <c r="U33" s="4"/>
      <c r="V33" s="4" t="s">
        <v>6992</v>
      </c>
      <c r="W33" s="4"/>
      <c r="X33" s="4"/>
      <c r="Y33" s="4"/>
      <c r="Z33" s="4"/>
      <c r="AA33" s="4"/>
      <c r="AB33" s="28" t="str">
        <f>[1]GR!B$45</f>
        <v>1.(c)</v>
      </c>
      <c r="AC33" s="31" t="str">
        <f>[1]GR!C$45</f>
        <v>PPC S.A.</v>
      </c>
      <c r="AD33" s="31" t="str">
        <f>[1]GR!D$45</f>
        <v>PPC S.A. SES KARDIAS</v>
      </c>
      <c r="AE33" s="31">
        <f>[1]GR!E$45</f>
        <v>14247</v>
      </c>
      <c r="AF33" s="31" t="str">
        <f>[1]GR!F$45</f>
        <v>12 KM KOZANI - PTOLEMAIDA ROAD</v>
      </c>
      <c r="AG33" s="31" t="str">
        <f>[1]GR!G$45</f>
        <v/>
      </c>
      <c r="AH33" s="31" t="str">
        <f>[1]GR!H$45</f>
        <v>KARDIA, YPSILANTIS</v>
      </c>
      <c r="AI33" s="31" t="str">
        <f>[1]GR!I$45</f>
        <v>50200</v>
      </c>
      <c r="AJ33" s="31">
        <f>[1]GR!J$45</f>
        <v>11500</v>
      </c>
      <c r="AK33" s="31">
        <f>[1]GR!K$45</f>
        <v>10900</v>
      </c>
      <c r="AL33" s="31">
        <f>[1]GR!L$45</f>
        <v>4630</v>
      </c>
      <c r="AM33" s="31">
        <f>[1]GR!M$45</f>
        <v>10600</v>
      </c>
      <c r="AN33" s="42" t="s">
        <v>810</v>
      </c>
      <c r="AO33" s="31"/>
    </row>
    <row r="34" spans="1:41" s="24" customFormat="1">
      <c r="A34" s="4" t="s">
        <v>6987</v>
      </c>
      <c r="B34" s="4">
        <v>2012</v>
      </c>
      <c r="C34" s="4" t="s">
        <v>7013</v>
      </c>
      <c r="D34" s="4" t="s">
        <v>7014</v>
      </c>
      <c r="E34" s="4" t="s">
        <v>45</v>
      </c>
      <c r="F34" s="4">
        <v>8</v>
      </c>
      <c r="G34" s="4" t="s">
        <v>7015</v>
      </c>
      <c r="H34" s="4" t="s">
        <v>7006</v>
      </c>
      <c r="I34" s="4" t="s">
        <v>6</v>
      </c>
      <c r="J34" s="4" t="s">
        <v>476</v>
      </c>
      <c r="K34" s="4">
        <v>812</v>
      </c>
      <c r="L34" s="4" t="s">
        <v>8</v>
      </c>
      <c r="M34" s="4"/>
      <c r="N34" s="4">
        <v>20417</v>
      </c>
      <c r="O34" s="4"/>
      <c r="P34" s="4"/>
      <c r="Q34" s="4"/>
      <c r="R34" s="4">
        <v>3389</v>
      </c>
      <c r="S34" s="4">
        <v>3079</v>
      </c>
      <c r="T34" s="4">
        <v>325</v>
      </c>
      <c r="U34" s="4"/>
      <c r="V34" s="4" t="s">
        <v>6992</v>
      </c>
      <c r="W34" s="4"/>
      <c r="X34" s="4"/>
      <c r="Y34" s="4"/>
      <c r="Z34" s="4"/>
      <c r="AA34" s="4"/>
      <c r="AB34" s="28" t="str">
        <f>[1]GR!B$45</f>
        <v>1.(c)</v>
      </c>
      <c r="AC34" s="31" t="str">
        <f>[1]GR!C$45</f>
        <v>PPC S.A.</v>
      </c>
      <c r="AD34" s="31" t="str">
        <f>[1]GR!D$45</f>
        <v>PPC S.A. SES KARDIAS</v>
      </c>
      <c r="AE34" s="31">
        <f>[1]GR!E$45</f>
        <v>14247</v>
      </c>
      <c r="AF34" s="31" t="str">
        <f>[1]GR!F$45</f>
        <v>12 KM KOZANI - PTOLEMAIDA ROAD</v>
      </c>
      <c r="AG34" s="31" t="str">
        <f>[1]GR!G$45</f>
        <v/>
      </c>
      <c r="AH34" s="31" t="str">
        <f>[1]GR!H$45</f>
        <v>KARDIA, YPSILANTIS</v>
      </c>
      <c r="AI34" s="31" t="str">
        <f>[1]GR!I$45</f>
        <v>50200</v>
      </c>
      <c r="AJ34" s="31">
        <f>[1]GR!J$45</f>
        <v>11500</v>
      </c>
      <c r="AK34" s="31">
        <f>[1]GR!K$45</f>
        <v>10900</v>
      </c>
      <c r="AL34" s="31">
        <f>[1]GR!L$45</f>
        <v>4630</v>
      </c>
      <c r="AM34" s="31">
        <f>[1]GR!M$45</f>
        <v>10600</v>
      </c>
      <c r="AN34" s="42" t="s">
        <v>810</v>
      </c>
      <c r="AO34" s="31"/>
    </row>
    <row r="35" spans="1:41" s="31" customFormat="1">
      <c r="A35" s="4" t="s">
        <v>6987</v>
      </c>
      <c r="B35" s="4">
        <v>2012</v>
      </c>
      <c r="C35" s="4" t="s">
        <v>7131</v>
      </c>
      <c r="D35" s="4" t="s">
        <v>7132</v>
      </c>
      <c r="E35" s="4" t="s">
        <v>213</v>
      </c>
      <c r="F35" s="4">
        <v>44</v>
      </c>
      <c r="G35" s="4" t="s">
        <v>7133</v>
      </c>
      <c r="H35" s="4" t="s">
        <v>7134</v>
      </c>
      <c r="I35" s="4" t="s">
        <v>14</v>
      </c>
      <c r="J35" s="4" t="s">
        <v>476</v>
      </c>
      <c r="K35" s="4">
        <v>923</v>
      </c>
      <c r="L35" s="4" t="s">
        <v>27</v>
      </c>
      <c r="M35" s="4"/>
      <c r="N35" s="4"/>
      <c r="O35" s="4">
        <v>6839</v>
      </c>
      <c r="P35" s="4"/>
      <c r="Q35" s="4"/>
      <c r="R35" s="4">
        <v>2.3E-2</v>
      </c>
      <c r="S35" s="4">
        <v>440</v>
      </c>
      <c r="T35" s="4">
        <v>40</v>
      </c>
      <c r="U35" s="4"/>
      <c r="V35" s="4" t="s">
        <v>5799</v>
      </c>
      <c r="W35" s="4"/>
      <c r="X35" s="4"/>
      <c r="Y35" s="4"/>
      <c r="Z35" s="4"/>
      <c r="AA35" s="4"/>
      <c r="AB35" s="41" t="str">
        <f>[1]GR!B$51</f>
        <v>1.(c)</v>
      </c>
      <c r="AC35" s="24" t="str">
        <f>[1]GR!C$51</f>
        <v>PPC S.A.</v>
      </c>
      <c r="AD35" s="24" t="str">
        <f>[1]GR!D$51</f>
        <v>PPC S.A. SES KOMOTINIS</v>
      </c>
      <c r="AE35" s="24">
        <f>[1]GR!E$51</f>
        <v>14262</v>
      </c>
      <c r="AF35" s="24" t="str">
        <f>[1]GR!F$51</f>
        <v>INDUSTRIAL AREA OF KOMOTINI</v>
      </c>
      <c r="AG35" s="24" t="str">
        <f>[1]GR!G$51</f>
        <v/>
      </c>
      <c r="AH35" s="24" t="str">
        <f>[1]GR!H$51</f>
        <v>KOMOTINI</v>
      </c>
      <c r="AI35" s="24" t="str">
        <f>[1]GR!I$51</f>
        <v>69100</v>
      </c>
      <c r="AJ35" s="24">
        <f>[1]GR!J$51</f>
        <v>440</v>
      </c>
      <c r="AK35" s="24">
        <f>[1]GR!K$51</f>
        <v>0</v>
      </c>
      <c r="AL35" s="24">
        <f>[1]GR!L$51</f>
        <v>0</v>
      </c>
      <c r="AM35" s="24">
        <f>[1]GR!M$51</f>
        <v>376</v>
      </c>
      <c r="AN35" s="23" t="s">
        <v>810</v>
      </c>
      <c r="AO35" s="24"/>
    </row>
    <row r="36" spans="1:41" s="67" customFormat="1">
      <c r="A36" s="1" t="s">
        <v>6987</v>
      </c>
      <c r="B36" s="1">
        <v>2012</v>
      </c>
      <c r="C36" s="1" t="s">
        <v>7205</v>
      </c>
      <c r="D36" s="1" t="s">
        <v>7206</v>
      </c>
      <c r="E36" s="1" t="s">
        <v>305</v>
      </c>
      <c r="F36" s="1">
        <v>65</v>
      </c>
      <c r="G36" s="1" t="s">
        <v>7207</v>
      </c>
      <c r="H36" s="1" t="s">
        <v>7208</v>
      </c>
      <c r="I36" s="1" t="s">
        <v>34</v>
      </c>
      <c r="J36" s="1" t="s">
        <v>202</v>
      </c>
      <c r="K36" s="1">
        <v>83.3</v>
      </c>
      <c r="L36" s="1"/>
      <c r="M36" s="1"/>
      <c r="N36" s="1"/>
      <c r="O36" s="1"/>
      <c r="P36" s="1">
        <v>0.86699999999999999</v>
      </c>
      <c r="Q36" s="1"/>
      <c r="R36" s="1">
        <v>0</v>
      </c>
      <c r="S36" s="1">
        <v>7.6999999999999999E-2</v>
      </c>
      <c r="T36" s="1">
        <v>0</v>
      </c>
      <c r="U36" s="1"/>
      <c r="V36" s="1" t="s">
        <v>5799</v>
      </c>
      <c r="W36" s="1"/>
      <c r="X36" s="1"/>
      <c r="Y36" s="1"/>
      <c r="Z36" s="1"/>
      <c r="AA36" s="1"/>
      <c r="AB36" s="95"/>
      <c r="AN36" s="98"/>
    </row>
    <row r="37" spans="1:41" s="31" customFormat="1">
      <c r="A37" s="4" t="s">
        <v>6987</v>
      </c>
      <c r="B37" s="4">
        <v>2012</v>
      </c>
      <c r="C37" s="4" t="s">
        <v>7058</v>
      </c>
      <c r="D37" s="4" t="s">
        <v>7059</v>
      </c>
      <c r="E37" s="4" t="s">
        <v>109</v>
      </c>
      <c r="F37" s="4">
        <v>21</v>
      </c>
      <c r="G37" s="4" t="s">
        <v>7060</v>
      </c>
      <c r="H37" s="4" t="s">
        <v>7061</v>
      </c>
      <c r="I37" s="1" t="s">
        <v>6</v>
      </c>
      <c r="J37" s="1" t="s">
        <v>476</v>
      </c>
      <c r="K37" s="1">
        <v>358</v>
      </c>
      <c r="L37" s="1" t="s">
        <v>8</v>
      </c>
      <c r="M37" s="1"/>
      <c r="N37" s="1"/>
      <c r="O37" s="1">
        <v>275</v>
      </c>
      <c r="P37" s="1"/>
      <c r="Q37" s="1"/>
      <c r="R37" s="4">
        <v>119</v>
      </c>
      <c r="S37" s="4">
        <v>31</v>
      </c>
      <c r="T37" s="1">
        <v>6</v>
      </c>
      <c r="U37" s="1"/>
      <c r="V37" s="1" t="s">
        <v>6992</v>
      </c>
      <c r="W37" s="1"/>
      <c r="X37" s="1"/>
      <c r="Y37" s="1"/>
      <c r="Z37" s="1"/>
      <c r="AA37" s="1"/>
      <c r="AB37" s="28" t="str">
        <f>[1]GR!B$49</f>
        <v>1.(c)</v>
      </c>
      <c r="AC37" s="31" t="str">
        <f>[1]GR!C$49</f>
        <v>PPC S.A.</v>
      </c>
      <c r="AD37" s="31" t="str">
        <f>[1]GR!D$49</f>
        <v>PPC S.A. SES KERATEAS-LAYRIOY</v>
      </c>
      <c r="AE37" s="31">
        <f>[1]GR!E$49</f>
        <v>14287</v>
      </c>
      <c r="AF37" s="31" t="str">
        <f>[1]GR!F$49</f>
        <v>AGIOS NIKOLAOS, THORIKO</v>
      </c>
      <c r="AG37" s="31" t="str">
        <f>[1]GR!G$49</f>
        <v/>
      </c>
      <c r="AH37" s="31" t="str">
        <f>[1]GR!H$49</f>
        <v>KERATEA</v>
      </c>
      <c r="AI37" s="31" t="str">
        <f>[1]GR!I$49</f>
        <v>19500</v>
      </c>
      <c r="AJ37" s="31">
        <f>[1]GR!J$49</f>
        <v>337</v>
      </c>
      <c r="AK37" s="31">
        <f>[1]GR!K$49</f>
        <v>207</v>
      </c>
      <c r="AL37" s="67">
        <f>[1]GR!L$49</f>
        <v>59.300000000000004</v>
      </c>
      <c r="AM37" s="95">
        <f>[1]GR!M$49</f>
        <v>1250</v>
      </c>
      <c r="AN37" s="42" t="s">
        <v>12971</v>
      </c>
    </row>
    <row r="38" spans="1:41" s="31" customFormat="1">
      <c r="A38" s="4" t="s">
        <v>6987</v>
      </c>
      <c r="B38" s="4">
        <v>2012</v>
      </c>
      <c r="C38" s="4" t="s">
        <v>7062</v>
      </c>
      <c r="D38" s="4" t="s">
        <v>7063</v>
      </c>
      <c r="E38" s="4" t="s">
        <v>113</v>
      </c>
      <c r="F38" s="4">
        <v>22</v>
      </c>
      <c r="G38" s="4" t="s">
        <v>7064</v>
      </c>
      <c r="H38" s="4" t="s">
        <v>7061</v>
      </c>
      <c r="I38" s="1" t="s">
        <v>6</v>
      </c>
      <c r="J38" s="1" t="s">
        <v>476</v>
      </c>
      <c r="K38" s="1">
        <v>704</v>
      </c>
      <c r="L38" s="1" t="s">
        <v>8</v>
      </c>
      <c r="M38" s="1"/>
      <c r="N38" s="1"/>
      <c r="O38" s="1">
        <v>203</v>
      </c>
      <c r="P38" s="1"/>
      <c r="Q38" s="1"/>
      <c r="R38" s="4">
        <v>88</v>
      </c>
      <c r="S38" s="4">
        <v>30</v>
      </c>
      <c r="T38" s="1">
        <v>3</v>
      </c>
      <c r="U38" s="1"/>
      <c r="V38" s="1" t="s">
        <v>6992</v>
      </c>
      <c r="W38" s="1"/>
      <c r="X38" s="1"/>
      <c r="Y38" s="1"/>
      <c r="Z38" s="1"/>
      <c r="AA38" s="1"/>
      <c r="AB38" s="28" t="str">
        <f>[1]GR!B$49</f>
        <v>1.(c)</v>
      </c>
      <c r="AC38" s="31" t="str">
        <f>[1]GR!C$49</f>
        <v>PPC S.A.</v>
      </c>
      <c r="AD38" s="31" t="str">
        <f>[1]GR!D$49</f>
        <v>PPC S.A. SES KERATEAS-LAYRIOY</v>
      </c>
      <c r="AE38" s="31">
        <f>[1]GR!E$49</f>
        <v>14287</v>
      </c>
      <c r="AF38" s="31" t="str">
        <f>[1]GR!F$49</f>
        <v>AGIOS NIKOLAOS, THORIKO</v>
      </c>
      <c r="AG38" s="31" t="str">
        <f>[1]GR!G$49</f>
        <v/>
      </c>
      <c r="AH38" s="31" t="str">
        <f>[1]GR!H$49</f>
        <v>KERATEA</v>
      </c>
      <c r="AI38" s="31" t="str">
        <f>[1]GR!I$49</f>
        <v>19500</v>
      </c>
      <c r="AJ38" s="31">
        <f>[1]GR!J$49</f>
        <v>337</v>
      </c>
      <c r="AK38" s="31">
        <f>[1]GR!K$49</f>
        <v>207</v>
      </c>
      <c r="AL38" s="35"/>
      <c r="AM38" s="35"/>
      <c r="AN38" s="42" t="s">
        <v>12971</v>
      </c>
      <c r="AO38" s="24"/>
    </row>
    <row r="39" spans="1:41" s="31" customFormat="1">
      <c r="A39" s="4" t="s">
        <v>6987</v>
      </c>
      <c r="B39" s="4">
        <v>2012</v>
      </c>
      <c r="C39" s="4" t="s">
        <v>7065</v>
      </c>
      <c r="D39" s="4" t="s">
        <v>7066</v>
      </c>
      <c r="E39" s="4" t="s">
        <v>118</v>
      </c>
      <c r="F39" s="4">
        <v>23</v>
      </c>
      <c r="G39" s="4" t="s">
        <v>7067</v>
      </c>
      <c r="H39" s="4" t="s">
        <v>7061</v>
      </c>
      <c r="I39" s="1" t="s">
        <v>6</v>
      </c>
      <c r="J39" s="1" t="s">
        <v>476</v>
      </c>
      <c r="K39" s="1">
        <v>466</v>
      </c>
      <c r="L39" s="1" t="s">
        <v>27</v>
      </c>
      <c r="M39" s="1"/>
      <c r="N39" s="1"/>
      <c r="O39" s="1"/>
      <c r="P39" s="1">
        <v>1674</v>
      </c>
      <c r="Q39" s="1"/>
      <c r="R39" s="4">
        <v>8.9999999999999993E-3</v>
      </c>
      <c r="S39" s="4">
        <v>112</v>
      </c>
      <c r="T39" s="1">
        <v>7</v>
      </c>
      <c r="U39" s="1"/>
      <c r="V39" s="1" t="s">
        <v>5799</v>
      </c>
      <c r="W39" s="1"/>
      <c r="X39" s="1"/>
      <c r="Y39" s="1"/>
      <c r="Z39" s="1"/>
      <c r="AA39" s="1"/>
      <c r="AB39" s="28" t="str">
        <f>[1]GR!B$49</f>
        <v>1.(c)</v>
      </c>
      <c r="AC39" s="31" t="str">
        <f>[1]GR!C$49</f>
        <v>PPC S.A.</v>
      </c>
      <c r="AD39" s="31" t="str">
        <f>[1]GR!D$49</f>
        <v>PPC S.A. SES KERATEAS-LAYRIOY</v>
      </c>
      <c r="AE39" s="31">
        <f>[1]GR!E$49</f>
        <v>14287</v>
      </c>
      <c r="AF39" s="31" t="str">
        <f>[1]GR!F$49</f>
        <v>AGIOS NIKOLAOS, THORIKO</v>
      </c>
      <c r="AG39" s="31" t="str">
        <f>[1]GR!G$49</f>
        <v/>
      </c>
      <c r="AH39" s="31" t="str">
        <f>[1]GR!H$49</f>
        <v>KERATEA</v>
      </c>
      <c r="AI39" s="31" t="str">
        <f>[1]GR!I$49</f>
        <v>19500</v>
      </c>
      <c r="AJ39" s="31">
        <f>[1]GR!J$49</f>
        <v>337</v>
      </c>
      <c r="AK39" s="31">
        <f>[1]GR!K$49</f>
        <v>207</v>
      </c>
      <c r="AL39" s="35"/>
      <c r="AM39" s="35"/>
      <c r="AN39" s="42" t="s">
        <v>12971</v>
      </c>
      <c r="AO39" s="24"/>
    </row>
    <row r="40" spans="1:41" s="31" customFormat="1">
      <c r="A40" s="4" t="s">
        <v>6987</v>
      </c>
      <c r="B40" s="4">
        <v>2012</v>
      </c>
      <c r="C40" s="4" t="s">
        <v>7068</v>
      </c>
      <c r="D40" s="4" t="s">
        <v>7069</v>
      </c>
      <c r="E40" s="4" t="s">
        <v>122</v>
      </c>
      <c r="F40" s="4">
        <v>24</v>
      </c>
      <c r="G40" s="4" t="s">
        <v>7070</v>
      </c>
      <c r="H40" s="4" t="s">
        <v>7061</v>
      </c>
      <c r="I40" s="1" t="s">
        <v>6</v>
      </c>
      <c r="J40" s="1" t="s">
        <v>476</v>
      </c>
      <c r="K40" s="1">
        <v>1116</v>
      </c>
      <c r="L40" s="1" t="s">
        <v>27</v>
      </c>
      <c r="M40" s="1"/>
      <c r="N40" s="1"/>
      <c r="O40" s="1"/>
      <c r="P40" s="1">
        <v>15605</v>
      </c>
      <c r="Q40" s="1"/>
      <c r="R40" s="4">
        <v>8.3000000000000004E-2</v>
      </c>
      <c r="S40" s="4">
        <v>119</v>
      </c>
      <c r="T40" s="1">
        <v>42</v>
      </c>
      <c r="U40" s="1"/>
      <c r="V40" s="1" t="s">
        <v>5799</v>
      </c>
      <c r="W40" s="1"/>
      <c r="X40" s="1"/>
      <c r="Y40" s="1"/>
      <c r="Z40" s="1"/>
      <c r="AA40" s="1"/>
      <c r="AB40" s="28" t="str">
        <f>[1]GR!B$49</f>
        <v>1.(c)</v>
      </c>
      <c r="AC40" s="31" t="str">
        <f>[1]GR!C$49</f>
        <v>PPC S.A.</v>
      </c>
      <c r="AD40" s="31" t="str">
        <f>[1]GR!D$49</f>
        <v>PPC S.A. SES KERATEAS-LAYRIOY</v>
      </c>
      <c r="AE40" s="31">
        <f>[1]GR!E$49</f>
        <v>14287</v>
      </c>
      <c r="AF40" s="31" t="str">
        <f>[1]GR!F$49</f>
        <v>AGIOS NIKOLAOS, THORIKO</v>
      </c>
      <c r="AG40" s="31" t="str">
        <f>[1]GR!G$49</f>
        <v/>
      </c>
      <c r="AH40" s="31" t="str">
        <f>[1]GR!H$49</f>
        <v>KERATEA</v>
      </c>
      <c r="AI40" s="31" t="str">
        <f>[1]GR!I$49</f>
        <v>19500</v>
      </c>
      <c r="AJ40" s="31">
        <f>[1]GR!J$49</f>
        <v>337</v>
      </c>
      <c r="AK40" s="31">
        <f>[1]GR!K$49</f>
        <v>207</v>
      </c>
      <c r="AL40" s="35"/>
      <c r="AM40" s="35"/>
      <c r="AN40" s="42" t="s">
        <v>12971</v>
      </c>
      <c r="AO40" s="24"/>
    </row>
    <row r="41" spans="1:41" s="31" customFormat="1">
      <c r="A41" s="4" t="s">
        <v>6987</v>
      </c>
      <c r="B41" s="4">
        <v>2012</v>
      </c>
      <c r="C41" s="4" t="s">
        <v>7071</v>
      </c>
      <c r="D41" s="4" t="s">
        <v>7072</v>
      </c>
      <c r="E41" s="4" t="s">
        <v>126</v>
      </c>
      <c r="F41" s="4">
        <v>25</v>
      </c>
      <c r="G41" s="4" t="s">
        <v>7073</v>
      </c>
      <c r="H41" s="4" t="s">
        <v>7061</v>
      </c>
      <c r="I41" s="1" t="s">
        <v>34</v>
      </c>
      <c r="J41" s="1" t="s">
        <v>476</v>
      </c>
      <c r="K41" s="1">
        <v>680</v>
      </c>
      <c r="L41" s="1" t="s">
        <v>27</v>
      </c>
      <c r="M41" s="1"/>
      <c r="N41" s="1"/>
      <c r="O41" s="1"/>
      <c r="P41" s="1">
        <v>4659</v>
      </c>
      <c r="Q41" s="1"/>
      <c r="R41" s="4">
        <v>2.5000000000000001E-2</v>
      </c>
      <c r="S41" s="4">
        <v>45</v>
      </c>
      <c r="T41" s="1">
        <v>3</v>
      </c>
      <c r="U41" s="1"/>
      <c r="V41" s="1" t="s">
        <v>5799</v>
      </c>
      <c r="W41" s="1"/>
      <c r="X41" s="1"/>
      <c r="Y41" s="1"/>
      <c r="Z41" s="1"/>
      <c r="AA41" s="1"/>
      <c r="AB41" s="28" t="str">
        <f>[1]GR!B$49</f>
        <v>1.(c)</v>
      </c>
      <c r="AC41" s="31" t="str">
        <f>[1]GR!C$49</f>
        <v>PPC S.A.</v>
      </c>
      <c r="AD41" s="31" t="str">
        <f>[1]GR!D$49</f>
        <v>PPC S.A. SES KERATEAS-LAYRIOY</v>
      </c>
      <c r="AE41" s="31">
        <f>[1]GR!E$49</f>
        <v>14287</v>
      </c>
      <c r="AF41" s="31" t="str">
        <f>[1]GR!F$49</f>
        <v>AGIOS NIKOLAOS, THORIKO</v>
      </c>
      <c r="AG41" s="31" t="str">
        <f>[1]GR!G$49</f>
        <v/>
      </c>
      <c r="AH41" s="31" t="str">
        <f>[1]GR!H$49</f>
        <v>KERATEA</v>
      </c>
      <c r="AI41" s="31" t="str">
        <f>[1]GR!I$49</f>
        <v>19500</v>
      </c>
      <c r="AJ41" s="31">
        <f>[1]GR!J$49</f>
        <v>337</v>
      </c>
      <c r="AK41" s="31">
        <f>[1]GR!K$49</f>
        <v>207</v>
      </c>
      <c r="AL41" s="35"/>
      <c r="AM41" s="35"/>
      <c r="AN41" s="42" t="s">
        <v>12971</v>
      </c>
      <c r="AO41" s="24"/>
    </row>
    <row r="42" spans="1:41" s="31" customFormat="1">
      <c r="A42" s="4" t="s">
        <v>6987</v>
      </c>
      <c r="B42" s="4">
        <v>2012</v>
      </c>
      <c r="C42" s="4" t="s">
        <v>7074</v>
      </c>
      <c r="D42" s="4" t="s">
        <v>7075</v>
      </c>
      <c r="E42" s="4" t="s">
        <v>130</v>
      </c>
      <c r="F42" s="4">
        <v>26</v>
      </c>
      <c r="G42" s="4" t="s">
        <v>7076</v>
      </c>
      <c r="H42" s="4" t="s">
        <v>7077</v>
      </c>
      <c r="I42" s="4" t="s">
        <v>6</v>
      </c>
      <c r="J42" s="4" t="s">
        <v>476</v>
      </c>
      <c r="K42" s="4">
        <v>69</v>
      </c>
      <c r="L42" s="4" t="s">
        <v>8</v>
      </c>
      <c r="M42" s="4"/>
      <c r="N42" s="4"/>
      <c r="O42" s="4">
        <v>1834</v>
      </c>
      <c r="P42" s="4"/>
      <c r="Q42" s="4"/>
      <c r="R42" s="4">
        <v>881</v>
      </c>
      <c r="S42" s="4">
        <v>255</v>
      </c>
      <c r="T42" s="4">
        <v>25</v>
      </c>
      <c r="U42" s="4"/>
      <c r="V42" s="4" t="s">
        <v>6992</v>
      </c>
      <c r="W42" s="4"/>
      <c r="X42" s="4"/>
      <c r="Y42" s="4"/>
      <c r="Z42" s="4"/>
      <c r="AA42" s="4"/>
      <c r="AB42" s="41" t="str">
        <f>[1]GR!B$42</f>
        <v>1.(c)</v>
      </c>
      <c r="AC42" s="24" t="str">
        <f>[1]GR!C$42</f>
        <v>PPC S.A.</v>
      </c>
      <c r="AD42" s="24" t="str">
        <f>[1]GR!D$42</f>
        <v>PPC S.A. SES LINOPERAMATON</v>
      </c>
      <c r="AE42" s="24">
        <f>[1]GR!E$42</f>
        <v>14276</v>
      </c>
      <c r="AF42" s="24" t="str">
        <f>[1]GR!F$42</f>
        <v>LINOPERAMATA</v>
      </c>
      <c r="AG42" s="24" t="str">
        <f>[1]GR!G$42</f>
        <v/>
      </c>
      <c r="AH42" s="24" t="str">
        <f>[1]GR!H$42</f>
        <v>GAZI</v>
      </c>
      <c r="AI42" s="24" t="str">
        <f>[1]GR!I$42</f>
        <v>77110</v>
      </c>
      <c r="AJ42" s="24">
        <f>[1]GR!J$42</f>
        <v>5160</v>
      </c>
      <c r="AK42" s="24">
        <f>[1]GR!K$42</f>
        <v>4500</v>
      </c>
      <c r="AL42" s="24">
        <f>[1]GR!L$42</f>
        <v>130</v>
      </c>
      <c r="AM42" s="24">
        <f>[1]GR!M$42</f>
        <v>743</v>
      </c>
      <c r="AN42" s="23" t="s">
        <v>810</v>
      </c>
      <c r="AO42" s="24"/>
    </row>
    <row r="43" spans="1:41" s="31" customFormat="1">
      <c r="A43" s="4" t="s">
        <v>6987</v>
      </c>
      <c r="B43" s="4">
        <v>2012</v>
      </c>
      <c r="C43" s="4" t="s">
        <v>7078</v>
      </c>
      <c r="D43" s="4" t="s">
        <v>7079</v>
      </c>
      <c r="E43" s="4" t="s">
        <v>135</v>
      </c>
      <c r="F43" s="4">
        <v>27</v>
      </c>
      <c r="G43" s="4" t="s">
        <v>7080</v>
      </c>
      <c r="H43" s="4" t="s">
        <v>7077</v>
      </c>
      <c r="I43" s="4" t="s">
        <v>6</v>
      </c>
      <c r="J43" s="4" t="s">
        <v>476</v>
      </c>
      <c r="K43" s="4">
        <v>69</v>
      </c>
      <c r="L43" s="4" t="s">
        <v>8</v>
      </c>
      <c r="M43" s="4"/>
      <c r="N43" s="4"/>
      <c r="O43" s="4">
        <v>1708</v>
      </c>
      <c r="P43" s="4"/>
      <c r="Q43" s="4"/>
      <c r="R43" s="4">
        <v>821</v>
      </c>
      <c r="S43" s="4">
        <v>241</v>
      </c>
      <c r="T43" s="4">
        <v>23</v>
      </c>
      <c r="U43" s="4"/>
      <c r="V43" s="4" t="s">
        <v>6992</v>
      </c>
      <c r="W43" s="4"/>
      <c r="X43" s="4"/>
      <c r="Y43" s="4"/>
      <c r="Z43" s="4"/>
      <c r="AA43" s="4"/>
      <c r="AB43" s="41" t="str">
        <f>[1]GR!B$42</f>
        <v>1.(c)</v>
      </c>
      <c r="AC43" s="24" t="str">
        <f>[1]GR!C$42</f>
        <v>PPC S.A.</v>
      </c>
      <c r="AD43" s="24" t="str">
        <f>[1]GR!D$42</f>
        <v>PPC S.A. SES LINOPERAMATON</v>
      </c>
      <c r="AE43" s="24">
        <f>[1]GR!E$42</f>
        <v>14276</v>
      </c>
      <c r="AF43" s="24" t="str">
        <f>[1]GR!F$42</f>
        <v>LINOPERAMATA</v>
      </c>
      <c r="AG43" s="24" t="str">
        <f>[1]GR!G$42</f>
        <v/>
      </c>
      <c r="AH43" s="24" t="str">
        <f>[1]GR!H$42</f>
        <v>GAZI</v>
      </c>
      <c r="AI43" s="24" t="str">
        <f>[1]GR!I$42</f>
        <v>77110</v>
      </c>
      <c r="AJ43" s="24">
        <f>[1]GR!J$42</f>
        <v>5160</v>
      </c>
      <c r="AK43" s="24">
        <f>[1]GR!K$42</f>
        <v>4500</v>
      </c>
      <c r="AL43" s="24">
        <f>[1]GR!L$42</f>
        <v>130</v>
      </c>
      <c r="AM43" s="24">
        <f>[1]GR!M$42</f>
        <v>743</v>
      </c>
      <c r="AN43" s="23" t="s">
        <v>810</v>
      </c>
    </row>
    <row r="44" spans="1:41" s="31" customFormat="1">
      <c r="A44" s="4" t="s">
        <v>6987</v>
      </c>
      <c r="B44" s="4">
        <v>2012</v>
      </c>
      <c r="C44" s="4" t="s">
        <v>7081</v>
      </c>
      <c r="D44" s="4" t="s">
        <v>7082</v>
      </c>
      <c r="E44" s="4" t="s">
        <v>139</v>
      </c>
      <c r="F44" s="4">
        <v>28</v>
      </c>
      <c r="G44" s="4" t="s">
        <v>7083</v>
      </c>
      <c r="H44" s="4" t="s">
        <v>7077</v>
      </c>
      <c r="I44" s="4" t="s">
        <v>6</v>
      </c>
      <c r="J44" s="4" t="s">
        <v>476</v>
      </c>
      <c r="K44" s="4">
        <v>69</v>
      </c>
      <c r="L44" s="4" t="s">
        <v>8</v>
      </c>
      <c r="M44" s="4"/>
      <c r="N44" s="4"/>
      <c r="O44" s="4">
        <v>1869</v>
      </c>
      <c r="P44" s="4"/>
      <c r="Q44" s="4"/>
      <c r="R44" s="4">
        <v>898</v>
      </c>
      <c r="S44" s="4">
        <v>241</v>
      </c>
      <c r="T44" s="4">
        <v>29</v>
      </c>
      <c r="U44" s="4"/>
      <c r="V44" s="4" t="s">
        <v>6992</v>
      </c>
      <c r="W44" s="4"/>
      <c r="X44" s="4"/>
      <c r="Y44" s="4"/>
      <c r="Z44" s="4"/>
      <c r="AA44" s="4"/>
      <c r="AB44" s="41" t="str">
        <f>[1]GR!B$42</f>
        <v>1.(c)</v>
      </c>
      <c r="AC44" s="24" t="str">
        <f>[1]GR!C$42</f>
        <v>PPC S.A.</v>
      </c>
      <c r="AD44" s="24" t="str">
        <f>[1]GR!D$42</f>
        <v>PPC S.A. SES LINOPERAMATON</v>
      </c>
      <c r="AE44" s="24">
        <f>[1]GR!E$42</f>
        <v>14276</v>
      </c>
      <c r="AF44" s="24" t="str">
        <f>[1]GR!F$42</f>
        <v>LINOPERAMATA</v>
      </c>
      <c r="AG44" s="24" t="str">
        <f>[1]GR!G$42</f>
        <v/>
      </c>
      <c r="AH44" s="24" t="str">
        <f>[1]GR!H$42</f>
        <v>GAZI</v>
      </c>
      <c r="AI44" s="24" t="str">
        <f>[1]GR!I$42</f>
        <v>77110</v>
      </c>
      <c r="AJ44" s="24">
        <f>[1]GR!J$42</f>
        <v>5160</v>
      </c>
      <c r="AK44" s="24">
        <f>[1]GR!K$42</f>
        <v>4500</v>
      </c>
      <c r="AL44" s="24">
        <f>[1]GR!L$42</f>
        <v>130</v>
      </c>
      <c r="AM44" s="24">
        <f>[1]GR!M$42</f>
        <v>743</v>
      </c>
      <c r="AN44" s="23" t="s">
        <v>810</v>
      </c>
    </row>
    <row r="45" spans="1:41" s="31" customFormat="1">
      <c r="A45" s="4" t="s">
        <v>6987</v>
      </c>
      <c r="B45" s="4">
        <v>2012</v>
      </c>
      <c r="C45" s="4" t="s">
        <v>7084</v>
      </c>
      <c r="D45" s="4" t="s">
        <v>7085</v>
      </c>
      <c r="E45" s="4" t="s">
        <v>144</v>
      </c>
      <c r="F45" s="4">
        <v>29</v>
      </c>
      <c r="G45" s="4" t="s">
        <v>7086</v>
      </c>
      <c r="H45" s="4" t="s">
        <v>7077</v>
      </c>
      <c r="I45" s="4" t="s">
        <v>6</v>
      </c>
      <c r="J45" s="4" t="s">
        <v>476</v>
      </c>
      <c r="K45" s="4">
        <v>69</v>
      </c>
      <c r="L45" s="4" t="s">
        <v>27</v>
      </c>
      <c r="M45" s="4"/>
      <c r="N45" s="4"/>
      <c r="O45" s="4">
        <v>3</v>
      </c>
      <c r="P45" s="4"/>
      <c r="Q45" s="4"/>
      <c r="R45" s="4">
        <v>0</v>
      </c>
      <c r="S45" s="4">
        <v>0</v>
      </c>
      <c r="T45" s="4">
        <v>0</v>
      </c>
      <c r="U45" s="4"/>
      <c r="V45" s="4" t="s">
        <v>5799</v>
      </c>
      <c r="W45" s="4"/>
      <c r="X45" s="4"/>
      <c r="Y45" s="4"/>
      <c r="Z45" s="4"/>
      <c r="AA45" s="4"/>
      <c r="AB45" s="41" t="str">
        <f>[1]GR!B$42</f>
        <v>1.(c)</v>
      </c>
      <c r="AC45" s="24" t="str">
        <f>[1]GR!C$42</f>
        <v>PPC S.A.</v>
      </c>
      <c r="AD45" s="24" t="str">
        <f>[1]GR!D$42</f>
        <v>PPC S.A. SES LINOPERAMATON</v>
      </c>
      <c r="AE45" s="24">
        <f>[1]GR!E$42</f>
        <v>14276</v>
      </c>
      <c r="AF45" s="24" t="str">
        <f>[1]GR!F$42</f>
        <v>LINOPERAMATA</v>
      </c>
      <c r="AG45" s="24" t="str">
        <f>[1]GR!G$42</f>
        <v/>
      </c>
      <c r="AH45" s="24" t="str">
        <f>[1]GR!H$42</f>
        <v>GAZI</v>
      </c>
      <c r="AI45" s="24" t="str">
        <f>[1]GR!I$42</f>
        <v>77110</v>
      </c>
      <c r="AJ45" s="24">
        <f>[1]GR!J$42</f>
        <v>5160</v>
      </c>
      <c r="AK45" s="24">
        <f>[1]GR!K$42</f>
        <v>4500</v>
      </c>
      <c r="AL45" s="24">
        <f>[1]GR!L$42</f>
        <v>130</v>
      </c>
      <c r="AM45" s="24">
        <f>[1]GR!M$42</f>
        <v>743</v>
      </c>
      <c r="AN45" s="23" t="s">
        <v>810</v>
      </c>
    </row>
    <row r="46" spans="1:41" s="31" customFormat="1">
      <c r="A46" s="4" t="s">
        <v>6987</v>
      </c>
      <c r="B46" s="4">
        <v>2012</v>
      </c>
      <c r="C46" s="4" t="s">
        <v>7087</v>
      </c>
      <c r="D46" s="4" t="s">
        <v>7088</v>
      </c>
      <c r="E46" s="4" t="s">
        <v>148</v>
      </c>
      <c r="F46" s="4">
        <v>30</v>
      </c>
      <c r="G46" s="4" t="s">
        <v>7089</v>
      </c>
      <c r="H46" s="4" t="s">
        <v>7077</v>
      </c>
      <c r="I46" s="4" t="s">
        <v>6</v>
      </c>
      <c r="J46" s="4" t="s">
        <v>476</v>
      </c>
      <c r="K46" s="4">
        <v>69</v>
      </c>
      <c r="L46" s="4" t="s">
        <v>27</v>
      </c>
      <c r="M46" s="4"/>
      <c r="N46" s="4"/>
      <c r="O46" s="4">
        <v>1</v>
      </c>
      <c r="P46" s="4"/>
      <c r="Q46" s="4"/>
      <c r="R46" s="4">
        <v>0</v>
      </c>
      <c r="S46" s="4">
        <v>0</v>
      </c>
      <c r="T46" s="4">
        <v>0</v>
      </c>
      <c r="U46" s="4"/>
      <c r="V46" s="4" t="s">
        <v>5799</v>
      </c>
      <c r="W46" s="4"/>
      <c r="X46" s="4"/>
      <c r="Y46" s="4"/>
      <c r="Z46" s="4"/>
      <c r="AA46" s="4"/>
      <c r="AB46" s="41" t="str">
        <f>[1]GR!B$42</f>
        <v>1.(c)</v>
      </c>
      <c r="AC46" s="24" t="str">
        <f>[1]GR!C$42</f>
        <v>PPC S.A.</v>
      </c>
      <c r="AD46" s="24" t="str">
        <f>[1]GR!D$42</f>
        <v>PPC S.A. SES LINOPERAMATON</v>
      </c>
      <c r="AE46" s="24">
        <f>[1]GR!E$42</f>
        <v>14276</v>
      </c>
      <c r="AF46" s="24" t="str">
        <f>[1]GR!F$42</f>
        <v>LINOPERAMATA</v>
      </c>
      <c r="AG46" s="24" t="str">
        <f>[1]GR!G$42</f>
        <v/>
      </c>
      <c r="AH46" s="24" t="str">
        <f>[1]GR!H$42</f>
        <v>GAZI</v>
      </c>
      <c r="AI46" s="24" t="str">
        <f>[1]GR!I$42</f>
        <v>77110</v>
      </c>
      <c r="AJ46" s="24">
        <f>[1]GR!J$42</f>
        <v>5160</v>
      </c>
      <c r="AK46" s="24">
        <f>[1]GR!K$42</f>
        <v>4500</v>
      </c>
      <c r="AL46" s="24">
        <f>[1]GR!L$42</f>
        <v>130</v>
      </c>
      <c r="AM46" s="24">
        <f>[1]GR!M$42</f>
        <v>743</v>
      </c>
      <c r="AN46" s="23" t="s">
        <v>810</v>
      </c>
    </row>
    <row r="47" spans="1:41" s="31" customFormat="1">
      <c r="A47" s="4" t="s">
        <v>6987</v>
      </c>
      <c r="B47" s="4">
        <v>2012</v>
      </c>
      <c r="C47" s="4" t="s">
        <v>7090</v>
      </c>
      <c r="D47" s="4" t="s">
        <v>7091</v>
      </c>
      <c r="E47" s="4" t="s">
        <v>152</v>
      </c>
      <c r="F47" s="4">
        <v>31</v>
      </c>
      <c r="G47" s="4" t="s">
        <v>7092</v>
      </c>
      <c r="H47" s="4" t="s">
        <v>7077</v>
      </c>
      <c r="I47" s="4" t="s">
        <v>14</v>
      </c>
      <c r="J47" s="4" t="s">
        <v>476</v>
      </c>
      <c r="K47" s="4">
        <v>120</v>
      </c>
      <c r="L47" s="4" t="s">
        <v>27</v>
      </c>
      <c r="M47" s="4"/>
      <c r="N47" s="4"/>
      <c r="O47" s="4">
        <v>292</v>
      </c>
      <c r="P47" s="4"/>
      <c r="Q47" s="4"/>
      <c r="R47" s="4">
        <v>0.09</v>
      </c>
      <c r="S47" s="4">
        <v>34</v>
      </c>
      <c r="T47" s="4">
        <v>1</v>
      </c>
      <c r="U47" s="4"/>
      <c r="V47" s="4" t="s">
        <v>5799</v>
      </c>
      <c r="W47" s="4"/>
      <c r="X47" s="4"/>
      <c r="Y47" s="4"/>
      <c r="Z47" s="4"/>
      <c r="AA47" s="4"/>
      <c r="AB47" s="41" t="str">
        <f>[1]GR!B$42</f>
        <v>1.(c)</v>
      </c>
      <c r="AC47" s="24" t="str">
        <f>[1]GR!C$42</f>
        <v>PPC S.A.</v>
      </c>
      <c r="AD47" s="24" t="str">
        <f>[1]GR!D$42</f>
        <v>PPC S.A. SES LINOPERAMATON</v>
      </c>
      <c r="AE47" s="24">
        <f>[1]GR!E$42</f>
        <v>14276</v>
      </c>
      <c r="AF47" s="24" t="str">
        <f>[1]GR!F$42</f>
        <v>LINOPERAMATA</v>
      </c>
      <c r="AG47" s="24" t="str">
        <f>[1]GR!G$42</f>
        <v/>
      </c>
      <c r="AH47" s="24" t="str">
        <f>[1]GR!H$42</f>
        <v>GAZI</v>
      </c>
      <c r="AI47" s="24" t="str">
        <f>[1]GR!I$42</f>
        <v>77110</v>
      </c>
      <c r="AJ47" s="24">
        <f>[1]GR!J$42</f>
        <v>5160</v>
      </c>
      <c r="AK47" s="24">
        <f>[1]GR!K$42</f>
        <v>4500</v>
      </c>
      <c r="AL47" s="24">
        <f>[1]GR!L$42</f>
        <v>130</v>
      </c>
      <c r="AM47" s="24">
        <f>[1]GR!M$42</f>
        <v>743</v>
      </c>
      <c r="AN47" s="23" t="s">
        <v>810</v>
      </c>
    </row>
    <row r="48" spans="1:41" s="31" customFormat="1">
      <c r="A48" s="4" t="s">
        <v>6987</v>
      </c>
      <c r="B48" s="4">
        <v>2012</v>
      </c>
      <c r="C48" s="4" t="s">
        <v>7093</v>
      </c>
      <c r="D48" s="4" t="s">
        <v>7094</v>
      </c>
      <c r="E48" s="4" t="s">
        <v>157</v>
      </c>
      <c r="F48" s="4">
        <v>32</v>
      </c>
      <c r="G48" s="4" t="s">
        <v>7095</v>
      </c>
      <c r="H48" s="4" t="s">
        <v>7077</v>
      </c>
      <c r="I48" s="4" t="s">
        <v>34</v>
      </c>
      <c r="J48" s="4" t="s">
        <v>476</v>
      </c>
      <c r="K48" s="4">
        <v>78</v>
      </c>
      <c r="L48" s="4" t="s">
        <v>27</v>
      </c>
      <c r="M48" s="4"/>
      <c r="N48" s="4"/>
      <c r="O48" s="4">
        <v>59</v>
      </c>
      <c r="P48" s="4"/>
      <c r="Q48" s="4"/>
      <c r="R48" s="4">
        <v>0.02</v>
      </c>
      <c r="S48" s="4">
        <v>4</v>
      </c>
      <c r="T48" s="4">
        <v>0</v>
      </c>
      <c r="U48" s="4"/>
      <c r="V48" s="4" t="s">
        <v>5799</v>
      </c>
      <c r="W48" s="4"/>
      <c r="X48" s="4"/>
      <c r="Y48" s="4"/>
      <c r="Z48" s="4"/>
      <c r="AA48" s="4"/>
      <c r="AB48" s="41" t="str">
        <f>[1]GR!B$42</f>
        <v>1.(c)</v>
      </c>
      <c r="AC48" s="24" t="str">
        <f>[1]GR!C$42</f>
        <v>PPC S.A.</v>
      </c>
      <c r="AD48" s="24" t="str">
        <f>[1]GR!D$42</f>
        <v>PPC S.A. SES LINOPERAMATON</v>
      </c>
      <c r="AE48" s="24">
        <f>[1]GR!E$42</f>
        <v>14276</v>
      </c>
      <c r="AF48" s="24" t="str">
        <f>[1]GR!F$42</f>
        <v>LINOPERAMATA</v>
      </c>
      <c r="AG48" s="24" t="str">
        <f>[1]GR!G$42</f>
        <v/>
      </c>
      <c r="AH48" s="24" t="str">
        <f>[1]GR!H$42</f>
        <v>GAZI</v>
      </c>
      <c r="AI48" s="24" t="str">
        <f>[1]GR!I$42</f>
        <v>77110</v>
      </c>
      <c r="AJ48" s="24">
        <f>[1]GR!J$42</f>
        <v>5160</v>
      </c>
      <c r="AK48" s="24">
        <f>[1]GR!K$42</f>
        <v>4500</v>
      </c>
      <c r="AL48" s="24">
        <f>[1]GR!L$42</f>
        <v>130</v>
      </c>
      <c r="AM48" s="24">
        <f>[1]GR!M$42</f>
        <v>743</v>
      </c>
      <c r="AN48" s="23" t="s">
        <v>810</v>
      </c>
    </row>
    <row r="49" spans="1:41" s="31" customFormat="1">
      <c r="A49" s="4" t="s">
        <v>6987</v>
      </c>
      <c r="B49" s="4">
        <v>2012</v>
      </c>
      <c r="C49" s="4" t="s">
        <v>7033</v>
      </c>
      <c r="D49" s="4" t="s">
        <v>7034</v>
      </c>
      <c r="E49" s="4" t="s">
        <v>75</v>
      </c>
      <c r="F49" s="4">
        <v>14</v>
      </c>
      <c r="G49" s="4" t="s">
        <v>7035</v>
      </c>
      <c r="H49" s="4" t="s">
        <v>7036</v>
      </c>
      <c r="I49" s="4" t="s">
        <v>6</v>
      </c>
      <c r="J49" s="4" t="s">
        <v>476</v>
      </c>
      <c r="K49" s="4">
        <v>360</v>
      </c>
      <c r="L49" s="4" t="s">
        <v>8</v>
      </c>
      <c r="M49" s="4"/>
      <c r="N49" s="4">
        <v>0</v>
      </c>
      <c r="O49" s="4"/>
      <c r="P49" s="4"/>
      <c r="Q49" s="4"/>
      <c r="R49" s="4">
        <v>0</v>
      </c>
      <c r="S49" s="4">
        <v>0</v>
      </c>
      <c r="T49" s="4">
        <v>0</v>
      </c>
      <c r="U49" s="4"/>
      <c r="V49" s="4" t="s">
        <v>7037</v>
      </c>
      <c r="W49" s="4"/>
      <c r="X49" s="4"/>
      <c r="Y49" s="4"/>
      <c r="Z49" s="4"/>
      <c r="AA49" s="4"/>
      <c r="AB49" s="28" t="str">
        <f>[1]GR!B$70</f>
        <v>1.(c)</v>
      </c>
      <c r="AC49" s="31" t="str">
        <f>[1]GR!C$70</f>
        <v>PPC S.A.</v>
      </c>
      <c r="AD49" s="31" t="str">
        <f>[1]GR!D$70</f>
        <v>PPC S.A. SES MEGALOPOLIS A’</v>
      </c>
      <c r="AE49" s="31">
        <f>[1]GR!E$70</f>
        <v>14192</v>
      </c>
      <c r="AF49" s="31" t="str">
        <f>[1]GR!F$70</f>
        <v>MARMARA</v>
      </c>
      <c r="AG49" s="31" t="str">
        <f>[1]GR!G$70</f>
        <v/>
      </c>
      <c r="AH49" s="31" t="str">
        <f>[1]GR!H$70</f>
        <v>MEGALOPOLI</v>
      </c>
      <c r="AI49" s="31" t="str">
        <f>[1]GR!I$70</f>
        <v>22200</v>
      </c>
      <c r="AJ49" s="31">
        <f>[1]GR!J$70</f>
        <v>1400</v>
      </c>
      <c r="AK49" s="31">
        <f>[1]GR!K$70</f>
        <v>1290</v>
      </c>
      <c r="AL49" s="31">
        <f>[1]GR!L$70</f>
        <v>0</v>
      </c>
      <c r="AM49" s="31">
        <f>[1]GR!M$70</f>
        <v>3240</v>
      </c>
      <c r="AN49" s="42" t="s">
        <v>810</v>
      </c>
    </row>
    <row r="50" spans="1:41" s="31" customFormat="1">
      <c r="A50" s="4" t="s">
        <v>6987</v>
      </c>
      <c r="B50" s="4">
        <v>2012</v>
      </c>
      <c r="C50" s="4" t="s">
        <v>7038</v>
      </c>
      <c r="D50" s="4" t="s">
        <v>7039</v>
      </c>
      <c r="E50" s="4" t="s">
        <v>80</v>
      </c>
      <c r="F50" s="4">
        <v>15</v>
      </c>
      <c r="G50" s="4" t="s">
        <v>7040</v>
      </c>
      <c r="H50" s="4" t="s">
        <v>7036</v>
      </c>
      <c r="I50" s="4" t="s">
        <v>6</v>
      </c>
      <c r="J50" s="4" t="s">
        <v>476</v>
      </c>
      <c r="K50" s="4">
        <v>360</v>
      </c>
      <c r="L50" s="4" t="s">
        <v>8</v>
      </c>
      <c r="M50" s="4"/>
      <c r="N50" s="4">
        <v>0</v>
      </c>
      <c r="O50" s="4"/>
      <c r="P50" s="4"/>
      <c r="Q50" s="4"/>
      <c r="R50" s="4">
        <v>0</v>
      </c>
      <c r="S50" s="4">
        <v>0</v>
      </c>
      <c r="T50" s="4">
        <v>0</v>
      </c>
      <c r="U50" s="4"/>
      <c r="V50" s="4" t="s">
        <v>7037</v>
      </c>
      <c r="W50" s="4"/>
      <c r="X50" s="4"/>
      <c r="Y50" s="4"/>
      <c r="Z50" s="4"/>
      <c r="AA50" s="4"/>
      <c r="AB50" s="28" t="str">
        <f>[1]GR!B$70</f>
        <v>1.(c)</v>
      </c>
      <c r="AC50" s="31" t="str">
        <f>[1]GR!C$70</f>
        <v>PPC S.A.</v>
      </c>
      <c r="AD50" s="31" t="str">
        <f>[1]GR!D$70</f>
        <v>PPC S.A. SES MEGALOPOLIS A’</v>
      </c>
      <c r="AE50" s="31">
        <f>[1]GR!E$70</f>
        <v>14192</v>
      </c>
      <c r="AF50" s="31" t="str">
        <f>[1]GR!F$70</f>
        <v>MARMARA</v>
      </c>
      <c r="AG50" s="31" t="str">
        <f>[1]GR!G$70</f>
        <v/>
      </c>
      <c r="AH50" s="31" t="str">
        <f>[1]GR!H$70</f>
        <v>MEGALOPOLI</v>
      </c>
      <c r="AI50" s="31" t="str">
        <f>[1]GR!I$70</f>
        <v>22200</v>
      </c>
      <c r="AJ50" s="31">
        <f>[1]GR!J$70</f>
        <v>1400</v>
      </c>
      <c r="AK50" s="31">
        <f>[1]GR!K$70</f>
        <v>1290</v>
      </c>
      <c r="AL50" s="31">
        <f>[1]GR!L$70</f>
        <v>0</v>
      </c>
      <c r="AM50" s="31">
        <f>[1]GR!M$70</f>
        <v>3240</v>
      </c>
      <c r="AN50" s="42" t="s">
        <v>810</v>
      </c>
    </row>
    <row r="51" spans="1:41" s="31" customFormat="1">
      <c r="A51" s="4" t="s">
        <v>6987</v>
      </c>
      <c r="B51" s="4">
        <v>2012</v>
      </c>
      <c r="C51" s="4" t="s">
        <v>7041</v>
      </c>
      <c r="D51" s="4" t="s">
        <v>7042</v>
      </c>
      <c r="E51" s="4" t="s">
        <v>84</v>
      </c>
      <c r="F51" s="4">
        <v>16</v>
      </c>
      <c r="G51" s="4" t="s">
        <v>7043</v>
      </c>
      <c r="H51" s="4" t="s">
        <v>7036</v>
      </c>
      <c r="I51" s="4" t="s">
        <v>6</v>
      </c>
      <c r="J51" s="4" t="s">
        <v>476</v>
      </c>
      <c r="K51" s="4">
        <v>839</v>
      </c>
      <c r="L51" s="4" t="s">
        <v>8</v>
      </c>
      <c r="M51" s="4"/>
      <c r="N51" s="4">
        <v>25527</v>
      </c>
      <c r="O51" s="4"/>
      <c r="P51" s="4"/>
      <c r="Q51" s="4"/>
      <c r="R51" s="4">
        <v>1290</v>
      </c>
      <c r="S51" s="4">
        <v>1399</v>
      </c>
      <c r="T51" s="4">
        <v>36</v>
      </c>
      <c r="U51" s="4"/>
      <c r="V51" s="4" t="s">
        <v>6992</v>
      </c>
      <c r="W51" s="4"/>
      <c r="X51" s="4"/>
      <c r="Y51" s="4"/>
      <c r="Z51" s="4"/>
      <c r="AA51" s="4"/>
      <c r="AB51" s="28" t="str">
        <f>[1]GR!B$70</f>
        <v>1.(c)</v>
      </c>
      <c r="AC51" s="31" t="str">
        <f>[1]GR!C$70</f>
        <v>PPC S.A.</v>
      </c>
      <c r="AD51" s="31" t="str">
        <f>[1]GR!D$70</f>
        <v>PPC S.A. SES MEGALOPOLIS A’</v>
      </c>
      <c r="AE51" s="31">
        <f>[1]GR!E$70</f>
        <v>14192</v>
      </c>
      <c r="AF51" s="31" t="str">
        <f>[1]GR!F$70</f>
        <v>MARMARA</v>
      </c>
      <c r="AG51" s="31" t="str">
        <f>[1]GR!G$70</f>
        <v/>
      </c>
      <c r="AH51" s="31" t="str">
        <f>[1]GR!H$70</f>
        <v>MEGALOPOLI</v>
      </c>
      <c r="AI51" s="31" t="str">
        <f>[1]GR!I$70</f>
        <v>22200</v>
      </c>
      <c r="AJ51" s="31">
        <f>[1]GR!J$70</f>
        <v>1400</v>
      </c>
      <c r="AK51" s="31">
        <f>[1]GR!K$70</f>
        <v>1290</v>
      </c>
      <c r="AL51" s="31">
        <f>[1]GR!L$70</f>
        <v>0</v>
      </c>
      <c r="AM51" s="31">
        <f>[1]GR!M$70</f>
        <v>3240</v>
      </c>
      <c r="AN51" s="42" t="s">
        <v>810</v>
      </c>
    </row>
    <row r="52" spans="1:41" s="31" customFormat="1">
      <c r="A52" s="4" t="s">
        <v>6987</v>
      </c>
      <c r="B52" s="4">
        <v>2012</v>
      </c>
      <c r="C52" s="4" t="s">
        <v>7044</v>
      </c>
      <c r="D52" s="4" t="s">
        <v>7045</v>
      </c>
      <c r="E52" s="4" t="s">
        <v>88</v>
      </c>
      <c r="F52" s="4">
        <v>17</v>
      </c>
      <c r="G52" s="4" t="s">
        <v>7046</v>
      </c>
      <c r="H52" s="4" t="s">
        <v>7036</v>
      </c>
      <c r="I52" s="4" t="s">
        <v>6</v>
      </c>
      <c r="J52" s="4" t="s">
        <v>476</v>
      </c>
      <c r="K52" s="4">
        <v>822</v>
      </c>
      <c r="L52" s="4" t="s">
        <v>8</v>
      </c>
      <c r="M52" s="4"/>
      <c r="N52" s="4">
        <v>20373</v>
      </c>
      <c r="O52" s="4"/>
      <c r="P52" s="4"/>
      <c r="Q52" s="4"/>
      <c r="R52" s="4">
        <v>1525</v>
      </c>
      <c r="S52" s="4">
        <v>2445</v>
      </c>
      <c r="T52" s="4">
        <v>103</v>
      </c>
      <c r="U52" s="4"/>
      <c r="V52" s="4" t="s">
        <v>6992</v>
      </c>
      <c r="W52" s="4"/>
      <c r="X52" s="4"/>
      <c r="Y52" s="4"/>
      <c r="Z52" s="4"/>
      <c r="AA52" s="4"/>
      <c r="AB52" s="28" t="str">
        <f>[1]GR!B$70</f>
        <v>1.(c)</v>
      </c>
      <c r="AC52" s="31" t="str">
        <f>[1]GR!C$70</f>
        <v>PPC S.A.</v>
      </c>
      <c r="AD52" s="31" t="str">
        <f>[1]GR!D$70</f>
        <v>PPC S.A. SES MEGALOPOLIS A’</v>
      </c>
      <c r="AE52" s="31">
        <f>[1]GR!E$70</f>
        <v>14192</v>
      </c>
      <c r="AF52" s="31" t="str">
        <f>[1]GR!F$70</f>
        <v>MARMARA</v>
      </c>
      <c r="AG52" s="31" t="str">
        <f>[1]GR!G$70</f>
        <v/>
      </c>
      <c r="AH52" s="31" t="str">
        <f>[1]GR!H$70</f>
        <v>MEGALOPOLI</v>
      </c>
      <c r="AI52" s="31" t="str">
        <f>[1]GR!I$70</f>
        <v>22200</v>
      </c>
      <c r="AJ52" s="31">
        <f>[1]GR!J$70</f>
        <v>1400</v>
      </c>
      <c r="AK52" s="31">
        <f>[1]GR!K$70</f>
        <v>1290</v>
      </c>
      <c r="AL52" s="31">
        <f>[1]GR!L$70</f>
        <v>0</v>
      </c>
      <c r="AM52" s="31">
        <f>[1]GR!M$70</f>
        <v>3240</v>
      </c>
      <c r="AN52" s="42" t="s">
        <v>810</v>
      </c>
    </row>
    <row r="53" spans="1:41" s="31" customFormat="1">
      <c r="A53" s="4" t="s">
        <v>6987</v>
      </c>
      <c r="B53" s="4">
        <v>2012</v>
      </c>
      <c r="C53" s="4" t="s">
        <v>7029</v>
      </c>
      <c r="D53" s="4" t="s">
        <v>7030</v>
      </c>
      <c r="E53" s="4" t="s">
        <v>69</v>
      </c>
      <c r="F53" s="4">
        <v>13</v>
      </c>
      <c r="G53" s="4" t="s">
        <v>7031</v>
      </c>
      <c r="H53" s="4" t="s">
        <v>7032</v>
      </c>
      <c r="I53" s="4" t="s">
        <v>14</v>
      </c>
      <c r="J53" s="4" t="s">
        <v>476</v>
      </c>
      <c r="K53" s="4">
        <v>796</v>
      </c>
      <c r="L53" s="4" t="s">
        <v>8</v>
      </c>
      <c r="M53" s="4"/>
      <c r="N53" s="4">
        <v>16454</v>
      </c>
      <c r="O53" s="4"/>
      <c r="P53" s="4"/>
      <c r="Q53" s="4"/>
      <c r="R53" s="4">
        <v>710</v>
      </c>
      <c r="S53" s="4">
        <v>941</v>
      </c>
      <c r="T53" s="4">
        <v>28</v>
      </c>
      <c r="U53" s="4"/>
      <c r="V53" s="4" t="s">
        <v>5799</v>
      </c>
      <c r="W53" s="4"/>
      <c r="X53" s="4"/>
      <c r="Y53" s="4"/>
      <c r="Z53" s="4"/>
      <c r="AA53" s="4"/>
      <c r="AB53" s="28" t="str">
        <f>[1]GR!B$39</f>
        <v>1.(c)</v>
      </c>
      <c r="AC53" s="31" t="str">
        <f>[1]GR!C$39</f>
        <v>PPC S.A.</v>
      </c>
      <c r="AD53" s="31" t="str">
        <f>[1]GR!D$39</f>
        <v>PPC S.A. SES MELITIS</v>
      </c>
      <c r="AE53" s="31">
        <f>[1]GR!E$39</f>
        <v>14255</v>
      </c>
      <c r="AF53" s="31" t="str">
        <f>[1]GR!F$39</f>
        <v>MELITI</v>
      </c>
      <c r="AG53" s="31" t="str">
        <f>[1]GR!G$39</f>
        <v/>
      </c>
      <c r="AH53" s="31" t="str">
        <f>[1]GR!H$39</f>
        <v>FLORINA</v>
      </c>
      <c r="AI53" s="31" t="str">
        <f>[1]GR!I$39</f>
        <v>53071</v>
      </c>
      <c r="AJ53" s="31">
        <f>[1]GR!J$39</f>
        <v>941</v>
      </c>
      <c r="AK53" s="31">
        <f>[1]GR!K$39</f>
        <v>710</v>
      </c>
      <c r="AL53" s="31">
        <f>[1]GR!L$39</f>
        <v>0</v>
      </c>
      <c r="AM53" s="31">
        <f>[1]GR!M$39</f>
        <v>1880</v>
      </c>
      <c r="AN53" s="42" t="s">
        <v>810</v>
      </c>
    </row>
    <row r="54" spans="1:41" s="31" customFormat="1">
      <c r="A54" s="4" t="s">
        <v>6987</v>
      </c>
      <c r="B54" s="4">
        <v>2012</v>
      </c>
      <c r="C54" s="4" t="s">
        <v>7016</v>
      </c>
      <c r="D54" s="4" t="s">
        <v>7017</v>
      </c>
      <c r="E54" s="4" t="s">
        <v>49</v>
      </c>
      <c r="F54" s="4">
        <v>9</v>
      </c>
      <c r="G54" s="4" t="s">
        <v>7018</v>
      </c>
      <c r="H54" s="4" t="s">
        <v>7019</v>
      </c>
      <c r="I54" s="4" t="s">
        <v>6</v>
      </c>
      <c r="J54" s="4" t="s">
        <v>476</v>
      </c>
      <c r="K54" s="4">
        <v>120</v>
      </c>
      <c r="L54" s="4" t="s">
        <v>8</v>
      </c>
      <c r="M54" s="4"/>
      <c r="N54" s="4">
        <v>1208</v>
      </c>
      <c r="O54" s="4"/>
      <c r="P54" s="4"/>
      <c r="Q54" s="4"/>
      <c r="R54" s="4">
        <v>128</v>
      </c>
      <c r="S54" s="4">
        <v>176</v>
      </c>
      <c r="T54" s="4">
        <v>44</v>
      </c>
      <c r="U54" s="4"/>
      <c r="V54" s="4" t="s">
        <v>6992</v>
      </c>
      <c r="W54" s="4"/>
      <c r="X54" s="4"/>
      <c r="Y54" s="4"/>
      <c r="Z54" s="4"/>
      <c r="AA54" s="4"/>
      <c r="AB54" s="41" t="str">
        <f>[1]GR!B$94</f>
        <v>1.(c)</v>
      </c>
      <c r="AC54" s="24" t="str">
        <f>[1]GR!C$94</f>
        <v>PPC S.A.</v>
      </c>
      <c r="AD54" s="24" t="str">
        <f>[1]GR!D$94</f>
        <v>PPC S.A. SES LIPTOL</v>
      </c>
      <c r="AE54" s="24">
        <f>[1]GR!E$94</f>
        <v>14248</v>
      </c>
      <c r="AF54" s="24" t="str">
        <f>[1]GR!F$94</f>
        <v>24 KM KOZANI - PTOLEMAIDA ROAD</v>
      </c>
      <c r="AG54" s="24" t="str">
        <f>[1]GR!G$94</f>
        <v/>
      </c>
      <c r="AH54" s="24" t="str">
        <f>[1]GR!H$94</f>
        <v>PTOLEMAIDA</v>
      </c>
      <c r="AI54" s="24" t="str">
        <f>[1]GR!I$94</f>
        <v>50200</v>
      </c>
      <c r="AJ54" s="24">
        <f>[1]GR!J$94</f>
        <v>176</v>
      </c>
      <c r="AK54" s="24">
        <f>[1]GR!K$94</f>
        <v>0</v>
      </c>
      <c r="AL54" s="24">
        <f>[1]GR!L$94</f>
        <v>0</v>
      </c>
      <c r="AM54" s="24">
        <f>[1]GR!M$94</f>
        <v>152</v>
      </c>
      <c r="AN54" s="23" t="s">
        <v>810</v>
      </c>
      <c r="AO54" s="24"/>
    </row>
    <row r="55" spans="1:41" s="31" customFormat="1">
      <c r="A55" s="4" t="s">
        <v>6987</v>
      </c>
      <c r="B55" s="4">
        <v>2012</v>
      </c>
      <c r="C55" s="4" t="s">
        <v>7020</v>
      </c>
      <c r="D55" s="4" t="s">
        <v>7021</v>
      </c>
      <c r="E55" s="4" t="s">
        <v>54</v>
      </c>
      <c r="F55" s="4">
        <v>10</v>
      </c>
      <c r="G55" s="4" t="s">
        <v>7022</v>
      </c>
      <c r="H55" s="4" t="s">
        <v>7019</v>
      </c>
      <c r="I55" s="4" t="s">
        <v>6</v>
      </c>
      <c r="J55" s="4" t="s">
        <v>476</v>
      </c>
      <c r="K55" s="4">
        <v>552</v>
      </c>
      <c r="L55" s="4" t="s">
        <v>8</v>
      </c>
      <c r="M55" s="4"/>
      <c r="N55" s="4">
        <v>7674</v>
      </c>
      <c r="O55" s="4"/>
      <c r="P55" s="4"/>
      <c r="Q55" s="4"/>
      <c r="R55" s="4">
        <v>894</v>
      </c>
      <c r="S55" s="4">
        <v>590</v>
      </c>
      <c r="T55" s="4">
        <v>896</v>
      </c>
      <c r="U55" s="4"/>
      <c r="V55" s="4" t="s">
        <v>6992</v>
      </c>
      <c r="W55" s="4"/>
      <c r="X55" s="4"/>
      <c r="Y55" s="4"/>
      <c r="Z55" s="4"/>
      <c r="AA55" s="4"/>
      <c r="AB55" s="41" t="str">
        <f>[1]GR!B$95</f>
        <v>1.(c)</v>
      </c>
      <c r="AC55" s="24" t="str">
        <f>[1]GR!C$95</f>
        <v>PPC S.A.</v>
      </c>
      <c r="AD55" s="24" t="str">
        <f>[1]GR!D$95</f>
        <v>PPC S.A. SES PTOLEMAIDAS</v>
      </c>
      <c r="AE55" s="24">
        <f>[1]GR!E$95</f>
        <v>14246</v>
      </c>
      <c r="AF55" s="24" t="str">
        <f>[1]GR!F$95</f>
        <v>22 KM KOZANI – PTOLEMAIDA ROAD</v>
      </c>
      <c r="AG55" s="24" t="str">
        <f>[1]GR!G$95</f>
        <v/>
      </c>
      <c r="AH55" s="24" t="str">
        <f>[1]GR!H$95</f>
        <v>PTOLEMAIDA</v>
      </c>
      <c r="AI55" s="24" t="str">
        <f>[1]GR!I$95</f>
        <v>50200</v>
      </c>
      <c r="AJ55" s="24">
        <f>[1]GR!J$95</f>
        <v>2430</v>
      </c>
      <c r="AK55" s="24">
        <f>[1]GR!K$95</f>
        <v>8300</v>
      </c>
      <c r="AL55" s="24">
        <f>[1]GR!L$95</f>
        <v>5640</v>
      </c>
      <c r="AM55" s="24">
        <f>[1]GR!M$95</f>
        <v>4070</v>
      </c>
      <c r="AN55" s="23" t="s">
        <v>810</v>
      </c>
      <c r="AO55" s="24"/>
    </row>
    <row r="56" spans="1:41" s="31" customFormat="1">
      <c r="A56" s="4" t="s">
        <v>6987</v>
      </c>
      <c r="B56" s="4">
        <v>2012</v>
      </c>
      <c r="C56" s="4" t="s">
        <v>7023</v>
      </c>
      <c r="D56" s="4" t="s">
        <v>7024</v>
      </c>
      <c r="E56" s="4" t="s">
        <v>59</v>
      </c>
      <c r="F56" s="4">
        <v>11</v>
      </c>
      <c r="G56" s="4" t="s">
        <v>7025</v>
      </c>
      <c r="H56" s="4" t="s">
        <v>7019</v>
      </c>
      <c r="I56" s="4" t="s">
        <v>6</v>
      </c>
      <c r="J56" s="4" t="s">
        <v>476</v>
      </c>
      <c r="K56" s="4">
        <v>333</v>
      </c>
      <c r="L56" s="4" t="s">
        <v>8</v>
      </c>
      <c r="M56" s="4"/>
      <c r="N56" s="4">
        <v>7072</v>
      </c>
      <c r="O56" s="4"/>
      <c r="P56" s="4"/>
      <c r="Q56" s="4"/>
      <c r="R56" s="4">
        <v>815</v>
      </c>
      <c r="S56" s="4">
        <v>525</v>
      </c>
      <c r="T56" s="4">
        <v>965</v>
      </c>
      <c r="U56" s="4"/>
      <c r="V56" s="4" t="s">
        <v>6992</v>
      </c>
      <c r="W56" s="4"/>
      <c r="X56" s="4"/>
      <c r="Y56" s="4"/>
      <c r="Z56" s="4"/>
      <c r="AA56" s="4"/>
      <c r="AB56" s="41" t="str">
        <f>[1]GR!B$95</f>
        <v>1.(c)</v>
      </c>
      <c r="AC56" s="24" t="str">
        <f>[1]GR!C$95</f>
        <v>PPC S.A.</v>
      </c>
      <c r="AD56" s="24" t="str">
        <f>[1]GR!D$95</f>
        <v>PPC S.A. SES PTOLEMAIDAS</v>
      </c>
      <c r="AE56" s="24">
        <f>[1]GR!E$95</f>
        <v>14246</v>
      </c>
      <c r="AF56" s="24" t="str">
        <f>[1]GR!F$95</f>
        <v>22 KM KOZANI – PTOLEMAIDA ROAD</v>
      </c>
      <c r="AG56" s="24" t="str">
        <f>[1]GR!G$95</f>
        <v/>
      </c>
      <c r="AH56" s="24" t="str">
        <f>[1]GR!H$95</f>
        <v>PTOLEMAIDA</v>
      </c>
      <c r="AI56" s="24" t="str">
        <f>[1]GR!I$95</f>
        <v>50200</v>
      </c>
      <c r="AJ56" s="24">
        <f>[1]GR!J$95</f>
        <v>2430</v>
      </c>
      <c r="AK56" s="24">
        <f>[1]GR!K$95</f>
        <v>8300</v>
      </c>
      <c r="AL56" s="24">
        <f>[1]GR!L$95</f>
        <v>5640</v>
      </c>
      <c r="AM56" s="24">
        <f>[1]GR!M$95</f>
        <v>4070</v>
      </c>
      <c r="AN56" s="23" t="s">
        <v>810</v>
      </c>
    </row>
    <row r="57" spans="1:41" s="31" customFormat="1">
      <c r="A57" s="4" t="s">
        <v>6987</v>
      </c>
      <c r="B57" s="4">
        <v>2012</v>
      </c>
      <c r="C57" s="4" t="s">
        <v>7026</v>
      </c>
      <c r="D57" s="4" t="s">
        <v>7027</v>
      </c>
      <c r="E57" s="4" t="s">
        <v>63</v>
      </c>
      <c r="F57" s="4">
        <v>12</v>
      </c>
      <c r="G57" s="4" t="s">
        <v>7028</v>
      </c>
      <c r="H57" s="4" t="s">
        <v>7019</v>
      </c>
      <c r="I57" s="4" t="s">
        <v>6</v>
      </c>
      <c r="J57" s="4" t="s">
        <v>476</v>
      </c>
      <c r="K57" s="4">
        <v>763</v>
      </c>
      <c r="L57" s="4" t="s">
        <v>8</v>
      </c>
      <c r="M57" s="4"/>
      <c r="N57" s="4">
        <v>17955</v>
      </c>
      <c r="O57" s="4"/>
      <c r="P57" s="4"/>
      <c r="Q57" s="4"/>
      <c r="R57" s="4">
        <v>6587</v>
      </c>
      <c r="S57" s="4">
        <v>1319</v>
      </c>
      <c r="T57" s="4">
        <v>5187</v>
      </c>
      <c r="U57" s="4"/>
      <c r="V57" s="4" t="s">
        <v>6992</v>
      </c>
      <c r="W57" s="4"/>
      <c r="X57" s="4"/>
      <c r="Y57" s="4"/>
      <c r="Z57" s="4"/>
      <c r="AA57" s="4"/>
      <c r="AB57" s="41" t="str">
        <f>[1]GR!B$95</f>
        <v>1.(c)</v>
      </c>
      <c r="AC57" s="24" t="str">
        <f>[1]GR!C$95</f>
        <v>PPC S.A.</v>
      </c>
      <c r="AD57" s="24" t="str">
        <f>[1]GR!D$95</f>
        <v>PPC S.A. SES PTOLEMAIDAS</v>
      </c>
      <c r="AE57" s="24">
        <f>[1]GR!E$95</f>
        <v>14246</v>
      </c>
      <c r="AF57" s="24" t="str">
        <f>[1]GR!F$95</f>
        <v>22 KM KOZANI – PTOLEMAIDA ROAD</v>
      </c>
      <c r="AG57" s="24" t="str">
        <f>[1]GR!G$95</f>
        <v/>
      </c>
      <c r="AH57" s="24" t="str">
        <f>[1]GR!H$95</f>
        <v>PTOLEMAIDA</v>
      </c>
      <c r="AI57" s="24" t="str">
        <f>[1]GR!I$95</f>
        <v>50200</v>
      </c>
      <c r="AJ57" s="24">
        <f>[1]GR!J$95</f>
        <v>2430</v>
      </c>
      <c r="AK57" s="24">
        <f>[1]GR!K$95</f>
        <v>8300</v>
      </c>
      <c r="AL57" s="24">
        <f>[1]GR!L$95</f>
        <v>5640</v>
      </c>
      <c r="AM57" s="24">
        <f>[1]GR!M$95</f>
        <v>4070</v>
      </c>
      <c r="AN57" s="23" t="s">
        <v>810</v>
      </c>
      <c r="AO57" s="24"/>
    </row>
    <row r="58" spans="1:41" s="31" customFormat="1">
      <c r="A58" s="4" t="s">
        <v>6987</v>
      </c>
      <c r="B58" s="4">
        <v>2012</v>
      </c>
      <c r="C58" s="4" t="s">
        <v>7118</v>
      </c>
      <c r="D58" s="4" t="s">
        <v>7119</v>
      </c>
      <c r="E58" s="4" t="s">
        <v>195</v>
      </c>
      <c r="F58" s="4">
        <v>40</v>
      </c>
      <c r="G58" s="4" t="s">
        <v>7120</v>
      </c>
      <c r="H58" s="4" t="s">
        <v>7121</v>
      </c>
      <c r="I58" s="4" t="s">
        <v>6</v>
      </c>
      <c r="J58" s="4" t="s">
        <v>476</v>
      </c>
      <c r="K58" s="4">
        <v>87</v>
      </c>
      <c r="L58" s="4" t="s">
        <v>27</v>
      </c>
      <c r="M58" s="4"/>
      <c r="N58" s="4"/>
      <c r="O58" s="4">
        <v>10</v>
      </c>
      <c r="P58" s="4"/>
      <c r="Q58" s="4"/>
      <c r="R58" s="4">
        <v>0</v>
      </c>
      <c r="S58" s="4">
        <v>1.8</v>
      </c>
      <c r="T58" s="4">
        <v>0.2</v>
      </c>
      <c r="U58" s="4"/>
      <c r="V58" s="4" t="s">
        <v>5799</v>
      </c>
      <c r="W58" s="4"/>
      <c r="X58" s="4"/>
      <c r="Y58" s="4"/>
      <c r="Z58" s="4"/>
      <c r="AA58" s="4"/>
      <c r="AB58" s="41" t="str">
        <f>[1]GR!B$100</f>
        <v>1.(c)</v>
      </c>
      <c r="AC58" s="24" t="str">
        <f>[1]GR!C$100</f>
        <v>PPC S.A.</v>
      </c>
      <c r="AD58" s="24" t="str">
        <f>[1]GR!D$100</f>
        <v>PPC S.A. SES RODOY</v>
      </c>
      <c r="AE58" s="24">
        <f>[1]GR!E$100</f>
        <v>14265</v>
      </c>
      <c r="AF58" s="24" t="str">
        <f>[1]GR!F$100</f>
        <v>RODOS - KAMEIROS PROVINCIAL ROAD</v>
      </c>
      <c r="AG58" s="24" t="str">
        <f>[1]GR!G$100</f>
        <v/>
      </c>
      <c r="AH58" s="24" t="str">
        <f>[1]GR!H$100</f>
        <v>SORONI</v>
      </c>
      <c r="AI58" s="24" t="str">
        <f>[1]GR!I$100</f>
        <v>85106</v>
      </c>
      <c r="AJ58" s="24">
        <f>[1]GR!J$100</f>
        <v>7520</v>
      </c>
      <c r="AK58" s="24">
        <f>[1]GR!K$100</f>
        <v>2940</v>
      </c>
      <c r="AL58" s="24">
        <f>[1]GR!L$100</f>
        <v>88.9</v>
      </c>
      <c r="AM58" s="24">
        <f>[1]GR!M$100</f>
        <v>552</v>
      </c>
      <c r="AN58" s="23" t="s">
        <v>810</v>
      </c>
      <c r="AO58" s="24"/>
    </row>
    <row r="59" spans="1:41" s="31" customFormat="1">
      <c r="A59" s="4" t="s">
        <v>6987</v>
      </c>
      <c r="B59" s="4">
        <v>2012</v>
      </c>
      <c r="C59" s="4" t="s">
        <v>7122</v>
      </c>
      <c r="D59" s="4" t="s">
        <v>7123</v>
      </c>
      <c r="E59" s="4" t="s">
        <v>199</v>
      </c>
      <c r="F59" s="4">
        <v>41</v>
      </c>
      <c r="G59" s="4" t="s">
        <v>7124</v>
      </c>
      <c r="H59" s="4" t="s">
        <v>7121</v>
      </c>
      <c r="I59" s="4" t="s">
        <v>34</v>
      </c>
      <c r="J59" s="4" t="s">
        <v>476</v>
      </c>
      <c r="K59" s="4">
        <v>68</v>
      </c>
      <c r="L59" s="4" t="s">
        <v>27</v>
      </c>
      <c r="M59" s="4"/>
      <c r="N59" s="4"/>
      <c r="O59" s="4">
        <v>409</v>
      </c>
      <c r="P59" s="4"/>
      <c r="Q59" s="4"/>
      <c r="R59" s="4">
        <v>0.1</v>
      </c>
      <c r="S59" s="4">
        <v>90</v>
      </c>
      <c r="T59" s="4">
        <v>10.3</v>
      </c>
      <c r="U59" s="4"/>
      <c r="V59" s="4" t="s">
        <v>5799</v>
      </c>
      <c r="W59" s="4"/>
      <c r="X59" s="4"/>
      <c r="Y59" s="4"/>
      <c r="Z59" s="4"/>
      <c r="AA59" s="4"/>
      <c r="AB59" s="41" t="str">
        <f>[1]GR!B$100</f>
        <v>1.(c)</v>
      </c>
      <c r="AC59" s="24" t="str">
        <f>[1]GR!C$100</f>
        <v>PPC S.A.</v>
      </c>
      <c r="AD59" s="24" t="str">
        <f>[1]GR!D$100</f>
        <v>PPC S.A. SES RODOY</v>
      </c>
      <c r="AE59" s="24">
        <f>[1]GR!E$100</f>
        <v>14265</v>
      </c>
      <c r="AF59" s="24" t="str">
        <f>[1]GR!F$100</f>
        <v>RODOS - KAMEIROS PROVINCIAL ROAD</v>
      </c>
      <c r="AG59" s="24" t="str">
        <f>[1]GR!G$100</f>
        <v/>
      </c>
      <c r="AH59" s="24" t="str">
        <f>[1]GR!H$100</f>
        <v>SORONI</v>
      </c>
      <c r="AI59" s="24" t="str">
        <f>[1]GR!I$100</f>
        <v>85106</v>
      </c>
      <c r="AJ59" s="24">
        <f>[1]GR!J$100</f>
        <v>7520</v>
      </c>
      <c r="AK59" s="24">
        <f>[1]GR!K$100</f>
        <v>2940</v>
      </c>
      <c r="AL59" s="24">
        <f>[1]GR!L$100</f>
        <v>88.9</v>
      </c>
      <c r="AM59" s="24">
        <f>[1]GR!M$100</f>
        <v>552</v>
      </c>
      <c r="AN59" s="23" t="s">
        <v>810</v>
      </c>
    </row>
    <row r="60" spans="1:41" s="31" customFormat="1">
      <c r="A60" s="4" t="s">
        <v>6987</v>
      </c>
      <c r="B60" s="4">
        <v>2012</v>
      </c>
      <c r="C60" s="4" t="s">
        <v>7125</v>
      </c>
      <c r="D60" s="4" t="s">
        <v>7126</v>
      </c>
      <c r="E60" s="4" t="s">
        <v>205</v>
      </c>
      <c r="F60" s="4">
        <v>42</v>
      </c>
      <c r="G60" s="4" t="s">
        <v>7127</v>
      </c>
      <c r="H60" s="4" t="s">
        <v>7121</v>
      </c>
      <c r="I60" s="4" t="s">
        <v>14</v>
      </c>
      <c r="J60" s="4" t="s">
        <v>476</v>
      </c>
      <c r="K60" s="4">
        <v>70</v>
      </c>
      <c r="L60" s="4" t="s">
        <v>27</v>
      </c>
      <c r="M60" s="4"/>
      <c r="N60" s="4"/>
      <c r="O60" s="4">
        <v>310</v>
      </c>
      <c r="P60" s="4"/>
      <c r="Q60" s="4"/>
      <c r="R60" s="4">
        <v>0.1</v>
      </c>
      <c r="S60" s="4">
        <v>64.400000000000006</v>
      </c>
      <c r="T60" s="4">
        <v>4</v>
      </c>
      <c r="U60" s="4"/>
      <c r="V60" s="4" t="s">
        <v>5799</v>
      </c>
      <c r="W60" s="4"/>
      <c r="X60" s="4"/>
      <c r="Y60" s="4"/>
      <c r="Z60" s="4"/>
      <c r="AA60" s="4"/>
      <c r="AB60" s="41" t="str">
        <f>[1]GR!B$100</f>
        <v>1.(c)</v>
      </c>
      <c r="AC60" s="24" t="str">
        <f>[1]GR!C$100</f>
        <v>PPC S.A.</v>
      </c>
      <c r="AD60" s="24" t="str">
        <f>[1]GR!D$100</f>
        <v>PPC S.A. SES RODOY</v>
      </c>
      <c r="AE60" s="24">
        <f>[1]GR!E$100</f>
        <v>14265</v>
      </c>
      <c r="AF60" s="24" t="str">
        <f>[1]GR!F$100</f>
        <v>RODOS - KAMEIROS PROVINCIAL ROAD</v>
      </c>
      <c r="AG60" s="24" t="str">
        <f>[1]GR!G$100</f>
        <v/>
      </c>
      <c r="AH60" s="24" t="str">
        <f>[1]GR!H$100</f>
        <v>SORONI</v>
      </c>
      <c r="AI60" s="24" t="str">
        <f>[1]GR!I$100</f>
        <v>85106</v>
      </c>
      <c r="AJ60" s="24">
        <f>[1]GR!J$100</f>
        <v>7520</v>
      </c>
      <c r="AK60" s="24">
        <f>[1]GR!K$100</f>
        <v>2940</v>
      </c>
      <c r="AL60" s="24">
        <f>[1]GR!L$100</f>
        <v>88.9</v>
      </c>
      <c r="AM60" s="24">
        <f>[1]GR!M$100</f>
        <v>552</v>
      </c>
      <c r="AN60" s="23" t="s">
        <v>810</v>
      </c>
    </row>
    <row r="61" spans="1:41" s="31" customFormat="1">
      <c r="A61" s="4" t="s">
        <v>6987</v>
      </c>
      <c r="B61" s="4">
        <v>2012</v>
      </c>
      <c r="C61" s="4" t="s">
        <v>7128</v>
      </c>
      <c r="D61" s="4" t="s">
        <v>7129</v>
      </c>
      <c r="E61" s="4" t="s">
        <v>209</v>
      </c>
      <c r="F61" s="4">
        <v>43</v>
      </c>
      <c r="G61" s="4" t="s">
        <v>7130</v>
      </c>
      <c r="H61" s="4" t="s">
        <v>7121</v>
      </c>
      <c r="I61" s="4" t="s">
        <v>34</v>
      </c>
      <c r="J61" s="4" t="s">
        <v>476</v>
      </c>
      <c r="K61" s="4">
        <v>73</v>
      </c>
      <c r="L61" s="4" t="s">
        <v>27</v>
      </c>
      <c r="M61" s="4"/>
      <c r="N61" s="4"/>
      <c r="O61" s="4">
        <v>471</v>
      </c>
      <c r="P61" s="4"/>
      <c r="Q61" s="4"/>
      <c r="R61" s="4">
        <v>0.1</v>
      </c>
      <c r="S61" s="4">
        <v>79</v>
      </c>
      <c r="T61" s="4">
        <v>1.8</v>
      </c>
      <c r="U61" s="4"/>
      <c r="V61" s="4" t="s">
        <v>5799</v>
      </c>
      <c r="W61" s="4"/>
      <c r="X61" s="4"/>
      <c r="Y61" s="4"/>
      <c r="Z61" s="4"/>
      <c r="AA61" s="4"/>
      <c r="AB61" s="41" t="str">
        <f>[1]GR!B$100</f>
        <v>1.(c)</v>
      </c>
      <c r="AC61" s="24" t="str">
        <f>[1]GR!C$100</f>
        <v>PPC S.A.</v>
      </c>
      <c r="AD61" s="24" t="str">
        <f>[1]GR!D$100</f>
        <v>PPC S.A. SES RODOY</v>
      </c>
      <c r="AE61" s="24">
        <f>[1]GR!E$100</f>
        <v>14265</v>
      </c>
      <c r="AF61" s="24" t="str">
        <f>[1]GR!F$100</f>
        <v>RODOS - KAMEIROS PROVINCIAL ROAD</v>
      </c>
      <c r="AG61" s="24" t="str">
        <f>[1]GR!G$100</f>
        <v/>
      </c>
      <c r="AH61" s="24" t="str">
        <f>[1]GR!H$100</f>
        <v>SORONI</v>
      </c>
      <c r="AI61" s="24" t="str">
        <f>[1]GR!I$100</f>
        <v>85106</v>
      </c>
      <c r="AJ61" s="24">
        <f>[1]GR!J$100</f>
        <v>7520</v>
      </c>
      <c r="AK61" s="24">
        <f>[1]GR!K$100</f>
        <v>2940</v>
      </c>
      <c r="AL61" s="24">
        <f>[1]GR!L$100</f>
        <v>88.9</v>
      </c>
      <c r="AM61" s="24">
        <f>[1]GR!M$100</f>
        <v>552</v>
      </c>
      <c r="AN61" s="23" t="s">
        <v>810</v>
      </c>
    </row>
    <row r="62" spans="1:41" s="31" customFormat="1">
      <c r="A62" s="16" t="s">
        <v>6987</v>
      </c>
      <c r="B62" s="16">
        <v>2012</v>
      </c>
      <c r="C62" s="16" t="s">
        <v>7214</v>
      </c>
      <c r="D62" s="16" t="s">
        <v>7215</v>
      </c>
      <c r="E62" s="16" t="s">
        <v>314</v>
      </c>
      <c r="F62" s="16">
        <v>67</v>
      </c>
      <c r="G62" s="16" t="s">
        <v>7216</v>
      </c>
      <c r="H62" s="16" t="s">
        <v>7217</v>
      </c>
      <c r="I62" s="16" t="s">
        <v>34</v>
      </c>
      <c r="J62" s="16" t="s">
        <v>476</v>
      </c>
      <c r="K62" s="16">
        <v>836</v>
      </c>
      <c r="L62" s="16" t="s">
        <v>27</v>
      </c>
      <c r="M62" s="16"/>
      <c r="N62" s="16"/>
      <c r="O62" s="16"/>
      <c r="P62" s="16"/>
      <c r="Q62" s="16">
        <v>9583.82</v>
      </c>
      <c r="R62" s="16"/>
      <c r="S62" s="16">
        <v>270.786</v>
      </c>
      <c r="T62" s="16"/>
      <c r="U62" s="16" t="s">
        <v>7218</v>
      </c>
      <c r="V62" s="16" t="s">
        <v>5799</v>
      </c>
      <c r="W62" s="16"/>
      <c r="X62" s="16"/>
      <c r="Y62" s="16"/>
      <c r="Z62" s="16"/>
      <c r="AA62" s="16"/>
      <c r="AB62" s="28" t="str">
        <f>[1]GR!B$101</f>
        <v>1.(c)</v>
      </c>
      <c r="AC62" s="31" t="str">
        <f>[1]GR!C$101</f>
        <v>KORINTHOS POWERS S.A</v>
      </c>
      <c r="AD62" s="31" t="str">
        <f>[1]GR!D$101</f>
        <v>KORINTHOS POWERS S.A</v>
      </c>
      <c r="AE62" s="31">
        <f>[1]GR!E$101</f>
        <v>191317</v>
      </c>
      <c r="AF62" s="31" t="str">
        <f>[1]GR!F$101</f>
        <v>71 KM ATHENS – KORINTHOS OLD NATIONAL ROAD</v>
      </c>
      <c r="AG62" s="31" t="str">
        <f>[1]GR!G$101</f>
        <v/>
      </c>
      <c r="AH62" s="31" t="str">
        <f>[1]GR!H$101</f>
        <v>SOUSSAKI, AG. THEODORI</v>
      </c>
      <c r="AI62" s="31" t="str">
        <f>[1]GR!I$101</f>
        <v>20100</v>
      </c>
      <c r="AJ62" s="31">
        <f>[1]GR!J$101</f>
        <v>271</v>
      </c>
      <c r="AK62" s="31">
        <f>[1]GR!K$101</f>
        <v>0</v>
      </c>
      <c r="AL62" s="31">
        <f>[1]GR!L$101</f>
        <v>0</v>
      </c>
      <c r="AM62" s="31">
        <f>[1]GR!M$101</f>
        <v>646</v>
      </c>
      <c r="AN62" s="42" t="s">
        <v>810</v>
      </c>
    </row>
    <row r="63" spans="1:41" s="31" customFormat="1">
      <c r="A63" s="4" t="s">
        <v>6987</v>
      </c>
      <c r="B63" s="4">
        <v>2012</v>
      </c>
      <c r="C63" s="4" t="s">
        <v>7209</v>
      </c>
      <c r="D63" s="4" t="s">
        <v>7210</v>
      </c>
      <c r="E63" s="4" t="s">
        <v>309</v>
      </c>
      <c r="F63" s="4">
        <v>66</v>
      </c>
      <c r="G63" s="4" t="s">
        <v>7211</v>
      </c>
      <c r="H63" s="4" t="s">
        <v>7212</v>
      </c>
      <c r="I63" s="4" t="s">
        <v>34</v>
      </c>
      <c r="J63" s="4" t="s">
        <v>476</v>
      </c>
      <c r="K63" s="4">
        <v>832</v>
      </c>
      <c r="L63" s="4" t="s">
        <v>27</v>
      </c>
      <c r="M63" s="4"/>
      <c r="N63" s="4"/>
      <c r="O63" s="4"/>
      <c r="P63" s="4"/>
      <c r="Q63" s="4">
        <v>17537.75</v>
      </c>
      <c r="R63" s="4"/>
      <c r="S63" s="4">
        <v>351.41899999999998</v>
      </c>
      <c r="T63" s="4"/>
      <c r="U63" s="4" t="s">
        <v>7213</v>
      </c>
      <c r="V63" s="4" t="s">
        <v>5799</v>
      </c>
      <c r="W63" s="4"/>
      <c r="X63" s="4"/>
      <c r="Y63" s="4"/>
      <c r="Z63" s="4"/>
      <c r="AA63" s="4"/>
      <c r="AB63" s="28" t="str">
        <f>[1]GR!B$28</f>
        <v>1.(c)</v>
      </c>
      <c r="AC63" s="31" t="str">
        <f>[1]GR!C$28</f>
        <v>PROTERGIA S.A.</v>
      </c>
      <c r="AD63" s="31" t="str">
        <f>[1]GR!D$28</f>
        <v>AGIOS NIKOLAOS 444,48 POWER PLANT</v>
      </c>
      <c r="AE63" s="31">
        <f>[1]GR!E$28</f>
        <v>177550</v>
      </c>
      <c r="AF63" s="31" t="str">
        <f>[1]GR!F$28</f>
        <v>AGIOS NIKOLAOS</v>
      </c>
      <c r="AG63" s="31" t="str">
        <f>[1]GR!G$28</f>
        <v/>
      </c>
      <c r="AH63" s="31" t="str">
        <f>[1]GR!H$28</f>
        <v>DISTOMO</v>
      </c>
      <c r="AI63" s="31" t="str">
        <f>[1]GR!I$28</f>
        <v>32003</v>
      </c>
      <c r="AJ63" s="31">
        <f>[1]GR!J$28</f>
        <v>351</v>
      </c>
      <c r="AK63" s="31">
        <f>[1]GR!K$28</f>
        <v>0</v>
      </c>
      <c r="AL63" s="31">
        <f>[1]GR!L$28</f>
        <v>0</v>
      </c>
      <c r="AM63" s="31">
        <f>[1]GR!M$28</f>
        <v>866</v>
      </c>
      <c r="AN63" s="42" t="s">
        <v>809</v>
      </c>
    </row>
    <row r="64" spans="1:41" s="31" customFormat="1">
      <c r="A64" s="4" t="s">
        <v>6987</v>
      </c>
      <c r="B64" s="4">
        <v>2012</v>
      </c>
      <c r="C64" s="4" t="s">
        <v>7185</v>
      </c>
      <c r="D64" s="4" t="s">
        <v>7186</v>
      </c>
      <c r="E64" s="4" t="s">
        <v>278</v>
      </c>
      <c r="F64" s="4">
        <v>59</v>
      </c>
      <c r="G64" s="4" t="s">
        <v>7187</v>
      </c>
      <c r="H64" s="4" t="s">
        <v>7188</v>
      </c>
      <c r="I64" s="4" t="s">
        <v>6</v>
      </c>
      <c r="J64" s="4" t="s">
        <v>633</v>
      </c>
      <c r="K64" s="4">
        <v>64</v>
      </c>
      <c r="L64" s="4" t="s">
        <v>8</v>
      </c>
      <c r="M64" s="4"/>
      <c r="N64" s="4"/>
      <c r="O64" s="4">
        <v>767.70118246303684</v>
      </c>
      <c r="P64" s="4"/>
      <c r="Q64" s="4">
        <v>420.31133821324488</v>
      </c>
      <c r="R64" s="4">
        <v>332.3</v>
      </c>
      <c r="S64" s="4">
        <v>95.6</v>
      </c>
      <c r="T64" s="4">
        <v>5</v>
      </c>
      <c r="U64" s="4"/>
      <c r="V64" s="4" t="s">
        <v>6992</v>
      </c>
      <c r="W64" s="4"/>
      <c r="X64" s="4"/>
      <c r="Y64" s="4"/>
      <c r="Z64" s="4"/>
      <c r="AA64" s="4"/>
      <c r="AB64" s="28" t="str">
        <f>[1]GR!B$29</f>
        <v>1.(a)</v>
      </c>
      <c r="AC64" s="31" t="str">
        <f>[1]GR!C$29</f>
        <v>HELLENIC PETROLEUM S.A.</v>
      </c>
      <c r="AD64" s="31" t="str">
        <f>[1]GR!D$29</f>
        <v>HELLENIC PETROLEUM S.A. - THESSALONIKI INDUSTRIAL COMPLEX</v>
      </c>
      <c r="AE64" s="31">
        <f>[1]GR!E$29</f>
        <v>14232</v>
      </c>
      <c r="AF64" s="31" t="str">
        <f>[1]GR!F$29</f>
        <v>P.O.BOX 10044, IONIA</v>
      </c>
      <c r="AG64" s="31" t="str">
        <f>[1]GR!G$29</f>
        <v/>
      </c>
      <c r="AH64" s="31" t="str">
        <f>[1]GR!H$29</f>
        <v>ECHEDOROS</v>
      </c>
      <c r="AI64" s="31" t="str">
        <f>[1]GR!I$29</f>
        <v>54110</v>
      </c>
      <c r="AJ64" s="31">
        <f>[1]GR!J$29</f>
        <v>449</v>
      </c>
      <c r="AK64" s="31">
        <f>[1]GR!K$29</f>
        <v>1500</v>
      </c>
      <c r="AL64" s="31">
        <f>[1]GR!L$29</f>
        <v>58.1</v>
      </c>
      <c r="AM64" s="31">
        <f>[1]GR!M$29</f>
        <v>330</v>
      </c>
      <c r="AN64" s="42" t="s">
        <v>809</v>
      </c>
    </row>
    <row r="65" spans="1:41" s="31" customFormat="1">
      <c r="A65" s="4" t="s">
        <v>6987</v>
      </c>
      <c r="B65" s="4">
        <v>2012</v>
      </c>
      <c r="C65" s="4" t="s">
        <v>7189</v>
      </c>
      <c r="D65" s="4" t="s">
        <v>7190</v>
      </c>
      <c r="E65" s="4" t="s">
        <v>282</v>
      </c>
      <c r="F65" s="4">
        <v>60</v>
      </c>
      <c r="G65" s="4" t="s">
        <v>7191</v>
      </c>
      <c r="H65" s="4" t="s">
        <v>7188</v>
      </c>
      <c r="I65" s="4" t="s">
        <v>14</v>
      </c>
      <c r="J65" s="4" t="s">
        <v>633</v>
      </c>
      <c r="K65" s="4">
        <v>66.599999999999994</v>
      </c>
      <c r="L65" s="4" t="s">
        <v>8</v>
      </c>
      <c r="M65" s="4"/>
      <c r="N65" s="4"/>
      <c r="O65" s="4">
        <v>630.14909898559745</v>
      </c>
      <c r="P65" s="4"/>
      <c r="Q65" s="4">
        <v>879.77669609787301</v>
      </c>
      <c r="R65" s="4">
        <v>197.5</v>
      </c>
      <c r="S65" s="4">
        <v>51.7</v>
      </c>
      <c r="T65" s="4">
        <v>4.0999999999999996</v>
      </c>
      <c r="U65" s="4"/>
      <c r="V65" s="4" t="s">
        <v>5799</v>
      </c>
      <c r="W65" s="4"/>
      <c r="X65" s="4"/>
      <c r="Y65" s="4"/>
      <c r="Z65" s="4"/>
      <c r="AA65" s="4"/>
      <c r="AB65" s="28" t="str">
        <f>[1]GR!B$29</f>
        <v>1.(a)</v>
      </c>
      <c r="AC65" s="31" t="str">
        <f>[1]GR!C$29</f>
        <v>HELLENIC PETROLEUM S.A.</v>
      </c>
      <c r="AD65" s="31" t="str">
        <f>[1]GR!D$29</f>
        <v>HELLENIC PETROLEUM S.A. - THESSALONIKI INDUSTRIAL COMPLEX</v>
      </c>
      <c r="AE65" s="31">
        <f>[1]GR!E$29</f>
        <v>14232</v>
      </c>
      <c r="AF65" s="31" t="str">
        <f>[1]GR!F$29</f>
        <v>P.O.BOX 10044, IONIA</v>
      </c>
      <c r="AG65" s="31" t="str">
        <f>[1]GR!G$29</f>
        <v/>
      </c>
      <c r="AH65" s="31" t="str">
        <f>[1]GR!H$29</f>
        <v>ECHEDOROS</v>
      </c>
      <c r="AI65" s="31" t="str">
        <f>[1]GR!I$29</f>
        <v>54110</v>
      </c>
      <c r="AJ65" s="31">
        <f>[1]GR!J$29</f>
        <v>449</v>
      </c>
      <c r="AK65" s="31">
        <f>[1]GR!K$29</f>
        <v>1500</v>
      </c>
      <c r="AL65" s="31">
        <f>[1]GR!L$29</f>
        <v>58.1</v>
      </c>
      <c r="AM65" s="31">
        <f>[1]GR!M$29</f>
        <v>330</v>
      </c>
      <c r="AN65" s="42" t="s">
        <v>809</v>
      </c>
    </row>
    <row r="66" spans="1:41" s="31" customFormat="1">
      <c r="A66" s="4" t="s">
        <v>6987</v>
      </c>
      <c r="B66" s="4">
        <v>2012</v>
      </c>
      <c r="C66" s="4" t="s">
        <v>7192</v>
      </c>
      <c r="D66" s="4" t="s">
        <v>7193</v>
      </c>
      <c r="E66" s="4" t="s">
        <v>286</v>
      </c>
      <c r="F66" s="4">
        <v>61</v>
      </c>
      <c r="G66" s="4" t="s">
        <v>7194</v>
      </c>
      <c r="H66" s="4" t="s">
        <v>7188</v>
      </c>
      <c r="I66" s="4" t="s">
        <v>34</v>
      </c>
      <c r="J66" s="4" t="s">
        <v>633</v>
      </c>
      <c r="K66" s="4">
        <v>70.8</v>
      </c>
      <c r="L66" s="4" t="s">
        <v>8</v>
      </c>
      <c r="M66" s="4"/>
      <c r="N66" s="4"/>
      <c r="O66" s="4">
        <v>127.94394152490484</v>
      </c>
      <c r="P66" s="4"/>
      <c r="Q66" s="4">
        <v>1126.914575363651</v>
      </c>
      <c r="R66" s="4">
        <v>65.5</v>
      </c>
      <c r="S66" s="4">
        <v>47</v>
      </c>
      <c r="T66" s="4">
        <v>8.5</v>
      </c>
      <c r="U66" s="4"/>
      <c r="V66" s="4" t="s">
        <v>5799</v>
      </c>
      <c r="W66" s="4"/>
      <c r="X66" s="4"/>
      <c r="Y66" s="4"/>
      <c r="Z66" s="4"/>
      <c r="AA66" s="4"/>
      <c r="AB66" s="28" t="str">
        <f>[1]GR!B$29</f>
        <v>1.(a)</v>
      </c>
      <c r="AC66" s="31" t="str">
        <f>[1]GR!C$29</f>
        <v>HELLENIC PETROLEUM S.A.</v>
      </c>
      <c r="AD66" s="31" t="str">
        <f>[1]GR!D$29</f>
        <v>HELLENIC PETROLEUM S.A. - THESSALONIKI INDUSTRIAL COMPLEX</v>
      </c>
      <c r="AE66" s="31">
        <f>[1]GR!E$29</f>
        <v>14232</v>
      </c>
      <c r="AF66" s="31" t="str">
        <f>[1]GR!F$29</f>
        <v>P.O.BOX 10044, IONIA</v>
      </c>
      <c r="AG66" s="31" t="str">
        <f>[1]GR!G$29</f>
        <v/>
      </c>
      <c r="AH66" s="31" t="str">
        <f>[1]GR!H$29</f>
        <v>ECHEDOROS</v>
      </c>
      <c r="AI66" s="31" t="str">
        <f>[1]GR!I$29</f>
        <v>54110</v>
      </c>
      <c r="AJ66" s="31">
        <f>[1]GR!J$29</f>
        <v>449</v>
      </c>
      <c r="AK66" s="31">
        <f>[1]GR!K$29</f>
        <v>1500</v>
      </c>
      <c r="AL66" s="31">
        <f>[1]GR!L$29</f>
        <v>58.1</v>
      </c>
      <c r="AM66" s="31">
        <f>[1]GR!M$29</f>
        <v>330</v>
      </c>
      <c r="AN66" s="42" t="s">
        <v>809</v>
      </c>
    </row>
    <row r="67" spans="1:41" s="31" customFormat="1">
      <c r="A67" s="4" t="s">
        <v>6987</v>
      </c>
      <c r="B67" s="4">
        <v>2012</v>
      </c>
      <c r="C67" s="4" t="s">
        <v>7151</v>
      </c>
      <c r="D67" s="4" t="s">
        <v>7152</v>
      </c>
      <c r="E67" s="4" t="s">
        <v>235</v>
      </c>
      <c r="F67" s="4">
        <v>49</v>
      </c>
      <c r="G67" s="4" t="s">
        <v>7153</v>
      </c>
      <c r="H67" s="4" t="s">
        <v>7154</v>
      </c>
      <c r="I67" s="4" t="s">
        <v>34</v>
      </c>
      <c r="J67" s="4" t="s">
        <v>476</v>
      </c>
      <c r="K67" s="4">
        <v>709.7</v>
      </c>
      <c r="L67" s="4" t="s">
        <v>27</v>
      </c>
      <c r="M67" s="4"/>
      <c r="N67" s="4"/>
      <c r="O67" s="4">
        <v>0.24823899999999996</v>
      </c>
      <c r="P67" s="4">
        <v>14267.906295320001</v>
      </c>
      <c r="Q67" s="4"/>
      <c r="R67" s="4"/>
      <c r="S67" s="4">
        <v>29.63</v>
      </c>
      <c r="T67" s="4"/>
      <c r="U67" s="4"/>
      <c r="V67" s="4" t="s">
        <v>5799</v>
      </c>
      <c r="W67" s="4"/>
      <c r="X67" s="4"/>
      <c r="Y67" s="4"/>
      <c r="Z67" s="4"/>
      <c r="AA67" s="4"/>
      <c r="AB67" s="28" t="str">
        <f>[1]GR!B$114</f>
        <v>1.(c)</v>
      </c>
      <c r="AC67" s="31" t="str">
        <f>[1]GR!C$114</f>
        <v>ELPEDISON POWER S.A.</v>
      </c>
      <c r="AD67" s="31" t="str">
        <f>[1]GR!D$114</f>
        <v>THISVI 421,6 MW POWER PLANT</v>
      </c>
      <c r="AE67" s="31">
        <f>[1]GR!E$114</f>
        <v>177551</v>
      </c>
      <c r="AF67" s="31" t="str">
        <f>[1]GR!F$114</f>
        <v>INDUSTRIAL AREA OF THISVIS</v>
      </c>
      <c r="AG67" s="31" t="str">
        <f>[1]GR!G$114</f>
        <v/>
      </c>
      <c r="AH67" s="31" t="str">
        <f>[1]GR!H$114</f>
        <v>THISVI</v>
      </c>
      <c r="AI67" s="31" t="str">
        <f>[1]GR!I$114</f>
        <v>32010</v>
      </c>
      <c r="AJ67" s="31">
        <f>[1]GR!J$114</f>
        <v>0</v>
      </c>
      <c r="AK67" s="31">
        <f>[1]GR!K$114</f>
        <v>0</v>
      </c>
      <c r="AL67" s="31">
        <f>[1]GR!L$114</f>
        <v>0</v>
      </c>
      <c r="AM67" s="31">
        <f>[1]GR!M$114</f>
        <v>771</v>
      </c>
      <c r="AN67" s="42" t="s">
        <v>810</v>
      </c>
    </row>
    <row r="68" spans="1:41" s="31" customFormat="1">
      <c r="A68" s="4" t="s">
        <v>6987</v>
      </c>
      <c r="B68" s="4">
        <v>2012</v>
      </c>
      <c r="C68" s="4" t="s">
        <v>7139</v>
      </c>
      <c r="D68" s="4" t="s">
        <v>7140</v>
      </c>
      <c r="E68" s="4" t="s">
        <v>221</v>
      </c>
      <c r="F68" s="4">
        <v>46</v>
      </c>
      <c r="G68" s="4" t="s">
        <v>7141</v>
      </c>
      <c r="H68" s="4" t="s">
        <v>7142</v>
      </c>
      <c r="I68" s="4" t="s">
        <v>34</v>
      </c>
      <c r="J68" s="4" t="s">
        <v>476</v>
      </c>
      <c r="K68" s="4">
        <v>369.40499999999997</v>
      </c>
      <c r="L68" s="4" t="s">
        <v>27</v>
      </c>
      <c r="M68" s="4"/>
      <c r="N68" s="4"/>
      <c r="O68" s="4">
        <v>3.9E-2</v>
      </c>
      <c r="P68" s="4">
        <v>0.91</v>
      </c>
      <c r="Q68" s="4"/>
      <c r="R68" s="4">
        <v>0</v>
      </c>
      <c r="S68" s="4">
        <v>7.0000000000000007E-2</v>
      </c>
      <c r="T68" s="4">
        <v>0</v>
      </c>
      <c r="U68" s="4"/>
      <c r="V68" s="4" t="s">
        <v>5799</v>
      </c>
      <c r="W68" s="4"/>
      <c r="X68" s="4"/>
      <c r="Y68" s="4"/>
      <c r="Z68" s="4"/>
      <c r="AA68" s="4"/>
      <c r="AB68" s="41" t="str">
        <f>[1]GR!B$116</f>
        <v>1.(c)</v>
      </c>
      <c r="AC68" s="24" t="str">
        <f>[1]GR!C$116</f>
        <v>GROUP GEK-TERNA</v>
      </c>
      <c r="AD68" s="24" t="str">
        <f>[1]GR!D$116</f>
        <v>HERON II VIOTIA S.A</v>
      </c>
      <c r="AE68" s="24">
        <f>[1]GR!E$116</f>
        <v>177553</v>
      </c>
      <c r="AF68" s="24" t="str">
        <f>[1]GR!F$116</f>
        <v>4 KM THIVA - ELEFSINA NATIONAL ROAD</v>
      </c>
      <c r="AG68" s="24" t="str">
        <f>[1]GR!G$116</f>
        <v/>
      </c>
      <c r="AH68" s="24" t="str">
        <f>[1]GR!H$116</f>
        <v>THIVA</v>
      </c>
      <c r="AI68" s="24" t="str">
        <f>[1]GR!I$116</f>
        <v>32200</v>
      </c>
      <c r="AJ68" s="24">
        <f>[1]GR!J$116</f>
        <v>123</v>
      </c>
      <c r="AK68" s="24">
        <f>[1]GR!K$116</f>
        <v>0</v>
      </c>
      <c r="AL68" s="24">
        <f>[1]GR!L$116</f>
        <v>0</v>
      </c>
      <c r="AM68" s="24">
        <f>[1]GR!M$116</f>
        <v>486</v>
      </c>
      <c r="AN68" s="23" t="s">
        <v>810</v>
      </c>
      <c r="AO68" s="24"/>
    </row>
    <row r="69" spans="1:41" s="32" customFormat="1" ht="15" thickBot="1">
      <c r="A69" s="33" t="s">
        <v>6987</v>
      </c>
      <c r="B69" s="33">
        <v>2012</v>
      </c>
      <c r="C69" s="33" t="s">
        <v>7143</v>
      </c>
      <c r="D69" s="33" t="s">
        <v>7144</v>
      </c>
      <c r="E69" s="33" t="s">
        <v>225</v>
      </c>
      <c r="F69" s="33">
        <v>47</v>
      </c>
      <c r="G69" s="33" t="s">
        <v>7145</v>
      </c>
      <c r="H69" s="33" t="s">
        <v>7142</v>
      </c>
      <c r="I69" s="33" t="s">
        <v>34</v>
      </c>
      <c r="J69" s="33" t="s">
        <v>476</v>
      </c>
      <c r="K69" s="33">
        <v>760.49</v>
      </c>
      <c r="L69" s="33" t="s">
        <v>27</v>
      </c>
      <c r="M69" s="33"/>
      <c r="N69" s="33"/>
      <c r="O69" s="33"/>
      <c r="P69" s="33">
        <v>9797.77</v>
      </c>
      <c r="Q69" s="33"/>
      <c r="R69" s="33">
        <v>0.75</v>
      </c>
      <c r="S69" s="33">
        <v>122.84</v>
      </c>
      <c r="T69" s="33">
        <v>0</v>
      </c>
      <c r="U69" s="33"/>
      <c r="V69" s="33" t="s">
        <v>5799</v>
      </c>
      <c r="W69" s="33"/>
      <c r="X69" s="33"/>
      <c r="Y69" s="33"/>
      <c r="Z69" s="33"/>
      <c r="AA69" s="33"/>
      <c r="AB69" s="93" t="str">
        <f>[1]GR!B$116</f>
        <v>1.(c)</v>
      </c>
      <c r="AC69" s="45" t="str">
        <f>[1]GR!C$116</f>
        <v>GROUP GEK-TERNA</v>
      </c>
      <c r="AD69" s="45" t="str">
        <f>[1]GR!D$116</f>
        <v>HERON II VIOTIA S.A</v>
      </c>
      <c r="AE69" s="45">
        <f>[1]GR!E$116</f>
        <v>177553</v>
      </c>
      <c r="AF69" s="45" t="str">
        <f>[1]GR!F$116</f>
        <v>4 KM THIVA - ELEFSINA NATIONAL ROAD</v>
      </c>
      <c r="AG69" s="45" t="str">
        <f>[1]GR!G$116</f>
        <v/>
      </c>
      <c r="AH69" s="45" t="str">
        <f>[1]GR!H$116</f>
        <v>THIVA</v>
      </c>
      <c r="AI69" s="45" t="str">
        <f>[1]GR!I$116</f>
        <v>32200</v>
      </c>
      <c r="AJ69" s="45">
        <f>[1]GR!J$116</f>
        <v>123</v>
      </c>
      <c r="AK69" s="45">
        <f>[1]GR!K$116</f>
        <v>0</v>
      </c>
      <c r="AL69" s="45">
        <f>[1]GR!L$116</f>
        <v>0</v>
      </c>
      <c r="AM69" s="45">
        <f>[1]GR!M$116</f>
        <v>486</v>
      </c>
      <c r="AN69" s="23" t="s">
        <v>810</v>
      </c>
      <c r="AO69" s="24"/>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48">
        <f>COUNTA($AN$3:$AN$69)+COUNTBLANK($AN$3:$AN$69)</f>
        <v>67</v>
      </c>
      <c r="AO70" s="49" t="s">
        <v>4171</v>
      </c>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50">
        <f>COUNTIF($AN$3:$AN$69,"p")</f>
        <v>0</v>
      </c>
      <c r="AO71" s="51" t="s">
        <v>808</v>
      </c>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50">
        <f>COUNTIF($AN$3:$AN$69,"n")</f>
        <v>46</v>
      </c>
      <c r="AO72" s="51" t="s">
        <v>810</v>
      </c>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50">
        <f>COUNTIF($AN$3:$AN$69,"m")</f>
        <v>8</v>
      </c>
      <c r="AO73" s="51" t="s">
        <v>809</v>
      </c>
    </row>
    <row r="74" spans="1:41" s="67" customFormat="1" ht="15" thickBo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52">
        <f>COUNTIF($AN$3:$AN$69,"l")</f>
        <v>5</v>
      </c>
      <c r="AO74" s="53" t="s">
        <v>12971</v>
      </c>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69">
    <sortCondition ref="H3:H69"/>
  </sortState>
  <mergeCells count="3">
    <mergeCell ref="A1:H1"/>
    <mergeCell ref="AC1:AI1"/>
    <mergeCell ref="AN1:AN2"/>
  </mergeCells>
  <pageMargins left="0.7" right="0.7" top="0.78740157499999996" bottom="0.78740157499999996" header="0.3" footer="0.3"/>
  <legacyDrawing r:id="rId1"/>
</worksheet>
</file>

<file path=xl/worksheets/sheet13.xml><?xml version="1.0" encoding="utf-8"?>
<worksheet xmlns="http://schemas.openxmlformats.org/spreadsheetml/2006/main" xmlns:r="http://schemas.openxmlformats.org/officeDocument/2006/relationships">
  <dimension ref="A1:AO196"/>
  <sheetViews>
    <sheetView zoomScale="85" zoomScaleNormal="85" workbookViewId="0">
      <selection activeCell="V2" sqref="V2"/>
    </sheetView>
  </sheetViews>
  <sheetFormatPr defaultColWidth="11.5546875" defaultRowHeight="14.4"/>
  <cols>
    <col min="1" max="1" width="4" customWidth="1"/>
    <col min="2" max="2" width="5.33203125" customWidth="1"/>
    <col min="3" max="3" width="6.33203125" customWidth="1"/>
    <col min="4" max="4" width="9.88671875" bestFit="1" customWidth="1"/>
    <col min="5" max="5" width="7.33203125" customWidth="1"/>
    <col min="6" max="6" width="3" customWidth="1"/>
    <col min="7" max="7" width="28.109375" customWidth="1"/>
    <col min="8" max="8" width="14.664062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4.6640625" style="12" customWidth="1"/>
    <col min="29" max="32" width="10.88671875" style="20" customWidth="1"/>
    <col min="33" max="33" width="5.88671875" style="20" customWidth="1"/>
    <col min="34" max="34" width="10.88671875" style="20" customWidth="1"/>
    <col min="35" max="35" width="5.4414062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0"/>
      <c r="AK1" s="110"/>
      <c r="AL1" s="110"/>
      <c r="AM1" s="110"/>
      <c r="AN1" s="139" t="s">
        <v>6986</v>
      </c>
    </row>
    <row r="2" spans="1:41" ht="105.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7220</v>
      </c>
      <c r="B3" s="4">
        <v>2012</v>
      </c>
      <c r="C3" s="4" t="s">
        <v>7236</v>
      </c>
      <c r="D3" s="4" t="s">
        <v>7237</v>
      </c>
      <c r="E3" s="4" t="s">
        <v>31</v>
      </c>
      <c r="F3" s="4">
        <v>5</v>
      </c>
      <c r="G3" s="4" t="s">
        <v>7238</v>
      </c>
      <c r="H3" s="4" t="s">
        <v>7239</v>
      </c>
      <c r="I3" s="4" t="s">
        <v>6</v>
      </c>
      <c r="J3" s="4" t="s">
        <v>476</v>
      </c>
      <c r="K3" s="4">
        <v>176.2</v>
      </c>
      <c r="L3" s="4" t="s">
        <v>8</v>
      </c>
      <c r="M3" s="4">
        <v>3458.73</v>
      </c>
      <c r="N3" s="4">
        <v>174.1</v>
      </c>
      <c r="O3" s="4"/>
      <c r="P3" s="4">
        <v>5.67</v>
      </c>
      <c r="Q3" s="4"/>
      <c r="R3" s="4">
        <v>335.59</v>
      </c>
      <c r="S3" s="4">
        <v>332.94</v>
      </c>
      <c r="T3" s="4">
        <v>22.047000000000001</v>
      </c>
      <c r="U3" s="87" t="s">
        <v>7240</v>
      </c>
      <c r="V3" s="4"/>
      <c r="W3" s="4"/>
      <c r="X3" s="4"/>
      <c r="Y3" s="4"/>
      <c r="Z3" s="4"/>
      <c r="AA3" s="4"/>
      <c r="AB3" s="28" t="str">
        <f>[1]HU!B$13</f>
        <v>1.(c)</v>
      </c>
      <c r="AC3" s="31" t="str">
        <f>[1]HU!C$13</f>
        <v>Bakonyi Bioenergia Kft.</v>
      </c>
      <c r="AD3" s="31" t="str">
        <f>[1]HU!D$13</f>
        <v>Bakonyi Bioenergia Kft.</v>
      </c>
      <c r="AE3" s="31">
        <f>[1]HU!E$13</f>
        <v>39820</v>
      </c>
      <c r="AF3" s="31" t="str">
        <f>[1]HU!F$13</f>
        <v>Gyártelep</v>
      </c>
      <c r="AG3" s="31" t="str">
        <f>[1]HU!G$13</f>
        <v>_</v>
      </c>
      <c r="AH3" s="31" t="str">
        <f>[1]HU!H$13</f>
        <v>Ajka</v>
      </c>
      <c r="AI3" s="31" t="str">
        <f>[1]HU!I$13</f>
        <v>8400</v>
      </c>
      <c r="AJ3" s="31">
        <f>[1]HU!J$13</f>
        <v>333</v>
      </c>
      <c r="AK3" s="31">
        <f>[1]HU!K$13</f>
        <v>336</v>
      </c>
      <c r="AL3" s="31">
        <f>[1]HU!L$13</f>
        <v>0</v>
      </c>
      <c r="AM3" s="31">
        <f>[1]HU!M$13</f>
        <v>347</v>
      </c>
      <c r="AN3" s="42" t="s">
        <v>810</v>
      </c>
      <c r="AO3" s="31"/>
    </row>
    <row r="4" spans="1:41" s="24" customFormat="1">
      <c r="A4" s="4" t="s">
        <v>7220</v>
      </c>
      <c r="B4" s="4">
        <v>2012</v>
      </c>
      <c r="C4" s="4" t="s">
        <v>7241</v>
      </c>
      <c r="D4" s="4" t="s">
        <v>7242</v>
      </c>
      <c r="E4" s="4" t="s">
        <v>37</v>
      </c>
      <c r="F4" s="4">
        <v>6</v>
      </c>
      <c r="G4" s="4" t="s">
        <v>7243</v>
      </c>
      <c r="H4" s="4" t="s">
        <v>7239</v>
      </c>
      <c r="I4" s="4" t="s">
        <v>6</v>
      </c>
      <c r="J4" s="4" t="s">
        <v>15</v>
      </c>
      <c r="K4" s="4">
        <v>264.3</v>
      </c>
      <c r="L4" s="4" t="s">
        <v>8</v>
      </c>
      <c r="M4" s="4">
        <v>726.3</v>
      </c>
      <c r="N4" s="4">
        <v>2955.31</v>
      </c>
      <c r="O4" s="4"/>
      <c r="P4" s="4">
        <v>6.2</v>
      </c>
      <c r="Q4" s="4"/>
      <c r="R4" s="4">
        <v>494.53</v>
      </c>
      <c r="S4" s="4">
        <v>364.22</v>
      </c>
      <c r="T4" s="4">
        <v>23.151</v>
      </c>
      <c r="U4" s="89"/>
      <c r="V4" s="4"/>
      <c r="W4" s="4"/>
      <c r="X4" s="4"/>
      <c r="Y4" s="4"/>
      <c r="Z4" s="4"/>
      <c r="AA4" s="4"/>
      <c r="AB4" s="28" t="str">
        <f>[1]HU!B$14</f>
        <v>1.(c)</v>
      </c>
      <c r="AC4" s="31" t="str">
        <f>[1]HU!C$14</f>
        <v>Bakonyi Erőmű Zrt.</v>
      </c>
      <c r="AD4" s="31" t="str">
        <f>[1]HU!D$14</f>
        <v>Bakonyi Erőmű Zrt.</v>
      </c>
      <c r="AE4" s="31">
        <f>[1]HU!E$14</f>
        <v>281</v>
      </c>
      <c r="AF4" s="31" t="str">
        <f>[1]HU!F$14</f>
        <v>Gyártelep</v>
      </c>
      <c r="AG4" s="31" t="str">
        <f>[1]HU!G$14</f>
        <v>_</v>
      </c>
      <c r="AH4" s="31" t="str">
        <f>[1]HU!H$14</f>
        <v>Ajka</v>
      </c>
      <c r="AI4" s="31" t="str">
        <f>[1]HU!I$14</f>
        <v>8400</v>
      </c>
      <c r="AJ4" s="31">
        <f>[1]HU!J$14</f>
        <v>368</v>
      </c>
      <c r="AK4" s="31">
        <f>[1]HU!K$14</f>
        <v>499</v>
      </c>
      <c r="AL4" s="31">
        <f>[1]HU!L$14</f>
        <v>0</v>
      </c>
      <c r="AM4" s="31">
        <f>[1]HU!M$14</f>
        <v>407</v>
      </c>
      <c r="AN4" s="42" t="s">
        <v>810</v>
      </c>
      <c r="AO4" s="31"/>
    </row>
    <row r="5" spans="1:41" s="24" customFormat="1">
      <c r="A5" s="4" t="s">
        <v>7220</v>
      </c>
      <c r="B5" s="4">
        <v>2012</v>
      </c>
      <c r="C5" s="4" t="s">
        <v>7244</v>
      </c>
      <c r="D5" s="4" t="s">
        <v>7245</v>
      </c>
      <c r="E5" s="4" t="s">
        <v>41</v>
      </c>
      <c r="F5" s="4">
        <v>7</v>
      </c>
      <c r="G5" s="4" t="s">
        <v>7246</v>
      </c>
      <c r="H5" s="4" t="s">
        <v>7239</v>
      </c>
      <c r="I5" s="4" t="s">
        <v>34</v>
      </c>
      <c r="J5" s="4" t="s">
        <v>15</v>
      </c>
      <c r="K5" s="4">
        <v>289.52</v>
      </c>
      <c r="L5" s="4" t="s">
        <v>27</v>
      </c>
      <c r="M5" s="4"/>
      <c r="N5" s="4"/>
      <c r="O5" s="4">
        <v>20.38</v>
      </c>
      <c r="P5" s="4">
        <v>105.17</v>
      </c>
      <c r="Q5" s="4"/>
      <c r="R5" s="4">
        <v>18.21</v>
      </c>
      <c r="S5" s="4">
        <v>3.5324</v>
      </c>
      <c r="T5" s="4">
        <v>0</v>
      </c>
      <c r="U5" s="89"/>
      <c r="V5" s="4"/>
      <c r="W5" s="4"/>
      <c r="X5" s="4"/>
      <c r="Y5" s="4"/>
      <c r="Z5" s="4"/>
      <c r="AA5" s="4"/>
      <c r="AB5" s="28" t="str">
        <f>[1]HU!B$17</f>
        <v>1.(c)</v>
      </c>
      <c r="AC5" s="31" t="str">
        <f>[1]HU!C$17</f>
        <v>Magyar Villamos Művek Zrt.</v>
      </c>
      <c r="AD5" s="31" t="str">
        <f>[1]HU!D$17</f>
        <v>MVM BVMT Zrt.</v>
      </c>
      <c r="AE5" s="31">
        <f>[1]HU!E$17</f>
        <v>191336</v>
      </c>
      <c r="AF5" s="31" t="str">
        <f>[1]HU!F$17</f>
        <v>Gyártelep</v>
      </c>
      <c r="AG5" s="31" t="str">
        <f>[1]HU!G$17</f>
        <v>Hrsz. : 1961/1.</v>
      </c>
      <c r="AH5" s="31" t="str">
        <f>[1]HU!H$17</f>
        <v>Ajka</v>
      </c>
      <c r="AI5" s="31" t="str">
        <f>[1]HU!I$17</f>
        <v>8400</v>
      </c>
      <c r="AJ5" s="31">
        <f>[1]HU!J$17</f>
        <v>0</v>
      </c>
      <c r="AK5" s="31">
        <f>[1]HU!K$17</f>
        <v>0</v>
      </c>
      <c r="AL5" s="31">
        <f>[1]HU!L$17</f>
        <v>0</v>
      </c>
      <c r="AM5" s="31">
        <f>[1]HU!M$17</f>
        <v>0</v>
      </c>
      <c r="AN5" s="42" t="s">
        <v>810</v>
      </c>
      <c r="AO5" s="31"/>
    </row>
    <row r="6" spans="1:41" s="24" customFormat="1">
      <c r="A6" s="4" t="s">
        <v>7220</v>
      </c>
      <c r="B6" s="4">
        <v>2012</v>
      </c>
      <c r="C6" s="4" t="s">
        <v>7349</v>
      </c>
      <c r="D6" s="4" t="s">
        <v>7350</v>
      </c>
      <c r="E6" s="4" t="s">
        <v>167</v>
      </c>
      <c r="F6" s="4">
        <v>34</v>
      </c>
      <c r="G6" s="4" t="s">
        <v>7351</v>
      </c>
      <c r="H6" s="4" t="s">
        <v>7352</v>
      </c>
      <c r="I6" s="4" t="s">
        <v>14</v>
      </c>
      <c r="J6" s="4" t="s">
        <v>15</v>
      </c>
      <c r="K6" s="4">
        <v>814</v>
      </c>
      <c r="L6" s="4" t="s">
        <v>27</v>
      </c>
      <c r="M6" s="4"/>
      <c r="N6" s="4"/>
      <c r="O6" s="4">
        <v>3.57</v>
      </c>
      <c r="P6" s="4">
        <v>527.13</v>
      </c>
      <c r="Q6" s="4"/>
      <c r="R6" s="4">
        <v>0.61</v>
      </c>
      <c r="S6" s="4">
        <v>610.59</v>
      </c>
      <c r="T6" s="4"/>
      <c r="U6" s="87"/>
      <c r="V6" s="4"/>
      <c r="W6" s="4"/>
      <c r="X6" s="4"/>
      <c r="Y6" s="4"/>
      <c r="Z6" s="4"/>
      <c r="AA6" s="4"/>
      <c r="AB6" s="28" t="str">
        <f>[1]HU!B$103</f>
        <v>1.(c)</v>
      </c>
      <c r="AC6" s="31" t="str">
        <f>[1]HU!C$103</f>
        <v>Alpiq Ltd</v>
      </c>
      <c r="AD6" s="31" t="str">
        <f>[1]HU!D$103</f>
        <v>Alpiq Csepel Kft.</v>
      </c>
      <c r="AE6" s="31">
        <f>[1]HU!E$103</f>
        <v>856</v>
      </c>
      <c r="AF6" s="31" t="str">
        <f>[1]HU!F$103</f>
        <v>Hőerőmű u.</v>
      </c>
      <c r="AG6" s="31" t="str">
        <f>[1]HU!G$103</f>
        <v>3.</v>
      </c>
      <c r="AH6" s="31" t="str">
        <f>[1]HU!H$103</f>
        <v>Budapest 21. ker.</v>
      </c>
      <c r="AI6" s="31" t="str">
        <f>[1]HU!I$103</f>
        <v>1211</v>
      </c>
      <c r="AJ6" s="31">
        <f>[1]HU!J$103</f>
        <v>805</v>
      </c>
      <c r="AK6" s="31">
        <f>[1]HU!K$103</f>
        <v>0</v>
      </c>
      <c r="AL6" s="31">
        <f>[1]HU!L$103</f>
        <v>0</v>
      </c>
      <c r="AM6" s="31">
        <f>[1]HU!M$103</f>
        <v>728</v>
      </c>
      <c r="AN6" s="42" t="s">
        <v>810</v>
      </c>
      <c r="AO6" s="31"/>
    </row>
    <row r="7" spans="1:41" s="24" customFormat="1">
      <c r="A7" s="4" t="s">
        <v>7220</v>
      </c>
      <c r="B7" s="4">
        <v>2012</v>
      </c>
      <c r="C7" s="4" t="s">
        <v>7353</v>
      </c>
      <c r="D7" s="4" t="s">
        <v>7354</v>
      </c>
      <c r="E7" s="4" t="s">
        <v>172</v>
      </c>
      <c r="F7" s="4">
        <v>35</v>
      </c>
      <c r="G7" s="4" t="s">
        <v>7355</v>
      </c>
      <c r="H7" s="4" t="s">
        <v>7352</v>
      </c>
      <c r="I7" s="4" t="s">
        <v>6</v>
      </c>
      <c r="J7" s="4" t="s">
        <v>202</v>
      </c>
      <c r="K7" s="4">
        <v>116</v>
      </c>
      <c r="L7" s="4" t="s">
        <v>8</v>
      </c>
      <c r="M7" s="4"/>
      <c r="N7" s="4"/>
      <c r="O7" s="4"/>
      <c r="P7" s="4">
        <v>13.93</v>
      </c>
      <c r="Q7" s="4"/>
      <c r="R7" s="4"/>
      <c r="S7" s="4">
        <v>2.11</v>
      </c>
      <c r="T7" s="4">
        <v>0</v>
      </c>
      <c r="U7" s="88"/>
      <c r="V7" s="4"/>
      <c r="W7" s="4"/>
      <c r="X7" s="4"/>
      <c r="Y7" s="4"/>
      <c r="Z7" s="4"/>
      <c r="AA7" s="4"/>
      <c r="AB7" s="28" t="str">
        <f>[1]HU!B$103</f>
        <v>1.(c)</v>
      </c>
      <c r="AC7" s="31" t="str">
        <f>[1]HU!C$103</f>
        <v>Alpiq Ltd</v>
      </c>
      <c r="AD7" s="31" t="str">
        <f>[1]HU!D$103</f>
        <v>Alpiq Csepel Kft.</v>
      </c>
      <c r="AE7" s="31">
        <f>[1]HU!E$103</f>
        <v>856</v>
      </c>
      <c r="AF7" s="31" t="str">
        <f>[1]HU!F$103</f>
        <v>Hőerőmű u.</v>
      </c>
      <c r="AG7" s="31" t="str">
        <f>[1]HU!G$103</f>
        <v>3.</v>
      </c>
      <c r="AH7" s="31" t="str">
        <f>[1]HU!H$103</f>
        <v>Budapest 21. ker.</v>
      </c>
      <c r="AI7" s="31" t="str">
        <f>[1]HU!I$103</f>
        <v>1211</v>
      </c>
      <c r="AJ7" s="31">
        <f>[1]HU!J$103</f>
        <v>805</v>
      </c>
      <c r="AK7" s="31">
        <f>[1]HU!K$103</f>
        <v>0</v>
      </c>
      <c r="AL7" s="31">
        <f>[1]HU!L$103</f>
        <v>0</v>
      </c>
      <c r="AM7" s="31">
        <f>[1]HU!M$103</f>
        <v>728</v>
      </c>
      <c r="AN7" s="42" t="s">
        <v>810</v>
      </c>
      <c r="AO7" s="31"/>
    </row>
    <row r="8" spans="1:41" s="35" customFormat="1">
      <c r="A8" s="1" t="s">
        <v>7220</v>
      </c>
      <c r="B8" s="1">
        <v>2012</v>
      </c>
      <c r="C8" s="1" t="s">
        <v>7369</v>
      </c>
      <c r="D8" s="1" t="s">
        <v>7370</v>
      </c>
      <c r="E8" s="1" t="s">
        <v>195</v>
      </c>
      <c r="F8" s="1">
        <v>40</v>
      </c>
      <c r="G8" s="1" t="s">
        <v>7371</v>
      </c>
      <c r="H8" s="1" t="s">
        <v>7352</v>
      </c>
      <c r="I8" s="1" t="s">
        <v>6</v>
      </c>
      <c r="J8" s="1" t="s">
        <v>202</v>
      </c>
      <c r="K8" s="1">
        <v>181.2</v>
      </c>
      <c r="L8" s="1" t="s">
        <v>8</v>
      </c>
      <c r="M8" s="1"/>
      <c r="N8" s="1"/>
      <c r="O8" s="1">
        <v>57.24</v>
      </c>
      <c r="P8" s="1">
        <v>257.14999999999998</v>
      </c>
      <c r="Q8" s="1"/>
      <c r="R8" s="1">
        <v>18.809999999999999</v>
      </c>
      <c r="S8" s="1">
        <v>36.4</v>
      </c>
      <c r="T8" s="1">
        <v>0.36</v>
      </c>
      <c r="U8" s="113"/>
      <c r="V8" s="1"/>
      <c r="W8" s="1"/>
      <c r="X8" s="1"/>
      <c r="Y8" s="1"/>
      <c r="Z8" s="1"/>
      <c r="AA8" s="1"/>
      <c r="AB8" s="40"/>
      <c r="AN8" s="37"/>
    </row>
    <row r="9" spans="1:41" s="35" customFormat="1">
      <c r="A9" s="1" t="s">
        <v>7220</v>
      </c>
      <c r="B9" s="1">
        <v>2012</v>
      </c>
      <c r="C9" s="1" t="s">
        <v>7372</v>
      </c>
      <c r="D9" s="1" t="s">
        <v>7373</v>
      </c>
      <c r="E9" s="1" t="s">
        <v>199</v>
      </c>
      <c r="F9" s="1">
        <v>41</v>
      </c>
      <c r="G9" s="1" t="s">
        <v>7374</v>
      </c>
      <c r="H9" s="1" t="s">
        <v>7352</v>
      </c>
      <c r="I9" s="1" t="s">
        <v>6</v>
      </c>
      <c r="J9" s="1" t="s">
        <v>202</v>
      </c>
      <c r="K9" s="1">
        <v>174</v>
      </c>
      <c r="L9" s="1" t="s">
        <v>8</v>
      </c>
      <c r="M9" s="1"/>
      <c r="N9" s="1"/>
      <c r="O9" s="1"/>
      <c r="P9" s="1">
        <v>434.61</v>
      </c>
      <c r="Q9" s="1"/>
      <c r="R9" s="1"/>
      <c r="S9" s="1">
        <v>27.92</v>
      </c>
      <c r="T9" s="1"/>
      <c r="U9" s="113"/>
      <c r="V9" s="1"/>
      <c r="W9" s="1"/>
      <c r="X9" s="1"/>
      <c r="Y9" s="1"/>
      <c r="Z9" s="1"/>
      <c r="AA9" s="1"/>
      <c r="AB9" s="95"/>
      <c r="AC9" s="67"/>
      <c r="AD9" s="67"/>
      <c r="AE9" s="67"/>
      <c r="AF9" s="67"/>
      <c r="AG9" s="67"/>
      <c r="AH9" s="67"/>
      <c r="AI9" s="67"/>
      <c r="AJ9" s="67"/>
      <c r="AK9" s="67"/>
      <c r="AL9" s="67"/>
      <c r="AM9" s="67"/>
      <c r="AN9" s="98"/>
      <c r="AO9" s="67"/>
    </row>
    <row r="10" spans="1:41" s="35" customFormat="1">
      <c r="A10" s="1" t="s">
        <v>7220</v>
      </c>
      <c r="B10" s="1">
        <v>2012</v>
      </c>
      <c r="C10" s="1" t="s">
        <v>7375</v>
      </c>
      <c r="D10" s="1" t="s">
        <v>7376</v>
      </c>
      <c r="E10" s="1" t="s">
        <v>205</v>
      </c>
      <c r="F10" s="1">
        <v>42</v>
      </c>
      <c r="G10" s="1" t="s">
        <v>7377</v>
      </c>
      <c r="H10" s="1" t="s">
        <v>7352</v>
      </c>
      <c r="I10" s="1" t="s">
        <v>6</v>
      </c>
      <c r="J10" s="1" t="s">
        <v>202</v>
      </c>
      <c r="K10" s="1">
        <v>174</v>
      </c>
      <c r="L10" s="1" t="s">
        <v>8</v>
      </c>
      <c r="M10" s="1"/>
      <c r="N10" s="1"/>
      <c r="O10" s="1"/>
      <c r="P10" s="1">
        <v>364.56</v>
      </c>
      <c r="Q10" s="1"/>
      <c r="R10" s="1"/>
      <c r="S10" s="1">
        <v>21.35</v>
      </c>
      <c r="T10" s="1"/>
      <c r="U10" s="113"/>
      <c r="V10" s="1"/>
      <c r="W10" s="1"/>
      <c r="X10" s="1"/>
      <c r="Y10" s="1"/>
      <c r="Z10" s="1"/>
      <c r="AA10" s="1"/>
      <c r="AB10" s="95"/>
      <c r="AC10" s="67"/>
      <c r="AD10" s="67"/>
      <c r="AE10" s="67"/>
      <c r="AF10" s="67"/>
      <c r="AG10" s="67"/>
      <c r="AH10" s="67"/>
      <c r="AI10" s="67"/>
      <c r="AJ10" s="67"/>
      <c r="AK10" s="67"/>
      <c r="AL10" s="67"/>
      <c r="AM10" s="67"/>
      <c r="AN10" s="98"/>
      <c r="AO10" s="67"/>
    </row>
    <row r="11" spans="1:41" s="35" customFormat="1">
      <c r="A11" s="1" t="s">
        <v>7220</v>
      </c>
      <c r="B11" s="1">
        <v>2012</v>
      </c>
      <c r="C11" s="1" t="s">
        <v>7378</v>
      </c>
      <c r="D11" s="1" t="s">
        <v>7379</v>
      </c>
      <c r="E11" s="1" t="s">
        <v>209</v>
      </c>
      <c r="F11" s="1">
        <v>43</v>
      </c>
      <c r="G11" s="1" t="s">
        <v>7380</v>
      </c>
      <c r="H11" s="1" t="s">
        <v>7352</v>
      </c>
      <c r="I11" s="1" t="s">
        <v>6</v>
      </c>
      <c r="J11" s="1" t="s">
        <v>202</v>
      </c>
      <c r="K11" s="1">
        <v>58</v>
      </c>
      <c r="L11" s="1" t="s">
        <v>8</v>
      </c>
      <c r="M11" s="1"/>
      <c r="N11" s="1"/>
      <c r="O11" s="1"/>
      <c r="P11" s="1">
        <v>161.57</v>
      </c>
      <c r="Q11" s="1"/>
      <c r="R11" s="1"/>
      <c r="S11" s="1">
        <v>0.84799999999999998</v>
      </c>
      <c r="T11" s="1"/>
      <c r="U11" s="113"/>
      <c r="V11" s="1"/>
      <c r="W11" s="1"/>
      <c r="X11" s="1"/>
      <c r="Y11" s="1"/>
      <c r="Z11" s="1"/>
      <c r="AA11" s="1"/>
      <c r="AB11" s="95"/>
      <c r="AC11" s="67"/>
      <c r="AD11" s="67"/>
      <c r="AE11" s="67"/>
      <c r="AF11" s="67"/>
      <c r="AG11" s="67"/>
      <c r="AH11" s="67"/>
      <c r="AI11" s="67"/>
      <c r="AJ11" s="67"/>
      <c r="AK11" s="67"/>
      <c r="AL11" s="67"/>
      <c r="AM11" s="67"/>
      <c r="AN11" s="98"/>
      <c r="AO11" s="67"/>
    </row>
    <row r="12" spans="1:41" s="35" customFormat="1">
      <c r="A12" s="1" t="s">
        <v>7220</v>
      </c>
      <c r="B12" s="1">
        <v>2012</v>
      </c>
      <c r="C12" s="1" t="s">
        <v>7391</v>
      </c>
      <c r="D12" s="1" t="s">
        <v>7392</v>
      </c>
      <c r="E12" s="1" t="s">
        <v>225</v>
      </c>
      <c r="F12" s="1">
        <v>47</v>
      </c>
      <c r="G12" s="1" t="s">
        <v>7393</v>
      </c>
      <c r="H12" s="1" t="s">
        <v>7352</v>
      </c>
      <c r="I12" s="1" t="s">
        <v>34</v>
      </c>
      <c r="J12" s="1" t="s">
        <v>15</v>
      </c>
      <c r="K12" s="1">
        <v>172</v>
      </c>
      <c r="L12" s="1" t="s">
        <v>27</v>
      </c>
      <c r="M12" s="1"/>
      <c r="N12" s="1"/>
      <c r="O12" s="1"/>
      <c r="P12" s="1">
        <v>2374.558</v>
      </c>
      <c r="Q12" s="1"/>
      <c r="R12" s="1"/>
      <c r="S12" s="1">
        <v>134.72300000000001</v>
      </c>
      <c r="T12" s="1"/>
      <c r="U12" s="3"/>
      <c r="V12" s="1"/>
      <c r="W12" s="1"/>
      <c r="X12" s="1"/>
      <c r="Y12" s="1"/>
      <c r="Z12" s="1"/>
      <c r="AA12" s="1"/>
      <c r="AB12" s="40"/>
      <c r="AN12" s="37"/>
    </row>
    <row r="13" spans="1:41" s="35" customFormat="1">
      <c r="A13" s="47" t="s">
        <v>7220</v>
      </c>
      <c r="B13" s="47">
        <v>2012</v>
      </c>
      <c r="C13" s="47" t="s">
        <v>7356</v>
      </c>
      <c r="D13" s="47" t="s">
        <v>7357</v>
      </c>
      <c r="E13" s="47" t="s">
        <v>177</v>
      </c>
      <c r="F13" s="47">
        <v>36</v>
      </c>
      <c r="G13" s="47" t="s">
        <v>7358</v>
      </c>
      <c r="H13" s="47" t="s">
        <v>7359</v>
      </c>
      <c r="I13" s="47" t="s">
        <v>6</v>
      </c>
      <c r="J13" s="47" t="s">
        <v>15</v>
      </c>
      <c r="K13" s="47">
        <v>662.2</v>
      </c>
      <c r="L13" s="47" t="s">
        <v>27</v>
      </c>
      <c r="M13" s="47"/>
      <c r="N13" s="47"/>
      <c r="O13" s="47">
        <v>0.09</v>
      </c>
      <c r="P13" s="47">
        <v>4075.42</v>
      </c>
      <c r="Q13" s="47"/>
      <c r="R13" s="47">
        <v>0.01</v>
      </c>
      <c r="S13" s="47">
        <v>167.87</v>
      </c>
      <c r="T13" s="47"/>
      <c r="U13" s="99"/>
      <c r="V13" s="47"/>
      <c r="W13" s="47"/>
      <c r="X13" s="47"/>
      <c r="Y13" s="47"/>
      <c r="Z13" s="47"/>
      <c r="AA13" s="47"/>
      <c r="AB13" s="95"/>
      <c r="AC13" s="67"/>
      <c r="AD13" s="67"/>
      <c r="AE13" s="67"/>
      <c r="AF13" s="67"/>
      <c r="AG13" s="67"/>
      <c r="AH13" s="67"/>
      <c r="AI13" s="67"/>
      <c r="AJ13" s="67"/>
      <c r="AK13" s="67"/>
      <c r="AL13" s="67"/>
      <c r="AM13" s="67"/>
      <c r="AN13" s="98"/>
      <c r="AO13" s="67"/>
    </row>
    <row r="14" spans="1:41" s="35" customFormat="1">
      <c r="A14" s="1" t="s">
        <v>7220</v>
      </c>
      <c r="B14" s="1">
        <v>2012</v>
      </c>
      <c r="C14" s="1" t="s">
        <v>7360</v>
      </c>
      <c r="D14" s="1" t="s">
        <v>7361</v>
      </c>
      <c r="E14" s="1" t="s">
        <v>181</v>
      </c>
      <c r="F14" s="1">
        <v>37</v>
      </c>
      <c r="G14" s="1" t="s">
        <v>7362</v>
      </c>
      <c r="H14" s="1" t="s">
        <v>7359</v>
      </c>
      <c r="I14" s="1" t="s">
        <v>6</v>
      </c>
      <c r="J14" s="1" t="s">
        <v>15</v>
      </c>
      <c r="K14" s="1">
        <v>736.6</v>
      </c>
      <c r="L14" s="1" t="s">
        <v>27</v>
      </c>
      <c r="M14" s="1"/>
      <c r="N14" s="1"/>
      <c r="O14" s="1">
        <v>0.42</v>
      </c>
      <c r="P14" s="1">
        <v>3821.77</v>
      </c>
      <c r="Q14" s="1"/>
      <c r="R14" s="1">
        <v>0.02</v>
      </c>
      <c r="S14" s="1">
        <v>145.91999999999999</v>
      </c>
      <c r="T14" s="1">
        <v>8.9999999999999993E-3</v>
      </c>
      <c r="U14" s="80"/>
      <c r="V14" s="1"/>
      <c r="W14" s="1"/>
      <c r="X14" s="1"/>
      <c r="Y14" s="1"/>
      <c r="Z14" s="1"/>
      <c r="AA14" s="1"/>
      <c r="AB14" s="95"/>
      <c r="AC14" s="67"/>
      <c r="AD14" s="67"/>
      <c r="AE14" s="67"/>
      <c r="AF14" s="67"/>
      <c r="AG14" s="67"/>
      <c r="AH14" s="67"/>
      <c r="AI14" s="67"/>
      <c r="AJ14" s="67"/>
      <c r="AK14" s="67"/>
      <c r="AL14" s="67"/>
      <c r="AM14" s="67"/>
      <c r="AN14" s="98"/>
      <c r="AO14" s="67"/>
    </row>
    <row r="15" spans="1:41" s="35" customFormat="1">
      <c r="A15" s="1" t="s">
        <v>7220</v>
      </c>
      <c r="B15" s="1">
        <v>2012</v>
      </c>
      <c r="C15" s="1" t="s">
        <v>7363</v>
      </c>
      <c r="D15" s="1" t="s">
        <v>7364</v>
      </c>
      <c r="E15" s="1" t="s">
        <v>185</v>
      </c>
      <c r="F15" s="1">
        <v>38</v>
      </c>
      <c r="G15" s="1" t="s">
        <v>7365</v>
      </c>
      <c r="H15" s="1" t="s">
        <v>7359</v>
      </c>
      <c r="I15" s="1" t="s">
        <v>6</v>
      </c>
      <c r="J15" s="1" t="s">
        <v>202</v>
      </c>
      <c r="K15" s="1">
        <v>157.19999999999999</v>
      </c>
      <c r="L15" s="1" t="s">
        <v>8</v>
      </c>
      <c r="M15" s="1"/>
      <c r="N15" s="1"/>
      <c r="O15" s="1"/>
      <c r="P15" s="1">
        <v>4.04</v>
      </c>
      <c r="Q15" s="1"/>
      <c r="R15" s="1"/>
      <c r="S15" s="1">
        <v>0.15</v>
      </c>
      <c r="T15" s="1"/>
      <c r="U15" s="80"/>
      <c r="V15" s="1"/>
      <c r="W15" s="1"/>
      <c r="X15" s="1"/>
      <c r="Y15" s="1"/>
      <c r="Z15" s="1"/>
      <c r="AA15" s="1"/>
      <c r="AB15" s="95"/>
      <c r="AC15" s="67"/>
      <c r="AD15" s="67"/>
      <c r="AE15" s="67"/>
      <c r="AF15" s="67"/>
      <c r="AG15" s="67"/>
      <c r="AH15" s="67"/>
      <c r="AI15" s="67"/>
      <c r="AJ15" s="67"/>
      <c r="AK15" s="67"/>
      <c r="AL15" s="67"/>
      <c r="AM15" s="67"/>
      <c r="AN15" s="98"/>
      <c r="AO15" s="67"/>
    </row>
    <row r="16" spans="1:41" s="35" customFormat="1">
      <c r="A16" s="1" t="s">
        <v>7220</v>
      </c>
      <c r="B16" s="1">
        <v>2012</v>
      </c>
      <c r="C16" s="1" t="s">
        <v>7366</v>
      </c>
      <c r="D16" s="1" t="s">
        <v>7367</v>
      </c>
      <c r="E16" s="1" t="s">
        <v>190</v>
      </c>
      <c r="F16" s="1">
        <v>39</v>
      </c>
      <c r="G16" s="1" t="s">
        <v>7368</v>
      </c>
      <c r="H16" s="1" t="s">
        <v>7359</v>
      </c>
      <c r="I16" s="1" t="s">
        <v>6</v>
      </c>
      <c r="J16" s="1" t="s">
        <v>15</v>
      </c>
      <c r="K16" s="1">
        <v>511.5</v>
      </c>
      <c r="L16" s="1" t="s">
        <v>27</v>
      </c>
      <c r="M16" s="1"/>
      <c r="N16" s="1"/>
      <c r="O16" s="1">
        <v>9.7200000000000006</v>
      </c>
      <c r="P16" s="1">
        <v>5249.58</v>
      </c>
      <c r="Q16" s="1"/>
      <c r="R16" s="1">
        <v>0.36</v>
      </c>
      <c r="S16" s="1">
        <v>254.37</v>
      </c>
      <c r="T16" s="1">
        <v>5.6000000000000001E-2</v>
      </c>
      <c r="U16" s="113"/>
      <c r="V16" s="1"/>
      <c r="W16" s="1"/>
      <c r="X16" s="1"/>
      <c r="Y16" s="1"/>
      <c r="Z16" s="1"/>
      <c r="AA16" s="1"/>
      <c r="AB16" s="95"/>
      <c r="AC16" s="67"/>
      <c r="AD16" s="67"/>
      <c r="AE16" s="67"/>
      <c r="AF16" s="67"/>
      <c r="AG16" s="67"/>
      <c r="AH16" s="67"/>
      <c r="AI16" s="67"/>
      <c r="AJ16" s="67"/>
      <c r="AK16" s="67"/>
      <c r="AL16" s="67"/>
      <c r="AM16" s="67"/>
      <c r="AN16" s="98"/>
      <c r="AO16" s="67"/>
    </row>
    <row r="17" spans="1:41" s="35" customFormat="1">
      <c r="A17" s="1" t="s">
        <v>7220</v>
      </c>
      <c r="B17" s="1">
        <v>2012</v>
      </c>
      <c r="C17" s="1" t="s">
        <v>7338</v>
      </c>
      <c r="D17" s="1" t="s">
        <v>7339</v>
      </c>
      <c r="E17" s="1" t="s">
        <v>152</v>
      </c>
      <c r="F17" s="1">
        <v>31</v>
      </c>
      <c r="G17" s="1" t="s">
        <v>7340</v>
      </c>
      <c r="H17" s="1" t="s">
        <v>7341</v>
      </c>
      <c r="I17" s="1" t="s">
        <v>6</v>
      </c>
      <c r="J17" s="1" t="s">
        <v>15</v>
      </c>
      <c r="K17" s="1">
        <v>335.8</v>
      </c>
      <c r="L17" s="1" t="s">
        <v>8</v>
      </c>
      <c r="M17" s="1"/>
      <c r="N17" s="1"/>
      <c r="O17" s="1">
        <v>32.441000000000003</v>
      </c>
      <c r="P17" s="1">
        <v>1341.204</v>
      </c>
      <c r="Q17" s="1">
        <v>0</v>
      </c>
      <c r="R17" s="1">
        <v>16.468</v>
      </c>
      <c r="S17" s="1">
        <v>65.442999999999998</v>
      </c>
      <c r="T17" s="1">
        <v>0.106</v>
      </c>
      <c r="U17" s="80"/>
      <c r="V17" s="1"/>
      <c r="W17" s="1"/>
      <c r="X17" s="1"/>
      <c r="Y17" s="1"/>
      <c r="Z17" s="1"/>
      <c r="AA17" s="1"/>
      <c r="AB17" s="40"/>
      <c r="AN17" s="98"/>
      <c r="AO17" s="67"/>
    </row>
    <row r="18" spans="1:41" s="35" customFormat="1">
      <c r="A18" s="1" t="s">
        <v>7220</v>
      </c>
      <c r="B18" s="1">
        <v>2012</v>
      </c>
      <c r="C18" s="1" t="s">
        <v>7346</v>
      </c>
      <c r="D18" s="1" t="s">
        <v>7347</v>
      </c>
      <c r="E18" s="1" t="s">
        <v>162</v>
      </c>
      <c r="F18" s="1">
        <v>33</v>
      </c>
      <c r="G18" s="1" t="s">
        <v>7348</v>
      </c>
      <c r="H18" s="1" t="s">
        <v>7341</v>
      </c>
      <c r="I18" s="1" t="s">
        <v>14</v>
      </c>
      <c r="J18" s="1" t="s">
        <v>15</v>
      </c>
      <c r="K18" s="1">
        <v>215</v>
      </c>
      <c r="L18" s="1" t="s">
        <v>27</v>
      </c>
      <c r="M18" s="1"/>
      <c r="N18" s="1"/>
      <c r="O18" s="1"/>
      <c r="P18" s="1">
        <v>1837.7929999999999</v>
      </c>
      <c r="Q18" s="1"/>
      <c r="R18" s="1"/>
      <c r="S18" s="1">
        <v>34.271999999999998</v>
      </c>
      <c r="T18" s="1"/>
      <c r="U18" s="80"/>
      <c r="V18" s="1"/>
      <c r="W18" s="1"/>
      <c r="X18" s="1"/>
      <c r="Y18" s="1"/>
      <c r="Z18" s="1"/>
      <c r="AA18" s="1"/>
      <c r="AB18" s="95"/>
      <c r="AC18" s="67"/>
      <c r="AD18" s="67"/>
      <c r="AE18" s="67"/>
      <c r="AF18" s="67"/>
      <c r="AG18" s="67"/>
      <c r="AH18" s="67"/>
      <c r="AI18" s="67"/>
      <c r="AJ18" s="67"/>
      <c r="AK18" s="67"/>
      <c r="AL18" s="67"/>
      <c r="AM18" s="67"/>
      <c r="AN18" s="98"/>
      <c r="AO18" s="67"/>
    </row>
    <row r="19" spans="1:41" s="24" customFormat="1">
      <c r="A19" s="4" t="s">
        <v>7220</v>
      </c>
      <c r="B19" s="4">
        <v>2012</v>
      </c>
      <c r="C19" s="4" t="s">
        <v>7275</v>
      </c>
      <c r="D19" s="4" t="s">
        <v>7276</v>
      </c>
      <c r="E19" s="4" t="s">
        <v>80</v>
      </c>
      <c r="F19" s="4">
        <v>15</v>
      </c>
      <c r="G19" s="4" t="s">
        <v>7277</v>
      </c>
      <c r="H19" s="4" t="s">
        <v>7278</v>
      </c>
      <c r="I19" s="1" t="s">
        <v>6</v>
      </c>
      <c r="J19" s="1" t="s">
        <v>15</v>
      </c>
      <c r="K19" s="1">
        <v>168.3</v>
      </c>
      <c r="L19" s="1" t="s">
        <v>27</v>
      </c>
      <c r="M19" s="1">
        <v>111.85</v>
      </c>
      <c r="N19" s="1">
        <v>471.09</v>
      </c>
      <c r="O19" s="1">
        <v>9.33</v>
      </c>
      <c r="P19" s="1">
        <v>98.49</v>
      </c>
      <c r="Q19" s="1">
        <v>0</v>
      </c>
      <c r="R19" s="4">
        <v>116.419</v>
      </c>
      <c r="S19" s="4">
        <v>192.625</v>
      </c>
      <c r="T19" s="1">
        <v>7.577</v>
      </c>
      <c r="U19" s="80"/>
      <c r="V19" s="1"/>
      <c r="W19" s="1"/>
      <c r="X19" s="1"/>
      <c r="Y19" s="1"/>
      <c r="Z19" s="1"/>
      <c r="AA19" s="1"/>
      <c r="AB19" s="28" t="str">
        <f>[1]HU!B$635</f>
        <v>3.(g)</v>
      </c>
      <c r="AC19" s="31" t="str">
        <f>[1]HU!C$635</f>
        <v>LB CERAMICS Beteiligungs GmbH</v>
      </c>
      <c r="AD19" s="31" t="str">
        <f>[1]HU!D$635</f>
        <v>Zalakerámia Zrt.</v>
      </c>
      <c r="AE19" s="31">
        <f>[1]HU!E$635</f>
        <v>39969</v>
      </c>
      <c r="AF19" s="31" t="str">
        <f>[1]HU!F$635</f>
        <v>Rákóczi u.</v>
      </c>
      <c r="AG19" s="31" t="str">
        <f>[1]HU!G$635</f>
        <v>44.</v>
      </c>
      <c r="AH19" s="31" t="str">
        <f>[1]HU!H$635</f>
        <v>Tófej</v>
      </c>
      <c r="AI19" s="31" t="str">
        <f>[1]HU!I$635</f>
        <v>8946</v>
      </c>
      <c r="AJ19" s="31">
        <f>[1]HU!J$635</f>
        <v>0</v>
      </c>
      <c r="AK19" s="31">
        <f>[1]HU!K$635</f>
        <v>0</v>
      </c>
      <c r="AL19" s="67">
        <f>[1]HU!L$635</f>
        <v>0</v>
      </c>
      <c r="AM19" s="95">
        <f>[1]HU!M$635</f>
        <v>0</v>
      </c>
      <c r="AN19" s="42" t="s">
        <v>12971</v>
      </c>
      <c r="AO19" s="31"/>
    </row>
    <row r="20" spans="1:41" s="24" customFormat="1">
      <c r="A20" s="16" t="s">
        <v>7220</v>
      </c>
      <c r="B20" s="16">
        <v>2012</v>
      </c>
      <c r="C20" s="16" t="s">
        <v>7434</v>
      </c>
      <c r="D20" s="16" t="s">
        <v>7435</v>
      </c>
      <c r="E20" s="16" t="s">
        <v>278</v>
      </c>
      <c r="F20" s="16">
        <v>59</v>
      </c>
      <c r="G20" s="16" t="s">
        <v>7436</v>
      </c>
      <c r="H20" s="16" t="s">
        <v>7437</v>
      </c>
      <c r="I20" s="16" t="s">
        <v>34</v>
      </c>
      <c r="J20" s="16" t="s">
        <v>470</v>
      </c>
      <c r="K20" s="16">
        <v>75</v>
      </c>
      <c r="L20" s="16" t="s">
        <v>8</v>
      </c>
      <c r="M20" s="16"/>
      <c r="N20" s="16"/>
      <c r="O20" s="16"/>
      <c r="P20" s="16">
        <v>1026.5999999999999</v>
      </c>
      <c r="Q20" s="16">
        <v>2.2999999999999998</v>
      </c>
      <c r="R20" s="16">
        <v>1.097</v>
      </c>
      <c r="S20" s="16">
        <v>27.109000000000002</v>
      </c>
      <c r="T20" s="16">
        <v>0.26200000000000001</v>
      </c>
      <c r="U20" s="16"/>
      <c r="V20" s="16"/>
      <c r="W20" s="16"/>
      <c r="X20" s="16"/>
      <c r="Y20" s="16"/>
      <c r="Z20" s="16"/>
      <c r="AA20" s="16"/>
      <c r="AB20" s="28" t="str">
        <f>[1]HU!B$153</f>
        <v>1.(c)</v>
      </c>
      <c r="AC20" s="31" t="str">
        <f>[1]HU!C$153</f>
        <v>Pannonia Ethanol Zrt.</v>
      </c>
      <c r="AD20" s="31" t="str">
        <f>[1]HU!D$153</f>
        <v>Pannonia Ethanol Zrt.</v>
      </c>
      <c r="AE20" s="31">
        <f>[1]HU!E$153</f>
        <v>191331</v>
      </c>
      <c r="AF20" s="31" t="str">
        <f>[1]HU!F$153</f>
        <v>Külterület</v>
      </c>
      <c r="AG20" s="31" t="str">
        <f>[1]HU!G$153</f>
        <v>_</v>
      </c>
      <c r="AH20" s="31" t="str">
        <f>[1]HU!H$153</f>
        <v>Dunaföldvár</v>
      </c>
      <c r="AI20" s="31" t="str">
        <f>[1]HU!I$153</f>
        <v>7020</v>
      </c>
      <c r="AJ20" s="31">
        <f>[1]HU!J$153</f>
        <v>0</v>
      </c>
      <c r="AK20" s="31">
        <f>[1]HU!K$153</f>
        <v>0</v>
      </c>
      <c r="AL20" s="31">
        <f>[1]HU!L$153</f>
        <v>0</v>
      </c>
      <c r="AM20" s="31">
        <f>[1]HU!M$153</f>
        <v>0</v>
      </c>
      <c r="AN20" s="42" t="s">
        <v>810</v>
      </c>
      <c r="AO20" s="31"/>
    </row>
    <row r="21" spans="1:41" s="24" customFormat="1">
      <c r="A21" s="4" t="s">
        <v>7220</v>
      </c>
      <c r="B21" s="4">
        <v>2012</v>
      </c>
      <c r="C21" s="4" t="s">
        <v>7252</v>
      </c>
      <c r="D21" s="4" t="s">
        <v>7253</v>
      </c>
      <c r="E21" s="4" t="s">
        <v>49</v>
      </c>
      <c r="F21" s="4">
        <v>9</v>
      </c>
      <c r="G21" s="4" t="s">
        <v>7254</v>
      </c>
      <c r="H21" s="4" t="s">
        <v>7255</v>
      </c>
      <c r="I21" s="4" t="s">
        <v>34</v>
      </c>
      <c r="J21" s="4" t="s">
        <v>470</v>
      </c>
      <c r="K21" s="4">
        <v>154.4</v>
      </c>
      <c r="L21" s="4" t="s">
        <v>8</v>
      </c>
      <c r="M21" s="4"/>
      <c r="N21" s="4"/>
      <c r="O21" s="4"/>
      <c r="P21" s="4">
        <v>1819</v>
      </c>
      <c r="Q21" s="4">
        <v>47.98</v>
      </c>
      <c r="R21" s="4">
        <v>0.5</v>
      </c>
      <c r="S21" s="4">
        <v>38.222000000000001</v>
      </c>
      <c r="T21" s="4">
        <v>0.10199999999999999</v>
      </c>
      <c r="U21" s="87"/>
      <c r="V21" s="4"/>
      <c r="W21" s="4"/>
      <c r="X21" s="4"/>
      <c r="Y21" s="4"/>
      <c r="Z21" s="4"/>
      <c r="AA21" s="4"/>
      <c r="AB21" s="41" t="str">
        <f>[1]HU!B$159</f>
        <v>1.(c)</v>
      </c>
      <c r="AC21" s="24" t="str">
        <f>[1]HU!C$159</f>
        <v>Hamburger Hungária Kft.</v>
      </c>
      <c r="AD21" s="24" t="str">
        <f>[1]HU!D$159</f>
        <v>Hamburger Hungária KFT.</v>
      </c>
      <c r="AE21" s="24">
        <f>[1]HU!E$159</f>
        <v>101305</v>
      </c>
      <c r="AF21" s="24" t="str">
        <f>[1]HU!F$159</f>
        <v>Papírgyári út</v>
      </c>
      <c r="AG21" s="24" t="str">
        <f>[1]HU!G$159</f>
        <v>42-46.</v>
      </c>
      <c r="AH21" s="24" t="str">
        <f>[1]HU!H$159</f>
        <v>Dunaújváros</v>
      </c>
      <c r="AI21" s="24" t="str">
        <f>[1]HU!I$159</f>
        <v>2400</v>
      </c>
      <c r="AJ21" s="24">
        <f>[1]HU!J$159</f>
        <v>0</v>
      </c>
      <c r="AK21" s="24">
        <f>[1]HU!K$159</f>
        <v>0</v>
      </c>
      <c r="AL21" s="24">
        <f>[1]HU!L$159</f>
        <v>0</v>
      </c>
      <c r="AM21" s="24">
        <f>[1]HU!M$159</f>
        <v>102</v>
      </c>
      <c r="AN21" s="23" t="s">
        <v>810</v>
      </c>
    </row>
    <row r="22" spans="1:41" s="24" customFormat="1">
      <c r="A22" s="4" t="s">
        <v>7220</v>
      </c>
      <c r="B22" s="4">
        <v>2012</v>
      </c>
      <c r="C22" s="4" t="s">
        <v>7260</v>
      </c>
      <c r="D22" s="4" t="s">
        <v>7261</v>
      </c>
      <c r="E22" s="4" t="s">
        <v>59</v>
      </c>
      <c r="F22" s="4">
        <v>11</v>
      </c>
      <c r="G22" s="4" t="s">
        <v>7262</v>
      </c>
      <c r="H22" s="4" t="s">
        <v>7255</v>
      </c>
      <c r="I22" s="4" t="s">
        <v>6</v>
      </c>
      <c r="J22" s="4" t="s">
        <v>628</v>
      </c>
      <c r="K22" s="4">
        <v>634</v>
      </c>
      <c r="L22" s="4" t="s">
        <v>8</v>
      </c>
      <c r="M22" s="4"/>
      <c r="N22" s="4"/>
      <c r="O22" s="4">
        <v>10.06</v>
      </c>
      <c r="P22" s="4">
        <v>813.9</v>
      </c>
      <c r="Q22" s="4">
        <v>7770.8</v>
      </c>
      <c r="R22" s="4">
        <v>469.15</v>
      </c>
      <c r="S22" s="4">
        <v>242.02</v>
      </c>
      <c r="T22" s="4">
        <v>9.9499999999999993</v>
      </c>
      <c r="U22" s="89"/>
      <c r="V22" s="4"/>
      <c r="W22" s="4"/>
      <c r="X22" s="4"/>
      <c r="Y22" s="4"/>
      <c r="Z22" s="4"/>
      <c r="AA22" s="4"/>
      <c r="AB22" s="28" t="str">
        <f>[1]HU!B$162</f>
        <v>1.(c)</v>
      </c>
      <c r="AC22" s="31" t="str">
        <f>[1]HU!C$162</f>
        <v>ISD Dunaferr Zrt.</v>
      </c>
      <c r="AD22" s="31" t="str">
        <f>[1]HU!D$162</f>
        <v>ISD POWER Kft.</v>
      </c>
      <c r="AE22" s="31">
        <f>[1]HU!E$162</f>
        <v>468</v>
      </c>
      <c r="AF22" s="31" t="str">
        <f>[1]HU!F$162</f>
        <v>Vasmű tér</v>
      </c>
      <c r="AG22" s="31" t="str">
        <f>[1]HU!G$162</f>
        <v>1-3.</v>
      </c>
      <c r="AH22" s="31" t="str">
        <f>[1]HU!H$162</f>
        <v>Dunaújváros</v>
      </c>
      <c r="AI22" s="31" t="str">
        <f>[1]HU!I$162</f>
        <v>2400</v>
      </c>
      <c r="AJ22" s="31">
        <f>[1]HU!J$162</f>
        <v>0</v>
      </c>
      <c r="AK22" s="31">
        <f>[1]HU!K$162</f>
        <v>0</v>
      </c>
      <c r="AL22" s="31">
        <f>[1]HU!L$162</f>
        <v>0</v>
      </c>
      <c r="AM22" s="31">
        <f>[1]HU!M$162</f>
        <v>1320</v>
      </c>
      <c r="AN22" s="42" t="s">
        <v>810</v>
      </c>
      <c r="AO22" s="31"/>
    </row>
    <row r="23" spans="1:41" s="24" customFormat="1">
      <c r="A23" s="4" t="s">
        <v>7220</v>
      </c>
      <c r="B23" s="4">
        <v>2012</v>
      </c>
      <c r="C23" s="4" t="s">
        <v>7313</v>
      </c>
      <c r="D23" s="4" t="s">
        <v>7314</v>
      </c>
      <c r="E23" s="4" t="s">
        <v>126</v>
      </c>
      <c r="F23" s="4">
        <v>25</v>
      </c>
      <c r="G23" s="4" t="s">
        <v>7315</v>
      </c>
      <c r="H23" s="4" t="s">
        <v>7316</v>
      </c>
      <c r="I23" s="4" t="s">
        <v>34</v>
      </c>
      <c r="J23" s="4" t="s">
        <v>476</v>
      </c>
      <c r="K23" s="4">
        <v>425</v>
      </c>
      <c r="L23" s="4" t="s">
        <v>8</v>
      </c>
      <c r="M23" s="4">
        <v>0</v>
      </c>
      <c r="N23" s="4">
        <v>0</v>
      </c>
      <c r="O23" s="4">
        <v>0</v>
      </c>
      <c r="P23" s="4">
        <v>8403.81</v>
      </c>
      <c r="Q23" s="4">
        <v>0</v>
      </c>
      <c r="R23" s="4">
        <v>6.0000000000000001E-3</v>
      </c>
      <c r="S23" s="4">
        <v>77.171000000000006</v>
      </c>
      <c r="T23" s="4">
        <v>0</v>
      </c>
      <c r="U23" s="87"/>
      <c r="V23" s="4"/>
      <c r="W23" s="4"/>
      <c r="X23" s="4"/>
      <c r="Y23" s="4"/>
      <c r="Z23" s="4"/>
      <c r="AA23" s="4"/>
      <c r="AB23" s="41" t="str">
        <f>[1]HU!B$195</f>
        <v>1.(c)</v>
      </c>
      <c r="AC23" s="24" t="str">
        <f>[1]HU!C$195</f>
        <v>E.ON Erőművek Termelő és Üzemeltető Kft.</v>
      </c>
      <c r="AD23" s="24" t="str">
        <f>[1]HU!D$195</f>
        <v>E.ON Erőművek Termelő és Üzemeltető Kft.</v>
      </c>
      <c r="AE23" s="24">
        <f>[1]HU!E$195</f>
        <v>176813</v>
      </c>
      <c r="AF23" s="24" t="str">
        <f>[1]HU!F$195</f>
        <v>Kossuth Lajos u.</v>
      </c>
      <c r="AG23" s="24" t="str">
        <f>[1]HU!G$195</f>
        <v>2/A</v>
      </c>
      <c r="AH23" s="24" t="str">
        <f>[1]HU!H$195</f>
        <v>Gönyű</v>
      </c>
      <c r="AI23" s="24" t="str">
        <f>[1]HU!I$195</f>
        <v>9071</v>
      </c>
      <c r="AJ23" s="24">
        <f>[1]HU!J$195</f>
        <v>0</v>
      </c>
      <c r="AK23" s="24">
        <f>[1]HU!K$195</f>
        <v>0</v>
      </c>
      <c r="AL23" s="24">
        <f>[1]HU!L$195</f>
        <v>0</v>
      </c>
      <c r="AM23" s="24">
        <f>[1]HU!M$195</f>
        <v>464</v>
      </c>
      <c r="AN23" s="23" t="s">
        <v>810</v>
      </c>
    </row>
    <row r="24" spans="1:41" s="35" customFormat="1">
      <c r="A24" s="1" t="s">
        <v>7220</v>
      </c>
      <c r="B24" s="1">
        <v>2012</v>
      </c>
      <c r="C24" s="1" t="s">
        <v>7283</v>
      </c>
      <c r="D24" s="1" t="s">
        <v>7284</v>
      </c>
      <c r="E24" s="1" t="s">
        <v>88</v>
      </c>
      <c r="F24" s="1">
        <v>17</v>
      </c>
      <c r="G24" s="1" t="s">
        <v>7285</v>
      </c>
      <c r="H24" s="1" t="s">
        <v>7286</v>
      </c>
      <c r="I24" s="1" t="s">
        <v>6</v>
      </c>
      <c r="J24" s="1" t="s">
        <v>202</v>
      </c>
      <c r="K24" s="1">
        <v>111</v>
      </c>
      <c r="L24" s="1" t="s">
        <v>8</v>
      </c>
      <c r="M24" s="1">
        <v>0</v>
      </c>
      <c r="N24" s="1">
        <v>0</v>
      </c>
      <c r="O24" s="1">
        <v>2.62</v>
      </c>
      <c r="P24" s="1">
        <v>293.17</v>
      </c>
      <c r="Q24" s="1">
        <v>0</v>
      </c>
      <c r="R24" s="1">
        <v>0.80100000000000005</v>
      </c>
      <c r="S24" s="1">
        <v>18.971</v>
      </c>
      <c r="T24" s="1">
        <v>0.254</v>
      </c>
      <c r="U24" s="80"/>
      <c r="V24" s="1"/>
      <c r="W24" s="1"/>
      <c r="X24" s="1"/>
      <c r="Y24" s="1"/>
      <c r="Z24" s="1"/>
      <c r="AA24" s="1"/>
      <c r="AB24" s="95"/>
      <c r="AC24" s="67"/>
      <c r="AD24" s="67"/>
      <c r="AE24" s="67"/>
      <c r="AF24" s="67"/>
      <c r="AG24" s="67"/>
      <c r="AH24" s="67"/>
      <c r="AI24" s="67"/>
      <c r="AJ24" s="67"/>
      <c r="AK24" s="67"/>
      <c r="AL24" s="67"/>
      <c r="AM24" s="67"/>
      <c r="AN24" s="98"/>
      <c r="AO24" s="67"/>
    </row>
    <row r="25" spans="1:41" s="24" customFormat="1">
      <c r="A25" s="4" t="s">
        <v>7220</v>
      </c>
      <c r="B25" s="4">
        <v>2012</v>
      </c>
      <c r="C25" s="4" t="s">
        <v>7287</v>
      </c>
      <c r="D25" s="4" t="s">
        <v>7288</v>
      </c>
      <c r="E25" s="4" t="s">
        <v>94</v>
      </c>
      <c r="F25" s="4">
        <v>18</v>
      </c>
      <c r="G25" s="4" t="s">
        <v>7289</v>
      </c>
      <c r="H25" s="4" t="s">
        <v>7286</v>
      </c>
      <c r="I25" s="4" t="s">
        <v>6</v>
      </c>
      <c r="J25" s="4" t="s">
        <v>202</v>
      </c>
      <c r="K25" s="4">
        <v>375</v>
      </c>
      <c r="L25" s="4" t="s">
        <v>8</v>
      </c>
      <c r="M25" s="4">
        <v>0</v>
      </c>
      <c r="N25" s="4">
        <v>0</v>
      </c>
      <c r="O25" s="4">
        <v>22.59</v>
      </c>
      <c r="P25" s="4">
        <v>1310.97</v>
      </c>
      <c r="Q25" s="4">
        <v>0</v>
      </c>
      <c r="R25" s="4">
        <v>9.8379999999999992</v>
      </c>
      <c r="S25" s="4">
        <v>90.509</v>
      </c>
      <c r="T25" s="4">
        <v>0.47899999999999998</v>
      </c>
      <c r="U25" s="87"/>
      <c r="V25" s="4"/>
      <c r="W25" s="4"/>
      <c r="X25" s="4"/>
      <c r="Y25" s="4"/>
      <c r="Z25" s="4"/>
      <c r="AA25" s="4"/>
      <c r="AB25" s="28" t="str">
        <f>[1]HU!B$207</f>
        <v>5.(d)</v>
      </c>
      <c r="AC25" s="31" t="str">
        <f>[1]HU!C$207</f>
        <v>Győr-Szol Zrt.</v>
      </c>
      <c r="AD25" s="31" t="str">
        <f>[1]HU!D$207</f>
        <v>Győr-Szol Győri Közszolgáltató és Vagyongazdálkodó Zrt.</v>
      </c>
      <c r="AE25" s="31">
        <f>[1]HU!E$207</f>
        <v>166851</v>
      </c>
      <c r="AF25" s="31" t="str">
        <f>[1]HU!F$207</f>
        <v>Külső-Fehérvári út</v>
      </c>
      <c r="AG25" s="31" t="str">
        <f>[1]HU!G$207</f>
        <v>1.</v>
      </c>
      <c r="AH25" s="31" t="str">
        <f>[1]HU!H$207</f>
        <v>Győr</v>
      </c>
      <c r="AI25" s="31" t="str">
        <f>[1]HU!I$207</f>
        <v>9028</v>
      </c>
      <c r="AJ25" s="31">
        <f>[1]HU!J$207</f>
        <v>0</v>
      </c>
      <c r="AK25" s="31">
        <f>[1]HU!K$207</f>
        <v>0</v>
      </c>
      <c r="AL25" s="31">
        <f>[1]HU!L$207</f>
        <v>0</v>
      </c>
      <c r="AM25" s="31">
        <f>[1]HU!M$207</f>
        <v>0</v>
      </c>
      <c r="AN25" s="42" t="s">
        <v>810</v>
      </c>
      <c r="AO25" s="31"/>
    </row>
    <row r="26" spans="1:41" s="35" customFormat="1">
      <c r="A26" s="1" t="s">
        <v>7220</v>
      </c>
      <c r="B26" s="1">
        <v>2012</v>
      </c>
      <c r="C26" s="1" t="s">
        <v>7310</v>
      </c>
      <c r="D26" s="1" t="s">
        <v>7311</v>
      </c>
      <c r="E26" s="1" t="s">
        <v>122</v>
      </c>
      <c r="F26" s="1">
        <v>24</v>
      </c>
      <c r="G26" s="1" t="s">
        <v>7312</v>
      </c>
      <c r="H26" s="1" t="s">
        <v>7286</v>
      </c>
      <c r="I26" s="1" t="s">
        <v>14</v>
      </c>
      <c r="J26" s="1" t="s">
        <v>470</v>
      </c>
      <c r="K26" s="1">
        <v>74.5</v>
      </c>
      <c r="L26" s="1" t="s">
        <v>8</v>
      </c>
      <c r="M26" s="1">
        <v>77.16</v>
      </c>
      <c r="N26" s="1">
        <v>0</v>
      </c>
      <c r="O26" s="1">
        <v>15.74</v>
      </c>
      <c r="P26" s="1">
        <v>133.79</v>
      </c>
      <c r="Q26" s="1">
        <v>0</v>
      </c>
      <c r="R26" s="1">
        <v>0.41299999999999998</v>
      </c>
      <c r="S26" s="1">
        <v>23.806999999999999</v>
      </c>
      <c r="T26" s="1">
        <v>0.442</v>
      </c>
      <c r="U26" s="80"/>
      <c r="V26" s="1"/>
      <c r="W26" s="1"/>
      <c r="X26" s="1"/>
      <c r="Y26" s="1"/>
      <c r="Z26" s="1"/>
      <c r="AA26" s="1"/>
      <c r="AB26" s="40"/>
      <c r="AN26" s="37"/>
    </row>
    <row r="27" spans="1:41" s="24" customFormat="1">
      <c r="A27" s="4" t="s">
        <v>7220</v>
      </c>
      <c r="B27" s="4">
        <v>2012</v>
      </c>
      <c r="C27" s="4" t="s">
        <v>7342</v>
      </c>
      <c r="D27" s="4" t="s">
        <v>7343</v>
      </c>
      <c r="E27" s="4" t="s">
        <v>157</v>
      </c>
      <c r="F27" s="4">
        <v>32</v>
      </c>
      <c r="G27" s="4" t="s">
        <v>7344</v>
      </c>
      <c r="H27" s="4" t="s">
        <v>7345</v>
      </c>
      <c r="I27" s="4" t="s">
        <v>34</v>
      </c>
      <c r="J27" s="4" t="s">
        <v>470</v>
      </c>
      <c r="K27" s="4">
        <v>76.2</v>
      </c>
      <c r="L27" s="4" t="s">
        <v>27</v>
      </c>
      <c r="M27" s="4"/>
      <c r="N27" s="4"/>
      <c r="O27" s="4"/>
      <c r="P27" s="4">
        <v>257</v>
      </c>
      <c r="Q27" s="4"/>
      <c r="R27" s="4"/>
      <c r="S27" s="4">
        <v>11.6</v>
      </c>
      <c r="T27" s="4"/>
      <c r="U27" s="16"/>
      <c r="V27" s="4"/>
      <c r="W27" s="4"/>
      <c r="X27" s="4"/>
      <c r="Y27" s="4"/>
      <c r="Z27" s="4"/>
      <c r="AA27" s="4"/>
      <c r="AB27" s="28" t="str">
        <f>[1]HU!B$228</f>
        <v>1.(c)</v>
      </c>
      <c r="AC27" s="31" t="str">
        <f>[1]HU!C$228</f>
        <v>FGSZ Zrt.</v>
      </c>
      <c r="AD27" s="31" t="str">
        <f>[1]HU!D$228</f>
        <v>FGSZ Zrt.</v>
      </c>
      <c r="AE27" s="31">
        <f>[1]HU!E$228</f>
        <v>75640</v>
      </c>
      <c r="AF27" s="31" t="str">
        <f>[1]HU!F$228</f>
        <v>Balmazújvárosi útszél</v>
      </c>
      <c r="AG27" s="31" t="str">
        <f>[1]HU!G$228</f>
        <v>_</v>
      </c>
      <c r="AH27" s="31" t="str">
        <f>[1]HU!H$228</f>
        <v>Hajdúszoboszló</v>
      </c>
      <c r="AI27" s="31" t="str">
        <f>[1]HU!I$228</f>
        <v>4200</v>
      </c>
      <c r="AJ27" s="31">
        <f>[1]HU!J$228</f>
        <v>0</v>
      </c>
      <c r="AK27" s="31">
        <f>[1]HU!K$228</f>
        <v>0</v>
      </c>
      <c r="AL27" s="31">
        <f>[1]HU!L$228</f>
        <v>0</v>
      </c>
      <c r="AM27" s="31">
        <f>[1]HU!M$228</f>
        <v>0</v>
      </c>
      <c r="AN27" s="103" t="s">
        <v>810</v>
      </c>
      <c r="AO27" s="31"/>
    </row>
    <row r="28" spans="1:41" s="24" customFormat="1">
      <c r="A28" s="4" t="s">
        <v>7220</v>
      </c>
      <c r="B28" s="4">
        <v>2012</v>
      </c>
      <c r="C28" s="4" t="s">
        <v>7317</v>
      </c>
      <c r="D28" s="4" t="s">
        <v>7318</v>
      </c>
      <c r="E28" s="4" t="s">
        <v>130</v>
      </c>
      <c r="F28" s="4">
        <v>26</v>
      </c>
      <c r="G28" s="4" t="s">
        <v>7319</v>
      </c>
      <c r="H28" s="4" t="s">
        <v>7320</v>
      </c>
      <c r="I28" s="4" t="s">
        <v>34</v>
      </c>
      <c r="J28" s="4" t="s">
        <v>470</v>
      </c>
      <c r="K28" s="4">
        <v>120</v>
      </c>
      <c r="L28" s="4" t="s">
        <v>8</v>
      </c>
      <c r="M28" s="4"/>
      <c r="N28" s="4"/>
      <c r="O28" s="4"/>
      <c r="P28" s="4">
        <v>295.2</v>
      </c>
      <c r="Q28" s="4">
        <v>479.3</v>
      </c>
      <c r="R28" s="4">
        <v>4.9340000000000002</v>
      </c>
      <c r="S28" s="4">
        <v>16.431000000000001</v>
      </c>
      <c r="T28" s="4">
        <v>0.23100000000000001</v>
      </c>
      <c r="U28" s="87"/>
      <c r="V28" s="4"/>
      <c r="W28" s="4"/>
      <c r="X28" s="4"/>
      <c r="Y28" s="4"/>
      <c r="Z28" s="4"/>
      <c r="AA28" s="4"/>
      <c r="AB28" s="41" t="str">
        <f>[1]HU!B$276</f>
        <v>8.(b).(ii)</v>
      </c>
      <c r="AC28" s="24" t="str">
        <f>[1]HU!C$276</f>
        <v>Magyar Cukorgyártó és Forgalmazó Zrt.</v>
      </c>
      <c r="AD28" s="24" t="str">
        <f>[1]HU!D$276</f>
        <v>Magyar Cukor Zrt.</v>
      </c>
      <c r="AE28" s="24">
        <f>[1]HU!E$276</f>
        <v>39906</v>
      </c>
      <c r="AF28" s="24" t="str">
        <f>[1]HU!F$276</f>
        <v>Pécsi út.</v>
      </c>
      <c r="AG28" s="24" t="str">
        <f>[1]HU!G$276</f>
        <v>10-14.</v>
      </c>
      <c r="AH28" s="24" t="str">
        <f>[1]HU!H$276</f>
        <v>Kaposvár</v>
      </c>
      <c r="AI28" s="24" t="str">
        <f>[1]HU!I$276</f>
        <v>7400</v>
      </c>
      <c r="AJ28" s="24">
        <f>[1]HU!J$276</f>
        <v>0</v>
      </c>
      <c r="AK28" s="24">
        <f>[1]HU!K$276</f>
        <v>0</v>
      </c>
      <c r="AL28" s="24">
        <f>[1]HU!L$276</f>
        <v>0</v>
      </c>
      <c r="AM28" s="24">
        <f>[1]HU!M$276</f>
        <v>0</v>
      </c>
      <c r="AN28" s="23" t="s">
        <v>810</v>
      </c>
    </row>
    <row r="29" spans="1:41" s="35" customFormat="1">
      <c r="A29" s="1" t="s">
        <v>7220</v>
      </c>
      <c r="B29" s="1">
        <v>2012</v>
      </c>
      <c r="C29" s="1" t="s">
        <v>7394</v>
      </c>
      <c r="D29" s="1" t="s">
        <v>7395</v>
      </c>
      <c r="E29" s="1" t="s">
        <v>230</v>
      </c>
      <c r="F29" s="1">
        <v>48</v>
      </c>
      <c r="G29" s="1" t="s">
        <v>7396</v>
      </c>
      <c r="H29" s="1" t="s">
        <v>7397</v>
      </c>
      <c r="I29" s="1" t="s">
        <v>6</v>
      </c>
      <c r="J29" s="1" t="s">
        <v>15</v>
      </c>
      <c r="K29" s="1">
        <v>215</v>
      </c>
      <c r="L29" s="1" t="s">
        <v>8</v>
      </c>
      <c r="M29" s="1"/>
      <c r="N29" s="1"/>
      <c r="O29" s="1"/>
      <c r="P29" s="1"/>
      <c r="Q29" s="1"/>
      <c r="R29" s="1">
        <v>0</v>
      </c>
      <c r="S29" s="1">
        <v>0</v>
      </c>
      <c r="T29" s="1">
        <v>0</v>
      </c>
      <c r="U29" s="1" t="s">
        <v>7398</v>
      </c>
      <c r="V29" s="1"/>
      <c r="W29" s="1"/>
      <c r="X29" s="1"/>
      <c r="Y29" s="1"/>
      <c r="Z29" s="1"/>
      <c r="AA29" s="1"/>
      <c r="AB29" s="95"/>
      <c r="AC29" s="67"/>
      <c r="AD29" s="67"/>
      <c r="AE29" s="67"/>
      <c r="AF29" s="67"/>
      <c r="AG29" s="67"/>
      <c r="AH29" s="67"/>
      <c r="AI29" s="67"/>
      <c r="AJ29" s="67"/>
      <c r="AK29" s="67"/>
      <c r="AL29" s="67"/>
      <c r="AM29" s="67"/>
      <c r="AN29" s="98"/>
      <c r="AO29" s="67"/>
    </row>
    <row r="30" spans="1:41" s="24" customFormat="1">
      <c r="A30" s="4" t="s">
        <v>7220</v>
      </c>
      <c r="B30" s="4">
        <v>2012</v>
      </c>
      <c r="C30" s="4" t="s">
        <v>7407</v>
      </c>
      <c r="D30" s="4" t="s">
        <v>7408</v>
      </c>
      <c r="E30" s="4" t="s">
        <v>243</v>
      </c>
      <c r="F30" s="4">
        <v>51</v>
      </c>
      <c r="G30" s="4" t="s">
        <v>7409</v>
      </c>
      <c r="H30" s="4" t="s">
        <v>7397</v>
      </c>
      <c r="I30" s="4" t="s">
        <v>14</v>
      </c>
      <c r="J30" s="4" t="s">
        <v>15</v>
      </c>
      <c r="K30" s="4">
        <v>300</v>
      </c>
      <c r="L30" s="4" t="s">
        <v>27</v>
      </c>
      <c r="M30" s="4"/>
      <c r="N30" s="4"/>
      <c r="O30" s="4">
        <v>0.03</v>
      </c>
      <c r="P30" s="4">
        <v>5053.82</v>
      </c>
      <c r="Q30" s="4"/>
      <c r="R30" s="4"/>
      <c r="S30" s="4">
        <v>286.08</v>
      </c>
      <c r="T30" s="4"/>
      <c r="U30" s="4"/>
      <c r="V30" s="4"/>
      <c r="W30" s="4"/>
      <c r="X30" s="4"/>
      <c r="Y30" s="4"/>
      <c r="Z30" s="4"/>
      <c r="AA30" s="4"/>
      <c r="AB30" s="28" t="str">
        <f>[1]HU!B$289</f>
        <v>1.(c)</v>
      </c>
      <c r="AC30" s="31" t="str">
        <f>[1]HU!C$289</f>
        <v>ÉMÁSZ Nyrt.</v>
      </c>
      <c r="AD30" s="31" t="str">
        <f>[1]HU!D$289</f>
        <v>BC-Erőmű Kft.</v>
      </c>
      <c r="AE30" s="31">
        <f>[1]HU!E$289</f>
        <v>39837</v>
      </c>
      <c r="AF30" s="31" t="str">
        <f>[1]HU!F$289</f>
        <v>Bólyai tér</v>
      </c>
      <c r="AG30" s="31" t="str">
        <f>[1]HU!G$289</f>
        <v>1.</v>
      </c>
      <c r="AH30" s="31" t="str">
        <f>[1]HU!H$289</f>
        <v>Kazincbarcika</v>
      </c>
      <c r="AI30" s="31" t="str">
        <f>[1]HU!I$289</f>
        <v>3700</v>
      </c>
      <c r="AJ30" s="31">
        <f>[1]HU!J$289</f>
        <v>286</v>
      </c>
      <c r="AK30" s="31">
        <f>[1]HU!K$289</f>
        <v>0</v>
      </c>
      <c r="AL30" s="31">
        <f>[1]HU!L$289</f>
        <v>0</v>
      </c>
      <c r="AM30" s="31">
        <f>[1]HU!M$289</f>
        <v>285</v>
      </c>
      <c r="AN30" s="42" t="s">
        <v>810</v>
      </c>
      <c r="AO30" s="31"/>
    </row>
    <row r="31" spans="1:41" s="24" customFormat="1">
      <c r="A31" s="4" t="s">
        <v>7220</v>
      </c>
      <c r="B31" s="4">
        <v>2012</v>
      </c>
      <c r="C31" s="4" t="s">
        <v>7410</v>
      </c>
      <c r="D31" s="4" t="s">
        <v>7411</v>
      </c>
      <c r="E31" s="4" t="s">
        <v>247</v>
      </c>
      <c r="F31" s="4">
        <v>52</v>
      </c>
      <c r="G31" s="4" t="s">
        <v>7412</v>
      </c>
      <c r="H31" s="4" t="s">
        <v>7397</v>
      </c>
      <c r="I31" s="4" t="s">
        <v>34</v>
      </c>
      <c r="J31" s="4" t="s">
        <v>470</v>
      </c>
      <c r="K31" s="4">
        <v>90.1</v>
      </c>
      <c r="L31" s="4" t="s">
        <v>8</v>
      </c>
      <c r="M31" s="4"/>
      <c r="N31" s="4"/>
      <c r="O31" s="4"/>
      <c r="P31" s="4">
        <v>1616.5</v>
      </c>
      <c r="Q31" s="4"/>
      <c r="R31" s="4"/>
      <c r="S31" s="4">
        <v>43.1</v>
      </c>
      <c r="T31" s="4"/>
      <c r="U31" s="4"/>
      <c r="V31" s="4"/>
      <c r="W31" s="4"/>
      <c r="X31" s="4"/>
      <c r="Y31" s="4"/>
      <c r="Z31" s="4"/>
      <c r="AA31" s="4"/>
      <c r="AB31" s="28" t="str">
        <f>[1]HU!B$293</f>
        <v>1.(c)</v>
      </c>
      <c r="AC31" s="31" t="str">
        <f>[1]HU!C$293</f>
        <v>Sinergy Energiaszolgáltató és Tanácsadó Kft.</v>
      </c>
      <c r="AD31" s="31" t="str">
        <f>[1]HU!D$293</f>
        <v>Kazinc-Therm Kft.</v>
      </c>
      <c r="AE31" s="31">
        <f>[1]HU!E$293</f>
        <v>40002</v>
      </c>
      <c r="AF31" s="31" t="str">
        <f>[1]HU!F$293</f>
        <v>Gorkij u.</v>
      </c>
      <c r="AG31" s="31" t="str">
        <f>[1]HU!G$293</f>
        <v>1.</v>
      </c>
      <c r="AH31" s="31" t="str">
        <f>[1]HU!H$293</f>
        <v>Kazincbarcika</v>
      </c>
      <c r="AI31" s="31" t="str">
        <f>[1]HU!I$293</f>
        <v>3700</v>
      </c>
      <c r="AJ31" s="31">
        <f>[1]HU!J$293</f>
        <v>0</v>
      </c>
      <c r="AK31" s="31">
        <f>[1]HU!K$293</f>
        <v>0</v>
      </c>
      <c r="AL31" s="31">
        <f>[1]HU!L$293</f>
        <v>0</v>
      </c>
      <c r="AM31" s="31">
        <f>[1]HU!M$293</f>
        <v>0</v>
      </c>
      <c r="AN31" s="42" t="s">
        <v>810</v>
      </c>
      <c r="AO31" s="31"/>
    </row>
    <row r="32" spans="1:41" s="35" customFormat="1">
      <c r="A32" s="1" t="s">
        <v>7220</v>
      </c>
      <c r="B32" s="1">
        <v>2012</v>
      </c>
      <c r="C32" s="1" t="s">
        <v>7279</v>
      </c>
      <c r="D32" s="1" t="s">
        <v>7280</v>
      </c>
      <c r="E32" s="1" t="s">
        <v>84</v>
      </c>
      <c r="F32" s="1">
        <v>16</v>
      </c>
      <c r="G32" s="1" t="s">
        <v>7281</v>
      </c>
      <c r="H32" s="1" t="s">
        <v>7282</v>
      </c>
      <c r="I32" s="1" t="s">
        <v>34</v>
      </c>
      <c r="J32" s="1" t="s">
        <v>470</v>
      </c>
      <c r="K32" s="1">
        <v>69.599999999999994</v>
      </c>
      <c r="L32" s="1" t="s">
        <v>27</v>
      </c>
      <c r="M32" s="1">
        <v>0</v>
      </c>
      <c r="N32" s="1">
        <v>0</v>
      </c>
      <c r="O32" s="1">
        <v>0</v>
      </c>
      <c r="P32" s="1">
        <v>837.22</v>
      </c>
      <c r="Q32" s="1">
        <v>0</v>
      </c>
      <c r="R32" s="1">
        <v>2.9649999999999999</v>
      </c>
      <c r="S32" s="1">
        <v>26.332999999999998</v>
      </c>
      <c r="T32" s="1">
        <v>0</v>
      </c>
      <c r="U32" s="80"/>
      <c r="V32" s="1"/>
      <c r="W32" s="1"/>
      <c r="X32" s="1"/>
      <c r="Y32" s="1"/>
      <c r="Z32" s="1"/>
      <c r="AA32" s="1"/>
      <c r="AB32" s="95"/>
      <c r="AC32" s="67"/>
      <c r="AD32" s="67"/>
      <c r="AE32" s="67"/>
      <c r="AF32" s="67"/>
      <c r="AG32" s="67"/>
      <c r="AH32" s="67"/>
      <c r="AI32" s="67"/>
      <c r="AJ32" s="67"/>
      <c r="AK32" s="67"/>
      <c r="AL32" s="67"/>
      <c r="AM32" s="67"/>
      <c r="AN32" s="98"/>
      <c r="AO32" s="67"/>
    </row>
    <row r="33" spans="1:41" s="24" customFormat="1">
      <c r="A33" s="4" t="s">
        <v>7220</v>
      </c>
      <c r="B33" s="4">
        <v>2012</v>
      </c>
      <c r="C33" s="4" t="s">
        <v>7263</v>
      </c>
      <c r="D33" s="4" t="s">
        <v>7264</v>
      </c>
      <c r="E33" s="4" t="s">
        <v>63</v>
      </c>
      <c r="F33" s="4">
        <v>12</v>
      </c>
      <c r="G33" s="4" t="s">
        <v>7265</v>
      </c>
      <c r="H33" s="4" t="s">
        <v>7266</v>
      </c>
      <c r="I33" s="4" t="s">
        <v>14</v>
      </c>
      <c r="J33" s="4" t="s">
        <v>476</v>
      </c>
      <c r="K33" s="4">
        <v>373</v>
      </c>
      <c r="L33" s="4" t="s">
        <v>27</v>
      </c>
      <c r="M33" s="4"/>
      <c r="N33" s="4"/>
      <c r="O33" s="4">
        <v>35.159999999999997</v>
      </c>
      <c r="P33" s="4"/>
      <c r="Q33" s="4"/>
      <c r="R33" s="4">
        <v>4.5762999999999998</v>
      </c>
      <c r="S33" s="4">
        <v>8.5350999999999999</v>
      </c>
      <c r="T33" s="4">
        <v>0</v>
      </c>
      <c r="U33" s="89"/>
      <c r="V33" s="4"/>
      <c r="W33" s="4"/>
      <c r="X33" s="4"/>
      <c r="Y33" s="4"/>
      <c r="Z33" s="4"/>
      <c r="AA33" s="4"/>
      <c r="AB33" s="41" t="str">
        <f>[1]HU!B$354</f>
        <v>1.(c)</v>
      </c>
      <c r="AC33" s="24" t="str">
        <f>[1]HU!C$354</f>
        <v>Magyar Villamos Művek Zrt.</v>
      </c>
      <c r="AD33" s="24" t="str">
        <f>[1]HU!D$354</f>
        <v>MVM GTER Zrt.</v>
      </c>
      <c r="AE33" s="24">
        <f>[1]HU!E$354</f>
        <v>39907</v>
      </c>
      <c r="AF33" s="24" t="str">
        <f>[1]HU!F$354</f>
        <v>Királyszentistváni út</v>
      </c>
      <c r="AG33" s="24" t="str">
        <f>[1]HU!G$354</f>
        <v>_</v>
      </c>
      <c r="AH33" s="24" t="str">
        <f>[1]HU!H$354</f>
        <v>Litér</v>
      </c>
      <c r="AI33" s="24" t="str">
        <f>[1]HU!I$354</f>
        <v>8196</v>
      </c>
      <c r="AJ33" s="24">
        <f>[1]HU!J$354</f>
        <v>0</v>
      </c>
      <c r="AK33" s="24">
        <f>[1]HU!K$354</f>
        <v>0</v>
      </c>
      <c r="AL33" s="24">
        <f>[1]HU!L$354</f>
        <v>0</v>
      </c>
      <c r="AM33" s="24">
        <f>[1]HU!M$354</f>
        <v>0</v>
      </c>
      <c r="AN33" s="23" t="s">
        <v>810</v>
      </c>
    </row>
    <row r="34" spans="1:41" s="35" customFormat="1">
      <c r="A34" s="1" t="s">
        <v>7220</v>
      </c>
      <c r="B34" s="1">
        <v>2012</v>
      </c>
      <c r="C34" s="1" t="s">
        <v>7385</v>
      </c>
      <c r="D34" s="1" t="s">
        <v>7386</v>
      </c>
      <c r="E34" s="1" t="s">
        <v>217</v>
      </c>
      <c r="F34" s="1">
        <v>45</v>
      </c>
      <c r="G34" s="1" t="s">
        <v>7265</v>
      </c>
      <c r="H34" s="1" t="s">
        <v>7387</v>
      </c>
      <c r="I34" s="1" t="s">
        <v>34</v>
      </c>
      <c r="J34" s="1" t="s">
        <v>476</v>
      </c>
      <c r="K34" s="1">
        <v>536</v>
      </c>
      <c r="L34" s="1" t="s">
        <v>27</v>
      </c>
      <c r="M34" s="1"/>
      <c r="N34" s="1"/>
      <c r="O34" s="1">
        <v>83.56</v>
      </c>
      <c r="P34" s="1"/>
      <c r="Q34" s="1"/>
      <c r="R34" s="1">
        <v>2.5099999999999998</v>
      </c>
      <c r="S34" s="1">
        <v>7.16</v>
      </c>
      <c r="T34" s="1">
        <v>8.4000000000000005E-2</v>
      </c>
      <c r="U34" s="3"/>
      <c r="V34" s="1"/>
      <c r="W34" s="1"/>
      <c r="X34" s="1"/>
      <c r="Y34" s="1"/>
      <c r="Z34" s="1"/>
      <c r="AA34" s="1"/>
      <c r="AB34" s="40"/>
      <c r="AN34" s="37"/>
    </row>
    <row r="35" spans="1:41" s="67" customFormat="1">
      <c r="A35" s="1" t="s">
        <v>7220</v>
      </c>
      <c r="B35" s="1">
        <v>2012</v>
      </c>
      <c r="C35" s="1" t="s">
        <v>7333</v>
      </c>
      <c r="D35" s="1" t="s">
        <v>7334</v>
      </c>
      <c r="E35" s="1" t="s">
        <v>148</v>
      </c>
      <c r="F35" s="1">
        <v>30</v>
      </c>
      <c r="G35" s="1" t="s">
        <v>7335</v>
      </c>
      <c r="H35" s="1" t="s">
        <v>7336</v>
      </c>
      <c r="I35" s="1" t="s">
        <v>34</v>
      </c>
      <c r="J35" s="1" t="s">
        <v>470</v>
      </c>
      <c r="K35" s="1">
        <v>108</v>
      </c>
      <c r="L35" s="1" t="s">
        <v>8</v>
      </c>
      <c r="M35" s="1"/>
      <c r="N35" s="1"/>
      <c r="O35" s="1"/>
      <c r="P35" s="1"/>
      <c r="Q35" s="1"/>
      <c r="R35" s="1"/>
      <c r="S35" s="1"/>
      <c r="T35" s="1"/>
      <c r="U35" s="80" t="s">
        <v>7337</v>
      </c>
      <c r="V35" s="1"/>
      <c r="W35" s="1"/>
      <c r="X35" s="1"/>
      <c r="Y35" s="1"/>
      <c r="Z35" s="1"/>
      <c r="AA35" s="1"/>
      <c r="AB35" s="40"/>
      <c r="AC35" s="35"/>
      <c r="AD35" s="35"/>
      <c r="AE35" s="35"/>
      <c r="AF35" s="35"/>
      <c r="AG35" s="35"/>
      <c r="AH35" s="35"/>
      <c r="AI35" s="35"/>
      <c r="AJ35" s="35"/>
      <c r="AK35" s="35"/>
      <c r="AL35" s="35"/>
      <c r="AM35" s="35"/>
      <c r="AN35" s="98"/>
    </row>
    <row r="36" spans="1:41" s="31" customFormat="1">
      <c r="A36" s="4" t="s">
        <v>7220</v>
      </c>
      <c r="B36" s="4">
        <v>2012</v>
      </c>
      <c r="C36" s="4" t="s">
        <v>7430</v>
      </c>
      <c r="D36" s="4" t="s">
        <v>7431</v>
      </c>
      <c r="E36" s="4" t="s">
        <v>274</v>
      </c>
      <c r="F36" s="4">
        <v>58</v>
      </c>
      <c r="G36" s="4" t="s">
        <v>7432</v>
      </c>
      <c r="H36" s="4" t="s">
        <v>7433</v>
      </c>
      <c r="I36" s="4" t="s">
        <v>6</v>
      </c>
      <c r="J36" s="4" t="s">
        <v>470</v>
      </c>
      <c r="K36" s="4">
        <v>61.2</v>
      </c>
      <c r="L36" s="4" t="s">
        <v>8</v>
      </c>
      <c r="M36" s="4">
        <v>1276.32</v>
      </c>
      <c r="N36" s="4"/>
      <c r="O36" s="4"/>
      <c r="P36" s="4">
        <v>225.03</v>
      </c>
      <c r="Q36" s="4"/>
      <c r="R36" s="4">
        <v>0.84399999999999997</v>
      </c>
      <c r="S36" s="4">
        <v>120.43</v>
      </c>
      <c r="T36" s="4">
        <v>12.5</v>
      </c>
      <c r="U36" s="4"/>
      <c r="V36" s="4"/>
      <c r="W36" s="4"/>
      <c r="X36" s="4"/>
      <c r="Y36" s="4"/>
      <c r="Z36" s="4"/>
      <c r="AA36" s="4"/>
      <c r="AB36" s="28" t="str">
        <f>[1]HU!B$361</f>
        <v>8.(b).(ii)</v>
      </c>
      <c r="AC36" s="31" t="str">
        <f>[1]HU!C$361</f>
        <v>Koninklijke Bunge B. V.</v>
      </c>
      <c r="AD36" s="31" t="str">
        <f>[1]HU!D$361</f>
        <v>Bunge Zrt.</v>
      </c>
      <c r="AE36" s="31">
        <f>[1]HU!E$361</f>
        <v>4986</v>
      </c>
      <c r="AF36" s="31" t="str">
        <f>[1]HU!F$361</f>
        <v>Szolnoki út</v>
      </c>
      <c r="AG36" s="31" t="str">
        <f>[1]HU!G$361</f>
        <v>201.</v>
      </c>
      <c r="AH36" s="31" t="str">
        <f>[1]HU!H$361</f>
        <v>Martfű</v>
      </c>
      <c r="AI36" s="31" t="str">
        <f>[1]HU!I$361</f>
        <v>5435</v>
      </c>
      <c r="AJ36" s="31">
        <f>[1]HU!J$361</f>
        <v>120</v>
      </c>
      <c r="AK36" s="31">
        <f>[1]HU!K$361</f>
        <v>0</v>
      </c>
      <c r="AL36" s="31">
        <f>[1]HU!L$361</f>
        <v>0</v>
      </c>
      <c r="AM36" s="31">
        <f>[1]HU!M$361</f>
        <v>0</v>
      </c>
      <c r="AN36" s="42" t="s">
        <v>810</v>
      </c>
    </row>
    <row r="37" spans="1:41" s="67" customFormat="1">
      <c r="A37" s="1" t="s">
        <v>7220</v>
      </c>
      <c r="B37" s="1">
        <v>2012</v>
      </c>
      <c r="C37" s="1" t="s">
        <v>7417</v>
      </c>
      <c r="D37" s="1" t="s">
        <v>7418</v>
      </c>
      <c r="E37" s="1" t="s">
        <v>256</v>
      </c>
      <c r="F37" s="1">
        <v>54</v>
      </c>
      <c r="G37" s="1" t="s">
        <v>7419</v>
      </c>
      <c r="H37" s="1" t="s">
        <v>7420</v>
      </c>
      <c r="I37" s="1" t="s">
        <v>34</v>
      </c>
      <c r="J37" s="1" t="s">
        <v>15</v>
      </c>
      <c r="K37" s="1">
        <v>84.6</v>
      </c>
      <c r="L37" s="1" t="s">
        <v>27</v>
      </c>
      <c r="M37" s="1"/>
      <c r="N37" s="1"/>
      <c r="O37" s="1"/>
      <c r="P37" s="1">
        <v>879.74699999999996</v>
      </c>
      <c r="Q37" s="1"/>
      <c r="R37" s="1"/>
      <c r="S37" s="1">
        <v>59</v>
      </c>
      <c r="T37" s="1"/>
      <c r="U37" s="1"/>
      <c r="V37" s="1"/>
      <c r="W37" s="1"/>
      <c r="X37" s="1"/>
      <c r="Y37" s="1"/>
      <c r="Z37" s="1"/>
      <c r="AA37" s="1"/>
      <c r="AB37" s="95"/>
      <c r="AN37" s="98"/>
    </row>
    <row r="38" spans="1:41" s="67" customFormat="1">
      <c r="A38" s="1" t="s">
        <v>7220</v>
      </c>
      <c r="B38" s="1">
        <v>2012</v>
      </c>
      <c r="C38" s="1" t="s">
        <v>7421</v>
      </c>
      <c r="D38" s="1" t="s">
        <v>7422</v>
      </c>
      <c r="E38" s="1" t="s">
        <v>260</v>
      </c>
      <c r="F38" s="1">
        <v>55</v>
      </c>
      <c r="G38" s="1" t="s">
        <v>7419</v>
      </c>
      <c r="H38" s="1" t="s">
        <v>7423</v>
      </c>
      <c r="I38" s="1" t="s">
        <v>6</v>
      </c>
      <c r="J38" s="1" t="s">
        <v>202</v>
      </c>
      <c r="K38" s="1">
        <v>348</v>
      </c>
      <c r="L38" s="1" t="s">
        <v>8</v>
      </c>
      <c r="M38" s="1"/>
      <c r="N38" s="1"/>
      <c r="O38" s="1"/>
      <c r="P38" s="1">
        <v>600.601</v>
      </c>
      <c r="Q38" s="1"/>
      <c r="R38" s="1"/>
      <c r="S38" s="1">
        <v>25</v>
      </c>
      <c r="T38" s="1"/>
      <c r="U38" s="1"/>
      <c r="V38" s="1"/>
      <c r="W38" s="1"/>
      <c r="X38" s="1"/>
      <c r="Y38" s="1"/>
      <c r="Z38" s="1"/>
      <c r="AA38" s="1"/>
      <c r="AB38" s="95"/>
      <c r="AN38" s="98"/>
    </row>
    <row r="39" spans="1:41" s="31" customFormat="1">
      <c r="A39" s="4" t="s">
        <v>7220</v>
      </c>
      <c r="B39" s="4">
        <v>2012</v>
      </c>
      <c r="C39" s="4" t="s">
        <v>7306</v>
      </c>
      <c r="D39" s="4" t="s">
        <v>7307</v>
      </c>
      <c r="E39" s="4" t="s">
        <v>118</v>
      </c>
      <c r="F39" s="4">
        <v>23</v>
      </c>
      <c r="G39" s="4" t="s">
        <v>7308</v>
      </c>
      <c r="H39" s="4" t="s">
        <v>7309</v>
      </c>
      <c r="I39" s="4" t="s">
        <v>6</v>
      </c>
      <c r="J39" s="4" t="s">
        <v>202</v>
      </c>
      <c r="K39" s="4">
        <v>56</v>
      </c>
      <c r="L39" s="4" t="s">
        <v>8</v>
      </c>
      <c r="M39" s="4">
        <v>0</v>
      </c>
      <c r="N39" s="4">
        <v>0</v>
      </c>
      <c r="O39" s="4">
        <v>2.09</v>
      </c>
      <c r="P39" s="4">
        <v>157.05000000000001</v>
      </c>
      <c r="Q39" s="4">
        <v>0</v>
      </c>
      <c r="R39" s="4">
        <v>7.0000000000000007E-2</v>
      </c>
      <c r="S39" s="4">
        <v>9.1069999999999993</v>
      </c>
      <c r="T39" s="4">
        <v>4.5999999999999999E-2</v>
      </c>
      <c r="U39" s="87"/>
      <c r="V39" s="4"/>
      <c r="W39" s="4"/>
      <c r="X39" s="4"/>
      <c r="Y39" s="4"/>
      <c r="Z39" s="4"/>
      <c r="AA39" s="4"/>
      <c r="AB39" s="41" t="str">
        <f>[1]HU!B$398</f>
        <v>1.(c)</v>
      </c>
      <c r="AC39" s="24" t="str">
        <f>[1]HU!C$398</f>
        <v>MESZ Mosonmagyaróvár Kft.</v>
      </c>
      <c r="AD39" s="24" t="str">
        <f>[1]HU!D$398</f>
        <v>MESZ Mosonmagyaróvár Energia Szolgáltató Kft.</v>
      </c>
      <c r="AE39" s="24">
        <f>[1]HU!E$398</f>
        <v>166852</v>
      </c>
      <c r="AF39" s="24" t="str">
        <f>[1]HU!F$398</f>
        <v>Timföldgyári út</v>
      </c>
      <c r="AG39" s="24" t="str">
        <f>[1]HU!G$398</f>
        <v>13.</v>
      </c>
      <c r="AH39" s="24" t="str">
        <f>[1]HU!H$398</f>
        <v>Mosonmagyaróvár</v>
      </c>
      <c r="AI39" s="24" t="str">
        <f>[1]HU!I$398</f>
        <v>9200</v>
      </c>
      <c r="AJ39" s="24">
        <f>[1]HU!J$398</f>
        <v>0</v>
      </c>
      <c r="AK39" s="24">
        <f>[1]HU!K$398</f>
        <v>0</v>
      </c>
      <c r="AL39" s="24">
        <f>[1]HU!L$398</f>
        <v>0</v>
      </c>
      <c r="AM39" s="24">
        <f>[1]HU!M$398</f>
        <v>0</v>
      </c>
      <c r="AN39" s="23" t="s">
        <v>810</v>
      </c>
      <c r="AO39" s="24"/>
    </row>
    <row r="40" spans="1:41" s="31" customFormat="1">
      <c r="A40" s="4" t="s">
        <v>7220</v>
      </c>
      <c r="B40" s="4">
        <v>2012</v>
      </c>
      <c r="C40" s="4" t="s">
        <v>7302</v>
      </c>
      <c r="D40" s="4" t="s">
        <v>7303</v>
      </c>
      <c r="E40" s="4" t="s">
        <v>113</v>
      </c>
      <c r="F40" s="4">
        <v>22</v>
      </c>
      <c r="G40" s="4" t="s">
        <v>7304</v>
      </c>
      <c r="H40" s="4" t="s">
        <v>7305</v>
      </c>
      <c r="I40" s="4" t="s">
        <v>34</v>
      </c>
      <c r="J40" s="4" t="s">
        <v>470</v>
      </c>
      <c r="K40" s="4">
        <v>52.9</v>
      </c>
      <c r="L40" s="4" t="s">
        <v>8</v>
      </c>
      <c r="M40" s="4">
        <v>0</v>
      </c>
      <c r="N40" s="4">
        <v>0</v>
      </c>
      <c r="O40" s="4">
        <v>0</v>
      </c>
      <c r="P40" s="4">
        <v>411.39</v>
      </c>
      <c r="Q40" s="4">
        <v>0</v>
      </c>
      <c r="R40" s="4">
        <v>2.004</v>
      </c>
      <c r="S40" s="4">
        <v>32.927999999999997</v>
      </c>
      <c r="T40" s="4">
        <v>0.41299999999999998</v>
      </c>
      <c r="U40" s="87"/>
      <c r="V40" s="4"/>
      <c r="W40" s="4"/>
      <c r="X40" s="4"/>
      <c r="Y40" s="4"/>
      <c r="Z40" s="4"/>
      <c r="AA40" s="4"/>
      <c r="AB40" s="41" t="str">
        <f>[1]HU!B$421</f>
        <v>4.(a).(viii)</v>
      </c>
      <c r="AC40" s="24" t="str">
        <f>[1]HU!C$421</f>
        <v>Zoltek Companies Inc.</v>
      </c>
      <c r="AD40" s="24" t="str">
        <f>[1]HU!D$421</f>
        <v>Zoltek Vegyipari Zrt.</v>
      </c>
      <c r="AE40" s="24">
        <f>[1]HU!E$421</f>
        <v>137</v>
      </c>
      <c r="AF40" s="24" t="str">
        <f>[1]HU!F$421</f>
        <v>Varga József tér</v>
      </c>
      <c r="AG40" s="24" t="str">
        <f>[1]HU!G$421</f>
        <v>1.</v>
      </c>
      <c r="AH40" s="24" t="str">
        <f>[1]HU!H$421</f>
        <v>Nyergesújfalu</v>
      </c>
      <c r="AI40" s="24" t="str">
        <f>[1]HU!I$421</f>
        <v>2537</v>
      </c>
      <c r="AJ40" s="24">
        <f>[1]HU!J$421</f>
        <v>143</v>
      </c>
      <c r="AK40" s="24">
        <f>[1]HU!K$421</f>
        <v>0</v>
      </c>
      <c r="AL40" s="24">
        <f>[1]HU!L$421</f>
        <v>0</v>
      </c>
      <c r="AM40" s="24">
        <f>[1]HU!M$421</f>
        <v>145</v>
      </c>
      <c r="AN40" s="23" t="s">
        <v>810</v>
      </c>
      <c r="AO40" s="24"/>
    </row>
    <row r="41" spans="1:41" s="31" customFormat="1">
      <c r="A41" s="4" t="s">
        <v>7220</v>
      </c>
      <c r="B41" s="4">
        <v>2012</v>
      </c>
      <c r="C41" s="4" t="s">
        <v>7229</v>
      </c>
      <c r="D41" s="4" t="s">
        <v>7230</v>
      </c>
      <c r="E41" s="4" t="s">
        <v>18</v>
      </c>
      <c r="F41" s="4">
        <v>3</v>
      </c>
      <c r="G41" s="4" t="s">
        <v>7231</v>
      </c>
      <c r="H41" s="4" t="s">
        <v>7232</v>
      </c>
      <c r="I41" s="4" t="s">
        <v>6</v>
      </c>
      <c r="J41" s="4" t="s">
        <v>15</v>
      </c>
      <c r="K41" s="4"/>
      <c r="L41" s="4" t="s">
        <v>8</v>
      </c>
      <c r="M41" s="4"/>
      <c r="N41" s="4"/>
      <c r="O41" s="4"/>
      <c r="P41" s="4">
        <v>733.61300000000006</v>
      </c>
      <c r="Q41" s="4"/>
      <c r="R41" s="4">
        <v>0.23</v>
      </c>
      <c r="S41" s="4">
        <v>175.19</v>
      </c>
      <c r="T41" s="4">
        <v>1.64</v>
      </c>
      <c r="U41" s="87"/>
      <c r="V41" s="4"/>
      <c r="W41" s="4"/>
      <c r="X41" s="4"/>
      <c r="Y41" s="4"/>
      <c r="Z41" s="4"/>
      <c r="AA41" s="4"/>
      <c r="AB41" s="28" t="str">
        <f>[1]HU!B$427</f>
        <v>1.(c)</v>
      </c>
      <c r="AC41" s="31" t="str">
        <f>[1]HU!C$427</f>
        <v>E.ON Energiatermelő Kft.</v>
      </c>
      <c r="AD41" s="31" t="str">
        <f>[1]HU!D$427</f>
        <v>E.ON Energiatermelő Kft.</v>
      </c>
      <c r="AE41" s="31">
        <f>[1]HU!E$427</f>
        <v>75586</v>
      </c>
      <c r="AF41" s="31" t="str">
        <f>[1]HU!F$427</f>
        <v>Bethlen Gábor u.</v>
      </c>
      <c r="AG41" s="31" t="str">
        <f>[1]HU!G$427</f>
        <v>92.</v>
      </c>
      <c r="AH41" s="31" t="str">
        <f>[1]HU!H$427</f>
        <v>Nyíregyháza</v>
      </c>
      <c r="AI41" s="31" t="str">
        <f>[1]HU!I$427</f>
        <v>4400</v>
      </c>
      <c r="AJ41" s="31">
        <f>[1]HU!J$427</f>
        <v>175</v>
      </c>
      <c r="AK41" s="31">
        <f>[1]HU!K$427</f>
        <v>0</v>
      </c>
      <c r="AL41" s="31">
        <f>[1]HU!L$427</f>
        <v>0</v>
      </c>
      <c r="AM41" s="31">
        <f>[1]HU!M$427</f>
        <v>0</v>
      </c>
      <c r="AN41" s="42" t="s">
        <v>810</v>
      </c>
    </row>
    <row r="42" spans="1:41" s="67" customFormat="1">
      <c r="A42" s="47" t="s">
        <v>7220</v>
      </c>
      <c r="B42" s="47">
        <v>2012</v>
      </c>
      <c r="C42" s="47" t="s">
        <v>7233</v>
      </c>
      <c r="D42" s="47" t="s">
        <v>7234</v>
      </c>
      <c r="E42" s="47" t="s">
        <v>24</v>
      </c>
      <c r="F42" s="47">
        <v>4</v>
      </c>
      <c r="G42" s="47" t="s">
        <v>7235</v>
      </c>
      <c r="H42" s="47" t="s">
        <v>7232</v>
      </c>
      <c r="I42" s="47" t="s">
        <v>34</v>
      </c>
      <c r="J42" s="47" t="s">
        <v>15</v>
      </c>
      <c r="K42" s="47">
        <v>135</v>
      </c>
      <c r="L42" s="47" t="s">
        <v>27</v>
      </c>
      <c r="M42" s="47"/>
      <c r="N42" s="47"/>
      <c r="O42" s="47"/>
      <c r="P42" s="47">
        <v>1145.5050000000001</v>
      </c>
      <c r="Q42" s="47"/>
      <c r="R42" s="47">
        <v>0</v>
      </c>
      <c r="S42" s="47">
        <v>40.68</v>
      </c>
      <c r="T42" s="47">
        <v>0</v>
      </c>
      <c r="U42" s="97"/>
      <c r="V42" s="47"/>
      <c r="W42" s="47"/>
      <c r="X42" s="47"/>
      <c r="Y42" s="47"/>
      <c r="Z42" s="47"/>
      <c r="AA42" s="47"/>
      <c r="AB42" s="95"/>
      <c r="AN42" s="98"/>
    </row>
    <row r="43" spans="1:41" s="31" customFormat="1">
      <c r="A43" s="4" t="s">
        <v>7220</v>
      </c>
      <c r="B43" s="4">
        <v>2012</v>
      </c>
      <c r="C43" s="4" t="s">
        <v>7298</v>
      </c>
      <c r="D43" s="4" t="s">
        <v>7299</v>
      </c>
      <c r="E43" s="4" t="s">
        <v>109</v>
      </c>
      <c r="F43" s="4">
        <v>21</v>
      </c>
      <c r="G43" s="4" t="s">
        <v>7300</v>
      </c>
      <c r="H43" s="4" t="s">
        <v>7301</v>
      </c>
      <c r="I43" s="4" t="s">
        <v>6</v>
      </c>
      <c r="J43" s="4" t="s">
        <v>476</v>
      </c>
      <c r="K43" s="4">
        <v>760</v>
      </c>
      <c r="L43" s="4" t="s">
        <v>8</v>
      </c>
      <c r="M43" s="4">
        <v>1168.23</v>
      </c>
      <c r="N43" s="4">
        <v>11402.95</v>
      </c>
      <c r="O43" s="4">
        <v>218.47</v>
      </c>
      <c r="P43" s="4">
        <v>0</v>
      </c>
      <c r="Q43" s="4">
        <v>0</v>
      </c>
      <c r="R43" s="4">
        <v>1469.5319999999999</v>
      </c>
      <c r="S43" s="4">
        <v>1151.1020000000001</v>
      </c>
      <c r="T43" s="4">
        <v>1.8069999999999999</v>
      </c>
      <c r="U43" s="87"/>
      <c r="V43" s="4"/>
      <c r="W43" s="4"/>
      <c r="X43" s="4"/>
      <c r="Y43" s="4"/>
      <c r="Z43" s="4"/>
      <c r="AA43" s="4"/>
      <c r="AB43" s="28" t="str">
        <f>[1]HU!B$448</f>
        <v>1.(c)</v>
      </c>
      <c r="AC43" s="31" t="str">
        <f>[1]HU!C$448</f>
        <v>Vértesi Erőmű Zrt.</v>
      </c>
      <c r="AD43" s="31" t="str">
        <f>[1]HU!D$448</f>
        <v>Vértesi Erőmű Zrt.</v>
      </c>
      <c r="AE43" s="31">
        <f>[1]HU!E$448</f>
        <v>140</v>
      </c>
      <c r="AF43" s="31" t="str">
        <f>[1]HU!F$448</f>
        <v>Külterület</v>
      </c>
      <c r="AG43" s="31" t="str">
        <f>[1]HU!G$448</f>
        <v>Hrsz.: 0718/7.</v>
      </c>
      <c r="AH43" s="31" t="str">
        <f>[1]HU!H$448</f>
        <v>Oroszlány</v>
      </c>
      <c r="AI43" s="31" t="str">
        <f>[1]HU!I$448</f>
        <v>2840</v>
      </c>
      <c r="AJ43" s="31">
        <f>[1]HU!J$448</f>
        <v>1150</v>
      </c>
      <c r="AK43" s="31">
        <f>[1]HU!K$448</f>
        <v>1470</v>
      </c>
      <c r="AL43" s="31">
        <f>[1]HU!L$448</f>
        <v>0</v>
      </c>
      <c r="AM43" s="31">
        <f>[1]HU!M$448</f>
        <v>934</v>
      </c>
      <c r="AN43" s="42" t="s">
        <v>810</v>
      </c>
    </row>
    <row r="44" spans="1:41" s="31" customFormat="1">
      <c r="A44" s="4" t="s">
        <v>7220</v>
      </c>
      <c r="B44" s="4">
        <v>2012</v>
      </c>
      <c r="C44" s="4" t="s">
        <v>7321</v>
      </c>
      <c r="D44" s="4" t="s">
        <v>7322</v>
      </c>
      <c r="E44" s="4" t="s">
        <v>135</v>
      </c>
      <c r="F44" s="4">
        <v>27</v>
      </c>
      <c r="G44" s="4" t="s">
        <v>7323</v>
      </c>
      <c r="H44" s="4" t="s">
        <v>7324</v>
      </c>
      <c r="I44" s="4" t="s">
        <v>34</v>
      </c>
      <c r="J44" s="4" t="s">
        <v>15</v>
      </c>
      <c r="K44" s="4">
        <v>424</v>
      </c>
      <c r="L44" s="4" t="s">
        <v>8</v>
      </c>
      <c r="M44" s="4">
        <v>4512.1400000000003</v>
      </c>
      <c r="N44" s="4"/>
      <c r="O44" s="4">
        <v>89.21</v>
      </c>
      <c r="P44" s="4">
        <v>507.85</v>
      </c>
      <c r="Q44" s="4"/>
      <c r="R44" s="4">
        <v>6.2190000000000003</v>
      </c>
      <c r="S44" s="4">
        <v>362.69099999999997</v>
      </c>
      <c r="T44" s="4">
        <v>19.007999999999999</v>
      </c>
      <c r="U44" s="87"/>
      <c r="V44" s="4"/>
      <c r="W44" s="4"/>
      <c r="X44" s="4"/>
      <c r="Y44" s="4"/>
      <c r="Z44" s="4"/>
      <c r="AA44" s="4"/>
      <c r="AB44" s="28" t="str">
        <f>[1]HU!B$466</f>
        <v>1.(c)</v>
      </c>
      <c r="AC44" s="31" t="str">
        <f>[1]HU!C$466</f>
        <v>Dalkia Energia Zrt.</v>
      </c>
      <c r="AD44" s="31" t="str">
        <f>[1]HU!D$466</f>
        <v>Pannon Hőerőmű Zrt.</v>
      </c>
      <c r="AE44" s="31">
        <f>[1]HU!E$466</f>
        <v>534</v>
      </c>
      <c r="AF44" s="31" t="str">
        <f>[1]HU!F$466</f>
        <v>Edison u.</v>
      </c>
      <c r="AG44" s="31" t="str">
        <f>[1]HU!G$466</f>
        <v>1.</v>
      </c>
      <c r="AH44" s="31" t="str">
        <f>[1]HU!H$466</f>
        <v>Pécs</v>
      </c>
      <c r="AI44" s="31" t="str">
        <f>[1]HU!I$466</f>
        <v>7630</v>
      </c>
      <c r="AJ44" s="31">
        <f>[1]HU!J$466</f>
        <v>362</v>
      </c>
      <c r="AK44" s="31">
        <f>[1]HU!K$466</f>
        <v>0</v>
      </c>
      <c r="AL44" s="31">
        <f>[1]HU!L$466</f>
        <v>0</v>
      </c>
      <c r="AM44" s="31">
        <f>[1]HU!M$466</f>
        <v>370</v>
      </c>
      <c r="AN44" s="42" t="s">
        <v>810</v>
      </c>
    </row>
    <row r="45" spans="1:41" s="67" customFormat="1">
      <c r="A45" s="1" t="s">
        <v>7220</v>
      </c>
      <c r="B45" s="1">
        <v>2012</v>
      </c>
      <c r="C45" s="1" t="s">
        <v>7325</v>
      </c>
      <c r="D45" s="1" t="s">
        <v>7326</v>
      </c>
      <c r="E45" s="1" t="s">
        <v>139</v>
      </c>
      <c r="F45" s="1">
        <v>28</v>
      </c>
      <c r="G45" s="1" t="s">
        <v>7327</v>
      </c>
      <c r="H45" s="1" t="s">
        <v>7324</v>
      </c>
      <c r="I45" s="1" t="s">
        <v>34</v>
      </c>
      <c r="J45" s="1" t="s">
        <v>15</v>
      </c>
      <c r="K45" s="1">
        <v>124</v>
      </c>
      <c r="L45" s="1" t="s">
        <v>8</v>
      </c>
      <c r="M45" s="1"/>
      <c r="N45" s="1"/>
      <c r="O45" s="1"/>
      <c r="P45" s="1"/>
      <c r="Q45" s="1"/>
      <c r="R45" s="1"/>
      <c r="S45" s="1"/>
      <c r="T45" s="1"/>
      <c r="U45" s="3" t="s">
        <v>7328</v>
      </c>
      <c r="V45" s="1"/>
      <c r="W45" s="1"/>
      <c r="X45" s="1"/>
      <c r="Y45" s="1"/>
      <c r="Z45" s="1"/>
      <c r="AA45" s="1"/>
      <c r="AB45" s="95"/>
      <c r="AN45" s="98"/>
    </row>
    <row r="46" spans="1:41" s="67" customFormat="1">
      <c r="A46" s="1" t="s">
        <v>7220</v>
      </c>
      <c r="B46" s="1">
        <v>2012</v>
      </c>
      <c r="C46" s="1" t="s">
        <v>7329</v>
      </c>
      <c r="D46" s="1" t="s">
        <v>7330</v>
      </c>
      <c r="E46" s="1" t="s">
        <v>144</v>
      </c>
      <c r="F46" s="1">
        <v>29</v>
      </c>
      <c r="G46" s="1" t="s">
        <v>7331</v>
      </c>
      <c r="H46" s="1" t="s">
        <v>7324</v>
      </c>
      <c r="I46" s="1" t="s">
        <v>34</v>
      </c>
      <c r="J46" s="1" t="s">
        <v>15</v>
      </c>
      <c r="K46" s="1">
        <v>170</v>
      </c>
      <c r="L46" s="1" t="s">
        <v>8</v>
      </c>
      <c r="M46" s="1"/>
      <c r="N46" s="1"/>
      <c r="O46" s="1"/>
      <c r="P46" s="1"/>
      <c r="Q46" s="1"/>
      <c r="R46" s="1"/>
      <c r="S46" s="1"/>
      <c r="T46" s="1"/>
      <c r="U46" s="81" t="s">
        <v>7332</v>
      </c>
      <c r="V46" s="1"/>
      <c r="W46" s="1"/>
      <c r="X46" s="1"/>
      <c r="Y46" s="1"/>
      <c r="Z46" s="1"/>
      <c r="AA46" s="1"/>
      <c r="AB46" s="40"/>
      <c r="AC46" s="35"/>
      <c r="AD46" s="35"/>
      <c r="AE46" s="35"/>
      <c r="AF46" s="35"/>
      <c r="AG46" s="35"/>
      <c r="AH46" s="35"/>
      <c r="AI46" s="35"/>
      <c r="AJ46" s="35"/>
      <c r="AK46" s="35"/>
      <c r="AL46" s="35"/>
      <c r="AM46" s="35"/>
      <c r="AN46" s="98"/>
    </row>
    <row r="47" spans="1:41" s="31" customFormat="1">
      <c r="A47" s="4" t="s">
        <v>7220</v>
      </c>
      <c r="B47" s="4">
        <v>2012</v>
      </c>
      <c r="C47" s="4" t="s">
        <v>7267</v>
      </c>
      <c r="D47" s="4" t="s">
        <v>7268</v>
      </c>
      <c r="E47" s="4" t="s">
        <v>69</v>
      </c>
      <c r="F47" s="4">
        <v>13</v>
      </c>
      <c r="G47" s="4" t="s">
        <v>7269</v>
      </c>
      <c r="H47" s="4" t="s">
        <v>7270</v>
      </c>
      <c r="I47" s="4" t="s">
        <v>6</v>
      </c>
      <c r="J47" s="4" t="s">
        <v>470</v>
      </c>
      <c r="K47" s="4">
        <v>160</v>
      </c>
      <c r="L47" s="4" t="s">
        <v>8</v>
      </c>
      <c r="M47" s="4"/>
      <c r="N47" s="4"/>
      <c r="O47" s="4"/>
      <c r="P47" s="4">
        <v>289.7</v>
      </c>
      <c r="Q47" s="4"/>
      <c r="R47" s="4">
        <v>4.4900000000000002E-2</v>
      </c>
      <c r="S47" s="4">
        <v>18.018000000000001</v>
      </c>
      <c r="T47" s="4">
        <v>0</v>
      </c>
      <c r="U47" s="87"/>
      <c r="V47" s="4"/>
      <c r="W47" s="4"/>
      <c r="X47" s="4"/>
      <c r="Y47" s="4"/>
      <c r="Z47" s="4"/>
      <c r="AA47" s="4"/>
      <c r="AB47" s="28" t="str">
        <f>[1]HU!B$469</f>
        <v>4.(c)</v>
      </c>
      <c r="AC47" s="31" t="str">
        <f>[1]HU!C$469</f>
        <v>Nitrogénművek Zrt.</v>
      </c>
      <c r="AD47" s="31" t="str">
        <f>[1]HU!D$469</f>
        <v>Nitrogénművek Zrt.</v>
      </c>
      <c r="AE47" s="31">
        <f>[1]HU!E$469</f>
        <v>298</v>
      </c>
      <c r="AF47" s="31" t="str">
        <f>[1]HU!F$469</f>
        <v>Hősök tere</v>
      </c>
      <c r="AG47" s="31" t="str">
        <f>[1]HU!G$469</f>
        <v>14.</v>
      </c>
      <c r="AH47" s="31" t="str">
        <f>[1]HU!H$469</f>
        <v>Pétfürdő</v>
      </c>
      <c r="AI47" s="31" t="str">
        <f>[1]HU!I$469</f>
        <v>8105</v>
      </c>
      <c r="AJ47" s="31">
        <f>[1]HU!J$469</f>
        <v>311</v>
      </c>
      <c r="AK47" s="31">
        <f>[1]HU!K$469</f>
        <v>0</v>
      </c>
      <c r="AL47" s="31">
        <f>[1]HU!L$469</f>
        <v>144</v>
      </c>
      <c r="AM47" s="31">
        <f>[1]HU!M$469</f>
        <v>312</v>
      </c>
      <c r="AN47" s="42" t="s">
        <v>810</v>
      </c>
    </row>
    <row r="48" spans="1:41" s="31" customFormat="1">
      <c r="A48" s="4" t="s">
        <v>7220</v>
      </c>
      <c r="B48" s="4">
        <v>2012</v>
      </c>
      <c r="C48" s="4" t="s">
        <v>7247</v>
      </c>
      <c r="D48" s="4" t="s">
        <v>7248</v>
      </c>
      <c r="E48" s="4" t="s">
        <v>45</v>
      </c>
      <c r="F48" s="4">
        <v>8</v>
      </c>
      <c r="G48" s="4" t="s">
        <v>7249</v>
      </c>
      <c r="H48" s="4" t="s">
        <v>7250</v>
      </c>
      <c r="I48" s="4" t="s">
        <v>34</v>
      </c>
      <c r="J48" s="4" t="s">
        <v>470</v>
      </c>
      <c r="K48" s="4">
        <v>52.4</v>
      </c>
      <c r="L48" s="4" t="s">
        <v>8</v>
      </c>
      <c r="M48" s="4"/>
      <c r="N48" s="4"/>
      <c r="O48" s="4"/>
      <c r="P48" s="4">
        <v>188</v>
      </c>
      <c r="Q48" s="4"/>
      <c r="R48" s="4">
        <v>0.44600000000000001</v>
      </c>
      <c r="S48" s="4">
        <v>26.257999999999999</v>
      </c>
      <c r="T48" s="4">
        <v>0</v>
      </c>
      <c r="U48" s="87" t="s">
        <v>7251</v>
      </c>
      <c r="V48" s="4"/>
      <c r="W48" s="4"/>
      <c r="X48" s="4"/>
      <c r="Y48" s="4"/>
      <c r="Z48" s="4"/>
      <c r="AA48" s="4"/>
      <c r="AB48" s="28" t="str">
        <f>[1]HU!B$488</f>
        <v>1.(c)</v>
      </c>
      <c r="AC48" s="31" t="str">
        <f>[1]HU!C$488</f>
        <v>Hankook Tire Co Ltd.</v>
      </c>
      <c r="AD48" s="31" t="str">
        <f>[1]HU!D$488</f>
        <v>Hankook Tire Magyarország Kft.</v>
      </c>
      <c r="AE48" s="31">
        <f>[1]HU!E$488</f>
        <v>101283</v>
      </c>
      <c r="AF48" s="31" t="str">
        <f>[1]HU!F$488</f>
        <v>Hankook tér</v>
      </c>
      <c r="AG48" s="31" t="str">
        <f>[1]HU!G$488</f>
        <v>1.</v>
      </c>
      <c r="AH48" s="31" t="str">
        <f>[1]HU!H$488</f>
        <v>Rácalmás</v>
      </c>
      <c r="AI48" s="31" t="str">
        <f>[1]HU!I$488</f>
        <v>2459</v>
      </c>
      <c r="AJ48" s="31">
        <f>[1]HU!J$488</f>
        <v>0</v>
      </c>
      <c r="AK48" s="31">
        <f>[1]HU!K$488</f>
        <v>0</v>
      </c>
      <c r="AL48" s="31">
        <f>[1]HU!L$488</f>
        <v>0</v>
      </c>
      <c r="AM48" s="31">
        <f>[1]HU!M$488</f>
        <v>0</v>
      </c>
      <c r="AN48" s="42" t="s">
        <v>810</v>
      </c>
    </row>
    <row r="49" spans="1:41" s="31" customFormat="1">
      <c r="A49" s="4" t="s">
        <v>7220</v>
      </c>
      <c r="B49" s="4">
        <v>2012</v>
      </c>
      <c r="C49" s="4" t="s">
        <v>7424</v>
      </c>
      <c r="D49" s="4" t="s">
        <v>7425</v>
      </c>
      <c r="E49" s="4" t="s">
        <v>264</v>
      </c>
      <c r="F49" s="4">
        <v>56</v>
      </c>
      <c r="G49" s="4" t="s">
        <v>7265</v>
      </c>
      <c r="H49" s="4" t="s">
        <v>7426</v>
      </c>
      <c r="I49" s="4" t="s">
        <v>14</v>
      </c>
      <c r="J49" s="4" t="s">
        <v>476</v>
      </c>
      <c r="K49" s="4">
        <v>373</v>
      </c>
      <c r="L49" s="4" t="s">
        <v>27</v>
      </c>
      <c r="M49" s="4"/>
      <c r="N49" s="4"/>
      <c r="O49" s="4">
        <v>52.46</v>
      </c>
      <c r="P49" s="4"/>
      <c r="Q49" s="4"/>
      <c r="R49" s="4">
        <v>1.85</v>
      </c>
      <c r="S49" s="4">
        <v>3.33</v>
      </c>
      <c r="T49" s="4">
        <v>0</v>
      </c>
      <c r="U49" s="4"/>
      <c r="V49" s="4"/>
      <c r="W49" s="4"/>
      <c r="X49" s="4"/>
      <c r="Y49" s="4"/>
      <c r="Z49" s="4"/>
      <c r="AA49" s="4"/>
      <c r="AB49" s="41" t="str">
        <f>[1]HU!B$508</f>
        <v>1.(c)</v>
      </c>
      <c r="AC49" s="24" t="str">
        <f>[1]HU!C$508</f>
        <v>MVM GTER Zrt.</v>
      </c>
      <c r="AD49" s="24" t="str">
        <f>[1]HU!D$508</f>
        <v>MVM GTER Zrt.</v>
      </c>
      <c r="AE49" s="24">
        <f>[1]HU!E$508</f>
        <v>39892</v>
      </c>
      <c r="AF49" s="24" t="str">
        <f>[1]HU!F$508</f>
        <v>Külterület</v>
      </c>
      <c r="AG49" s="24" t="str">
        <f>[1]HU!G$508</f>
        <v>Hrsz.:0112/6.</v>
      </c>
      <c r="AH49" s="24" t="str">
        <f>[1]HU!H$508</f>
        <v>Sajószöged</v>
      </c>
      <c r="AI49" s="24" t="str">
        <f>[1]HU!I$508</f>
        <v>3599</v>
      </c>
      <c r="AJ49" s="24">
        <f>[1]HU!J$508</f>
        <v>0</v>
      </c>
      <c r="AK49" s="24">
        <f>[1]HU!K$508</f>
        <v>0</v>
      </c>
      <c r="AL49" s="24">
        <f>[1]HU!L$508</f>
        <v>0</v>
      </c>
      <c r="AM49" s="24">
        <f>[1]HU!M$508</f>
        <v>0</v>
      </c>
      <c r="AN49" s="23" t="s">
        <v>810</v>
      </c>
      <c r="AO49" s="24"/>
    </row>
    <row r="50" spans="1:41" s="67" customFormat="1">
      <c r="A50" s="1" t="s">
        <v>7220</v>
      </c>
      <c r="B50" s="1">
        <v>2012</v>
      </c>
      <c r="C50" s="1" t="s">
        <v>7290</v>
      </c>
      <c r="D50" s="1" t="s">
        <v>7291</v>
      </c>
      <c r="E50" s="1" t="s">
        <v>99</v>
      </c>
      <c r="F50" s="1">
        <v>19</v>
      </c>
      <c r="G50" s="1" t="s">
        <v>7292</v>
      </c>
      <c r="H50" s="1" t="s">
        <v>7293</v>
      </c>
      <c r="I50" s="1" t="s">
        <v>6</v>
      </c>
      <c r="J50" s="1" t="s">
        <v>202</v>
      </c>
      <c r="K50" s="1">
        <v>74.2</v>
      </c>
      <c r="L50" s="1" t="s">
        <v>8</v>
      </c>
      <c r="M50" s="1">
        <v>0</v>
      </c>
      <c r="N50" s="1">
        <v>0</v>
      </c>
      <c r="O50" s="1">
        <v>0</v>
      </c>
      <c r="P50" s="1">
        <v>141.99</v>
      </c>
      <c r="Q50" s="1">
        <v>0</v>
      </c>
      <c r="R50" s="1">
        <v>5.8999999999999997E-2</v>
      </c>
      <c r="S50" s="1">
        <v>2.8380000000000001</v>
      </c>
      <c r="T50" s="1">
        <v>3.2000000000000001E-2</v>
      </c>
      <c r="U50" s="80"/>
      <c r="V50" s="1"/>
      <c r="W50" s="1"/>
      <c r="X50" s="1"/>
      <c r="Y50" s="1"/>
      <c r="Z50" s="1"/>
      <c r="AA50" s="1"/>
      <c r="AB50" s="95"/>
      <c r="AN50" s="98"/>
    </row>
    <row r="51" spans="1:41" s="31" customFormat="1">
      <c r="A51" s="4" t="s">
        <v>7220</v>
      </c>
      <c r="B51" s="4">
        <v>2012</v>
      </c>
      <c r="C51" s="4" t="s">
        <v>7256</v>
      </c>
      <c r="D51" s="4" t="s">
        <v>7257</v>
      </c>
      <c r="E51" s="4" t="s">
        <v>54</v>
      </c>
      <c r="F51" s="4">
        <v>10</v>
      </c>
      <c r="G51" s="4" t="s">
        <v>7258</v>
      </c>
      <c r="H51" s="4" t="s">
        <v>7259</v>
      </c>
      <c r="I51" s="4" t="s">
        <v>6</v>
      </c>
      <c r="J51" s="4" t="s">
        <v>470</v>
      </c>
      <c r="K51" s="4">
        <v>126.9</v>
      </c>
      <c r="L51" s="4" t="s">
        <v>27</v>
      </c>
      <c r="M51" s="4"/>
      <c r="N51" s="4"/>
      <c r="O51" s="4"/>
      <c r="P51" s="4">
        <v>3237</v>
      </c>
      <c r="Q51" s="4"/>
      <c r="R51" s="4">
        <v>15.64</v>
      </c>
      <c r="S51" s="4">
        <v>58.13</v>
      </c>
      <c r="T51" s="4">
        <v>1.6999999999999999E-3</v>
      </c>
      <c r="U51" s="87"/>
      <c r="V51" s="4"/>
      <c r="W51" s="4"/>
      <c r="X51" s="4"/>
      <c r="Y51" s="4"/>
      <c r="Z51" s="4"/>
      <c r="AA51" s="4"/>
      <c r="AB51" s="41" t="str">
        <f>[1]HU!B$529</f>
        <v>8.(b).(ii)</v>
      </c>
      <c r="AC51" s="24" t="str">
        <f>[1]HU!C$529</f>
        <v>Hungrana Kft.</v>
      </c>
      <c r="AD51" s="24" t="str">
        <f>[1]HU!D$529</f>
        <v>Hungrana Kft.</v>
      </c>
      <c r="AE51" s="24">
        <f>[1]HU!E$529</f>
        <v>471</v>
      </c>
      <c r="AF51" s="24" t="str">
        <f>[1]HU!F$529</f>
        <v>Ipartelep</v>
      </c>
      <c r="AG51" s="24" t="str">
        <f>[1]HU!G$529</f>
        <v>_</v>
      </c>
      <c r="AH51" s="24" t="str">
        <f>[1]HU!H$529</f>
        <v>Szabadegyháza</v>
      </c>
      <c r="AI51" s="24" t="str">
        <f>[1]HU!I$529</f>
        <v>2432</v>
      </c>
      <c r="AJ51" s="24">
        <f>[1]HU!J$529</f>
        <v>261</v>
      </c>
      <c r="AK51" s="24">
        <f>[1]HU!K$529</f>
        <v>0</v>
      </c>
      <c r="AL51" s="24">
        <f>[1]HU!L$529</f>
        <v>0</v>
      </c>
      <c r="AM51" s="24">
        <f>[1]HU!M$529</f>
        <v>223</v>
      </c>
      <c r="AN51" s="23" t="s">
        <v>810</v>
      </c>
      <c r="AO51" s="24"/>
    </row>
    <row r="52" spans="1:41" s="31" customFormat="1">
      <c r="A52" s="4" t="s">
        <v>7220</v>
      </c>
      <c r="B52" s="4">
        <v>2012</v>
      </c>
      <c r="C52" s="4" t="s">
        <v>7225</v>
      </c>
      <c r="D52" s="4" t="s">
        <v>7226</v>
      </c>
      <c r="E52" s="4" t="s">
        <v>11</v>
      </c>
      <c r="F52" s="4">
        <v>2</v>
      </c>
      <c r="G52" s="4" t="s">
        <v>7227</v>
      </c>
      <c r="H52" s="4" t="s">
        <v>7228</v>
      </c>
      <c r="I52" s="4" t="s">
        <v>34</v>
      </c>
      <c r="J52" s="4" t="s">
        <v>476</v>
      </c>
      <c r="K52" s="4">
        <v>58</v>
      </c>
      <c r="L52" s="4" t="s">
        <v>8</v>
      </c>
      <c r="M52" s="4">
        <v>1414.57</v>
      </c>
      <c r="N52" s="4"/>
      <c r="O52" s="4"/>
      <c r="P52" s="4"/>
      <c r="Q52" s="4"/>
      <c r="R52" s="4">
        <v>1.34</v>
      </c>
      <c r="S52" s="4">
        <v>52.95</v>
      </c>
      <c r="T52" s="4">
        <v>2.0099999999999998</v>
      </c>
      <c r="U52" s="87"/>
      <c r="V52" s="4"/>
      <c r="W52" s="4"/>
      <c r="X52" s="4"/>
      <c r="Y52" s="4"/>
      <c r="Z52" s="4"/>
      <c r="AA52" s="4"/>
      <c r="AB52" s="28" t="str">
        <f>[1]HU!B$531</f>
        <v>1.(c)</v>
      </c>
      <c r="AC52" s="31" t="str">
        <f>[1]HU!C$531</f>
        <v>Dbm Zrt.</v>
      </c>
      <c r="AD52" s="31" t="str">
        <f>[1]HU!D$531</f>
        <v>Dbm Zrt.</v>
      </c>
      <c r="AE52" s="31">
        <f>[1]HU!E$531</f>
        <v>101285</v>
      </c>
      <c r="AF52" s="31" t="str">
        <f>[1]HU!F$531</f>
        <v>Szakolykert út</v>
      </c>
      <c r="AG52" s="31" t="str">
        <f>[1]HU!G$531</f>
        <v>1.</v>
      </c>
      <c r="AH52" s="31" t="str">
        <f>[1]HU!H$531</f>
        <v>Szakoly</v>
      </c>
      <c r="AI52" s="31" t="str">
        <f>[1]HU!I$531</f>
        <v>4234</v>
      </c>
      <c r="AJ52" s="31">
        <f>[1]HU!J$531</f>
        <v>0</v>
      </c>
      <c r="AK52" s="31">
        <f>[1]HU!K$531</f>
        <v>0</v>
      </c>
      <c r="AL52" s="31">
        <f>[1]HU!L$531</f>
        <v>0</v>
      </c>
      <c r="AM52" s="31">
        <f>[1]HU!M$531</f>
        <v>0</v>
      </c>
      <c r="AN52" s="42" t="s">
        <v>810</v>
      </c>
    </row>
    <row r="53" spans="1:41" s="31" customFormat="1">
      <c r="A53" s="4" t="s">
        <v>7220</v>
      </c>
      <c r="B53" s="4">
        <v>2012</v>
      </c>
      <c r="C53" s="4" t="s">
        <v>7381</v>
      </c>
      <c r="D53" s="4" t="s">
        <v>7382</v>
      </c>
      <c r="E53" s="4" t="s">
        <v>213</v>
      </c>
      <c r="F53" s="4">
        <v>44</v>
      </c>
      <c r="G53" s="4" t="s">
        <v>7383</v>
      </c>
      <c r="H53" s="4" t="s">
        <v>7384</v>
      </c>
      <c r="I53" s="4" t="s">
        <v>6</v>
      </c>
      <c r="J53" s="4" t="s">
        <v>15</v>
      </c>
      <c r="K53" s="4">
        <v>3845</v>
      </c>
      <c r="L53" s="4" t="s">
        <v>27</v>
      </c>
      <c r="M53" s="4"/>
      <c r="N53" s="4"/>
      <c r="O53" s="4"/>
      <c r="P53" s="4">
        <v>15990.71</v>
      </c>
      <c r="Q53" s="4"/>
      <c r="R53" s="4"/>
      <c r="S53" s="4">
        <v>371.93</v>
      </c>
      <c r="T53" s="4"/>
      <c r="U53" s="87"/>
      <c r="V53" s="4"/>
      <c r="W53" s="4"/>
      <c r="X53" s="4"/>
      <c r="Y53" s="4"/>
      <c r="Z53" s="4"/>
      <c r="AA53" s="4"/>
      <c r="AB53" s="41" t="str">
        <f>[1]HU!B$543</f>
        <v>1.(c)</v>
      </c>
      <c r="AC53" s="24" t="str">
        <f>[1]HU!C$543</f>
        <v>Electrabel S.A.
MVM Zrt.</v>
      </c>
      <c r="AD53" s="24" t="str">
        <f>[1]HU!D$543</f>
        <v>Dunamenti Erőmű Zrt.</v>
      </c>
      <c r="AE53" s="24">
        <f>[1]HU!E$543</f>
        <v>772</v>
      </c>
      <c r="AF53" s="24" t="str">
        <f>[1]HU!F$543</f>
        <v>Erőmű u.</v>
      </c>
      <c r="AG53" s="24" t="str">
        <f>[1]HU!G$543</f>
        <v>2.</v>
      </c>
      <c r="AH53" s="24" t="str">
        <f>[1]HU!H$543</f>
        <v>Százhalombatta</v>
      </c>
      <c r="AI53" s="24" t="str">
        <f>[1]HU!I$543</f>
        <v>2440</v>
      </c>
      <c r="AJ53" s="24">
        <f>[1]HU!J$543</f>
        <v>352</v>
      </c>
      <c r="AK53" s="24">
        <f>[1]HU!K$543</f>
        <v>0</v>
      </c>
      <c r="AL53" s="24">
        <f>[1]HU!L$543</f>
        <v>0</v>
      </c>
      <c r="AM53" s="24">
        <f>[1]HU!M$543</f>
        <v>900</v>
      </c>
      <c r="AN53" s="23" t="s">
        <v>810</v>
      </c>
      <c r="AO53" s="24"/>
    </row>
    <row r="54" spans="1:41" s="31" customFormat="1">
      <c r="A54" s="4" t="s">
        <v>7220</v>
      </c>
      <c r="B54" s="4">
        <v>2012</v>
      </c>
      <c r="C54" s="4" t="s">
        <v>7388</v>
      </c>
      <c r="D54" s="4" t="s">
        <v>7389</v>
      </c>
      <c r="E54" s="4" t="s">
        <v>221</v>
      </c>
      <c r="F54" s="4">
        <v>46</v>
      </c>
      <c r="G54" s="4" t="s">
        <v>7390</v>
      </c>
      <c r="H54" s="4" t="s">
        <v>7384</v>
      </c>
      <c r="I54" s="4" t="s">
        <v>6</v>
      </c>
      <c r="J54" s="4" t="s">
        <v>633</v>
      </c>
      <c r="K54" s="4">
        <v>417.3</v>
      </c>
      <c r="L54" s="4" t="s">
        <v>8</v>
      </c>
      <c r="M54" s="4"/>
      <c r="N54" s="4"/>
      <c r="O54" s="4">
        <v>1748.8230000000001</v>
      </c>
      <c r="P54" s="4">
        <v>387.27</v>
      </c>
      <c r="Q54" s="4">
        <v>5608.93</v>
      </c>
      <c r="R54" s="4">
        <v>161.1</v>
      </c>
      <c r="S54" s="4">
        <v>476.22</v>
      </c>
      <c r="T54" s="4">
        <v>11.59</v>
      </c>
      <c r="U54" s="16"/>
      <c r="V54" s="4"/>
      <c r="W54" s="4"/>
      <c r="X54" s="4"/>
      <c r="Y54" s="4"/>
      <c r="Z54" s="4"/>
      <c r="AA54" s="4"/>
      <c r="AB54" s="41" t="str">
        <f>[1]HU!B$545</f>
        <v>1.(c)</v>
      </c>
      <c r="AC54" s="24" t="str">
        <f>[1]HU!C$545</f>
        <v>CM European Power International B.V.</v>
      </c>
      <c r="AD54" s="24" t="str">
        <f>[1]HU!D$545</f>
        <v>MOL - CEZ European Power Hungary Kft.</v>
      </c>
      <c r="AE54" s="24">
        <f>[1]HU!E$545</f>
        <v>75679</v>
      </c>
      <c r="AF54" s="24" t="str">
        <f>[1]HU!F$545</f>
        <v>Olajmunkás út</v>
      </c>
      <c r="AG54" s="24" t="str">
        <f>[1]HU!G$545</f>
        <v>2.</v>
      </c>
      <c r="AH54" s="24" t="str">
        <f>[1]HU!H$545</f>
        <v>Százhalombatta</v>
      </c>
      <c r="AI54" s="24" t="str">
        <f>[1]HU!I$545</f>
        <v>2440</v>
      </c>
      <c r="AJ54" s="24">
        <f>[1]HU!J$545</f>
        <v>13000</v>
      </c>
      <c r="AK54" s="24">
        <f>[1]HU!K$545</f>
        <v>0</v>
      </c>
      <c r="AL54" s="24">
        <f>[1]HU!L$545</f>
        <v>0</v>
      </c>
      <c r="AM54" s="24">
        <f>[1]HU!M$545</f>
        <v>0</v>
      </c>
      <c r="AN54" s="23" t="s">
        <v>810</v>
      </c>
      <c r="AO54" s="24"/>
    </row>
    <row r="55" spans="1:41" s="31" customFormat="1">
      <c r="A55" s="4" t="s">
        <v>7220</v>
      </c>
      <c r="B55" s="4">
        <v>2012</v>
      </c>
      <c r="C55" s="4" t="s">
        <v>7271</v>
      </c>
      <c r="D55" s="4" t="s">
        <v>7272</v>
      </c>
      <c r="E55" s="4" t="s">
        <v>75</v>
      </c>
      <c r="F55" s="4">
        <v>14</v>
      </c>
      <c r="G55" s="4" t="s">
        <v>7273</v>
      </c>
      <c r="H55" s="4" t="s">
        <v>7274</v>
      </c>
      <c r="I55" s="4" t="s">
        <v>6</v>
      </c>
      <c r="J55" s="4" t="s">
        <v>15</v>
      </c>
      <c r="K55" s="4">
        <v>159.6</v>
      </c>
      <c r="L55" s="4" t="s">
        <v>8</v>
      </c>
      <c r="M55" s="4"/>
      <c r="N55" s="4"/>
      <c r="O55" s="4">
        <v>15.3</v>
      </c>
      <c r="P55" s="4">
        <v>524.29999999999995</v>
      </c>
      <c r="Q55" s="4"/>
      <c r="R55" s="4">
        <v>27.07</v>
      </c>
      <c r="S55" s="4">
        <v>21.024000000000001</v>
      </c>
      <c r="T55" s="4">
        <v>0.13900000000000001</v>
      </c>
      <c r="U55" s="87"/>
      <c r="V55" s="4"/>
      <c r="W55" s="4"/>
      <c r="X55" s="4"/>
      <c r="Y55" s="4"/>
      <c r="Z55" s="4"/>
      <c r="AA55" s="4"/>
      <c r="AB55" s="28" t="str">
        <f>[1]HU!B$565</f>
        <v>1.(c)</v>
      </c>
      <c r="AC55" s="31" t="str">
        <f>[1]HU!C$565</f>
        <v>Székesfehérvári Fűtőerőmű KFT. "f.a."</v>
      </c>
      <c r="AD55" s="31" t="str">
        <f>[1]HU!D$565</f>
        <v>Székesfehérvári Fűtőerőmű KFT. "f.a."</v>
      </c>
      <c r="AE55" s="31">
        <f>[1]HU!E$565</f>
        <v>191335</v>
      </c>
      <c r="AF55" s="31" t="str">
        <f>[1]HU!F$565</f>
        <v>Királysor</v>
      </c>
      <c r="AG55" s="31" t="str">
        <f>[1]HU!G$565</f>
        <v>1/B</v>
      </c>
      <c r="AH55" s="31" t="str">
        <f>[1]HU!H$565</f>
        <v>Székesfehérvár</v>
      </c>
      <c r="AI55" s="31" t="str">
        <f>[1]HU!I$565</f>
        <v>8000</v>
      </c>
      <c r="AJ55" s="31">
        <f>[1]HU!J$565</f>
        <v>0</v>
      </c>
      <c r="AK55" s="31">
        <f>[1]HU!K$565</f>
        <v>0</v>
      </c>
      <c r="AL55" s="31">
        <f>[1]HU!L$565</f>
        <v>0</v>
      </c>
      <c r="AM55" s="31">
        <f>[1]HU!M$565</f>
        <v>0</v>
      </c>
      <c r="AN55" s="42" t="s">
        <v>810</v>
      </c>
    </row>
    <row r="56" spans="1:41" s="31" customFormat="1">
      <c r="A56" s="4" t="s">
        <v>7220</v>
      </c>
      <c r="B56" s="4">
        <v>2012</v>
      </c>
      <c r="C56" s="4" t="s">
        <v>7294</v>
      </c>
      <c r="D56" s="4" t="s">
        <v>7295</v>
      </c>
      <c r="E56" s="4" t="s">
        <v>104</v>
      </c>
      <c r="F56" s="4">
        <v>20</v>
      </c>
      <c r="G56" s="4" t="s">
        <v>7296</v>
      </c>
      <c r="H56" s="4" t="s">
        <v>7297</v>
      </c>
      <c r="I56" s="4" t="s">
        <v>6</v>
      </c>
      <c r="J56" s="4" t="s">
        <v>15</v>
      </c>
      <c r="K56" s="4">
        <v>180</v>
      </c>
      <c r="L56" s="4" t="s">
        <v>8</v>
      </c>
      <c r="M56" s="4">
        <v>0</v>
      </c>
      <c r="N56" s="4">
        <v>0</v>
      </c>
      <c r="O56" s="4">
        <v>0</v>
      </c>
      <c r="P56" s="4">
        <v>1163.33</v>
      </c>
      <c r="Q56" s="4">
        <v>0</v>
      </c>
      <c r="R56" s="4">
        <v>1.2789999999999999</v>
      </c>
      <c r="S56" s="4">
        <v>68.411000000000001</v>
      </c>
      <c r="T56" s="4">
        <v>0.30599999999999999</v>
      </c>
      <c r="U56" s="87"/>
      <c r="V56" s="4"/>
      <c r="W56" s="4"/>
      <c r="X56" s="4"/>
      <c r="Y56" s="4"/>
      <c r="Z56" s="4"/>
      <c r="AA56" s="4"/>
      <c r="AB56" s="28" t="str">
        <f>[1]HU!B$607</f>
        <v>1.(c)</v>
      </c>
      <c r="AC56" s="31" t="str">
        <f>[1]HU!C$607</f>
        <v>Tatabánya Erőmű Kft.</v>
      </c>
      <c r="AD56" s="31" t="str">
        <f>[1]HU!D$607</f>
        <v>Tatabánya Erőmű Kft.</v>
      </c>
      <c r="AE56" s="31">
        <f>[1]HU!E$607</f>
        <v>142</v>
      </c>
      <c r="AF56" s="31" t="str">
        <f>[1]HU!F$607</f>
        <v>Vájár Köz</v>
      </c>
      <c r="AG56" s="31" t="str">
        <f>[1]HU!G$607</f>
        <v>2.</v>
      </c>
      <c r="AH56" s="31" t="str">
        <f>[1]HU!H$607</f>
        <v>Tatabánya</v>
      </c>
      <c r="AI56" s="31" t="str">
        <f>[1]HU!I$607</f>
        <v>2800</v>
      </c>
      <c r="AJ56" s="31">
        <f>[1]HU!J$607</f>
        <v>177</v>
      </c>
      <c r="AK56" s="31">
        <f>[1]HU!K$607</f>
        <v>0</v>
      </c>
      <c r="AL56" s="31">
        <f>[1]HU!L$607</f>
        <v>0</v>
      </c>
      <c r="AM56" s="31">
        <f>[1]HU!M$607</f>
        <v>100</v>
      </c>
      <c r="AN56" s="42" t="s">
        <v>810</v>
      </c>
    </row>
    <row r="57" spans="1:41" s="31" customFormat="1">
      <c r="A57" s="4" t="s">
        <v>7220</v>
      </c>
      <c r="B57" s="4">
        <v>2012</v>
      </c>
      <c r="C57" s="4" t="s">
        <v>7399</v>
      </c>
      <c r="D57" s="4" t="s">
        <v>7400</v>
      </c>
      <c r="E57" s="4" t="s">
        <v>235</v>
      </c>
      <c r="F57" s="4">
        <v>49</v>
      </c>
      <c r="G57" s="4" t="s">
        <v>7401</v>
      </c>
      <c r="H57" s="4" t="s">
        <v>7402</v>
      </c>
      <c r="I57" s="4" t="s">
        <v>6</v>
      </c>
      <c r="J57" s="4" t="s">
        <v>476</v>
      </c>
      <c r="K57" s="4">
        <v>2258</v>
      </c>
      <c r="L57" s="4" t="s">
        <v>8</v>
      </c>
      <c r="M57" s="4"/>
      <c r="N57" s="4"/>
      <c r="O57" s="4">
        <v>1073</v>
      </c>
      <c r="P57" s="4">
        <v>253</v>
      </c>
      <c r="Q57" s="4"/>
      <c r="R57" s="4">
        <v>24</v>
      </c>
      <c r="S57" s="4">
        <v>89</v>
      </c>
      <c r="T57" s="4">
        <v>8</v>
      </c>
      <c r="U57" s="4" t="s">
        <v>7403</v>
      </c>
      <c r="V57" s="4"/>
      <c r="W57" s="4"/>
      <c r="X57" s="4"/>
      <c r="Y57" s="4"/>
      <c r="Z57" s="4"/>
      <c r="AA57" s="4"/>
      <c r="AB57" s="28" t="str">
        <f>[1]HU!B$624</f>
        <v>1.(c)</v>
      </c>
      <c r="AC57" s="31" t="str">
        <f>[1]HU!C$624</f>
        <v>AES Tisza Erőmű Kft.</v>
      </c>
      <c r="AD57" s="31" t="str">
        <f>[1]HU!D$624</f>
        <v>AES Tisza Erőmű Kft.</v>
      </c>
      <c r="AE57" s="31">
        <f>[1]HU!E$624</f>
        <v>5688</v>
      </c>
      <c r="AF57" s="31" t="str">
        <f>[1]HU!F$624</f>
        <v>Verebély u.</v>
      </c>
      <c r="AG57" s="31" t="str">
        <f>[1]HU!G$624</f>
        <v>2.</v>
      </c>
      <c r="AH57" s="31" t="str">
        <f>[1]HU!H$624</f>
        <v>Tiszaújváros</v>
      </c>
      <c r="AI57" s="31" t="str">
        <f>[1]HU!I$624</f>
        <v>3580</v>
      </c>
      <c r="AJ57" s="31">
        <f>[1]HU!J$624</f>
        <v>0</v>
      </c>
      <c r="AK57" s="31">
        <f>[1]HU!K$624</f>
        <v>0</v>
      </c>
      <c r="AL57" s="31">
        <f>[1]HU!L$624</f>
        <v>0</v>
      </c>
      <c r="AM57" s="31">
        <f>[1]HU!M$624</f>
        <v>101</v>
      </c>
      <c r="AN57" s="42" t="s">
        <v>810</v>
      </c>
    </row>
    <row r="58" spans="1:41" s="67" customFormat="1">
      <c r="A58" s="1" t="s">
        <v>7220</v>
      </c>
      <c r="B58" s="1">
        <v>2012</v>
      </c>
      <c r="C58" s="1" t="s">
        <v>7404</v>
      </c>
      <c r="D58" s="1" t="s">
        <v>7405</v>
      </c>
      <c r="E58" s="1" t="s">
        <v>239</v>
      </c>
      <c r="F58" s="1">
        <v>50</v>
      </c>
      <c r="G58" s="1" t="s">
        <v>7406</v>
      </c>
      <c r="H58" s="1" t="s">
        <v>7402</v>
      </c>
      <c r="I58" s="1" t="s">
        <v>6</v>
      </c>
      <c r="J58" s="1" t="s">
        <v>476</v>
      </c>
      <c r="K58" s="1">
        <v>295</v>
      </c>
      <c r="L58" s="1" t="s">
        <v>8</v>
      </c>
      <c r="M58" s="1"/>
      <c r="N58" s="1"/>
      <c r="O58" s="1"/>
      <c r="P58" s="1"/>
      <c r="Q58" s="1"/>
      <c r="R58" s="1">
        <v>0</v>
      </c>
      <c r="S58" s="1">
        <v>0</v>
      </c>
      <c r="T58" s="1">
        <v>0</v>
      </c>
      <c r="U58" s="1" t="s">
        <v>7398</v>
      </c>
      <c r="V58" s="1"/>
      <c r="W58" s="1"/>
      <c r="X58" s="1"/>
      <c r="Y58" s="1"/>
      <c r="Z58" s="1"/>
      <c r="AA58" s="1"/>
      <c r="AB58" s="95"/>
      <c r="AN58" s="98"/>
    </row>
    <row r="59" spans="1:41" s="31" customFormat="1">
      <c r="A59" s="4" t="s">
        <v>7220</v>
      </c>
      <c r="B59" s="4">
        <v>2012</v>
      </c>
      <c r="C59" s="4" t="s">
        <v>7427</v>
      </c>
      <c r="D59" s="4" t="s">
        <v>7428</v>
      </c>
      <c r="E59" s="4" t="s">
        <v>269</v>
      </c>
      <c r="F59" s="4">
        <v>57</v>
      </c>
      <c r="G59" s="4" t="s">
        <v>7429</v>
      </c>
      <c r="H59" s="4" t="s">
        <v>7402</v>
      </c>
      <c r="I59" s="4" t="s">
        <v>34</v>
      </c>
      <c r="J59" s="4" t="s">
        <v>15</v>
      </c>
      <c r="K59" s="4">
        <v>241</v>
      </c>
      <c r="L59" s="4" t="s">
        <v>27</v>
      </c>
      <c r="M59" s="4"/>
      <c r="N59" s="4"/>
      <c r="O59" s="4"/>
      <c r="P59" s="4">
        <v>2737</v>
      </c>
      <c r="Q59" s="4"/>
      <c r="R59" s="4"/>
      <c r="S59" s="4">
        <v>145.35</v>
      </c>
      <c r="T59" s="4"/>
      <c r="U59" s="4"/>
      <c r="V59" s="4"/>
      <c r="W59" s="4"/>
      <c r="X59" s="4"/>
      <c r="Y59" s="4"/>
      <c r="Z59" s="4"/>
      <c r="AA59" s="4"/>
      <c r="AB59" s="28" t="str">
        <f>[1]HU!B$630</f>
        <v>1.(c)</v>
      </c>
      <c r="AC59" s="31" t="str">
        <f>[1]HU!C$630</f>
        <v>TVK-Erőmű Kft.</v>
      </c>
      <c r="AD59" s="31" t="str">
        <f>[1]HU!D$630</f>
        <v>TVK-Erőmű Kft.</v>
      </c>
      <c r="AE59" s="31">
        <f>[1]HU!E$630</f>
        <v>39838</v>
      </c>
      <c r="AF59" s="31" t="str">
        <f>[1]HU!F$630</f>
        <v>Gyári út</v>
      </c>
      <c r="AG59" s="31" t="str">
        <f>[1]HU!G$630</f>
        <v>_</v>
      </c>
      <c r="AH59" s="31" t="str">
        <f>[1]HU!H$630</f>
        <v>Tiszaújváros</v>
      </c>
      <c r="AI59" s="31" t="str">
        <f>[1]HU!I$630</f>
        <v>3580</v>
      </c>
      <c r="AJ59" s="31">
        <f>[1]HU!J$630</f>
        <v>145</v>
      </c>
      <c r="AK59" s="31">
        <f>[1]HU!K$630</f>
        <v>0</v>
      </c>
      <c r="AL59" s="31">
        <f>[1]HU!L$630</f>
        <v>0</v>
      </c>
      <c r="AM59" s="31">
        <f>[1]HU!M$630</f>
        <v>152</v>
      </c>
      <c r="AN59" s="42" t="s">
        <v>810</v>
      </c>
    </row>
    <row r="60" spans="1:41" s="31" customFormat="1">
      <c r="A60" s="4" t="s">
        <v>7220</v>
      </c>
      <c r="B60" s="4">
        <v>2012</v>
      </c>
      <c r="C60" s="4" t="s">
        <v>7413</v>
      </c>
      <c r="D60" s="4" t="s">
        <v>7414</v>
      </c>
      <c r="E60" s="4" t="s">
        <v>251</v>
      </c>
      <c r="F60" s="4">
        <v>53</v>
      </c>
      <c r="G60" s="4" t="s">
        <v>7415</v>
      </c>
      <c r="H60" s="4" t="s">
        <v>7416</v>
      </c>
      <c r="I60" s="4" t="s">
        <v>6</v>
      </c>
      <c r="J60" s="4" t="s">
        <v>476</v>
      </c>
      <c r="K60" s="4">
        <v>2395.6</v>
      </c>
      <c r="L60" s="4" t="s">
        <v>27</v>
      </c>
      <c r="M60" s="4">
        <v>5126.29</v>
      </c>
      <c r="N60" s="4">
        <v>55164.31</v>
      </c>
      <c r="O60" s="4">
        <v>294.02</v>
      </c>
      <c r="P60" s="4">
        <v>1237.4000000000001</v>
      </c>
      <c r="Q60" s="4"/>
      <c r="R60" s="4">
        <v>5641.04</v>
      </c>
      <c r="S60" s="4">
        <v>7530.27</v>
      </c>
      <c r="T60" s="4">
        <v>134.86000000000001</v>
      </c>
      <c r="U60" s="4"/>
      <c r="V60" s="4"/>
      <c r="W60" s="4"/>
      <c r="X60" s="4"/>
      <c r="Y60" s="4"/>
      <c r="Z60" s="4"/>
      <c r="AA60" s="4"/>
      <c r="AB60" s="28" t="str">
        <f>[1]HU!B$671</f>
        <v>1.(c)</v>
      </c>
      <c r="AC60" s="31" t="str">
        <f>[1]HU!C$671</f>
        <v>RWE AG</v>
      </c>
      <c r="AD60" s="31" t="str">
        <f>[1]HU!D$671</f>
        <v>Mátrai Erőmű Zrt.</v>
      </c>
      <c r="AE60" s="31">
        <f>[1]HU!E$671</f>
        <v>5791</v>
      </c>
      <c r="AF60" s="31" t="str">
        <f>[1]HU!F$671</f>
        <v>Erőmű</v>
      </c>
      <c r="AG60" s="31" t="str">
        <f>[1]HU!G$671</f>
        <v>11.</v>
      </c>
      <c r="AH60" s="31" t="str">
        <f>[1]HU!H$671</f>
        <v>Visonta</v>
      </c>
      <c r="AI60" s="31" t="str">
        <f>[1]HU!I$671</f>
        <v>3271</v>
      </c>
      <c r="AJ60" s="31">
        <f>[1]HU!J$671</f>
        <v>7530</v>
      </c>
      <c r="AK60" s="31">
        <f>[1]HU!K$671</f>
        <v>5640</v>
      </c>
      <c r="AL60" s="31">
        <f>[1]HU!L$671</f>
        <v>0</v>
      </c>
      <c r="AM60" s="31">
        <f>[1]HU!M$671</f>
        <v>6280</v>
      </c>
      <c r="AN60" s="42" t="s">
        <v>810</v>
      </c>
    </row>
    <row r="61" spans="1:41" s="32" customFormat="1" ht="15" thickBot="1">
      <c r="A61" s="33" t="s">
        <v>7220</v>
      </c>
      <c r="B61" s="33">
        <v>2012</v>
      </c>
      <c r="C61" s="33" t="s">
        <v>7221</v>
      </c>
      <c r="D61" s="33" t="s">
        <v>7222</v>
      </c>
      <c r="E61" s="33" t="s">
        <v>3</v>
      </c>
      <c r="F61" s="33">
        <v>1</v>
      </c>
      <c r="G61" s="33" t="s">
        <v>7223</v>
      </c>
      <c r="H61" s="33" t="s">
        <v>7224</v>
      </c>
      <c r="I61" s="33" t="s">
        <v>6</v>
      </c>
      <c r="J61" s="33" t="s">
        <v>633</v>
      </c>
      <c r="K61" s="33">
        <v>53.8</v>
      </c>
      <c r="L61" s="33" t="s">
        <v>8</v>
      </c>
      <c r="M61" s="33"/>
      <c r="N61" s="33"/>
      <c r="O61" s="33">
        <v>550.85299999999995</v>
      </c>
      <c r="P61" s="33"/>
      <c r="Q61" s="33"/>
      <c r="R61" s="33">
        <v>28.13</v>
      </c>
      <c r="S61" s="33">
        <v>67.739999999999995</v>
      </c>
      <c r="T61" s="33">
        <v>8.65</v>
      </c>
      <c r="U61" s="115"/>
      <c r="V61" s="33"/>
      <c r="W61" s="33"/>
      <c r="X61" s="33"/>
      <c r="Y61" s="33"/>
      <c r="Z61" s="33"/>
      <c r="AA61" s="33"/>
      <c r="AB61" s="34" t="str">
        <f>[1]HU!B$673</f>
        <v>1.(a)</v>
      </c>
      <c r="AC61" s="32" t="str">
        <f>[1]HU!C$673</f>
        <v>MOL Magyar Olaj- és Gázipari Nyrt.</v>
      </c>
      <c r="AD61" s="32" t="str">
        <f>[1]HU!D$673</f>
        <v>MOL Magyar Olaj- és Gázipari Nyrt.</v>
      </c>
      <c r="AE61" s="32">
        <f>[1]HU!E$673</f>
        <v>243</v>
      </c>
      <c r="AF61" s="32" t="str">
        <f>[1]HU!F$673</f>
        <v>Zrínyi u.</v>
      </c>
      <c r="AG61" s="32" t="str">
        <f>[1]HU!G$673</f>
        <v>6.</v>
      </c>
      <c r="AH61" s="32" t="str">
        <f>[1]HU!H$673</f>
        <v>Zalaegerszeg</v>
      </c>
      <c r="AI61" s="32" t="str">
        <f>[1]HU!I$673</f>
        <v>8900</v>
      </c>
      <c r="AJ61" s="32">
        <f>[1]HU!J$673</f>
        <v>0</v>
      </c>
      <c r="AK61" s="32">
        <f>[1]HU!K$673</f>
        <v>0</v>
      </c>
      <c r="AL61" s="32">
        <f>[1]HU!L$673</f>
        <v>0</v>
      </c>
      <c r="AM61" s="32">
        <f>[1]HU!M$673</f>
        <v>0</v>
      </c>
      <c r="AN61" s="42" t="s">
        <v>810</v>
      </c>
      <c r="AO61" s="31"/>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48">
        <f>COUNTA($AN$3:$AN$61)+COUNTBLANK($AN$3:$AN$61)</f>
        <v>59</v>
      </c>
      <c r="AO62" s="49" t="s">
        <v>4171</v>
      </c>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50">
        <f>COUNTIF($AN$3:$AN$61,"p")</f>
        <v>0</v>
      </c>
      <c r="AO63" s="51" t="s">
        <v>808</v>
      </c>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50">
        <f>COUNTIF($AN$3:$AN$61,"n")</f>
        <v>34</v>
      </c>
      <c r="AO64" s="51" t="s">
        <v>810</v>
      </c>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50">
        <f>COUNTIF($AN$3:$AN$61,"m")</f>
        <v>0</v>
      </c>
      <c r="AO65" s="51" t="s">
        <v>809</v>
      </c>
    </row>
    <row r="66" spans="1:41" s="67" customFormat="1" ht="15" thickBo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52">
        <f>COUNTIF($AN$3:$AN$61,"l")</f>
        <v>1</v>
      </c>
      <c r="AO66" s="53" t="s">
        <v>12971</v>
      </c>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61">
    <sortCondition ref="H3:H61"/>
  </sortState>
  <mergeCells count="3">
    <mergeCell ref="A1:H1"/>
    <mergeCell ref="AC1:AI1"/>
    <mergeCell ref="AN1:AN2"/>
  </mergeCells>
  <pageMargins left="0.7" right="0.7" top="0.78740157499999996" bottom="0.78740157499999996" header="0.3" footer="0.3"/>
  <legacyDrawing r:id="rId1"/>
</worksheet>
</file>

<file path=xl/worksheets/sheet14.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2.88671875" customWidth="1"/>
    <col min="2" max="2" width="5.33203125" customWidth="1"/>
    <col min="3" max="3" width="4.44140625" customWidth="1"/>
    <col min="4" max="5" width="8.6640625" customWidth="1"/>
    <col min="6" max="6" width="3.44140625" customWidth="1"/>
    <col min="7" max="8" width="21.554687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6.33203125" style="12" customWidth="1"/>
    <col min="29" max="30" width="10.88671875" style="20" customWidth="1"/>
    <col min="31" max="31" width="9" style="20" customWidth="1"/>
    <col min="32" max="32" width="10.88671875" style="20" customWidth="1"/>
    <col min="33" max="33" width="6.109375" style="20" customWidth="1"/>
    <col min="34" max="34" width="10.88671875" style="20" customWidth="1"/>
    <col min="35" max="35" width="3.664062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1"/>
      <c r="AK1" s="111"/>
      <c r="AL1" s="111"/>
      <c r="AM1" s="111"/>
      <c r="AN1" s="139" t="s">
        <v>6986</v>
      </c>
    </row>
    <row r="2" spans="1:41" ht="92.4">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7438</v>
      </c>
      <c r="B3" s="4">
        <v>2012</v>
      </c>
      <c r="C3" s="4" t="s">
        <v>7487</v>
      </c>
      <c r="D3" s="4" t="s">
        <v>7488</v>
      </c>
      <c r="E3" s="4" t="s">
        <v>80</v>
      </c>
      <c r="F3" s="4">
        <v>15</v>
      </c>
      <c r="G3" s="4" t="s">
        <v>7489</v>
      </c>
      <c r="H3" s="4" t="s">
        <v>7490</v>
      </c>
      <c r="I3" s="4" t="s">
        <v>6</v>
      </c>
      <c r="J3" s="4" t="s">
        <v>476</v>
      </c>
      <c r="K3" s="4">
        <v>341</v>
      </c>
      <c r="L3" s="4" t="s">
        <v>27</v>
      </c>
      <c r="M3" s="4"/>
      <c r="N3" s="4"/>
      <c r="O3" s="4">
        <v>2.7890000000000001</v>
      </c>
      <c r="P3" s="4">
        <v>725.005</v>
      </c>
      <c r="Q3" s="4"/>
      <c r="R3" s="4"/>
      <c r="S3" s="4">
        <v>74.239000000000004</v>
      </c>
      <c r="T3" s="4"/>
      <c r="U3" s="4"/>
      <c r="V3" s="4"/>
      <c r="W3" s="4"/>
      <c r="X3" s="4"/>
      <c r="Y3" s="4"/>
      <c r="Z3" s="4"/>
      <c r="AA3" s="4"/>
      <c r="AB3" s="28" t="str">
        <f>[1]IE!B$270</f>
        <v>1.(c)</v>
      </c>
      <c r="AC3" s="31" t="str">
        <f>[1]IE!C$270</f>
        <v>Electricity Supply Board</v>
      </c>
      <c r="AD3" s="31" t="str">
        <f>[1]IE!D$270</f>
        <v>Electricity Supply Board</v>
      </c>
      <c r="AE3" s="31">
        <f>[1]IE!E$270</f>
        <v>8271</v>
      </c>
      <c r="AF3" s="31" t="str">
        <f>[1]IE!F$270</f>
        <v>North Wall Generating Station</v>
      </c>
      <c r="AG3" s="31" t="str">
        <f>[1]IE!G$270</f>
        <v>Alexandra Road</v>
      </c>
      <c r="AH3" s="31" t="str">
        <f>[1]IE!H$270</f>
        <v>Dublin 1</v>
      </c>
      <c r="AI3" s="31" t="str">
        <f>[1]IE!I$270</f>
        <v>.</v>
      </c>
      <c r="AJ3" s="31">
        <f>[1]IE!J$270</f>
        <v>0</v>
      </c>
      <c r="AK3" s="31">
        <f>[1]IE!K$270</f>
        <v>0</v>
      </c>
      <c r="AL3" s="31">
        <f>[1]IE!L$270</f>
        <v>0</v>
      </c>
      <c r="AM3" s="31">
        <f>[1]IE!M$270</f>
        <v>0</v>
      </c>
      <c r="AN3" s="42" t="s">
        <v>810</v>
      </c>
      <c r="AO3" s="31"/>
    </row>
    <row r="4" spans="1:41" s="24" customFormat="1">
      <c r="A4" s="4" t="s">
        <v>7438</v>
      </c>
      <c r="B4" s="4">
        <v>2012</v>
      </c>
      <c r="C4" s="4" t="s">
        <v>7521</v>
      </c>
      <c r="D4" s="4" t="s">
        <v>7522</v>
      </c>
      <c r="E4" s="4" t="s">
        <v>122</v>
      </c>
      <c r="F4" s="4">
        <v>24</v>
      </c>
      <c r="G4" s="4" t="s">
        <v>7523</v>
      </c>
      <c r="H4" s="4" t="s">
        <v>7524</v>
      </c>
      <c r="I4" s="4" t="s">
        <v>6</v>
      </c>
      <c r="J4" s="4" t="s">
        <v>470</v>
      </c>
      <c r="K4" s="4">
        <v>478</v>
      </c>
      <c r="L4" s="4" t="s">
        <v>8</v>
      </c>
      <c r="M4" s="4"/>
      <c r="N4" s="4"/>
      <c r="O4" s="4">
        <v>3616.07</v>
      </c>
      <c r="P4" s="4"/>
      <c r="Q4" s="4"/>
      <c r="R4" s="4">
        <v>1620.1282000000001</v>
      </c>
      <c r="S4" s="4">
        <v>610.0326</v>
      </c>
      <c r="T4" s="4">
        <v>37.524999999999999</v>
      </c>
      <c r="U4" s="4"/>
      <c r="V4" s="4"/>
      <c r="W4" s="4"/>
      <c r="X4" s="4"/>
      <c r="Y4" s="4"/>
      <c r="Z4" s="4"/>
      <c r="AA4" s="4"/>
      <c r="AB4" s="41" t="str">
        <f>[1]IE!B$230</f>
        <v>4.(b)</v>
      </c>
      <c r="AC4" s="24" t="str">
        <f>[1]IE!C$230</f>
        <v>Aughinish Alumina Limited</v>
      </c>
      <c r="AD4" s="24" t="str">
        <f>[1]IE!D$230</f>
        <v>Aughinish Alumina Limited</v>
      </c>
      <c r="AE4" s="24">
        <f>[1]IE!E$230</f>
        <v>8595</v>
      </c>
      <c r="AF4" s="24" t="str">
        <f>[1]IE!F$230</f>
        <v>Askeaton Island</v>
      </c>
      <c r="AG4" s="24" t="str">
        <f>[1]IE!G$230</f>
        <v>Askeaton</v>
      </c>
      <c r="AH4" s="24" t="str">
        <f>[1]IE!H$230</f>
        <v>County Limerick</v>
      </c>
      <c r="AI4" s="24" t="str">
        <f>[1]IE!I$230</f>
        <v>.</v>
      </c>
      <c r="AJ4" s="24">
        <f>[1]IE!J$230</f>
        <v>1450</v>
      </c>
      <c r="AK4" s="24">
        <f>[1]IE!K$230</f>
        <v>1630</v>
      </c>
      <c r="AL4" s="24">
        <f>[1]IE!L$230</f>
        <v>144</v>
      </c>
      <c r="AM4" s="24">
        <f>[1]IE!M$230</f>
        <v>1360</v>
      </c>
      <c r="AN4" s="23" t="s">
        <v>810</v>
      </c>
    </row>
    <row r="5" spans="1:41" s="24" customFormat="1">
      <c r="A5" s="4" t="s">
        <v>7438</v>
      </c>
      <c r="B5" s="4">
        <v>2012</v>
      </c>
      <c r="C5" s="4" t="s">
        <v>7525</v>
      </c>
      <c r="D5" s="4" t="s">
        <v>7526</v>
      </c>
      <c r="E5" s="4" t="s">
        <v>126</v>
      </c>
      <c r="F5" s="4">
        <v>25</v>
      </c>
      <c r="G5" s="4" t="s">
        <v>7523</v>
      </c>
      <c r="H5" s="4" t="s">
        <v>7524</v>
      </c>
      <c r="I5" s="4" t="s">
        <v>14</v>
      </c>
      <c r="J5" s="4" t="s">
        <v>15</v>
      </c>
      <c r="K5" s="4">
        <v>504.7</v>
      </c>
      <c r="L5" s="4" t="s">
        <v>27</v>
      </c>
      <c r="M5" s="4"/>
      <c r="N5" s="4"/>
      <c r="O5" s="4"/>
      <c r="P5" s="4">
        <v>13302.608765951769</v>
      </c>
      <c r="Q5" s="4"/>
      <c r="R5" s="4">
        <v>10</v>
      </c>
      <c r="S5" s="4">
        <v>297.44799999999998</v>
      </c>
      <c r="T5" s="4"/>
      <c r="U5" s="4"/>
      <c r="V5" s="4"/>
      <c r="W5" s="4"/>
      <c r="X5" s="4"/>
      <c r="Y5" s="4"/>
      <c r="Z5" s="4"/>
      <c r="AA5" s="4"/>
      <c r="AB5" s="41" t="str">
        <f>[1]IE!B$230</f>
        <v>4.(b)</v>
      </c>
      <c r="AC5" s="24" t="str">
        <f>[1]IE!C$230</f>
        <v>Aughinish Alumina Limited</v>
      </c>
      <c r="AD5" s="24" t="str">
        <f>[1]IE!D$230</f>
        <v>Aughinish Alumina Limited</v>
      </c>
      <c r="AE5" s="24">
        <f>[1]IE!E$230</f>
        <v>8595</v>
      </c>
      <c r="AF5" s="24" t="str">
        <f>[1]IE!F$230</f>
        <v>Askeaton Island</v>
      </c>
      <c r="AG5" s="24" t="str">
        <f>[1]IE!G$230</f>
        <v>Askeaton</v>
      </c>
      <c r="AH5" s="24" t="str">
        <f>[1]IE!H$230</f>
        <v>County Limerick</v>
      </c>
      <c r="AI5" s="24" t="str">
        <f>[1]IE!I$230</f>
        <v>.</v>
      </c>
      <c r="AJ5" s="24">
        <f>[1]IE!J$230</f>
        <v>1450</v>
      </c>
      <c r="AK5" s="24">
        <f>[1]IE!K$230</f>
        <v>1630</v>
      </c>
      <c r="AL5" s="24">
        <f>[1]IE!L$230</f>
        <v>144</v>
      </c>
      <c r="AM5" s="24">
        <f>[1]IE!M$230</f>
        <v>1360</v>
      </c>
      <c r="AN5" s="23" t="s">
        <v>810</v>
      </c>
    </row>
    <row r="6" spans="1:41" s="24" customFormat="1">
      <c r="A6" s="4" t="s">
        <v>7438</v>
      </c>
      <c r="B6" s="4">
        <v>2012</v>
      </c>
      <c r="C6" s="4" t="s">
        <v>7469</v>
      </c>
      <c r="D6" s="4" t="s">
        <v>7470</v>
      </c>
      <c r="E6" s="4" t="s">
        <v>54</v>
      </c>
      <c r="F6" s="4">
        <v>10</v>
      </c>
      <c r="G6" s="4" t="s">
        <v>7471</v>
      </c>
      <c r="H6" s="4" t="s">
        <v>7472</v>
      </c>
      <c r="I6" s="4" t="s">
        <v>6</v>
      </c>
      <c r="J6" s="4" t="s">
        <v>476</v>
      </c>
      <c r="K6" s="4">
        <v>346</v>
      </c>
      <c r="L6" s="4" t="s">
        <v>8</v>
      </c>
      <c r="M6" s="4"/>
      <c r="N6" s="4"/>
      <c r="O6" s="4">
        <v>56.363126969120117</v>
      </c>
      <c r="P6" s="4"/>
      <c r="Q6" s="4"/>
      <c r="R6" s="4">
        <v>17.682000000000002</v>
      </c>
      <c r="S6" s="4">
        <v>6.46</v>
      </c>
      <c r="T6" s="4">
        <v>1.7510000000000001</v>
      </c>
      <c r="U6" s="4"/>
      <c r="V6" s="4"/>
      <c r="W6" s="4"/>
      <c r="X6" s="4"/>
      <c r="Y6" s="4"/>
      <c r="Z6" s="4"/>
      <c r="AA6" s="4"/>
      <c r="AB6" s="41" t="str">
        <f>[1]IE!B$127</f>
        <v>4.(a).(ii)</v>
      </c>
      <c r="AC6" s="24" t="str">
        <f>[1]IE!C$127</f>
        <v>Green Biofuels Ireland Limited</v>
      </c>
      <c r="AD6" s="24" t="str">
        <f>[1]IE!D$127</f>
        <v>Green Biofuels Ireland Limited</v>
      </c>
      <c r="AE6" s="24">
        <f>[1]IE!E$127</f>
        <v>176837</v>
      </c>
      <c r="AF6" s="24" t="str">
        <f>[1]IE!F$127</f>
        <v>Marshmeadows</v>
      </c>
      <c r="AG6" s="24" t="str">
        <f>[1]IE!G$127</f>
        <v>New Ross</v>
      </c>
      <c r="AH6" s="24" t="str">
        <f>[1]IE!H$127</f>
        <v>Co Wexford</v>
      </c>
      <c r="AI6" s="24" t="str">
        <f>[1]IE!I$127</f>
        <v>.</v>
      </c>
      <c r="AJ6" s="24">
        <f>[1]IE!J$127</f>
        <v>0</v>
      </c>
      <c r="AK6" s="24">
        <f>[1]IE!K$127</f>
        <v>0</v>
      </c>
      <c r="AL6" s="24">
        <f>[1]IE!L$127</f>
        <v>0</v>
      </c>
      <c r="AM6" s="24">
        <f>[1]IE!M$127</f>
        <v>0</v>
      </c>
      <c r="AN6" s="23" t="s">
        <v>809</v>
      </c>
    </row>
    <row r="7" spans="1:41" s="24" customFormat="1">
      <c r="A7" s="4" t="s">
        <v>7438</v>
      </c>
      <c r="B7" s="4">
        <v>2012</v>
      </c>
      <c r="C7" s="4" t="s">
        <v>7473</v>
      </c>
      <c r="D7" s="4" t="s">
        <v>7474</v>
      </c>
      <c r="E7" s="4" t="s">
        <v>59</v>
      </c>
      <c r="F7" s="4">
        <v>11</v>
      </c>
      <c r="G7" s="4" t="s">
        <v>7475</v>
      </c>
      <c r="H7" s="4" t="s">
        <v>7472</v>
      </c>
      <c r="I7" s="4" t="s">
        <v>6</v>
      </c>
      <c r="J7" s="4" t="s">
        <v>476</v>
      </c>
      <c r="K7" s="4">
        <v>303</v>
      </c>
      <c r="L7" s="4" t="s">
        <v>8</v>
      </c>
      <c r="M7" s="4"/>
      <c r="N7" s="4"/>
      <c r="O7" s="4">
        <v>211.33477475976539</v>
      </c>
      <c r="P7" s="4"/>
      <c r="Q7" s="4"/>
      <c r="R7" s="4">
        <v>83.619</v>
      </c>
      <c r="S7" s="4">
        <v>37.814</v>
      </c>
      <c r="T7" s="4">
        <v>5.2039999999999997</v>
      </c>
      <c r="U7" s="4"/>
      <c r="V7" s="4"/>
      <c r="W7" s="4"/>
      <c r="X7" s="4"/>
      <c r="Y7" s="4"/>
      <c r="Z7" s="4"/>
      <c r="AA7" s="4"/>
      <c r="AB7" s="41" t="str">
        <f>[1]IE!B$127</f>
        <v>4.(a).(ii)</v>
      </c>
      <c r="AC7" s="24" t="str">
        <f>[1]IE!C$127</f>
        <v>Green Biofuels Ireland Limited</v>
      </c>
      <c r="AD7" s="24" t="str">
        <f>[1]IE!D$127</f>
        <v>Green Biofuels Ireland Limited</v>
      </c>
      <c r="AE7" s="24">
        <f>[1]IE!E$127</f>
        <v>176837</v>
      </c>
      <c r="AF7" s="24" t="str">
        <f>[1]IE!F$127</f>
        <v>Marshmeadows</v>
      </c>
      <c r="AG7" s="24" t="str">
        <f>[1]IE!G$127</f>
        <v>New Ross</v>
      </c>
      <c r="AH7" s="24" t="str">
        <f>[1]IE!H$127</f>
        <v>Co Wexford</v>
      </c>
      <c r="AI7" s="24" t="str">
        <f>[1]IE!I$127</f>
        <v>.</v>
      </c>
      <c r="AJ7" s="24">
        <f>[1]IE!J$127</f>
        <v>0</v>
      </c>
      <c r="AK7" s="24">
        <f>[1]IE!K$127</f>
        <v>0</v>
      </c>
      <c r="AL7" s="24">
        <f>[1]IE!L$127</f>
        <v>0</v>
      </c>
      <c r="AM7" s="24">
        <f>[1]IE!M$127</f>
        <v>0</v>
      </c>
      <c r="AN7" s="23" t="s">
        <v>809</v>
      </c>
      <c r="AO7" s="31"/>
    </row>
    <row r="8" spans="1:41" s="24" customFormat="1">
      <c r="A8" s="4" t="s">
        <v>7438</v>
      </c>
      <c r="B8" s="4">
        <v>2012</v>
      </c>
      <c r="C8" s="4" t="s">
        <v>7483</v>
      </c>
      <c r="D8" s="4" t="s">
        <v>7484</v>
      </c>
      <c r="E8" s="4" t="s">
        <v>75</v>
      </c>
      <c r="F8" s="4">
        <v>14</v>
      </c>
      <c r="G8" s="4" t="s">
        <v>7485</v>
      </c>
      <c r="H8" s="4" t="s">
        <v>7486</v>
      </c>
      <c r="I8" s="4" t="s">
        <v>34</v>
      </c>
      <c r="J8" s="4" t="s">
        <v>476</v>
      </c>
      <c r="K8" s="4">
        <v>277</v>
      </c>
      <c r="L8" s="4" t="s">
        <v>27</v>
      </c>
      <c r="M8" s="4"/>
      <c r="N8" s="4"/>
      <c r="O8" s="4">
        <v>2.1112571267700009</v>
      </c>
      <c r="P8" s="4">
        <v>256.66427722761966</v>
      </c>
      <c r="Q8" s="4"/>
      <c r="R8" s="4">
        <v>0.24</v>
      </c>
      <c r="S8" s="4">
        <v>51.5</v>
      </c>
      <c r="T8" s="4"/>
      <c r="U8" s="4"/>
      <c r="V8" s="4"/>
      <c r="W8" s="4"/>
      <c r="X8" s="4"/>
      <c r="Y8" s="4"/>
      <c r="Z8" s="4"/>
      <c r="AA8" s="4"/>
      <c r="AB8" s="28" t="str">
        <f>[1]IE!B$186</f>
        <v>1.(c)</v>
      </c>
      <c r="AC8" s="31" t="str">
        <f>[1]IE!C$186</f>
        <v>Electricity Supply Board</v>
      </c>
      <c r="AD8" s="31" t="str">
        <f>[1]IE!D$186</f>
        <v>Electricity Supply Board</v>
      </c>
      <c r="AE8" s="31">
        <f>[1]IE!E$186</f>
        <v>7934</v>
      </c>
      <c r="AF8" s="31" t="str">
        <f>[1]IE!F$186</f>
        <v>Marina Generating Station</v>
      </c>
      <c r="AG8" s="31" t="str">
        <f>[1]IE!G$186</f>
        <v>Centre Park Road</v>
      </c>
      <c r="AH8" s="31" t="str">
        <f>[1]IE!H$186</f>
        <v>Cork</v>
      </c>
      <c r="AI8" s="31" t="str">
        <f>[1]IE!I$186</f>
        <v>.</v>
      </c>
      <c r="AJ8" s="31">
        <f>[1]IE!J$186</f>
        <v>0</v>
      </c>
      <c r="AK8" s="31">
        <f>[1]IE!K$186</f>
        <v>0</v>
      </c>
      <c r="AL8" s="31">
        <f>[1]IE!L$186</f>
        <v>0</v>
      </c>
      <c r="AM8" s="31">
        <f>[1]IE!M$186</f>
        <v>0</v>
      </c>
      <c r="AN8" s="42" t="s">
        <v>810</v>
      </c>
      <c r="AO8" s="31"/>
    </row>
    <row r="9" spans="1:41" s="24" customFormat="1">
      <c r="A9" s="4" t="s">
        <v>7438</v>
      </c>
      <c r="B9" s="4">
        <v>2012</v>
      </c>
      <c r="C9" s="4" t="s">
        <v>7510</v>
      </c>
      <c r="D9" s="4" t="s">
        <v>7511</v>
      </c>
      <c r="E9" s="4" t="s">
        <v>109</v>
      </c>
      <c r="F9" s="4">
        <v>21</v>
      </c>
      <c r="G9" s="4" t="s">
        <v>7512</v>
      </c>
      <c r="H9" s="4" t="s">
        <v>7513</v>
      </c>
      <c r="I9" s="4" t="s">
        <v>14</v>
      </c>
      <c r="J9" s="4" t="s">
        <v>476</v>
      </c>
      <c r="K9" s="4">
        <v>691</v>
      </c>
      <c r="L9" s="4" t="s">
        <v>27</v>
      </c>
      <c r="M9" s="4"/>
      <c r="N9" s="4"/>
      <c r="O9" s="4">
        <v>13.768248999999999</v>
      </c>
      <c r="P9" s="4">
        <v>4791.5446547376005</v>
      </c>
      <c r="Q9" s="4"/>
      <c r="R9" s="4">
        <v>5.7488200000000003</v>
      </c>
      <c r="S9" s="4">
        <v>114.99535</v>
      </c>
      <c r="T9" s="4"/>
      <c r="U9" s="4"/>
      <c r="V9" s="4"/>
      <c r="W9" s="4"/>
      <c r="X9" s="4"/>
      <c r="Y9" s="4"/>
      <c r="Z9" s="4"/>
      <c r="AA9" s="4"/>
      <c r="AB9" s="28" t="str">
        <f>[1]IE!B$81</f>
        <v>1.(c)</v>
      </c>
      <c r="AC9" s="31" t="str">
        <f>[1]IE!C$81</f>
        <v>Tynagh Energy Limited</v>
      </c>
      <c r="AD9" s="31" t="str">
        <f>[1]IE!D$81</f>
        <v>Tynagh Energy Limited</v>
      </c>
      <c r="AE9" s="31">
        <f>[1]IE!E$81</f>
        <v>19169</v>
      </c>
      <c r="AF9" s="31" t="str">
        <f>[1]IE!F$81</f>
        <v>PM Group</v>
      </c>
      <c r="AG9" s="31" t="str">
        <f>[1]IE!G$81</f>
        <v>Killakee House</v>
      </c>
      <c r="AH9" s="31" t="str">
        <f>[1]IE!H$81</f>
        <v>Belgard Square, Tallaght,Dublin 24</v>
      </c>
      <c r="AI9" s="31" t="str">
        <f>[1]IE!I$81</f>
        <v>.</v>
      </c>
      <c r="AJ9" s="31">
        <f>[1]IE!J$81</f>
        <v>115</v>
      </c>
      <c r="AK9" s="31">
        <f>[1]IE!K$81</f>
        <v>0</v>
      </c>
      <c r="AL9" s="31">
        <f>[1]IE!L$81</f>
        <v>0</v>
      </c>
      <c r="AM9" s="31">
        <f>[1]IE!M$81</f>
        <v>275</v>
      </c>
      <c r="AN9" s="42" t="s">
        <v>809</v>
      </c>
      <c r="AO9" s="31"/>
    </row>
    <row r="10" spans="1:41" s="35" customFormat="1">
      <c r="A10" s="1" t="s">
        <v>7438</v>
      </c>
      <c r="B10" s="1">
        <v>2012</v>
      </c>
      <c r="C10" s="1" t="s">
        <v>7506</v>
      </c>
      <c r="D10" s="1" t="s">
        <v>7507</v>
      </c>
      <c r="E10" s="1" t="s">
        <v>104</v>
      </c>
      <c r="F10" s="1">
        <v>20</v>
      </c>
      <c r="G10" s="1" t="s">
        <v>7508</v>
      </c>
      <c r="H10" s="1" t="s">
        <v>7509</v>
      </c>
      <c r="I10" s="1" t="s">
        <v>14</v>
      </c>
      <c r="J10" s="1" t="s">
        <v>15</v>
      </c>
      <c r="K10" s="1">
        <v>79</v>
      </c>
      <c r="L10" s="1" t="s">
        <v>8</v>
      </c>
      <c r="M10" s="1"/>
      <c r="N10" s="1"/>
      <c r="O10" s="1">
        <v>1.0874810308000002</v>
      </c>
      <c r="P10" s="1">
        <v>912.79757163159991</v>
      </c>
      <c r="Q10" s="1"/>
      <c r="R10" s="1"/>
      <c r="S10" s="1">
        <v>59.392000000000003</v>
      </c>
      <c r="T10" s="1">
        <v>2.2816800000000002</v>
      </c>
      <c r="U10" s="1"/>
      <c r="V10" s="1"/>
      <c r="W10" s="1"/>
      <c r="X10" s="1"/>
      <c r="Y10" s="1"/>
      <c r="Z10" s="1"/>
      <c r="AA10" s="1"/>
      <c r="AB10" s="95"/>
      <c r="AC10" s="67"/>
      <c r="AD10" s="67"/>
      <c r="AE10" s="67"/>
      <c r="AF10" s="67"/>
      <c r="AG10" s="67"/>
      <c r="AH10" s="67"/>
      <c r="AI10" s="67"/>
      <c r="AJ10" s="67"/>
      <c r="AK10" s="67"/>
      <c r="AL10" s="67"/>
      <c r="AM10" s="67"/>
      <c r="AN10" s="98"/>
      <c r="AO10" s="67"/>
    </row>
    <row r="11" spans="1:41" s="24" customFormat="1">
      <c r="A11" s="4" t="s">
        <v>7438</v>
      </c>
      <c r="B11" s="4">
        <v>2012</v>
      </c>
      <c r="C11" s="4" t="s">
        <v>7498</v>
      </c>
      <c r="D11" s="4" t="s">
        <v>7499</v>
      </c>
      <c r="E11" s="4" t="s">
        <v>94</v>
      </c>
      <c r="F11" s="4">
        <v>18</v>
      </c>
      <c r="G11" s="4" t="s">
        <v>7500</v>
      </c>
      <c r="H11" s="4" t="s">
        <v>7501</v>
      </c>
      <c r="I11" s="4" t="s">
        <v>14</v>
      </c>
      <c r="J11" s="4" t="s">
        <v>476</v>
      </c>
      <c r="K11" s="4">
        <v>299</v>
      </c>
      <c r="L11" s="4" t="s">
        <v>8</v>
      </c>
      <c r="M11" s="4">
        <v>1518.4457604276824</v>
      </c>
      <c r="N11" s="4">
        <v>6359.5646021600005</v>
      </c>
      <c r="O11" s="4">
        <v>11.9959928412</v>
      </c>
      <c r="P11" s="4"/>
      <c r="Q11" s="4"/>
      <c r="R11" s="4">
        <v>1130.9000000000001</v>
      </c>
      <c r="S11" s="4">
        <v>583.23829999999998</v>
      </c>
      <c r="T11" s="4">
        <v>69.8</v>
      </c>
      <c r="U11" s="4"/>
      <c r="V11" s="4"/>
      <c r="W11" s="4"/>
      <c r="X11" s="4"/>
      <c r="Y11" s="4"/>
      <c r="Z11" s="4"/>
      <c r="AA11" s="4"/>
      <c r="AB11" s="28" t="str">
        <f>[1]IE!B$246</f>
        <v>1.(c)</v>
      </c>
      <c r="AC11" s="31" t="str">
        <f>[1]IE!C$246</f>
        <v>Edenderry Power Limited</v>
      </c>
      <c r="AD11" s="31" t="str">
        <f>[1]IE!D$246</f>
        <v>Edenderry Power Limited</v>
      </c>
      <c r="AE11" s="31">
        <f>[1]IE!E$246</f>
        <v>9486</v>
      </c>
      <c r="AF11" s="31" t="str">
        <f>[1]IE!F$246</f>
        <v>Ballykilleen</v>
      </c>
      <c r="AG11" s="31" t="str">
        <f>[1]IE!G$246</f>
        <v>Edenderry</v>
      </c>
      <c r="AH11" s="31" t="str">
        <f>[1]IE!H$246</f>
        <v>County Offaly</v>
      </c>
      <c r="AI11" s="31" t="str">
        <f>[1]IE!I$246</f>
        <v>.</v>
      </c>
      <c r="AJ11" s="31">
        <f>[1]IE!J$246</f>
        <v>583</v>
      </c>
      <c r="AK11" s="31">
        <f>[1]IE!K$246</f>
        <v>1130</v>
      </c>
      <c r="AL11" s="31">
        <f>[1]IE!L$246</f>
        <v>0</v>
      </c>
      <c r="AM11" s="31">
        <f>[1]IE!M$246</f>
        <v>714</v>
      </c>
      <c r="AN11" s="42" t="s">
        <v>810</v>
      </c>
      <c r="AO11" s="31"/>
    </row>
    <row r="12" spans="1:41" s="35" customFormat="1">
      <c r="A12" s="3" t="s">
        <v>7438</v>
      </c>
      <c r="B12" s="3">
        <v>2012</v>
      </c>
      <c r="C12" s="3" t="s">
        <v>7534</v>
      </c>
      <c r="D12" s="3" t="s">
        <v>7535</v>
      </c>
      <c r="E12" s="3" t="s">
        <v>139</v>
      </c>
      <c r="F12" s="3">
        <v>28</v>
      </c>
      <c r="G12" s="3" t="s">
        <v>7536</v>
      </c>
      <c r="H12" s="3" t="s">
        <v>7537</v>
      </c>
      <c r="I12" s="3" t="s">
        <v>34</v>
      </c>
      <c r="J12" s="3" t="s">
        <v>476</v>
      </c>
      <c r="K12" s="3">
        <v>755</v>
      </c>
      <c r="L12" s="3" t="s">
        <v>27</v>
      </c>
      <c r="M12" s="3"/>
      <c r="N12" s="3"/>
      <c r="O12" s="3">
        <v>23.34</v>
      </c>
      <c r="P12" s="3">
        <v>13792.14</v>
      </c>
      <c r="Q12" s="3"/>
      <c r="R12" s="3">
        <v>52.761729619999997</v>
      </c>
      <c r="S12" s="3">
        <v>507.48759000000001</v>
      </c>
      <c r="T12" s="3">
        <v>2.0671754550000001</v>
      </c>
      <c r="U12" s="3"/>
      <c r="V12" s="3"/>
      <c r="W12" s="3"/>
      <c r="X12" s="3"/>
      <c r="Y12" s="3"/>
      <c r="Z12" s="3"/>
      <c r="AA12" s="3"/>
      <c r="AB12" s="95"/>
      <c r="AC12" s="67"/>
      <c r="AD12" s="67"/>
      <c r="AE12" s="67"/>
      <c r="AF12" s="67"/>
      <c r="AG12" s="67"/>
      <c r="AH12" s="67"/>
      <c r="AI12" s="67"/>
      <c r="AJ12" s="67"/>
      <c r="AK12" s="67"/>
      <c r="AL12" s="67"/>
      <c r="AM12" s="67"/>
      <c r="AN12" s="98"/>
      <c r="AO12" s="67"/>
    </row>
    <row r="13" spans="1:41" s="24" customFormat="1">
      <c r="A13" s="4" t="s">
        <v>7438</v>
      </c>
      <c r="B13" s="4">
        <v>2012</v>
      </c>
      <c r="C13" s="4" t="s">
        <v>7514</v>
      </c>
      <c r="D13" s="4" t="s">
        <v>7515</v>
      </c>
      <c r="E13" s="4" t="s">
        <v>113</v>
      </c>
      <c r="F13" s="4">
        <v>22</v>
      </c>
      <c r="G13" s="4" t="s">
        <v>7516</v>
      </c>
      <c r="H13" s="4" t="s">
        <v>7517</v>
      </c>
      <c r="I13" s="4" t="s">
        <v>14</v>
      </c>
      <c r="J13" s="4" t="s">
        <v>476</v>
      </c>
      <c r="K13" s="4">
        <v>675</v>
      </c>
      <c r="L13" s="4" t="s">
        <v>27</v>
      </c>
      <c r="M13" s="4"/>
      <c r="N13" s="4"/>
      <c r="O13" s="4">
        <v>8.3812000000000015</v>
      </c>
      <c r="P13" s="4">
        <v>5986.2000000000007</v>
      </c>
      <c r="Q13" s="4"/>
      <c r="R13" s="4">
        <v>2.2176</v>
      </c>
      <c r="S13" s="4">
        <v>178.2312</v>
      </c>
      <c r="T13" s="4">
        <v>4.7727399999999998</v>
      </c>
      <c r="U13" s="4"/>
      <c r="V13" s="4"/>
      <c r="W13" s="4"/>
      <c r="X13" s="4"/>
      <c r="Y13" s="4"/>
      <c r="Z13" s="4"/>
      <c r="AA13" s="4"/>
      <c r="AB13" s="41" t="str">
        <f>[1]IE!B$347</f>
        <v>1.(c)</v>
      </c>
      <c r="AC13" s="24" t="str">
        <f>[1]IE!C$347</f>
        <v>Huntstown Power Company Limited</v>
      </c>
      <c r="AD13" s="24" t="str">
        <f>[1]IE!D$347</f>
        <v>Huntstown Power Company Limited</v>
      </c>
      <c r="AE13" s="24">
        <f>[1]IE!E$347</f>
        <v>9506</v>
      </c>
      <c r="AF13" s="24" t="str">
        <f>[1]IE!F$347</f>
        <v>Huntstown Power Station</v>
      </c>
      <c r="AG13" s="24" t="str">
        <f>[1]IE!G$347</f>
        <v>Huntstown Quarry</v>
      </c>
      <c r="AH13" s="24" t="str">
        <f>[1]IE!H$347</f>
        <v>North Road,Finglas, Dublin 11</v>
      </c>
      <c r="AI13" s="24" t="str">
        <f>[1]IE!I$347</f>
        <v>.</v>
      </c>
      <c r="AJ13" s="24">
        <f>[1]IE!J$347</f>
        <v>178</v>
      </c>
      <c r="AK13" s="24">
        <f>[1]IE!K$347</f>
        <v>0</v>
      </c>
      <c r="AL13" s="24">
        <f>[1]IE!L$347</f>
        <v>0</v>
      </c>
      <c r="AM13" s="24">
        <f>[1]IE!M$347</f>
        <v>342</v>
      </c>
      <c r="AN13" s="23" t="s">
        <v>810</v>
      </c>
    </row>
    <row r="14" spans="1:41" s="24" customFormat="1">
      <c r="A14" s="4" t="s">
        <v>7438</v>
      </c>
      <c r="B14" s="4">
        <v>2012</v>
      </c>
      <c r="C14" s="4" t="s">
        <v>7518</v>
      </c>
      <c r="D14" s="4" t="s">
        <v>7519</v>
      </c>
      <c r="E14" s="4" t="s">
        <v>118</v>
      </c>
      <c r="F14" s="4">
        <v>23</v>
      </c>
      <c r="G14" s="4" t="s">
        <v>7520</v>
      </c>
      <c r="H14" s="4" t="s">
        <v>7517</v>
      </c>
      <c r="I14" s="4" t="s">
        <v>34</v>
      </c>
      <c r="J14" s="4" t="s">
        <v>476</v>
      </c>
      <c r="K14" s="4">
        <v>792</v>
      </c>
      <c r="L14" s="4" t="s">
        <v>27</v>
      </c>
      <c r="M14" s="4"/>
      <c r="N14" s="4"/>
      <c r="O14" s="4">
        <v>11.5</v>
      </c>
      <c r="P14" s="4">
        <v>15400.220000000001</v>
      </c>
      <c r="Q14" s="4"/>
      <c r="R14" s="4">
        <v>5.2111999999999998</v>
      </c>
      <c r="S14" s="4">
        <v>502.14479999999998</v>
      </c>
      <c r="T14" s="4">
        <v>10.573501968</v>
      </c>
      <c r="U14" s="4"/>
      <c r="V14" s="4"/>
      <c r="W14" s="4"/>
      <c r="X14" s="4"/>
      <c r="Y14" s="4"/>
      <c r="Z14" s="4"/>
      <c r="AA14" s="4"/>
      <c r="AB14" s="41" t="str">
        <f>[1]IE!B$346</f>
        <v>1.(c)</v>
      </c>
      <c r="AC14" s="24" t="str">
        <f>[1]IE!C$346</f>
        <v>Viridian Power Limited</v>
      </c>
      <c r="AD14" s="24" t="str">
        <f>[1]IE!D$346</f>
        <v>Viridian Power Limited</v>
      </c>
      <c r="AE14" s="24">
        <f>[1]IE!E$346</f>
        <v>19171</v>
      </c>
      <c r="AF14" s="24" t="str">
        <f>[1]IE!F$346</f>
        <v>Huntstown Power Station</v>
      </c>
      <c r="AG14" s="24" t="str">
        <f>[1]IE!G$346</f>
        <v>Huntstown Quarry</v>
      </c>
      <c r="AH14" s="24" t="str">
        <f>[1]IE!H$346</f>
        <v>North Road, Finglas,Dublin 11</v>
      </c>
      <c r="AI14" s="24" t="str">
        <f>[1]IE!I$346</f>
        <v>.</v>
      </c>
      <c r="AJ14" s="24">
        <f>[1]IE!J$346</f>
        <v>502</v>
      </c>
      <c r="AK14" s="24">
        <f>[1]IE!K$346</f>
        <v>0</v>
      </c>
      <c r="AL14" s="24">
        <f>[1]IE!L$346</f>
        <v>0</v>
      </c>
      <c r="AM14" s="24">
        <f>[1]IE!M$346</f>
        <v>879</v>
      </c>
      <c r="AN14" s="23" t="s">
        <v>810</v>
      </c>
    </row>
    <row r="15" spans="1:41" s="24" customFormat="1">
      <c r="A15" s="4" t="s">
        <v>7438</v>
      </c>
      <c r="B15" s="4">
        <v>2012</v>
      </c>
      <c r="C15" s="4" t="s">
        <v>7439</v>
      </c>
      <c r="D15" s="4" t="s">
        <v>7440</v>
      </c>
      <c r="E15" s="4" t="s">
        <v>3</v>
      </c>
      <c r="F15" s="4">
        <v>1</v>
      </c>
      <c r="G15" s="4" t="s">
        <v>7441</v>
      </c>
      <c r="H15" s="4" t="s">
        <v>7442</v>
      </c>
      <c r="I15" s="4" t="s">
        <v>6</v>
      </c>
      <c r="J15" s="4" t="s">
        <v>476</v>
      </c>
      <c r="K15" s="4">
        <v>770</v>
      </c>
      <c r="L15" s="4" t="s">
        <v>8</v>
      </c>
      <c r="M15" s="4"/>
      <c r="N15" s="4">
        <v>16324.88</v>
      </c>
      <c r="O15" s="4">
        <v>408.24799999999999</v>
      </c>
      <c r="P15" s="4"/>
      <c r="Q15" s="4">
        <v>0.58199999999999996</v>
      </c>
      <c r="R15" s="4">
        <v>3076</v>
      </c>
      <c r="S15" s="4">
        <v>2210</v>
      </c>
      <c r="T15" s="4">
        <v>50</v>
      </c>
      <c r="U15" s="4"/>
      <c r="V15" s="4"/>
      <c r="W15" s="4"/>
      <c r="X15" s="4"/>
      <c r="Y15" s="4"/>
      <c r="Z15" s="4"/>
      <c r="AA15" s="4"/>
      <c r="AB15" s="28" t="str">
        <f>[1]IE!B$311</f>
        <v>1.(c)</v>
      </c>
      <c r="AC15" s="31" t="str">
        <f>[1]IE!C$311</f>
        <v>Electricity Supply Board</v>
      </c>
      <c r="AD15" s="31" t="str">
        <f>[1]IE!D$311</f>
        <v>Electricity Supply Board</v>
      </c>
      <c r="AE15" s="31">
        <f>[1]IE!E$311</f>
        <v>8025</v>
      </c>
      <c r="AF15" s="31" t="str">
        <f>[1]IE!F$311</f>
        <v>Moneypoint Generating Station</v>
      </c>
      <c r="AG15" s="31" t="str">
        <f>[1]IE!G$311</f>
        <v>Killimer</v>
      </c>
      <c r="AH15" s="31" t="str">
        <f>[1]IE!H$311</f>
        <v>Kilrush,County Clare</v>
      </c>
      <c r="AI15" s="31" t="str">
        <f>[1]IE!I$311</f>
        <v>.</v>
      </c>
      <c r="AJ15" s="31">
        <f>[1]IE!J$311</f>
        <v>6360</v>
      </c>
      <c r="AK15" s="31">
        <f>[1]IE!K$311</f>
        <v>7950</v>
      </c>
      <c r="AL15" s="31">
        <f>[1]IE!L$311</f>
        <v>240</v>
      </c>
      <c r="AM15" s="31">
        <f>[1]IE!M$311</f>
        <v>4650</v>
      </c>
      <c r="AN15" s="42" t="s">
        <v>810</v>
      </c>
      <c r="AO15" s="31"/>
    </row>
    <row r="16" spans="1:41" s="24" customFormat="1">
      <c r="A16" s="4" t="s">
        <v>7438</v>
      </c>
      <c r="B16" s="4">
        <v>2012</v>
      </c>
      <c r="C16" s="4" t="s">
        <v>7443</v>
      </c>
      <c r="D16" s="4" t="s">
        <v>7444</v>
      </c>
      <c r="E16" s="4" t="s">
        <v>11</v>
      </c>
      <c r="F16" s="4">
        <v>2</v>
      </c>
      <c r="G16" s="4" t="s">
        <v>7445</v>
      </c>
      <c r="H16" s="4" t="s">
        <v>7442</v>
      </c>
      <c r="I16" s="4" t="s">
        <v>6</v>
      </c>
      <c r="J16" s="4" t="s">
        <v>476</v>
      </c>
      <c r="K16" s="4">
        <v>770</v>
      </c>
      <c r="L16" s="4" t="s">
        <v>8</v>
      </c>
      <c r="M16" s="4"/>
      <c r="N16" s="4">
        <v>14935.74</v>
      </c>
      <c r="O16" s="4">
        <v>373.50799999999998</v>
      </c>
      <c r="P16" s="4"/>
      <c r="Q16" s="4">
        <v>0.53300000000000003</v>
      </c>
      <c r="R16" s="4">
        <v>2432</v>
      </c>
      <c r="S16" s="4">
        <v>1859</v>
      </c>
      <c r="T16" s="4">
        <v>63</v>
      </c>
      <c r="U16" s="4"/>
      <c r="V16" s="4"/>
      <c r="W16" s="4"/>
      <c r="X16" s="4"/>
      <c r="Y16" s="4"/>
      <c r="Z16" s="4"/>
      <c r="AA16" s="4"/>
      <c r="AB16" s="28" t="str">
        <f>[1]IE!B$311</f>
        <v>1.(c)</v>
      </c>
      <c r="AC16" s="31" t="str">
        <f>[1]IE!C$311</f>
        <v>Electricity Supply Board</v>
      </c>
      <c r="AD16" s="31" t="str">
        <f>[1]IE!D$311</f>
        <v>Electricity Supply Board</v>
      </c>
      <c r="AE16" s="31">
        <f>[1]IE!E$311</f>
        <v>8025</v>
      </c>
      <c r="AF16" s="31" t="str">
        <f>[1]IE!F$311</f>
        <v>Moneypoint Generating Station</v>
      </c>
      <c r="AG16" s="31" t="str">
        <f>[1]IE!G$311</f>
        <v>Killimer</v>
      </c>
      <c r="AH16" s="31" t="str">
        <f>[1]IE!H$311</f>
        <v>Kilrush,County Clare</v>
      </c>
      <c r="AI16" s="31" t="str">
        <f>[1]IE!I$311</f>
        <v>.</v>
      </c>
      <c r="AJ16" s="31">
        <f>[1]IE!J$311</f>
        <v>6360</v>
      </c>
      <c r="AK16" s="31">
        <f>[1]IE!K$311</f>
        <v>7950</v>
      </c>
      <c r="AL16" s="31">
        <f>[1]IE!L$311</f>
        <v>240</v>
      </c>
      <c r="AM16" s="31">
        <f>[1]IE!M$311</f>
        <v>4650</v>
      </c>
      <c r="AN16" s="42" t="s">
        <v>810</v>
      </c>
      <c r="AO16" s="31"/>
    </row>
    <row r="17" spans="1:41" s="24" customFormat="1">
      <c r="A17" s="4" t="s">
        <v>7438</v>
      </c>
      <c r="B17" s="4">
        <v>2012</v>
      </c>
      <c r="C17" s="4" t="s">
        <v>7446</v>
      </c>
      <c r="D17" s="4" t="s">
        <v>7447</v>
      </c>
      <c r="E17" s="4" t="s">
        <v>18</v>
      </c>
      <c r="F17" s="4">
        <v>3</v>
      </c>
      <c r="G17" s="4" t="s">
        <v>7448</v>
      </c>
      <c r="H17" s="4" t="s">
        <v>7442</v>
      </c>
      <c r="I17" s="4" t="s">
        <v>6</v>
      </c>
      <c r="J17" s="4" t="s">
        <v>476</v>
      </c>
      <c r="K17" s="4">
        <v>770</v>
      </c>
      <c r="L17" s="4" t="s">
        <v>8</v>
      </c>
      <c r="M17" s="4"/>
      <c r="N17" s="4">
        <v>17310.88</v>
      </c>
      <c r="O17" s="4">
        <v>432.90499999999997</v>
      </c>
      <c r="P17" s="4"/>
      <c r="Q17" s="4">
        <v>0.61799999999999999</v>
      </c>
      <c r="R17" s="4">
        <v>2438</v>
      </c>
      <c r="S17" s="4">
        <v>2286</v>
      </c>
      <c r="T17" s="4">
        <v>138</v>
      </c>
      <c r="U17" s="4"/>
      <c r="V17" s="4"/>
      <c r="W17" s="4"/>
      <c r="X17" s="4"/>
      <c r="Y17" s="4"/>
      <c r="Z17" s="4"/>
      <c r="AA17" s="4"/>
      <c r="AB17" s="28" t="str">
        <f>[1]IE!B$311</f>
        <v>1.(c)</v>
      </c>
      <c r="AC17" s="31" t="str">
        <f>[1]IE!C$311</f>
        <v>Electricity Supply Board</v>
      </c>
      <c r="AD17" s="31" t="str">
        <f>[1]IE!D$311</f>
        <v>Electricity Supply Board</v>
      </c>
      <c r="AE17" s="31">
        <f>[1]IE!E$311</f>
        <v>8025</v>
      </c>
      <c r="AF17" s="31" t="str">
        <f>[1]IE!F$311</f>
        <v>Moneypoint Generating Station</v>
      </c>
      <c r="AG17" s="31" t="str">
        <f>[1]IE!G$311</f>
        <v>Killimer</v>
      </c>
      <c r="AH17" s="31" t="str">
        <f>[1]IE!H$311</f>
        <v>Kilrush,County Clare</v>
      </c>
      <c r="AI17" s="31" t="str">
        <f>[1]IE!I$311</f>
        <v>.</v>
      </c>
      <c r="AJ17" s="31">
        <f>[1]IE!J$311</f>
        <v>6360</v>
      </c>
      <c r="AK17" s="31">
        <f>[1]IE!K$311</f>
        <v>7950</v>
      </c>
      <c r="AL17" s="31">
        <f>[1]IE!L$311</f>
        <v>240</v>
      </c>
      <c r="AM17" s="31">
        <f>[1]IE!M$311</f>
        <v>4650</v>
      </c>
      <c r="AN17" s="42" t="s">
        <v>810</v>
      </c>
      <c r="AO17" s="31"/>
    </row>
    <row r="18" spans="1:41" s="24" customFormat="1">
      <c r="A18" s="4" t="s">
        <v>7438</v>
      </c>
      <c r="B18" s="4">
        <v>2012</v>
      </c>
      <c r="C18" s="4" t="s">
        <v>7502</v>
      </c>
      <c r="D18" s="4" t="s">
        <v>7503</v>
      </c>
      <c r="E18" s="4" t="s">
        <v>99</v>
      </c>
      <c r="F18" s="4">
        <v>19</v>
      </c>
      <c r="G18" s="4" t="s">
        <v>7504</v>
      </c>
      <c r="H18" s="4" t="s">
        <v>7505</v>
      </c>
      <c r="I18" s="4" t="s">
        <v>14</v>
      </c>
      <c r="J18" s="4" t="s">
        <v>476</v>
      </c>
      <c r="K18" s="4">
        <v>247</v>
      </c>
      <c r="L18" s="4" t="s">
        <v>8</v>
      </c>
      <c r="M18" s="4"/>
      <c r="N18" s="4">
        <v>6685.6703242826197</v>
      </c>
      <c r="O18" s="4">
        <v>13.116940678867669</v>
      </c>
      <c r="P18" s="4"/>
      <c r="Q18" s="4">
        <v>4.4330399999999992E-3</v>
      </c>
      <c r="R18" s="4">
        <v>187.9</v>
      </c>
      <c r="S18" s="4">
        <v>351.9</v>
      </c>
      <c r="T18" s="4">
        <v>28.1</v>
      </c>
      <c r="U18" s="4"/>
      <c r="V18" s="4"/>
      <c r="W18" s="4"/>
      <c r="X18" s="4"/>
      <c r="Y18" s="4"/>
      <c r="Z18" s="4"/>
      <c r="AA18" s="4"/>
      <c r="AB18" s="28" t="str">
        <f>[1]IE!B$232</f>
        <v>1.(c)</v>
      </c>
      <c r="AC18" s="31" t="str">
        <f>[1]IE!C$232</f>
        <v>Electricity Supply Board</v>
      </c>
      <c r="AD18" s="31" t="str">
        <f>[1]IE!D$232</f>
        <v>Electricity Supply Board</v>
      </c>
      <c r="AE18" s="31">
        <f>[1]IE!E$232</f>
        <v>8740</v>
      </c>
      <c r="AF18" s="31" t="str">
        <f>[1]IE!F$232</f>
        <v>Lough Ree Power</v>
      </c>
      <c r="AG18" s="31" t="str">
        <f>[1]IE!G$232</f>
        <v>Lanesborough</v>
      </c>
      <c r="AH18" s="31" t="str">
        <f>[1]IE!H$232</f>
        <v>County Longford</v>
      </c>
      <c r="AI18" s="31" t="str">
        <f>[1]IE!I$232</f>
        <v>.</v>
      </c>
      <c r="AJ18" s="31">
        <f>[1]IE!J$232</f>
        <v>352</v>
      </c>
      <c r="AK18" s="31">
        <f>[1]IE!K$232</f>
        <v>188</v>
      </c>
      <c r="AL18" s="31">
        <f>[1]IE!L$232</f>
        <v>0</v>
      </c>
      <c r="AM18" s="31">
        <f>[1]IE!M$232</f>
        <v>786</v>
      </c>
      <c r="AN18" s="42" t="s">
        <v>810</v>
      </c>
      <c r="AO18" s="31"/>
    </row>
    <row r="19" spans="1:41" s="24" customFormat="1">
      <c r="A19" s="4" t="s">
        <v>7438</v>
      </c>
      <c r="B19" s="4">
        <v>2012</v>
      </c>
      <c r="C19" s="4" t="s">
        <v>7462</v>
      </c>
      <c r="D19" s="4" t="s">
        <v>7463</v>
      </c>
      <c r="E19" s="4" t="s">
        <v>45</v>
      </c>
      <c r="F19" s="4">
        <v>8</v>
      </c>
      <c r="G19" s="4" t="s">
        <v>7464</v>
      </c>
      <c r="H19" s="4" t="s">
        <v>7465</v>
      </c>
      <c r="I19" s="4" t="s">
        <v>34</v>
      </c>
      <c r="J19" s="4" t="s">
        <v>476</v>
      </c>
      <c r="K19" s="4">
        <v>470</v>
      </c>
      <c r="L19" s="4" t="s">
        <v>27</v>
      </c>
      <c r="M19" s="4"/>
      <c r="N19" s="4"/>
      <c r="O19" s="4">
        <v>4.7939999999999996</v>
      </c>
      <c r="P19" s="4">
        <v>9000.5259999999998</v>
      </c>
      <c r="Q19" s="4"/>
      <c r="R19" s="4">
        <v>0</v>
      </c>
      <c r="S19" s="4">
        <v>250.143</v>
      </c>
      <c r="T19" s="4">
        <v>0</v>
      </c>
      <c r="U19" s="4"/>
      <c r="V19" s="4"/>
      <c r="W19" s="4"/>
      <c r="X19" s="4"/>
      <c r="Y19" s="4"/>
      <c r="Z19" s="4"/>
      <c r="AA19" s="4"/>
      <c r="AB19" s="28" t="str">
        <f>[1]IE!B$358</f>
        <v>1.(c)</v>
      </c>
      <c r="AC19" s="31" t="str">
        <f>[1]IE!C$358</f>
        <v>Electricity Supply Board</v>
      </c>
      <c r="AD19" s="31" t="str">
        <f>[1]IE!D$358</f>
        <v>Electricity Supply Board</v>
      </c>
      <c r="AE19" s="31">
        <f>[1]IE!E$358</f>
        <v>8353</v>
      </c>
      <c r="AF19" s="31" t="str">
        <f>[1]IE!F$358</f>
        <v>ESB Poolbeg Generating Station</v>
      </c>
      <c r="AG19" s="31" t="str">
        <f>[1]IE!G$358</f>
        <v>Pigeon House Road</v>
      </c>
      <c r="AH19" s="31" t="str">
        <f>[1]IE!H$358</f>
        <v>Ringsend,Dublin 4</v>
      </c>
      <c r="AI19" s="31" t="str">
        <f>[1]IE!I$358</f>
        <v>.</v>
      </c>
      <c r="AJ19" s="31">
        <f>[1]IE!J$358</f>
        <v>472</v>
      </c>
      <c r="AK19" s="31">
        <f>[1]IE!K$358</f>
        <v>0</v>
      </c>
      <c r="AL19" s="31">
        <f>[1]IE!L$358</f>
        <v>0</v>
      </c>
      <c r="AM19" s="31">
        <f>[1]IE!M$358</f>
        <v>1020</v>
      </c>
      <c r="AN19" s="42" t="s">
        <v>810</v>
      </c>
      <c r="AO19" s="31"/>
    </row>
    <row r="20" spans="1:41" s="24" customFormat="1">
      <c r="A20" s="4" t="s">
        <v>7438</v>
      </c>
      <c r="B20" s="4">
        <v>2012</v>
      </c>
      <c r="C20" s="4" t="s">
        <v>7466</v>
      </c>
      <c r="D20" s="4" t="s">
        <v>7467</v>
      </c>
      <c r="E20" s="4" t="s">
        <v>49</v>
      </c>
      <c r="F20" s="4">
        <v>9</v>
      </c>
      <c r="G20" s="4" t="s">
        <v>7468</v>
      </c>
      <c r="H20" s="4" t="s">
        <v>7465</v>
      </c>
      <c r="I20" s="4" t="s">
        <v>34</v>
      </c>
      <c r="J20" s="4" t="s">
        <v>476</v>
      </c>
      <c r="K20" s="4">
        <v>470</v>
      </c>
      <c r="L20" s="4" t="s">
        <v>27</v>
      </c>
      <c r="M20" s="4"/>
      <c r="N20" s="4"/>
      <c r="O20" s="4">
        <v>4.78</v>
      </c>
      <c r="P20" s="4">
        <v>8975.36</v>
      </c>
      <c r="Q20" s="4"/>
      <c r="R20" s="4">
        <v>0</v>
      </c>
      <c r="S20" s="4">
        <v>221.929</v>
      </c>
      <c r="T20" s="4">
        <v>0</v>
      </c>
      <c r="U20" s="4"/>
      <c r="V20" s="4"/>
      <c r="W20" s="4"/>
      <c r="X20" s="4"/>
      <c r="Y20" s="4"/>
      <c r="Z20" s="4"/>
      <c r="AA20" s="4"/>
      <c r="AB20" s="28" t="str">
        <f>[1]IE!B$358</f>
        <v>1.(c)</v>
      </c>
      <c r="AC20" s="31" t="str">
        <f>[1]IE!C$358</f>
        <v>Electricity Supply Board</v>
      </c>
      <c r="AD20" s="31" t="str">
        <f>[1]IE!D$358</f>
        <v>Electricity Supply Board</v>
      </c>
      <c r="AE20" s="31">
        <f>[1]IE!E$358</f>
        <v>8353</v>
      </c>
      <c r="AF20" s="31" t="str">
        <f>[1]IE!F$358</f>
        <v>ESB Poolbeg Generating Station</v>
      </c>
      <c r="AG20" s="31" t="str">
        <f>[1]IE!G$358</f>
        <v>Pigeon House Road</v>
      </c>
      <c r="AH20" s="31" t="str">
        <f>[1]IE!H$358</f>
        <v>Ringsend,Dublin 4</v>
      </c>
      <c r="AI20" s="31" t="str">
        <f>[1]IE!I$358</f>
        <v>.</v>
      </c>
      <c r="AJ20" s="31">
        <f>[1]IE!J$358</f>
        <v>472</v>
      </c>
      <c r="AK20" s="31">
        <f>[1]IE!K$358</f>
        <v>0</v>
      </c>
      <c r="AL20" s="31">
        <f>[1]IE!L$358</f>
        <v>0</v>
      </c>
      <c r="AM20" s="31">
        <f>[1]IE!M$358</f>
        <v>1020</v>
      </c>
      <c r="AN20" s="23" t="s">
        <v>810</v>
      </c>
    </row>
    <row r="21" spans="1:41" s="24" customFormat="1">
      <c r="A21" s="4" t="s">
        <v>7438</v>
      </c>
      <c r="B21" s="4">
        <v>2012</v>
      </c>
      <c r="C21" s="4" t="s">
        <v>7491</v>
      </c>
      <c r="D21" s="4" t="s">
        <v>7492</v>
      </c>
      <c r="E21" s="4" t="s">
        <v>84</v>
      </c>
      <c r="F21" s="4">
        <v>16</v>
      </c>
      <c r="G21" s="4" t="s">
        <v>7493</v>
      </c>
      <c r="H21" s="4" t="s">
        <v>7465</v>
      </c>
      <c r="I21" s="4" t="s">
        <v>34</v>
      </c>
      <c r="J21" s="4" t="s">
        <v>476</v>
      </c>
      <c r="K21" s="4">
        <v>730</v>
      </c>
      <c r="L21" s="4" t="s">
        <v>27</v>
      </c>
      <c r="M21" s="4"/>
      <c r="N21" s="4"/>
      <c r="O21" s="4">
        <v>62.882100000000001</v>
      </c>
      <c r="P21" s="4">
        <v>16552.87</v>
      </c>
      <c r="Q21" s="4"/>
      <c r="R21" s="4">
        <v>6.6340000000000003</v>
      </c>
      <c r="S21" s="4">
        <v>86.76</v>
      </c>
      <c r="T21" s="4"/>
      <c r="U21" s="4"/>
      <c r="V21" s="4"/>
      <c r="W21" s="4"/>
      <c r="X21" s="4"/>
      <c r="Y21" s="4"/>
      <c r="Z21" s="4"/>
      <c r="AA21" s="4"/>
      <c r="AB21" s="28" t="str">
        <f>[1]IE!B$350</f>
        <v>1.(c)</v>
      </c>
      <c r="AC21" s="31" t="str">
        <f>[1]IE!C$350</f>
        <v>Synergen Power Limited</v>
      </c>
      <c r="AD21" s="31" t="str">
        <f>[1]IE!D$350</f>
        <v>Synergen Power Limited</v>
      </c>
      <c r="AE21" s="31">
        <f>[1]IE!E$350</f>
        <v>75905</v>
      </c>
      <c r="AF21" s="31" t="str">
        <f>[1]IE!F$350</f>
        <v>Utility O &amp; M Services</v>
      </c>
      <c r="AG21" s="31" t="str">
        <f>[1]IE!G$350</f>
        <v>Dublin Bay Power Plant</v>
      </c>
      <c r="AH21" s="31" t="str">
        <f>[1]IE!H$350</f>
        <v>Pigeon House Road, Ringsend,Dublin 4</v>
      </c>
      <c r="AI21" s="31" t="str">
        <f>[1]IE!I$350</f>
        <v>.</v>
      </c>
      <c r="AJ21" s="31">
        <f>[1]IE!J$350</f>
        <v>0</v>
      </c>
      <c r="AK21" s="31">
        <f>[1]IE!K$350</f>
        <v>0</v>
      </c>
      <c r="AL21" s="31">
        <f>[1]IE!L$350</f>
        <v>0</v>
      </c>
      <c r="AM21" s="31">
        <f>[1]IE!M$350</f>
        <v>949</v>
      </c>
      <c r="AN21" s="42" t="s">
        <v>810</v>
      </c>
      <c r="AO21" s="31"/>
    </row>
    <row r="22" spans="1:41" s="24" customFormat="1">
      <c r="A22" s="4" t="s">
        <v>7438</v>
      </c>
      <c r="B22" s="4">
        <v>2012</v>
      </c>
      <c r="C22" s="4" t="s">
        <v>7494</v>
      </c>
      <c r="D22" s="4" t="s">
        <v>7495</v>
      </c>
      <c r="E22" s="4" t="s">
        <v>88</v>
      </c>
      <c r="F22" s="4">
        <v>17</v>
      </c>
      <c r="G22" s="4" t="s">
        <v>7496</v>
      </c>
      <c r="H22" s="4" t="s">
        <v>7497</v>
      </c>
      <c r="I22" s="4" t="s">
        <v>14</v>
      </c>
      <c r="J22" s="4" t="s">
        <v>476</v>
      </c>
      <c r="K22" s="4">
        <v>370</v>
      </c>
      <c r="L22" s="4" t="s">
        <v>8</v>
      </c>
      <c r="M22" s="4"/>
      <c r="N22" s="4">
        <v>9982.1328594400002</v>
      </c>
      <c r="O22" s="4">
        <v>31.673063359314003</v>
      </c>
      <c r="P22" s="4"/>
      <c r="Q22" s="4">
        <v>4.4330399999999992E-3</v>
      </c>
      <c r="R22" s="4">
        <v>67.2</v>
      </c>
      <c r="S22" s="4">
        <v>497.7</v>
      </c>
      <c r="T22" s="4">
        <v>7.6</v>
      </c>
      <c r="U22" s="4"/>
      <c r="V22" s="4"/>
      <c r="W22" s="4"/>
      <c r="X22" s="4"/>
      <c r="Y22" s="4"/>
      <c r="Z22" s="4"/>
      <c r="AA22" s="4"/>
      <c r="AB22" s="28" t="str">
        <f>[1]IE!B$26</f>
        <v>1.(c)</v>
      </c>
      <c r="AC22" s="31" t="str">
        <f>[1]IE!C$26</f>
        <v>Electricity Supply Board</v>
      </c>
      <c r="AD22" s="31" t="str">
        <f>[1]IE!D$26</f>
        <v>Electricity Supply Board</v>
      </c>
      <c r="AE22" s="31">
        <f>[1]IE!E$26</f>
        <v>8061</v>
      </c>
      <c r="AF22" s="31" t="str">
        <f>[1]IE!F$26</f>
        <v>Shannonbridge</v>
      </c>
      <c r="AG22" s="31" t="str">
        <f>[1]IE!G$26</f>
        <v>County Offaly</v>
      </c>
      <c r="AH22" s="31" t="str">
        <f>[1]IE!H$26</f>
        <v>.</v>
      </c>
      <c r="AI22" s="31" t="str">
        <f>[1]IE!I$26</f>
        <v>.</v>
      </c>
      <c r="AJ22" s="31">
        <f>[1]IE!J$26</f>
        <v>498</v>
      </c>
      <c r="AK22" s="31">
        <f>[1]IE!K$26</f>
        <v>0</v>
      </c>
      <c r="AL22" s="31">
        <f>[1]IE!L$26</f>
        <v>0</v>
      </c>
      <c r="AM22" s="31">
        <f>[1]IE!M$26</f>
        <v>1180</v>
      </c>
      <c r="AN22" s="42" t="s">
        <v>809</v>
      </c>
      <c r="AO22" s="31"/>
    </row>
    <row r="23" spans="1:41" s="24" customFormat="1">
      <c r="A23" s="4" t="s">
        <v>7438</v>
      </c>
      <c r="B23" s="4">
        <v>2012</v>
      </c>
      <c r="C23" s="4" t="s">
        <v>7476</v>
      </c>
      <c r="D23" s="4" t="s">
        <v>7477</v>
      </c>
      <c r="E23" s="4" t="s">
        <v>63</v>
      </c>
      <c r="F23" s="4">
        <v>12</v>
      </c>
      <c r="G23" s="4" t="s">
        <v>7478</v>
      </c>
      <c r="H23" s="4" t="s">
        <v>7479</v>
      </c>
      <c r="I23" s="4" t="s">
        <v>6</v>
      </c>
      <c r="J23" s="4" t="s">
        <v>476</v>
      </c>
      <c r="K23" s="4">
        <v>342</v>
      </c>
      <c r="L23" s="4" t="s">
        <v>8</v>
      </c>
      <c r="M23" s="4"/>
      <c r="N23" s="4"/>
      <c r="O23" s="4">
        <v>55.237467955378428</v>
      </c>
      <c r="P23" s="4"/>
      <c r="Q23" s="4"/>
      <c r="R23" s="4">
        <v>11.3</v>
      </c>
      <c r="S23" s="4">
        <v>6.3800000000000008</v>
      </c>
      <c r="T23" s="4">
        <v>1.42</v>
      </c>
      <c r="U23" s="4"/>
      <c r="V23" s="4"/>
      <c r="W23" s="4"/>
      <c r="X23" s="4"/>
      <c r="Y23" s="4"/>
      <c r="Z23" s="4"/>
      <c r="AA23" s="4"/>
      <c r="AB23" s="41" t="str">
        <f>[1]IE!B$319</f>
        <v>1.(c)</v>
      </c>
      <c r="AC23" s="24" t="str">
        <f>[1]IE!C$319</f>
        <v>SSE Generation Ireland Limited</v>
      </c>
      <c r="AD23" s="24" t="str">
        <f>[1]IE!D$319</f>
        <v>SSE Generation Ireland Limited</v>
      </c>
      <c r="AE23" s="24">
        <f>[1]IE!E$319</f>
        <v>7997</v>
      </c>
      <c r="AF23" s="24" t="str">
        <f>[1]IE!F$319</f>
        <v>Tarbert Generating Station</v>
      </c>
      <c r="AG23" s="24" t="str">
        <f>[1]IE!G$319</f>
        <v>Tarbert</v>
      </c>
      <c r="AH23" s="24" t="str">
        <f>[1]IE!H$319</f>
        <v>Listowel,County. Kerry</v>
      </c>
      <c r="AI23" s="24" t="str">
        <f>[1]IE!I$319</f>
        <v>.</v>
      </c>
      <c r="AJ23" s="24">
        <f>[1]IE!J$319</f>
        <v>0</v>
      </c>
      <c r="AK23" s="24">
        <f>[1]IE!K$319</f>
        <v>0</v>
      </c>
      <c r="AL23" s="24">
        <f>[1]IE!L$319</f>
        <v>0</v>
      </c>
      <c r="AM23" s="24">
        <f>[1]IE!M$319</f>
        <v>0</v>
      </c>
      <c r="AN23" s="23" t="s">
        <v>810</v>
      </c>
    </row>
    <row r="24" spans="1:41" s="24" customFormat="1">
      <c r="A24" s="4" t="s">
        <v>7438</v>
      </c>
      <c r="B24" s="4">
        <v>2012</v>
      </c>
      <c r="C24" s="4" t="s">
        <v>7480</v>
      </c>
      <c r="D24" s="4" t="s">
        <v>7481</v>
      </c>
      <c r="E24" s="4" t="s">
        <v>69</v>
      </c>
      <c r="F24" s="4">
        <v>13</v>
      </c>
      <c r="G24" s="4" t="s">
        <v>7482</v>
      </c>
      <c r="H24" s="4" t="s">
        <v>7479</v>
      </c>
      <c r="I24" s="4" t="s">
        <v>6</v>
      </c>
      <c r="J24" s="4" t="s">
        <v>476</v>
      </c>
      <c r="K24" s="4">
        <v>1234</v>
      </c>
      <c r="L24" s="4" t="s">
        <v>8</v>
      </c>
      <c r="M24" s="4"/>
      <c r="N24" s="4"/>
      <c r="O24" s="4">
        <v>145.97769802688973</v>
      </c>
      <c r="P24" s="4"/>
      <c r="Q24" s="4"/>
      <c r="R24" s="4">
        <v>16.16</v>
      </c>
      <c r="S24" s="4">
        <v>6.4499999999999993</v>
      </c>
      <c r="T24" s="4">
        <v>2.2400000000000002</v>
      </c>
      <c r="U24" s="4"/>
      <c r="V24" s="4"/>
      <c r="W24" s="4"/>
      <c r="X24" s="4"/>
      <c r="Y24" s="4"/>
      <c r="Z24" s="4"/>
      <c r="AA24" s="4"/>
      <c r="AB24" s="41" t="str">
        <f>[1]IE!B$319</f>
        <v>1.(c)</v>
      </c>
      <c r="AC24" s="24" t="str">
        <f>[1]IE!C$319</f>
        <v>SSE Generation Ireland Limited</v>
      </c>
      <c r="AD24" s="24" t="str">
        <f>[1]IE!D$319</f>
        <v>SSE Generation Ireland Limited</v>
      </c>
      <c r="AE24" s="24">
        <f>[1]IE!E$319</f>
        <v>7997</v>
      </c>
      <c r="AF24" s="24" t="str">
        <f>[1]IE!F$319</f>
        <v>Tarbert Generating Station</v>
      </c>
      <c r="AG24" s="24" t="str">
        <f>[1]IE!G$319</f>
        <v>Tarbert</v>
      </c>
      <c r="AH24" s="24" t="str">
        <f>[1]IE!H$319</f>
        <v>Listowel,County. Kerry</v>
      </c>
      <c r="AI24" s="24" t="str">
        <f>[1]IE!I$319</f>
        <v>.</v>
      </c>
      <c r="AJ24" s="24">
        <f>[1]IE!J$319</f>
        <v>0</v>
      </c>
      <c r="AK24" s="24">
        <f>[1]IE!K$319</f>
        <v>0</v>
      </c>
      <c r="AL24" s="24">
        <f>[1]IE!L$319</f>
        <v>0</v>
      </c>
      <c r="AM24" s="24">
        <f>[1]IE!M$319</f>
        <v>0</v>
      </c>
      <c r="AN24" s="42" t="s">
        <v>810</v>
      </c>
      <c r="AO24" s="31"/>
    </row>
    <row r="25" spans="1:41" s="24" customFormat="1">
      <c r="A25" s="4" t="s">
        <v>7438</v>
      </c>
      <c r="B25" s="4">
        <v>2012</v>
      </c>
      <c r="C25" s="4" t="s">
        <v>7527</v>
      </c>
      <c r="D25" s="4" t="s">
        <v>7528</v>
      </c>
      <c r="E25" s="4" t="s">
        <v>130</v>
      </c>
      <c r="F25" s="4">
        <v>26</v>
      </c>
      <c r="G25" s="4" t="s">
        <v>7529</v>
      </c>
      <c r="H25" s="4" t="s">
        <v>7530</v>
      </c>
      <c r="I25" s="4" t="s">
        <v>6</v>
      </c>
      <c r="J25" s="4" t="s">
        <v>633</v>
      </c>
      <c r="K25" s="4">
        <v>230</v>
      </c>
      <c r="L25" s="4" t="s">
        <v>8</v>
      </c>
      <c r="M25" s="4"/>
      <c r="N25" s="4"/>
      <c r="O25" s="4">
        <v>5631.5194627528826</v>
      </c>
      <c r="P25" s="4">
        <v>289.52915209399998</v>
      </c>
      <c r="Q25" s="4"/>
      <c r="R25" s="4">
        <v>427.66300000000001</v>
      </c>
      <c r="S25" s="4">
        <v>680.02599999999995</v>
      </c>
      <c r="T25" s="4"/>
      <c r="U25" s="4"/>
      <c r="V25" s="4"/>
      <c r="W25" s="4"/>
      <c r="X25" s="4"/>
      <c r="Y25" s="4"/>
      <c r="Z25" s="4"/>
      <c r="AA25" s="4"/>
      <c r="AB25" s="41" t="str">
        <f>[1]IE!B$138</f>
        <v>1.(a)</v>
      </c>
      <c r="AC25" s="24" t="str">
        <f>[1]IE!C$138</f>
        <v>Phillips 66 Whitegate Refinery Limited</v>
      </c>
      <c r="AD25" s="24" t="str">
        <f>[1]IE!D$138</f>
        <v>Phillips 66 Whitegate Refinery Limited</v>
      </c>
      <c r="AE25" s="24">
        <f>[1]IE!E$138</f>
        <v>7964</v>
      </c>
      <c r="AF25" s="24" t="str">
        <f>[1]IE!F$138</f>
        <v>Whitegate</v>
      </c>
      <c r="AG25" s="24" t="str">
        <f>[1]IE!G$138</f>
        <v>Midleton</v>
      </c>
      <c r="AH25" s="24" t="str">
        <f>[1]IE!H$138</f>
        <v>Co. Cork</v>
      </c>
      <c r="AI25" s="24" t="str">
        <f>[1]IE!I$138</f>
        <v>.</v>
      </c>
      <c r="AJ25" s="24">
        <f>[1]IE!J$138</f>
        <v>680</v>
      </c>
      <c r="AK25" s="24">
        <f>[1]IE!K$138</f>
        <v>428</v>
      </c>
      <c r="AL25" s="24">
        <f>[1]IE!L$138</f>
        <v>0</v>
      </c>
      <c r="AM25" s="24">
        <f>[1]IE!M$138</f>
        <v>313</v>
      </c>
      <c r="AN25" s="23" t="s">
        <v>810</v>
      </c>
    </row>
    <row r="26" spans="1:41" s="24" customFormat="1">
      <c r="A26" s="4" t="s">
        <v>7438</v>
      </c>
      <c r="B26" s="4">
        <v>2012</v>
      </c>
      <c r="C26" s="4" t="s">
        <v>7449</v>
      </c>
      <c r="D26" s="4" t="s">
        <v>7450</v>
      </c>
      <c r="E26" s="4" t="s">
        <v>24</v>
      </c>
      <c r="F26" s="4">
        <v>4</v>
      </c>
      <c r="G26" s="4" t="s">
        <v>7451</v>
      </c>
      <c r="H26" s="4" t="s">
        <v>7452</v>
      </c>
      <c r="I26" s="4" t="s">
        <v>6</v>
      </c>
      <c r="J26" s="4" t="s">
        <v>476</v>
      </c>
      <c r="K26" s="4">
        <v>670</v>
      </c>
      <c r="L26" s="4" t="s">
        <v>8</v>
      </c>
      <c r="M26" s="4"/>
      <c r="N26" s="4"/>
      <c r="O26" s="4">
        <v>2.5939999999999999</v>
      </c>
      <c r="P26" s="4">
        <v>1142.0999999999999</v>
      </c>
      <c r="Q26" s="4"/>
      <c r="R26" s="4"/>
      <c r="S26" s="4">
        <v>49.7</v>
      </c>
      <c r="T26" s="4"/>
      <c r="U26" s="4"/>
      <c r="V26" s="4"/>
      <c r="W26" s="4"/>
      <c r="X26" s="4"/>
      <c r="Y26" s="4"/>
      <c r="Z26" s="4"/>
      <c r="AA26" s="4"/>
      <c r="AB26" s="28" t="str">
        <f>[1]IE!B$323</f>
        <v>1.(c)</v>
      </c>
      <c r="AC26" s="31" t="str">
        <f>[1]IE!C$323</f>
        <v>Electricity Supply Board</v>
      </c>
      <c r="AD26" s="31" t="str">
        <f>[1]IE!D$323</f>
        <v>Electricity Supply Board</v>
      </c>
      <c r="AE26" s="31">
        <f>[1]IE!E$323</f>
        <v>9626</v>
      </c>
      <c r="AF26" s="31" t="str">
        <f>[1]IE!F$323</f>
        <v>ESB Aghada Generating Station</v>
      </c>
      <c r="AG26" s="31" t="str">
        <f>[1]IE!G$323</f>
        <v>Whitegate</v>
      </c>
      <c r="AH26" s="31" t="str">
        <f>[1]IE!H$323</f>
        <v>Midleton,County Cork</v>
      </c>
      <c r="AI26" s="31" t="str">
        <f>[1]IE!I$323</f>
        <v>.</v>
      </c>
      <c r="AJ26" s="31">
        <f>[1]IE!J$323</f>
        <v>202</v>
      </c>
      <c r="AK26" s="31">
        <f>[1]IE!K$323</f>
        <v>0</v>
      </c>
      <c r="AL26" s="31">
        <f>[1]IE!L$323</f>
        <v>0</v>
      </c>
      <c r="AM26" s="31">
        <f>[1]IE!M$323</f>
        <v>456</v>
      </c>
      <c r="AN26" s="42" t="s">
        <v>810</v>
      </c>
      <c r="AO26" s="31"/>
    </row>
    <row r="27" spans="1:41" s="24" customFormat="1">
      <c r="A27" s="4" t="s">
        <v>7438</v>
      </c>
      <c r="B27" s="4">
        <v>2012</v>
      </c>
      <c r="C27" s="4" t="s">
        <v>7453</v>
      </c>
      <c r="D27" s="4" t="s">
        <v>7454</v>
      </c>
      <c r="E27" s="4" t="s">
        <v>31</v>
      </c>
      <c r="F27" s="4">
        <v>5</v>
      </c>
      <c r="G27" s="4" t="s">
        <v>7455</v>
      </c>
      <c r="H27" s="4" t="s">
        <v>7452</v>
      </c>
      <c r="I27" s="4" t="s">
        <v>6</v>
      </c>
      <c r="J27" s="4" t="s">
        <v>476</v>
      </c>
      <c r="K27" s="4">
        <v>283</v>
      </c>
      <c r="L27" s="4" t="s">
        <v>27</v>
      </c>
      <c r="M27" s="4"/>
      <c r="N27" s="4"/>
      <c r="O27" s="4">
        <v>0.73499999999999999</v>
      </c>
      <c r="P27" s="4">
        <v>323.40300000000002</v>
      </c>
      <c r="Q27" s="4"/>
      <c r="R27" s="4">
        <v>6.64</v>
      </c>
      <c r="S27" s="4">
        <v>31.754000000000001</v>
      </c>
      <c r="T27" s="4">
        <v>0</v>
      </c>
      <c r="U27" s="4"/>
      <c r="V27" s="4"/>
      <c r="W27" s="4"/>
      <c r="X27" s="4"/>
      <c r="Y27" s="4"/>
      <c r="Z27" s="4"/>
      <c r="AA27" s="4"/>
      <c r="AB27" s="28" t="str">
        <f>[1]IE!B$323</f>
        <v>1.(c)</v>
      </c>
      <c r="AC27" s="31" t="str">
        <f>[1]IE!C$323</f>
        <v>Electricity Supply Board</v>
      </c>
      <c r="AD27" s="31" t="str">
        <f>[1]IE!D$323</f>
        <v>Electricity Supply Board</v>
      </c>
      <c r="AE27" s="31">
        <f>[1]IE!E$323</f>
        <v>9626</v>
      </c>
      <c r="AF27" s="31" t="str">
        <f>[1]IE!F$323</f>
        <v>ESB Aghada Generating Station</v>
      </c>
      <c r="AG27" s="31" t="str">
        <f>[1]IE!G$323</f>
        <v>Whitegate</v>
      </c>
      <c r="AH27" s="31" t="str">
        <f>[1]IE!H$323</f>
        <v>Midleton,County Cork</v>
      </c>
      <c r="AI27" s="31" t="str">
        <f>[1]IE!I$323</f>
        <v>.</v>
      </c>
      <c r="AJ27" s="31">
        <f>[1]IE!J$323</f>
        <v>202</v>
      </c>
      <c r="AK27" s="31">
        <f>[1]IE!K$323</f>
        <v>0</v>
      </c>
      <c r="AL27" s="31">
        <f>[1]IE!L$323</f>
        <v>0</v>
      </c>
      <c r="AM27" s="31">
        <f>[1]IE!M$323</f>
        <v>456</v>
      </c>
      <c r="AN27" s="42" t="s">
        <v>810</v>
      </c>
      <c r="AO27" s="31"/>
    </row>
    <row r="28" spans="1:41" s="24" customFormat="1">
      <c r="A28" s="4" t="s">
        <v>7438</v>
      </c>
      <c r="B28" s="4">
        <v>2012</v>
      </c>
      <c r="C28" s="4" t="s">
        <v>7456</v>
      </c>
      <c r="D28" s="4" t="s">
        <v>7457</v>
      </c>
      <c r="E28" s="4" t="s">
        <v>37</v>
      </c>
      <c r="F28" s="4">
        <v>6</v>
      </c>
      <c r="G28" s="4" t="s">
        <v>7458</v>
      </c>
      <c r="H28" s="4" t="s">
        <v>7452</v>
      </c>
      <c r="I28" s="4" t="s">
        <v>6</v>
      </c>
      <c r="J28" s="4" t="s">
        <v>476</v>
      </c>
      <c r="K28" s="4">
        <v>283</v>
      </c>
      <c r="L28" s="4" t="s">
        <v>27</v>
      </c>
      <c r="M28" s="4"/>
      <c r="N28" s="4"/>
      <c r="O28" s="4">
        <v>1.0720000000000001</v>
      </c>
      <c r="P28" s="4">
        <v>471.88200000000001</v>
      </c>
      <c r="Q28" s="4"/>
      <c r="R28" s="4">
        <v>3.71</v>
      </c>
      <c r="S28" s="4">
        <v>51.115000000000002</v>
      </c>
      <c r="T28" s="4">
        <v>0</v>
      </c>
      <c r="U28" s="4"/>
      <c r="V28" s="4"/>
      <c r="W28" s="4"/>
      <c r="X28" s="4"/>
      <c r="Y28" s="4"/>
      <c r="Z28" s="4"/>
      <c r="AA28" s="4"/>
      <c r="AB28" s="28" t="str">
        <f>[1]IE!B$323</f>
        <v>1.(c)</v>
      </c>
      <c r="AC28" s="31" t="str">
        <f>[1]IE!C$323</f>
        <v>Electricity Supply Board</v>
      </c>
      <c r="AD28" s="31" t="str">
        <f>[1]IE!D$323</f>
        <v>Electricity Supply Board</v>
      </c>
      <c r="AE28" s="31">
        <f>[1]IE!E$323</f>
        <v>9626</v>
      </c>
      <c r="AF28" s="31" t="str">
        <f>[1]IE!F$323</f>
        <v>ESB Aghada Generating Station</v>
      </c>
      <c r="AG28" s="31" t="str">
        <f>[1]IE!G$323</f>
        <v>Whitegate</v>
      </c>
      <c r="AH28" s="31" t="str">
        <f>[1]IE!H$323</f>
        <v>Midleton,County Cork</v>
      </c>
      <c r="AI28" s="31" t="str">
        <f>[1]IE!I$323</f>
        <v>.</v>
      </c>
      <c r="AJ28" s="31">
        <f>[1]IE!J$323</f>
        <v>202</v>
      </c>
      <c r="AK28" s="31">
        <f>[1]IE!K$323</f>
        <v>0</v>
      </c>
      <c r="AL28" s="31">
        <f>[1]IE!L$323</f>
        <v>0</v>
      </c>
      <c r="AM28" s="31">
        <f>[1]IE!M$323</f>
        <v>456</v>
      </c>
      <c r="AN28" s="42" t="s">
        <v>810</v>
      </c>
      <c r="AO28" s="31"/>
    </row>
    <row r="29" spans="1:41" s="24" customFormat="1">
      <c r="A29" s="4" t="s">
        <v>7438</v>
      </c>
      <c r="B29" s="4">
        <v>2012</v>
      </c>
      <c r="C29" s="4" t="s">
        <v>7459</v>
      </c>
      <c r="D29" s="4" t="s">
        <v>7460</v>
      </c>
      <c r="E29" s="4" t="s">
        <v>41</v>
      </c>
      <c r="F29" s="4">
        <v>7</v>
      </c>
      <c r="G29" s="4" t="s">
        <v>7461</v>
      </c>
      <c r="H29" s="4" t="s">
        <v>7452</v>
      </c>
      <c r="I29" s="4" t="s">
        <v>6</v>
      </c>
      <c r="J29" s="4" t="s">
        <v>476</v>
      </c>
      <c r="K29" s="4">
        <v>283</v>
      </c>
      <c r="L29" s="4" t="s">
        <v>27</v>
      </c>
      <c r="M29" s="4"/>
      <c r="N29" s="4"/>
      <c r="O29" s="4">
        <v>0.52290000000000003</v>
      </c>
      <c r="P29" s="4">
        <v>230.197</v>
      </c>
      <c r="Q29" s="4"/>
      <c r="R29" s="4">
        <v>14.57</v>
      </c>
      <c r="S29" s="4">
        <v>26.553000000000001</v>
      </c>
      <c r="T29" s="4">
        <v>0</v>
      </c>
      <c r="U29" s="4"/>
      <c r="V29" s="4"/>
      <c r="W29" s="4"/>
      <c r="X29" s="4"/>
      <c r="Y29" s="4"/>
      <c r="Z29" s="4"/>
      <c r="AA29" s="4"/>
      <c r="AB29" s="28" t="str">
        <f>[1]IE!B$323</f>
        <v>1.(c)</v>
      </c>
      <c r="AC29" s="31" t="str">
        <f>[1]IE!C$323</f>
        <v>Electricity Supply Board</v>
      </c>
      <c r="AD29" s="31" t="str">
        <f>[1]IE!D$323</f>
        <v>Electricity Supply Board</v>
      </c>
      <c r="AE29" s="31">
        <f>[1]IE!E$323</f>
        <v>9626</v>
      </c>
      <c r="AF29" s="31" t="str">
        <f>[1]IE!F$323</f>
        <v>ESB Aghada Generating Station</v>
      </c>
      <c r="AG29" s="31" t="str">
        <f>[1]IE!G$323</f>
        <v>Whitegate</v>
      </c>
      <c r="AH29" s="31" t="str">
        <f>[1]IE!H$323</f>
        <v>Midleton,County Cork</v>
      </c>
      <c r="AI29" s="31" t="str">
        <f>[1]IE!I$323</f>
        <v>.</v>
      </c>
      <c r="AJ29" s="31">
        <f>[1]IE!J$323</f>
        <v>202</v>
      </c>
      <c r="AK29" s="31">
        <f>[1]IE!K$323</f>
        <v>0</v>
      </c>
      <c r="AL29" s="31">
        <f>[1]IE!L$323</f>
        <v>0</v>
      </c>
      <c r="AM29" s="31">
        <f>[1]IE!M$323</f>
        <v>456</v>
      </c>
      <c r="AN29" s="42" t="s">
        <v>810</v>
      </c>
      <c r="AO29" s="31"/>
    </row>
    <row r="30" spans="1:41" s="45" customFormat="1" ht="15" thickBot="1">
      <c r="A30" s="33" t="s">
        <v>7438</v>
      </c>
      <c r="B30" s="33">
        <v>2012</v>
      </c>
      <c r="C30" s="33" t="s">
        <v>7531</v>
      </c>
      <c r="D30" s="33" t="s">
        <v>7532</v>
      </c>
      <c r="E30" s="33" t="s">
        <v>135</v>
      </c>
      <c r="F30" s="33">
        <v>27</v>
      </c>
      <c r="G30" s="33" t="s">
        <v>7533</v>
      </c>
      <c r="H30" s="33" t="s">
        <v>7452</v>
      </c>
      <c r="I30" s="33" t="s">
        <v>34</v>
      </c>
      <c r="J30" s="33" t="s">
        <v>476</v>
      </c>
      <c r="K30" s="33">
        <v>740</v>
      </c>
      <c r="L30" s="33" t="s">
        <v>27</v>
      </c>
      <c r="M30" s="33"/>
      <c r="N30" s="33"/>
      <c r="O30" s="33">
        <v>10.443</v>
      </c>
      <c r="P30" s="33">
        <v>5873.4250000000002</v>
      </c>
      <c r="Q30" s="33"/>
      <c r="R30" s="33">
        <v>9.9</v>
      </c>
      <c r="S30" s="33">
        <v>42.9</v>
      </c>
      <c r="T30" s="33">
        <v>0</v>
      </c>
      <c r="U30" s="33"/>
      <c r="V30" s="33"/>
      <c r="W30" s="33"/>
      <c r="X30" s="33"/>
      <c r="Y30" s="33"/>
      <c r="Z30" s="33"/>
      <c r="AA30" s="33"/>
      <c r="AB30" s="34" t="str">
        <f>[1]IE!B$323</f>
        <v>1.(c)</v>
      </c>
      <c r="AC30" s="32" t="str">
        <f>[1]IE!C$323</f>
        <v>Electricity Supply Board</v>
      </c>
      <c r="AD30" s="32" t="str">
        <f>[1]IE!D$323</f>
        <v>Electricity Supply Board</v>
      </c>
      <c r="AE30" s="32">
        <f>[1]IE!E$323</f>
        <v>9626</v>
      </c>
      <c r="AF30" s="32" t="str">
        <f>[1]IE!F$323</f>
        <v>ESB Aghada Generating Station</v>
      </c>
      <c r="AG30" s="32" t="str">
        <f>[1]IE!G$323</f>
        <v>Whitegate</v>
      </c>
      <c r="AH30" s="32" t="str">
        <f>[1]IE!H$323</f>
        <v>Midleton,County Cork</v>
      </c>
      <c r="AI30" s="32" t="str">
        <f>[1]IE!I$323</f>
        <v>.</v>
      </c>
      <c r="AJ30" s="32">
        <f>[1]IE!J$323</f>
        <v>202</v>
      </c>
      <c r="AK30" s="32">
        <f>[1]IE!K$323</f>
        <v>0</v>
      </c>
      <c r="AL30" s="32">
        <f>[1]IE!L$323</f>
        <v>0</v>
      </c>
      <c r="AM30" s="32">
        <f>[1]IE!M$323</f>
        <v>456</v>
      </c>
      <c r="AN30" s="42" t="s">
        <v>810</v>
      </c>
      <c r="AO30" s="31"/>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48">
        <f>COUNTA($AN$3:$AN$30)+COUNTBLANK($AN$3:$AN$30)</f>
        <v>28</v>
      </c>
      <c r="AO31" s="49" t="s">
        <v>4171</v>
      </c>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50">
        <f>COUNTIF($AN$3:$AN$30,"p")</f>
        <v>0</v>
      </c>
      <c r="AO32" s="51" t="s">
        <v>808</v>
      </c>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50">
        <f>COUNTIF($AN$3:$AN$30,"n")</f>
        <v>22</v>
      </c>
      <c r="AO33" s="51" t="s">
        <v>810</v>
      </c>
    </row>
    <row r="34" spans="1:41" s="35" customForma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50">
        <f>COUNTIF($AN$3:$AN$30,"m")</f>
        <v>4</v>
      </c>
      <c r="AO34" s="51" t="s">
        <v>809</v>
      </c>
    </row>
    <row r="35" spans="1:41" s="67" customFormat="1" ht="15" thickBo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52">
        <f>COUNTIF($AN$3:$AN$30,"l")</f>
        <v>0</v>
      </c>
      <c r="AO35" s="53" t="s">
        <v>12971</v>
      </c>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30">
    <sortCondition ref="H3:H30"/>
  </sortState>
  <mergeCells count="3">
    <mergeCell ref="A1:H1"/>
    <mergeCell ref="AC1:AI1"/>
    <mergeCell ref="AN1:AN2"/>
  </mergeCells>
  <pageMargins left="0.7" right="0.7" top="0.78740157499999996" bottom="0.78740157499999996" header="0.3" footer="0.3"/>
  <legacyDrawing r:id="rId1"/>
</worksheet>
</file>

<file path=xl/worksheets/sheet15.xml><?xml version="1.0" encoding="utf-8"?>
<worksheet xmlns="http://schemas.openxmlformats.org/spreadsheetml/2006/main" xmlns:r="http://schemas.openxmlformats.org/officeDocument/2006/relationships">
  <dimension ref="A1:AO464"/>
  <sheetViews>
    <sheetView zoomScale="85" zoomScaleNormal="85" workbookViewId="0">
      <selection sqref="A1:H1"/>
    </sheetView>
  </sheetViews>
  <sheetFormatPr defaultColWidth="11.5546875" defaultRowHeight="14.4"/>
  <cols>
    <col min="1" max="1" width="2.44140625" customWidth="1"/>
    <col min="2" max="2" width="5.33203125" customWidth="1"/>
    <col min="3" max="3" width="5.5546875" customWidth="1"/>
    <col min="4" max="4" width="9.33203125" customWidth="1"/>
    <col min="5" max="5" width="8.5546875" customWidth="1"/>
    <col min="6" max="6" width="4" customWidth="1"/>
    <col min="7" max="8" width="20.109375" customWidth="1"/>
    <col min="9" max="9" width="14.5546875" customWidth="1"/>
    <col min="10" max="10" width="9.6640625" customWidth="1"/>
    <col min="11" max="11" width="8.109375" customWidth="1"/>
    <col min="12" max="12" width="5.109375" customWidth="1"/>
    <col min="13" max="13" width="5.5546875" customWidth="1"/>
    <col min="14" max="18" width="11.44140625" customWidth="1"/>
    <col min="19" max="27" width="11.44140625" style="20" customWidth="1"/>
    <col min="28" max="28" width="4.6640625" style="12" customWidth="1"/>
    <col min="29" max="30" width="12.33203125" style="20" customWidth="1"/>
    <col min="31" max="31" width="7.88671875" style="20" customWidth="1"/>
    <col min="32" max="32" width="10.88671875" style="20" customWidth="1"/>
    <col min="33" max="33" width="5.6640625" style="20" customWidth="1"/>
    <col min="34" max="34" width="10.88671875" style="20" customWidth="1"/>
    <col min="35" max="35" width="6.8867187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1"/>
      <c r="AK1" s="111"/>
      <c r="AL1" s="111"/>
      <c r="AM1" s="111"/>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7538</v>
      </c>
      <c r="B3" s="4">
        <v>2012</v>
      </c>
      <c r="C3" s="4" t="s">
        <v>8559</v>
      </c>
      <c r="D3" s="4" t="s">
        <v>8560</v>
      </c>
      <c r="E3" s="4" t="s">
        <v>291</v>
      </c>
      <c r="F3" s="4">
        <v>62</v>
      </c>
      <c r="G3" s="4" t="s">
        <v>8561</v>
      </c>
      <c r="H3" s="4" t="s">
        <v>8562</v>
      </c>
      <c r="I3" s="4"/>
      <c r="J3" s="4" t="s">
        <v>1627</v>
      </c>
      <c r="K3" s="4">
        <v>700</v>
      </c>
      <c r="L3" s="4" t="s">
        <v>27</v>
      </c>
      <c r="M3" s="4">
        <v>0</v>
      </c>
      <c r="N3" s="4">
        <v>0</v>
      </c>
      <c r="O3" s="4">
        <v>0</v>
      </c>
      <c r="P3" s="4">
        <v>9508</v>
      </c>
      <c r="Q3" s="4">
        <v>0</v>
      </c>
      <c r="R3" s="4">
        <v>0</v>
      </c>
      <c r="S3" s="16">
        <v>129.25</v>
      </c>
      <c r="T3" s="16">
        <v>0</v>
      </c>
      <c r="U3" s="16"/>
      <c r="V3" s="16"/>
      <c r="W3" s="16"/>
      <c r="X3" s="16"/>
      <c r="Y3" s="16"/>
      <c r="Z3" s="16"/>
      <c r="AA3" s="16"/>
      <c r="AB3" s="28" t="str">
        <f>[1]IT!B$2620</f>
        <v>1.(c)</v>
      </c>
      <c r="AC3" s="31" t="str">
        <f>[1]IT!C$2620</f>
        <v>CALENIA ENERGIA S.P.A.</v>
      </c>
      <c r="AD3" s="31" t="str">
        <f>[1]IT!D$2620</f>
        <v>CALENIA ENERGIA S.P.A.</v>
      </c>
      <c r="AE3" s="31">
        <f>[1]IT!E$2620</f>
        <v>27071</v>
      </c>
      <c r="AF3" s="31" t="str">
        <f>[1]IT!F$2620</f>
        <v>Strada Statale APPIA,  km187</v>
      </c>
      <c r="AG3" s="31" t="str">
        <f>[1]IT!G$2620</f>
        <v>1</v>
      </c>
      <c r="AH3" s="31" t="str">
        <f>[1]IT!H$2620</f>
        <v>SPARANISE</v>
      </c>
      <c r="AI3" s="31" t="str">
        <f>[1]IT!I$2620</f>
        <v>81056</v>
      </c>
      <c r="AJ3" s="31">
        <f>[1]IT!J$2620</f>
        <v>238</v>
      </c>
      <c r="AK3" s="31">
        <f>[1]IT!K$2620</f>
        <v>0</v>
      </c>
      <c r="AL3" s="31">
        <f>[1]IT!L$2620</f>
        <v>0</v>
      </c>
      <c r="AM3" s="31">
        <f>[1]IT!M$2620</f>
        <v>1110</v>
      </c>
      <c r="AN3" s="8" t="s">
        <v>808</v>
      </c>
      <c r="AO3" s="5"/>
    </row>
    <row r="4" spans="1:41" s="24" customFormat="1">
      <c r="A4" s="4" t="s">
        <v>7538</v>
      </c>
      <c r="B4" s="4">
        <v>2012</v>
      </c>
      <c r="C4" s="4" t="s">
        <v>8563</v>
      </c>
      <c r="D4" s="4" t="s">
        <v>8564</v>
      </c>
      <c r="E4" s="4" t="s">
        <v>296</v>
      </c>
      <c r="F4" s="4">
        <v>63</v>
      </c>
      <c r="G4" s="4" t="s">
        <v>8561</v>
      </c>
      <c r="H4" s="4" t="s">
        <v>8562</v>
      </c>
      <c r="I4" s="4"/>
      <c r="J4" s="4" t="s">
        <v>1627</v>
      </c>
      <c r="K4" s="4">
        <v>700</v>
      </c>
      <c r="L4" s="4" t="s">
        <v>27</v>
      </c>
      <c r="M4" s="4">
        <v>0</v>
      </c>
      <c r="N4" s="4">
        <v>0</v>
      </c>
      <c r="O4" s="4">
        <v>0</v>
      </c>
      <c r="P4" s="4">
        <v>10203</v>
      </c>
      <c r="Q4" s="4">
        <v>0</v>
      </c>
      <c r="R4" s="4">
        <v>0</v>
      </c>
      <c r="S4" s="16">
        <v>116.22</v>
      </c>
      <c r="T4" s="16">
        <v>0</v>
      </c>
      <c r="U4" s="16"/>
      <c r="V4" s="16"/>
      <c r="W4" s="16"/>
      <c r="X4" s="16"/>
      <c r="Y4" s="16"/>
      <c r="Z4" s="16"/>
      <c r="AA4" s="16"/>
      <c r="AB4" s="28" t="str">
        <f>[1]IT!B$2620</f>
        <v>1.(c)</v>
      </c>
      <c r="AC4" s="31" t="str">
        <f>[1]IT!C$2620</f>
        <v>CALENIA ENERGIA S.P.A.</v>
      </c>
      <c r="AD4" s="31" t="str">
        <f>[1]IT!D$2620</f>
        <v>CALENIA ENERGIA S.P.A.</v>
      </c>
      <c r="AE4" s="31">
        <f>[1]IT!E$2620</f>
        <v>27071</v>
      </c>
      <c r="AF4" s="31" t="str">
        <f>[1]IT!F$2620</f>
        <v>Strada Statale APPIA,  km187</v>
      </c>
      <c r="AG4" s="31" t="str">
        <f>[1]IT!G$2620</f>
        <v>1</v>
      </c>
      <c r="AH4" s="31" t="str">
        <f>[1]IT!H$2620</f>
        <v>SPARANISE</v>
      </c>
      <c r="AI4" s="31" t="str">
        <f>[1]IT!I$2620</f>
        <v>81056</v>
      </c>
      <c r="AJ4" s="31">
        <f>[1]IT!J$2620</f>
        <v>238</v>
      </c>
      <c r="AK4" s="31">
        <f>[1]IT!K$2620</f>
        <v>0</v>
      </c>
      <c r="AL4" s="31">
        <f>[1]IT!L$2620</f>
        <v>0</v>
      </c>
      <c r="AM4" s="31">
        <f>[1]IT!M$2620</f>
        <v>1110</v>
      </c>
      <c r="AN4" s="8" t="s">
        <v>808</v>
      </c>
      <c r="AO4" s="5"/>
    </row>
    <row r="5" spans="1:41" s="24" customFormat="1">
      <c r="A5" s="4" t="s">
        <v>7538</v>
      </c>
      <c r="B5" s="4">
        <v>2012</v>
      </c>
      <c r="C5" s="4" t="s">
        <v>7927</v>
      </c>
      <c r="D5" s="4" t="s">
        <v>7928</v>
      </c>
      <c r="E5" s="4" t="s">
        <v>122</v>
      </c>
      <c r="F5" s="4">
        <v>24</v>
      </c>
      <c r="G5" s="4" t="s">
        <v>7850</v>
      </c>
      <c r="H5" s="4" t="s">
        <v>7929</v>
      </c>
      <c r="I5" s="4"/>
      <c r="J5" s="4" t="s">
        <v>1627</v>
      </c>
      <c r="K5" s="4">
        <v>105</v>
      </c>
      <c r="L5" s="4" t="s">
        <v>27</v>
      </c>
      <c r="M5" s="4">
        <v>0</v>
      </c>
      <c r="N5" s="4">
        <v>0</v>
      </c>
      <c r="O5" s="4">
        <v>0</v>
      </c>
      <c r="P5" s="4">
        <v>2285.9498558</v>
      </c>
      <c r="Q5" s="4">
        <v>0</v>
      </c>
      <c r="R5" s="4">
        <v>0</v>
      </c>
      <c r="S5" s="16">
        <v>242.63</v>
      </c>
      <c r="T5" s="16">
        <v>0</v>
      </c>
      <c r="U5" s="16" t="s">
        <v>1627</v>
      </c>
      <c r="V5" s="16"/>
      <c r="W5" s="16"/>
      <c r="X5" s="16"/>
      <c r="Y5" s="16"/>
      <c r="Z5" s="16"/>
      <c r="AA5" s="16"/>
      <c r="AB5" s="41" t="str">
        <f>[1]IT!B$6</f>
        <v>1.(c)</v>
      </c>
      <c r="AC5" s="24" t="str">
        <f>[1]IT!C$6</f>
        <v>Cofely Italia S.p.A.</v>
      </c>
      <c r="AD5" s="24" t="str">
        <f>[1]IT!D$6</f>
        <v>Cofely Italia S.p.A.- Centrale termoelettrica di Acerra</v>
      </c>
      <c r="AE5" s="24">
        <f>[1]IT!E$6</f>
        <v>27556</v>
      </c>
      <c r="AF5" s="24" t="str">
        <f>[1]IT!F$6</f>
        <v>STP Acerra-Pomigliano</v>
      </c>
      <c r="AG5" s="24" t="str">
        <f>[1]IT!G$6</f>
        <v>SNC</v>
      </c>
      <c r="AH5" s="24" t="str">
        <f>[1]IT!H$6</f>
        <v>ACERRA</v>
      </c>
      <c r="AI5" s="24" t="str">
        <f>[1]IT!I$6</f>
        <v>80011</v>
      </c>
      <c r="AJ5" s="24">
        <f>[1]IT!J$6</f>
        <v>489</v>
      </c>
      <c r="AK5" s="24">
        <f>[1]IT!K$6</f>
        <v>0</v>
      </c>
      <c r="AL5" s="24">
        <f>[1]IT!L$6</f>
        <v>0</v>
      </c>
      <c r="AM5" s="24">
        <f>[1]IT!M$6</f>
        <v>246</v>
      </c>
      <c r="AN5" s="42" t="s">
        <v>810</v>
      </c>
      <c r="AO5" s="31"/>
    </row>
    <row r="6" spans="1:41" s="24" customFormat="1">
      <c r="A6" s="4" t="s">
        <v>7538</v>
      </c>
      <c r="B6" s="4">
        <v>2012</v>
      </c>
      <c r="C6" s="4" t="s">
        <v>7930</v>
      </c>
      <c r="D6" s="4" t="s">
        <v>7931</v>
      </c>
      <c r="E6" s="4" t="s">
        <v>126</v>
      </c>
      <c r="F6" s="4">
        <v>25</v>
      </c>
      <c r="G6" s="4" t="s">
        <v>7850</v>
      </c>
      <c r="H6" s="4" t="s">
        <v>7929</v>
      </c>
      <c r="I6" s="4"/>
      <c r="J6" s="4" t="s">
        <v>1627</v>
      </c>
      <c r="K6" s="4">
        <v>105</v>
      </c>
      <c r="L6" s="4" t="s">
        <v>27</v>
      </c>
      <c r="M6" s="4">
        <v>0</v>
      </c>
      <c r="N6" s="4">
        <v>0</v>
      </c>
      <c r="O6" s="4">
        <v>0</v>
      </c>
      <c r="P6" s="4">
        <v>2251.48208389</v>
      </c>
      <c r="Q6" s="4">
        <v>0</v>
      </c>
      <c r="R6" s="4">
        <v>0</v>
      </c>
      <c r="S6" s="16">
        <v>279.56</v>
      </c>
      <c r="T6" s="16">
        <v>0</v>
      </c>
      <c r="U6" s="16" t="s">
        <v>1627</v>
      </c>
      <c r="V6" s="16"/>
      <c r="W6" s="16"/>
      <c r="X6" s="16"/>
      <c r="Y6" s="16"/>
      <c r="Z6" s="16"/>
      <c r="AA6" s="16"/>
      <c r="AB6" s="41" t="str">
        <f>[1]IT!B$6</f>
        <v>1.(c)</v>
      </c>
      <c r="AC6" s="24" t="str">
        <f>[1]IT!C$6</f>
        <v>Cofely Italia S.p.A.</v>
      </c>
      <c r="AD6" s="24" t="str">
        <f>[1]IT!D$6</f>
        <v>Cofely Italia S.p.A.- Centrale termoelettrica di Acerra</v>
      </c>
      <c r="AE6" s="24">
        <f>[1]IT!E$6</f>
        <v>27556</v>
      </c>
      <c r="AF6" s="24" t="str">
        <f>[1]IT!F$6</f>
        <v>STP Acerra-Pomigliano</v>
      </c>
      <c r="AG6" s="24" t="str">
        <f>[1]IT!G$6</f>
        <v>SNC</v>
      </c>
      <c r="AH6" s="24" t="str">
        <f>[1]IT!H$6</f>
        <v>ACERRA</v>
      </c>
      <c r="AI6" s="24" t="str">
        <f>[1]IT!I$6</f>
        <v>80011</v>
      </c>
      <c r="AJ6" s="24">
        <f>[1]IT!J$6</f>
        <v>489</v>
      </c>
      <c r="AK6" s="24">
        <f>[1]IT!K$6</f>
        <v>0</v>
      </c>
      <c r="AL6" s="24">
        <f>[1]IT!L$6</f>
        <v>0</v>
      </c>
      <c r="AM6" s="24">
        <f>[1]IT!M$6</f>
        <v>246</v>
      </c>
      <c r="AN6" s="42" t="s">
        <v>810</v>
      </c>
      <c r="AO6" s="31"/>
    </row>
    <row r="7" spans="1:41" s="24" customFormat="1">
      <c r="A7" s="4" t="s">
        <v>7538</v>
      </c>
      <c r="B7" s="4">
        <v>2012</v>
      </c>
      <c r="C7" s="4" t="s">
        <v>8112</v>
      </c>
      <c r="D7" s="4" t="s">
        <v>8113</v>
      </c>
      <c r="E7" s="4" t="s">
        <v>2773</v>
      </c>
      <c r="F7" s="4">
        <v>313</v>
      </c>
      <c r="G7" s="4" t="s">
        <v>7881</v>
      </c>
      <c r="H7" s="4" t="s">
        <v>8114</v>
      </c>
      <c r="I7" s="4"/>
      <c r="J7" s="4" t="s">
        <v>1627</v>
      </c>
      <c r="K7" s="4">
        <v>175</v>
      </c>
      <c r="L7" s="4" t="s">
        <v>8</v>
      </c>
      <c r="M7" s="4">
        <v>0</v>
      </c>
      <c r="N7" s="4">
        <v>0</v>
      </c>
      <c r="O7" s="4">
        <v>0</v>
      </c>
      <c r="P7" s="4">
        <v>48.854295</v>
      </c>
      <c r="Q7" s="4">
        <v>0</v>
      </c>
      <c r="R7" s="4">
        <v>0</v>
      </c>
      <c r="S7" s="16">
        <v>3.09</v>
      </c>
      <c r="T7" s="16">
        <v>0</v>
      </c>
      <c r="U7" s="16" t="s">
        <v>1627</v>
      </c>
      <c r="V7" s="16"/>
      <c r="W7" s="16"/>
      <c r="X7" s="16"/>
      <c r="Y7" s="16"/>
      <c r="Z7" s="16"/>
      <c r="AA7" s="16"/>
      <c r="AB7" s="28" t="str">
        <f>[1]IT!B$2001</f>
        <v>1.(c)</v>
      </c>
      <c r="AC7" s="31" t="str">
        <f>[1]IT!C$2001</f>
        <v>FENICE SP.A</v>
      </c>
      <c r="AD7" s="31" t="str">
        <f>[1]IT!D$2001</f>
        <v>Unità operativa Pomigliano Auto</v>
      </c>
      <c r="AE7" s="31">
        <f>[1]IT!E$2001</f>
        <v>27861</v>
      </c>
      <c r="AF7" s="31" t="str">
        <f>[1]IT!F$2001</f>
        <v>VIA Ex Aeroporto</v>
      </c>
      <c r="AG7" s="31" t="str">
        <f>[1]IT!G$2001</f>
        <v>SNC</v>
      </c>
      <c r="AH7" s="31" t="str">
        <f>[1]IT!H$2001</f>
        <v>POMIGLIANO D'ARCO</v>
      </c>
      <c r="AI7" s="31" t="str">
        <f>[1]IT!I$2001</f>
        <v>80038</v>
      </c>
      <c r="AJ7" s="31">
        <f>[1]IT!J$2001</f>
        <v>0</v>
      </c>
      <c r="AK7" s="31">
        <f>[1]IT!K$2001</f>
        <v>0</v>
      </c>
      <c r="AL7" s="31">
        <f>[1]IT!L$2001</f>
        <v>0</v>
      </c>
      <c r="AM7" s="31">
        <f>[1]IT!M$2001</f>
        <v>0</v>
      </c>
      <c r="AN7" s="8" t="s">
        <v>809</v>
      </c>
      <c r="AO7" s="5"/>
    </row>
    <row r="8" spans="1:41" s="24" customFormat="1">
      <c r="A8" s="4" t="s">
        <v>7538</v>
      </c>
      <c r="B8" s="4">
        <v>2012</v>
      </c>
      <c r="C8" s="4" t="s">
        <v>8115</v>
      </c>
      <c r="D8" s="4" t="s">
        <v>8116</v>
      </c>
      <c r="E8" s="4" t="s">
        <v>2778</v>
      </c>
      <c r="F8" s="4">
        <v>314</v>
      </c>
      <c r="G8" s="4" t="s">
        <v>7881</v>
      </c>
      <c r="H8" s="4" t="s">
        <v>8114</v>
      </c>
      <c r="I8" s="4"/>
      <c r="J8" s="4" t="s">
        <v>1627</v>
      </c>
      <c r="K8" s="4">
        <v>175</v>
      </c>
      <c r="L8" s="4" t="s">
        <v>8</v>
      </c>
      <c r="M8" s="4">
        <v>0</v>
      </c>
      <c r="N8" s="4">
        <v>0</v>
      </c>
      <c r="O8" s="4">
        <v>0</v>
      </c>
      <c r="P8" s="4">
        <v>58.922359999999998</v>
      </c>
      <c r="Q8" s="4">
        <v>0</v>
      </c>
      <c r="R8" s="4">
        <v>0</v>
      </c>
      <c r="S8" s="16">
        <v>3.26</v>
      </c>
      <c r="T8" s="16">
        <v>0</v>
      </c>
      <c r="U8" s="16" t="s">
        <v>1627</v>
      </c>
      <c r="V8" s="16"/>
      <c r="W8" s="16"/>
      <c r="X8" s="16"/>
      <c r="Y8" s="16"/>
      <c r="Z8" s="16"/>
      <c r="AA8" s="16"/>
      <c r="AB8" s="28" t="str">
        <f>[1]IT!B$2001</f>
        <v>1.(c)</v>
      </c>
      <c r="AC8" s="31" t="str">
        <f>[1]IT!C$2001</f>
        <v>FENICE SP.A</v>
      </c>
      <c r="AD8" s="31" t="str">
        <f>[1]IT!D$2001</f>
        <v>Unità operativa Pomigliano Auto</v>
      </c>
      <c r="AE8" s="31">
        <f>[1]IT!E$2001</f>
        <v>27861</v>
      </c>
      <c r="AF8" s="31" t="str">
        <f>[1]IT!F$2001</f>
        <v>VIA Ex Aeroporto</v>
      </c>
      <c r="AG8" s="31" t="str">
        <f>[1]IT!G$2001</f>
        <v>SNC</v>
      </c>
      <c r="AH8" s="31" t="str">
        <f>[1]IT!H$2001</f>
        <v>POMIGLIANO D'ARCO</v>
      </c>
      <c r="AI8" s="31" t="str">
        <f>[1]IT!I$2001</f>
        <v>80038</v>
      </c>
      <c r="AJ8" s="31">
        <f>[1]IT!J$2001</f>
        <v>0</v>
      </c>
      <c r="AK8" s="31">
        <f>[1]IT!K$2001</f>
        <v>0</v>
      </c>
      <c r="AL8" s="31">
        <f>[1]IT!L$2001</f>
        <v>0</v>
      </c>
      <c r="AM8" s="31">
        <f>[1]IT!M$2001</f>
        <v>0</v>
      </c>
      <c r="AN8" s="8" t="s">
        <v>809</v>
      </c>
      <c r="AO8" s="5"/>
    </row>
    <row r="9" spans="1:41" s="24" customFormat="1">
      <c r="A9" s="4" t="s">
        <v>7538</v>
      </c>
      <c r="B9" s="4">
        <v>2012</v>
      </c>
      <c r="C9" s="4" t="s">
        <v>8117</v>
      </c>
      <c r="D9" s="4" t="s">
        <v>8118</v>
      </c>
      <c r="E9" s="4" t="s">
        <v>2783</v>
      </c>
      <c r="F9" s="4">
        <v>315</v>
      </c>
      <c r="G9" s="4" t="s">
        <v>7881</v>
      </c>
      <c r="H9" s="4" t="s">
        <v>8114</v>
      </c>
      <c r="I9" s="4"/>
      <c r="J9" s="4" t="s">
        <v>1627</v>
      </c>
      <c r="K9" s="4">
        <v>175</v>
      </c>
      <c r="L9" s="4" t="s">
        <v>8</v>
      </c>
      <c r="M9" s="4">
        <v>0</v>
      </c>
      <c r="N9" s="4">
        <v>0</v>
      </c>
      <c r="O9" s="4">
        <v>0</v>
      </c>
      <c r="P9" s="4">
        <v>55.651645000000002</v>
      </c>
      <c r="Q9" s="4">
        <v>0</v>
      </c>
      <c r="R9" s="4">
        <v>0</v>
      </c>
      <c r="S9" s="16">
        <v>2.3199999999999998</v>
      </c>
      <c r="T9" s="16">
        <v>0</v>
      </c>
      <c r="U9" s="16" t="s">
        <v>1627</v>
      </c>
      <c r="V9" s="16"/>
      <c r="W9" s="16"/>
      <c r="X9" s="16"/>
      <c r="Y9" s="16"/>
      <c r="Z9" s="16"/>
      <c r="AA9" s="16"/>
      <c r="AB9" s="28" t="str">
        <f>[1]IT!B$2001</f>
        <v>1.(c)</v>
      </c>
      <c r="AC9" s="31" t="str">
        <f>[1]IT!C$2001</f>
        <v>FENICE SP.A</v>
      </c>
      <c r="AD9" s="31" t="str">
        <f>[1]IT!D$2001</f>
        <v>Unità operativa Pomigliano Auto</v>
      </c>
      <c r="AE9" s="31">
        <f>[1]IT!E$2001</f>
        <v>27861</v>
      </c>
      <c r="AF9" s="31" t="str">
        <f>[1]IT!F$2001</f>
        <v>VIA Ex Aeroporto</v>
      </c>
      <c r="AG9" s="31" t="str">
        <f>[1]IT!G$2001</f>
        <v>SNC</v>
      </c>
      <c r="AH9" s="31" t="str">
        <f>[1]IT!H$2001</f>
        <v>POMIGLIANO D'ARCO</v>
      </c>
      <c r="AI9" s="31" t="str">
        <f>[1]IT!I$2001</f>
        <v>80038</v>
      </c>
      <c r="AJ9" s="31">
        <f>[1]IT!J$2001</f>
        <v>0</v>
      </c>
      <c r="AK9" s="31">
        <f>[1]IT!K$2001</f>
        <v>0</v>
      </c>
      <c r="AL9" s="31">
        <f>[1]IT!L$2001</f>
        <v>0</v>
      </c>
      <c r="AM9" s="31">
        <f>[1]IT!M$2001</f>
        <v>0</v>
      </c>
      <c r="AN9" s="8" t="s">
        <v>809</v>
      </c>
      <c r="AO9" s="5"/>
    </row>
    <row r="10" spans="1:41" s="24" customFormat="1">
      <c r="A10" s="4" t="s">
        <v>7538</v>
      </c>
      <c r="B10" s="4">
        <v>2012</v>
      </c>
      <c r="C10" s="4" t="s">
        <v>8119</v>
      </c>
      <c r="D10" s="4" t="s">
        <v>8120</v>
      </c>
      <c r="E10" s="4" t="s">
        <v>2787</v>
      </c>
      <c r="F10" s="4">
        <v>316</v>
      </c>
      <c r="G10" s="4" t="s">
        <v>7881</v>
      </c>
      <c r="H10" s="4" t="s">
        <v>8114</v>
      </c>
      <c r="I10" s="4"/>
      <c r="J10" s="4" t="s">
        <v>1627</v>
      </c>
      <c r="K10" s="4">
        <v>175</v>
      </c>
      <c r="L10" s="4" t="s">
        <v>8</v>
      </c>
      <c r="M10" s="4">
        <v>0</v>
      </c>
      <c r="N10" s="4">
        <v>0</v>
      </c>
      <c r="O10" s="4">
        <v>0</v>
      </c>
      <c r="P10" s="4">
        <v>64.087100000000007</v>
      </c>
      <c r="Q10" s="4">
        <v>0</v>
      </c>
      <c r="R10" s="4">
        <v>0</v>
      </c>
      <c r="S10" s="16">
        <v>3.42</v>
      </c>
      <c r="T10" s="16">
        <v>0</v>
      </c>
      <c r="U10" s="16" t="s">
        <v>1627</v>
      </c>
      <c r="V10" s="16"/>
      <c r="W10" s="16"/>
      <c r="X10" s="16"/>
      <c r="Y10" s="16"/>
      <c r="Z10" s="16"/>
      <c r="AA10" s="16"/>
      <c r="AB10" s="28" t="str">
        <f>[1]IT!B$2001</f>
        <v>1.(c)</v>
      </c>
      <c r="AC10" s="31" t="str">
        <f>[1]IT!C$2001</f>
        <v>FENICE SP.A</v>
      </c>
      <c r="AD10" s="31" t="str">
        <f>[1]IT!D$2001</f>
        <v>Unità operativa Pomigliano Auto</v>
      </c>
      <c r="AE10" s="31">
        <f>[1]IT!E$2001</f>
        <v>27861</v>
      </c>
      <c r="AF10" s="31" t="str">
        <f>[1]IT!F$2001</f>
        <v>VIA Ex Aeroporto</v>
      </c>
      <c r="AG10" s="31" t="str">
        <f>[1]IT!G$2001</f>
        <v>SNC</v>
      </c>
      <c r="AH10" s="31" t="str">
        <f>[1]IT!H$2001</f>
        <v>POMIGLIANO D'ARCO</v>
      </c>
      <c r="AI10" s="31" t="str">
        <f>[1]IT!I$2001</f>
        <v>80038</v>
      </c>
      <c r="AJ10" s="31">
        <f>[1]IT!J$2001</f>
        <v>0</v>
      </c>
      <c r="AK10" s="31">
        <f>[1]IT!K$2001</f>
        <v>0</v>
      </c>
      <c r="AL10" s="31">
        <f>[1]IT!L$2001</f>
        <v>0</v>
      </c>
      <c r="AM10" s="31">
        <f>[1]IT!M$2001</f>
        <v>0</v>
      </c>
      <c r="AN10" s="8" t="s">
        <v>809</v>
      </c>
      <c r="AO10" s="5"/>
    </row>
    <row r="11" spans="1:41" s="24" customFormat="1">
      <c r="A11" s="4" t="s">
        <v>7538</v>
      </c>
      <c r="B11" s="4">
        <v>2012</v>
      </c>
      <c r="C11" s="4" t="s">
        <v>7623</v>
      </c>
      <c r="D11" s="4" t="s">
        <v>7624</v>
      </c>
      <c r="E11" s="4" t="s">
        <v>139</v>
      </c>
      <c r="F11" s="4">
        <v>28</v>
      </c>
      <c r="G11" s="4" t="s">
        <v>7625</v>
      </c>
      <c r="H11" s="4" t="s">
        <v>7626</v>
      </c>
      <c r="I11" s="4"/>
      <c r="J11" s="4" t="s">
        <v>1627</v>
      </c>
      <c r="K11" s="4">
        <v>58</v>
      </c>
      <c r="L11" s="4" t="s">
        <v>8</v>
      </c>
      <c r="M11" s="4">
        <v>0</v>
      </c>
      <c r="N11" s="4">
        <v>0</v>
      </c>
      <c r="O11" s="4">
        <v>0</v>
      </c>
      <c r="P11" s="4">
        <v>164.18059024499999</v>
      </c>
      <c r="Q11" s="4">
        <v>0</v>
      </c>
      <c r="R11" s="4">
        <v>0</v>
      </c>
      <c r="S11" s="16">
        <v>4.29</v>
      </c>
      <c r="T11" s="16">
        <v>0</v>
      </c>
      <c r="U11" s="16" t="s">
        <v>1627</v>
      </c>
      <c r="V11" s="16"/>
      <c r="W11" s="16"/>
      <c r="X11" s="16"/>
      <c r="Y11" s="16"/>
      <c r="Z11" s="16"/>
      <c r="AA11" s="16"/>
      <c r="AB11" s="28" t="str">
        <f>[1]IT!B$23</f>
        <v>1.(c)</v>
      </c>
      <c r="AC11" s="31" t="str">
        <f>[1]IT!C$23</f>
        <v>ALBAPOWER S.P.A.</v>
      </c>
      <c r="AD11" s="31" t="str">
        <f>[1]IT!D$23</f>
        <v>ALBAPOWER</v>
      </c>
      <c r="AE11" s="31">
        <f>[1]IT!E$23</f>
        <v>27088</v>
      </c>
      <c r="AF11" s="31" t="str">
        <f>[1]IT!F$23</f>
        <v>Corso Piera Cillario</v>
      </c>
      <c r="AG11" s="31" t="str">
        <f>[1]IT!G$23</f>
        <v>2/1</v>
      </c>
      <c r="AH11" s="31" t="str">
        <f>[1]IT!H$23</f>
        <v>ALBA</v>
      </c>
      <c r="AI11" s="31" t="str">
        <f>[1]IT!I$23</f>
        <v>12051</v>
      </c>
      <c r="AJ11" s="31">
        <f>[1]IT!J$23</f>
        <v>796</v>
      </c>
      <c r="AK11" s="31">
        <f>[1]IT!K$23</f>
        <v>0</v>
      </c>
      <c r="AL11" s="31">
        <f>[1]IT!L$23</f>
        <v>0</v>
      </c>
      <c r="AM11" s="31">
        <f>[1]IT!M$23</f>
        <v>231</v>
      </c>
      <c r="AN11" s="42" t="s">
        <v>810</v>
      </c>
      <c r="AO11" s="31"/>
    </row>
    <row r="12" spans="1:41" s="24" customFormat="1">
      <c r="A12" s="4" t="s">
        <v>7538</v>
      </c>
      <c r="B12" s="4">
        <v>2012</v>
      </c>
      <c r="C12" s="4" t="s">
        <v>7627</v>
      </c>
      <c r="D12" s="4" t="s">
        <v>7628</v>
      </c>
      <c r="E12" s="4" t="s">
        <v>144</v>
      </c>
      <c r="F12" s="4">
        <v>29</v>
      </c>
      <c r="G12" s="4" t="s">
        <v>7625</v>
      </c>
      <c r="H12" s="4" t="s">
        <v>7626</v>
      </c>
      <c r="I12" s="4"/>
      <c r="J12" s="4" t="s">
        <v>1627</v>
      </c>
      <c r="K12" s="4">
        <v>58</v>
      </c>
      <c r="L12" s="4" t="s">
        <v>8</v>
      </c>
      <c r="M12" s="4">
        <v>0</v>
      </c>
      <c r="N12" s="4">
        <v>0</v>
      </c>
      <c r="O12" s="4">
        <v>0</v>
      </c>
      <c r="P12" s="4">
        <v>177.91911763499999</v>
      </c>
      <c r="Q12" s="4">
        <v>0</v>
      </c>
      <c r="R12" s="4">
        <v>0</v>
      </c>
      <c r="S12" s="16">
        <v>2.73</v>
      </c>
      <c r="T12" s="16">
        <v>0</v>
      </c>
      <c r="U12" s="16" t="s">
        <v>1627</v>
      </c>
      <c r="V12" s="16"/>
      <c r="W12" s="16"/>
      <c r="X12" s="16"/>
      <c r="Y12" s="16"/>
      <c r="Z12" s="16"/>
      <c r="AA12" s="16"/>
      <c r="AB12" s="28" t="str">
        <f>[1]IT!B$23</f>
        <v>1.(c)</v>
      </c>
      <c r="AC12" s="31" t="str">
        <f>[1]IT!C$23</f>
        <v>ALBAPOWER S.P.A.</v>
      </c>
      <c r="AD12" s="31" t="str">
        <f>[1]IT!D$23</f>
        <v>ALBAPOWER</v>
      </c>
      <c r="AE12" s="31">
        <f>[1]IT!E$23</f>
        <v>27088</v>
      </c>
      <c r="AF12" s="31" t="str">
        <f>[1]IT!F$23</f>
        <v>Corso Piera Cillario</v>
      </c>
      <c r="AG12" s="31" t="str">
        <f>[1]IT!G$23</f>
        <v>2/1</v>
      </c>
      <c r="AH12" s="31" t="str">
        <f>[1]IT!H$23</f>
        <v>ALBA</v>
      </c>
      <c r="AI12" s="31" t="str">
        <f>[1]IT!I$23</f>
        <v>12051</v>
      </c>
      <c r="AJ12" s="31">
        <f>[1]IT!J$23</f>
        <v>796</v>
      </c>
      <c r="AK12" s="31">
        <f>[1]IT!K$23</f>
        <v>0</v>
      </c>
      <c r="AL12" s="31">
        <f>[1]IT!L$23</f>
        <v>0</v>
      </c>
      <c r="AM12" s="31">
        <f>[1]IT!M$23</f>
        <v>231</v>
      </c>
      <c r="AN12" s="42" t="s">
        <v>810</v>
      </c>
      <c r="AO12" s="31"/>
    </row>
    <row r="13" spans="1:41" s="24" customFormat="1">
      <c r="A13" s="4" t="s">
        <v>7538</v>
      </c>
      <c r="B13" s="4">
        <v>2012</v>
      </c>
      <c r="C13" s="4" t="s">
        <v>8024</v>
      </c>
      <c r="D13" s="4" t="s">
        <v>8025</v>
      </c>
      <c r="E13" s="4" t="s">
        <v>148</v>
      </c>
      <c r="F13" s="4">
        <v>30</v>
      </c>
      <c r="G13" s="4" t="s">
        <v>7625</v>
      </c>
      <c r="H13" s="4" t="s">
        <v>7626</v>
      </c>
      <c r="I13" s="4"/>
      <c r="J13" s="4" t="s">
        <v>1627</v>
      </c>
      <c r="K13" s="4">
        <v>132</v>
      </c>
      <c r="L13" s="4" t="s">
        <v>27</v>
      </c>
      <c r="M13" s="4">
        <v>0</v>
      </c>
      <c r="N13" s="4">
        <v>0</v>
      </c>
      <c r="O13" s="4">
        <v>0</v>
      </c>
      <c r="P13" s="4">
        <v>3240.2541033500002</v>
      </c>
      <c r="Q13" s="4">
        <v>0</v>
      </c>
      <c r="R13" s="4">
        <v>0</v>
      </c>
      <c r="S13" s="16">
        <v>53.7</v>
      </c>
      <c r="T13" s="16">
        <v>0</v>
      </c>
      <c r="U13" s="16" t="s">
        <v>1627</v>
      </c>
      <c r="V13" s="16"/>
      <c r="W13" s="16"/>
      <c r="X13" s="16"/>
      <c r="Y13" s="16"/>
      <c r="Z13" s="16"/>
      <c r="AA13" s="16"/>
      <c r="AB13" s="28" t="str">
        <f>[1]IT!B$23</f>
        <v>1.(c)</v>
      </c>
      <c r="AC13" s="31" t="str">
        <f>[1]IT!C$23</f>
        <v>ALBAPOWER S.P.A.</v>
      </c>
      <c r="AD13" s="31" t="str">
        <f>[1]IT!D$23</f>
        <v>ALBAPOWER</v>
      </c>
      <c r="AE13" s="31">
        <f>[1]IT!E$23</f>
        <v>27088</v>
      </c>
      <c r="AF13" s="31" t="str">
        <f>[1]IT!F$23</f>
        <v>Corso Piera Cillario</v>
      </c>
      <c r="AG13" s="31" t="str">
        <f>[1]IT!G$23</f>
        <v>2/1</v>
      </c>
      <c r="AH13" s="31" t="str">
        <f>[1]IT!H$23</f>
        <v>ALBA</v>
      </c>
      <c r="AI13" s="31" t="str">
        <f>[1]IT!I$23</f>
        <v>12051</v>
      </c>
      <c r="AJ13" s="31">
        <f>[1]IT!J$23</f>
        <v>796</v>
      </c>
      <c r="AK13" s="31">
        <f>[1]IT!K$23</f>
        <v>0</v>
      </c>
      <c r="AL13" s="31">
        <f>[1]IT!L$23</f>
        <v>0</v>
      </c>
      <c r="AM13" s="31">
        <f>[1]IT!M$23</f>
        <v>231</v>
      </c>
      <c r="AN13" s="42" t="s">
        <v>810</v>
      </c>
      <c r="AO13" s="31"/>
    </row>
    <row r="14" spans="1:41" s="24" customFormat="1">
      <c r="A14" s="4" t="s">
        <v>7538</v>
      </c>
      <c r="B14" s="4">
        <v>2012</v>
      </c>
      <c r="C14" s="4" t="s">
        <v>7848</v>
      </c>
      <c r="D14" s="4" t="s">
        <v>7849</v>
      </c>
      <c r="E14" s="4" t="s">
        <v>318</v>
      </c>
      <c r="F14" s="4">
        <v>68</v>
      </c>
      <c r="G14" s="4" t="s">
        <v>7850</v>
      </c>
      <c r="H14" s="4" t="s">
        <v>7851</v>
      </c>
      <c r="I14" s="4"/>
      <c r="J14" s="4" t="s">
        <v>1627</v>
      </c>
      <c r="K14" s="4">
        <v>80</v>
      </c>
      <c r="L14" s="4" t="s">
        <v>27</v>
      </c>
      <c r="M14" s="4">
        <v>0</v>
      </c>
      <c r="N14" s="4">
        <v>0</v>
      </c>
      <c r="O14" s="4">
        <v>0</v>
      </c>
      <c r="P14" s="4">
        <v>1911.1369300050001</v>
      </c>
      <c r="Q14" s="4">
        <v>0</v>
      </c>
      <c r="R14" s="4">
        <v>0</v>
      </c>
      <c r="S14" s="16">
        <v>142.13999999999999</v>
      </c>
      <c r="T14" s="16">
        <v>0</v>
      </c>
      <c r="U14" s="16" t="s">
        <v>1627</v>
      </c>
      <c r="V14" s="16"/>
      <c r="W14" s="16"/>
      <c r="X14" s="16"/>
      <c r="Y14" s="16"/>
      <c r="Z14" s="16"/>
      <c r="AA14" s="16"/>
      <c r="AB14" s="28" t="str">
        <f>[1]IT!B$33</f>
        <v>1.(c)</v>
      </c>
      <c r="AC14" s="31" t="str">
        <f>[1]IT!C$33</f>
        <v>Cofely Italia S.p.A.</v>
      </c>
      <c r="AD14" s="31" t="str">
        <f>[1]IT!D$33</f>
        <v>Cofely Italia S.p.A. - Centrale termoelettrica di Spinetta Marengo</v>
      </c>
      <c r="AE14" s="31">
        <f>[1]IT!E$33</f>
        <v>117396</v>
      </c>
      <c r="AF14" s="31" t="str">
        <f>[1]IT!F$33</f>
        <v>Piazza Donegani</v>
      </c>
      <c r="AG14" s="31" t="str">
        <f>[1]IT!G$33</f>
        <v>5/6</v>
      </c>
      <c r="AH14" s="31" t="str">
        <f>[1]IT!H$33</f>
        <v>ALESSANDRIA</v>
      </c>
      <c r="AI14" s="31" t="str">
        <f>[1]IT!I$33</f>
        <v>15100</v>
      </c>
      <c r="AJ14" s="31">
        <f>[1]IT!J$33</f>
        <v>146</v>
      </c>
      <c r="AK14" s="31">
        <f>[1]IT!K$33</f>
        <v>0</v>
      </c>
      <c r="AL14" s="31">
        <f>[1]IT!L$33</f>
        <v>0</v>
      </c>
      <c r="AM14" s="31">
        <f>[1]IT!M$33</f>
        <v>107</v>
      </c>
      <c r="AN14" s="42" t="s">
        <v>810</v>
      </c>
      <c r="AO14" s="31"/>
    </row>
    <row r="15" spans="1:41" s="35" customFormat="1">
      <c r="A15" s="1" t="s">
        <v>7538</v>
      </c>
      <c r="B15" s="1">
        <v>2012</v>
      </c>
      <c r="C15" s="1" t="s">
        <v>8234</v>
      </c>
      <c r="D15" s="1" t="s">
        <v>8235</v>
      </c>
      <c r="E15" s="1" t="s">
        <v>2059</v>
      </c>
      <c r="F15" s="1">
        <v>156</v>
      </c>
      <c r="G15" s="1" t="s">
        <v>7779</v>
      </c>
      <c r="H15" s="1" t="s">
        <v>8236</v>
      </c>
      <c r="I15" s="1"/>
      <c r="J15" s="1" t="s">
        <v>1627</v>
      </c>
      <c r="K15" s="1">
        <v>310</v>
      </c>
      <c r="L15" s="1" t="s">
        <v>27</v>
      </c>
      <c r="M15" s="1">
        <v>0</v>
      </c>
      <c r="N15" s="1">
        <v>0</v>
      </c>
      <c r="O15" s="1">
        <v>0</v>
      </c>
      <c r="P15" s="1">
        <v>12.28758049</v>
      </c>
      <c r="Q15" s="1">
        <v>0</v>
      </c>
      <c r="R15" s="1">
        <v>0</v>
      </c>
      <c r="S15" s="3">
        <v>2.7959999999999998</v>
      </c>
      <c r="T15" s="3">
        <v>0</v>
      </c>
      <c r="U15" s="3" t="s">
        <v>1627</v>
      </c>
      <c r="V15" s="3"/>
      <c r="W15" s="3"/>
      <c r="X15" s="3"/>
      <c r="Y15" s="3"/>
      <c r="Z15" s="3"/>
      <c r="AA15" s="3"/>
      <c r="AB15" s="12"/>
      <c r="AC15" s="20"/>
      <c r="AD15" s="20"/>
      <c r="AE15" s="20"/>
      <c r="AF15" s="20"/>
      <c r="AG15" s="20"/>
      <c r="AH15" s="20"/>
      <c r="AI15" s="20"/>
      <c r="AJ15" s="20"/>
      <c r="AK15" s="20"/>
      <c r="AL15" s="20"/>
      <c r="AM15" s="20"/>
      <c r="AN15" s="8"/>
      <c r="AO15"/>
    </row>
    <row r="16" spans="1:41" s="35" customFormat="1">
      <c r="A16" s="1" t="s">
        <v>7538</v>
      </c>
      <c r="B16" s="1">
        <v>2012</v>
      </c>
      <c r="C16" s="1" t="s">
        <v>8237</v>
      </c>
      <c r="D16" s="1" t="s">
        <v>8238</v>
      </c>
      <c r="E16" s="1" t="s">
        <v>2064</v>
      </c>
      <c r="F16" s="1">
        <v>157</v>
      </c>
      <c r="G16" s="1" t="s">
        <v>7779</v>
      </c>
      <c r="H16" s="1" t="s">
        <v>8236</v>
      </c>
      <c r="I16" s="1"/>
      <c r="J16" s="1" t="s">
        <v>1627</v>
      </c>
      <c r="K16" s="1">
        <v>310</v>
      </c>
      <c r="L16" s="1" t="s">
        <v>27</v>
      </c>
      <c r="M16" s="1">
        <v>0</v>
      </c>
      <c r="N16" s="1">
        <v>0</v>
      </c>
      <c r="O16" s="1">
        <v>0</v>
      </c>
      <c r="P16" s="1">
        <v>18.845419509999999</v>
      </c>
      <c r="Q16" s="1">
        <v>0</v>
      </c>
      <c r="R16" s="1">
        <v>0</v>
      </c>
      <c r="S16" s="3">
        <v>3.4039999999999999</v>
      </c>
      <c r="T16" s="3">
        <v>0</v>
      </c>
      <c r="U16" s="3" t="s">
        <v>1627</v>
      </c>
      <c r="V16" s="3"/>
      <c r="W16" s="3"/>
      <c r="X16" s="3"/>
      <c r="Y16" s="3"/>
      <c r="Z16" s="3"/>
      <c r="AA16" s="3"/>
      <c r="AB16" s="12"/>
      <c r="AC16" s="20"/>
      <c r="AD16" s="20"/>
      <c r="AE16" s="20"/>
      <c r="AF16" s="20"/>
      <c r="AG16" s="20"/>
      <c r="AH16" s="20"/>
      <c r="AI16" s="20"/>
      <c r="AJ16" s="20"/>
      <c r="AK16" s="20"/>
      <c r="AL16" s="20"/>
      <c r="AM16" s="20"/>
      <c r="AN16" s="8"/>
      <c r="AO16"/>
    </row>
    <row r="17" spans="1:41" s="24" customFormat="1">
      <c r="A17" s="4" t="s">
        <v>7538</v>
      </c>
      <c r="B17" s="4">
        <v>2012</v>
      </c>
      <c r="C17" s="4" t="s">
        <v>8476</v>
      </c>
      <c r="D17" s="4" t="s">
        <v>8477</v>
      </c>
      <c r="E17" s="4" t="s">
        <v>1893</v>
      </c>
      <c r="F17" s="4">
        <v>118</v>
      </c>
      <c r="G17" s="4" t="s">
        <v>7631</v>
      </c>
      <c r="H17" s="4" t="s">
        <v>8478</v>
      </c>
      <c r="I17" s="4"/>
      <c r="J17" s="4" t="s">
        <v>1627</v>
      </c>
      <c r="K17" s="4">
        <v>670</v>
      </c>
      <c r="L17" s="4" t="s">
        <v>27</v>
      </c>
      <c r="M17" s="4">
        <v>0</v>
      </c>
      <c r="N17" s="4">
        <v>0</v>
      </c>
      <c r="O17" s="4">
        <v>0</v>
      </c>
      <c r="P17" s="4">
        <v>7699.6992212018995</v>
      </c>
      <c r="Q17" s="4">
        <v>0</v>
      </c>
      <c r="R17" s="4">
        <v>0</v>
      </c>
      <c r="S17" s="16">
        <v>154.51</v>
      </c>
      <c r="T17" s="16">
        <v>0</v>
      </c>
      <c r="U17" s="16" t="s">
        <v>1627</v>
      </c>
      <c r="V17" s="16"/>
      <c r="W17" s="16"/>
      <c r="X17" s="16"/>
      <c r="Y17" s="16"/>
      <c r="Z17" s="16"/>
      <c r="AA17" s="16"/>
      <c r="AB17" s="28" t="str">
        <f>[1]IT!B$43</f>
        <v>1.(c)</v>
      </c>
      <c r="AC17" s="31" t="str">
        <f>[1]IT!C$43</f>
        <v>Edison SPA</v>
      </c>
      <c r="AD17" s="31" t="str">
        <f>[1]IT!D$43</f>
        <v>Centrale Termoelettrica di Altomonte</v>
      </c>
      <c r="AE17" s="31">
        <f>[1]IT!E$43</f>
        <v>26665</v>
      </c>
      <c r="AF17" s="31" t="str">
        <f>[1]IT!F$43</f>
        <v>ZIN Zona P.I.P Località Serragiumenta</v>
      </c>
      <c r="AG17" s="31" t="str">
        <f>[1]IT!G$43</f>
        <v>SNC</v>
      </c>
      <c r="AH17" s="31" t="str">
        <f>[1]IT!H$43</f>
        <v>ALTOMONTE</v>
      </c>
      <c r="AI17" s="31" t="str">
        <f>[1]IT!I$43</f>
        <v>87042</v>
      </c>
      <c r="AJ17" s="31">
        <f>[1]IT!J$43</f>
        <v>337</v>
      </c>
      <c r="AK17" s="31">
        <f>[1]IT!K$43</f>
        <v>0</v>
      </c>
      <c r="AL17" s="31">
        <f>[1]IT!L$43</f>
        <v>0</v>
      </c>
      <c r="AM17" s="31">
        <f>[1]IT!M$43</f>
        <v>852</v>
      </c>
      <c r="AN17" s="8" t="s">
        <v>810</v>
      </c>
      <c r="AO17" s="5"/>
    </row>
    <row r="18" spans="1:41" s="24" customFormat="1">
      <c r="A18" s="4" t="s">
        <v>7538</v>
      </c>
      <c r="B18" s="4">
        <v>2012</v>
      </c>
      <c r="C18" s="4" t="s">
        <v>8479</v>
      </c>
      <c r="D18" s="4" t="s">
        <v>8480</v>
      </c>
      <c r="E18" s="4" t="s">
        <v>1897</v>
      </c>
      <c r="F18" s="4">
        <v>119</v>
      </c>
      <c r="G18" s="4" t="s">
        <v>7631</v>
      </c>
      <c r="H18" s="4" t="s">
        <v>8478</v>
      </c>
      <c r="I18" s="4"/>
      <c r="J18" s="4" t="s">
        <v>1627</v>
      </c>
      <c r="K18" s="4">
        <v>670</v>
      </c>
      <c r="L18" s="4" t="s">
        <v>27</v>
      </c>
      <c r="M18" s="4">
        <v>0</v>
      </c>
      <c r="N18" s="4">
        <v>0</v>
      </c>
      <c r="O18" s="4">
        <v>0</v>
      </c>
      <c r="P18" s="4">
        <v>7382.7679453505998</v>
      </c>
      <c r="Q18" s="4">
        <v>0</v>
      </c>
      <c r="R18" s="4">
        <v>0</v>
      </c>
      <c r="S18" s="16">
        <v>182.108</v>
      </c>
      <c r="T18" s="16">
        <v>0</v>
      </c>
      <c r="U18" s="16" t="s">
        <v>1627</v>
      </c>
      <c r="V18" s="16"/>
      <c r="W18" s="16"/>
      <c r="X18" s="16"/>
      <c r="Y18" s="16"/>
      <c r="Z18" s="16"/>
      <c r="AA18" s="16"/>
      <c r="AB18" s="28" t="str">
        <f>[1]IT!B$43</f>
        <v>1.(c)</v>
      </c>
      <c r="AC18" s="31" t="str">
        <f>[1]IT!C$43</f>
        <v>Edison SPA</v>
      </c>
      <c r="AD18" s="31" t="str">
        <f>[1]IT!D$43</f>
        <v>Centrale Termoelettrica di Altomonte</v>
      </c>
      <c r="AE18" s="31">
        <f>[1]IT!E$43</f>
        <v>26665</v>
      </c>
      <c r="AF18" s="31" t="str">
        <f>[1]IT!F$43</f>
        <v>ZIN Zona P.I.P Località Serragiumenta</v>
      </c>
      <c r="AG18" s="31" t="str">
        <f>[1]IT!G$43</f>
        <v>SNC</v>
      </c>
      <c r="AH18" s="31" t="str">
        <f>[1]IT!H$43</f>
        <v>ALTOMONTE</v>
      </c>
      <c r="AI18" s="31" t="str">
        <f>[1]IT!I$43</f>
        <v>87042</v>
      </c>
      <c r="AJ18" s="31">
        <f>[1]IT!J$43</f>
        <v>337</v>
      </c>
      <c r="AK18" s="31">
        <f>[1]IT!K$43</f>
        <v>0</v>
      </c>
      <c r="AL18" s="31">
        <f>[1]IT!L$43</f>
        <v>0</v>
      </c>
      <c r="AM18" s="31">
        <f>[1]IT!M$43</f>
        <v>852</v>
      </c>
      <c r="AN18" s="8" t="s">
        <v>810</v>
      </c>
      <c r="AO18" s="5"/>
    </row>
    <row r="19" spans="1:41" s="24" customFormat="1">
      <c r="A19" s="4" t="s">
        <v>7538</v>
      </c>
      <c r="B19" s="4">
        <v>2012</v>
      </c>
      <c r="C19" s="4" t="s">
        <v>7921</v>
      </c>
      <c r="D19" s="4" t="s">
        <v>7922</v>
      </c>
      <c r="E19" s="4" t="s">
        <v>2927</v>
      </c>
      <c r="F19" s="4">
        <v>347</v>
      </c>
      <c r="G19" s="4" t="s">
        <v>7923</v>
      </c>
      <c r="H19" s="4" t="s">
        <v>7924</v>
      </c>
      <c r="I19" s="4"/>
      <c r="J19" s="4" t="s">
        <v>1627</v>
      </c>
      <c r="K19" s="4">
        <v>100</v>
      </c>
      <c r="L19" s="4" t="s">
        <v>27</v>
      </c>
      <c r="M19" s="4">
        <v>0</v>
      </c>
      <c r="N19" s="4">
        <v>0</v>
      </c>
      <c r="O19" s="4">
        <v>0</v>
      </c>
      <c r="P19" s="4">
        <v>65.270671551900008</v>
      </c>
      <c r="Q19" s="4">
        <v>0</v>
      </c>
      <c r="R19" s="4">
        <v>3.9600000000000003E-2</v>
      </c>
      <c r="S19" s="16">
        <v>0.56379999999999997</v>
      </c>
      <c r="T19" s="16">
        <v>3.0000000000000001E-3</v>
      </c>
      <c r="U19" s="16" t="s">
        <v>1627</v>
      </c>
      <c r="V19" s="16"/>
      <c r="W19" s="16"/>
      <c r="X19" s="16"/>
      <c r="Y19" s="16"/>
      <c r="Z19" s="16"/>
      <c r="AA19" s="16"/>
      <c r="AB19" s="28" t="str">
        <f>[1]IT!B$46</f>
        <v>1.(c)</v>
      </c>
      <c r="AC19" s="31" t="str">
        <f>[1]IT!C$46</f>
        <v>IRENE S.R.L.</v>
      </c>
      <c r="AD19" s="31" t="str">
        <f>[1]IT!D$46</f>
        <v>centrale cogenerazione IRENE</v>
      </c>
      <c r="AE19" s="31">
        <f>[1]IT!E$46</f>
        <v>374</v>
      </c>
      <c r="AF19" s="31" t="str">
        <f>[1]IT!F$46</f>
        <v>VIA PIAVE</v>
      </c>
      <c r="AG19" s="31" t="str">
        <f>[1]IT!G$46</f>
        <v>5</v>
      </c>
      <c r="AH19" s="31" t="str">
        <f>[1]IT!H$46</f>
        <v>ALZANO LOMBARDO</v>
      </c>
      <c r="AI19" s="31" t="str">
        <f>[1]IT!I$46</f>
        <v>24022</v>
      </c>
      <c r="AJ19" s="31">
        <f>[1]IT!J$46</f>
        <v>0</v>
      </c>
      <c r="AK19" s="31">
        <f>[1]IT!K$46</f>
        <v>0</v>
      </c>
      <c r="AL19" s="31">
        <f>[1]IT!L$46</f>
        <v>0</v>
      </c>
      <c r="AM19" s="31">
        <f>[1]IT!M$46</f>
        <v>0</v>
      </c>
      <c r="AN19" s="42" t="s">
        <v>810</v>
      </c>
      <c r="AO19" s="31"/>
    </row>
    <row r="20" spans="1:41" s="24" customFormat="1">
      <c r="A20" s="4" t="s">
        <v>7538</v>
      </c>
      <c r="B20" s="4">
        <v>2012</v>
      </c>
      <c r="C20" s="4" t="s">
        <v>8591</v>
      </c>
      <c r="D20" s="4" t="s">
        <v>8592</v>
      </c>
      <c r="E20" s="4" t="s">
        <v>3310</v>
      </c>
      <c r="F20" s="4">
        <v>435</v>
      </c>
      <c r="G20" s="4" t="s">
        <v>8486</v>
      </c>
      <c r="H20" s="4" t="s">
        <v>8593</v>
      </c>
      <c r="I20" s="4"/>
      <c r="J20" s="4" t="s">
        <v>1627</v>
      </c>
      <c r="K20" s="4">
        <v>700</v>
      </c>
      <c r="L20" s="4" t="s">
        <v>27</v>
      </c>
      <c r="M20" s="4">
        <v>0</v>
      </c>
      <c r="N20" s="4">
        <v>0</v>
      </c>
      <c r="O20" s="4">
        <v>0</v>
      </c>
      <c r="P20" s="4">
        <v>4958.2244777911355</v>
      </c>
      <c r="Q20" s="4">
        <v>0</v>
      </c>
      <c r="R20" s="4">
        <v>0</v>
      </c>
      <c r="S20" s="16">
        <v>22.088000000000001</v>
      </c>
      <c r="T20" s="16">
        <v>0</v>
      </c>
      <c r="U20" s="16"/>
      <c r="V20" s="16"/>
      <c r="W20" s="16"/>
      <c r="X20" s="16"/>
      <c r="Y20" s="16"/>
      <c r="Z20" s="16"/>
      <c r="AA20" s="16"/>
      <c r="AB20" s="28" t="str">
        <f>[1]IT!B$68</f>
        <v>1.(c)</v>
      </c>
      <c r="AC20" s="31" t="str">
        <f>[1]IT!C$68</f>
        <v>Sorgenia Spa</v>
      </c>
      <c r="AD20" s="31" t="str">
        <f>[1]IT!D$68</f>
        <v>Centrale a ciclo combinato di Aprilia</v>
      </c>
      <c r="AE20" s="31">
        <f>[1]IT!E$68</f>
        <v>191881</v>
      </c>
      <c r="AF20" s="31" t="str">
        <f>[1]IT!F$68</f>
        <v>SP 13, Via La Cogna Km 5.600</v>
      </c>
      <c r="AG20" s="31" t="str">
        <f>[1]IT!G$68</f>
        <v>SNC</v>
      </c>
      <c r="AH20" s="31" t="str">
        <f>[1]IT!H$68</f>
        <v>APRILIA</v>
      </c>
      <c r="AI20" s="31" t="str">
        <f>[1]IT!I$68</f>
        <v>04011</v>
      </c>
      <c r="AJ20" s="31">
        <f>[1]IT!J$68</f>
        <v>106</v>
      </c>
      <c r="AK20" s="31">
        <f>[1]IT!K$68</f>
        <v>0</v>
      </c>
      <c r="AL20" s="31">
        <f>[1]IT!L$68</f>
        <v>0</v>
      </c>
      <c r="AM20" s="31">
        <f>[1]IT!M$68</f>
        <v>667</v>
      </c>
      <c r="AN20" s="8" t="s">
        <v>810</v>
      </c>
      <c r="AO20" s="5"/>
    </row>
    <row r="21" spans="1:41" s="24" customFormat="1">
      <c r="A21" s="4" t="s">
        <v>7538</v>
      </c>
      <c r="B21" s="4">
        <v>2012</v>
      </c>
      <c r="C21" s="4" t="s">
        <v>8594</v>
      </c>
      <c r="D21" s="4" t="s">
        <v>8595</v>
      </c>
      <c r="E21" s="4" t="s">
        <v>3314</v>
      </c>
      <c r="F21" s="4">
        <v>436</v>
      </c>
      <c r="G21" s="4" t="s">
        <v>8486</v>
      </c>
      <c r="H21" s="4" t="s">
        <v>8593</v>
      </c>
      <c r="I21" s="4"/>
      <c r="J21" s="4" t="s">
        <v>1627</v>
      </c>
      <c r="K21" s="4">
        <v>700</v>
      </c>
      <c r="L21" s="4" t="s">
        <v>27</v>
      </c>
      <c r="M21" s="4">
        <v>0</v>
      </c>
      <c r="N21" s="4">
        <v>0</v>
      </c>
      <c r="O21" s="4">
        <v>0</v>
      </c>
      <c r="P21" s="4">
        <v>6530.1423396318623</v>
      </c>
      <c r="Q21" s="4">
        <v>0</v>
      </c>
      <c r="R21" s="4">
        <v>0</v>
      </c>
      <c r="S21" s="16">
        <v>82.816999999999993</v>
      </c>
      <c r="T21" s="16">
        <v>0</v>
      </c>
      <c r="U21" s="16"/>
      <c r="V21" s="16"/>
      <c r="W21" s="16"/>
      <c r="X21" s="16"/>
      <c r="Y21" s="16"/>
      <c r="Z21" s="16"/>
      <c r="AA21" s="16"/>
      <c r="AB21" s="28" t="str">
        <f>[1]IT!B$68</f>
        <v>1.(c)</v>
      </c>
      <c r="AC21" s="31" t="str">
        <f>[1]IT!C$68</f>
        <v>Sorgenia Spa</v>
      </c>
      <c r="AD21" s="31" t="str">
        <f>[1]IT!D$68</f>
        <v>Centrale a ciclo combinato di Aprilia</v>
      </c>
      <c r="AE21" s="31">
        <f>[1]IT!E$68</f>
        <v>191881</v>
      </c>
      <c r="AF21" s="31" t="str">
        <f>[1]IT!F$68</f>
        <v>SP 13, Via La Cogna Km 5.600</v>
      </c>
      <c r="AG21" s="31" t="str">
        <f>[1]IT!G$68</f>
        <v>SNC</v>
      </c>
      <c r="AH21" s="31" t="str">
        <f>[1]IT!H$68</f>
        <v>APRILIA</v>
      </c>
      <c r="AI21" s="31" t="str">
        <f>[1]IT!I$68</f>
        <v>04011</v>
      </c>
      <c r="AJ21" s="31">
        <f>[1]IT!J$68</f>
        <v>106</v>
      </c>
      <c r="AK21" s="31">
        <f>[1]IT!K$68</f>
        <v>0</v>
      </c>
      <c r="AL21" s="31">
        <f>[1]IT!L$68</f>
        <v>0</v>
      </c>
      <c r="AM21" s="31">
        <f>[1]IT!M$68</f>
        <v>667</v>
      </c>
      <c r="AN21" s="8" t="s">
        <v>810</v>
      </c>
      <c r="AO21" s="5"/>
    </row>
    <row r="22" spans="1:41" s="35" customFormat="1">
      <c r="A22" s="1" t="s">
        <v>7538</v>
      </c>
      <c r="B22" s="1">
        <v>2012</v>
      </c>
      <c r="C22" s="1" t="s">
        <v>7811</v>
      </c>
      <c r="D22" s="1" t="s">
        <v>7812</v>
      </c>
      <c r="E22" s="1" t="s">
        <v>363</v>
      </c>
      <c r="F22" s="1">
        <v>78</v>
      </c>
      <c r="G22" s="1" t="s">
        <v>7813</v>
      </c>
      <c r="H22" s="1" t="s">
        <v>7814</v>
      </c>
      <c r="I22" s="1"/>
      <c r="J22" s="1" t="s">
        <v>1627</v>
      </c>
      <c r="K22" s="1">
        <v>74.5</v>
      </c>
      <c r="L22" s="1" t="s">
        <v>8</v>
      </c>
      <c r="M22" s="1">
        <v>0</v>
      </c>
      <c r="N22" s="1">
        <v>0</v>
      </c>
      <c r="O22" s="1">
        <v>0</v>
      </c>
      <c r="P22" s="1">
        <v>0</v>
      </c>
      <c r="Q22" s="1">
        <v>0</v>
      </c>
      <c r="R22" s="1">
        <v>0</v>
      </c>
      <c r="S22" s="3">
        <v>0</v>
      </c>
      <c r="T22" s="3">
        <v>0</v>
      </c>
      <c r="U22" s="3" t="s">
        <v>1627</v>
      </c>
      <c r="V22" s="3"/>
      <c r="W22" s="3"/>
      <c r="X22" s="3"/>
      <c r="Y22" s="3"/>
      <c r="Z22" s="3"/>
      <c r="AA22" s="3"/>
      <c r="AB22" s="95"/>
      <c r="AC22" s="67"/>
      <c r="AD22" s="67"/>
      <c r="AE22" s="67"/>
      <c r="AF22" s="67"/>
      <c r="AG22" s="67"/>
      <c r="AH22" s="67"/>
      <c r="AI22" s="67"/>
      <c r="AJ22" s="67"/>
      <c r="AK22" s="67"/>
      <c r="AL22" s="67"/>
      <c r="AM22" s="67"/>
      <c r="AN22" s="98"/>
    </row>
    <row r="23" spans="1:41" s="35" customFormat="1">
      <c r="A23" s="1" t="s">
        <v>7538</v>
      </c>
      <c r="B23" s="1">
        <v>2012</v>
      </c>
      <c r="C23" s="1" t="s">
        <v>7815</v>
      </c>
      <c r="D23" s="1" t="s">
        <v>7816</v>
      </c>
      <c r="E23" s="1" t="s">
        <v>367</v>
      </c>
      <c r="F23" s="1">
        <v>79</v>
      </c>
      <c r="G23" s="1" t="s">
        <v>7813</v>
      </c>
      <c r="H23" s="1" t="s">
        <v>7814</v>
      </c>
      <c r="I23" s="1"/>
      <c r="J23" s="1" t="s">
        <v>1627</v>
      </c>
      <c r="K23" s="1">
        <v>75.5</v>
      </c>
      <c r="L23" s="1" t="s">
        <v>8</v>
      </c>
      <c r="M23" s="1">
        <v>0</v>
      </c>
      <c r="N23" s="1">
        <v>0</v>
      </c>
      <c r="O23" s="1">
        <v>0</v>
      </c>
      <c r="P23" s="1">
        <v>0</v>
      </c>
      <c r="Q23" s="1">
        <v>0</v>
      </c>
      <c r="R23" s="1">
        <v>0</v>
      </c>
      <c r="S23" s="3">
        <v>0</v>
      </c>
      <c r="T23" s="3">
        <v>0</v>
      </c>
      <c r="U23" s="3" t="s">
        <v>1627</v>
      </c>
      <c r="V23" s="3"/>
      <c r="W23" s="3"/>
      <c r="X23" s="3"/>
      <c r="Y23" s="3"/>
      <c r="Z23" s="3"/>
      <c r="AA23" s="3"/>
      <c r="AB23" s="95"/>
      <c r="AC23" s="67"/>
      <c r="AD23" s="67"/>
      <c r="AE23" s="67"/>
      <c r="AF23" s="67"/>
      <c r="AG23" s="67"/>
      <c r="AH23" s="67"/>
      <c r="AI23" s="67"/>
      <c r="AJ23" s="67"/>
      <c r="AK23" s="67"/>
      <c r="AL23" s="67"/>
      <c r="AM23" s="67"/>
      <c r="AN23" s="98"/>
      <c r="AO23" s="67"/>
    </row>
    <row r="24" spans="1:41" s="35" customFormat="1">
      <c r="A24" s="1" t="s">
        <v>7538</v>
      </c>
      <c r="B24" s="1">
        <v>2012</v>
      </c>
      <c r="C24" s="1" t="s">
        <v>7852</v>
      </c>
      <c r="D24" s="1" t="s">
        <v>7853</v>
      </c>
      <c r="E24" s="1" t="s">
        <v>372</v>
      </c>
      <c r="F24" s="1">
        <v>80</v>
      </c>
      <c r="G24" s="1" t="s">
        <v>7813</v>
      </c>
      <c r="H24" s="1" t="s">
        <v>7814</v>
      </c>
      <c r="I24" s="1"/>
      <c r="J24" s="1" t="s">
        <v>1627</v>
      </c>
      <c r="K24" s="1">
        <v>80.5</v>
      </c>
      <c r="L24" s="1" t="s">
        <v>8</v>
      </c>
      <c r="M24" s="1">
        <v>0</v>
      </c>
      <c r="N24" s="1">
        <v>0</v>
      </c>
      <c r="O24" s="1">
        <v>0</v>
      </c>
      <c r="P24" s="1">
        <v>0</v>
      </c>
      <c r="Q24" s="1">
        <v>0</v>
      </c>
      <c r="R24" s="1">
        <v>0</v>
      </c>
      <c r="S24" s="3">
        <v>0</v>
      </c>
      <c r="T24" s="3">
        <v>0</v>
      </c>
      <c r="U24" s="3" t="s">
        <v>1627</v>
      </c>
      <c r="V24" s="3"/>
      <c r="W24" s="3"/>
      <c r="X24" s="3"/>
      <c r="Y24" s="3"/>
      <c r="Z24" s="3"/>
      <c r="AA24" s="3"/>
      <c r="AB24" s="95"/>
      <c r="AC24" s="67"/>
      <c r="AD24" s="67"/>
      <c r="AE24" s="67"/>
      <c r="AF24" s="67"/>
      <c r="AG24" s="67"/>
      <c r="AH24" s="67"/>
      <c r="AI24" s="67"/>
      <c r="AJ24" s="67"/>
      <c r="AK24" s="67"/>
      <c r="AL24" s="67"/>
      <c r="AM24" s="67"/>
      <c r="AN24" s="98"/>
      <c r="AO24" s="67"/>
    </row>
    <row r="25" spans="1:41" s="24" customFormat="1">
      <c r="A25" s="4" t="s">
        <v>7538</v>
      </c>
      <c r="B25" s="4">
        <v>2012</v>
      </c>
      <c r="C25" s="4" t="s">
        <v>8239</v>
      </c>
      <c r="D25" s="4" t="s">
        <v>8240</v>
      </c>
      <c r="E25" s="4" t="s">
        <v>2069</v>
      </c>
      <c r="F25" s="4">
        <v>158</v>
      </c>
      <c r="G25" s="4" t="s">
        <v>7779</v>
      </c>
      <c r="H25" s="4" t="s">
        <v>8241</v>
      </c>
      <c r="I25" s="4"/>
      <c r="J25" s="4" t="s">
        <v>1627</v>
      </c>
      <c r="K25" s="4">
        <v>310</v>
      </c>
      <c r="L25" s="4" t="s">
        <v>27</v>
      </c>
      <c r="M25" s="4">
        <v>0</v>
      </c>
      <c r="N25" s="4">
        <v>0</v>
      </c>
      <c r="O25" s="4">
        <v>58.9</v>
      </c>
      <c r="P25" s="4">
        <v>0</v>
      </c>
      <c r="Q25" s="4">
        <v>0</v>
      </c>
      <c r="R25" s="4">
        <v>2</v>
      </c>
      <c r="S25" s="16">
        <v>19.100000000000001</v>
      </c>
      <c r="T25" s="16">
        <v>0.4</v>
      </c>
      <c r="U25" s="16" t="s">
        <v>1627</v>
      </c>
      <c r="V25" s="16"/>
      <c r="W25" s="16"/>
      <c r="X25" s="16"/>
      <c r="Y25" s="16"/>
      <c r="Z25" s="16"/>
      <c r="AA25" s="16"/>
      <c r="AB25" s="28" t="str">
        <f>[1]IT!B$112</f>
        <v>1.(c)</v>
      </c>
      <c r="AC25" s="31" t="str">
        <f>[1]IT!C$112</f>
        <v>ENEL PRODUZIONE SPA</v>
      </c>
      <c r="AD25" s="31" t="str">
        <f>[1]IT!D$112</f>
        <v>Enel Produzione SpA – Centrale Turbogas Assemini</v>
      </c>
      <c r="AE25" s="31">
        <f>[1]IT!E$112</f>
        <v>28198</v>
      </c>
      <c r="AF25" s="31" t="str">
        <f>[1]IT!F$112</f>
        <v>Zona ind. Macchiareddu</v>
      </c>
      <c r="AG25" s="31" t="str">
        <f>[1]IT!G$112</f>
        <v>SNC</v>
      </c>
      <c r="AH25" s="31" t="str">
        <f>[1]IT!H$112</f>
        <v>ASSEMINI</v>
      </c>
      <c r="AI25" s="31" t="str">
        <f>[1]IT!I$112</f>
        <v>09032</v>
      </c>
      <c r="AJ25" s="31">
        <f>[1]IT!J$112</f>
        <v>0</v>
      </c>
      <c r="AK25" s="31">
        <f>[1]IT!K$112</f>
        <v>0</v>
      </c>
      <c r="AL25" s="31">
        <f>[1]IT!L$112</f>
        <v>0</v>
      </c>
      <c r="AM25" s="31">
        <f>[1]IT!M$112</f>
        <v>0</v>
      </c>
      <c r="AN25" s="8" t="s">
        <v>810</v>
      </c>
      <c r="AO25" s="5"/>
    </row>
    <row r="26" spans="1:41" s="24" customFormat="1">
      <c r="A26" s="4" t="s">
        <v>7538</v>
      </c>
      <c r="B26" s="4">
        <v>2012</v>
      </c>
      <c r="C26" s="4" t="s">
        <v>8242</v>
      </c>
      <c r="D26" s="4" t="s">
        <v>8243</v>
      </c>
      <c r="E26" s="4" t="s">
        <v>2073</v>
      </c>
      <c r="F26" s="4">
        <v>159</v>
      </c>
      <c r="G26" s="4" t="s">
        <v>7779</v>
      </c>
      <c r="H26" s="4" t="s">
        <v>8241</v>
      </c>
      <c r="I26" s="4"/>
      <c r="J26" s="4" t="s">
        <v>1627</v>
      </c>
      <c r="K26" s="4">
        <v>310</v>
      </c>
      <c r="L26" s="4" t="s">
        <v>27</v>
      </c>
      <c r="M26" s="4">
        <v>0</v>
      </c>
      <c r="N26" s="4">
        <v>0</v>
      </c>
      <c r="O26" s="4">
        <v>59.4</v>
      </c>
      <c r="P26" s="4">
        <v>0</v>
      </c>
      <c r="Q26" s="4">
        <v>0</v>
      </c>
      <c r="R26" s="4">
        <v>1.9</v>
      </c>
      <c r="S26" s="16">
        <v>16.100000000000001</v>
      </c>
      <c r="T26" s="16">
        <v>0.37</v>
      </c>
      <c r="U26" s="16" t="s">
        <v>1627</v>
      </c>
      <c r="V26" s="16"/>
      <c r="W26" s="16"/>
      <c r="X26" s="16"/>
      <c r="Y26" s="16"/>
      <c r="Z26" s="16"/>
      <c r="AA26" s="16"/>
      <c r="AB26" s="28" t="str">
        <f>[1]IT!B$112</f>
        <v>1.(c)</v>
      </c>
      <c r="AC26" s="31" t="str">
        <f>[1]IT!C$112</f>
        <v>ENEL PRODUZIONE SPA</v>
      </c>
      <c r="AD26" s="31" t="str">
        <f>[1]IT!D$112</f>
        <v>Enel Produzione SpA – Centrale Turbogas Assemini</v>
      </c>
      <c r="AE26" s="31">
        <f>[1]IT!E$112</f>
        <v>28198</v>
      </c>
      <c r="AF26" s="31" t="str">
        <f>[1]IT!F$112</f>
        <v>Zona ind. Macchiareddu</v>
      </c>
      <c r="AG26" s="31" t="str">
        <f>[1]IT!G$112</f>
        <v>SNC</v>
      </c>
      <c r="AH26" s="31" t="str">
        <f>[1]IT!H$112</f>
        <v>ASSEMINI</v>
      </c>
      <c r="AI26" s="31" t="str">
        <f>[1]IT!I$112</f>
        <v>09032</v>
      </c>
      <c r="AJ26" s="31">
        <f>[1]IT!J$112</f>
        <v>0</v>
      </c>
      <c r="AK26" s="31">
        <f>[1]IT!K$112</f>
        <v>0</v>
      </c>
      <c r="AL26" s="31">
        <f>[1]IT!L$112</f>
        <v>0</v>
      </c>
      <c r="AM26" s="31">
        <f>[1]IT!M$112</f>
        <v>0</v>
      </c>
      <c r="AN26" s="8" t="s">
        <v>810</v>
      </c>
      <c r="AO26" s="5"/>
    </row>
    <row r="27" spans="1:41" s="24" customFormat="1">
      <c r="A27" s="4" t="s">
        <v>7538</v>
      </c>
      <c r="B27" s="4">
        <v>2012</v>
      </c>
      <c r="C27" s="4" t="s">
        <v>7913</v>
      </c>
      <c r="D27" s="4" t="s">
        <v>7914</v>
      </c>
      <c r="E27" s="4" t="s">
        <v>2792</v>
      </c>
      <c r="F27" s="4">
        <v>317</v>
      </c>
      <c r="G27" s="4" t="s">
        <v>7881</v>
      </c>
      <c r="H27" s="4" t="s">
        <v>7915</v>
      </c>
      <c r="I27" s="4"/>
      <c r="J27" s="4" t="s">
        <v>1627</v>
      </c>
      <c r="K27" s="4">
        <v>96</v>
      </c>
      <c r="L27" s="4" t="s">
        <v>8</v>
      </c>
      <c r="M27" s="4">
        <v>0</v>
      </c>
      <c r="N27" s="4">
        <v>0</v>
      </c>
      <c r="O27" s="4">
        <v>0</v>
      </c>
      <c r="P27" s="4">
        <v>24.011578998000001</v>
      </c>
      <c r="Q27" s="4">
        <v>0</v>
      </c>
      <c r="R27" s="4">
        <v>3.0000000000000001E-3</v>
      </c>
      <c r="S27" s="16">
        <v>0.74</v>
      </c>
      <c r="T27" s="16">
        <v>5.9999999999999995E-4</v>
      </c>
      <c r="U27" s="16" t="s">
        <v>1627</v>
      </c>
      <c r="V27" s="16"/>
      <c r="W27" s="16"/>
      <c r="X27" s="16"/>
      <c r="Y27" s="16"/>
      <c r="Z27" s="16"/>
      <c r="AA27" s="16"/>
      <c r="AB27" s="28" t="str">
        <f>[1]IT!B$125</f>
        <v>1.(c)</v>
      </c>
      <c r="AC27" s="31" t="str">
        <f>[1]IT!C$125</f>
        <v>Fenice SpA</v>
      </c>
      <c r="AD27" s="31" t="str">
        <f>[1]IT!D$125</f>
        <v>Unità Operativa Atessa</v>
      </c>
      <c r="AE27" s="31">
        <f>[1]IT!E$125</f>
        <v>77685</v>
      </c>
      <c r="AF27" s="31" t="str">
        <f>[1]IT!F$125</f>
        <v>Viale Avv. Giovanni Agnelli</v>
      </c>
      <c r="AG27" s="31" t="str">
        <f>[1]IT!G$125</f>
        <v>10</v>
      </c>
      <c r="AH27" s="31" t="str">
        <f>[1]IT!H$125</f>
        <v>ATESSA</v>
      </c>
      <c r="AI27" s="31" t="str">
        <f>[1]IT!I$125</f>
        <v>66041</v>
      </c>
      <c r="AJ27" s="31">
        <f>[1]IT!J$125</f>
        <v>0</v>
      </c>
      <c r="AK27" s="31">
        <f>[1]IT!K$125</f>
        <v>0</v>
      </c>
      <c r="AL27" s="31">
        <f>[1]IT!L$125</f>
        <v>0</v>
      </c>
      <c r="AM27" s="31">
        <f>[1]IT!M$125</f>
        <v>0</v>
      </c>
      <c r="AN27" s="42" t="s">
        <v>810</v>
      </c>
      <c r="AO27" s="31"/>
    </row>
    <row r="28" spans="1:41" s="24" customFormat="1">
      <c r="A28" s="4" t="s">
        <v>7538</v>
      </c>
      <c r="B28" s="4">
        <v>2012</v>
      </c>
      <c r="C28" s="4" t="s">
        <v>7569</v>
      </c>
      <c r="D28" s="4" t="s">
        <v>7570</v>
      </c>
      <c r="E28" s="4" t="s">
        <v>2724</v>
      </c>
      <c r="F28" s="4">
        <v>303</v>
      </c>
      <c r="G28" s="4" t="s">
        <v>7571</v>
      </c>
      <c r="H28" s="4" t="s">
        <v>7572</v>
      </c>
      <c r="I28" s="4"/>
      <c r="J28" s="4" t="s">
        <v>633</v>
      </c>
      <c r="K28" s="4">
        <v>52</v>
      </c>
      <c r="L28" s="4" t="s">
        <v>8</v>
      </c>
      <c r="M28" s="4">
        <v>0</v>
      </c>
      <c r="N28" s="4">
        <v>0</v>
      </c>
      <c r="O28" s="4">
        <v>444.76415823000002</v>
      </c>
      <c r="P28" s="4">
        <v>0</v>
      </c>
      <c r="Q28" s="4">
        <v>332.32464556999997</v>
      </c>
      <c r="R28" s="4">
        <v>182</v>
      </c>
      <c r="S28" s="16">
        <v>98</v>
      </c>
      <c r="T28" s="16">
        <v>10</v>
      </c>
      <c r="U28" s="16" t="s">
        <v>1627</v>
      </c>
      <c r="V28" s="16"/>
      <c r="W28" s="16"/>
      <c r="X28" s="16"/>
      <c r="Y28" s="16"/>
      <c r="Z28" s="16"/>
      <c r="AA28" s="16"/>
      <c r="AB28" s="41" t="str">
        <f>[1]IT!B$130</f>
        <v>1.(a)</v>
      </c>
      <c r="AC28" s="24" t="str">
        <f>[1]IT!C$130</f>
        <v>ESSO ITALIANA s.r.l.</v>
      </c>
      <c r="AD28" s="24" t="str">
        <f>[1]IT!D$130</f>
        <v>ESSO ITALIANA Raffineria di Augusta</v>
      </c>
      <c r="AE28" s="24">
        <f>[1]IT!E$130</f>
        <v>7365</v>
      </c>
      <c r="AF28" s="24" t="str">
        <f>[1]IT!F$130</f>
        <v>c.p. 101 / contrada Marcellino</v>
      </c>
      <c r="AG28" s="24" t="str">
        <f>[1]IT!G$130</f>
        <v>SNC</v>
      </c>
      <c r="AH28" s="24" t="str">
        <f>[1]IT!H$130</f>
        <v>AUGUSTA</v>
      </c>
      <c r="AI28" s="24" t="str">
        <f>[1]IT!I$130</f>
        <v>96011</v>
      </c>
      <c r="AJ28" s="24">
        <f>[1]IT!J$130</f>
        <v>3130</v>
      </c>
      <c r="AK28" s="24">
        <f>[1]IT!K$130</f>
        <v>8100</v>
      </c>
      <c r="AL28" s="24">
        <f>[1]IT!L$130</f>
        <v>0</v>
      </c>
      <c r="AM28" s="24">
        <f>[1]IT!M$130</f>
        <v>1890</v>
      </c>
      <c r="AN28" s="23" t="s">
        <v>810</v>
      </c>
    </row>
    <row r="29" spans="1:41" s="24" customFormat="1">
      <c r="A29" s="4" t="s">
        <v>7538</v>
      </c>
      <c r="B29" s="4">
        <v>2012</v>
      </c>
      <c r="C29" s="4" t="s">
        <v>7573</v>
      </c>
      <c r="D29" s="4" t="s">
        <v>7574</v>
      </c>
      <c r="E29" s="4" t="s">
        <v>2729</v>
      </c>
      <c r="F29" s="4">
        <v>304</v>
      </c>
      <c r="G29" s="4" t="s">
        <v>7571</v>
      </c>
      <c r="H29" s="4" t="s">
        <v>7572</v>
      </c>
      <c r="I29" s="4"/>
      <c r="J29" s="4" t="s">
        <v>633</v>
      </c>
      <c r="K29" s="4">
        <v>52</v>
      </c>
      <c r="L29" s="4" t="s">
        <v>8</v>
      </c>
      <c r="M29" s="4">
        <v>0</v>
      </c>
      <c r="N29" s="4">
        <v>0</v>
      </c>
      <c r="O29" s="4">
        <v>657.11014685999999</v>
      </c>
      <c r="P29" s="4">
        <v>0</v>
      </c>
      <c r="Q29" s="4">
        <v>386.01591248</v>
      </c>
      <c r="R29" s="4">
        <v>273</v>
      </c>
      <c r="S29" s="16">
        <v>138</v>
      </c>
      <c r="T29" s="16">
        <v>15</v>
      </c>
      <c r="U29" s="16" t="s">
        <v>1627</v>
      </c>
      <c r="V29" s="16"/>
      <c r="W29" s="16"/>
      <c r="X29" s="16"/>
      <c r="Y29" s="16"/>
      <c r="Z29" s="16"/>
      <c r="AA29" s="16"/>
      <c r="AB29" s="41" t="str">
        <f>[1]IT!B$130</f>
        <v>1.(a)</v>
      </c>
      <c r="AC29" s="24" t="str">
        <f>[1]IT!C$130</f>
        <v>ESSO ITALIANA s.r.l.</v>
      </c>
      <c r="AD29" s="24" t="str">
        <f>[1]IT!D$130</f>
        <v>ESSO ITALIANA Raffineria di Augusta</v>
      </c>
      <c r="AE29" s="24">
        <f>[1]IT!E$130</f>
        <v>7365</v>
      </c>
      <c r="AF29" s="24" t="str">
        <f>[1]IT!F$130</f>
        <v>c.p. 101 / contrada Marcellino</v>
      </c>
      <c r="AG29" s="24" t="str">
        <f>[1]IT!G$130</f>
        <v>SNC</v>
      </c>
      <c r="AH29" s="24" t="str">
        <f>[1]IT!H$130</f>
        <v>AUGUSTA</v>
      </c>
      <c r="AI29" s="24" t="str">
        <f>[1]IT!I$130</f>
        <v>96011</v>
      </c>
      <c r="AJ29" s="24">
        <f>[1]IT!J$130</f>
        <v>3130</v>
      </c>
      <c r="AK29" s="24">
        <f>[1]IT!K$130</f>
        <v>8100</v>
      </c>
      <c r="AL29" s="24">
        <f>[1]IT!L$130</f>
        <v>0</v>
      </c>
      <c r="AM29" s="24">
        <f>[1]IT!M$130</f>
        <v>1890</v>
      </c>
      <c r="AN29" s="23" t="s">
        <v>810</v>
      </c>
    </row>
    <row r="30" spans="1:41" s="24" customFormat="1">
      <c r="A30" s="4" t="s">
        <v>7538</v>
      </c>
      <c r="B30" s="4">
        <v>2012</v>
      </c>
      <c r="C30" s="4" t="s">
        <v>7637</v>
      </c>
      <c r="D30" s="4" t="s">
        <v>7638</v>
      </c>
      <c r="E30" s="4" t="s">
        <v>2734</v>
      </c>
      <c r="F30" s="4">
        <v>305</v>
      </c>
      <c r="G30" s="4" t="s">
        <v>7571</v>
      </c>
      <c r="H30" s="4" t="s">
        <v>7572</v>
      </c>
      <c r="I30" s="4"/>
      <c r="J30" s="4" t="s">
        <v>633</v>
      </c>
      <c r="K30" s="4">
        <v>59</v>
      </c>
      <c r="L30" s="4" t="s">
        <v>8</v>
      </c>
      <c r="M30" s="4">
        <v>0</v>
      </c>
      <c r="N30" s="4">
        <v>0</v>
      </c>
      <c r="O30" s="4">
        <v>0</v>
      </c>
      <c r="P30" s="4">
        <v>0</v>
      </c>
      <c r="Q30" s="4">
        <v>938.49401487</v>
      </c>
      <c r="R30" s="4">
        <v>4.9095316498866897</v>
      </c>
      <c r="S30" s="16">
        <v>32.158105455865403</v>
      </c>
      <c r="T30" s="16">
        <v>1.34237963141456</v>
      </c>
      <c r="U30" s="16" t="s">
        <v>1627</v>
      </c>
      <c r="V30" s="16"/>
      <c r="W30" s="16"/>
      <c r="X30" s="16"/>
      <c r="Y30" s="16"/>
      <c r="Z30" s="16"/>
      <c r="AA30" s="16"/>
      <c r="AB30" s="41" t="str">
        <f>[1]IT!B$130</f>
        <v>1.(a)</v>
      </c>
      <c r="AC30" s="24" t="str">
        <f>[1]IT!C$130</f>
        <v>ESSO ITALIANA s.r.l.</v>
      </c>
      <c r="AD30" s="24" t="str">
        <f>[1]IT!D$130</f>
        <v>ESSO ITALIANA Raffineria di Augusta</v>
      </c>
      <c r="AE30" s="24">
        <f>[1]IT!E$130</f>
        <v>7365</v>
      </c>
      <c r="AF30" s="24" t="str">
        <f>[1]IT!F$130</f>
        <v>c.p. 101 / contrada Marcellino</v>
      </c>
      <c r="AG30" s="24" t="str">
        <f>[1]IT!G$130</f>
        <v>SNC</v>
      </c>
      <c r="AH30" s="24" t="str">
        <f>[1]IT!H$130</f>
        <v>AUGUSTA</v>
      </c>
      <c r="AI30" s="24" t="str">
        <f>[1]IT!I$130</f>
        <v>96011</v>
      </c>
      <c r="AJ30" s="24">
        <f>[1]IT!J$130</f>
        <v>3130</v>
      </c>
      <c r="AK30" s="24">
        <f>[1]IT!K$130</f>
        <v>8100</v>
      </c>
      <c r="AL30" s="24">
        <f>[1]IT!L$130</f>
        <v>0</v>
      </c>
      <c r="AM30" s="24">
        <f>[1]IT!M$130</f>
        <v>1890</v>
      </c>
      <c r="AN30" s="23" t="s">
        <v>810</v>
      </c>
      <c r="AO30" s="31"/>
    </row>
    <row r="31" spans="1:41" s="24" customFormat="1">
      <c r="A31" s="4" t="s">
        <v>7538</v>
      </c>
      <c r="B31" s="4">
        <v>2012</v>
      </c>
      <c r="C31" s="4" t="s">
        <v>7675</v>
      </c>
      <c r="D31" s="4" t="s">
        <v>7676</v>
      </c>
      <c r="E31" s="4" t="s">
        <v>2739</v>
      </c>
      <c r="F31" s="4">
        <v>306</v>
      </c>
      <c r="G31" s="4" t="s">
        <v>7571</v>
      </c>
      <c r="H31" s="4" t="s">
        <v>7572</v>
      </c>
      <c r="I31" s="4"/>
      <c r="J31" s="4" t="s">
        <v>1627</v>
      </c>
      <c r="K31" s="4">
        <v>62</v>
      </c>
      <c r="L31" s="4" t="s">
        <v>27</v>
      </c>
      <c r="M31" s="4">
        <v>0</v>
      </c>
      <c r="N31" s="4">
        <v>0</v>
      </c>
      <c r="O31" s="4">
        <v>5.2581850611000007</v>
      </c>
      <c r="P31" s="4">
        <v>0</v>
      </c>
      <c r="Q31" s="4">
        <v>1406.8458507</v>
      </c>
      <c r="R31" s="4">
        <v>0.17877459390998701</v>
      </c>
      <c r="S31" s="16">
        <v>101.632335535039</v>
      </c>
      <c r="T31" s="16">
        <v>0.64333488416392504</v>
      </c>
      <c r="U31" s="16"/>
      <c r="V31" s="16"/>
      <c r="W31" s="16"/>
      <c r="X31" s="16"/>
      <c r="Y31" s="16"/>
      <c r="Z31" s="16"/>
      <c r="AA31" s="16"/>
      <c r="AB31" s="41" t="str">
        <f>[1]IT!B$130</f>
        <v>1.(a)</v>
      </c>
      <c r="AC31" s="24" t="str">
        <f>[1]IT!C$130</f>
        <v>ESSO ITALIANA s.r.l.</v>
      </c>
      <c r="AD31" s="24" t="str">
        <f>[1]IT!D$130</f>
        <v>ESSO ITALIANA Raffineria di Augusta</v>
      </c>
      <c r="AE31" s="24">
        <f>[1]IT!E$130</f>
        <v>7365</v>
      </c>
      <c r="AF31" s="24" t="str">
        <f>[1]IT!F$130</f>
        <v>c.p. 101 / contrada Marcellino</v>
      </c>
      <c r="AG31" s="24" t="str">
        <f>[1]IT!G$130</f>
        <v>SNC</v>
      </c>
      <c r="AH31" s="24" t="str">
        <f>[1]IT!H$130</f>
        <v>AUGUSTA</v>
      </c>
      <c r="AI31" s="24" t="str">
        <f>[1]IT!I$130</f>
        <v>96011</v>
      </c>
      <c r="AJ31" s="24">
        <f>[1]IT!J$130</f>
        <v>3130</v>
      </c>
      <c r="AK31" s="24">
        <f>[1]IT!K$130</f>
        <v>8100</v>
      </c>
      <c r="AL31" s="24">
        <f>[1]IT!L$130</f>
        <v>0</v>
      </c>
      <c r="AM31" s="24">
        <f>[1]IT!M$130</f>
        <v>1890</v>
      </c>
      <c r="AN31" s="23" t="s">
        <v>810</v>
      </c>
    </row>
    <row r="32" spans="1:41" s="24" customFormat="1">
      <c r="A32" s="4" t="s">
        <v>7538</v>
      </c>
      <c r="B32" s="4">
        <v>2012</v>
      </c>
      <c r="C32" s="4" t="s">
        <v>7677</v>
      </c>
      <c r="D32" s="4" t="s">
        <v>7678</v>
      </c>
      <c r="E32" s="4" t="s">
        <v>2744</v>
      </c>
      <c r="F32" s="4">
        <v>307</v>
      </c>
      <c r="G32" s="4" t="s">
        <v>7571</v>
      </c>
      <c r="H32" s="4" t="s">
        <v>7572</v>
      </c>
      <c r="I32" s="4"/>
      <c r="J32" s="4" t="s">
        <v>1627</v>
      </c>
      <c r="K32" s="4">
        <v>62</v>
      </c>
      <c r="L32" s="4" t="s">
        <v>27</v>
      </c>
      <c r="M32" s="4">
        <v>0</v>
      </c>
      <c r="N32" s="4">
        <v>0</v>
      </c>
      <c r="O32" s="4">
        <v>46.086602829999997</v>
      </c>
      <c r="P32" s="4">
        <v>0</v>
      </c>
      <c r="Q32" s="4">
        <v>1440.3732746000001</v>
      </c>
      <c r="R32" s="4">
        <v>1.4772919882667399</v>
      </c>
      <c r="S32" s="16">
        <v>123.273422037103</v>
      </c>
      <c r="T32" s="16">
        <v>0.96212140974626803</v>
      </c>
      <c r="U32" s="16" t="s">
        <v>1627</v>
      </c>
      <c r="V32" s="16"/>
      <c r="W32" s="16"/>
      <c r="X32" s="16"/>
      <c r="Y32" s="16"/>
      <c r="Z32" s="16"/>
      <c r="AA32" s="16"/>
      <c r="AB32" s="41" t="str">
        <f>[1]IT!B$130</f>
        <v>1.(a)</v>
      </c>
      <c r="AC32" s="24" t="str">
        <f>[1]IT!C$130</f>
        <v>ESSO ITALIANA s.r.l.</v>
      </c>
      <c r="AD32" s="24" t="str">
        <f>[1]IT!D$130</f>
        <v>ESSO ITALIANA Raffineria di Augusta</v>
      </c>
      <c r="AE32" s="24">
        <f>[1]IT!E$130</f>
        <v>7365</v>
      </c>
      <c r="AF32" s="24" t="str">
        <f>[1]IT!F$130</f>
        <v>c.p. 101 / contrada Marcellino</v>
      </c>
      <c r="AG32" s="24" t="str">
        <f>[1]IT!G$130</f>
        <v>SNC</v>
      </c>
      <c r="AH32" s="24" t="str">
        <f>[1]IT!H$130</f>
        <v>AUGUSTA</v>
      </c>
      <c r="AI32" s="24" t="str">
        <f>[1]IT!I$130</f>
        <v>96011</v>
      </c>
      <c r="AJ32" s="24">
        <f>[1]IT!J$130</f>
        <v>3130</v>
      </c>
      <c r="AK32" s="24">
        <f>[1]IT!K$130</f>
        <v>8100</v>
      </c>
      <c r="AL32" s="24">
        <f>[1]IT!L$130</f>
        <v>0</v>
      </c>
      <c r="AM32" s="24">
        <f>[1]IT!M$130</f>
        <v>1890</v>
      </c>
      <c r="AN32" s="23" t="s">
        <v>810</v>
      </c>
    </row>
    <row r="33" spans="1:41" s="24" customFormat="1">
      <c r="A33" s="4" t="s">
        <v>7538</v>
      </c>
      <c r="B33" s="4">
        <v>2012</v>
      </c>
      <c r="C33" s="4" t="s">
        <v>7805</v>
      </c>
      <c r="D33" s="4" t="s">
        <v>7806</v>
      </c>
      <c r="E33" s="4" t="s">
        <v>2749</v>
      </c>
      <c r="F33" s="4">
        <v>308</v>
      </c>
      <c r="G33" s="4" t="s">
        <v>7571</v>
      </c>
      <c r="H33" s="4" t="s">
        <v>7572</v>
      </c>
      <c r="I33" s="4"/>
      <c r="J33" s="4" t="s">
        <v>633</v>
      </c>
      <c r="K33" s="4">
        <v>74</v>
      </c>
      <c r="L33" s="4" t="s">
        <v>8</v>
      </c>
      <c r="M33" s="4">
        <v>0</v>
      </c>
      <c r="N33" s="4">
        <v>0</v>
      </c>
      <c r="O33" s="4">
        <v>766.83758689000001</v>
      </c>
      <c r="P33" s="4">
        <v>0</v>
      </c>
      <c r="Q33" s="4">
        <v>617.93013435</v>
      </c>
      <c r="R33" s="4">
        <v>326</v>
      </c>
      <c r="S33" s="16">
        <v>172</v>
      </c>
      <c r="T33" s="16">
        <v>18</v>
      </c>
      <c r="U33" s="16" t="s">
        <v>1627</v>
      </c>
      <c r="V33" s="16"/>
      <c r="W33" s="16"/>
      <c r="X33" s="16"/>
      <c r="Y33" s="16"/>
      <c r="Z33" s="16"/>
      <c r="AA33" s="16"/>
      <c r="AB33" s="41" t="str">
        <f>[1]IT!B$130</f>
        <v>1.(a)</v>
      </c>
      <c r="AC33" s="24" t="str">
        <f>[1]IT!C$130</f>
        <v>ESSO ITALIANA s.r.l.</v>
      </c>
      <c r="AD33" s="24" t="str">
        <f>[1]IT!D$130</f>
        <v>ESSO ITALIANA Raffineria di Augusta</v>
      </c>
      <c r="AE33" s="24">
        <f>[1]IT!E$130</f>
        <v>7365</v>
      </c>
      <c r="AF33" s="24" t="str">
        <f>[1]IT!F$130</f>
        <v>c.p. 101 / contrada Marcellino</v>
      </c>
      <c r="AG33" s="24" t="str">
        <f>[1]IT!G$130</f>
        <v>SNC</v>
      </c>
      <c r="AH33" s="24" t="str">
        <f>[1]IT!H$130</f>
        <v>AUGUSTA</v>
      </c>
      <c r="AI33" s="24" t="str">
        <f>[1]IT!I$130</f>
        <v>96011</v>
      </c>
      <c r="AJ33" s="24">
        <f>[1]IT!J$130</f>
        <v>3130</v>
      </c>
      <c r="AK33" s="24">
        <f>[1]IT!K$130</f>
        <v>8100</v>
      </c>
      <c r="AL33" s="24">
        <f>[1]IT!L$130</f>
        <v>0</v>
      </c>
      <c r="AM33" s="24">
        <f>[1]IT!M$130</f>
        <v>1890</v>
      </c>
      <c r="AN33" s="23" t="s">
        <v>810</v>
      </c>
      <c r="AO33" s="31"/>
    </row>
    <row r="34" spans="1:41" s="24" customFormat="1">
      <c r="A34" s="4" t="s">
        <v>7538</v>
      </c>
      <c r="B34" s="4">
        <v>2012</v>
      </c>
      <c r="C34" s="4" t="s">
        <v>7866</v>
      </c>
      <c r="D34" s="4" t="s">
        <v>7867</v>
      </c>
      <c r="E34" s="4" t="s">
        <v>2753</v>
      </c>
      <c r="F34" s="4">
        <v>309</v>
      </c>
      <c r="G34" s="4" t="s">
        <v>7571</v>
      </c>
      <c r="H34" s="4" t="s">
        <v>7572</v>
      </c>
      <c r="I34" s="4"/>
      <c r="J34" s="4" t="s">
        <v>633</v>
      </c>
      <c r="K34" s="4">
        <v>87</v>
      </c>
      <c r="L34" s="4" t="s">
        <v>8</v>
      </c>
      <c r="M34" s="4">
        <v>0</v>
      </c>
      <c r="N34" s="4">
        <v>0</v>
      </c>
      <c r="O34" s="4">
        <v>0</v>
      </c>
      <c r="P34" s="4">
        <v>0</v>
      </c>
      <c r="Q34" s="4">
        <v>1369.2253132000001</v>
      </c>
      <c r="R34" s="4">
        <v>7.1628107421546199</v>
      </c>
      <c r="S34" s="16">
        <v>65.856523359594306</v>
      </c>
      <c r="T34" s="16">
        <v>0.51652175183995497</v>
      </c>
      <c r="U34" s="16" t="s">
        <v>1627</v>
      </c>
      <c r="V34" s="16"/>
      <c r="W34" s="16"/>
      <c r="X34" s="16"/>
      <c r="Y34" s="16"/>
      <c r="Z34" s="16"/>
      <c r="AA34" s="16"/>
      <c r="AB34" s="41" t="str">
        <f>[1]IT!B$130</f>
        <v>1.(a)</v>
      </c>
      <c r="AC34" s="24" t="str">
        <f>[1]IT!C$130</f>
        <v>ESSO ITALIANA s.r.l.</v>
      </c>
      <c r="AD34" s="24" t="str">
        <f>[1]IT!D$130</f>
        <v>ESSO ITALIANA Raffineria di Augusta</v>
      </c>
      <c r="AE34" s="24">
        <f>[1]IT!E$130</f>
        <v>7365</v>
      </c>
      <c r="AF34" s="24" t="str">
        <f>[1]IT!F$130</f>
        <v>c.p. 101 / contrada Marcellino</v>
      </c>
      <c r="AG34" s="24" t="str">
        <f>[1]IT!G$130</f>
        <v>SNC</v>
      </c>
      <c r="AH34" s="24" t="str">
        <f>[1]IT!H$130</f>
        <v>AUGUSTA</v>
      </c>
      <c r="AI34" s="24" t="str">
        <f>[1]IT!I$130</f>
        <v>96011</v>
      </c>
      <c r="AJ34" s="24">
        <f>[1]IT!J$130</f>
        <v>3130</v>
      </c>
      <c r="AK34" s="24">
        <f>[1]IT!K$130</f>
        <v>8100</v>
      </c>
      <c r="AL34" s="24">
        <f>[1]IT!L$130</f>
        <v>0</v>
      </c>
      <c r="AM34" s="24">
        <f>[1]IT!M$130</f>
        <v>1890</v>
      </c>
      <c r="AN34" s="23" t="s">
        <v>810</v>
      </c>
      <c r="AO34" s="31"/>
    </row>
    <row r="35" spans="1:41" s="31" customFormat="1">
      <c r="A35" s="4" t="s">
        <v>7538</v>
      </c>
      <c r="B35" s="4">
        <v>2012</v>
      </c>
      <c r="C35" s="4" t="s">
        <v>7903</v>
      </c>
      <c r="D35" s="4" t="s">
        <v>7904</v>
      </c>
      <c r="E35" s="4" t="s">
        <v>2758</v>
      </c>
      <c r="F35" s="4">
        <v>310</v>
      </c>
      <c r="G35" s="4" t="s">
        <v>7571</v>
      </c>
      <c r="H35" s="4" t="s">
        <v>7572</v>
      </c>
      <c r="I35" s="4"/>
      <c r="J35" s="4" t="s">
        <v>633</v>
      </c>
      <c r="K35" s="4">
        <v>92</v>
      </c>
      <c r="L35" s="4" t="s">
        <v>8</v>
      </c>
      <c r="M35" s="4">
        <v>0</v>
      </c>
      <c r="N35" s="4">
        <v>0</v>
      </c>
      <c r="O35" s="4">
        <v>0</v>
      </c>
      <c r="P35" s="4">
        <v>0</v>
      </c>
      <c r="Q35" s="4">
        <v>1651.6167152999999</v>
      </c>
      <c r="R35" s="4">
        <v>8.6400812458515599</v>
      </c>
      <c r="S35" s="16">
        <v>162.05822566006401</v>
      </c>
      <c r="T35" s="16">
        <v>0.21287544854212101</v>
      </c>
      <c r="U35" s="16" t="s">
        <v>1627</v>
      </c>
      <c r="V35" s="16"/>
      <c r="W35" s="16"/>
      <c r="X35" s="16"/>
      <c r="Y35" s="16"/>
      <c r="Z35" s="16"/>
      <c r="AA35" s="16"/>
      <c r="AB35" s="41" t="str">
        <f>[1]IT!B$130</f>
        <v>1.(a)</v>
      </c>
      <c r="AC35" s="24" t="str">
        <f>[1]IT!C$130</f>
        <v>ESSO ITALIANA s.r.l.</v>
      </c>
      <c r="AD35" s="24" t="str">
        <f>[1]IT!D$130</f>
        <v>ESSO ITALIANA Raffineria di Augusta</v>
      </c>
      <c r="AE35" s="24">
        <f>[1]IT!E$130</f>
        <v>7365</v>
      </c>
      <c r="AF35" s="24" t="str">
        <f>[1]IT!F$130</f>
        <v>c.p. 101 / contrada Marcellino</v>
      </c>
      <c r="AG35" s="24" t="str">
        <f>[1]IT!G$130</f>
        <v>SNC</v>
      </c>
      <c r="AH35" s="24" t="str">
        <f>[1]IT!H$130</f>
        <v>AUGUSTA</v>
      </c>
      <c r="AI35" s="24" t="str">
        <f>[1]IT!I$130</f>
        <v>96011</v>
      </c>
      <c r="AJ35" s="24">
        <f>[1]IT!J$130</f>
        <v>3130</v>
      </c>
      <c r="AK35" s="24">
        <f>[1]IT!K$130</f>
        <v>8100</v>
      </c>
      <c r="AL35" s="24">
        <f>[1]IT!L$130</f>
        <v>0</v>
      </c>
      <c r="AM35" s="24">
        <f>[1]IT!M$130</f>
        <v>1890</v>
      </c>
      <c r="AN35" s="23" t="s">
        <v>810</v>
      </c>
    </row>
    <row r="36" spans="1:41" s="31" customFormat="1">
      <c r="A36" s="4" t="s">
        <v>7538</v>
      </c>
      <c r="B36" s="4">
        <v>2012</v>
      </c>
      <c r="C36" s="4" t="s">
        <v>7925</v>
      </c>
      <c r="D36" s="4" t="s">
        <v>7926</v>
      </c>
      <c r="E36" s="4" t="s">
        <v>2763</v>
      </c>
      <c r="F36" s="4">
        <v>311</v>
      </c>
      <c r="G36" s="4" t="s">
        <v>7571</v>
      </c>
      <c r="H36" s="4" t="s">
        <v>7572</v>
      </c>
      <c r="I36" s="4"/>
      <c r="J36" s="4" t="s">
        <v>633</v>
      </c>
      <c r="K36" s="4">
        <v>102</v>
      </c>
      <c r="L36" s="4" t="s">
        <v>8</v>
      </c>
      <c r="M36" s="4">
        <v>0</v>
      </c>
      <c r="N36" s="4">
        <v>0</v>
      </c>
      <c r="O36" s="4">
        <v>0</v>
      </c>
      <c r="P36" s="4">
        <v>0</v>
      </c>
      <c r="Q36" s="4">
        <v>2413.0933024999999</v>
      </c>
      <c r="R36" s="4">
        <v>12.623583906924701</v>
      </c>
      <c r="S36" s="16">
        <v>161.69107824226899</v>
      </c>
      <c r="T36" s="16">
        <v>2.3010534229538901</v>
      </c>
      <c r="U36" s="16" t="s">
        <v>1627</v>
      </c>
      <c r="V36" s="16"/>
      <c r="W36" s="16"/>
      <c r="X36" s="16"/>
      <c r="Y36" s="16"/>
      <c r="Z36" s="16"/>
      <c r="AA36" s="16"/>
      <c r="AB36" s="41" t="str">
        <f>[1]IT!B$130</f>
        <v>1.(a)</v>
      </c>
      <c r="AC36" s="24" t="str">
        <f>[1]IT!C$130</f>
        <v>ESSO ITALIANA s.r.l.</v>
      </c>
      <c r="AD36" s="24" t="str">
        <f>[1]IT!D$130</f>
        <v>ESSO ITALIANA Raffineria di Augusta</v>
      </c>
      <c r="AE36" s="24">
        <f>[1]IT!E$130</f>
        <v>7365</v>
      </c>
      <c r="AF36" s="24" t="str">
        <f>[1]IT!F$130</f>
        <v>c.p. 101 / contrada Marcellino</v>
      </c>
      <c r="AG36" s="24" t="str">
        <f>[1]IT!G$130</f>
        <v>SNC</v>
      </c>
      <c r="AH36" s="24" t="str">
        <f>[1]IT!H$130</f>
        <v>AUGUSTA</v>
      </c>
      <c r="AI36" s="24" t="str">
        <f>[1]IT!I$130</f>
        <v>96011</v>
      </c>
      <c r="AJ36" s="24">
        <f>[1]IT!J$130</f>
        <v>3130</v>
      </c>
      <c r="AK36" s="24">
        <f>[1]IT!K$130</f>
        <v>8100</v>
      </c>
      <c r="AL36" s="24">
        <f>[1]IT!L$130</f>
        <v>0</v>
      </c>
      <c r="AM36" s="24">
        <f>[1]IT!M$130</f>
        <v>1890</v>
      </c>
      <c r="AN36" s="23" t="s">
        <v>810</v>
      </c>
      <c r="AO36" s="24"/>
    </row>
    <row r="37" spans="1:41" s="31" customFormat="1">
      <c r="A37" s="4" t="s">
        <v>7538</v>
      </c>
      <c r="B37" s="4">
        <v>2012</v>
      </c>
      <c r="C37" s="4" t="s">
        <v>8108</v>
      </c>
      <c r="D37" s="4" t="s">
        <v>8109</v>
      </c>
      <c r="E37" s="4" t="s">
        <v>2768</v>
      </c>
      <c r="F37" s="4">
        <v>312</v>
      </c>
      <c r="G37" s="4" t="s">
        <v>7571</v>
      </c>
      <c r="H37" s="4" t="s">
        <v>7572</v>
      </c>
      <c r="I37" s="4"/>
      <c r="J37" s="4" t="s">
        <v>633</v>
      </c>
      <c r="K37" s="4">
        <v>167</v>
      </c>
      <c r="L37" s="4" t="s">
        <v>8</v>
      </c>
      <c r="M37" s="4">
        <v>0</v>
      </c>
      <c r="N37" s="4">
        <v>0</v>
      </c>
      <c r="O37" s="4">
        <v>1392.8901099</v>
      </c>
      <c r="P37" s="4">
        <v>0</v>
      </c>
      <c r="Q37" s="4">
        <v>1000.3353112999999</v>
      </c>
      <c r="R37" s="4">
        <v>563</v>
      </c>
      <c r="S37" s="16">
        <v>262</v>
      </c>
      <c r="T37" s="16">
        <v>18</v>
      </c>
      <c r="U37" s="16" t="s">
        <v>1627</v>
      </c>
      <c r="V37" s="16"/>
      <c r="W37" s="16"/>
      <c r="X37" s="16"/>
      <c r="Y37" s="16"/>
      <c r="Z37" s="16"/>
      <c r="AA37" s="16"/>
      <c r="AB37" s="41" t="str">
        <f>[1]IT!B$130</f>
        <v>1.(a)</v>
      </c>
      <c r="AC37" s="24" t="str">
        <f>[1]IT!C$130</f>
        <v>ESSO ITALIANA s.r.l.</v>
      </c>
      <c r="AD37" s="24" t="str">
        <f>[1]IT!D$130</f>
        <v>ESSO ITALIANA Raffineria di Augusta</v>
      </c>
      <c r="AE37" s="24">
        <f>[1]IT!E$130</f>
        <v>7365</v>
      </c>
      <c r="AF37" s="24" t="str">
        <f>[1]IT!F$130</f>
        <v>c.p. 101 / contrada Marcellino</v>
      </c>
      <c r="AG37" s="24" t="str">
        <f>[1]IT!G$130</f>
        <v>SNC</v>
      </c>
      <c r="AH37" s="24" t="str">
        <f>[1]IT!H$130</f>
        <v>AUGUSTA</v>
      </c>
      <c r="AI37" s="24" t="str">
        <f>[1]IT!I$130</f>
        <v>96011</v>
      </c>
      <c r="AJ37" s="24">
        <f>[1]IT!J$130</f>
        <v>3130</v>
      </c>
      <c r="AK37" s="24">
        <f>[1]IT!K$130</f>
        <v>8100</v>
      </c>
      <c r="AL37" s="24">
        <f>[1]IT!L$130</f>
        <v>0</v>
      </c>
      <c r="AM37" s="24">
        <f>[1]IT!M$130</f>
        <v>1890</v>
      </c>
      <c r="AN37" s="23" t="s">
        <v>810</v>
      </c>
      <c r="AO37" s="5"/>
    </row>
    <row r="38" spans="1:41" s="31" customFormat="1">
      <c r="A38" s="4" t="s">
        <v>7538</v>
      </c>
      <c r="B38" s="4">
        <v>2012</v>
      </c>
      <c r="C38" s="4" t="s">
        <v>7799</v>
      </c>
      <c r="D38" s="4" t="s">
        <v>7800</v>
      </c>
      <c r="E38" s="4" t="s">
        <v>3126</v>
      </c>
      <c r="F38" s="4">
        <v>393</v>
      </c>
      <c r="G38" s="4" t="s">
        <v>7801</v>
      </c>
      <c r="H38" s="4" t="s">
        <v>7802</v>
      </c>
      <c r="I38" s="4"/>
      <c r="J38" s="4" t="s">
        <v>1627</v>
      </c>
      <c r="K38" s="4">
        <v>71.08</v>
      </c>
      <c r="L38" s="4" t="s">
        <v>8</v>
      </c>
      <c r="M38" s="4">
        <v>0</v>
      </c>
      <c r="N38" s="4">
        <v>0</v>
      </c>
      <c r="O38" s="4">
        <v>246.9</v>
      </c>
      <c r="P38" s="4">
        <v>324</v>
      </c>
      <c r="Q38" s="4">
        <v>0</v>
      </c>
      <c r="R38" s="4">
        <v>2.5529999999999999</v>
      </c>
      <c r="S38" s="16">
        <v>27.7</v>
      </c>
      <c r="T38" s="16">
        <v>1.2549999999999999</v>
      </c>
      <c r="U38" s="16" t="s">
        <v>1627</v>
      </c>
      <c r="V38" s="16"/>
      <c r="W38" s="16"/>
      <c r="X38" s="16"/>
      <c r="Y38" s="16"/>
      <c r="Z38" s="16"/>
      <c r="AA38" s="16"/>
      <c r="AB38" s="41" t="str">
        <f>[1]IT!B$131</f>
        <v>4.(a)</v>
      </c>
      <c r="AC38" s="24" t="str">
        <f>[1]IT!C$131</f>
        <v>SASOL ITALY S.p.A.</v>
      </c>
      <c r="AD38" s="24" t="str">
        <f>[1]IT!D$131</f>
        <v>SASOL Italy S.p.A Stabilimento di Augusta</v>
      </c>
      <c r="AE38" s="24">
        <f>[1]IT!E$131</f>
        <v>7370</v>
      </c>
      <c r="AF38" s="24" t="str">
        <f>[1]IT!F$131</f>
        <v>C.da  Marcellino</v>
      </c>
      <c r="AG38" s="24" t="str">
        <f>[1]IT!G$131</f>
        <v>SNC</v>
      </c>
      <c r="AH38" s="24" t="str">
        <f>[1]IT!H$131</f>
        <v>AUGUSTA</v>
      </c>
      <c r="AI38" s="24" t="str">
        <f>[1]IT!I$131</f>
        <v>96011</v>
      </c>
      <c r="AJ38" s="24">
        <f>[1]IT!J$131</f>
        <v>283</v>
      </c>
      <c r="AK38" s="24">
        <f>[1]IT!K$131</f>
        <v>0</v>
      </c>
      <c r="AL38" s="24">
        <f>[1]IT!L$131</f>
        <v>0</v>
      </c>
      <c r="AM38" s="24">
        <f>[1]IT!M$131</f>
        <v>356</v>
      </c>
      <c r="AN38" s="23" t="s">
        <v>810</v>
      </c>
      <c r="AO38" s="24"/>
    </row>
    <row r="39" spans="1:41" s="31" customFormat="1">
      <c r="A39" s="4" t="s">
        <v>7538</v>
      </c>
      <c r="B39" s="4">
        <v>2012</v>
      </c>
      <c r="C39" s="4" t="s">
        <v>7859</v>
      </c>
      <c r="D39" s="4" t="s">
        <v>7860</v>
      </c>
      <c r="E39" s="4" t="s">
        <v>3130</v>
      </c>
      <c r="F39" s="4">
        <v>394</v>
      </c>
      <c r="G39" s="4" t="s">
        <v>7801</v>
      </c>
      <c r="H39" s="4" t="s">
        <v>7802</v>
      </c>
      <c r="I39" s="4"/>
      <c r="J39" s="4" t="s">
        <v>1627</v>
      </c>
      <c r="K39" s="4">
        <v>83.43</v>
      </c>
      <c r="L39" s="4" t="s">
        <v>8</v>
      </c>
      <c r="M39" s="4">
        <v>0</v>
      </c>
      <c r="N39" s="4">
        <v>0</v>
      </c>
      <c r="O39" s="4">
        <v>18.48</v>
      </c>
      <c r="P39" s="4">
        <v>477</v>
      </c>
      <c r="Q39" s="4">
        <v>0</v>
      </c>
      <c r="R39" s="4">
        <v>0.69399999999999995</v>
      </c>
      <c r="S39" s="16">
        <v>24.419</v>
      </c>
      <c r="T39" s="16">
        <v>6.9000000000000006E-2</v>
      </c>
      <c r="U39" s="16" t="s">
        <v>1627</v>
      </c>
      <c r="V39" s="16"/>
      <c r="W39" s="16"/>
      <c r="X39" s="16"/>
      <c r="Y39" s="16"/>
      <c r="Z39" s="16"/>
      <c r="AA39" s="16"/>
      <c r="AB39" s="41" t="str">
        <f>[1]IT!B$131</f>
        <v>4.(a)</v>
      </c>
      <c r="AC39" s="24" t="str">
        <f>[1]IT!C$131</f>
        <v>SASOL ITALY S.p.A.</v>
      </c>
      <c r="AD39" s="24" t="str">
        <f>[1]IT!D$131</f>
        <v>SASOL Italy S.p.A Stabilimento di Augusta</v>
      </c>
      <c r="AE39" s="24">
        <f>[1]IT!E$131</f>
        <v>7370</v>
      </c>
      <c r="AF39" s="24" t="str">
        <f>[1]IT!F$131</f>
        <v>C.da  Marcellino</v>
      </c>
      <c r="AG39" s="24" t="str">
        <f>[1]IT!G$131</f>
        <v>SNC</v>
      </c>
      <c r="AH39" s="24" t="str">
        <f>[1]IT!H$131</f>
        <v>AUGUSTA</v>
      </c>
      <c r="AI39" s="24" t="str">
        <f>[1]IT!I$131</f>
        <v>96011</v>
      </c>
      <c r="AJ39" s="24">
        <f>[1]IT!J$131</f>
        <v>283</v>
      </c>
      <c r="AK39" s="24">
        <f>[1]IT!K$131</f>
        <v>0</v>
      </c>
      <c r="AL39" s="24">
        <f>[1]IT!L$131</f>
        <v>0</v>
      </c>
      <c r="AM39" s="24">
        <f>[1]IT!M$131</f>
        <v>356</v>
      </c>
      <c r="AN39" s="23" t="s">
        <v>810</v>
      </c>
    </row>
    <row r="40" spans="1:41" s="31" customFormat="1">
      <c r="A40" s="4" t="s">
        <v>7538</v>
      </c>
      <c r="B40" s="4">
        <v>2012</v>
      </c>
      <c r="C40" s="4" t="s">
        <v>7877</v>
      </c>
      <c r="D40" s="4" t="s">
        <v>7878</v>
      </c>
      <c r="E40" s="4" t="s">
        <v>3135</v>
      </c>
      <c r="F40" s="4">
        <v>395</v>
      </c>
      <c r="G40" s="4" t="s">
        <v>7801</v>
      </c>
      <c r="H40" s="4" t="s">
        <v>7802</v>
      </c>
      <c r="I40" s="4"/>
      <c r="J40" s="4" t="s">
        <v>1627</v>
      </c>
      <c r="K40" s="4">
        <v>89.1</v>
      </c>
      <c r="L40" s="4" t="s">
        <v>8</v>
      </c>
      <c r="M40" s="4">
        <v>0</v>
      </c>
      <c r="N40" s="4">
        <v>0</v>
      </c>
      <c r="O40" s="4">
        <v>0</v>
      </c>
      <c r="P40" s="4">
        <v>744</v>
      </c>
      <c r="Q40" s="4">
        <v>0</v>
      </c>
      <c r="R40" s="4">
        <v>0.82899999999999996</v>
      </c>
      <c r="S40" s="16">
        <v>36.491999999999997</v>
      </c>
      <c r="T40" s="16">
        <v>0.13900000000000001</v>
      </c>
      <c r="U40" s="16" t="s">
        <v>1627</v>
      </c>
      <c r="V40" s="16"/>
      <c r="W40" s="16"/>
      <c r="X40" s="16"/>
      <c r="Y40" s="16"/>
      <c r="Z40" s="16"/>
      <c r="AA40" s="16"/>
      <c r="AB40" s="41" t="str">
        <f>[1]IT!B$131</f>
        <v>4.(a)</v>
      </c>
      <c r="AC40" s="24" t="str">
        <f>[1]IT!C$131</f>
        <v>SASOL ITALY S.p.A.</v>
      </c>
      <c r="AD40" s="24" t="str">
        <f>[1]IT!D$131</f>
        <v>SASOL Italy S.p.A Stabilimento di Augusta</v>
      </c>
      <c r="AE40" s="24">
        <f>[1]IT!E$131</f>
        <v>7370</v>
      </c>
      <c r="AF40" s="24" t="str">
        <f>[1]IT!F$131</f>
        <v>C.da  Marcellino</v>
      </c>
      <c r="AG40" s="24" t="str">
        <f>[1]IT!G$131</f>
        <v>SNC</v>
      </c>
      <c r="AH40" s="24" t="str">
        <f>[1]IT!H$131</f>
        <v>AUGUSTA</v>
      </c>
      <c r="AI40" s="24" t="str">
        <f>[1]IT!I$131</f>
        <v>96011</v>
      </c>
      <c r="AJ40" s="24">
        <f>[1]IT!J$131</f>
        <v>283</v>
      </c>
      <c r="AK40" s="24">
        <f>[1]IT!K$131</f>
        <v>0</v>
      </c>
      <c r="AL40" s="24">
        <f>[1]IT!L$131</f>
        <v>0</v>
      </c>
      <c r="AM40" s="24">
        <f>[1]IT!M$131</f>
        <v>356</v>
      </c>
      <c r="AN40" s="23" t="s">
        <v>810</v>
      </c>
    </row>
    <row r="41" spans="1:41" s="31" customFormat="1">
      <c r="A41" s="4" t="s">
        <v>7538</v>
      </c>
      <c r="B41" s="4">
        <v>2012</v>
      </c>
      <c r="C41" s="4" t="s">
        <v>7959</v>
      </c>
      <c r="D41" s="4" t="s">
        <v>7960</v>
      </c>
      <c r="E41" s="4" t="s">
        <v>3139</v>
      </c>
      <c r="F41" s="4">
        <v>396</v>
      </c>
      <c r="G41" s="4" t="s">
        <v>7801</v>
      </c>
      <c r="H41" s="4" t="s">
        <v>7802</v>
      </c>
      <c r="I41" s="4"/>
      <c r="J41" s="4" t="s">
        <v>1627</v>
      </c>
      <c r="K41" s="4">
        <v>111.086</v>
      </c>
      <c r="L41" s="4" t="s">
        <v>8</v>
      </c>
      <c r="M41" s="4">
        <v>0</v>
      </c>
      <c r="N41" s="4">
        <v>0</v>
      </c>
      <c r="O41" s="4">
        <v>11.66</v>
      </c>
      <c r="P41" s="4">
        <v>1441</v>
      </c>
      <c r="Q41" s="4">
        <v>154.05000000000001</v>
      </c>
      <c r="R41" s="4">
        <v>2.31</v>
      </c>
      <c r="S41" s="16">
        <v>95.567999999999998</v>
      </c>
      <c r="T41" s="16">
        <v>0.40300000000000002</v>
      </c>
      <c r="U41" s="16" t="s">
        <v>1627</v>
      </c>
      <c r="V41" s="16"/>
      <c r="W41" s="16"/>
      <c r="X41" s="16"/>
      <c r="Y41" s="16"/>
      <c r="Z41" s="16"/>
      <c r="AA41" s="16"/>
      <c r="AB41" s="41" t="str">
        <f>[1]IT!B$131</f>
        <v>4.(a)</v>
      </c>
      <c r="AC41" s="24" t="str">
        <f>[1]IT!C$131</f>
        <v>SASOL ITALY S.p.A.</v>
      </c>
      <c r="AD41" s="24" t="str">
        <f>[1]IT!D$131</f>
        <v>SASOL Italy S.p.A Stabilimento di Augusta</v>
      </c>
      <c r="AE41" s="24">
        <f>[1]IT!E$131</f>
        <v>7370</v>
      </c>
      <c r="AF41" s="24" t="str">
        <f>[1]IT!F$131</f>
        <v>C.da  Marcellino</v>
      </c>
      <c r="AG41" s="24" t="str">
        <f>[1]IT!G$131</f>
        <v>SNC</v>
      </c>
      <c r="AH41" s="24" t="str">
        <f>[1]IT!H$131</f>
        <v>AUGUSTA</v>
      </c>
      <c r="AI41" s="24" t="str">
        <f>[1]IT!I$131</f>
        <v>96011</v>
      </c>
      <c r="AJ41" s="24">
        <f>[1]IT!J$131</f>
        <v>283</v>
      </c>
      <c r="AK41" s="24">
        <f>[1]IT!K$131</f>
        <v>0</v>
      </c>
      <c r="AL41" s="24">
        <f>[1]IT!L$131</f>
        <v>0</v>
      </c>
      <c r="AM41" s="24">
        <f>[1]IT!M$131</f>
        <v>356</v>
      </c>
      <c r="AN41" s="23" t="s">
        <v>810</v>
      </c>
    </row>
    <row r="42" spans="1:41" s="31" customFormat="1">
      <c r="A42" s="4" t="s">
        <v>7538</v>
      </c>
      <c r="B42" s="4">
        <v>2012</v>
      </c>
      <c r="C42" s="4" t="s">
        <v>8157</v>
      </c>
      <c r="D42" s="4" t="s">
        <v>8158</v>
      </c>
      <c r="E42" s="4" t="s">
        <v>3144</v>
      </c>
      <c r="F42" s="4">
        <v>397</v>
      </c>
      <c r="G42" s="4" t="s">
        <v>7801</v>
      </c>
      <c r="H42" s="4" t="s">
        <v>7802</v>
      </c>
      <c r="I42" s="4"/>
      <c r="J42" s="4" t="s">
        <v>1627</v>
      </c>
      <c r="K42" s="4">
        <v>203.1</v>
      </c>
      <c r="L42" s="4" t="s">
        <v>8</v>
      </c>
      <c r="M42" s="4">
        <v>0</v>
      </c>
      <c r="N42" s="4">
        <v>0</v>
      </c>
      <c r="O42" s="4">
        <v>8.5500000000000007</v>
      </c>
      <c r="P42" s="4">
        <v>1107</v>
      </c>
      <c r="Q42" s="4">
        <v>185.01</v>
      </c>
      <c r="R42" s="4">
        <v>1.7689999999999999</v>
      </c>
      <c r="S42" s="16">
        <v>20.643000000000001</v>
      </c>
      <c r="T42" s="16">
        <v>0.61899999999999999</v>
      </c>
      <c r="U42" s="16" t="s">
        <v>1627</v>
      </c>
      <c r="V42" s="16"/>
      <c r="W42" s="16"/>
      <c r="X42" s="16"/>
      <c r="Y42" s="16"/>
      <c r="Z42" s="16"/>
      <c r="AA42" s="16"/>
      <c r="AB42" s="41" t="str">
        <f>[1]IT!B$131</f>
        <v>4.(a)</v>
      </c>
      <c r="AC42" s="24" t="str">
        <f>[1]IT!C$131</f>
        <v>SASOL ITALY S.p.A.</v>
      </c>
      <c r="AD42" s="24" t="str">
        <f>[1]IT!D$131</f>
        <v>SASOL Italy S.p.A Stabilimento di Augusta</v>
      </c>
      <c r="AE42" s="24">
        <f>[1]IT!E$131</f>
        <v>7370</v>
      </c>
      <c r="AF42" s="24" t="str">
        <f>[1]IT!F$131</f>
        <v>C.da  Marcellino</v>
      </c>
      <c r="AG42" s="24" t="str">
        <f>[1]IT!G$131</f>
        <v>SNC</v>
      </c>
      <c r="AH42" s="24" t="str">
        <f>[1]IT!H$131</f>
        <v>AUGUSTA</v>
      </c>
      <c r="AI42" s="24" t="str">
        <f>[1]IT!I$131</f>
        <v>96011</v>
      </c>
      <c r="AJ42" s="24">
        <f>[1]IT!J$131</f>
        <v>283</v>
      </c>
      <c r="AK42" s="24">
        <f>[1]IT!K$131</f>
        <v>0</v>
      </c>
      <c r="AL42" s="24">
        <f>[1]IT!L$131</f>
        <v>0</v>
      </c>
      <c r="AM42" s="24">
        <f>[1]IT!M$131</f>
        <v>356</v>
      </c>
      <c r="AN42" s="23" t="s">
        <v>810</v>
      </c>
      <c r="AO42" s="5"/>
    </row>
    <row r="43" spans="1:41" s="31" customFormat="1">
      <c r="A43" s="4" t="s">
        <v>7538</v>
      </c>
      <c r="B43" s="4">
        <v>2012</v>
      </c>
      <c r="C43" s="4" t="s">
        <v>8162</v>
      </c>
      <c r="D43" s="4" t="s">
        <v>8163</v>
      </c>
      <c r="E43" s="4" t="s">
        <v>3148</v>
      </c>
      <c r="F43" s="4">
        <v>398</v>
      </c>
      <c r="G43" s="4" t="s">
        <v>7801</v>
      </c>
      <c r="H43" s="4" t="s">
        <v>7802</v>
      </c>
      <c r="I43" s="4"/>
      <c r="J43" s="4" t="s">
        <v>1627</v>
      </c>
      <c r="K43" s="4">
        <v>209.6</v>
      </c>
      <c r="L43" s="4" t="s">
        <v>8</v>
      </c>
      <c r="M43" s="4">
        <v>0</v>
      </c>
      <c r="N43" s="4">
        <v>0</v>
      </c>
      <c r="O43" s="4">
        <v>8.8699999999999992</v>
      </c>
      <c r="P43" s="4">
        <v>678</v>
      </c>
      <c r="Q43" s="4">
        <v>0</v>
      </c>
      <c r="R43" s="4">
        <v>1.016</v>
      </c>
      <c r="S43" s="16">
        <v>35.831000000000003</v>
      </c>
      <c r="T43" s="16">
        <v>9.6000000000000002E-2</v>
      </c>
      <c r="U43" s="16" t="s">
        <v>1627</v>
      </c>
      <c r="V43" s="16"/>
      <c r="W43" s="16"/>
      <c r="X43" s="16"/>
      <c r="Y43" s="16"/>
      <c r="Z43" s="16"/>
      <c r="AA43" s="16"/>
      <c r="AB43" s="41" t="str">
        <f>[1]IT!B$131</f>
        <v>4.(a)</v>
      </c>
      <c r="AC43" s="24" t="str">
        <f>[1]IT!C$131</f>
        <v>SASOL ITALY S.p.A.</v>
      </c>
      <c r="AD43" s="24" t="str">
        <f>[1]IT!D$131</f>
        <v>SASOL Italy S.p.A Stabilimento di Augusta</v>
      </c>
      <c r="AE43" s="24">
        <f>[1]IT!E$131</f>
        <v>7370</v>
      </c>
      <c r="AF43" s="24" t="str">
        <f>[1]IT!F$131</f>
        <v>C.da  Marcellino</v>
      </c>
      <c r="AG43" s="24" t="str">
        <f>[1]IT!G$131</f>
        <v>SNC</v>
      </c>
      <c r="AH43" s="24" t="str">
        <f>[1]IT!H$131</f>
        <v>AUGUSTA</v>
      </c>
      <c r="AI43" s="24" t="str">
        <f>[1]IT!I$131</f>
        <v>96011</v>
      </c>
      <c r="AJ43" s="24">
        <f>[1]IT!J$131</f>
        <v>283</v>
      </c>
      <c r="AK43" s="24">
        <f>[1]IT!K$131</f>
        <v>0</v>
      </c>
      <c r="AL43" s="24">
        <f>[1]IT!L$131</f>
        <v>0</v>
      </c>
      <c r="AM43" s="24">
        <f>[1]IT!M$131</f>
        <v>356</v>
      </c>
      <c r="AN43" s="23" t="s">
        <v>810</v>
      </c>
      <c r="AO43" s="5"/>
    </row>
    <row r="44" spans="1:41" s="31" customFormat="1">
      <c r="A44" s="4" t="s">
        <v>7538</v>
      </c>
      <c r="B44" s="4">
        <v>2012</v>
      </c>
      <c r="C44" s="4" t="s">
        <v>8132</v>
      </c>
      <c r="D44" s="4" t="s">
        <v>8133</v>
      </c>
      <c r="E44" s="4" t="s">
        <v>2078</v>
      </c>
      <c r="F44" s="4">
        <v>160</v>
      </c>
      <c r="G44" s="4" t="s">
        <v>7779</v>
      </c>
      <c r="H44" s="4" t="s">
        <v>8134</v>
      </c>
      <c r="I44" s="4"/>
      <c r="J44" s="4" t="s">
        <v>1627</v>
      </c>
      <c r="K44" s="4">
        <v>200</v>
      </c>
      <c r="L44" s="4" t="s">
        <v>8</v>
      </c>
      <c r="M44" s="4">
        <v>0</v>
      </c>
      <c r="N44" s="4">
        <v>0</v>
      </c>
      <c r="O44" s="4">
        <v>1025.7932582000001</v>
      </c>
      <c r="P44" s="4">
        <v>0</v>
      </c>
      <c r="Q44" s="4">
        <v>0</v>
      </c>
      <c r="R44" s="4">
        <v>111.41</v>
      </c>
      <c r="S44" s="16">
        <v>97.33</v>
      </c>
      <c r="T44" s="16">
        <v>6.78</v>
      </c>
      <c r="U44" s="16" t="s">
        <v>1627</v>
      </c>
      <c r="V44" s="16"/>
      <c r="W44" s="16"/>
      <c r="X44" s="16"/>
      <c r="Y44" s="16"/>
      <c r="Z44" s="16"/>
      <c r="AA44" s="16"/>
      <c r="AB44" s="28" t="str">
        <f>[1]IT!B$128</f>
        <v>1.(c)</v>
      </c>
      <c r="AC44" s="31" t="str">
        <f>[1]IT!C$128</f>
        <v>ENEL PRODUZIONE SPA</v>
      </c>
      <c r="AD44" s="31" t="str">
        <f>[1]IT!D$128</f>
        <v>Centrale termoelettrica di Augusta</v>
      </c>
      <c r="AE44" s="31">
        <f>[1]IT!E$128</f>
        <v>7366</v>
      </c>
      <c r="AF44" s="31" t="str">
        <f>[1]IT!F$128</f>
        <v>C.DA BUFOLARO</v>
      </c>
      <c r="AG44" s="31" t="str">
        <f>[1]IT!G$128</f>
        <v>SNC</v>
      </c>
      <c r="AH44" s="31" t="str">
        <f>[1]IT!H$128</f>
        <v>AUGUSTA</v>
      </c>
      <c r="AI44" s="31" t="str">
        <f>[1]IT!I$128</f>
        <v>96011</v>
      </c>
      <c r="AJ44" s="31">
        <f>[1]IT!J$128</f>
        <v>301</v>
      </c>
      <c r="AK44" s="31">
        <f>[1]IT!K$128</f>
        <v>333</v>
      </c>
      <c r="AL44" s="31">
        <f>[1]IT!L$128</f>
        <v>0</v>
      </c>
      <c r="AM44" s="31">
        <f>[1]IT!M$128</f>
        <v>212</v>
      </c>
      <c r="AN44" s="8" t="s">
        <v>810</v>
      </c>
      <c r="AO44" s="5"/>
    </row>
    <row r="45" spans="1:41" s="31" customFormat="1">
      <c r="A45" s="4" t="s">
        <v>7538</v>
      </c>
      <c r="B45" s="4">
        <v>2012</v>
      </c>
      <c r="C45" s="4" t="s">
        <v>8135</v>
      </c>
      <c r="D45" s="4" t="s">
        <v>8136</v>
      </c>
      <c r="E45" s="4" t="s">
        <v>2083</v>
      </c>
      <c r="F45" s="4">
        <v>161</v>
      </c>
      <c r="G45" s="4" t="s">
        <v>7779</v>
      </c>
      <c r="H45" s="4" t="s">
        <v>8134</v>
      </c>
      <c r="I45" s="4"/>
      <c r="J45" s="4" t="s">
        <v>1627</v>
      </c>
      <c r="K45" s="4">
        <v>200</v>
      </c>
      <c r="L45" s="4" t="s">
        <v>8</v>
      </c>
      <c r="M45" s="4">
        <v>0</v>
      </c>
      <c r="N45" s="4">
        <v>0</v>
      </c>
      <c r="O45" s="4">
        <v>1136.5797722</v>
      </c>
      <c r="P45" s="4">
        <v>0</v>
      </c>
      <c r="Q45" s="4">
        <v>0</v>
      </c>
      <c r="R45" s="4">
        <v>135.02000000000001</v>
      </c>
      <c r="S45" s="16">
        <v>129.52000000000001</v>
      </c>
      <c r="T45" s="16">
        <v>9.83</v>
      </c>
      <c r="U45" s="16" t="s">
        <v>1627</v>
      </c>
      <c r="V45" s="16"/>
      <c r="W45" s="16"/>
      <c r="X45" s="16"/>
      <c r="Y45" s="16"/>
      <c r="Z45" s="16"/>
      <c r="AA45" s="16"/>
      <c r="AB45" s="28" t="str">
        <f>[1]IT!B$128</f>
        <v>1.(c)</v>
      </c>
      <c r="AC45" s="31" t="str">
        <f>[1]IT!C$128</f>
        <v>ENEL PRODUZIONE SPA</v>
      </c>
      <c r="AD45" s="31" t="str">
        <f>[1]IT!D$128</f>
        <v>Centrale termoelettrica di Augusta</v>
      </c>
      <c r="AE45" s="31">
        <f>[1]IT!E$128</f>
        <v>7366</v>
      </c>
      <c r="AF45" s="31" t="str">
        <f>[1]IT!F$128</f>
        <v>C.DA BUFOLARO</v>
      </c>
      <c r="AG45" s="31" t="str">
        <f>[1]IT!G$128</f>
        <v>SNC</v>
      </c>
      <c r="AH45" s="31" t="str">
        <f>[1]IT!H$128</f>
        <v>AUGUSTA</v>
      </c>
      <c r="AI45" s="31" t="str">
        <f>[1]IT!I$128</f>
        <v>96011</v>
      </c>
      <c r="AJ45" s="31">
        <f>[1]IT!J$128</f>
        <v>301</v>
      </c>
      <c r="AK45" s="31">
        <f>[1]IT!K$128</f>
        <v>333</v>
      </c>
      <c r="AL45" s="31">
        <f>[1]IT!L$128</f>
        <v>0</v>
      </c>
      <c r="AM45" s="31">
        <f>[1]IT!M$128</f>
        <v>212</v>
      </c>
      <c r="AN45" s="8" t="s">
        <v>810</v>
      </c>
      <c r="AO45" s="5"/>
    </row>
    <row r="46" spans="1:41" s="31" customFormat="1">
      <c r="A46" s="4" t="s">
        <v>7538</v>
      </c>
      <c r="B46" s="4">
        <v>2012</v>
      </c>
      <c r="C46" s="4" t="s">
        <v>8137</v>
      </c>
      <c r="D46" s="4" t="s">
        <v>8138</v>
      </c>
      <c r="E46" s="4" t="s">
        <v>2087</v>
      </c>
      <c r="F46" s="4">
        <v>162</v>
      </c>
      <c r="G46" s="4" t="s">
        <v>7779</v>
      </c>
      <c r="H46" s="4" t="s">
        <v>8134</v>
      </c>
      <c r="I46" s="4"/>
      <c r="J46" s="4" t="s">
        <v>1627</v>
      </c>
      <c r="K46" s="4">
        <v>200</v>
      </c>
      <c r="L46" s="4" t="s">
        <v>8</v>
      </c>
      <c r="M46" s="4">
        <v>0</v>
      </c>
      <c r="N46" s="4">
        <v>0</v>
      </c>
      <c r="O46" s="4">
        <v>608.65620621999994</v>
      </c>
      <c r="P46" s="4">
        <v>0</v>
      </c>
      <c r="Q46" s="4">
        <v>0</v>
      </c>
      <c r="R46" s="4">
        <v>79.91</v>
      </c>
      <c r="S46" s="16">
        <v>65.400000000000006</v>
      </c>
      <c r="T46" s="16">
        <v>4.45</v>
      </c>
      <c r="U46" s="16" t="s">
        <v>1627</v>
      </c>
      <c r="V46" s="16"/>
      <c r="W46" s="16"/>
      <c r="X46" s="16"/>
      <c r="Y46" s="16"/>
      <c r="Z46" s="16"/>
      <c r="AA46" s="16"/>
      <c r="AB46" s="28" t="str">
        <f>[1]IT!B$128</f>
        <v>1.(c)</v>
      </c>
      <c r="AC46" s="31" t="str">
        <f>[1]IT!C$128</f>
        <v>ENEL PRODUZIONE SPA</v>
      </c>
      <c r="AD46" s="31" t="str">
        <f>[1]IT!D$128</f>
        <v>Centrale termoelettrica di Augusta</v>
      </c>
      <c r="AE46" s="31">
        <f>[1]IT!E$128</f>
        <v>7366</v>
      </c>
      <c r="AF46" s="31" t="str">
        <f>[1]IT!F$128</f>
        <v>C.DA BUFOLARO</v>
      </c>
      <c r="AG46" s="31" t="str">
        <f>[1]IT!G$128</f>
        <v>SNC</v>
      </c>
      <c r="AH46" s="31" t="str">
        <f>[1]IT!H$128</f>
        <v>AUGUSTA</v>
      </c>
      <c r="AI46" s="31" t="str">
        <f>[1]IT!I$128</f>
        <v>96011</v>
      </c>
      <c r="AJ46" s="31">
        <f>[1]IT!J$128</f>
        <v>301</v>
      </c>
      <c r="AK46" s="31">
        <f>[1]IT!K$128</f>
        <v>333</v>
      </c>
      <c r="AL46" s="31">
        <f>[1]IT!L$128</f>
        <v>0</v>
      </c>
      <c r="AM46" s="31">
        <f>[1]IT!M$128</f>
        <v>212</v>
      </c>
      <c r="AN46" s="8" t="s">
        <v>810</v>
      </c>
      <c r="AO46" s="5"/>
    </row>
    <row r="47" spans="1:41" s="31" customFormat="1">
      <c r="A47" s="4" t="s">
        <v>7538</v>
      </c>
      <c r="B47" s="4">
        <v>2012</v>
      </c>
      <c r="C47" s="4" t="s">
        <v>8159</v>
      </c>
      <c r="D47" s="4" t="s">
        <v>8160</v>
      </c>
      <c r="E47" s="4" t="s">
        <v>260</v>
      </c>
      <c r="F47" s="4">
        <v>55</v>
      </c>
      <c r="G47" s="4" t="s">
        <v>7619</v>
      </c>
      <c r="H47" s="4" t="s">
        <v>8161</v>
      </c>
      <c r="I47" s="4"/>
      <c r="J47" s="4" t="s">
        <v>1627</v>
      </c>
      <c r="K47" s="4">
        <v>205</v>
      </c>
      <c r="L47" s="4" t="s">
        <v>27</v>
      </c>
      <c r="M47" s="4">
        <v>0</v>
      </c>
      <c r="N47" s="4">
        <v>0</v>
      </c>
      <c r="O47" s="4">
        <v>0</v>
      </c>
      <c r="P47" s="4">
        <v>3482.9019271825</v>
      </c>
      <c r="Q47" s="4">
        <v>0</v>
      </c>
      <c r="R47" s="4">
        <v>0</v>
      </c>
      <c r="S47" s="16">
        <v>134.69999999999999</v>
      </c>
      <c r="T47" s="16">
        <v>5.6</v>
      </c>
      <c r="U47" s="16"/>
      <c r="V47" s="16"/>
      <c r="W47" s="16"/>
      <c r="X47" s="16"/>
      <c r="Y47" s="16"/>
      <c r="Z47" s="16"/>
      <c r="AA47" s="16"/>
      <c r="AB47" s="28" t="str">
        <f>[1]IT!B$135</f>
        <v>6.(b)</v>
      </c>
      <c r="AC47" s="31" t="str">
        <f>[1]IT!C$135</f>
        <v>BURGO GROUP S.P.A.</v>
      </c>
      <c r="AD47" s="31" t="str">
        <f>[1]IT!D$135</f>
        <v>STABILIMENTO DI AVEZZANO</v>
      </c>
      <c r="AE47" s="31">
        <f>[1]IT!E$135</f>
        <v>6541</v>
      </c>
      <c r="AF47" s="31" t="str">
        <f>[1]IT!F$135</f>
        <v>VIA LEONARDO DA VINCI</v>
      </c>
      <c r="AG47" s="31" t="str">
        <f>[1]IT!G$135</f>
        <v>5</v>
      </c>
      <c r="AH47" s="31" t="str">
        <f>[1]IT!H$135</f>
        <v>AVEZZANO</v>
      </c>
      <c r="AI47" s="31" t="str">
        <f>[1]IT!I$135</f>
        <v>67051</v>
      </c>
      <c r="AJ47" s="31">
        <f>[1]IT!J$135</f>
        <v>135</v>
      </c>
      <c r="AK47" s="31">
        <f>[1]IT!K$135</f>
        <v>0</v>
      </c>
      <c r="AL47" s="31">
        <f>[1]IT!L$135</f>
        <v>0</v>
      </c>
      <c r="AM47" s="31">
        <f>[1]IT!M$135</f>
        <v>189</v>
      </c>
      <c r="AN47" s="8" t="s">
        <v>810</v>
      </c>
      <c r="AO47" s="5"/>
    </row>
    <row r="48" spans="1:41" s="31" customFormat="1">
      <c r="A48" s="4" t="s">
        <v>7538</v>
      </c>
      <c r="B48" s="4">
        <v>2012</v>
      </c>
      <c r="C48" s="4" t="s">
        <v>8121</v>
      </c>
      <c r="D48" s="4" t="s">
        <v>8122</v>
      </c>
      <c r="E48" s="4" t="s">
        <v>2092</v>
      </c>
      <c r="F48" s="4">
        <v>163</v>
      </c>
      <c r="G48" s="4" t="s">
        <v>7779</v>
      </c>
      <c r="H48" s="4" t="s">
        <v>8123</v>
      </c>
      <c r="I48" s="4"/>
      <c r="J48" s="4" t="s">
        <v>1627</v>
      </c>
      <c r="K48" s="4">
        <v>180</v>
      </c>
      <c r="L48" s="4" t="s">
        <v>8</v>
      </c>
      <c r="M48" s="4">
        <v>0</v>
      </c>
      <c r="N48" s="4">
        <v>0</v>
      </c>
      <c r="O48" s="4">
        <v>0</v>
      </c>
      <c r="P48" s="4">
        <v>0</v>
      </c>
      <c r="Q48" s="4">
        <v>0</v>
      </c>
      <c r="R48" s="4">
        <v>0</v>
      </c>
      <c r="S48" s="16">
        <v>0</v>
      </c>
      <c r="T48" s="16">
        <v>0</v>
      </c>
      <c r="U48" s="16" t="s">
        <v>1627</v>
      </c>
      <c r="V48" s="16"/>
      <c r="W48" s="16"/>
      <c r="X48" s="16"/>
      <c r="Y48" s="16"/>
      <c r="Z48" s="16"/>
      <c r="AA48" s="16"/>
      <c r="AB48" s="28" t="str">
        <f>[1]IT!B$173</f>
        <v>1.(c)</v>
      </c>
      <c r="AC48" s="31" t="str">
        <f>[1]IT!C$173</f>
        <v>ENEL PRODUZIONE SPA</v>
      </c>
      <c r="AD48" s="31" t="str">
        <f>[1]IT!D$173</f>
        <v>IMPIANTO TERMOELETTRICO DI BARI</v>
      </c>
      <c r="AE48" s="31">
        <f>[1]IT!E$173</f>
        <v>7011</v>
      </c>
      <c r="AF48" s="31" t="str">
        <f>[1]IT!F$173</f>
        <v>VIA BRUNO BUOZZI</v>
      </c>
      <c r="AG48" s="31" t="str">
        <f>[1]IT!G$173</f>
        <v>35</v>
      </c>
      <c r="AH48" s="31" t="str">
        <f>[1]IT!H$173</f>
        <v>BARI</v>
      </c>
      <c r="AI48" s="31" t="str">
        <f>[1]IT!I$173</f>
        <v>70100</v>
      </c>
      <c r="AJ48" s="31">
        <f>[1]IT!J$173</f>
        <v>0</v>
      </c>
      <c r="AK48" s="31">
        <f>[1]IT!K$173</f>
        <v>0</v>
      </c>
      <c r="AL48" s="31">
        <f>[1]IT!L$173</f>
        <v>0</v>
      </c>
      <c r="AM48" s="31">
        <f>[1]IT!M$173</f>
        <v>0</v>
      </c>
      <c r="AN48" s="8" t="s">
        <v>810</v>
      </c>
      <c r="AO48" s="5"/>
    </row>
    <row r="49" spans="1:41" s="31" customFormat="1">
      <c r="A49" s="4" t="s">
        <v>7538</v>
      </c>
      <c r="B49" s="4">
        <v>2012</v>
      </c>
      <c r="C49" s="4" t="s">
        <v>8290</v>
      </c>
      <c r="D49" s="4" t="s">
        <v>8291</v>
      </c>
      <c r="E49" s="4" t="s">
        <v>2097</v>
      </c>
      <c r="F49" s="4">
        <v>164</v>
      </c>
      <c r="G49" s="4" t="s">
        <v>7779</v>
      </c>
      <c r="H49" s="4" t="s">
        <v>8123</v>
      </c>
      <c r="I49" s="4"/>
      <c r="J49" s="4" t="s">
        <v>1627</v>
      </c>
      <c r="K49" s="4">
        <v>360</v>
      </c>
      <c r="L49" s="4" t="s">
        <v>8</v>
      </c>
      <c r="M49" s="4">
        <v>0</v>
      </c>
      <c r="N49" s="4">
        <v>0</v>
      </c>
      <c r="O49" s="4">
        <v>0</v>
      </c>
      <c r="P49" s="4">
        <v>820.16384810041075</v>
      </c>
      <c r="Q49" s="4">
        <v>0</v>
      </c>
      <c r="R49" s="4">
        <v>0</v>
      </c>
      <c r="S49" s="16">
        <v>25.7</v>
      </c>
      <c r="T49" s="16">
        <v>0.1</v>
      </c>
      <c r="U49" s="16" t="s">
        <v>1627</v>
      </c>
      <c r="V49" s="16"/>
      <c r="W49" s="16"/>
      <c r="X49" s="16"/>
      <c r="Y49" s="16"/>
      <c r="Z49" s="16"/>
      <c r="AA49" s="16"/>
      <c r="AB49" s="28" t="str">
        <f>[1]IT!B$173</f>
        <v>1.(c)</v>
      </c>
      <c r="AC49" s="31" t="str">
        <f>[1]IT!C$173</f>
        <v>ENEL PRODUZIONE SPA</v>
      </c>
      <c r="AD49" s="31" t="str">
        <f>[1]IT!D$173</f>
        <v>IMPIANTO TERMOELETTRICO DI BARI</v>
      </c>
      <c r="AE49" s="31">
        <f>[1]IT!E$173</f>
        <v>7011</v>
      </c>
      <c r="AF49" s="31" t="str">
        <f>[1]IT!F$173</f>
        <v>VIA BRUNO BUOZZI</v>
      </c>
      <c r="AG49" s="31" t="str">
        <f>[1]IT!G$173</f>
        <v>35</v>
      </c>
      <c r="AH49" s="31" t="str">
        <f>[1]IT!H$173</f>
        <v>BARI</v>
      </c>
      <c r="AI49" s="31" t="str">
        <f>[1]IT!I$173</f>
        <v>70100</v>
      </c>
      <c r="AJ49" s="31">
        <f>[1]IT!J$173</f>
        <v>0</v>
      </c>
      <c r="AK49" s="31">
        <f>[1]IT!K$173</f>
        <v>0</v>
      </c>
      <c r="AL49" s="31">
        <f>[1]IT!L$173</f>
        <v>0</v>
      </c>
      <c r="AM49" s="31">
        <f>[1]IT!M$173</f>
        <v>0</v>
      </c>
      <c r="AN49" s="8" t="s">
        <v>810</v>
      </c>
      <c r="AO49" s="5"/>
    </row>
    <row r="50" spans="1:41" s="31" customFormat="1">
      <c r="A50" s="4" t="s">
        <v>7538</v>
      </c>
      <c r="B50" s="4">
        <v>2012</v>
      </c>
      <c r="C50" s="4" t="s">
        <v>7918</v>
      </c>
      <c r="D50" s="4" t="s">
        <v>7919</v>
      </c>
      <c r="E50" s="4" t="s">
        <v>3</v>
      </c>
      <c r="F50" s="4">
        <v>1</v>
      </c>
      <c r="G50" s="4" t="s">
        <v>7643</v>
      </c>
      <c r="H50" s="4" t="s">
        <v>7920</v>
      </c>
      <c r="I50" s="4"/>
      <c r="J50" s="4" t="s">
        <v>1627</v>
      </c>
      <c r="K50" s="4">
        <v>99</v>
      </c>
      <c r="L50" s="4" t="s">
        <v>8</v>
      </c>
      <c r="M50" s="4">
        <v>0</v>
      </c>
      <c r="N50" s="4">
        <v>0</v>
      </c>
      <c r="O50" s="4">
        <v>0</v>
      </c>
      <c r="P50" s="4">
        <v>14.926</v>
      </c>
      <c r="Q50" s="4">
        <v>0</v>
      </c>
      <c r="R50" s="4">
        <v>0</v>
      </c>
      <c r="S50" s="16">
        <v>0.8</v>
      </c>
      <c r="T50" s="16">
        <v>0</v>
      </c>
      <c r="U50" s="16" t="s">
        <v>1627</v>
      </c>
      <c r="V50" s="16"/>
      <c r="W50" s="16"/>
      <c r="X50" s="16"/>
      <c r="Y50" s="16"/>
      <c r="Z50" s="16"/>
      <c r="AA50" s="16"/>
      <c r="AB50" s="28" t="str">
        <f>[1]IT!B$287</f>
        <v>1.(c)</v>
      </c>
      <c r="AC50" s="31" t="str">
        <f>[1]IT!C$287</f>
        <v>A2A CALORE &amp; SERVIZI</v>
      </c>
      <c r="AD50" s="31" t="str">
        <f>[1]IT!D$287</f>
        <v>CENTRALE NORD</v>
      </c>
      <c r="AE50" s="31">
        <f>[1]IT!E$287</f>
        <v>27357</v>
      </c>
      <c r="AF50" s="31" t="str">
        <f>[1]IT!F$287</f>
        <v>TRIUMPLINA</v>
      </c>
      <c r="AG50" s="31" t="str">
        <f>[1]IT!G$287</f>
        <v>60</v>
      </c>
      <c r="AH50" s="31" t="str">
        <f>[1]IT!H$287</f>
        <v>BRESCIA</v>
      </c>
      <c r="AI50" s="31" t="str">
        <f>[1]IT!I$287</f>
        <v>25123</v>
      </c>
      <c r="AJ50" s="31">
        <f>[1]IT!J$287</f>
        <v>0</v>
      </c>
      <c r="AK50" s="31">
        <f>[1]IT!K$287</f>
        <v>0</v>
      </c>
      <c r="AL50" s="31">
        <f>[1]IT!L$287</f>
        <v>0</v>
      </c>
      <c r="AM50" s="31">
        <f>[1]IT!M$287</f>
        <v>0</v>
      </c>
      <c r="AN50" s="42" t="s">
        <v>810</v>
      </c>
    </row>
    <row r="51" spans="1:41" s="31" customFormat="1">
      <c r="A51" s="4" t="s">
        <v>7538</v>
      </c>
      <c r="B51" s="4">
        <v>2012</v>
      </c>
      <c r="C51" s="4" t="s">
        <v>7641</v>
      </c>
      <c r="D51" s="4" t="s">
        <v>7642</v>
      </c>
      <c r="E51" s="4" t="s">
        <v>11</v>
      </c>
      <c r="F51" s="4">
        <v>2</v>
      </c>
      <c r="G51" s="4" t="s">
        <v>7643</v>
      </c>
      <c r="H51" s="4" t="s">
        <v>7644</v>
      </c>
      <c r="I51" s="4"/>
      <c r="J51" s="4" t="s">
        <v>1627</v>
      </c>
      <c r="K51" s="4">
        <v>60</v>
      </c>
      <c r="L51" s="4" t="s">
        <v>8</v>
      </c>
      <c r="M51" s="4">
        <v>0</v>
      </c>
      <c r="N51" s="4">
        <v>0</v>
      </c>
      <c r="O51" s="4">
        <v>0</v>
      </c>
      <c r="P51" s="4">
        <v>22.73</v>
      </c>
      <c r="Q51" s="4">
        <v>0</v>
      </c>
      <c r="R51" s="4">
        <v>0</v>
      </c>
      <c r="S51" s="16">
        <v>3.37</v>
      </c>
      <c r="T51" s="16">
        <v>0</v>
      </c>
      <c r="U51" s="16" t="s">
        <v>1627</v>
      </c>
      <c r="V51" s="16"/>
      <c r="W51" s="16"/>
      <c r="X51" s="16"/>
      <c r="Y51" s="16"/>
      <c r="Z51" s="16"/>
      <c r="AA51" s="16"/>
      <c r="AB51" s="28" t="str">
        <f>[1]IT!B$286</f>
        <v>1.(c)</v>
      </c>
      <c r="AC51" s="31" t="str">
        <f>[1]IT!C$286</f>
        <v>A2A CALORE &amp; SERVIZI</v>
      </c>
      <c r="AD51" s="31" t="str">
        <f>[1]IT!D$286</f>
        <v>CENTRALE LAMARMORA</v>
      </c>
      <c r="AE51" s="31">
        <f>[1]IT!E$286</f>
        <v>117430</v>
      </c>
      <c r="AF51" s="31" t="str">
        <f>[1]IT!F$286</f>
        <v>VIA LAMARMORA</v>
      </c>
      <c r="AG51" s="31" t="str">
        <f>[1]IT!G$286</f>
        <v>230</v>
      </c>
      <c r="AH51" s="31" t="str">
        <f>[1]IT!H$286</f>
        <v>BRESCIA</v>
      </c>
      <c r="AI51" s="31" t="str">
        <f>[1]IT!I$286</f>
        <v>25124</v>
      </c>
      <c r="AJ51" s="31">
        <f>[1]IT!J$286</f>
        <v>187</v>
      </c>
      <c r="AK51" s="31">
        <f>[1]IT!K$286</f>
        <v>193</v>
      </c>
      <c r="AL51" s="31">
        <f>[1]IT!L$286</f>
        <v>0</v>
      </c>
      <c r="AM51" s="31">
        <f>[1]IT!M$286</f>
        <v>240</v>
      </c>
      <c r="AN51" s="42" t="s">
        <v>810</v>
      </c>
    </row>
    <row r="52" spans="1:41" s="31" customFormat="1">
      <c r="A52" s="4" t="s">
        <v>7538</v>
      </c>
      <c r="B52" s="4">
        <v>2012</v>
      </c>
      <c r="C52" s="4" t="s">
        <v>8032</v>
      </c>
      <c r="D52" s="4" t="s">
        <v>8033</v>
      </c>
      <c r="E52" s="4" t="s">
        <v>18</v>
      </c>
      <c r="F52" s="4">
        <v>3</v>
      </c>
      <c r="G52" s="4" t="s">
        <v>7643</v>
      </c>
      <c r="H52" s="4" t="s">
        <v>7644</v>
      </c>
      <c r="I52" s="4"/>
      <c r="J52" s="4" t="s">
        <v>1627</v>
      </c>
      <c r="K52" s="4">
        <v>135</v>
      </c>
      <c r="L52" s="4" t="s">
        <v>8</v>
      </c>
      <c r="M52" s="4">
        <v>0</v>
      </c>
      <c r="N52" s="4">
        <v>0</v>
      </c>
      <c r="O52" s="4">
        <v>0</v>
      </c>
      <c r="P52" s="4">
        <v>511.83100000000002</v>
      </c>
      <c r="Q52" s="4">
        <v>0</v>
      </c>
      <c r="R52" s="4">
        <v>0.2059</v>
      </c>
      <c r="S52" s="16">
        <v>25.45</v>
      </c>
      <c r="T52" s="16">
        <v>0.67</v>
      </c>
      <c r="U52" s="16" t="s">
        <v>1627</v>
      </c>
      <c r="V52" s="16"/>
      <c r="W52" s="16"/>
      <c r="X52" s="16"/>
      <c r="Y52" s="16"/>
      <c r="Z52" s="16"/>
      <c r="AA52" s="16"/>
      <c r="AB52" s="28" t="str">
        <f>[1]IT!B$286</f>
        <v>1.(c)</v>
      </c>
      <c r="AC52" s="31" t="str">
        <f>[1]IT!C$286</f>
        <v>A2A CALORE &amp; SERVIZI</v>
      </c>
      <c r="AD52" s="31" t="str">
        <f>[1]IT!D$286</f>
        <v>CENTRALE LAMARMORA</v>
      </c>
      <c r="AE52" s="31">
        <f>[1]IT!E$286</f>
        <v>117430</v>
      </c>
      <c r="AF52" s="31" t="str">
        <f>[1]IT!F$286</f>
        <v>VIA LAMARMORA</v>
      </c>
      <c r="AG52" s="31" t="str">
        <f>[1]IT!G$286</f>
        <v>230</v>
      </c>
      <c r="AH52" s="31" t="str">
        <f>[1]IT!H$286</f>
        <v>BRESCIA</v>
      </c>
      <c r="AI52" s="31" t="str">
        <f>[1]IT!I$286</f>
        <v>25124</v>
      </c>
      <c r="AJ52" s="31">
        <f>[1]IT!J$286</f>
        <v>187</v>
      </c>
      <c r="AK52" s="31">
        <f>[1]IT!K$286</f>
        <v>193</v>
      </c>
      <c r="AL52" s="31">
        <f>[1]IT!L$286</f>
        <v>0</v>
      </c>
      <c r="AM52" s="31">
        <f>[1]IT!M$286</f>
        <v>240</v>
      </c>
      <c r="AN52" s="42" t="s">
        <v>810</v>
      </c>
    </row>
    <row r="53" spans="1:41" s="31" customFormat="1">
      <c r="A53" s="4" t="s">
        <v>7538</v>
      </c>
      <c r="B53" s="4">
        <v>2012</v>
      </c>
      <c r="C53" s="4" t="s">
        <v>8079</v>
      </c>
      <c r="D53" s="4" t="s">
        <v>8080</v>
      </c>
      <c r="E53" s="4" t="s">
        <v>31</v>
      </c>
      <c r="F53" s="4">
        <v>5</v>
      </c>
      <c r="G53" s="4" t="s">
        <v>7643</v>
      </c>
      <c r="H53" s="4" t="s">
        <v>7644</v>
      </c>
      <c r="I53" s="4"/>
      <c r="J53" s="4" t="s">
        <v>1627</v>
      </c>
      <c r="K53" s="4">
        <v>160</v>
      </c>
      <c r="L53" s="4" t="s">
        <v>8</v>
      </c>
      <c r="M53" s="4">
        <v>0</v>
      </c>
      <c r="N53" s="4">
        <v>0</v>
      </c>
      <c r="O53" s="4">
        <v>0</v>
      </c>
      <c r="P53" s="4">
        <v>763.09199999999998</v>
      </c>
      <c r="Q53" s="4">
        <v>0</v>
      </c>
      <c r="R53" s="4">
        <v>0.52500000000000002</v>
      </c>
      <c r="S53" s="16">
        <v>36.14</v>
      </c>
      <c r="T53" s="16">
        <v>1.1200000000000001</v>
      </c>
      <c r="U53" s="16" t="s">
        <v>1627</v>
      </c>
      <c r="V53" s="16"/>
      <c r="W53" s="16"/>
      <c r="X53" s="16"/>
      <c r="Y53" s="16"/>
      <c r="Z53" s="16"/>
      <c r="AA53" s="16"/>
      <c r="AB53" s="28" t="str">
        <f>[1]IT!B$286</f>
        <v>1.(c)</v>
      </c>
      <c r="AC53" s="31" t="str">
        <f>[1]IT!C$286</f>
        <v>A2A CALORE &amp; SERVIZI</v>
      </c>
      <c r="AD53" s="31" t="str">
        <f>[1]IT!D$286</f>
        <v>CENTRALE LAMARMORA</v>
      </c>
      <c r="AE53" s="31">
        <f>[1]IT!E$286</f>
        <v>117430</v>
      </c>
      <c r="AF53" s="31" t="str">
        <f>[1]IT!F$286</f>
        <v>VIA LAMARMORA</v>
      </c>
      <c r="AG53" s="31" t="str">
        <f>[1]IT!G$286</f>
        <v>230</v>
      </c>
      <c r="AH53" s="31" t="str">
        <f>[1]IT!H$286</f>
        <v>BRESCIA</v>
      </c>
      <c r="AI53" s="31" t="str">
        <f>[1]IT!I$286</f>
        <v>25124</v>
      </c>
      <c r="AJ53" s="31">
        <f>[1]IT!J$286</f>
        <v>187</v>
      </c>
      <c r="AK53" s="31">
        <f>[1]IT!K$286</f>
        <v>193</v>
      </c>
      <c r="AL53" s="31">
        <f>[1]IT!L$286</f>
        <v>0</v>
      </c>
      <c r="AM53" s="31">
        <f>[1]IT!M$286</f>
        <v>240</v>
      </c>
      <c r="AN53" s="42" t="s">
        <v>810</v>
      </c>
    </row>
    <row r="54" spans="1:41" s="31" customFormat="1">
      <c r="A54" s="4" t="s">
        <v>7538</v>
      </c>
      <c r="B54" s="4">
        <v>2012</v>
      </c>
      <c r="C54" s="4" t="s">
        <v>8130</v>
      </c>
      <c r="D54" s="4" t="s">
        <v>8131</v>
      </c>
      <c r="E54" s="4" t="s">
        <v>37</v>
      </c>
      <c r="F54" s="4">
        <v>6</v>
      </c>
      <c r="G54" s="4" t="s">
        <v>7643</v>
      </c>
      <c r="H54" s="4" t="s">
        <v>7644</v>
      </c>
      <c r="I54" s="4"/>
      <c r="J54" s="4" t="s">
        <v>1627</v>
      </c>
      <c r="K54" s="4">
        <v>200</v>
      </c>
      <c r="L54" s="4" t="s">
        <v>8</v>
      </c>
      <c r="M54" s="4">
        <v>0</v>
      </c>
      <c r="N54" s="4">
        <v>1805.796</v>
      </c>
      <c r="O54" s="4">
        <v>0</v>
      </c>
      <c r="P54" s="4">
        <v>98.111000000000004</v>
      </c>
      <c r="Q54" s="4">
        <v>0</v>
      </c>
      <c r="R54" s="4">
        <v>192.55</v>
      </c>
      <c r="S54" s="16">
        <v>122.13</v>
      </c>
      <c r="T54" s="16">
        <v>0.6</v>
      </c>
      <c r="U54" s="16" t="s">
        <v>1627</v>
      </c>
      <c r="V54" s="16"/>
      <c r="W54" s="16"/>
      <c r="X54" s="16"/>
      <c r="Y54" s="16"/>
      <c r="Z54" s="16"/>
      <c r="AA54" s="16"/>
      <c r="AB54" s="28" t="str">
        <f>[1]IT!B$286</f>
        <v>1.(c)</v>
      </c>
      <c r="AC54" s="31" t="str">
        <f>[1]IT!C$286</f>
        <v>A2A CALORE &amp; SERVIZI</v>
      </c>
      <c r="AD54" s="31" t="str">
        <f>[1]IT!D$286</f>
        <v>CENTRALE LAMARMORA</v>
      </c>
      <c r="AE54" s="31">
        <f>[1]IT!E$286</f>
        <v>117430</v>
      </c>
      <c r="AF54" s="31" t="str">
        <f>[1]IT!F$286</f>
        <v>VIA LAMARMORA</v>
      </c>
      <c r="AG54" s="31" t="str">
        <f>[1]IT!G$286</f>
        <v>230</v>
      </c>
      <c r="AH54" s="31" t="str">
        <f>[1]IT!H$286</f>
        <v>BRESCIA</v>
      </c>
      <c r="AI54" s="31" t="str">
        <f>[1]IT!I$286</f>
        <v>25124</v>
      </c>
      <c r="AJ54" s="31">
        <f>[1]IT!J$286</f>
        <v>187</v>
      </c>
      <c r="AK54" s="31">
        <f>[1]IT!K$286</f>
        <v>193</v>
      </c>
      <c r="AL54" s="31">
        <f>[1]IT!L$286</f>
        <v>0</v>
      </c>
      <c r="AM54" s="31">
        <f>[1]IT!M$286</f>
        <v>240</v>
      </c>
      <c r="AN54" s="42" t="s">
        <v>810</v>
      </c>
      <c r="AO54" s="5"/>
    </row>
    <row r="55" spans="1:41" s="31" customFormat="1">
      <c r="A55" s="4" t="s">
        <v>7538</v>
      </c>
      <c r="B55" s="4">
        <v>2012</v>
      </c>
      <c r="C55" s="4" t="s">
        <v>8761</v>
      </c>
      <c r="D55" s="4" t="s">
        <v>8762</v>
      </c>
      <c r="E55" s="4" t="s">
        <v>2102</v>
      </c>
      <c r="F55" s="4">
        <v>165</v>
      </c>
      <c r="G55" s="4" t="s">
        <v>7779</v>
      </c>
      <c r="H55" s="4" t="s">
        <v>8763</v>
      </c>
      <c r="I55" s="4"/>
      <c r="J55" s="4" t="s">
        <v>1627</v>
      </c>
      <c r="K55" s="4">
        <v>1640</v>
      </c>
      <c r="L55" s="4" t="s">
        <v>8</v>
      </c>
      <c r="M55" s="4">
        <v>0</v>
      </c>
      <c r="N55" s="4">
        <v>30373.645271000001</v>
      </c>
      <c r="O55" s="4">
        <v>697.59364344000005</v>
      </c>
      <c r="P55" s="4">
        <v>0</v>
      </c>
      <c r="Q55" s="4">
        <v>0</v>
      </c>
      <c r="R55" s="4">
        <v>1804.231</v>
      </c>
      <c r="S55" s="16">
        <v>1625.1959999999999</v>
      </c>
      <c r="T55" s="16">
        <v>78.742999999999995</v>
      </c>
      <c r="U55" s="16" t="s">
        <v>1627</v>
      </c>
      <c r="V55" s="16"/>
      <c r="W55" s="16"/>
      <c r="X55" s="16"/>
      <c r="Y55" s="16"/>
      <c r="Z55" s="16"/>
      <c r="AA55" s="16"/>
      <c r="AB55" s="28" t="str">
        <f>[1]IT!B$309</f>
        <v>1.(c)</v>
      </c>
      <c r="AC55" s="31" t="str">
        <f>[1]IT!C$309</f>
        <v>ENEL PRODUZIONE SPA</v>
      </c>
      <c r="AD55" s="31" t="str">
        <f>[1]IT!D$309</f>
        <v>CENTRALE TERMOELETTRICA Federico II   (BR  SUD)</v>
      </c>
      <c r="AE55" s="31">
        <f>[1]IT!E$309</f>
        <v>7027</v>
      </c>
      <c r="AF55" s="31" t="str">
        <f>[1]IT!F$309</f>
        <v>LOCALITA’ CERANO - TUTURANO</v>
      </c>
      <c r="AG55" s="31" t="str">
        <f>[1]IT!G$309</f>
        <v>SNC</v>
      </c>
      <c r="AH55" s="31" t="str">
        <f>[1]IT!H$309</f>
        <v>BRINDISI</v>
      </c>
      <c r="AI55" s="31" t="str">
        <f>[1]IT!I$309</f>
        <v>72020</v>
      </c>
      <c r="AJ55" s="31">
        <f>[1]IT!J$309</f>
        <v>7060</v>
      </c>
      <c r="AK55" s="31">
        <f>[1]IT!K$309</f>
        <v>7610</v>
      </c>
      <c r="AL55" s="31">
        <f>[1]IT!L$309</f>
        <v>154</v>
      </c>
      <c r="AM55" s="31">
        <f>[1]IT!M$309</f>
        <v>12200</v>
      </c>
      <c r="AN55" s="8" t="s">
        <v>810</v>
      </c>
      <c r="AO55" s="5"/>
    </row>
    <row r="56" spans="1:41" s="31" customFormat="1">
      <c r="A56" s="4" t="s">
        <v>7538</v>
      </c>
      <c r="B56" s="4">
        <v>2012</v>
      </c>
      <c r="C56" s="4" t="s">
        <v>8764</v>
      </c>
      <c r="D56" s="4" t="s">
        <v>8765</v>
      </c>
      <c r="E56" s="4" t="s">
        <v>2106</v>
      </c>
      <c r="F56" s="4">
        <v>166</v>
      </c>
      <c r="G56" s="4" t="s">
        <v>7779</v>
      </c>
      <c r="H56" s="4" t="s">
        <v>8763</v>
      </c>
      <c r="I56" s="4"/>
      <c r="J56" s="4" t="s">
        <v>1627</v>
      </c>
      <c r="K56" s="4">
        <v>1640</v>
      </c>
      <c r="L56" s="4" t="s">
        <v>8</v>
      </c>
      <c r="M56" s="4">
        <v>0</v>
      </c>
      <c r="N56" s="4">
        <v>38214.279102</v>
      </c>
      <c r="O56" s="4">
        <v>608.92087464999997</v>
      </c>
      <c r="P56" s="4">
        <v>0</v>
      </c>
      <c r="Q56" s="4">
        <v>0</v>
      </c>
      <c r="R56" s="4">
        <v>1968.1479999999999</v>
      </c>
      <c r="S56" s="16">
        <v>2075.3829999999998</v>
      </c>
      <c r="T56" s="16">
        <v>134.52600000000001</v>
      </c>
      <c r="U56" s="16" t="s">
        <v>1627</v>
      </c>
      <c r="V56" s="16"/>
      <c r="W56" s="16"/>
      <c r="X56" s="16"/>
      <c r="Y56" s="16"/>
      <c r="Z56" s="16"/>
      <c r="AA56" s="16"/>
      <c r="AB56" s="28" t="str">
        <f>[1]IT!B$309</f>
        <v>1.(c)</v>
      </c>
      <c r="AC56" s="31" t="str">
        <f>[1]IT!C$309</f>
        <v>ENEL PRODUZIONE SPA</v>
      </c>
      <c r="AD56" s="31" t="str">
        <f>[1]IT!D$309</f>
        <v>CENTRALE TERMOELETTRICA Federico II   (BR  SUD)</v>
      </c>
      <c r="AE56" s="31">
        <f>[1]IT!E$309</f>
        <v>7027</v>
      </c>
      <c r="AF56" s="31" t="str">
        <f>[1]IT!F$309</f>
        <v>LOCALITA’ CERANO - TUTURANO</v>
      </c>
      <c r="AG56" s="31" t="str">
        <f>[1]IT!G$309</f>
        <v>SNC</v>
      </c>
      <c r="AH56" s="31" t="str">
        <f>[1]IT!H$309</f>
        <v>BRINDISI</v>
      </c>
      <c r="AI56" s="31" t="str">
        <f>[1]IT!I$309</f>
        <v>72020</v>
      </c>
      <c r="AJ56" s="31">
        <f>[1]IT!J$309</f>
        <v>7060</v>
      </c>
      <c r="AK56" s="31">
        <f>[1]IT!K$309</f>
        <v>7610</v>
      </c>
      <c r="AL56" s="31">
        <f>[1]IT!L$309</f>
        <v>154</v>
      </c>
      <c r="AM56" s="31">
        <f>[1]IT!M$309</f>
        <v>12200</v>
      </c>
      <c r="AN56" s="8" t="s">
        <v>810</v>
      </c>
      <c r="AO56" s="5"/>
    </row>
    <row r="57" spans="1:41" s="31" customFormat="1">
      <c r="A57" s="4" t="s">
        <v>7538</v>
      </c>
      <c r="B57" s="4">
        <v>2012</v>
      </c>
      <c r="C57" s="4" t="s">
        <v>8766</v>
      </c>
      <c r="D57" s="4" t="s">
        <v>8767</v>
      </c>
      <c r="E57" s="4" t="s">
        <v>2111</v>
      </c>
      <c r="F57" s="4">
        <v>167</v>
      </c>
      <c r="G57" s="4" t="s">
        <v>7779</v>
      </c>
      <c r="H57" s="4" t="s">
        <v>8763</v>
      </c>
      <c r="I57" s="4"/>
      <c r="J57" s="4" t="s">
        <v>1627</v>
      </c>
      <c r="K57" s="4">
        <v>1640</v>
      </c>
      <c r="L57" s="4" t="s">
        <v>8</v>
      </c>
      <c r="M57" s="4">
        <v>0</v>
      </c>
      <c r="N57" s="4">
        <v>38422.130031000001</v>
      </c>
      <c r="O57" s="4">
        <v>690.5125779</v>
      </c>
      <c r="P57" s="4">
        <v>0</v>
      </c>
      <c r="Q57" s="4">
        <v>0</v>
      </c>
      <c r="R57" s="4">
        <v>2212.0659999999998</v>
      </c>
      <c r="S57" s="16">
        <v>2114.442</v>
      </c>
      <c r="T57" s="16">
        <v>39.453000000000003</v>
      </c>
      <c r="U57" s="16" t="s">
        <v>1627</v>
      </c>
      <c r="V57" s="16"/>
      <c r="W57" s="16"/>
      <c r="X57" s="16"/>
      <c r="Y57" s="16"/>
      <c r="Z57" s="16"/>
      <c r="AA57" s="16"/>
      <c r="AB57" s="28" t="str">
        <f>[1]IT!B$309</f>
        <v>1.(c)</v>
      </c>
      <c r="AC57" s="31" t="str">
        <f>[1]IT!C$309</f>
        <v>ENEL PRODUZIONE SPA</v>
      </c>
      <c r="AD57" s="31" t="str">
        <f>[1]IT!D$309</f>
        <v>CENTRALE TERMOELETTRICA Federico II   (BR  SUD)</v>
      </c>
      <c r="AE57" s="31">
        <f>[1]IT!E$309</f>
        <v>7027</v>
      </c>
      <c r="AF57" s="31" t="str">
        <f>[1]IT!F$309</f>
        <v>LOCALITA’ CERANO - TUTURANO</v>
      </c>
      <c r="AG57" s="31" t="str">
        <f>[1]IT!G$309</f>
        <v>SNC</v>
      </c>
      <c r="AH57" s="31" t="str">
        <f>[1]IT!H$309</f>
        <v>BRINDISI</v>
      </c>
      <c r="AI57" s="31" t="str">
        <f>[1]IT!I$309</f>
        <v>72020</v>
      </c>
      <c r="AJ57" s="31">
        <f>[1]IT!J$309</f>
        <v>7060</v>
      </c>
      <c r="AK57" s="31">
        <f>[1]IT!K$309</f>
        <v>7610</v>
      </c>
      <c r="AL57" s="31">
        <f>[1]IT!L$309</f>
        <v>154</v>
      </c>
      <c r="AM57" s="31">
        <f>[1]IT!M$309</f>
        <v>12200</v>
      </c>
      <c r="AN57" s="8" t="s">
        <v>810</v>
      </c>
      <c r="AO57" s="5"/>
    </row>
    <row r="58" spans="1:41" s="31" customFormat="1">
      <c r="A58" s="4" t="s">
        <v>7538</v>
      </c>
      <c r="B58" s="4">
        <v>2012</v>
      </c>
      <c r="C58" s="4" t="s">
        <v>8768</v>
      </c>
      <c r="D58" s="4" t="s">
        <v>8769</v>
      </c>
      <c r="E58" s="4" t="s">
        <v>2116</v>
      </c>
      <c r="F58" s="4">
        <v>168</v>
      </c>
      <c r="G58" s="4" t="s">
        <v>7779</v>
      </c>
      <c r="H58" s="4" t="s">
        <v>8763</v>
      </c>
      <c r="I58" s="4"/>
      <c r="J58" s="4" t="s">
        <v>1627</v>
      </c>
      <c r="K58" s="4">
        <v>1640</v>
      </c>
      <c r="L58" s="4" t="s">
        <v>8</v>
      </c>
      <c r="M58" s="4">
        <v>0</v>
      </c>
      <c r="N58" s="4">
        <v>23567.765177000001</v>
      </c>
      <c r="O58" s="4">
        <v>643.48155210000004</v>
      </c>
      <c r="P58" s="4">
        <v>0</v>
      </c>
      <c r="Q58" s="4">
        <v>0</v>
      </c>
      <c r="R58" s="4">
        <v>1620.809</v>
      </c>
      <c r="S58" s="16">
        <v>1240.3579999999999</v>
      </c>
      <c r="T58" s="16">
        <v>60.862000000000002</v>
      </c>
      <c r="U58" s="16" t="s">
        <v>1627</v>
      </c>
      <c r="V58" s="16"/>
      <c r="W58" s="16"/>
      <c r="X58" s="16"/>
      <c r="Y58" s="16"/>
      <c r="Z58" s="16"/>
      <c r="AA58" s="16"/>
      <c r="AB58" s="28" t="str">
        <f>[1]IT!B$309</f>
        <v>1.(c)</v>
      </c>
      <c r="AC58" s="31" t="str">
        <f>[1]IT!C$309</f>
        <v>ENEL PRODUZIONE SPA</v>
      </c>
      <c r="AD58" s="31" t="str">
        <f>[1]IT!D$309</f>
        <v>CENTRALE TERMOELETTRICA Federico II   (BR  SUD)</v>
      </c>
      <c r="AE58" s="31">
        <f>[1]IT!E$309</f>
        <v>7027</v>
      </c>
      <c r="AF58" s="31" t="str">
        <f>[1]IT!F$309</f>
        <v>LOCALITA’ CERANO - TUTURANO</v>
      </c>
      <c r="AG58" s="31" t="str">
        <f>[1]IT!G$309</f>
        <v>SNC</v>
      </c>
      <c r="AH58" s="31" t="str">
        <f>[1]IT!H$309</f>
        <v>BRINDISI</v>
      </c>
      <c r="AI58" s="31" t="str">
        <f>[1]IT!I$309</f>
        <v>72020</v>
      </c>
      <c r="AJ58" s="31">
        <f>[1]IT!J$309</f>
        <v>7060</v>
      </c>
      <c r="AK58" s="31">
        <f>[1]IT!K$309</f>
        <v>7610</v>
      </c>
      <c r="AL58" s="31">
        <f>[1]IT!L$309</f>
        <v>154</v>
      </c>
      <c r="AM58" s="31">
        <f>[1]IT!M$309</f>
        <v>12200</v>
      </c>
      <c r="AN58" s="8" t="s">
        <v>810</v>
      </c>
      <c r="AO58" s="5"/>
    </row>
    <row r="59" spans="1:41" s="31" customFormat="1">
      <c r="A59" s="4" t="s">
        <v>7538</v>
      </c>
      <c r="B59" s="4">
        <v>2012</v>
      </c>
      <c r="C59" s="4" t="s">
        <v>8511</v>
      </c>
      <c r="D59" s="4" t="s">
        <v>8512</v>
      </c>
      <c r="E59" s="4" t="s">
        <v>2604</v>
      </c>
      <c r="F59" s="4">
        <v>276</v>
      </c>
      <c r="G59" s="4" t="s">
        <v>8513</v>
      </c>
      <c r="H59" s="4" t="s">
        <v>8514</v>
      </c>
      <c r="I59" s="4"/>
      <c r="J59" s="4" t="s">
        <v>1627</v>
      </c>
      <c r="K59" s="4">
        <v>683</v>
      </c>
      <c r="L59" s="4" t="s">
        <v>27</v>
      </c>
      <c r="M59" s="4">
        <v>0</v>
      </c>
      <c r="N59" s="4">
        <v>0</v>
      </c>
      <c r="O59" s="4">
        <v>0</v>
      </c>
      <c r="P59" s="4">
        <v>11673.246806279998</v>
      </c>
      <c r="Q59" s="4">
        <v>0</v>
      </c>
      <c r="R59" s="4">
        <v>0</v>
      </c>
      <c r="S59" s="16">
        <v>148.30189999999982</v>
      </c>
      <c r="T59" s="16">
        <v>0</v>
      </c>
      <c r="U59" s="16" t="s">
        <v>1627</v>
      </c>
      <c r="V59" s="16"/>
      <c r="W59" s="16"/>
      <c r="X59" s="16"/>
      <c r="Y59" s="16"/>
      <c r="Z59" s="16"/>
      <c r="AA59" s="16"/>
      <c r="AB59" s="28" t="str">
        <f>[1]IT!B$310</f>
        <v>1.(c)</v>
      </c>
      <c r="AC59" s="31" t="str">
        <f>[1]IT!C$310</f>
        <v>ENIPOWER S.P.A.</v>
      </c>
      <c r="AD59" s="31" t="str">
        <f>[1]IT!D$310</f>
        <v>ENIPOWER S.P.A. - Stabil. di Brindisi</v>
      </c>
      <c r="AE59" s="31">
        <f>[1]IT!E$310</f>
        <v>7028</v>
      </c>
      <c r="AF59" s="31" t="str">
        <f>[1]IT!F$310</f>
        <v>VIA E. Fermi</v>
      </c>
      <c r="AG59" s="31" t="str">
        <f>[1]IT!G$310</f>
        <v>4</v>
      </c>
      <c r="AH59" s="31" t="str">
        <f>[1]IT!H$310</f>
        <v>BRINDISI</v>
      </c>
      <c r="AI59" s="31" t="str">
        <f>[1]IT!I$310</f>
        <v>72100</v>
      </c>
      <c r="AJ59" s="31">
        <f>[1]IT!J$310</f>
        <v>739</v>
      </c>
      <c r="AK59" s="31">
        <f>[1]IT!K$310</f>
        <v>0</v>
      </c>
      <c r="AL59" s="31">
        <f>[1]IT!L$310</f>
        <v>0</v>
      </c>
      <c r="AM59" s="31">
        <f>[1]IT!M$310</f>
        <v>2310</v>
      </c>
      <c r="AN59" s="8" t="s">
        <v>810</v>
      </c>
      <c r="AO59" s="5"/>
    </row>
    <row r="60" spans="1:41" s="31" customFormat="1">
      <c r="A60" s="4" t="s">
        <v>7538</v>
      </c>
      <c r="B60" s="4">
        <v>2012</v>
      </c>
      <c r="C60" s="4" t="s">
        <v>8515</v>
      </c>
      <c r="D60" s="4" t="s">
        <v>8516</v>
      </c>
      <c r="E60" s="4" t="s">
        <v>2609</v>
      </c>
      <c r="F60" s="4">
        <v>277</v>
      </c>
      <c r="G60" s="4" t="s">
        <v>8513</v>
      </c>
      <c r="H60" s="4" t="s">
        <v>8514</v>
      </c>
      <c r="I60" s="4"/>
      <c r="J60" s="4" t="s">
        <v>1627</v>
      </c>
      <c r="K60" s="4">
        <v>683</v>
      </c>
      <c r="L60" s="4" t="s">
        <v>27</v>
      </c>
      <c r="M60" s="4">
        <v>0</v>
      </c>
      <c r="N60" s="4">
        <v>0</v>
      </c>
      <c r="O60" s="4">
        <v>0</v>
      </c>
      <c r="P60" s="4">
        <v>14181.496930980002</v>
      </c>
      <c r="Q60" s="4">
        <v>954.56130173999998</v>
      </c>
      <c r="R60" s="4">
        <v>0</v>
      </c>
      <c r="S60" s="16">
        <v>311.7869</v>
      </c>
      <c r="T60" s="16">
        <v>0</v>
      </c>
      <c r="U60" s="16" t="s">
        <v>1627</v>
      </c>
      <c r="V60" s="16"/>
      <c r="W60" s="16"/>
      <c r="X60" s="16"/>
      <c r="Y60" s="16"/>
      <c r="Z60" s="16"/>
      <c r="AA60" s="16"/>
      <c r="AB60" s="28" t="str">
        <f>[1]IT!B$310</f>
        <v>1.(c)</v>
      </c>
      <c r="AC60" s="31" t="str">
        <f>[1]IT!C$310</f>
        <v>ENIPOWER S.P.A.</v>
      </c>
      <c r="AD60" s="31" t="str">
        <f>[1]IT!D$310</f>
        <v>ENIPOWER S.P.A. - Stabil. di Brindisi</v>
      </c>
      <c r="AE60" s="31">
        <f>[1]IT!E$310</f>
        <v>7028</v>
      </c>
      <c r="AF60" s="31" t="str">
        <f>[1]IT!F$310</f>
        <v>VIA E. Fermi</v>
      </c>
      <c r="AG60" s="31" t="str">
        <f>[1]IT!G$310</f>
        <v>4</v>
      </c>
      <c r="AH60" s="31" t="str">
        <f>[1]IT!H$310</f>
        <v>BRINDISI</v>
      </c>
      <c r="AI60" s="31" t="str">
        <f>[1]IT!I$310</f>
        <v>72100</v>
      </c>
      <c r="AJ60" s="31">
        <f>[1]IT!J$310</f>
        <v>739</v>
      </c>
      <c r="AK60" s="31">
        <f>[1]IT!K$310</f>
        <v>0</v>
      </c>
      <c r="AL60" s="31">
        <f>[1]IT!L$310</f>
        <v>0</v>
      </c>
      <c r="AM60" s="31">
        <f>[1]IT!M$310</f>
        <v>2310</v>
      </c>
      <c r="AN60" s="8" t="s">
        <v>810</v>
      </c>
      <c r="AO60" s="5"/>
    </row>
    <row r="61" spans="1:41" s="31" customFormat="1">
      <c r="A61" s="4" t="s">
        <v>7538</v>
      </c>
      <c r="B61" s="4">
        <v>2012</v>
      </c>
      <c r="C61" s="4" t="s">
        <v>8517</v>
      </c>
      <c r="D61" s="4" t="s">
        <v>8518</v>
      </c>
      <c r="E61" s="4" t="s">
        <v>2614</v>
      </c>
      <c r="F61" s="4">
        <v>278</v>
      </c>
      <c r="G61" s="4" t="s">
        <v>8513</v>
      </c>
      <c r="H61" s="4" t="s">
        <v>8514</v>
      </c>
      <c r="I61" s="4"/>
      <c r="J61" s="4" t="s">
        <v>1627</v>
      </c>
      <c r="K61" s="4">
        <v>683</v>
      </c>
      <c r="L61" s="4" t="s">
        <v>27</v>
      </c>
      <c r="M61" s="4">
        <v>0</v>
      </c>
      <c r="N61" s="4">
        <v>0</v>
      </c>
      <c r="O61" s="4">
        <v>0</v>
      </c>
      <c r="P61" s="4">
        <v>13601.028428243999</v>
      </c>
      <c r="Q61" s="4">
        <v>738.84179084000004</v>
      </c>
      <c r="R61" s="4">
        <v>0</v>
      </c>
      <c r="S61" s="16">
        <v>279.3723999999998</v>
      </c>
      <c r="T61" s="16">
        <v>0</v>
      </c>
      <c r="U61" s="16" t="s">
        <v>1627</v>
      </c>
      <c r="V61" s="16"/>
      <c r="W61" s="16"/>
      <c r="X61" s="16"/>
      <c r="Y61" s="16"/>
      <c r="Z61" s="16"/>
      <c r="AA61" s="16"/>
      <c r="AB61" s="28" t="str">
        <f>[1]IT!B$310</f>
        <v>1.(c)</v>
      </c>
      <c r="AC61" s="31" t="str">
        <f>[1]IT!C$310</f>
        <v>ENIPOWER S.P.A.</v>
      </c>
      <c r="AD61" s="31" t="str">
        <f>[1]IT!D$310</f>
        <v>ENIPOWER S.P.A. - Stabil. di Brindisi</v>
      </c>
      <c r="AE61" s="31">
        <f>[1]IT!E$310</f>
        <v>7028</v>
      </c>
      <c r="AF61" s="31" t="str">
        <f>[1]IT!F$310</f>
        <v>VIA E. Fermi</v>
      </c>
      <c r="AG61" s="31" t="str">
        <f>[1]IT!G$310</f>
        <v>4</v>
      </c>
      <c r="AH61" s="31" t="str">
        <f>[1]IT!H$310</f>
        <v>BRINDISI</v>
      </c>
      <c r="AI61" s="31" t="str">
        <f>[1]IT!I$310</f>
        <v>72100</v>
      </c>
      <c r="AJ61" s="31">
        <f>[1]IT!J$310</f>
        <v>739</v>
      </c>
      <c r="AK61" s="31">
        <f>[1]IT!K$310</f>
        <v>0</v>
      </c>
      <c r="AL61" s="31">
        <f>[1]IT!L$310</f>
        <v>0</v>
      </c>
      <c r="AM61" s="31">
        <f>[1]IT!M$310</f>
        <v>2310</v>
      </c>
      <c r="AN61" s="8" t="s">
        <v>810</v>
      </c>
      <c r="AO61" s="5"/>
    </row>
    <row r="62" spans="1:41" s="31" customFormat="1">
      <c r="A62" s="4" t="s">
        <v>7538</v>
      </c>
      <c r="B62" s="4">
        <v>2012</v>
      </c>
      <c r="C62" s="4" t="s">
        <v>8678</v>
      </c>
      <c r="D62" s="4" t="s">
        <v>8679</v>
      </c>
      <c r="E62" s="4" t="s">
        <v>1427</v>
      </c>
      <c r="F62" s="4">
        <v>100</v>
      </c>
      <c r="G62" s="4" t="s">
        <v>8447</v>
      </c>
      <c r="H62" s="4" t="s">
        <v>8680</v>
      </c>
      <c r="I62" s="4"/>
      <c r="J62" s="4" t="s">
        <v>1627</v>
      </c>
      <c r="K62" s="4">
        <v>800</v>
      </c>
      <c r="L62" s="4" t="s">
        <v>8</v>
      </c>
      <c r="M62" s="4">
        <v>0</v>
      </c>
      <c r="N62" s="4">
        <v>2105.9681400999998</v>
      </c>
      <c r="O62" s="4">
        <v>80.174211038999999</v>
      </c>
      <c r="P62" s="4">
        <v>0</v>
      </c>
      <c r="Q62" s="4">
        <v>0</v>
      </c>
      <c r="R62" s="4">
        <v>209.93</v>
      </c>
      <c r="S62" s="16">
        <v>98.42</v>
      </c>
      <c r="T62" s="16">
        <v>13.72</v>
      </c>
      <c r="U62" s="16" t="s">
        <v>1627</v>
      </c>
      <c r="V62" s="16"/>
      <c r="W62" s="16"/>
      <c r="X62" s="16"/>
      <c r="Y62" s="16"/>
      <c r="Z62" s="16"/>
      <c r="AA62" s="16"/>
      <c r="AB62" s="28" t="str">
        <f>[1]IT!B$308</f>
        <v>1.(c)</v>
      </c>
      <c r="AC62" s="31" t="str">
        <f>[1]IT!C$308</f>
        <v>EDIPOWER</v>
      </c>
      <c r="AD62" s="31" t="str">
        <f>[1]IT!D$308</f>
        <v>Centrale Termoelettrica Brindisi</v>
      </c>
      <c r="AE62" s="31">
        <f>[1]IT!E$308</f>
        <v>7030</v>
      </c>
      <c r="AF62" s="31" t="str">
        <f>[1]IT!F$308</f>
        <v>VIA Albert Einstein</v>
      </c>
      <c r="AG62" s="31" t="str">
        <f>[1]IT!G$308</f>
        <v>5</v>
      </c>
      <c r="AH62" s="31" t="str">
        <f>[1]IT!H$308</f>
        <v>BRINDISI</v>
      </c>
      <c r="AI62" s="31" t="str">
        <f>[1]IT!I$308</f>
        <v>72100</v>
      </c>
      <c r="AJ62" s="31">
        <f>[1]IT!J$308</f>
        <v>356</v>
      </c>
      <c r="AK62" s="31">
        <f>[1]IT!K$308</f>
        <v>787</v>
      </c>
      <c r="AL62" s="31">
        <f>[1]IT!L$308</f>
        <v>0</v>
      </c>
      <c r="AM62" s="31">
        <f>[1]IT!M$308</f>
        <v>778</v>
      </c>
      <c r="AN62" s="8" t="s">
        <v>810</v>
      </c>
      <c r="AO62" s="5"/>
    </row>
    <row r="63" spans="1:41" s="31" customFormat="1">
      <c r="A63" s="4" t="s">
        <v>7538</v>
      </c>
      <c r="B63" s="4">
        <v>2012</v>
      </c>
      <c r="C63" s="4" t="s">
        <v>8681</v>
      </c>
      <c r="D63" s="4" t="s">
        <v>8682</v>
      </c>
      <c r="E63" s="4" t="s">
        <v>1431</v>
      </c>
      <c r="F63" s="4">
        <v>101</v>
      </c>
      <c r="G63" s="4" t="s">
        <v>8447</v>
      </c>
      <c r="H63" s="4" t="s">
        <v>8680</v>
      </c>
      <c r="I63" s="4"/>
      <c r="J63" s="4" t="s">
        <v>1627</v>
      </c>
      <c r="K63" s="4">
        <v>800</v>
      </c>
      <c r="L63" s="4" t="s">
        <v>8</v>
      </c>
      <c r="M63" s="4">
        <v>0</v>
      </c>
      <c r="N63" s="4">
        <v>5712.4658240999997</v>
      </c>
      <c r="O63" s="4">
        <v>175.68983741</v>
      </c>
      <c r="P63" s="4">
        <v>0</v>
      </c>
      <c r="Q63" s="4">
        <v>0</v>
      </c>
      <c r="R63" s="4">
        <v>580.69000000000005</v>
      </c>
      <c r="S63" s="16">
        <v>262.06</v>
      </c>
      <c r="T63" s="16">
        <v>28.88</v>
      </c>
      <c r="U63" s="16" t="s">
        <v>1627</v>
      </c>
      <c r="V63" s="16"/>
      <c r="W63" s="16"/>
      <c r="X63" s="16"/>
      <c r="Y63" s="16"/>
      <c r="Z63" s="16"/>
      <c r="AA63" s="16"/>
      <c r="AB63" s="28" t="str">
        <f>[1]IT!B$308</f>
        <v>1.(c)</v>
      </c>
      <c r="AC63" s="31" t="str">
        <f>[1]IT!C$308</f>
        <v>EDIPOWER</v>
      </c>
      <c r="AD63" s="31" t="str">
        <f>[1]IT!D$308</f>
        <v>Centrale Termoelettrica Brindisi</v>
      </c>
      <c r="AE63" s="31">
        <f>[1]IT!E$308</f>
        <v>7030</v>
      </c>
      <c r="AF63" s="31" t="str">
        <f>[1]IT!F$308</f>
        <v>VIA Albert Einstein</v>
      </c>
      <c r="AG63" s="31" t="str">
        <f>[1]IT!G$308</f>
        <v>5</v>
      </c>
      <c r="AH63" s="31" t="str">
        <f>[1]IT!H$308</f>
        <v>BRINDISI</v>
      </c>
      <c r="AI63" s="31" t="str">
        <f>[1]IT!I$308</f>
        <v>72100</v>
      </c>
      <c r="AJ63" s="31">
        <f>[1]IT!J$308</f>
        <v>356</v>
      </c>
      <c r="AK63" s="31">
        <f>[1]IT!K$308</f>
        <v>787</v>
      </c>
      <c r="AL63" s="31">
        <f>[1]IT!L$308</f>
        <v>0</v>
      </c>
      <c r="AM63" s="31">
        <f>[1]IT!M$308</f>
        <v>778</v>
      </c>
      <c r="AN63" s="8" t="s">
        <v>810</v>
      </c>
      <c r="AO63" s="5"/>
    </row>
    <row r="64" spans="1:41" s="31" customFormat="1">
      <c r="A64" s="4" t="s">
        <v>7538</v>
      </c>
      <c r="B64" s="4">
        <v>2012</v>
      </c>
      <c r="C64" s="4" t="s">
        <v>8191</v>
      </c>
      <c r="D64" s="4" t="s">
        <v>8192</v>
      </c>
      <c r="E64" s="4" t="s">
        <v>1902</v>
      </c>
      <c r="F64" s="4">
        <v>120</v>
      </c>
      <c r="G64" s="4" t="s">
        <v>7647</v>
      </c>
      <c r="H64" s="4" t="s">
        <v>8193</v>
      </c>
      <c r="I64" s="4"/>
      <c r="J64" s="4" t="s">
        <v>1627</v>
      </c>
      <c r="K64" s="4">
        <v>235.4</v>
      </c>
      <c r="L64" s="4" t="s">
        <v>27</v>
      </c>
      <c r="M64" s="4">
        <v>0</v>
      </c>
      <c r="N64" s="4">
        <v>0</v>
      </c>
      <c r="O64" s="4">
        <v>0</v>
      </c>
      <c r="P64" s="4">
        <v>1451.2198614012</v>
      </c>
      <c r="Q64" s="4">
        <v>0</v>
      </c>
      <c r="R64" s="4">
        <v>0</v>
      </c>
      <c r="S64" s="16">
        <v>57.53</v>
      </c>
      <c r="T64" s="16">
        <v>0</v>
      </c>
      <c r="U64" s="16" t="s">
        <v>1627</v>
      </c>
      <c r="V64" s="16"/>
      <c r="W64" s="16"/>
      <c r="X64" s="16"/>
      <c r="Y64" s="16"/>
      <c r="Z64" s="16"/>
      <c r="AA64" s="16"/>
      <c r="AB64" s="28" t="str">
        <f>[1]IT!B$339</f>
        <v>1.(c)</v>
      </c>
      <c r="AC64" s="31" t="str">
        <f>[1]IT!C$339</f>
        <v>EDISON</v>
      </c>
      <c r="AD64" s="31" t="str">
        <f>[1]IT!D$339</f>
        <v>CENTRALE TERMOELETTRICA DI BUSSI</v>
      </c>
      <c r="AE64" s="31">
        <f>[1]IT!E$339</f>
        <v>6549</v>
      </c>
      <c r="AF64" s="31" t="str">
        <f>[1]IT!F$339</f>
        <v>STC TREMONTI</v>
      </c>
      <c r="AG64" s="31" t="str">
        <f>[1]IT!G$339</f>
        <v>1</v>
      </c>
      <c r="AH64" s="31" t="str">
        <f>[1]IT!H$339</f>
        <v>BUSSI SUL TIRINO</v>
      </c>
      <c r="AI64" s="31" t="str">
        <f>[1]IT!I$339</f>
        <v>65021</v>
      </c>
      <c r="AJ64" s="31">
        <f>[1]IT!J$339</f>
        <v>0</v>
      </c>
      <c r="AK64" s="31">
        <f>[1]IT!K$339</f>
        <v>0</v>
      </c>
      <c r="AL64" s="31">
        <f>[1]IT!L$339</f>
        <v>0</v>
      </c>
      <c r="AM64" s="31">
        <f>[1]IT!M$339</f>
        <v>0</v>
      </c>
      <c r="AN64" s="8" t="s">
        <v>810</v>
      </c>
      <c r="AO64" s="5"/>
    </row>
    <row r="65" spans="1:41" s="31" customFormat="1">
      <c r="A65" s="4" t="s">
        <v>7538</v>
      </c>
      <c r="B65" s="4">
        <v>2012</v>
      </c>
      <c r="C65" s="4" t="s">
        <v>8015</v>
      </c>
      <c r="D65" s="4" t="s">
        <v>8016</v>
      </c>
      <c r="E65" s="4" t="s">
        <v>2121</v>
      </c>
      <c r="F65" s="4">
        <v>169</v>
      </c>
      <c r="G65" s="4" t="s">
        <v>7779</v>
      </c>
      <c r="H65" s="4" t="s">
        <v>8017</v>
      </c>
      <c r="I65" s="4"/>
      <c r="J65" s="4" t="s">
        <v>1627</v>
      </c>
      <c r="K65" s="4">
        <v>130</v>
      </c>
      <c r="L65" s="4" t="s">
        <v>27</v>
      </c>
      <c r="M65" s="4">
        <v>0</v>
      </c>
      <c r="N65" s="4">
        <v>0</v>
      </c>
      <c r="O65" s="4">
        <v>0</v>
      </c>
      <c r="P65" s="4">
        <v>3.5122636932228</v>
      </c>
      <c r="Q65" s="4">
        <v>0</v>
      </c>
      <c r="R65" s="4">
        <v>2E-3</v>
      </c>
      <c r="S65" s="16">
        <v>1.486</v>
      </c>
      <c r="T65" s="16">
        <v>0.03</v>
      </c>
      <c r="U65" s="16" t="s">
        <v>1627</v>
      </c>
      <c r="V65" s="16"/>
      <c r="W65" s="16"/>
      <c r="X65" s="16"/>
      <c r="Y65" s="16"/>
      <c r="Z65" s="16"/>
      <c r="AA65" s="16"/>
      <c r="AB65" s="28" t="str">
        <f>[1]IT!B$392</f>
        <v>1.(c)</v>
      </c>
      <c r="AC65" s="31" t="str">
        <f>[1]IT!C$392</f>
        <v>ENEL PRODUZIONE SPA</v>
      </c>
      <c r="AD65" s="31" t="str">
        <f>[1]IT!D$392</f>
        <v>Impianto turbogas di Camerata Picena</v>
      </c>
      <c r="AE65" s="31">
        <f>[1]IT!E$392</f>
        <v>27595</v>
      </c>
      <c r="AF65" s="31" t="str">
        <f>[1]IT!F$392</f>
        <v>VIA S. Giuseppe</v>
      </c>
      <c r="AG65" s="31" t="str">
        <f>[1]IT!G$392</f>
        <v>6</v>
      </c>
      <c r="AH65" s="31" t="str">
        <f>[1]IT!H$392</f>
        <v>CAMERATA PICENA</v>
      </c>
      <c r="AI65" s="31" t="str">
        <f>[1]IT!I$392</f>
        <v>60020</v>
      </c>
      <c r="AJ65" s="31">
        <f>[1]IT!J$392</f>
        <v>0</v>
      </c>
      <c r="AK65" s="31">
        <f>[1]IT!K$392</f>
        <v>0</v>
      </c>
      <c r="AL65" s="31">
        <f>[1]IT!L$392</f>
        <v>0</v>
      </c>
      <c r="AM65" s="31">
        <f>[1]IT!M$392</f>
        <v>0</v>
      </c>
      <c r="AN65" s="42" t="s">
        <v>810</v>
      </c>
    </row>
    <row r="66" spans="1:41" s="31" customFormat="1">
      <c r="A66" s="4" t="s">
        <v>7538</v>
      </c>
      <c r="B66" s="4">
        <v>2012</v>
      </c>
      <c r="C66" s="4" t="s">
        <v>8018</v>
      </c>
      <c r="D66" s="4" t="s">
        <v>8019</v>
      </c>
      <c r="E66" s="4" t="s">
        <v>2126</v>
      </c>
      <c r="F66" s="4">
        <v>170</v>
      </c>
      <c r="G66" s="4" t="s">
        <v>7779</v>
      </c>
      <c r="H66" s="4" t="s">
        <v>8017</v>
      </c>
      <c r="I66" s="4"/>
      <c r="J66" s="4" t="s">
        <v>1627</v>
      </c>
      <c r="K66" s="4">
        <v>130</v>
      </c>
      <c r="L66" s="4" t="s">
        <v>27</v>
      </c>
      <c r="M66" s="4">
        <v>0</v>
      </c>
      <c r="N66" s="4">
        <v>0</v>
      </c>
      <c r="O66" s="4">
        <v>0</v>
      </c>
      <c r="P66" s="4">
        <v>0</v>
      </c>
      <c r="Q66" s="4">
        <v>0</v>
      </c>
      <c r="R66" s="4">
        <v>0</v>
      </c>
      <c r="S66" s="16">
        <v>0</v>
      </c>
      <c r="T66" s="16">
        <v>0</v>
      </c>
      <c r="U66" s="16" t="s">
        <v>1627</v>
      </c>
      <c r="V66" s="16"/>
      <c r="W66" s="16"/>
      <c r="X66" s="16"/>
      <c r="Y66" s="16"/>
      <c r="Z66" s="16"/>
      <c r="AA66" s="16"/>
      <c r="AB66" s="28" t="str">
        <f>[1]IT!B$392</f>
        <v>1.(c)</v>
      </c>
      <c r="AC66" s="31" t="str">
        <f>[1]IT!C$392</f>
        <v>ENEL PRODUZIONE SPA</v>
      </c>
      <c r="AD66" s="31" t="str">
        <f>[1]IT!D$392</f>
        <v>Impianto turbogas di Camerata Picena</v>
      </c>
      <c r="AE66" s="31">
        <f>[1]IT!E$392</f>
        <v>27595</v>
      </c>
      <c r="AF66" s="31" t="str">
        <f>[1]IT!F$392</f>
        <v>VIA S. Giuseppe</v>
      </c>
      <c r="AG66" s="31" t="str">
        <f>[1]IT!G$392</f>
        <v>6</v>
      </c>
      <c r="AH66" s="31" t="str">
        <f>[1]IT!H$392</f>
        <v>CAMERATA PICENA</v>
      </c>
      <c r="AI66" s="31" t="str">
        <f>[1]IT!I$392</f>
        <v>60020</v>
      </c>
      <c r="AJ66" s="31">
        <f>[1]IT!J$392</f>
        <v>0</v>
      </c>
      <c r="AK66" s="31">
        <f>[1]IT!K$392</f>
        <v>0</v>
      </c>
      <c r="AL66" s="31">
        <f>[1]IT!L$392</f>
        <v>0</v>
      </c>
      <c r="AM66" s="31">
        <f>[1]IT!M$392</f>
        <v>0</v>
      </c>
      <c r="AN66" s="42" t="s">
        <v>810</v>
      </c>
    </row>
    <row r="67" spans="1:41" s="31" customFormat="1">
      <c r="A67" s="4" t="s">
        <v>7538</v>
      </c>
      <c r="B67" s="4">
        <v>2012</v>
      </c>
      <c r="C67" s="4" t="s">
        <v>8020</v>
      </c>
      <c r="D67" s="4" t="s">
        <v>8021</v>
      </c>
      <c r="E67" s="4" t="s">
        <v>2131</v>
      </c>
      <c r="F67" s="4">
        <v>171</v>
      </c>
      <c r="G67" s="4" t="s">
        <v>7779</v>
      </c>
      <c r="H67" s="4" t="s">
        <v>8017</v>
      </c>
      <c r="I67" s="4"/>
      <c r="J67" s="4" t="s">
        <v>1627</v>
      </c>
      <c r="K67" s="4">
        <v>130</v>
      </c>
      <c r="L67" s="4" t="s">
        <v>27</v>
      </c>
      <c r="M67" s="4">
        <v>0</v>
      </c>
      <c r="N67" s="4">
        <v>0</v>
      </c>
      <c r="O67" s="4">
        <v>0</v>
      </c>
      <c r="P67" s="4">
        <v>4.1776974236916002</v>
      </c>
      <c r="Q67" s="4">
        <v>0</v>
      </c>
      <c r="R67" s="4">
        <v>3.0000000000000001E-3</v>
      </c>
      <c r="S67" s="16">
        <v>1.802</v>
      </c>
      <c r="T67" s="16">
        <v>0.03</v>
      </c>
      <c r="U67" s="16" t="s">
        <v>1627</v>
      </c>
      <c r="V67" s="16"/>
      <c r="W67" s="16"/>
      <c r="X67" s="16"/>
      <c r="Y67" s="16"/>
      <c r="Z67" s="16"/>
      <c r="AA67" s="16"/>
      <c r="AB67" s="28" t="str">
        <f>[1]IT!B$392</f>
        <v>1.(c)</v>
      </c>
      <c r="AC67" s="31" t="str">
        <f>[1]IT!C$392</f>
        <v>ENEL PRODUZIONE SPA</v>
      </c>
      <c r="AD67" s="31" t="str">
        <f>[1]IT!D$392</f>
        <v>Impianto turbogas di Camerata Picena</v>
      </c>
      <c r="AE67" s="31">
        <f>[1]IT!E$392</f>
        <v>27595</v>
      </c>
      <c r="AF67" s="31" t="str">
        <f>[1]IT!F$392</f>
        <v>VIA S. Giuseppe</v>
      </c>
      <c r="AG67" s="31" t="str">
        <f>[1]IT!G$392</f>
        <v>6</v>
      </c>
      <c r="AH67" s="31" t="str">
        <f>[1]IT!H$392</f>
        <v>CAMERATA PICENA</v>
      </c>
      <c r="AI67" s="31" t="str">
        <f>[1]IT!I$392</f>
        <v>60020</v>
      </c>
      <c r="AJ67" s="31">
        <f>[1]IT!J$392</f>
        <v>0</v>
      </c>
      <c r="AK67" s="31">
        <f>[1]IT!K$392</f>
        <v>0</v>
      </c>
      <c r="AL67" s="31">
        <f>[1]IT!L$392</f>
        <v>0</v>
      </c>
      <c r="AM67" s="31">
        <f>[1]IT!M$392</f>
        <v>0</v>
      </c>
      <c r="AN67" s="42" t="s">
        <v>810</v>
      </c>
    </row>
    <row r="68" spans="1:41" s="31" customFormat="1">
      <c r="A68" s="4" t="s">
        <v>7538</v>
      </c>
      <c r="B68" s="4">
        <v>2012</v>
      </c>
      <c r="C68" s="4" t="s">
        <v>8022</v>
      </c>
      <c r="D68" s="4" t="s">
        <v>8023</v>
      </c>
      <c r="E68" s="4" t="s">
        <v>2135</v>
      </c>
      <c r="F68" s="4">
        <v>172</v>
      </c>
      <c r="G68" s="4" t="s">
        <v>7779</v>
      </c>
      <c r="H68" s="4" t="s">
        <v>8017</v>
      </c>
      <c r="I68" s="4"/>
      <c r="J68" s="4" t="s">
        <v>1627</v>
      </c>
      <c r="K68" s="4">
        <v>130</v>
      </c>
      <c r="L68" s="4" t="s">
        <v>27</v>
      </c>
      <c r="M68" s="4">
        <v>0</v>
      </c>
      <c r="N68" s="4">
        <v>0</v>
      </c>
      <c r="O68" s="4">
        <v>0</v>
      </c>
      <c r="P68" s="4">
        <v>3.9643768989539998</v>
      </c>
      <c r="Q68" s="4">
        <v>0</v>
      </c>
      <c r="R68" s="4">
        <v>0</v>
      </c>
      <c r="S68" s="16">
        <v>1.706</v>
      </c>
      <c r="T68" s="16">
        <v>2.9000000000000001E-2</v>
      </c>
      <c r="U68" s="16" t="s">
        <v>1627</v>
      </c>
      <c r="V68" s="16"/>
      <c r="W68" s="16"/>
      <c r="X68" s="16"/>
      <c r="Y68" s="16"/>
      <c r="Z68" s="16"/>
      <c r="AA68" s="16"/>
      <c r="AB68" s="28" t="str">
        <f>[1]IT!B$392</f>
        <v>1.(c)</v>
      </c>
      <c r="AC68" s="31" t="str">
        <f>[1]IT!C$392</f>
        <v>ENEL PRODUZIONE SPA</v>
      </c>
      <c r="AD68" s="31" t="str">
        <f>[1]IT!D$392</f>
        <v>Impianto turbogas di Camerata Picena</v>
      </c>
      <c r="AE68" s="31">
        <f>[1]IT!E$392</f>
        <v>27595</v>
      </c>
      <c r="AF68" s="31" t="str">
        <f>[1]IT!F$392</f>
        <v>VIA S. Giuseppe</v>
      </c>
      <c r="AG68" s="31" t="str">
        <f>[1]IT!G$392</f>
        <v>6</v>
      </c>
      <c r="AH68" s="31" t="str">
        <f>[1]IT!H$392</f>
        <v>CAMERATA PICENA</v>
      </c>
      <c r="AI68" s="31" t="str">
        <f>[1]IT!I$392</f>
        <v>60020</v>
      </c>
      <c r="AJ68" s="31">
        <f>[1]IT!J$392</f>
        <v>0</v>
      </c>
      <c r="AK68" s="31">
        <f>[1]IT!K$392</f>
        <v>0</v>
      </c>
      <c r="AL68" s="31">
        <f>[1]IT!L$392</f>
        <v>0</v>
      </c>
      <c r="AM68" s="31">
        <f>[1]IT!M$392</f>
        <v>0</v>
      </c>
      <c r="AN68" s="42" t="s">
        <v>810</v>
      </c>
    </row>
    <row r="69" spans="1:41" s="31" customFormat="1">
      <c r="A69" s="4" t="s">
        <v>7538</v>
      </c>
      <c r="B69" s="4">
        <v>2012</v>
      </c>
      <c r="C69" s="4" t="s">
        <v>8244</v>
      </c>
      <c r="D69" s="4" t="s">
        <v>8245</v>
      </c>
      <c r="E69" s="4" t="s">
        <v>2139</v>
      </c>
      <c r="F69" s="4">
        <v>173</v>
      </c>
      <c r="G69" s="4" t="s">
        <v>7779</v>
      </c>
      <c r="H69" s="4" t="s">
        <v>8246</v>
      </c>
      <c r="I69" s="4"/>
      <c r="J69" s="4" t="s">
        <v>1627</v>
      </c>
      <c r="K69" s="4">
        <v>310</v>
      </c>
      <c r="L69" s="4" t="s">
        <v>27</v>
      </c>
      <c r="M69" s="4">
        <v>0</v>
      </c>
      <c r="N69" s="4">
        <v>0</v>
      </c>
      <c r="O69" s="4">
        <v>4.176858E-2</v>
      </c>
      <c r="P69" s="4">
        <v>14.788650130000001</v>
      </c>
      <c r="Q69" s="4">
        <v>0</v>
      </c>
      <c r="R69" s="4">
        <v>4.6852377000000001E-2</v>
      </c>
      <c r="S69" s="16">
        <v>4.2204364130999998</v>
      </c>
      <c r="T69" s="16">
        <v>1.1129157000000001E-2</v>
      </c>
      <c r="U69" s="16" t="s">
        <v>1627</v>
      </c>
      <c r="V69" s="16"/>
      <c r="W69" s="16"/>
      <c r="X69" s="16"/>
      <c r="Y69" s="16"/>
      <c r="Z69" s="16"/>
      <c r="AA69" s="16"/>
      <c r="AB69" s="28" t="str">
        <f>[1]IT!B$392</f>
        <v>1.(c)</v>
      </c>
      <c r="AC69" s="31" t="str">
        <f>[1]IT!C$392</f>
        <v>ENEL PRODUZIONE SPA</v>
      </c>
      <c r="AD69" s="31" t="str">
        <f>[1]IT!D$392</f>
        <v>Impianto turbogas di Camerata Picena</v>
      </c>
      <c r="AE69" s="31">
        <f>[1]IT!E$392</f>
        <v>27595</v>
      </c>
      <c r="AF69" s="31" t="str">
        <f>[1]IT!F$392</f>
        <v>VIA S. Giuseppe</v>
      </c>
      <c r="AG69" s="31" t="str">
        <f>[1]IT!G$392</f>
        <v>6</v>
      </c>
      <c r="AH69" s="31" t="str">
        <f>[1]IT!H$392</f>
        <v>CAMERATA PICENA</v>
      </c>
      <c r="AI69" s="31" t="str">
        <f>[1]IT!I$392</f>
        <v>60020</v>
      </c>
      <c r="AJ69" s="31">
        <f>[1]IT!J$392</f>
        <v>0</v>
      </c>
      <c r="AK69" s="31">
        <f>[1]IT!K$392</f>
        <v>0</v>
      </c>
      <c r="AL69" s="31">
        <f>[1]IT!L$392</f>
        <v>0</v>
      </c>
      <c r="AM69" s="31">
        <f>[1]IT!M$392</f>
        <v>0</v>
      </c>
      <c r="AN69" s="42" t="s">
        <v>810</v>
      </c>
      <c r="AO69" s="5"/>
    </row>
    <row r="70" spans="1:41" s="31" customFormat="1">
      <c r="A70" s="4" t="s">
        <v>7538</v>
      </c>
      <c r="B70" s="4">
        <v>2012</v>
      </c>
      <c r="C70" s="4" t="s">
        <v>8481</v>
      </c>
      <c r="D70" s="4" t="s">
        <v>8482</v>
      </c>
      <c r="E70" s="4" t="s">
        <v>1906</v>
      </c>
      <c r="F70" s="4">
        <v>121</v>
      </c>
      <c r="G70" s="4" t="s">
        <v>7631</v>
      </c>
      <c r="H70" s="4" t="s">
        <v>8483</v>
      </c>
      <c r="I70" s="4"/>
      <c r="J70" s="4" t="s">
        <v>1627</v>
      </c>
      <c r="K70" s="4">
        <v>670</v>
      </c>
      <c r="L70" s="4" t="s">
        <v>27</v>
      </c>
      <c r="M70" s="4">
        <v>0</v>
      </c>
      <c r="N70" s="4">
        <v>0</v>
      </c>
      <c r="O70" s="4">
        <v>0</v>
      </c>
      <c r="P70" s="4">
        <v>13327.516221534901</v>
      </c>
      <c r="Q70" s="4">
        <v>3545.5834335</v>
      </c>
      <c r="R70" s="4">
        <v>0</v>
      </c>
      <c r="S70" s="16">
        <v>368.03</v>
      </c>
      <c r="T70" s="16">
        <v>0</v>
      </c>
      <c r="U70" s="16" t="s">
        <v>1627</v>
      </c>
      <c r="V70" s="16"/>
      <c r="W70" s="16"/>
      <c r="X70" s="16"/>
      <c r="Y70" s="16"/>
      <c r="Z70" s="16"/>
      <c r="AA70" s="16"/>
      <c r="AB70" s="28" t="str">
        <f>[1]IT!B$411</f>
        <v>1.(c)</v>
      </c>
      <c r="AC70" s="31" t="str">
        <f>[1]IT!C$411</f>
        <v>Edison</v>
      </c>
      <c r="AD70" s="31" t="str">
        <f>[1]IT!D$411</f>
        <v>Centrale Termoelettrica di Candela</v>
      </c>
      <c r="AE70" s="31">
        <f>[1]IT!E$411</f>
        <v>26666</v>
      </c>
      <c r="AF70" s="31" t="str">
        <f>[1]IT!F$411</f>
        <v>STR Provinciale 102</v>
      </c>
      <c r="AG70" s="31" t="str">
        <f>[1]IT!G$411</f>
        <v>SNC</v>
      </c>
      <c r="AH70" s="31" t="str">
        <f>[1]IT!H$411</f>
        <v>CANDELA</v>
      </c>
      <c r="AI70" s="31" t="str">
        <f>[1]IT!I$411</f>
        <v>71024</v>
      </c>
      <c r="AJ70" s="31">
        <f>[1]IT!J$411</f>
        <v>368</v>
      </c>
      <c r="AK70" s="31">
        <f>[1]IT!K$411</f>
        <v>0</v>
      </c>
      <c r="AL70" s="31">
        <f>[1]IT!L$411</f>
        <v>0</v>
      </c>
      <c r="AM70" s="31">
        <f>[1]IT!M$411</f>
        <v>1030</v>
      </c>
      <c r="AN70" s="8" t="s">
        <v>810</v>
      </c>
      <c r="AO70" s="5"/>
    </row>
    <row r="71" spans="1:41" s="67" customFormat="1">
      <c r="A71" s="1" t="s">
        <v>7538</v>
      </c>
      <c r="B71" s="1">
        <v>2012</v>
      </c>
      <c r="C71" s="1" t="s">
        <v>8247</v>
      </c>
      <c r="D71" s="1" t="s">
        <v>8248</v>
      </c>
      <c r="E71" s="1" t="s">
        <v>2144</v>
      </c>
      <c r="F71" s="1">
        <v>174</v>
      </c>
      <c r="G71" s="1" t="s">
        <v>7779</v>
      </c>
      <c r="H71" s="1" t="s">
        <v>8249</v>
      </c>
      <c r="I71" s="1"/>
      <c r="J71" s="1" t="s">
        <v>1627</v>
      </c>
      <c r="K71" s="1">
        <v>310</v>
      </c>
      <c r="L71" s="1" t="s">
        <v>27</v>
      </c>
      <c r="M71" s="1">
        <v>0</v>
      </c>
      <c r="N71" s="1">
        <v>0</v>
      </c>
      <c r="O71" s="1">
        <v>0</v>
      </c>
      <c r="P71" s="1">
        <v>7.3309686340000004</v>
      </c>
      <c r="Q71" s="1">
        <v>0</v>
      </c>
      <c r="R71" s="1">
        <v>0</v>
      </c>
      <c r="S71" s="3">
        <v>1.599</v>
      </c>
      <c r="T71" s="3">
        <v>0</v>
      </c>
      <c r="U71" s="3" t="s">
        <v>1627</v>
      </c>
      <c r="V71" s="3"/>
      <c r="W71" s="3"/>
      <c r="X71" s="3"/>
      <c r="Y71" s="3"/>
      <c r="Z71" s="3"/>
      <c r="AA71" s="3"/>
      <c r="AB71" s="12"/>
      <c r="AC71" s="20"/>
      <c r="AD71" s="20"/>
      <c r="AE71" s="20"/>
      <c r="AF71" s="20"/>
      <c r="AG71" s="20"/>
      <c r="AH71" s="20"/>
      <c r="AI71" s="20"/>
      <c r="AJ71" s="20"/>
      <c r="AK71" s="20"/>
      <c r="AL71" s="20"/>
      <c r="AM71" s="20"/>
      <c r="AN71" s="8"/>
      <c r="AO71"/>
    </row>
    <row r="72" spans="1:41" s="67" customFormat="1">
      <c r="A72" s="1" t="s">
        <v>7538</v>
      </c>
      <c r="B72" s="1">
        <v>2012</v>
      </c>
      <c r="C72" s="1" t="s">
        <v>8250</v>
      </c>
      <c r="D72" s="1" t="s">
        <v>8251</v>
      </c>
      <c r="E72" s="1" t="s">
        <v>2149</v>
      </c>
      <c r="F72" s="1">
        <v>175</v>
      </c>
      <c r="G72" s="1" t="s">
        <v>7779</v>
      </c>
      <c r="H72" s="1" t="s">
        <v>8249</v>
      </c>
      <c r="I72" s="1"/>
      <c r="J72" s="1" t="s">
        <v>1627</v>
      </c>
      <c r="K72" s="1">
        <v>310</v>
      </c>
      <c r="L72" s="1" t="s">
        <v>27</v>
      </c>
      <c r="M72" s="1">
        <v>0</v>
      </c>
      <c r="N72" s="1">
        <v>0</v>
      </c>
      <c r="O72" s="1">
        <v>0</v>
      </c>
      <c r="P72" s="1">
        <v>7.5710313659999997</v>
      </c>
      <c r="Q72" s="1">
        <v>0</v>
      </c>
      <c r="R72" s="1">
        <v>0</v>
      </c>
      <c r="S72" s="3">
        <v>1.4970000000000001</v>
      </c>
      <c r="T72" s="3">
        <v>0</v>
      </c>
      <c r="U72" s="3" t="s">
        <v>1627</v>
      </c>
      <c r="V72" s="3"/>
      <c r="W72" s="3"/>
      <c r="X72" s="3"/>
      <c r="Y72" s="3"/>
      <c r="Z72" s="3"/>
      <c r="AA72" s="3"/>
      <c r="AB72" s="12"/>
      <c r="AC72" s="20"/>
      <c r="AD72" s="20"/>
      <c r="AE72" s="20"/>
      <c r="AF72" s="20"/>
      <c r="AG72" s="20"/>
      <c r="AH72" s="20"/>
      <c r="AI72" s="20"/>
      <c r="AJ72" s="20"/>
      <c r="AK72" s="20"/>
      <c r="AL72" s="20"/>
      <c r="AM72" s="20"/>
      <c r="AN72" s="8"/>
      <c r="AO72"/>
    </row>
    <row r="73" spans="1:41" s="31" customFormat="1">
      <c r="A73" s="4" t="s">
        <v>7538</v>
      </c>
      <c r="B73" s="4">
        <v>2012</v>
      </c>
      <c r="C73" s="4" t="s">
        <v>8427</v>
      </c>
      <c r="D73" s="4" t="s">
        <v>8428</v>
      </c>
      <c r="E73" s="4" t="s">
        <v>41</v>
      </c>
      <c r="F73" s="4">
        <v>7</v>
      </c>
      <c r="G73" s="4" t="s">
        <v>8429</v>
      </c>
      <c r="H73" s="4" t="s">
        <v>8430</v>
      </c>
      <c r="I73" s="4"/>
      <c r="J73" s="4" t="s">
        <v>1627</v>
      </c>
      <c r="K73" s="4">
        <v>443</v>
      </c>
      <c r="L73" s="4" t="s">
        <v>27</v>
      </c>
      <c r="M73" s="4">
        <v>0</v>
      </c>
      <c r="N73" s="4">
        <v>0</v>
      </c>
      <c r="O73" s="4">
        <v>0</v>
      </c>
      <c r="P73" s="4">
        <v>9.6979065759999994</v>
      </c>
      <c r="Q73" s="4">
        <v>0</v>
      </c>
      <c r="R73" s="4">
        <v>0</v>
      </c>
      <c r="S73" s="16">
        <v>5.2999999999999999E-2</v>
      </c>
      <c r="T73" s="16">
        <v>0</v>
      </c>
      <c r="U73" s="16" t="s">
        <v>1627</v>
      </c>
      <c r="V73" s="16"/>
      <c r="W73" s="16"/>
      <c r="X73" s="16"/>
      <c r="Y73" s="16"/>
      <c r="Z73" s="16"/>
      <c r="AA73" s="16"/>
      <c r="AB73" s="28" t="str">
        <f>[1]IT!B$527</f>
        <v>1.(c)</v>
      </c>
      <c r="AC73" s="31" t="str">
        <f>[1]IT!C$527</f>
        <v>A2A SPA</v>
      </c>
      <c r="AD73" s="31" t="str">
        <f>[1]IT!D$527</f>
        <v>CENTRALE TERMOELETTRICA DI CASSANO D'ADDA</v>
      </c>
      <c r="AE73" s="31">
        <f>[1]IT!E$527</f>
        <v>312</v>
      </c>
      <c r="AF73" s="31" t="str">
        <f>[1]IT!F$527</f>
        <v>VIA TRECELLA</v>
      </c>
      <c r="AG73" s="31" t="str">
        <f>[1]IT!G$527</f>
        <v>17</v>
      </c>
      <c r="AH73" s="31" t="str">
        <f>[1]IT!H$527</f>
        <v>CASSANO D'ADDA</v>
      </c>
      <c r="AI73" s="31" t="str">
        <f>[1]IT!I$527</f>
        <v>20062</v>
      </c>
      <c r="AJ73" s="31">
        <f>[1]IT!J$527</f>
        <v>170</v>
      </c>
      <c r="AK73" s="31">
        <f>[1]IT!K$527</f>
        <v>0</v>
      </c>
      <c r="AL73" s="31">
        <f>[1]IT!L$527</f>
        <v>0</v>
      </c>
      <c r="AM73" s="31">
        <f>[1]IT!M$527</f>
        <v>559</v>
      </c>
      <c r="AN73" s="8" t="s">
        <v>810</v>
      </c>
      <c r="AO73" s="5"/>
    </row>
    <row r="74" spans="1:41" s="31" customFormat="1">
      <c r="A74" s="4" t="s">
        <v>7538</v>
      </c>
      <c r="B74" s="4">
        <v>2012</v>
      </c>
      <c r="C74" s="4" t="s">
        <v>8490</v>
      </c>
      <c r="D74" s="4" t="s">
        <v>8491</v>
      </c>
      <c r="E74" s="4" t="s">
        <v>45</v>
      </c>
      <c r="F74" s="4">
        <v>8</v>
      </c>
      <c r="G74" s="4" t="s">
        <v>8429</v>
      </c>
      <c r="H74" s="4" t="s">
        <v>8430</v>
      </c>
      <c r="I74" s="4"/>
      <c r="J74" s="4" t="s">
        <v>1627</v>
      </c>
      <c r="K74" s="4">
        <v>678.5</v>
      </c>
      <c r="L74" s="4" t="s">
        <v>27</v>
      </c>
      <c r="M74" s="4">
        <v>0</v>
      </c>
      <c r="N74" s="4">
        <v>0</v>
      </c>
      <c r="O74" s="4">
        <v>0</v>
      </c>
      <c r="P74" s="4">
        <v>5756.9895097440003</v>
      </c>
      <c r="Q74" s="4">
        <v>0</v>
      </c>
      <c r="R74" s="4">
        <v>0</v>
      </c>
      <c r="S74" s="16">
        <v>85.6</v>
      </c>
      <c r="T74" s="16">
        <v>0</v>
      </c>
      <c r="U74" s="16" t="s">
        <v>1627</v>
      </c>
      <c r="V74" s="16"/>
      <c r="W74" s="16"/>
      <c r="X74" s="16"/>
      <c r="Y74" s="16"/>
      <c r="Z74" s="16"/>
      <c r="AA74" s="16"/>
      <c r="AB74" s="28" t="str">
        <f>[1]IT!B$527</f>
        <v>1.(c)</v>
      </c>
      <c r="AC74" s="31" t="str">
        <f>[1]IT!C$527</f>
        <v>A2A SPA</v>
      </c>
      <c r="AD74" s="31" t="str">
        <f>[1]IT!D$527</f>
        <v>CENTRALE TERMOELETTRICA DI CASSANO D'ADDA</v>
      </c>
      <c r="AE74" s="31">
        <f>[1]IT!E$527</f>
        <v>312</v>
      </c>
      <c r="AF74" s="31" t="str">
        <f>[1]IT!F$527</f>
        <v>VIA TRECELLA</v>
      </c>
      <c r="AG74" s="31" t="str">
        <f>[1]IT!G$527</f>
        <v>17</v>
      </c>
      <c r="AH74" s="31" t="str">
        <f>[1]IT!H$527</f>
        <v>CASSANO D'ADDA</v>
      </c>
      <c r="AI74" s="31" t="str">
        <f>[1]IT!I$527</f>
        <v>20062</v>
      </c>
      <c r="AJ74" s="31">
        <f>[1]IT!J$527</f>
        <v>170</v>
      </c>
      <c r="AK74" s="31">
        <f>[1]IT!K$527</f>
        <v>0</v>
      </c>
      <c r="AL74" s="31">
        <f>[1]IT!L$527</f>
        <v>0</v>
      </c>
      <c r="AM74" s="31">
        <f>[1]IT!M$527</f>
        <v>559</v>
      </c>
      <c r="AN74" s="8" t="s">
        <v>810</v>
      </c>
      <c r="AO74" s="5"/>
    </row>
    <row r="75" spans="1:41" s="31" customFormat="1">
      <c r="A75" s="4" t="s">
        <v>7538</v>
      </c>
      <c r="B75" s="4">
        <v>2012</v>
      </c>
      <c r="C75" s="4" t="s">
        <v>8492</v>
      </c>
      <c r="D75" s="4" t="s">
        <v>8493</v>
      </c>
      <c r="E75" s="4" t="s">
        <v>49</v>
      </c>
      <c r="F75" s="4">
        <v>9</v>
      </c>
      <c r="G75" s="4" t="s">
        <v>8429</v>
      </c>
      <c r="H75" s="4" t="s">
        <v>8430</v>
      </c>
      <c r="I75" s="4"/>
      <c r="J75" s="4" t="s">
        <v>1627</v>
      </c>
      <c r="K75" s="4">
        <v>678.5</v>
      </c>
      <c r="L75" s="4" t="s">
        <v>27</v>
      </c>
      <c r="M75" s="4">
        <v>0</v>
      </c>
      <c r="N75" s="4">
        <v>0</v>
      </c>
      <c r="O75" s="4">
        <v>0</v>
      </c>
      <c r="P75" s="4">
        <v>4264.9144274720002</v>
      </c>
      <c r="Q75" s="4">
        <v>0</v>
      </c>
      <c r="R75" s="4">
        <v>0</v>
      </c>
      <c r="S75" s="16">
        <v>61.3</v>
      </c>
      <c r="T75" s="16">
        <v>0</v>
      </c>
      <c r="U75" s="16" t="s">
        <v>1627</v>
      </c>
      <c r="V75" s="16"/>
      <c r="W75" s="16"/>
      <c r="X75" s="16"/>
      <c r="Y75" s="16"/>
      <c r="Z75" s="16"/>
      <c r="AA75" s="16"/>
      <c r="AB75" s="28" t="str">
        <f>[1]IT!B$527</f>
        <v>1.(c)</v>
      </c>
      <c r="AC75" s="31" t="str">
        <f>[1]IT!C$527</f>
        <v>A2A SPA</v>
      </c>
      <c r="AD75" s="31" t="str">
        <f>[1]IT!D$527</f>
        <v>CENTRALE TERMOELETTRICA DI CASSANO D'ADDA</v>
      </c>
      <c r="AE75" s="31">
        <f>[1]IT!E$527</f>
        <v>312</v>
      </c>
      <c r="AF75" s="31" t="str">
        <f>[1]IT!F$527</f>
        <v>VIA TRECELLA</v>
      </c>
      <c r="AG75" s="31" t="str">
        <f>[1]IT!G$527</f>
        <v>17</v>
      </c>
      <c r="AH75" s="31" t="str">
        <f>[1]IT!H$527</f>
        <v>CASSANO D'ADDA</v>
      </c>
      <c r="AI75" s="31" t="str">
        <f>[1]IT!I$527</f>
        <v>20062</v>
      </c>
      <c r="AJ75" s="31">
        <f>[1]IT!J$527</f>
        <v>170</v>
      </c>
      <c r="AK75" s="31">
        <f>[1]IT!K$527</f>
        <v>0</v>
      </c>
      <c r="AL75" s="31">
        <f>[1]IT!L$527</f>
        <v>0</v>
      </c>
      <c r="AM75" s="31">
        <f>[1]IT!M$527</f>
        <v>559</v>
      </c>
      <c r="AN75" s="8" t="s">
        <v>810</v>
      </c>
      <c r="AO75" s="5"/>
    </row>
    <row r="76" spans="1:41" s="67" customFormat="1">
      <c r="A76" s="1" t="s">
        <v>7538</v>
      </c>
      <c r="B76" s="1">
        <v>2012</v>
      </c>
      <c r="C76" s="1" t="s">
        <v>7679</v>
      </c>
      <c r="D76" s="1" t="s">
        <v>7680</v>
      </c>
      <c r="E76" s="1" t="s">
        <v>3050</v>
      </c>
      <c r="F76" s="1">
        <v>375</v>
      </c>
      <c r="G76" s="1" t="s">
        <v>7681</v>
      </c>
      <c r="H76" s="1" t="s">
        <v>7682</v>
      </c>
      <c r="I76" s="1"/>
      <c r="J76" s="1" t="s">
        <v>1627</v>
      </c>
      <c r="K76" s="1">
        <v>62</v>
      </c>
      <c r="L76" s="1" t="s">
        <v>27</v>
      </c>
      <c r="M76" s="1">
        <v>0</v>
      </c>
      <c r="N76" s="1">
        <v>0</v>
      </c>
      <c r="O76" s="1">
        <v>0</v>
      </c>
      <c r="P76" s="1">
        <v>269.09760775199999</v>
      </c>
      <c r="Q76" s="1">
        <v>0</v>
      </c>
      <c r="R76" s="1">
        <v>0</v>
      </c>
      <c r="S76" s="3">
        <v>34.18</v>
      </c>
      <c r="T76" s="3">
        <v>0</v>
      </c>
      <c r="U76" s="3" t="s">
        <v>1627</v>
      </c>
      <c r="V76" s="3"/>
      <c r="W76" s="3"/>
      <c r="X76" s="3"/>
      <c r="Y76" s="3"/>
      <c r="Z76" s="3"/>
      <c r="AA76" s="3"/>
      <c r="AB76" s="40"/>
      <c r="AC76" s="35"/>
      <c r="AD76" s="35"/>
      <c r="AE76" s="35"/>
      <c r="AF76" s="35"/>
      <c r="AG76" s="35"/>
      <c r="AH76" s="35"/>
      <c r="AI76" s="35"/>
      <c r="AJ76" s="35"/>
      <c r="AK76" s="35"/>
      <c r="AL76" s="35"/>
      <c r="AM76" s="35"/>
      <c r="AN76" s="37"/>
      <c r="AO76" s="35"/>
    </row>
    <row r="77" spans="1:41" s="67" customFormat="1">
      <c r="A77" s="1" t="s">
        <v>7538</v>
      </c>
      <c r="B77" s="1">
        <v>2012</v>
      </c>
      <c r="C77" s="1" t="s">
        <v>8094</v>
      </c>
      <c r="D77" s="1" t="s">
        <v>8095</v>
      </c>
      <c r="E77" s="1" t="s">
        <v>3054</v>
      </c>
      <c r="F77" s="1">
        <v>376</v>
      </c>
      <c r="G77" s="1" t="s">
        <v>7681</v>
      </c>
      <c r="H77" s="1" t="s">
        <v>7682</v>
      </c>
      <c r="I77" s="1"/>
      <c r="J77" s="1" t="s">
        <v>1627</v>
      </c>
      <c r="K77" s="1">
        <v>162.80000000000001</v>
      </c>
      <c r="L77" s="1" t="s">
        <v>27</v>
      </c>
      <c r="M77" s="1">
        <v>0</v>
      </c>
      <c r="N77" s="1">
        <v>0</v>
      </c>
      <c r="O77" s="1">
        <v>0</v>
      </c>
      <c r="P77" s="1">
        <v>3644.0971051199999</v>
      </c>
      <c r="Q77" s="1">
        <v>0</v>
      </c>
      <c r="R77" s="1">
        <v>0</v>
      </c>
      <c r="S77" s="3">
        <v>69.27</v>
      </c>
      <c r="T77" s="3">
        <v>0</v>
      </c>
      <c r="U77" s="3" t="s">
        <v>1627</v>
      </c>
      <c r="V77" s="3"/>
      <c r="W77" s="3"/>
      <c r="X77" s="3"/>
      <c r="Y77" s="3"/>
      <c r="Z77" s="3"/>
      <c r="AA77" s="3"/>
      <c r="AB77" s="95"/>
      <c r="AN77" s="98"/>
    </row>
    <row r="78" spans="1:41" s="31" customFormat="1">
      <c r="A78" s="4" t="s">
        <v>7538</v>
      </c>
      <c r="B78" s="4">
        <v>2012</v>
      </c>
      <c r="C78" s="4" t="s">
        <v>8454</v>
      </c>
      <c r="D78" s="4" t="s">
        <v>8455</v>
      </c>
      <c r="E78" s="4" t="s">
        <v>2154</v>
      </c>
      <c r="F78" s="4">
        <v>176</v>
      </c>
      <c r="G78" s="4" t="s">
        <v>7779</v>
      </c>
      <c r="H78" s="4" t="s">
        <v>8456</v>
      </c>
      <c r="I78" s="4"/>
      <c r="J78" s="4" t="s">
        <v>1627</v>
      </c>
      <c r="K78" s="4">
        <v>645</v>
      </c>
      <c r="L78" s="4" t="s">
        <v>27</v>
      </c>
      <c r="M78" s="4">
        <v>0</v>
      </c>
      <c r="N78" s="4">
        <v>0</v>
      </c>
      <c r="O78" s="4">
        <v>0</v>
      </c>
      <c r="P78" s="4">
        <v>5176.0714342479996</v>
      </c>
      <c r="Q78" s="4">
        <v>0</v>
      </c>
      <c r="R78" s="4">
        <v>0</v>
      </c>
      <c r="S78" s="16">
        <v>86.5</v>
      </c>
      <c r="T78" s="16">
        <v>0</v>
      </c>
      <c r="U78" s="16" t="s">
        <v>1627</v>
      </c>
      <c r="V78" s="16"/>
      <c r="W78" s="16"/>
      <c r="X78" s="16"/>
      <c r="Y78" s="16"/>
      <c r="Z78" s="16"/>
      <c r="AA78" s="16"/>
      <c r="AB78" s="28" t="str">
        <f>[1]IT!B$543</f>
        <v>1.(c)</v>
      </c>
      <c r="AC78" s="31" t="str">
        <f>[1]IT!C$543</f>
        <v>ENEL PRODUZIONE SPA</v>
      </c>
      <c r="AD78" s="31" t="str">
        <f>[1]IT!D$543</f>
        <v>ENEL PRODUZIONE SPA - CENTRALE DI LA CASELLA</v>
      </c>
      <c r="AE78" s="31">
        <f>[1]IT!E$543</f>
        <v>4989</v>
      </c>
      <c r="AF78" s="31" t="str">
        <f>[1]IT!F$543</f>
        <v>VIA ARGINE PO</v>
      </c>
      <c r="AG78" s="31" t="str">
        <f>[1]IT!G$543</f>
        <v>2</v>
      </c>
      <c r="AH78" s="31" t="str">
        <f>[1]IT!H$543</f>
        <v>CASTEL SAN GIOVANNI</v>
      </c>
      <c r="AI78" s="31" t="str">
        <f>[1]IT!I$543</f>
        <v>29015</v>
      </c>
      <c r="AJ78" s="31">
        <f>[1]IT!J$543</f>
        <v>368</v>
      </c>
      <c r="AK78" s="31">
        <f>[1]IT!K$543</f>
        <v>0</v>
      </c>
      <c r="AL78" s="31">
        <f>[1]IT!L$543</f>
        <v>0</v>
      </c>
      <c r="AM78" s="31">
        <f>[1]IT!M$543</f>
        <v>1040</v>
      </c>
      <c r="AN78" s="8" t="s">
        <v>810</v>
      </c>
      <c r="AO78" s="5"/>
    </row>
    <row r="79" spans="1:41" s="31" customFormat="1">
      <c r="A79" s="4" t="s">
        <v>7538</v>
      </c>
      <c r="B79" s="4">
        <v>2012</v>
      </c>
      <c r="C79" s="4" t="s">
        <v>8457</v>
      </c>
      <c r="D79" s="4" t="s">
        <v>8458</v>
      </c>
      <c r="E79" s="4" t="s">
        <v>2158</v>
      </c>
      <c r="F79" s="4">
        <v>177</v>
      </c>
      <c r="G79" s="4" t="s">
        <v>7779</v>
      </c>
      <c r="H79" s="4" t="s">
        <v>8456</v>
      </c>
      <c r="I79" s="4"/>
      <c r="J79" s="4" t="s">
        <v>1627</v>
      </c>
      <c r="K79" s="4">
        <v>645</v>
      </c>
      <c r="L79" s="4" t="s">
        <v>27</v>
      </c>
      <c r="M79" s="4">
        <v>0</v>
      </c>
      <c r="N79" s="4">
        <v>0</v>
      </c>
      <c r="O79" s="4">
        <v>0</v>
      </c>
      <c r="P79" s="4">
        <v>6177.535276052</v>
      </c>
      <c r="Q79" s="4">
        <v>0</v>
      </c>
      <c r="R79" s="4">
        <v>0</v>
      </c>
      <c r="S79" s="16">
        <v>120.4</v>
      </c>
      <c r="T79" s="16">
        <v>0</v>
      </c>
      <c r="U79" s="16" t="s">
        <v>1627</v>
      </c>
      <c r="V79" s="16"/>
      <c r="W79" s="16"/>
      <c r="X79" s="16"/>
      <c r="Y79" s="16"/>
      <c r="Z79" s="16"/>
      <c r="AA79" s="16"/>
      <c r="AB79" s="28" t="str">
        <f>[1]IT!B$543</f>
        <v>1.(c)</v>
      </c>
      <c r="AC79" s="31" t="str">
        <f>[1]IT!C$543</f>
        <v>ENEL PRODUZIONE SPA</v>
      </c>
      <c r="AD79" s="31" t="str">
        <f>[1]IT!D$543</f>
        <v>ENEL PRODUZIONE SPA - CENTRALE DI LA CASELLA</v>
      </c>
      <c r="AE79" s="31">
        <f>[1]IT!E$543</f>
        <v>4989</v>
      </c>
      <c r="AF79" s="31" t="str">
        <f>[1]IT!F$543</f>
        <v>VIA ARGINE PO</v>
      </c>
      <c r="AG79" s="31" t="str">
        <f>[1]IT!G$543</f>
        <v>2</v>
      </c>
      <c r="AH79" s="31" t="str">
        <f>[1]IT!H$543</f>
        <v>CASTEL SAN GIOVANNI</v>
      </c>
      <c r="AI79" s="31" t="str">
        <f>[1]IT!I$543</f>
        <v>29015</v>
      </c>
      <c r="AJ79" s="31">
        <f>[1]IT!J$543</f>
        <v>368</v>
      </c>
      <c r="AK79" s="31">
        <f>[1]IT!K$543</f>
        <v>0</v>
      </c>
      <c r="AL79" s="31">
        <f>[1]IT!L$543</f>
        <v>0</v>
      </c>
      <c r="AM79" s="31">
        <f>[1]IT!M$543</f>
        <v>1040</v>
      </c>
      <c r="AN79" s="8" t="s">
        <v>810</v>
      </c>
      <c r="AO79" s="5"/>
    </row>
    <row r="80" spans="1:41" s="31" customFormat="1">
      <c r="A80" s="4" t="s">
        <v>7538</v>
      </c>
      <c r="B80" s="4">
        <v>2012</v>
      </c>
      <c r="C80" s="4" t="s">
        <v>8459</v>
      </c>
      <c r="D80" s="4" t="s">
        <v>8460</v>
      </c>
      <c r="E80" s="4" t="s">
        <v>2163</v>
      </c>
      <c r="F80" s="4">
        <v>178</v>
      </c>
      <c r="G80" s="4" t="s">
        <v>7779</v>
      </c>
      <c r="H80" s="4" t="s">
        <v>8456</v>
      </c>
      <c r="I80" s="4"/>
      <c r="J80" s="4" t="s">
        <v>1627</v>
      </c>
      <c r="K80" s="4">
        <v>645</v>
      </c>
      <c r="L80" s="4" t="s">
        <v>27</v>
      </c>
      <c r="M80" s="4">
        <v>0</v>
      </c>
      <c r="N80" s="4">
        <v>0</v>
      </c>
      <c r="O80" s="4">
        <v>0</v>
      </c>
      <c r="P80" s="4">
        <v>5705.7914868199996</v>
      </c>
      <c r="Q80" s="4">
        <v>0</v>
      </c>
      <c r="R80" s="4">
        <v>0</v>
      </c>
      <c r="S80" s="16">
        <v>102.9</v>
      </c>
      <c r="T80" s="16">
        <v>0</v>
      </c>
      <c r="U80" s="16" t="s">
        <v>1627</v>
      </c>
      <c r="V80" s="16"/>
      <c r="W80" s="16"/>
      <c r="X80" s="16"/>
      <c r="Y80" s="16"/>
      <c r="Z80" s="16"/>
      <c r="AA80" s="16"/>
      <c r="AB80" s="28" t="str">
        <f>[1]IT!B$543</f>
        <v>1.(c)</v>
      </c>
      <c r="AC80" s="31" t="str">
        <f>[1]IT!C$543</f>
        <v>ENEL PRODUZIONE SPA</v>
      </c>
      <c r="AD80" s="31" t="str">
        <f>[1]IT!D$543</f>
        <v>ENEL PRODUZIONE SPA - CENTRALE DI LA CASELLA</v>
      </c>
      <c r="AE80" s="31">
        <f>[1]IT!E$543</f>
        <v>4989</v>
      </c>
      <c r="AF80" s="31" t="str">
        <f>[1]IT!F$543</f>
        <v>VIA ARGINE PO</v>
      </c>
      <c r="AG80" s="31" t="str">
        <f>[1]IT!G$543</f>
        <v>2</v>
      </c>
      <c r="AH80" s="31" t="str">
        <f>[1]IT!H$543</f>
        <v>CASTEL SAN GIOVANNI</v>
      </c>
      <c r="AI80" s="31" t="str">
        <f>[1]IT!I$543</f>
        <v>29015</v>
      </c>
      <c r="AJ80" s="31">
        <f>[1]IT!J$543</f>
        <v>368</v>
      </c>
      <c r="AK80" s="31">
        <f>[1]IT!K$543</f>
        <v>0</v>
      </c>
      <c r="AL80" s="31">
        <f>[1]IT!L$543</f>
        <v>0</v>
      </c>
      <c r="AM80" s="31">
        <f>[1]IT!M$543</f>
        <v>1040</v>
      </c>
      <c r="AN80" s="8" t="s">
        <v>810</v>
      </c>
      <c r="AO80" s="5"/>
    </row>
    <row r="81" spans="1:41" s="31" customFormat="1">
      <c r="A81" s="4" t="s">
        <v>7538</v>
      </c>
      <c r="B81" s="4">
        <v>2012</v>
      </c>
      <c r="C81" s="4" t="s">
        <v>8461</v>
      </c>
      <c r="D81" s="4" t="s">
        <v>8462</v>
      </c>
      <c r="E81" s="4" t="s">
        <v>2168</v>
      </c>
      <c r="F81" s="4">
        <v>179</v>
      </c>
      <c r="G81" s="4" t="s">
        <v>7779</v>
      </c>
      <c r="H81" s="4" t="s">
        <v>8456</v>
      </c>
      <c r="I81" s="4"/>
      <c r="J81" s="4" t="s">
        <v>1627</v>
      </c>
      <c r="K81" s="4">
        <v>645</v>
      </c>
      <c r="L81" s="4" t="s">
        <v>27</v>
      </c>
      <c r="M81" s="4">
        <v>0</v>
      </c>
      <c r="N81" s="4">
        <v>0</v>
      </c>
      <c r="O81" s="4">
        <v>0</v>
      </c>
      <c r="P81" s="4">
        <v>1629.8528028799999</v>
      </c>
      <c r="Q81" s="4">
        <v>0</v>
      </c>
      <c r="R81" s="4">
        <v>0</v>
      </c>
      <c r="S81" s="16">
        <v>18.399999999999999</v>
      </c>
      <c r="T81" s="16">
        <v>0</v>
      </c>
      <c r="U81" s="16" t="s">
        <v>1627</v>
      </c>
      <c r="V81" s="16"/>
      <c r="W81" s="16"/>
      <c r="X81" s="16"/>
      <c r="Y81" s="16"/>
      <c r="Z81" s="16"/>
      <c r="AA81" s="16"/>
      <c r="AB81" s="28" t="str">
        <f>[1]IT!B$543</f>
        <v>1.(c)</v>
      </c>
      <c r="AC81" s="31" t="str">
        <f>[1]IT!C$543</f>
        <v>ENEL PRODUZIONE SPA</v>
      </c>
      <c r="AD81" s="31" t="str">
        <f>[1]IT!D$543</f>
        <v>ENEL PRODUZIONE SPA - CENTRALE DI LA CASELLA</v>
      </c>
      <c r="AE81" s="31">
        <f>[1]IT!E$543</f>
        <v>4989</v>
      </c>
      <c r="AF81" s="31" t="str">
        <f>[1]IT!F$543</f>
        <v>VIA ARGINE PO</v>
      </c>
      <c r="AG81" s="31" t="str">
        <f>[1]IT!G$543</f>
        <v>2</v>
      </c>
      <c r="AH81" s="31" t="str">
        <f>[1]IT!H$543</f>
        <v>CASTEL SAN GIOVANNI</v>
      </c>
      <c r="AI81" s="31" t="str">
        <f>[1]IT!I$543</f>
        <v>29015</v>
      </c>
      <c r="AJ81" s="31">
        <f>[1]IT!J$543</f>
        <v>368</v>
      </c>
      <c r="AK81" s="31">
        <f>[1]IT!K$543</f>
        <v>0</v>
      </c>
      <c r="AL81" s="31">
        <f>[1]IT!L$543</f>
        <v>0</v>
      </c>
      <c r="AM81" s="31">
        <f>[1]IT!M$543</f>
        <v>1040</v>
      </c>
      <c r="AN81" s="8" t="s">
        <v>810</v>
      </c>
      <c r="AO81" s="5"/>
    </row>
    <row r="82" spans="1:41" s="31" customFormat="1">
      <c r="A82" s="4" t="s">
        <v>7538</v>
      </c>
      <c r="B82" s="4">
        <v>2012</v>
      </c>
      <c r="C82" s="4" t="s">
        <v>7953</v>
      </c>
      <c r="D82" s="4" t="s">
        <v>7954</v>
      </c>
      <c r="E82" s="4" t="s">
        <v>322</v>
      </c>
      <c r="F82" s="4">
        <v>69</v>
      </c>
      <c r="G82" s="4" t="s">
        <v>7955</v>
      </c>
      <c r="H82" s="4" t="s">
        <v>7956</v>
      </c>
      <c r="I82" s="4"/>
      <c r="J82" s="4" t="s">
        <v>1627</v>
      </c>
      <c r="K82" s="4">
        <v>111</v>
      </c>
      <c r="L82" s="4" t="s">
        <v>27</v>
      </c>
      <c r="M82" s="4">
        <v>0</v>
      </c>
      <c r="N82" s="4">
        <v>0</v>
      </c>
      <c r="O82" s="4">
        <v>0</v>
      </c>
      <c r="P82" s="4">
        <v>1618.860355328</v>
      </c>
      <c r="Q82" s="4">
        <v>0</v>
      </c>
      <c r="R82" s="4">
        <v>0</v>
      </c>
      <c r="S82" s="16">
        <v>119.02</v>
      </c>
      <c r="T82" s="16">
        <v>0</v>
      </c>
      <c r="U82" s="16" t="s">
        <v>1627</v>
      </c>
      <c r="V82" s="16"/>
      <c r="W82" s="16"/>
      <c r="X82" s="16"/>
      <c r="Y82" s="16"/>
      <c r="Z82" s="16"/>
      <c r="AA82" s="16"/>
      <c r="AB82" s="28" t="str">
        <f>[1]IT!B$599</f>
        <v>1.(c)</v>
      </c>
      <c r="AC82" s="31" t="str">
        <f>[1]IT!C$599</f>
        <v>Cofely Italia S.p.A.</v>
      </c>
      <c r="AD82" s="31" t="str">
        <f>[1]IT!D$599</f>
        <v>Cofely Italia S.p.A.- Centrale termoelettrica di Castelmassa</v>
      </c>
      <c r="AE82" s="31">
        <f>[1]IT!E$599</f>
        <v>117409</v>
      </c>
      <c r="AF82" s="31" t="str">
        <f>[1]IT!F$599</f>
        <v>Via Camatte</v>
      </c>
      <c r="AG82" s="31" t="str">
        <f>[1]IT!G$599</f>
        <v>4</v>
      </c>
      <c r="AH82" s="31" t="str">
        <f>[1]IT!H$599</f>
        <v>CASTELMASSA</v>
      </c>
      <c r="AI82" s="31" t="str">
        <f>[1]IT!I$599</f>
        <v>45035</v>
      </c>
      <c r="AJ82" s="31">
        <f>[1]IT!J$599</f>
        <v>254</v>
      </c>
      <c r="AK82" s="31">
        <f>[1]IT!K$599</f>
        <v>0</v>
      </c>
      <c r="AL82" s="31">
        <f>[1]IT!L$599</f>
        <v>0</v>
      </c>
      <c r="AM82" s="31">
        <f>[1]IT!M$599</f>
        <v>176</v>
      </c>
      <c r="AN82" s="42" t="s">
        <v>810</v>
      </c>
    </row>
    <row r="83" spans="1:41" s="31" customFormat="1">
      <c r="A83" s="4" t="s">
        <v>7538</v>
      </c>
      <c r="B83" s="4">
        <v>2012</v>
      </c>
      <c r="C83" s="4" t="s">
        <v>7957</v>
      </c>
      <c r="D83" s="4" t="s">
        <v>7958</v>
      </c>
      <c r="E83" s="4" t="s">
        <v>326</v>
      </c>
      <c r="F83" s="4">
        <v>70</v>
      </c>
      <c r="G83" s="4" t="s">
        <v>7955</v>
      </c>
      <c r="H83" s="4" t="s">
        <v>7956</v>
      </c>
      <c r="I83" s="4"/>
      <c r="J83" s="4" t="s">
        <v>1627</v>
      </c>
      <c r="K83" s="4">
        <v>111</v>
      </c>
      <c r="L83" s="4" t="s">
        <v>27</v>
      </c>
      <c r="M83" s="4">
        <v>0</v>
      </c>
      <c r="N83" s="4">
        <v>0</v>
      </c>
      <c r="O83" s="4">
        <v>0</v>
      </c>
      <c r="P83" s="4">
        <v>1580.25874432</v>
      </c>
      <c r="Q83" s="4">
        <v>0</v>
      </c>
      <c r="R83" s="4">
        <v>0</v>
      </c>
      <c r="S83" s="16">
        <v>134.74</v>
      </c>
      <c r="T83" s="16">
        <v>0</v>
      </c>
      <c r="U83" s="16" t="s">
        <v>1627</v>
      </c>
      <c r="V83" s="16"/>
      <c r="W83" s="16"/>
      <c r="X83" s="16"/>
      <c r="Y83" s="16"/>
      <c r="Z83" s="16"/>
      <c r="AA83" s="16"/>
      <c r="AB83" s="28" t="str">
        <f>[1]IT!B$599</f>
        <v>1.(c)</v>
      </c>
      <c r="AC83" s="31" t="str">
        <f>[1]IT!C$599</f>
        <v>Cofely Italia S.p.A.</v>
      </c>
      <c r="AD83" s="31" t="str">
        <f>[1]IT!D$599</f>
        <v>Cofely Italia S.p.A.- Centrale termoelettrica di Castelmassa</v>
      </c>
      <c r="AE83" s="31">
        <f>[1]IT!E$599</f>
        <v>117409</v>
      </c>
      <c r="AF83" s="31" t="str">
        <f>[1]IT!F$599</f>
        <v>Via Camatte</v>
      </c>
      <c r="AG83" s="31" t="str">
        <f>[1]IT!G$599</f>
        <v>4</v>
      </c>
      <c r="AH83" s="31" t="str">
        <f>[1]IT!H$599</f>
        <v>CASTELMASSA</v>
      </c>
      <c r="AI83" s="31" t="str">
        <f>[1]IT!I$599</f>
        <v>45035</v>
      </c>
      <c r="AJ83" s="31">
        <f>[1]IT!J$599</f>
        <v>254</v>
      </c>
      <c r="AK83" s="31">
        <f>[1]IT!K$599</f>
        <v>0</v>
      </c>
      <c r="AL83" s="31">
        <f>[1]IT!L$599</f>
        <v>0</v>
      </c>
      <c r="AM83" s="31">
        <f>[1]IT!M$599</f>
        <v>176</v>
      </c>
      <c r="AN83" s="42" t="s">
        <v>810</v>
      </c>
    </row>
    <row r="84" spans="1:41" s="31" customFormat="1">
      <c r="A84" s="4" t="s">
        <v>7538</v>
      </c>
      <c r="B84" s="4">
        <v>2012</v>
      </c>
      <c r="C84" s="4" t="s">
        <v>8494</v>
      </c>
      <c r="D84" s="4" t="s">
        <v>8495</v>
      </c>
      <c r="E84" s="4" t="s">
        <v>2172</v>
      </c>
      <c r="F84" s="4">
        <v>180</v>
      </c>
      <c r="G84" s="4" t="s">
        <v>7779</v>
      </c>
      <c r="H84" s="4" t="s">
        <v>8496</v>
      </c>
      <c r="I84" s="4"/>
      <c r="J84" s="4" t="s">
        <v>1627</v>
      </c>
      <c r="K84" s="4">
        <v>680</v>
      </c>
      <c r="L84" s="4" t="s">
        <v>27</v>
      </c>
      <c r="M84" s="4">
        <v>0</v>
      </c>
      <c r="N84" s="4">
        <v>0</v>
      </c>
      <c r="O84" s="4">
        <v>0</v>
      </c>
      <c r="P84" s="4">
        <v>1443.052961613</v>
      </c>
      <c r="Q84" s="4">
        <v>0</v>
      </c>
      <c r="R84" s="4">
        <v>0</v>
      </c>
      <c r="S84" s="16">
        <v>28.68</v>
      </c>
      <c r="T84" s="16">
        <v>0</v>
      </c>
      <c r="U84" s="16" t="s">
        <v>1627</v>
      </c>
      <c r="V84" s="16"/>
      <c r="W84" s="16"/>
      <c r="X84" s="16"/>
      <c r="Y84" s="16"/>
      <c r="Z84" s="16"/>
      <c r="AA84" s="16"/>
      <c r="AB84" s="28" t="str">
        <f>[1]IT!B$659</f>
        <v>1.(c)</v>
      </c>
      <c r="AC84" s="31" t="str">
        <f>[1]IT!C$659</f>
        <v>ENEL PRODUZIONE SPA</v>
      </c>
      <c r="AD84" s="31" t="str">
        <f>[1]IT!D$659</f>
        <v>Impianto Termoelettrico di Santa Barbara</v>
      </c>
      <c r="AE84" s="31">
        <f>[1]IT!E$659</f>
        <v>5176</v>
      </c>
      <c r="AF84" s="31" t="str">
        <f>[1]IT!F$659</f>
        <v>Via delle Miniere</v>
      </c>
      <c r="AG84" s="31" t="str">
        <f>[1]IT!G$659</f>
        <v>5</v>
      </c>
      <c r="AH84" s="31" t="str">
        <f>[1]IT!H$659</f>
        <v>CAVRIGLIA</v>
      </c>
      <c r="AI84" s="31" t="str">
        <f>[1]IT!I$659</f>
        <v>52022</v>
      </c>
      <c r="AJ84" s="31">
        <f>[1]IT!J$659</f>
        <v>0</v>
      </c>
      <c r="AK84" s="31">
        <f>[1]IT!K$659</f>
        <v>0</v>
      </c>
      <c r="AL84" s="31">
        <f>[1]IT!L$659</f>
        <v>0</v>
      </c>
      <c r="AM84" s="31">
        <f>[1]IT!M$659</f>
        <v>0</v>
      </c>
      <c r="AN84" s="8" t="s">
        <v>810</v>
      </c>
      <c r="AO84" s="5"/>
    </row>
    <row r="85" spans="1:41" s="31" customFormat="1">
      <c r="A85" s="4" t="s">
        <v>7538</v>
      </c>
      <c r="B85" s="4">
        <v>2012</v>
      </c>
      <c r="C85" s="4" t="s">
        <v>8306</v>
      </c>
      <c r="D85" s="4" t="s">
        <v>8307</v>
      </c>
      <c r="E85" s="4" t="s">
        <v>3419</v>
      </c>
      <c r="F85" s="4">
        <v>459</v>
      </c>
      <c r="G85" s="4" t="s">
        <v>8308</v>
      </c>
      <c r="H85" s="4" t="s">
        <v>8309</v>
      </c>
      <c r="I85" s="4"/>
      <c r="J85" s="4" t="s">
        <v>1627</v>
      </c>
      <c r="K85" s="4">
        <v>375</v>
      </c>
      <c r="L85" s="4" t="s">
        <v>27</v>
      </c>
      <c r="M85" s="4">
        <v>0</v>
      </c>
      <c r="N85" s="4">
        <v>0</v>
      </c>
      <c r="O85" s="4">
        <v>0</v>
      </c>
      <c r="P85" s="4">
        <v>2354.7934428379199</v>
      </c>
      <c r="Q85" s="4">
        <v>0</v>
      </c>
      <c r="R85" s="4">
        <v>3.8</v>
      </c>
      <c r="S85" s="16">
        <v>43.3</v>
      </c>
      <c r="T85" s="16">
        <v>0.22</v>
      </c>
      <c r="U85" s="16" t="s">
        <v>1627</v>
      </c>
      <c r="V85" s="16"/>
      <c r="W85" s="16"/>
      <c r="X85" s="16"/>
      <c r="Y85" s="16"/>
      <c r="Z85" s="16"/>
      <c r="AA85" s="16"/>
      <c r="AB85" s="28" t="str">
        <f>[1]IT!B$668</f>
        <v>1.(c)</v>
      </c>
      <c r="AC85" s="31" t="str">
        <f>[1]IT!C$668</f>
        <v>SECI  ENERGIA S.P.A.</v>
      </c>
      <c r="AD85" s="31" t="str">
        <f>[1]IT!D$668</f>
        <v>TERMICA CELANO S.P.A</v>
      </c>
      <c r="AE85" s="31">
        <f>[1]IT!E$668</f>
        <v>6544</v>
      </c>
      <c r="AF85" s="31" t="str">
        <f>[1]IT!F$668</f>
        <v>VIA BORGO STRADA 14</v>
      </c>
      <c r="AG85" s="31" t="str">
        <f>[1]IT!G$668</f>
        <v>144</v>
      </c>
      <c r="AH85" s="31" t="str">
        <f>[1]IT!H$668</f>
        <v>CELANO</v>
      </c>
      <c r="AI85" s="31" t="str">
        <f>[1]IT!I$668</f>
        <v>67043</v>
      </c>
      <c r="AJ85" s="31">
        <f>[1]IT!J$668</f>
        <v>0</v>
      </c>
      <c r="AK85" s="31">
        <f>[1]IT!K$668</f>
        <v>0</v>
      </c>
      <c r="AL85" s="31">
        <f>[1]IT!L$668</f>
        <v>0</v>
      </c>
      <c r="AM85" s="31">
        <f>[1]IT!M$668</f>
        <v>129</v>
      </c>
      <c r="AN85" s="8" t="s">
        <v>810</v>
      </c>
      <c r="AO85" s="5"/>
    </row>
    <row r="86" spans="1:41" s="31" customFormat="1">
      <c r="A86" s="4" t="s">
        <v>7538</v>
      </c>
      <c r="B86" s="4">
        <v>2012</v>
      </c>
      <c r="C86" s="4" t="s">
        <v>8527</v>
      </c>
      <c r="D86" s="4" t="s">
        <v>8528</v>
      </c>
      <c r="E86" s="4" t="s">
        <v>1436</v>
      </c>
      <c r="F86" s="4">
        <v>102</v>
      </c>
      <c r="G86" s="4" t="s">
        <v>8447</v>
      </c>
      <c r="H86" s="4" t="s">
        <v>8529</v>
      </c>
      <c r="I86" s="4"/>
      <c r="J86" s="4" t="s">
        <v>1627</v>
      </c>
      <c r="K86" s="4">
        <v>684</v>
      </c>
      <c r="L86" s="4" t="s">
        <v>27</v>
      </c>
      <c r="M86" s="4">
        <v>0</v>
      </c>
      <c r="N86" s="4">
        <v>0</v>
      </c>
      <c r="O86" s="4">
        <v>0</v>
      </c>
      <c r="P86" s="4">
        <v>6050.8131309869295</v>
      </c>
      <c r="Q86" s="4">
        <v>0</v>
      </c>
      <c r="R86" s="4">
        <v>0</v>
      </c>
      <c r="S86" s="16">
        <v>142.06800000000001</v>
      </c>
      <c r="T86" s="16">
        <v>0</v>
      </c>
      <c r="U86" s="16" t="s">
        <v>1627</v>
      </c>
      <c r="V86" s="16"/>
      <c r="W86" s="16"/>
      <c r="X86" s="16"/>
      <c r="Y86" s="16"/>
      <c r="Z86" s="16"/>
      <c r="AA86" s="16"/>
      <c r="AB86" s="28" t="str">
        <f>[1]IT!B$727</f>
        <v>1.(c)</v>
      </c>
      <c r="AC86" s="31" t="str">
        <f>[1]IT!C$727</f>
        <v>EDIPOWER S.P.A.</v>
      </c>
      <c r="AD86" s="31" t="str">
        <f>[1]IT!D$727</f>
        <v>Centrale Termoelettrica di Chivasso</v>
      </c>
      <c r="AE86" s="31">
        <f>[1]IT!E$727</f>
        <v>74</v>
      </c>
      <c r="AF86" s="31" t="str">
        <f>[1]IT!F$727</f>
        <v>via Mezzano</v>
      </c>
      <c r="AG86" s="31" t="str">
        <f>[1]IT!G$727</f>
        <v>69</v>
      </c>
      <c r="AH86" s="31" t="str">
        <f>[1]IT!H$727</f>
        <v>CHIVASSO</v>
      </c>
      <c r="AI86" s="31" t="str">
        <f>[1]IT!I$727</f>
        <v>10034</v>
      </c>
      <c r="AJ86" s="31">
        <f>[1]IT!J$727</f>
        <v>310</v>
      </c>
      <c r="AK86" s="31">
        <f>[1]IT!K$727</f>
        <v>0</v>
      </c>
      <c r="AL86" s="31">
        <f>[1]IT!L$727</f>
        <v>0</v>
      </c>
      <c r="AM86" s="31">
        <f>[1]IT!M$727</f>
        <v>757</v>
      </c>
      <c r="AN86" s="8" t="s">
        <v>810</v>
      </c>
      <c r="AO86" s="5"/>
    </row>
    <row r="87" spans="1:41" s="31" customFormat="1">
      <c r="A87" s="4" t="s">
        <v>7538</v>
      </c>
      <c r="B87" s="4">
        <v>2012</v>
      </c>
      <c r="C87" s="4" t="s">
        <v>8530</v>
      </c>
      <c r="D87" s="4" t="s">
        <v>8531</v>
      </c>
      <c r="E87" s="4" t="s">
        <v>1441</v>
      </c>
      <c r="F87" s="4">
        <v>103</v>
      </c>
      <c r="G87" s="4" t="s">
        <v>8447</v>
      </c>
      <c r="H87" s="4" t="s">
        <v>8529</v>
      </c>
      <c r="I87" s="4"/>
      <c r="J87" s="4" t="s">
        <v>1627</v>
      </c>
      <c r="K87" s="4">
        <v>684</v>
      </c>
      <c r="L87" s="4" t="s">
        <v>27</v>
      </c>
      <c r="M87" s="4">
        <v>0</v>
      </c>
      <c r="N87" s="4">
        <v>0</v>
      </c>
      <c r="O87" s="4">
        <v>0</v>
      </c>
      <c r="P87" s="4">
        <v>6124.8310208926205</v>
      </c>
      <c r="Q87" s="4">
        <v>0</v>
      </c>
      <c r="R87" s="4">
        <v>0</v>
      </c>
      <c r="S87" s="16">
        <v>137.88499999999999</v>
      </c>
      <c r="T87" s="16">
        <v>0</v>
      </c>
      <c r="U87" s="16" t="s">
        <v>1627</v>
      </c>
      <c r="V87" s="16"/>
      <c r="W87" s="16"/>
      <c r="X87" s="16"/>
      <c r="Y87" s="16"/>
      <c r="Z87" s="16"/>
      <c r="AA87" s="16"/>
      <c r="AB87" s="28" t="str">
        <f>[1]IT!B$727</f>
        <v>1.(c)</v>
      </c>
      <c r="AC87" s="31" t="str">
        <f>[1]IT!C$727</f>
        <v>EDIPOWER S.P.A.</v>
      </c>
      <c r="AD87" s="31" t="str">
        <f>[1]IT!D$727</f>
        <v>Centrale Termoelettrica di Chivasso</v>
      </c>
      <c r="AE87" s="31">
        <f>[1]IT!E$727</f>
        <v>74</v>
      </c>
      <c r="AF87" s="31" t="str">
        <f>[1]IT!F$727</f>
        <v>via Mezzano</v>
      </c>
      <c r="AG87" s="31" t="str">
        <f>[1]IT!G$727</f>
        <v>69</v>
      </c>
      <c r="AH87" s="31" t="str">
        <f>[1]IT!H$727</f>
        <v>CHIVASSO</v>
      </c>
      <c r="AI87" s="31" t="str">
        <f>[1]IT!I$727</f>
        <v>10034</v>
      </c>
      <c r="AJ87" s="31">
        <f>[1]IT!J$727</f>
        <v>310</v>
      </c>
      <c r="AK87" s="31">
        <f>[1]IT!K$727</f>
        <v>0</v>
      </c>
      <c r="AL87" s="31">
        <f>[1]IT!L$727</f>
        <v>0</v>
      </c>
      <c r="AM87" s="31">
        <f>[1]IT!M$727</f>
        <v>757</v>
      </c>
      <c r="AN87" s="8" t="s">
        <v>810</v>
      </c>
      <c r="AO87" s="5"/>
    </row>
    <row r="88" spans="1:41" s="31" customFormat="1">
      <c r="A88" s="4" t="s">
        <v>7538</v>
      </c>
      <c r="B88" s="4">
        <v>2012</v>
      </c>
      <c r="C88" s="4" t="s">
        <v>8532</v>
      </c>
      <c r="D88" s="4" t="s">
        <v>8533</v>
      </c>
      <c r="E88" s="4" t="s">
        <v>1446</v>
      </c>
      <c r="F88" s="4">
        <v>104</v>
      </c>
      <c r="G88" s="4" t="s">
        <v>8447</v>
      </c>
      <c r="H88" s="4" t="s">
        <v>8529</v>
      </c>
      <c r="I88" s="4"/>
      <c r="J88" s="4" t="s">
        <v>1627</v>
      </c>
      <c r="K88" s="4">
        <v>684</v>
      </c>
      <c r="L88" s="4" t="s">
        <v>27</v>
      </c>
      <c r="M88" s="4">
        <v>0</v>
      </c>
      <c r="N88" s="4">
        <v>0</v>
      </c>
      <c r="O88" s="4">
        <v>0</v>
      </c>
      <c r="P88" s="4">
        <v>1290.7237533278601</v>
      </c>
      <c r="Q88" s="4">
        <v>0</v>
      </c>
      <c r="R88" s="4">
        <v>0</v>
      </c>
      <c r="S88" s="16">
        <v>29.548999999999999</v>
      </c>
      <c r="T88" s="16">
        <v>0</v>
      </c>
      <c r="U88" s="16" t="s">
        <v>1627</v>
      </c>
      <c r="V88" s="16"/>
      <c r="W88" s="16"/>
      <c r="X88" s="16"/>
      <c r="Y88" s="16"/>
      <c r="Z88" s="16"/>
      <c r="AA88" s="16"/>
      <c r="AB88" s="28" t="str">
        <f>[1]IT!B$727</f>
        <v>1.(c)</v>
      </c>
      <c r="AC88" s="31" t="str">
        <f>[1]IT!C$727</f>
        <v>EDIPOWER S.P.A.</v>
      </c>
      <c r="AD88" s="31" t="str">
        <f>[1]IT!D$727</f>
        <v>Centrale Termoelettrica di Chivasso</v>
      </c>
      <c r="AE88" s="31">
        <f>[1]IT!E$727</f>
        <v>74</v>
      </c>
      <c r="AF88" s="31" t="str">
        <f>[1]IT!F$727</f>
        <v>via Mezzano</v>
      </c>
      <c r="AG88" s="31" t="str">
        <f>[1]IT!G$727</f>
        <v>69</v>
      </c>
      <c r="AH88" s="31" t="str">
        <f>[1]IT!H$727</f>
        <v>CHIVASSO</v>
      </c>
      <c r="AI88" s="31" t="str">
        <f>[1]IT!I$727</f>
        <v>10034</v>
      </c>
      <c r="AJ88" s="31">
        <f>[1]IT!J$727</f>
        <v>310</v>
      </c>
      <c r="AK88" s="31">
        <f>[1]IT!K$727</f>
        <v>0</v>
      </c>
      <c r="AL88" s="31">
        <f>[1]IT!L$727</f>
        <v>0</v>
      </c>
      <c r="AM88" s="31">
        <f>[1]IT!M$727</f>
        <v>757</v>
      </c>
      <c r="AN88" s="8" t="s">
        <v>810</v>
      </c>
      <c r="AO88" s="5"/>
    </row>
    <row r="89" spans="1:41" s="31" customFormat="1">
      <c r="A89" s="4" t="s">
        <v>7538</v>
      </c>
      <c r="B89" s="4">
        <v>2012</v>
      </c>
      <c r="C89" s="4" t="s">
        <v>8651</v>
      </c>
      <c r="D89" s="4" t="s">
        <v>8652</v>
      </c>
      <c r="E89" s="4" t="s">
        <v>3439</v>
      </c>
      <c r="F89" s="4">
        <v>463</v>
      </c>
      <c r="G89" s="4" t="s">
        <v>8545</v>
      </c>
      <c r="H89" s="4" t="s">
        <v>8653</v>
      </c>
      <c r="I89" s="4"/>
      <c r="J89" s="4" t="s">
        <v>1627</v>
      </c>
      <c r="K89" s="4">
        <v>736</v>
      </c>
      <c r="L89" s="4" t="s">
        <v>27</v>
      </c>
      <c r="M89" s="4">
        <v>0</v>
      </c>
      <c r="N89" s="4">
        <v>0</v>
      </c>
      <c r="O89" s="4">
        <v>29.55</v>
      </c>
      <c r="P89" s="4">
        <v>2674.42</v>
      </c>
      <c r="Q89" s="4">
        <v>0</v>
      </c>
      <c r="R89" s="4">
        <v>0.93</v>
      </c>
      <c r="S89" s="16">
        <v>51.15</v>
      </c>
      <c r="T89" s="16">
        <v>0</v>
      </c>
      <c r="U89" s="16" t="s">
        <v>1627</v>
      </c>
      <c r="V89" s="16"/>
      <c r="W89" s="16"/>
      <c r="X89" s="16"/>
      <c r="Y89" s="16"/>
      <c r="Z89" s="16"/>
      <c r="AA89" s="16"/>
      <c r="AB89" s="28" t="str">
        <f>[1]IT!B$761</f>
        <v>1.(c)</v>
      </c>
      <c r="AC89" s="31" t="str">
        <f>[1]IT!C$761</f>
        <v>TIRRENO POWER SpA</v>
      </c>
      <c r="AD89" s="31" t="str">
        <f>[1]IT!D$761</f>
        <v>Centrale Termoelettrica Torrevaldaliga Sud</v>
      </c>
      <c r="AE89" s="31">
        <f>[1]IT!E$761</f>
        <v>6269</v>
      </c>
      <c r="AF89" s="31" t="str">
        <f>[1]IT!F$761</f>
        <v>Via Aurelia nord</v>
      </c>
      <c r="AG89" s="31" t="str">
        <f>[1]IT!G$761</f>
        <v>32</v>
      </c>
      <c r="AH89" s="31" t="str">
        <f>[1]IT!H$761</f>
        <v>CIVITAVECCHIA</v>
      </c>
      <c r="AI89" s="31" t="str">
        <f>[1]IT!I$761</f>
        <v>00053</v>
      </c>
      <c r="AJ89" s="31">
        <f>[1]IT!J$761</f>
        <v>187</v>
      </c>
      <c r="AK89" s="31">
        <f>[1]IT!K$761</f>
        <v>0</v>
      </c>
      <c r="AL89" s="31">
        <f>[1]IT!L$761</f>
        <v>0</v>
      </c>
      <c r="AM89" s="31">
        <f>[1]IT!M$761</f>
        <v>495</v>
      </c>
      <c r="AN89" s="8" t="s">
        <v>810</v>
      </c>
      <c r="AO89" s="5"/>
    </row>
    <row r="90" spans="1:41" s="31" customFormat="1">
      <c r="A90" s="4" t="s">
        <v>7538</v>
      </c>
      <c r="B90" s="4">
        <v>2012</v>
      </c>
      <c r="C90" s="4" t="s">
        <v>8654</v>
      </c>
      <c r="D90" s="4" t="s">
        <v>8655</v>
      </c>
      <c r="E90" s="4" t="s">
        <v>3443</v>
      </c>
      <c r="F90" s="4">
        <v>464</v>
      </c>
      <c r="G90" s="4" t="s">
        <v>8545</v>
      </c>
      <c r="H90" s="4" t="s">
        <v>8653</v>
      </c>
      <c r="I90" s="4"/>
      <c r="J90" s="4" t="s">
        <v>1627</v>
      </c>
      <c r="K90" s="4">
        <v>736</v>
      </c>
      <c r="L90" s="4" t="s">
        <v>27</v>
      </c>
      <c r="M90" s="4">
        <v>0</v>
      </c>
      <c r="N90" s="4">
        <v>0</v>
      </c>
      <c r="O90" s="4">
        <v>28.383454950000001</v>
      </c>
      <c r="P90" s="4">
        <v>2767.53</v>
      </c>
      <c r="Q90" s="4">
        <v>0</v>
      </c>
      <c r="R90" s="4">
        <v>0.93</v>
      </c>
      <c r="S90" s="16">
        <v>66.150000000000006</v>
      </c>
      <c r="T90" s="16">
        <v>0</v>
      </c>
      <c r="U90" s="16" t="s">
        <v>1627</v>
      </c>
      <c r="V90" s="16"/>
      <c r="W90" s="16"/>
      <c r="X90" s="16"/>
      <c r="Y90" s="16"/>
      <c r="Z90" s="16"/>
      <c r="AA90" s="16"/>
      <c r="AB90" s="28" t="str">
        <f>[1]IT!B$761</f>
        <v>1.(c)</v>
      </c>
      <c r="AC90" s="31" t="str">
        <f>[1]IT!C$761</f>
        <v>TIRRENO POWER SpA</v>
      </c>
      <c r="AD90" s="31" t="str">
        <f>[1]IT!D$761</f>
        <v>Centrale Termoelettrica Torrevaldaliga Sud</v>
      </c>
      <c r="AE90" s="31">
        <f>[1]IT!E$761</f>
        <v>6269</v>
      </c>
      <c r="AF90" s="31" t="str">
        <f>[1]IT!F$761</f>
        <v>Via Aurelia nord</v>
      </c>
      <c r="AG90" s="31" t="str">
        <f>[1]IT!G$761</f>
        <v>32</v>
      </c>
      <c r="AH90" s="31" t="str">
        <f>[1]IT!H$761</f>
        <v>CIVITAVECCHIA</v>
      </c>
      <c r="AI90" s="31" t="str">
        <f>[1]IT!I$761</f>
        <v>00053</v>
      </c>
      <c r="AJ90" s="31">
        <f>[1]IT!J$761</f>
        <v>187</v>
      </c>
      <c r="AK90" s="31">
        <f>[1]IT!K$761</f>
        <v>0</v>
      </c>
      <c r="AL90" s="31">
        <f>[1]IT!L$761</f>
        <v>0</v>
      </c>
      <c r="AM90" s="31">
        <f>[1]IT!M$761</f>
        <v>495</v>
      </c>
      <c r="AN90" s="8" t="s">
        <v>810</v>
      </c>
      <c r="AO90" s="5"/>
    </row>
    <row r="91" spans="1:41" s="31" customFormat="1">
      <c r="A91" s="4" t="s">
        <v>7538</v>
      </c>
      <c r="B91" s="4">
        <v>2012</v>
      </c>
      <c r="C91" s="4" t="s">
        <v>8658</v>
      </c>
      <c r="D91" s="4" t="s">
        <v>8659</v>
      </c>
      <c r="E91" s="4" t="s">
        <v>3448</v>
      </c>
      <c r="F91" s="4">
        <v>465</v>
      </c>
      <c r="G91" s="4" t="s">
        <v>8545</v>
      </c>
      <c r="H91" s="4" t="s">
        <v>8653</v>
      </c>
      <c r="I91" s="4"/>
      <c r="J91" s="4" t="s">
        <v>1627</v>
      </c>
      <c r="K91" s="4">
        <v>750</v>
      </c>
      <c r="L91" s="4" t="s">
        <v>27</v>
      </c>
      <c r="M91" s="4">
        <v>0</v>
      </c>
      <c r="N91" s="4">
        <v>0</v>
      </c>
      <c r="O91" s="4">
        <v>27.383566290000001</v>
      </c>
      <c r="P91" s="4">
        <v>3215.13</v>
      </c>
      <c r="Q91" s="4">
        <v>0</v>
      </c>
      <c r="R91" s="4">
        <v>0.93</v>
      </c>
      <c r="S91" s="16">
        <v>79.150000000000006</v>
      </c>
      <c r="T91" s="16">
        <v>0</v>
      </c>
      <c r="U91" s="16" t="s">
        <v>1627</v>
      </c>
      <c r="V91" s="16"/>
      <c r="W91" s="16"/>
      <c r="X91" s="16"/>
      <c r="Y91" s="16"/>
      <c r="Z91" s="16"/>
      <c r="AA91" s="16"/>
      <c r="AB91" s="28" t="str">
        <f>[1]IT!B$761</f>
        <v>1.(c)</v>
      </c>
      <c r="AC91" s="31" t="str">
        <f>[1]IT!C$761</f>
        <v>TIRRENO POWER SpA</v>
      </c>
      <c r="AD91" s="31" t="str">
        <f>[1]IT!D$761</f>
        <v>Centrale Termoelettrica Torrevaldaliga Sud</v>
      </c>
      <c r="AE91" s="31">
        <f>[1]IT!E$761</f>
        <v>6269</v>
      </c>
      <c r="AF91" s="31" t="str">
        <f>[1]IT!F$761</f>
        <v>Via Aurelia nord</v>
      </c>
      <c r="AG91" s="31" t="str">
        <f>[1]IT!G$761</f>
        <v>32</v>
      </c>
      <c r="AH91" s="31" t="str">
        <f>[1]IT!H$761</f>
        <v>CIVITAVECCHIA</v>
      </c>
      <c r="AI91" s="31" t="str">
        <f>[1]IT!I$761</f>
        <v>00053</v>
      </c>
      <c r="AJ91" s="31">
        <f>[1]IT!J$761</f>
        <v>187</v>
      </c>
      <c r="AK91" s="31">
        <f>[1]IT!K$761</f>
        <v>0</v>
      </c>
      <c r="AL91" s="31">
        <f>[1]IT!L$761</f>
        <v>0</v>
      </c>
      <c r="AM91" s="31">
        <f>[1]IT!M$761</f>
        <v>495</v>
      </c>
      <c r="AN91" s="8" t="s">
        <v>810</v>
      </c>
      <c r="AO91" s="5"/>
    </row>
    <row r="92" spans="1:41" s="31" customFormat="1">
      <c r="A92" s="4" t="s">
        <v>7538</v>
      </c>
      <c r="B92" s="4">
        <v>2012</v>
      </c>
      <c r="C92" s="4" t="s">
        <v>8721</v>
      </c>
      <c r="D92" s="4" t="s">
        <v>8722</v>
      </c>
      <c r="E92" s="4" t="s">
        <v>2176</v>
      </c>
      <c r="F92" s="4">
        <v>181</v>
      </c>
      <c r="G92" s="4" t="s">
        <v>7779</v>
      </c>
      <c r="H92" s="4" t="s">
        <v>8653</v>
      </c>
      <c r="I92" s="4"/>
      <c r="J92" s="4" t="s">
        <v>1627</v>
      </c>
      <c r="K92" s="4">
        <v>1420</v>
      </c>
      <c r="L92" s="4" t="s">
        <v>8</v>
      </c>
      <c r="M92" s="4">
        <v>0</v>
      </c>
      <c r="N92" s="4">
        <v>36295.577354000001</v>
      </c>
      <c r="O92" s="4">
        <v>0</v>
      </c>
      <c r="P92" s="4">
        <v>1808.6577868872637</v>
      </c>
      <c r="Q92" s="4">
        <v>0</v>
      </c>
      <c r="R92" s="4">
        <v>661</v>
      </c>
      <c r="S92" s="16">
        <v>1004</v>
      </c>
      <c r="T92" s="16">
        <v>20</v>
      </c>
      <c r="U92" s="16" t="s">
        <v>1627</v>
      </c>
      <c r="V92" s="16"/>
      <c r="W92" s="16"/>
      <c r="X92" s="16"/>
      <c r="Y92" s="16"/>
      <c r="Z92" s="16"/>
      <c r="AA92" s="16"/>
      <c r="AB92" s="28" t="str">
        <f>[1]IT!B$762</f>
        <v>1.(c)</v>
      </c>
      <c r="AC92" s="31" t="str">
        <f>[1]IT!C$762</f>
        <v>ENEL PRODUZIONE SPA</v>
      </c>
      <c r="AD92" s="31" t="str">
        <f>[1]IT!D$762</f>
        <v>Enel Produzione SpA - Centrale di Torrevaldaliga Nord</v>
      </c>
      <c r="AE92" s="31">
        <f>[1]IT!E$762</f>
        <v>6262</v>
      </c>
      <c r="AF92" s="31" t="str">
        <f>[1]IT!F$762</f>
        <v>VIA Aurelia Nord</v>
      </c>
      <c r="AG92" s="31" t="str">
        <f>[1]IT!G$762</f>
        <v>32</v>
      </c>
      <c r="AH92" s="31" t="str">
        <f>[1]IT!H$762</f>
        <v>CIVITAVECCHIA</v>
      </c>
      <c r="AI92" s="31" t="str">
        <f>[1]IT!I$762</f>
        <v>00053</v>
      </c>
      <c r="AJ92" s="31">
        <f>[1]IT!J$762</f>
        <v>3290</v>
      </c>
      <c r="AK92" s="31">
        <f>[1]IT!K$762</f>
        <v>2050</v>
      </c>
      <c r="AL92" s="31">
        <f>[1]IT!L$762</f>
        <v>59.9</v>
      </c>
      <c r="AM92" s="31">
        <f>[1]IT!M$762</f>
        <v>10400</v>
      </c>
      <c r="AN92" s="8" t="s">
        <v>810</v>
      </c>
      <c r="AO92" s="5"/>
    </row>
    <row r="93" spans="1:41" s="31" customFormat="1">
      <c r="A93" s="4" t="s">
        <v>7538</v>
      </c>
      <c r="B93" s="4">
        <v>2012</v>
      </c>
      <c r="C93" s="4" t="s">
        <v>8723</v>
      </c>
      <c r="D93" s="4" t="s">
        <v>8724</v>
      </c>
      <c r="E93" s="4" t="s">
        <v>2181</v>
      </c>
      <c r="F93" s="4">
        <v>182</v>
      </c>
      <c r="G93" s="4" t="s">
        <v>7779</v>
      </c>
      <c r="H93" s="4" t="s">
        <v>8653</v>
      </c>
      <c r="I93" s="4"/>
      <c r="J93" s="4" t="s">
        <v>1627</v>
      </c>
      <c r="K93" s="4">
        <v>1420</v>
      </c>
      <c r="L93" s="4" t="s">
        <v>8</v>
      </c>
      <c r="M93" s="4">
        <v>0</v>
      </c>
      <c r="N93" s="4">
        <v>35107.851331999998</v>
      </c>
      <c r="O93" s="4">
        <v>0</v>
      </c>
      <c r="P93" s="4">
        <v>2554.2020965818674</v>
      </c>
      <c r="Q93" s="4">
        <v>0</v>
      </c>
      <c r="R93" s="4">
        <v>677</v>
      </c>
      <c r="S93" s="16">
        <v>1076</v>
      </c>
      <c r="T93" s="16">
        <v>20</v>
      </c>
      <c r="U93" s="16" t="s">
        <v>1627</v>
      </c>
      <c r="V93" s="16"/>
      <c r="W93" s="16"/>
      <c r="X93" s="16"/>
      <c r="Y93" s="16"/>
      <c r="Z93" s="16"/>
      <c r="AA93" s="16"/>
      <c r="AB93" s="28" t="str">
        <f>[1]IT!B$762</f>
        <v>1.(c)</v>
      </c>
      <c r="AC93" s="31" t="str">
        <f>[1]IT!C$762</f>
        <v>ENEL PRODUZIONE SPA</v>
      </c>
      <c r="AD93" s="31" t="str">
        <f>[1]IT!D$762</f>
        <v>Enel Produzione SpA - Centrale di Torrevaldaliga Nord</v>
      </c>
      <c r="AE93" s="31">
        <f>[1]IT!E$762</f>
        <v>6262</v>
      </c>
      <c r="AF93" s="31" t="str">
        <f>[1]IT!F$762</f>
        <v>VIA Aurelia Nord</v>
      </c>
      <c r="AG93" s="31" t="str">
        <f>[1]IT!G$762</f>
        <v>32</v>
      </c>
      <c r="AH93" s="31" t="str">
        <f>[1]IT!H$762</f>
        <v>CIVITAVECCHIA</v>
      </c>
      <c r="AI93" s="31" t="str">
        <f>[1]IT!I$762</f>
        <v>00053</v>
      </c>
      <c r="AJ93" s="31">
        <f>[1]IT!J$762</f>
        <v>3290</v>
      </c>
      <c r="AK93" s="31">
        <f>[1]IT!K$762</f>
        <v>2050</v>
      </c>
      <c r="AL93" s="31">
        <f>[1]IT!L$762</f>
        <v>59.9</v>
      </c>
      <c r="AM93" s="31">
        <f>[1]IT!M$762</f>
        <v>10400</v>
      </c>
      <c r="AN93" s="8" t="s">
        <v>810</v>
      </c>
      <c r="AO93" s="5"/>
    </row>
    <row r="94" spans="1:41" s="31" customFormat="1">
      <c r="A94" s="4" t="s">
        <v>7538</v>
      </c>
      <c r="B94" s="4">
        <v>2012</v>
      </c>
      <c r="C94" s="4" t="s">
        <v>8725</v>
      </c>
      <c r="D94" s="4" t="s">
        <v>8726</v>
      </c>
      <c r="E94" s="4" t="s">
        <v>2185</v>
      </c>
      <c r="F94" s="4">
        <v>183</v>
      </c>
      <c r="G94" s="4" t="s">
        <v>7779</v>
      </c>
      <c r="H94" s="4" t="s">
        <v>8653</v>
      </c>
      <c r="I94" s="4"/>
      <c r="J94" s="4" t="s">
        <v>1627</v>
      </c>
      <c r="K94" s="4">
        <v>1420</v>
      </c>
      <c r="L94" s="4" t="s">
        <v>8</v>
      </c>
      <c r="M94" s="4">
        <v>0</v>
      </c>
      <c r="N94" s="4">
        <v>36665.408361000002</v>
      </c>
      <c r="O94" s="4">
        <v>0</v>
      </c>
      <c r="P94" s="4">
        <v>2926.3374531054328</v>
      </c>
      <c r="Q94" s="4">
        <v>0</v>
      </c>
      <c r="R94" s="4">
        <v>713</v>
      </c>
      <c r="S94" s="16">
        <v>1205</v>
      </c>
      <c r="T94" s="16">
        <v>23</v>
      </c>
      <c r="U94" s="16" t="s">
        <v>1627</v>
      </c>
      <c r="V94" s="16"/>
      <c r="W94" s="16"/>
      <c r="X94" s="16"/>
      <c r="Y94" s="16"/>
      <c r="Z94" s="16"/>
      <c r="AA94" s="16"/>
      <c r="AB94" s="28" t="str">
        <f>[1]IT!B$762</f>
        <v>1.(c)</v>
      </c>
      <c r="AC94" s="31" t="str">
        <f>[1]IT!C$762</f>
        <v>ENEL PRODUZIONE SPA</v>
      </c>
      <c r="AD94" s="31" t="str">
        <f>[1]IT!D$762</f>
        <v>Enel Produzione SpA - Centrale di Torrevaldaliga Nord</v>
      </c>
      <c r="AE94" s="31">
        <f>[1]IT!E$762</f>
        <v>6262</v>
      </c>
      <c r="AF94" s="31" t="str">
        <f>[1]IT!F$762</f>
        <v>VIA Aurelia Nord</v>
      </c>
      <c r="AG94" s="31" t="str">
        <f>[1]IT!G$762</f>
        <v>32</v>
      </c>
      <c r="AH94" s="31" t="str">
        <f>[1]IT!H$762</f>
        <v>CIVITAVECCHIA</v>
      </c>
      <c r="AI94" s="31" t="str">
        <f>[1]IT!I$762</f>
        <v>00053</v>
      </c>
      <c r="AJ94" s="31">
        <f>[1]IT!J$762</f>
        <v>3290</v>
      </c>
      <c r="AK94" s="31">
        <f>[1]IT!K$762</f>
        <v>2050</v>
      </c>
      <c r="AL94" s="31">
        <f>[1]IT!L$762</f>
        <v>59.9</v>
      </c>
      <c r="AM94" s="31">
        <f>[1]IT!M$762</f>
        <v>10400</v>
      </c>
      <c r="AN94" s="8" t="s">
        <v>810</v>
      </c>
      <c r="AO94" s="5"/>
    </row>
    <row r="95" spans="1:41" s="31" customFormat="1">
      <c r="A95" s="4" t="s">
        <v>7538</v>
      </c>
      <c r="B95" s="4">
        <v>2012</v>
      </c>
      <c r="C95" s="4" t="s">
        <v>7854</v>
      </c>
      <c r="D95" s="4" t="s">
        <v>7855</v>
      </c>
      <c r="E95" s="4" t="s">
        <v>3424</v>
      </c>
      <c r="F95" s="4">
        <v>460</v>
      </c>
      <c r="G95" s="4" t="s">
        <v>7856</v>
      </c>
      <c r="H95" s="4" t="s">
        <v>7857</v>
      </c>
      <c r="I95" s="4"/>
      <c r="J95" s="4" t="s">
        <v>1627</v>
      </c>
      <c r="K95" s="4">
        <v>82.853999999999999</v>
      </c>
      <c r="L95" s="4" t="s">
        <v>27</v>
      </c>
      <c r="M95" s="4">
        <v>0</v>
      </c>
      <c r="N95" s="4">
        <v>0</v>
      </c>
      <c r="O95" s="4">
        <v>0</v>
      </c>
      <c r="P95" s="4">
        <v>980.54552137020005</v>
      </c>
      <c r="Q95" s="4">
        <v>0</v>
      </c>
      <c r="R95" s="4">
        <v>4.4000000000000002E-4</v>
      </c>
      <c r="S95" s="16">
        <v>12.19</v>
      </c>
      <c r="T95" s="16">
        <v>3.4699999999999998E-4</v>
      </c>
      <c r="U95" s="16" t="s">
        <v>7858</v>
      </c>
      <c r="V95" s="16"/>
      <c r="W95" s="16"/>
      <c r="X95" s="16"/>
      <c r="Y95" s="16"/>
      <c r="Z95" s="16"/>
      <c r="AA95" s="16"/>
      <c r="AB95" s="28" t="str">
        <f>[1]IT!B$785</f>
        <v>1.(c)</v>
      </c>
      <c r="AC95" s="31" t="str">
        <f>[1]IT!C$785</f>
        <v>SECI ENERGIA S.P.A.</v>
      </c>
      <c r="AD95" s="31" t="str">
        <f>[1]IT!D$785</f>
        <v>TERMICA COLLEFERRO S.P.A.</v>
      </c>
      <c r="AE95" s="31">
        <f>[1]IT!E$785</f>
        <v>191759</v>
      </c>
      <c r="AF95" s="31" t="str">
        <f>[1]IT!F$785</f>
        <v>ARIANA</v>
      </c>
      <c r="AG95" s="31" t="str">
        <f>[1]IT!G$785</f>
        <v>Km 5,2</v>
      </c>
      <c r="AH95" s="31" t="str">
        <f>[1]IT!H$785</f>
        <v>COLLEFERRO</v>
      </c>
      <c r="AI95" s="31" t="str">
        <f>[1]IT!I$785</f>
        <v>00034</v>
      </c>
      <c r="AJ95" s="31">
        <f>[1]IT!J$785</f>
        <v>0</v>
      </c>
      <c r="AK95" s="31">
        <f>[1]IT!K$785</f>
        <v>0</v>
      </c>
      <c r="AL95" s="31">
        <f>[1]IT!L$785</f>
        <v>0</v>
      </c>
      <c r="AM95" s="31">
        <f>[1]IT!M$785</f>
        <v>0</v>
      </c>
      <c r="AN95" s="42" t="s">
        <v>810</v>
      </c>
    </row>
    <row r="96" spans="1:41" s="67" customFormat="1">
      <c r="A96" s="47" t="s">
        <v>7538</v>
      </c>
      <c r="B96" s="47">
        <v>2012</v>
      </c>
      <c r="C96" s="47" t="s">
        <v>8275</v>
      </c>
      <c r="D96" s="47" t="s">
        <v>8276</v>
      </c>
      <c r="E96" s="47" t="s">
        <v>2561</v>
      </c>
      <c r="F96" s="47">
        <v>267</v>
      </c>
      <c r="G96" s="47" t="s">
        <v>8277</v>
      </c>
      <c r="H96" s="47" t="s">
        <v>8278</v>
      </c>
      <c r="I96" s="47"/>
      <c r="J96" s="47" t="s">
        <v>1627</v>
      </c>
      <c r="K96" s="47">
        <v>319</v>
      </c>
      <c r="L96" s="47" t="s">
        <v>8</v>
      </c>
      <c r="M96" s="47">
        <v>0</v>
      </c>
      <c r="N96" s="47">
        <v>0</v>
      </c>
      <c r="O96" s="47">
        <v>1096.27</v>
      </c>
      <c r="P96" s="47">
        <v>3700.5106358523799</v>
      </c>
      <c r="Q96" s="47">
        <v>0</v>
      </c>
      <c r="R96" s="47">
        <v>535</v>
      </c>
      <c r="S96" s="61">
        <v>354</v>
      </c>
      <c r="T96" s="61">
        <v>63</v>
      </c>
      <c r="U96" s="61" t="s">
        <v>8279</v>
      </c>
      <c r="V96" s="61"/>
      <c r="W96" s="61"/>
      <c r="X96" s="61"/>
      <c r="Y96" s="61"/>
      <c r="Z96" s="61"/>
      <c r="AA96" s="61"/>
      <c r="AB96" s="95"/>
      <c r="AN96" s="68"/>
      <c r="AO96" s="46"/>
    </row>
    <row r="97" spans="1:41" s="67" customFormat="1">
      <c r="A97" s="47" t="s">
        <v>7538</v>
      </c>
      <c r="B97" s="47">
        <v>2012</v>
      </c>
      <c r="C97" s="47" t="s">
        <v>8310</v>
      </c>
      <c r="D97" s="47" t="s">
        <v>8311</v>
      </c>
      <c r="E97" s="47" t="s">
        <v>2566</v>
      </c>
      <c r="F97" s="47">
        <v>268</v>
      </c>
      <c r="G97" s="47" t="s">
        <v>8277</v>
      </c>
      <c r="H97" s="47" t="s">
        <v>8278</v>
      </c>
      <c r="I97" s="47"/>
      <c r="J97" s="47" t="s">
        <v>1627</v>
      </c>
      <c r="K97" s="47">
        <v>376</v>
      </c>
      <c r="L97" s="47" t="s">
        <v>27</v>
      </c>
      <c r="M97" s="47">
        <v>0</v>
      </c>
      <c r="N97" s="47">
        <v>0</v>
      </c>
      <c r="O97" s="47">
        <v>0</v>
      </c>
      <c r="P97" s="47">
        <v>7831.4253182684597</v>
      </c>
      <c r="Q97" s="47">
        <v>0</v>
      </c>
      <c r="R97" s="47">
        <v>0</v>
      </c>
      <c r="S97" s="61">
        <v>493</v>
      </c>
      <c r="T97" s="61">
        <v>0</v>
      </c>
      <c r="U97" s="61" t="s">
        <v>1627</v>
      </c>
      <c r="V97" s="61"/>
      <c r="W97" s="61"/>
      <c r="X97" s="61"/>
      <c r="Y97" s="61"/>
      <c r="Z97" s="61"/>
      <c r="AA97" s="61"/>
      <c r="AB97" s="95"/>
      <c r="AN97" s="68"/>
      <c r="AO97" s="46"/>
    </row>
    <row r="98" spans="1:41" s="31" customFormat="1">
      <c r="A98" s="4" t="s">
        <v>7538</v>
      </c>
      <c r="B98" s="4">
        <v>2012</v>
      </c>
      <c r="C98" s="4" t="s">
        <v>8286</v>
      </c>
      <c r="D98" s="4" t="s">
        <v>8287</v>
      </c>
      <c r="E98" s="4" t="s">
        <v>2556</v>
      </c>
      <c r="F98" s="4">
        <v>266</v>
      </c>
      <c r="G98" s="4" t="s">
        <v>8288</v>
      </c>
      <c r="H98" s="4" t="s">
        <v>8289</v>
      </c>
      <c r="I98" s="4"/>
      <c r="J98" s="4" t="s">
        <v>633</v>
      </c>
      <c r="K98" s="4">
        <v>340.90199999999999</v>
      </c>
      <c r="L98" s="4" t="s">
        <v>8</v>
      </c>
      <c r="M98" s="4">
        <v>0</v>
      </c>
      <c r="N98" s="4">
        <v>0</v>
      </c>
      <c r="O98" s="4">
        <v>907.58799999999997</v>
      </c>
      <c r="P98" s="4">
        <v>1857.3320000000001</v>
      </c>
      <c r="Q98" s="4">
        <v>3952.864</v>
      </c>
      <c r="R98" s="4">
        <v>1470.336</v>
      </c>
      <c r="S98" s="16">
        <v>761.15899999999999</v>
      </c>
      <c r="T98" s="16">
        <v>50.332000000000001</v>
      </c>
      <c r="U98" s="16" t="s">
        <v>1627</v>
      </c>
      <c r="V98" s="16"/>
      <c r="W98" s="16"/>
      <c r="X98" s="16"/>
      <c r="Y98" s="16"/>
      <c r="Z98" s="16"/>
      <c r="AA98" s="16"/>
      <c r="AB98" s="28" t="str">
        <f>[1]IT!B$791</f>
        <v>1.(a)</v>
      </c>
      <c r="AC98" s="31" t="str">
        <f>[1]IT!C$791</f>
        <v>Eni S.p.A.</v>
      </c>
      <c r="AD98" s="31" t="str">
        <f>[1]IT!D$791</f>
        <v>Eni S.p.A, Divisione Refining &amp; Marketing - Raffineria di Livorno</v>
      </c>
      <c r="AE98" s="31">
        <f>[1]IT!E$791</f>
        <v>5157</v>
      </c>
      <c r="AF98" s="31" t="str">
        <f>[1]IT!F$791</f>
        <v>VIA Aurelia</v>
      </c>
      <c r="AG98" s="31" t="str">
        <f>[1]IT!G$791</f>
        <v>7</v>
      </c>
      <c r="AH98" s="31" t="str">
        <f>[1]IT!H$791</f>
        <v>COLLESALVETTI</v>
      </c>
      <c r="AI98" s="31" t="str">
        <f>[1]IT!I$791</f>
        <v>57014</v>
      </c>
      <c r="AJ98" s="31">
        <f>[1]IT!J$791</f>
        <v>761</v>
      </c>
      <c r="AK98" s="31">
        <f>[1]IT!K$791</f>
        <v>1470</v>
      </c>
      <c r="AL98" s="31">
        <f>[1]IT!L$791</f>
        <v>0</v>
      </c>
      <c r="AM98" s="31">
        <f>[1]IT!M$791</f>
        <v>416</v>
      </c>
      <c r="AN98" s="8" t="s">
        <v>810</v>
      </c>
      <c r="AO98" s="5"/>
    </row>
    <row r="99" spans="1:41" s="31" customFormat="1">
      <c r="A99" s="4" t="s">
        <v>7538</v>
      </c>
      <c r="B99" s="4">
        <v>2012</v>
      </c>
      <c r="C99" s="4" t="s">
        <v>7965</v>
      </c>
      <c r="D99" s="4" t="s">
        <v>7966</v>
      </c>
      <c r="E99" s="4" t="s">
        <v>3429</v>
      </c>
      <c r="F99" s="4">
        <v>461</v>
      </c>
      <c r="G99" s="4" t="s">
        <v>7967</v>
      </c>
      <c r="H99" s="4" t="s">
        <v>7968</v>
      </c>
      <c r="I99" s="4"/>
      <c r="J99" s="4" t="s">
        <v>1627</v>
      </c>
      <c r="K99" s="4">
        <v>112</v>
      </c>
      <c r="L99" s="4" t="s">
        <v>27</v>
      </c>
      <c r="M99" s="4">
        <v>0</v>
      </c>
      <c r="N99" s="4">
        <v>0</v>
      </c>
      <c r="O99" s="4">
        <v>0</v>
      </c>
      <c r="P99" s="4">
        <v>2742.5516305670999</v>
      </c>
      <c r="Q99" s="4">
        <v>0</v>
      </c>
      <c r="R99" s="4">
        <v>0</v>
      </c>
      <c r="S99" s="16">
        <v>109.7</v>
      </c>
      <c r="T99" s="16">
        <v>0</v>
      </c>
      <c r="U99" s="16" t="s">
        <v>1627</v>
      </c>
      <c r="V99" s="16"/>
      <c r="W99" s="16"/>
      <c r="X99" s="16"/>
      <c r="Y99" s="16"/>
      <c r="Z99" s="16"/>
      <c r="AA99" s="16"/>
      <c r="AB99" s="28" t="str">
        <f>[1]IT!B$799</f>
        <v>1.(c)</v>
      </c>
      <c r="AC99" s="31" t="str">
        <f>[1]IT!C$799</f>
        <v>TERMICA COLOGNO S.R.L. GRUPPO EDISON S.P.A</v>
      </c>
      <c r="AD99" s="31" t="str">
        <f>[1]IT!D$799</f>
        <v>Termica Cologno Srl - Centrale Termoelettrica</v>
      </c>
      <c r="AE99" s="31">
        <f>[1]IT!E$799</f>
        <v>326</v>
      </c>
      <c r="AF99" s="31" t="str">
        <f>[1]IT!F$799</f>
        <v>via Carlo Porta</v>
      </c>
      <c r="AG99" s="31" t="str">
        <f>[1]IT!G$799</f>
        <v>16</v>
      </c>
      <c r="AH99" s="31" t="str">
        <f>[1]IT!H$799</f>
        <v>COLOGNO MONZESE</v>
      </c>
      <c r="AI99" s="31" t="str">
        <f>[1]IT!I$799</f>
        <v>20093</v>
      </c>
      <c r="AJ99" s="31">
        <f>[1]IT!J$799</f>
        <v>111</v>
      </c>
      <c r="AK99" s="31">
        <f>[1]IT!K$799</f>
        <v>0</v>
      </c>
      <c r="AL99" s="31">
        <f>[1]IT!L$799</f>
        <v>0</v>
      </c>
      <c r="AM99" s="31">
        <f>[1]IT!M$799</f>
        <v>155</v>
      </c>
      <c r="AN99" s="42" t="s">
        <v>810</v>
      </c>
    </row>
    <row r="100" spans="1:41" s="31" customFormat="1">
      <c r="A100" s="4" t="s">
        <v>7538</v>
      </c>
      <c r="B100" s="4">
        <v>2012</v>
      </c>
      <c r="C100" s="4" t="s">
        <v>7588</v>
      </c>
      <c r="D100" s="4" t="s">
        <v>7589</v>
      </c>
      <c r="E100" s="4" t="s">
        <v>3346</v>
      </c>
      <c r="F100" s="4">
        <v>443</v>
      </c>
      <c r="G100" s="4" t="s">
        <v>7590</v>
      </c>
      <c r="H100" s="4" t="s">
        <v>7591</v>
      </c>
      <c r="I100" s="4"/>
      <c r="J100" s="4" t="s">
        <v>1627</v>
      </c>
      <c r="K100" s="4">
        <v>55.17</v>
      </c>
      <c r="L100" s="4" t="s">
        <v>27</v>
      </c>
      <c r="M100" s="4">
        <v>0</v>
      </c>
      <c r="N100" s="4">
        <v>0</v>
      </c>
      <c r="O100" s="4">
        <v>0</v>
      </c>
      <c r="P100" s="4">
        <v>0</v>
      </c>
      <c r="Q100" s="4">
        <v>0</v>
      </c>
      <c r="R100" s="4">
        <v>0</v>
      </c>
      <c r="S100" s="16">
        <v>0</v>
      </c>
      <c r="T100" s="16">
        <v>0</v>
      </c>
      <c r="U100" s="16" t="s">
        <v>1627</v>
      </c>
      <c r="V100" s="16"/>
      <c r="W100" s="16"/>
      <c r="X100" s="16"/>
      <c r="Y100" s="16"/>
      <c r="Z100" s="16"/>
      <c r="AA100" s="16"/>
      <c r="AB100" s="28" t="str">
        <f>[1]IT!B$845</f>
        <v>1.(c)</v>
      </c>
      <c r="AC100" s="31" t="str">
        <f>[1]IT!C$845</f>
        <v>STOGIT S.P.A.</v>
      </c>
      <c r="AD100" s="31" t="str">
        <f>[1]IT!D$845</f>
        <v>Concessione Cortemaggiore Stoccaggio - Impianto di compressione gas naturale</v>
      </c>
      <c r="AE100" s="31">
        <f>[1]IT!E$845</f>
        <v>4990</v>
      </c>
      <c r="AF100" s="31" t="str">
        <f>[1]IT!F$845</f>
        <v>VIA Tre Case</v>
      </c>
      <c r="AG100" s="31" t="str">
        <f>[1]IT!G$845</f>
        <v>4</v>
      </c>
      <c r="AH100" s="31" t="str">
        <f>[1]IT!H$845</f>
        <v>CORTEMAGGIORE</v>
      </c>
      <c r="AI100" s="31" t="str">
        <f>[1]IT!I$845</f>
        <v>29016</v>
      </c>
      <c r="AJ100" s="31">
        <f>[1]IT!J$845</f>
        <v>0</v>
      </c>
      <c r="AK100" s="31">
        <f>[1]IT!K$845</f>
        <v>0</v>
      </c>
      <c r="AL100" s="31">
        <f>[1]IT!L$845</f>
        <v>0</v>
      </c>
      <c r="AM100" s="31">
        <f>[1]IT!M$845</f>
        <v>0</v>
      </c>
      <c r="AN100" s="42" t="s">
        <v>810</v>
      </c>
    </row>
    <row r="101" spans="1:41" s="31" customFormat="1">
      <c r="A101" s="4" t="s">
        <v>7538</v>
      </c>
      <c r="B101" s="4">
        <v>2012</v>
      </c>
      <c r="C101" s="4" t="s">
        <v>7592</v>
      </c>
      <c r="D101" s="4" t="s">
        <v>7593</v>
      </c>
      <c r="E101" s="4" t="s">
        <v>3351</v>
      </c>
      <c r="F101" s="4">
        <v>444</v>
      </c>
      <c r="G101" s="4" t="s">
        <v>7590</v>
      </c>
      <c r="H101" s="4" t="s">
        <v>7591</v>
      </c>
      <c r="I101" s="4"/>
      <c r="J101" s="4" t="s">
        <v>1627</v>
      </c>
      <c r="K101" s="4">
        <v>55.17</v>
      </c>
      <c r="L101" s="4" t="s">
        <v>27</v>
      </c>
      <c r="M101" s="4">
        <v>0</v>
      </c>
      <c r="N101" s="4">
        <v>0</v>
      </c>
      <c r="O101" s="4">
        <v>0</v>
      </c>
      <c r="P101" s="4">
        <v>257.87760695999998</v>
      </c>
      <c r="Q101" s="4">
        <v>0</v>
      </c>
      <c r="R101" s="4">
        <v>6.9000000000000006E-2</v>
      </c>
      <c r="S101" s="16">
        <v>54.655999999999999</v>
      </c>
      <c r="T101" s="16">
        <v>0.34599999999999997</v>
      </c>
      <c r="U101" s="16" t="s">
        <v>1627</v>
      </c>
      <c r="V101" s="16"/>
      <c r="W101" s="16"/>
      <c r="X101" s="16"/>
      <c r="Y101" s="16"/>
      <c r="Z101" s="16"/>
      <c r="AA101" s="16"/>
      <c r="AB101" s="28" t="str">
        <f>[1]IT!B$845</f>
        <v>1.(c)</v>
      </c>
      <c r="AC101" s="31" t="str">
        <f>[1]IT!C$845</f>
        <v>STOGIT S.P.A.</v>
      </c>
      <c r="AD101" s="31" t="str">
        <f>[1]IT!D$845</f>
        <v>Concessione Cortemaggiore Stoccaggio - Impianto di compressione gas naturale</v>
      </c>
      <c r="AE101" s="31">
        <f>[1]IT!E$845</f>
        <v>4990</v>
      </c>
      <c r="AF101" s="31" t="str">
        <f>[1]IT!F$845</f>
        <v>VIA Tre Case</v>
      </c>
      <c r="AG101" s="31" t="str">
        <f>[1]IT!G$845</f>
        <v>4</v>
      </c>
      <c r="AH101" s="31" t="str">
        <f>[1]IT!H$845</f>
        <v>CORTEMAGGIORE</v>
      </c>
      <c r="AI101" s="31" t="str">
        <f>[1]IT!I$845</f>
        <v>29016</v>
      </c>
      <c r="AJ101" s="31">
        <f>[1]IT!J$845</f>
        <v>0</v>
      </c>
      <c r="AK101" s="31">
        <f>[1]IT!K$845</f>
        <v>0</v>
      </c>
      <c r="AL101" s="31">
        <f>[1]IT!L$845</f>
        <v>0</v>
      </c>
      <c r="AM101" s="31">
        <f>[1]IT!M$845</f>
        <v>0</v>
      </c>
      <c r="AN101" s="42" t="s">
        <v>810</v>
      </c>
    </row>
    <row r="102" spans="1:41" s="67" customFormat="1">
      <c r="A102" s="1" t="s">
        <v>7538</v>
      </c>
      <c r="B102" s="1">
        <v>2012</v>
      </c>
      <c r="C102" s="1" t="s">
        <v>7670</v>
      </c>
      <c r="D102" s="1" t="s">
        <v>7671</v>
      </c>
      <c r="E102" s="1" t="s">
        <v>3388</v>
      </c>
      <c r="F102" s="1">
        <v>452</v>
      </c>
      <c r="G102" s="1" t="s">
        <v>7672</v>
      </c>
      <c r="H102" s="1" t="s">
        <v>7673</v>
      </c>
      <c r="I102" s="1"/>
      <c r="J102" s="1" t="s">
        <v>633</v>
      </c>
      <c r="K102" s="1">
        <v>61.6</v>
      </c>
      <c r="L102" s="1" t="s">
        <v>8</v>
      </c>
      <c r="M102" s="1"/>
      <c r="N102" s="1"/>
      <c r="O102" s="1"/>
      <c r="P102" s="1"/>
      <c r="Q102" s="1"/>
      <c r="R102" s="1"/>
      <c r="S102" s="3"/>
      <c r="T102" s="3"/>
      <c r="U102" s="3" t="s">
        <v>7674</v>
      </c>
      <c r="V102" s="3"/>
      <c r="W102" s="3"/>
      <c r="X102" s="3"/>
      <c r="Y102" s="3"/>
      <c r="Z102" s="3"/>
      <c r="AA102" s="3"/>
      <c r="AB102" s="95"/>
      <c r="AN102" s="98"/>
    </row>
    <row r="103" spans="1:41" s="67" customFormat="1">
      <c r="A103" s="1" t="s">
        <v>7538</v>
      </c>
      <c r="B103" s="1">
        <v>2012</v>
      </c>
      <c r="C103" s="1" t="s">
        <v>7725</v>
      </c>
      <c r="D103" s="1" t="s">
        <v>7726</v>
      </c>
      <c r="E103" s="1" t="s">
        <v>3392</v>
      </c>
      <c r="F103" s="1">
        <v>453</v>
      </c>
      <c r="G103" s="1" t="s">
        <v>7672</v>
      </c>
      <c r="H103" s="1" t="s">
        <v>7673</v>
      </c>
      <c r="I103" s="1"/>
      <c r="J103" s="1" t="s">
        <v>633</v>
      </c>
      <c r="K103" s="1">
        <v>62.8</v>
      </c>
      <c r="L103" s="1" t="s">
        <v>8</v>
      </c>
      <c r="M103" s="1"/>
      <c r="N103" s="1"/>
      <c r="O103" s="1"/>
      <c r="P103" s="1"/>
      <c r="Q103" s="1"/>
      <c r="R103" s="1"/>
      <c r="S103" s="3"/>
      <c r="T103" s="3"/>
      <c r="U103" s="3" t="s">
        <v>7674</v>
      </c>
      <c r="V103" s="3"/>
      <c r="W103" s="3"/>
      <c r="X103" s="3"/>
      <c r="Y103" s="3"/>
      <c r="Z103" s="3"/>
      <c r="AA103" s="3"/>
      <c r="AB103" s="95"/>
      <c r="AN103" s="98"/>
    </row>
    <row r="104" spans="1:41" s="67" customFormat="1">
      <c r="A104" s="1" t="s">
        <v>7538</v>
      </c>
      <c r="B104" s="1">
        <v>2012</v>
      </c>
      <c r="C104" s="1" t="s">
        <v>7864</v>
      </c>
      <c r="D104" s="1" t="s">
        <v>7865</v>
      </c>
      <c r="E104" s="1" t="s">
        <v>3396</v>
      </c>
      <c r="F104" s="1">
        <v>454</v>
      </c>
      <c r="G104" s="1" t="s">
        <v>7672</v>
      </c>
      <c r="H104" s="1" t="s">
        <v>7673</v>
      </c>
      <c r="I104" s="1"/>
      <c r="J104" s="1" t="s">
        <v>633</v>
      </c>
      <c r="K104" s="1">
        <v>86.5</v>
      </c>
      <c r="L104" s="1" t="s">
        <v>8</v>
      </c>
      <c r="M104" s="1"/>
      <c r="N104" s="1"/>
      <c r="O104" s="1"/>
      <c r="P104" s="1"/>
      <c r="Q104" s="1"/>
      <c r="R104" s="1"/>
      <c r="S104" s="3"/>
      <c r="T104" s="3"/>
      <c r="U104" s="3" t="s">
        <v>7674</v>
      </c>
      <c r="V104" s="3"/>
      <c r="W104" s="3"/>
      <c r="X104" s="3"/>
      <c r="Y104" s="3"/>
      <c r="Z104" s="3"/>
      <c r="AA104" s="3"/>
      <c r="AB104" s="95"/>
      <c r="AN104" s="98"/>
    </row>
    <row r="105" spans="1:41" s="67" customFormat="1">
      <c r="A105" s="1" t="s">
        <v>7538</v>
      </c>
      <c r="B105" s="1">
        <v>2012</v>
      </c>
      <c r="C105" s="1" t="s">
        <v>7905</v>
      </c>
      <c r="D105" s="1" t="s">
        <v>7906</v>
      </c>
      <c r="E105" s="1" t="s">
        <v>3401</v>
      </c>
      <c r="F105" s="1">
        <v>455</v>
      </c>
      <c r="G105" s="1" t="s">
        <v>7672</v>
      </c>
      <c r="H105" s="1" t="s">
        <v>7673</v>
      </c>
      <c r="I105" s="1"/>
      <c r="J105" s="1" t="s">
        <v>633</v>
      </c>
      <c r="K105" s="1">
        <v>92.5</v>
      </c>
      <c r="L105" s="1" t="s">
        <v>8</v>
      </c>
      <c r="M105" s="1"/>
      <c r="N105" s="1"/>
      <c r="O105" s="1"/>
      <c r="P105" s="1"/>
      <c r="Q105" s="1"/>
      <c r="R105" s="1"/>
      <c r="S105" s="3"/>
      <c r="T105" s="3"/>
      <c r="U105" s="3" t="s">
        <v>7674</v>
      </c>
      <c r="V105" s="3"/>
      <c r="W105" s="3"/>
      <c r="X105" s="3"/>
      <c r="Y105" s="3"/>
      <c r="Z105" s="3"/>
      <c r="AA105" s="3"/>
      <c r="AB105" s="95"/>
      <c r="AN105" s="98"/>
    </row>
    <row r="106" spans="1:41" s="67" customFormat="1">
      <c r="A106" s="1" t="s">
        <v>7538</v>
      </c>
      <c r="B106" s="1">
        <v>2012</v>
      </c>
      <c r="C106" s="1" t="s">
        <v>7907</v>
      </c>
      <c r="D106" s="1" t="s">
        <v>7908</v>
      </c>
      <c r="E106" s="1" t="s">
        <v>3405</v>
      </c>
      <c r="F106" s="1">
        <v>456</v>
      </c>
      <c r="G106" s="1" t="s">
        <v>7672</v>
      </c>
      <c r="H106" s="1" t="s">
        <v>7673</v>
      </c>
      <c r="I106" s="1"/>
      <c r="J106" s="1" t="s">
        <v>633</v>
      </c>
      <c r="K106" s="1">
        <v>92.7</v>
      </c>
      <c r="L106" s="1" t="s">
        <v>8</v>
      </c>
      <c r="M106" s="1"/>
      <c r="N106" s="1"/>
      <c r="O106" s="1"/>
      <c r="P106" s="1"/>
      <c r="Q106" s="1"/>
      <c r="R106" s="1"/>
      <c r="S106" s="3"/>
      <c r="T106" s="3"/>
      <c r="U106" s="3" t="s">
        <v>7674</v>
      </c>
      <c r="V106" s="3"/>
      <c r="W106" s="3"/>
      <c r="X106" s="3"/>
      <c r="Y106" s="3"/>
      <c r="Z106" s="3"/>
      <c r="AA106" s="3"/>
      <c r="AB106" s="95"/>
      <c r="AN106" s="98"/>
    </row>
    <row r="107" spans="1:41" s="31" customFormat="1">
      <c r="A107" s="4" t="s">
        <v>7538</v>
      </c>
      <c r="B107" s="4">
        <v>2012</v>
      </c>
      <c r="C107" s="4" t="s">
        <v>7999</v>
      </c>
      <c r="D107" s="4" t="s">
        <v>8000</v>
      </c>
      <c r="E107" s="4" t="s">
        <v>199</v>
      </c>
      <c r="F107" s="4">
        <v>41</v>
      </c>
      <c r="G107" s="4" t="s">
        <v>8001</v>
      </c>
      <c r="H107" s="4" t="s">
        <v>8002</v>
      </c>
      <c r="I107" s="4"/>
      <c r="J107" s="4" t="s">
        <v>1627</v>
      </c>
      <c r="K107" s="4">
        <v>120</v>
      </c>
      <c r="L107" s="4" t="s">
        <v>8</v>
      </c>
      <c r="M107" s="4">
        <v>476.80618767599998</v>
      </c>
      <c r="N107" s="4">
        <v>0</v>
      </c>
      <c r="O107" s="4">
        <v>0</v>
      </c>
      <c r="P107" s="4">
        <v>0</v>
      </c>
      <c r="Q107" s="4">
        <v>0</v>
      </c>
      <c r="R107" s="4">
        <v>0.2</v>
      </c>
      <c r="S107" s="16">
        <v>23</v>
      </c>
      <c r="T107" s="16">
        <v>0.57799999999999996</v>
      </c>
      <c r="U107" s="16"/>
      <c r="V107" s="16"/>
      <c r="W107" s="16"/>
      <c r="X107" s="16"/>
      <c r="Y107" s="16"/>
      <c r="Z107" s="16"/>
      <c r="AA107" s="16"/>
      <c r="AB107" s="28" t="str">
        <f>[1]IT!B$876</f>
        <v>1.(c)</v>
      </c>
      <c r="AC107" s="31" t="str">
        <f>[1]IT!C$876</f>
        <v>BIOMASSE CROTONE S.P.A.</v>
      </c>
      <c r="AD107" s="31" t="str">
        <f>[1]IT!D$876</f>
        <v>CENTRALE TERMOELETTRICA DI CROTONE</v>
      </c>
      <c r="AE107" s="31">
        <f>[1]IT!E$876</f>
        <v>27240</v>
      </c>
      <c r="AF107" s="31" t="str">
        <f>[1]IT!F$876</f>
        <v>SS 106 Z.I.</v>
      </c>
      <c r="AG107" s="31" t="str">
        <f>[1]IT!G$876</f>
        <v>SNC</v>
      </c>
      <c r="AH107" s="31" t="str">
        <f>[1]IT!H$876</f>
        <v>CROTONE</v>
      </c>
      <c r="AI107" s="31" t="str">
        <f>[1]IT!I$876</f>
        <v>88900</v>
      </c>
      <c r="AJ107" s="31">
        <f>[1]IT!J$876</f>
        <v>0</v>
      </c>
      <c r="AK107" s="31">
        <f>[1]IT!K$876</f>
        <v>0</v>
      </c>
      <c r="AL107" s="31">
        <f>[1]IT!L$876</f>
        <v>0</v>
      </c>
      <c r="AM107" s="31">
        <f>[1]IT!M$876</f>
        <v>0</v>
      </c>
      <c r="AN107" s="42" t="s">
        <v>810</v>
      </c>
    </row>
    <row r="108" spans="1:41" s="31" customFormat="1">
      <c r="A108" s="4" t="s">
        <v>7538</v>
      </c>
      <c r="B108" s="4">
        <v>2012</v>
      </c>
      <c r="C108" s="4" t="s">
        <v>8081</v>
      </c>
      <c r="D108" s="4" t="s">
        <v>8082</v>
      </c>
      <c r="E108" s="4" t="s">
        <v>336</v>
      </c>
      <c r="F108" s="4">
        <v>72</v>
      </c>
      <c r="G108" s="4" t="s">
        <v>7850</v>
      </c>
      <c r="H108" s="4" t="s">
        <v>8083</v>
      </c>
      <c r="I108" s="4"/>
      <c r="J108" s="4" t="s">
        <v>1627</v>
      </c>
      <c r="K108" s="4">
        <v>160</v>
      </c>
      <c r="L108" s="4" t="s">
        <v>27</v>
      </c>
      <c r="M108" s="4">
        <v>0</v>
      </c>
      <c r="N108" s="4">
        <v>0</v>
      </c>
      <c r="O108" s="4">
        <v>0</v>
      </c>
      <c r="P108" s="4">
        <v>2381.8880235000001</v>
      </c>
      <c r="Q108" s="4">
        <v>0</v>
      </c>
      <c r="R108" s="4">
        <v>0</v>
      </c>
      <c r="S108" s="16">
        <v>30.39</v>
      </c>
      <c r="T108" s="16">
        <v>0</v>
      </c>
      <c r="U108" s="16" t="s">
        <v>1627</v>
      </c>
      <c r="V108" s="16"/>
      <c r="W108" s="16"/>
      <c r="X108" s="16"/>
      <c r="Y108" s="16"/>
      <c r="Z108" s="16"/>
      <c r="AA108" s="16"/>
      <c r="AB108" s="28" t="str">
        <f>[1]IT!B$885</f>
        <v>1.(c)</v>
      </c>
      <c r="AC108" s="31" t="str">
        <f>[1]IT!C$885</f>
        <v>Cofely Italia S.p.a.</v>
      </c>
      <c r="AD108" s="31" t="str">
        <f>[1]IT!D$885</f>
        <v>Cofely Italia S.p.a. - Centrale Termoelettrica di Cuneo c/o Michelin</v>
      </c>
      <c r="AE108" s="31">
        <f>[1]IT!E$885</f>
        <v>120279</v>
      </c>
      <c r="AF108" s="31" t="str">
        <f>[1]IT!F$885</f>
        <v>Piazza Daubrée</v>
      </c>
      <c r="AG108" s="31" t="str">
        <f>[1]IT!G$885</f>
        <v>SNC</v>
      </c>
      <c r="AH108" s="31" t="str">
        <f>[1]IT!H$885</f>
        <v>CUNEO</v>
      </c>
      <c r="AI108" s="31" t="str">
        <f>[1]IT!I$885</f>
        <v>12100</v>
      </c>
      <c r="AJ108" s="31">
        <f>[1]IT!J$885</f>
        <v>0</v>
      </c>
      <c r="AK108" s="31">
        <f>[1]IT!K$885</f>
        <v>0</v>
      </c>
      <c r="AL108" s="31">
        <f>[1]IT!L$885</f>
        <v>0</v>
      </c>
      <c r="AM108" s="31">
        <f>[1]IT!M$885</f>
        <v>148</v>
      </c>
      <c r="AN108" s="42" t="s">
        <v>810</v>
      </c>
    </row>
    <row r="109" spans="1:41" s="31" customFormat="1">
      <c r="A109" s="4" t="s">
        <v>7538</v>
      </c>
      <c r="B109" s="4">
        <v>2012</v>
      </c>
      <c r="C109" s="4" t="s">
        <v>7737</v>
      </c>
      <c r="D109" s="4" t="s">
        <v>7738</v>
      </c>
      <c r="E109" s="4" t="s">
        <v>3356</v>
      </c>
      <c r="F109" s="4">
        <v>445</v>
      </c>
      <c r="G109" s="4" t="s">
        <v>7590</v>
      </c>
      <c r="H109" s="4" t="s">
        <v>7739</v>
      </c>
      <c r="I109" s="4"/>
      <c r="J109" s="4" t="s">
        <v>1627</v>
      </c>
      <c r="K109" s="4">
        <v>63.89</v>
      </c>
      <c r="L109" s="4" t="s">
        <v>27</v>
      </c>
      <c r="M109" s="4">
        <v>0</v>
      </c>
      <c r="N109" s="4">
        <v>0</v>
      </c>
      <c r="O109" s="4">
        <v>0</v>
      </c>
      <c r="P109" s="4">
        <v>499.72473744000001</v>
      </c>
      <c r="Q109" s="4">
        <v>0</v>
      </c>
      <c r="R109" s="4">
        <v>0.13400000000000001</v>
      </c>
      <c r="S109" s="16">
        <v>21.608000000000001</v>
      </c>
      <c r="T109" s="16">
        <v>0.67100000000000004</v>
      </c>
      <c r="U109" s="16" t="s">
        <v>1627</v>
      </c>
      <c r="V109" s="16"/>
      <c r="W109" s="16"/>
      <c r="X109" s="16"/>
      <c r="Y109" s="16"/>
      <c r="Z109" s="16"/>
      <c r="AA109" s="16"/>
      <c r="AB109" s="28" t="str">
        <f>[1]IT!B$888</f>
        <v>1.(c)</v>
      </c>
      <c r="AC109" s="31" t="str">
        <f>[1]IT!C$888</f>
        <v>STOGIT S.P.A.</v>
      </c>
      <c r="AD109" s="31" t="str">
        <f>[1]IT!D$888</f>
        <v>Concessione Fiume Treste Stoccaggio - Impianto di compressione gas naturale</v>
      </c>
      <c r="AE109" s="31">
        <f>[1]IT!E$888</f>
        <v>6553</v>
      </c>
      <c r="AF109" s="31" t="str">
        <f>[1]IT!F$888</f>
        <v>STR Bufalara - Contrada Montalfano</v>
      </c>
      <c r="AG109" s="31" t="str">
        <f>[1]IT!G$888</f>
        <v>1</v>
      </c>
      <c r="AH109" s="31" t="str">
        <f>[1]IT!H$888</f>
        <v>CUPELLO</v>
      </c>
      <c r="AI109" s="31" t="str">
        <f>[1]IT!I$888</f>
        <v>66051</v>
      </c>
      <c r="AJ109" s="31">
        <f>[1]IT!J$888</f>
        <v>0</v>
      </c>
      <c r="AK109" s="31">
        <f>[1]IT!K$888</f>
        <v>0</v>
      </c>
      <c r="AL109" s="31">
        <f>[1]IT!L$888</f>
        <v>0</v>
      </c>
      <c r="AM109" s="31">
        <f>[1]IT!M$888</f>
        <v>0</v>
      </c>
      <c r="AN109" s="42" t="s">
        <v>810</v>
      </c>
    </row>
    <row r="110" spans="1:41" s="31" customFormat="1">
      <c r="A110" s="4" t="s">
        <v>7538</v>
      </c>
      <c r="B110" s="4">
        <v>2012</v>
      </c>
      <c r="C110" s="4" t="s">
        <v>7740</v>
      </c>
      <c r="D110" s="4" t="s">
        <v>7741</v>
      </c>
      <c r="E110" s="4" t="s">
        <v>3361</v>
      </c>
      <c r="F110" s="4">
        <v>446</v>
      </c>
      <c r="G110" s="4" t="s">
        <v>7590</v>
      </c>
      <c r="H110" s="4" t="s">
        <v>7739</v>
      </c>
      <c r="I110" s="4"/>
      <c r="J110" s="4" t="s">
        <v>1627</v>
      </c>
      <c r="K110" s="4">
        <v>63.89</v>
      </c>
      <c r="L110" s="4" t="s">
        <v>27</v>
      </c>
      <c r="M110" s="4">
        <v>0</v>
      </c>
      <c r="N110" s="4">
        <v>0</v>
      </c>
      <c r="O110" s="4">
        <v>0</v>
      </c>
      <c r="P110" s="4">
        <v>544.60904024000001</v>
      </c>
      <c r="Q110" s="4">
        <v>0</v>
      </c>
      <c r="R110" s="4">
        <v>0.14599999999999999</v>
      </c>
      <c r="S110" s="16">
        <v>23.794</v>
      </c>
      <c r="T110" s="16">
        <v>0.73099999999999998</v>
      </c>
      <c r="U110" s="16" t="s">
        <v>1627</v>
      </c>
      <c r="V110" s="16"/>
      <c r="W110" s="16"/>
      <c r="X110" s="16"/>
      <c r="Y110" s="16"/>
      <c r="Z110" s="16"/>
      <c r="AA110" s="16"/>
      <c r="AB110" s="28" t="str">
        <f>[1]IT!B$888</f>
        <v>1.(c)</v>
      </c>
      <c r="AC110" s="31" t="str">
        <f>[1]IT!C$888</f>
        <v>STOGIT S.P.A.</v>
      </c>
      <c r="AD110" s="31" t="str">
        <f>[1]IT!D$888</f>
        <v>Concessione Fiume Treste Stoccaggio - Impianto di compressione gas naturale</v>
      </c>
      <c r="AE110" s="31">
        <f>[1]IT!E$888</f>
        <v>6553</v>
      </c>
      <c r="AF110" s="31" t="str">
        <f>[1]IT!F$888</f>
        <v>STR Bufalara - Contrada Montalfano</v>
      </c>
      <c r="AG110" s="31" t="str">
        <f>[1]IT!G$888</f>
        <v>1</v>
      </c>
      <c r="AH110" s="31" t="str">
        <f>[1]IT!H$888</f>
        <v>CUPELLO</v>
      </c>
      <c r="AI110" s="31" t="str">
        <f>[1]IT!I$888</f>
        <v>66051</v>
      </c>
      <c r="AJ110" s="31">
        <f>[1]IT!J$888</f>
        <v>0</v>
      </c>
      <c r="AK110" s="31">
        <f>[1]IT!K$888</f>
        <v>0</v>
      </c>
      <c r="AL110" s="31">
        <f>[1]IT!L$888</f>
        <v>0</v>
      </c>
      <c r="AM110" s="31">
        <f>[1]IT!M$888</f>
        <v>0</v>
      </c>
      <c r="AN110" s="42" t="s">
        <v>810</v>
      </c>
    </row>
    <row r="111" spans="1:41" s="31" customFormat="1">
      <c r="A111" s="4" t="s">
        <v>7538</v>
      </c>
      <c r="B111" s="4">
        <v>2012</v>
      </c>
      <c r="C111" s="4" t="s">
        <v>8007</v>
      </c>
      <c r="D111" s="4" t="s">
        <v>8008</v>
      </c>
      <c r="E111" s="4" t="s">
        <v>341</v>
      </c>
      <c r="F111" s="4">
        <v>73</v>
      </c>
      <c r="G111" s="4" t="s">
        <v>8009</v>
      </c>
      <c r="H111" s="4" t="s">
        <v>8010</v>
      </c>
      <c r="I111" s="4"/>
      <c r="J111" s="4" t="s">
        <v>1627</v>
      </c>
      <c r="K111" s="4">
        <v>125</v>
      </c>
      <c r="L111" s="4" t="s">
        <v>27</v>
      </c>
      <c r="M111" s="4">
        <v>0</v>
      </c>
      <c r="N111" s="4">
        <v>0</v>
      </c>
      <c r="O111" s="4">
        <v>0</v>
      </c>
      <c r="P111" s="4">
        <v>2738.0895850000002</v>
      </c>
      <c r="Q111" s="4">
        <v>0</v>
      </c>
      <c r="R111" s="4">
        <v>0</v>
      </c>
      <c r="S111" s="16">
        <v>66.23</v>
      </c>
      <c r="T111" s="16">
        <v>0</v>
      </c>
      <c r="U111" s="16" t="s">
        <v>1627</v>
      </c>
      <c r="V111" s="16"/>
      <c r="W111" s="16"/>
      <c r="X111" s="16"/>
      <c r="Y111" s="16"/>
      <c r="Z111" s="16"/>
      <c r="AA111" s="16"/>
      <c r="AB111" s="28" t="str">
        <f>[1]IT!B$899</f>
        <v>2.(b)</v>
      </c>
      <c r="AC111" s="31" t="str">
        <f>[1]IT!C$899</f>
        <v>DALMINE S.P.A.</v>
      </c>
      <c r="AD111" s="31" t="str">
        <f>[1]IT!D$899</f>
        <v>Tenaris Dalmine – Stabilimento di Dalmine</v>
      </c>
      <c r="AE111" s="31">
        <f>[1]IT!E$899</f>
        <v>346</v>
      </c>
      <c r="AF111" s="31" t="str">
        <f>[1]IT!F$899</f>
        <v>PZA Caduti 6 Luglio 1944</v>
      </c>
      <c r="AG111" s="31" t="str">
        <f>[1]IT!G$899</f>
        <v>1</v>
      </c>
      <c r="AH111" s="31" t="str">
        <f>[1]IT!H$899</f>
        <v>DALMINE</v>
      </c>
      <c r="AI111" s="31" t="str">
        <f>[1]IT!I$899</f>
        <v>24044</v>
      </c>
      <c r="AJ111" s="31">
        <f>[1]IT!J$899</f>
        <v>214</v>
      </c>
      <c r="AK111" s="31">
        <f>[1]IT!K$899</f>
        <v>0</v>
      </c>
      <c r="AL111" s="31">
        <f>[1]IT!L$899</f>
        <v>0</v>
      </c>
      <c r="AM111" s="31">
        <f>[1]IT!M$899</f>
        <v>466</v>
      </c>
      <c r="AN111" s="42" t="s">
        <v>810</v>
      </c>
    </row>
    <row r="112" spans="1:41" s="31" customFormat="1">
      <c r="A112" s="4" t="s">
        <v>7538</v>
      </c>
      <c r="B112" s="4">
        <v>2012</v>
      </c>
      <c r="C112" s="4" t="s">
        <v>8011</v>
      </c>
      <c r="D112" s="4" t="s">
        <v>8012</v>
      </c>
      <c r="E112" s="4" t="s">
        <v>345</v>
      </c>
      <c r="F112" s="4">
        <v>74</v>
      </c>
      <c r="G112" s="4" t="s">
        <v>8009</v>
      </c>
      <c r="H112" s="4" t="s">
        <v>8010</v>
      </c>
      <c r="I112" s="4"/>
      <c r="J112" s="4" t="s">
        <v>1627</v>
      </c>
      <c r="K112" s="4">
        <v>125</v>
      </c>
      <c r="L112" s="4" t="s">
        <v>27</v>
      </c>
      <c r="M112" s="4">
        <v>0</v>
      </c>
      <c r="N112" s="4">
        <v>0</v>
      </c>
      <c r="O112" s="4">
        <v>0</v>
      </c>
      <c r="P112" s="4">
        <v>2630.0229199999999</v>
      </c>
      <c r="Q112" s="4">
        <v>0</v>
      </c>
      <c r="R112" s="4">
        <v>0</v>
      </c>
      <c r="S112" s="16">
        <v>55.26</v>
      </c>
      <c r="T112" s="16">
        <v>0</v>
      </c>
      <c r="U112" s="16" t="s">
        <v>1627</v>
      </c>
      <c r="V112" s="16"/>
      <c r="W112" s="16"/>
      <c r="X112" s="16"/>
      <c r="Y112" s="16"/>
      <c r="Z112" s="16"/>
      <c r="AA112" s="16"/>
      <c r="AB112" s="28" t="str">
        <f>[1]IT!B$899</f>
        <v>2.(b)</v>
      </c>
      <c r="AC112" s="31" t="str">
        <f>[1]IT!C$899</f>
        <v>DALMINE S.P.A.</v>
      </c>
      <c r="AD112" s="31" t="str">
        <f>[1]IT!D$899</f>
        <v>Tenaris Dalmine – Stabilimento di Dalmine</v>
      </c>
      <c r="AE112" s="31">
        <f>[1]IT!E$899</f>
        <v>346</v>
      </c>
      <c r="AF112" s="31" t="str">
        <f>[1]IT!F$899</f>
        <v>PZA Caduti 6 Luglio 1944</v>
      </c>
      <c r="AG112" s="31" t="str">
        <f>[1]IT!G$899</f>
        <v>1</v>
      </c>
      <c r="AH112" s="31" t="str">
        <f>[1]IT!H$899</f>
        <v>DALMINE</v>
      </c>
      <c r="AI112" s="31" t="str">
        <f>[1]IT!I$899</f>
        <v>24044</v>
      </c>
      <c r="AJ112" s="31">
        <f>[1]IT!J$899</f>
        <v>214</v>
      </c>
      <c r="AK112" s="31">
        <f>[1]IT!K$899</f>
        <v>0</v>
      </c>
      <c r="AL112" s="31">
        <f>[1]IT!L$899</f>
        <v>0</v>
      </c>
      <c r="AM112" s="31">
        <f>[1]IT!M$899</f>
        <v>466</v>
      </c>
      <c r="AN112" s="42" t="s">
        <v>810</v>
      </c>
    </row>
    <row r="113" spans="1:41" s="31" customFormat="1">
      <c r="A113" s="4" t="s">
        <v>7538</v>
      </c>
      <c r="B113" s="4">
        <v>2012</v>
      </c>
      <c r="C113" s="4" t="s">
        <v>7845</v>
      </c>
      <c r="D113" s="4" t="s">
        <v>7846</v>
      </c>
      <c r="E113" s="4" t="s">
        <v>221</v>
      </c>
      <c r="F113" s="4">
        <v>46</v>
      </c>
      <c r="G113" s="4" t="s">
        <v>7797</v>
      </c>
      <c r="H113" s="4" t="s">
        <v>7847</v>
      </c>
      <c r="I113" s="4"/>
      <c r="J113" s="4" t="s">
        <v>1627</v>
      </c>
      <c r="K113" s="4">
        <v>79.3</v>
      </c>
      <c r="L113" s="4" t="s">
        <v>8</v>
      </c>
      <c r="M113" s="4">
        <v>0</v>
      </c>
      <c r="N113" s="4">
        <v>0</v>
      </c>
      <c r="O113" s="4">
        <v>0</v>
      </c>
      <c r="P113" s="4">
        <v>3.6846438720000001</v>
      </c>
      <c r="Q113" s="4">
        <v>0</v>
      </c>
      <c r="R113" s="4">
        <v>0.03</v>
      </c>
      <c r="S113" s="16">
        <v>0.17</v>
      </c>
      <c r="T113" s="16">
        <v>0</v>
      </c>
      <c r="U113" s="16" t="s">
        <v>1627</v>
      </c>
      <c r="V113" s="16"/>
      <c r="W113" s="16"/>
      <c r="X113" s="16"/>
      <c r="Y113" s="16"/>
      <c r="Z113" s="16"/>
      <c r="AA113" s="16"/>
      <c r="AB113" s="28" t="str">
        <f>[1]IT!B$924</f>
        <v>6.(b)</v>
      </c>
      <c r="AC113" s="31" t="str">
        <f>[1]IT!C$924</f>
        <v>BURGO GROUP S.p.A.</v>
      </c>
      <c r="AD113" s="31" t="str">
        <f>[1]IT!D$924</f>
        <v>STABILIMENTO DI DUINO</v>
      </c>
      <c r="AE113" s="31">
        <f>[1]IT!E$924</f>
        <v>1519</v>
      </c>
      <c r="AF113" s="31" t="str">
        <f>[1]IT!F$924</f>
        <v>SAN GIOVANNI DI DUINO</v>
      </c>
      <c r="AG113" s="31" t="str">
        <f>[1]IT!G$924</f>
        <v>24/D</v>
      </c>
      <c r="AH113" s="31" t="str">
        <f>[1]IT!H$924</f>
        <v>DUINO-AURISINA</v>
      </c>
      <c r="AI113" s="31" t="str">
        <f>[1]IT!I$924</f>
        <v>34013</v>
      </c>
      <c r="AJ113" s="31">
        <f>[1]IT!J$924</f>
        <v>150</v>
      </c>
      <c r="AK113" s="31">
        <f>[1]IT!K$924</f>
        <v>0</v>
      </c>
      <c r="AL113" s="31">
        <f>[1]IT!L$924</f>
        <v>0</v>
      </c>
      <c r="AM113" s="31">
        <f>[1]IT!M$924</f>
        <v>292</v>
      </c>
      <c r="AN113" s="42" t="s">
        <v>810</v>
      </c>
    </row>
    <row r="114" spans="1:41" s="31" customFormat="1">
      <c r="A114" s="4" t="s">
        <v>7538</v>
      </c>
      <c r="B114" s="4">
        <v>2012</v>
      </c>
      <c r="C114" s="4" t="s">
        <v>7986</v>
      </c>
      <c r="D114" s="4" t="s">
        <v>7987</v>
      </c>
      <c r="E114" s="4" t="s">
        <v>225</v>
      </c>
      <c r="F114" s="4">
        <v>47</v>
      </c>
      <c r="G114" s="4" t="s">
        <v>7797</v>
      </c>
      <c r="H114" s="4" t="s">
        <v>7847</v>
      </c>
      <c r="I114" s="4"/>
      <c r="J114" s="4" t="s">
        <v>1627</v>
      </c>
      <c r="K114" s="4">
        <v>118.3</v>
      </c>
      <c r="L114" s="4" t="s">
        <v>27</v>
      </c>
      <c r="M114" s="4">
        <v>0</v>
      </c>
      <c r="N114" s="4">
        <v>0</v>
      </c>
      <c r="O114" s="4">
        <v>0</v>
      </c>
      <c r="P114" s="4">
        <v>2287.514419264</v>
      </c>
      <c r="Q114" s="4">
        <v>0</v>
      </c>
      <c r="R114" s="4">
        <v>20</v>
      </c>
      <c r="S114" s="16">
        <v>71.239999999999995</v>
      </c>
      <c r="T114" s="16">
        <v>0</v>
      </c>
      <c r="U114" s="16" t="s">
        <v>1627</v>
      </c>
      <c r="V114" s="16"/>
      <c r="W114" s="16"/>
      <c r="X114" s="16"/>
      <c r="Y114" s="16"/>
      <c r="Z114" s="16"/>
      <c r="AA114" s="16"/>
      <c r="AB114" s="28" t="str">
        <f>[1]IT!B$924</f>
        <v>6.(b)</v>
      </c>
      <c r="AC114" s="31" t="str">
        <f>[1]IT!C$924</f>
        <v>BURGO GROUP S.p.A.</v>
      </c>
      <c r="AD114" s="31" t="str">
        <f>[1]IT!D$924</f>
        <v>STABILIMENTO DI DUINO</v>
      </c>
      <c r="AE114" s="31">
        <f>[1]IT!E$924</f>
        <v>1519</v>
      </c>
      <c r="AF114" s="31" t="str">
        <f>[1]IT!F$924</f>
        <v>SAN GIOVANNI DI DUINO</v>
      </c>
      <c r="AG114" s="31" t="str">
        <f>[1]IT!G$924</f>
        <v>24/D</v>
      </c>
      <c r="AH114" s="31" t="str">
        <f>[1]IT!H$924</f>
        <v>DUINO-AURISINA</v>
      </c>
      <c r="AI114" s="31" t="str">
        <f>[1]IT!I$924</f>
        <v>34013</v>
      </c>
      <c r="AJ114" s="31">
        <f>[1]IT!J$924</f>
        <v>150</v>
      </c>
      <c r="AK114" s="31">
        <f>[1]IT!K$924</f>
        <v>0</v>
      </c>
      <c r="AL114" s="31">
        <f>[1]IT!L$924</f>
        <v>0</v>
      </c>
      <c r="AM114" s="31">
        <f>[1]IT!M$924</f>
        <v>292</v>
      </c>
      <c r="AN114" s="42" t="s">
        <v>810</v>
      </c>
    </row>
    <row r="115" spans="1:41" s="31" customFormat="1">
      <c r="A115" s="4" t="s">
        <v>7538</v>
      </c>
      <c r="B115" s="4">
        <v>2012</v>
      </c>
      <c r="C115" s="4" t="s">
        <v>7988</v>
      </c>
      <c r="D115" s="4" t="s">
        <v>7989</v>
      </c>
      <c r="E115" s="4" t="s">
        <v>230</v>
      </c>
      <c r="F115" s="4">
        <v>48</v>
      </c>
      <c r="G115" s="4" t="s">
        <v>7797</v>
      </c>
      <c r="H115" s="4" t="s">
        <v>7847</v>
      </c>
      <c r="I115" s="4"/>
      <c r="J115" s="4" t="s">
        <v>1627</v>
      </c>
      <c r="K115" s="4">
        <v>118.3</v>
      </c>
      <c r="L115" s="4" t="s">
        <v>27</v>
      </c>
      <c r="M115" s="4">
        <v>0</v>
      </c>
      <c r="N115" s="4">
        <v>0</v>
      </c>
      <c r="O115" s="4">
        <v>0</v>
      </c>
      <c r="P115" s="4">
        <v>2555.1224282879998</v>
      </c>
      <c r="Q115" s="4">
        <v>0</v>
      </c>
      <c r="R115" s="4">
        <v>22.4</v>
      </c>
      <c r="S115" s="16">
        <v>74.59</v>
      </c>
      <c r="T115" s="16">
        <v>0</v>
      </c>
      <c r="U115" s="16" t="s">
        <v>1627</v>
      </c>
      <c r="V115" s="16"/>
      <c r="W115" s="16"/>
      <c r="X115" s="16"/>
      <c r="Y115" s="16"/>
      <c r="Z115" s="16"/>
      <c r="AA115" s="16"/>
      <c r="AB115" s="28" t="str">
        <f>[1]IT!B$924</f>
        <v>6.(b)</v>
      </c>
      <c r="AC115" s="31" t="str">
        <f>[1]IT!C$924</f>
        <v>BURGO GROUP S.p.A.</v>
      </c>
      <c r="AD115" s="31" t="str">
        <f>[1]IT!D$924</f>
        <v>STABILIMENTO DI DUINO</v>
      </c>
      <c r="AE115" s="31">
        <f>[1]IT!E$924</f>
        <v>1519</v>
      </c>
      <c r="AF115" s="31" t="str">
        <f>[1]IT!F$924</f>
        <v>SAN GIOVANNI DI DUINO</v>
      </c>
      <c r="AG115" s="31" t="str">
        <f>[1]IT!G$924</f>
        <v>24/D</v>
      </c>
      <c r="AH115" s="31" t="str">
        <f>[1]IT!H$924</f>
        <v>DUINO-AURISINA</v>
      </c>
      <c r="AI115" s="31" t="str">
        <f>[1]IT!I$924</f>
        <v>34013</v>
      </c>
      <c r="AJ115" s="31">
        <f>[1]IT!J$924</f>
        <v>150</v>
      </c>
      <c r="AK115" s="31">
        <f>[1]IT!K$924</f>
        <v>0</v>
      </c>
      <c r="AL115" s="31">
        <f>[1]IT!L$924</f>
        <v>0</v>
      </c>
      <c r="AM115" s="31">
        <f>[1]IT!M$924</f>
        <v>292</v>
      </c>
      <c r="AN115" s="42" t="s">
        <v>810</v>
      </c>
    </row>
    <row r="116" spans="1:41" s="31" customFormat="1">
      <c r="A116" s="4" t="s">
        <v>7538</v>
      </c>
      <c r="B116" s="4">
        <v>2012</v>
      </c>
      <c r="C116" s="4" t="s">
        <v>7596</v>
      </c>
      <c r="D116" s="4" t="s">
        <v>7597</v>
      </c>
      <c r="E116" s="4" t="s">
        <v>3166</v>
      </c>
      <c r="F116" s="4">
        <v>402</v>
      </c>
      <c r="G116" s="4" t="s">
        <v>7598</v>
      </c>
      <c r="H116" s="4" t="s">
        <v>7599</v>
      </c>
      <c r="I116" s="4"/>
      <c r="J116" s="4" t="s">
        <v>1627</v>
      </c>
      <c r="K116" s="4">
        <v>55.917000000000002</v>
      </c>
      <c r="L116" s="4" t="s">
        <v>27</v>
      </c>
      <c r="M116" s="4">
        <v>0</v>
      </c>
      <c r="N116" s="4">
        <v>0</v>
      </c>
      <c r="O116" s="4">
        <v>0</v>
      </c>
      <c r="P116" s="4">
        <v>41.120245740000001</v>
      </c>
      <c r="Q116" s="4">
        <v>0</v>
      </c>
      <c r="R116" s="4">
        <v>0</v>
      </c>
      <c r="S116" s="16">
        <v>10.51</v>
      </c>
      <c r="T116" s="16">
        <v>0</v>
      </c>
      <c r="U116" s="16" t="s">
        <v>1627</v>
      </c>
      <c r="V116" s="16"/>
      <c r="W116" s="16"/>
      <c r="X116" s="16"/>
      <c r="Y116" s="16"/>
      <c r="Z116" s="16"/>
      <c r="AA116" s="16"/>
      <c r="AB116" s="28" t="str">
        <f>[1]IT!B$929</f>
        <v>1.(c)</v>
      </c>
      <c r="AC116" s="31" t="str">
        <f>[1]IT!C$929</f>
        <v>SNAM RETE GAS SPA</v>
      </c>
      <c r="AD116" s="31" t="str">
        <f>[1]IT!D$929</f>
        <v>Centrale di compressione gas di Enna</v>
      </c>
      <c r="AE116" s="31">
        <f>[1]IT!E$929</f>
        <v>27317</v>
      </c>
      <c r="AF116" s="31" t="str">
        <f>[1]IT!F$929</f>
        <v>LOC Calderari SS192</v>
      </c>
      <c r="AG116" s="31" t="str">
        <f>[1]IT!G$929</f>
        <v>SNC</v>
      </c>
      <c r="AH116" s="31" t="str">
        <f>[1]IT!H$929</f>
        <v>ENNA</v>
      </c>
      <c r="AI116" s="31" t="str">
        <f>[1]IT!I$929</f>
        <v>94100</v>
      </c>
      <c r="AJ116" s="31">
        <f>[1]IT!J$929</f>
        <v>0</v>
      </c>
      <c r="AK116" s="31">
        <f>[1]IT!K$929</f>
        <v>0</v>
      </c>
      <c r="AL116" s="31">
        <f>[1]IT!L$929</f>
        <v>0</v>
      </c>
      <c r="AM116" s="31">
        <f>[1]IT!M$929</f>
        <v>0</v>
      </c>
      <c r="AN116" s="42" t="s">
        <v>810</v>
      </c>
    </row>
    <row r="117" spans="1:41" s="31" customFormat="1">
      <c r="A117" s="4" t="s">
        <v>7538</v>
      </c>
      <c r="B117" s="4">
        <v>2012</v>
      </c>
      <c r="C117" s="4" t="s">
        <v>7600</v>
      </c>
      <c r="D117" s="4" t="s">
        <v>7601</v>
      </c>
      <c r="E117" s="4" t="s">
        <v>3170</v>
      </c>
      <c r="F117" s="4">
        <v>403</v>
      </c>
      <c r="G117" s="4" t="s">
        <v>7598</v>
      </c>
      <c r="H117" s="4" t="s">
        <v>7599</v>
      </c>
      <c r="I117" s="4"/>
      <c r="J117" s="4" t="s">
        <v>1627</v>
      </c>
      <c r="K117" s="4">
        <v>55.917000000000002</v>
      </c>
      <c r="L117" s="4" t="s">
        <v>27</v>
      </c>
      <c r="M117" s="4">
        <v>0</v>
      </c>
      <c r="N117" s="4">
        <v>0</v>
      </c>
      <c r="O117" s="4">
        <v>0</v>
      </c>
      <c r="P117" s="4">
        <v>18.11422318</v>
      </c>
      <c r="Q117" s="4">
        <v>0</v>
      </c>
      <c r="R117" s="4">
        <v>0</v>
      </c>
      <c r="S117" s="16">
        <v>4.75</v>
      </c>
      <c r="T117" s="16">
        <v>0</v>
      </c>
      <c r="U117" s="16" t="s">
        <v>1627</v>
      </c>
      <c r="V117" s="16"/>
      <c r="W117" s="16"/>
      <c r="X117" s="16"/>
      <c r="Y117" s="16"/>
      <c r="Z117" s="16"/>
      <c r="AA117" s="16"/>
      <c r="AB117" s="28" t="str">
        <f>[1]IT!B$929</f>
        <v>1.(c)</v>
      </c>
      <c r="AC117" s="31" t="str">
        <f>[1]IT!C$929</f>
        <v>SNAM RETE GAS SPA</v>
      </c>
      <c r="AD117" s="31" t="str">
        <f>[1]IT!D$929</f>
        <v>Centrale di compressione gas di Enna</v>
      </c>
      <c r="AE117" s="31">
        <f>[1]IT!E$929</f>
        <v>27317</v>
      </c>
      <c r="AF117" s="31" t="str">
        <f>[1]IT!F$929</f>
        <v>LOC Calderari SS192</v>
      </c>
      <c r="AG117" s="31" t="str">
        <f>[1]IT!G$929</f>
        <v>SNC</v>
      </c>
      <c r="AH117" s="31" t="str">
        <f>[1]IT!H$929</f>
        <v>ENNA</v>
      </c>
      <c r="AI117" s="31" t="str">
        <f>[1]IT!I$929</f>
        <v>94100</v>
      </c>
      <c r="AJ117" s="31">
        <f>[1]IT!J$929</f>
        <v>0</v>
      </c>
      <c r="AK117" s="31">
        <f>[1]IT!K$929</f>
        <v>0</v>
      </c>
      <c r="AL117" s="31">
        <f>[1]IT!L$929</f>
        <v>0</v>
      </c>
      <c r="AM117" s="31">
        <f>[1]IT!M$929</f>
        <v>0</v>
      </c>
      <c r="AN117" s="42" t="s">
        <v>810</v>
      </c>
    </row>
    <row r="118" spans="1:41" s="31" customFormat="1">
      <c r="A118" s="4" t="s">
        <v>7538</v>
      </c>
      <c r="B118" s="4">
        <v>2012</v>
      </c>
      <c r="C118" s="4" t="s">
        <v>7666</v>
      </c>
      <c r="D118" s="4" t="s">
        <v>7667</v>
      </c>
      <c r="E118" s="4" t="s">
        <v>3174</v>
      </c>
      <c r="F118" s="4">
        <v>404</v>
      </c>
      <c r="G118" s="4" t="s">
        <v>7598</v>
      </c>
      <c r="H118" s="4" t="s">
        <v>7599</v>
      </c>
      <c r="I118" s="4"/>
      <c r="J118" s="4" t="s">
        <v>1627</v>
      </c>
      <c r="K118" s="4">
        <v>61.465000000000003</v>
      </c>
      <c r="L118" s="4" t="s">
        <v>27</v>
      </c>
      <c r="M118" s="4">
        <v>0</v>
      </c>
      <c r="N118" s="4">
        <v>0</v>
      </c>
      <c r="O118" s="4">
        <v>0</v>
      </c>
      <c r="P118" s="4">
        <v>39.10027582</v>
      </c>
      <c r="Q118" s="4">
        <v>0</v>
      </c>
      <c r="R118" s="4">
        <v>0</v>
      </c>
      <c r="S118" s="16">
        <v>10.54</v>
      </c>
      <c r="T118" s="16">
        <v>0</v>
      </c>
      <c r="U118" s="16" t="s">
        <v>1627</v>
      </c>
      <c r="V118" s="16"/>
      <c r="W118" s="16"/>
      <c r="X118" s="16"/>
      <c r="Y118" s="16"/>
      <c r="Z118" s="16"/>
      <c r="AA118" s="16"/>
      <c r="AB118" s="28" t="str">
        <f>[1]IT!B$929</f>
        <v>1.(c)</v>
      </c>
      <c r="AC118" s="31" t="str">
        <f>[1]IT!C$929</f>
        <v>SNAM RETE GAS SPA</v>
      </c>
      <c r="AD118" s="31" t="str">
        <f>[1]IT!D$929</f>
        <v>Centrale di compressione gas di Enna</v>
      </c>
      <c r="AE118" s="31">
        <f>[1]IT!E$929</f>
        <v>27317</v>
      </c>
      <c r="AF118" s="31" t="str">
        <f>[1]IT!F$929</f>
        <v>LOC Calderari SS192</v>
      </c>
      <c r="AG118" s="31" t="str">
        <f>[1]IT!G$929</f>
        <v>SNC</v>
      </c>
      <c r="AH118" s="31" t="str">
        <f>[1]IT!H$929</f>
        <v>ENNA</v>
      </c>
      <c r="AI118" s="31" t="str">
        <f>[1]IT!I$929</f>
        <v>94100</v>
      </c>
      <c r="AJ118" s="31">
        <f>[1]IT!J$929</f>
        <v>0</v>
      </c>
      <c r="AK118" s="31">
        <f>[1]IT!K$929</f>
        <v>0</v>
      </c>
      <c r="AL118" s="31">
        <f>[1]IT!L$929</f>
        <v>0</v>
      </c>
      <c r="AM118" s="31">
        <f>[1]IT!M$929</f>
        <v>0</v>
      </c>
      <c r="AN118" s="42" t="s">
        <v>810</v>
      </c>
    </row>
    <row r="119" spans="1:41" s="31" customFormat="1">
      <c r="A119" s="4" t="s">
        <v>7538</v>
      </c>
      <c r="B119" s="4">
        <v>2012</v>
      </c>
      <c r="C119" s="4" t="s">
        <v>7747</v>
      </c>
      <c r="D119" s="4" t="s">
        <v>7748</v>
      </c>
      <c r="E119" s="4" t="s">
        <v>3178</v>
      </c>
      <c r="F119" s="4">
        <v>405</v>
      </c>
      <c r="G119" s="4" t="s">
        <v>7598</v>
      </c>
      <c r="H119" s="4" t="s">
        <v>7599</v>
      </c>
      <c r="I119" s="4"/>
      <c r="J119" s="4" t="s">
        <v>1627</v>
      </c>
      <c r="K119" s="4">
        <v>64.438000000000002</v>
      </c>
      <c r="L119" s="4" t="s">
        <v>27</v>
      </c>
      <c r="M119" s="4">
        <v>0</v>
      </c>
      <c r="N119" s="4">
        <v>0</v>
      </c>
      <c r="O119" s="4">
        <v>0</v>
      </c>
      <c r="P119" s="4">
        <v>90.263272259999994</v>
      </c>
      <c r="Q119" s="4">
        <v>0</v>
      </c>
      <c r="R119" s="4">
        <v>0</v>
      </c>
      <c r="S119" s="16">
        <v>0.46</v>
      </c>
      <c r="T119" s="16">
        <v>0</v>
      </c>
      <c r="U119" s="16" t="s">
        <v>1627</v>
      </c>
      <c r="V119" s="16"/>
      <c r="W119" s="16"/>
      <c r="X119" s="16"/>
      <c r="Y119" s="16"/>
      <c r="Z119" s="16"/>
      <c r="AA119" s="16"/>
      <c r="AB119" s="28" t="str">
        <f>[1]IT!B$929</f>
        <v>1.(c)</v>
      </c>
      <c r="AC119" s="31" t="str">
        <f>[1]IT!C$929</f>
        <v>SNAM RETE GAS SPA</v>
      </c>
      <c r="AD119" s="31" t="str">
        <f>[1]IT!D$929</f>
        <v>Centrale di compressione gas di Enna</v>
      </c>
      <c r="AE119" s="31">
        <f>[1]IT!E$929</f>
        <v>27317</v>
      </c>
      <c r="AF119" s="31" t="str">
        <f>[1]IT!F$929</f>
        <v>LOC Calderari SS192</v>
      </c>
      <c r="AG119" s="31" t="str">
        <f>[1]IT!G$929</f>
        <v>SNC</v>
      </c>
      <c r="AH119" s="31" t="str">
        <f>[1]IT!H$929</f>
        <v>ENNA</v>
      </c>
      <c r="AI119" s="31" t="str">
        <f>[1]IT!I$929</f>
        <v>94100</v>
      </c>
      <c r="AJ119" s="31">
        <f>[1]IT!J$929</f>
        <v>0</v>
      </c>
      <c r="AK119" s="31">
        <f>[1]IT!K$929</f>
        <v>0</v>
      </c>
      <c r="AL119" s="31">
        <f>[1]IT!L$929</f>
        <v>0</v>
      </c>
      <c r="AM119" s="31">
        <f>[1]IT!M$929</f>
        <v>0</v>
      </c>
      <c r="AN119" s="42" t="s">
        <v>810</v>
      </c>
      <c r="AO119" s="24"/>
    </row>
    <row r="120" spans="1:41" s="31" customFormat="1">
      <c r="A120" s="4" t="s">
        <v>7538</v>
      </c>
      <c r="B120" s="4">
        <v>2012</v>
      </c>
      <c r="C120" s="4" t="s">
        <v>7969</v>
      </c>
      <c r="D120" s="4" t="s">
        <v>7970</v>
      </c>
      <c r="E120" s="4" t="s">
        <v>3409</v>
      </c>
      <c r="F120" s="4">
        <v>457</v>
      </c>
      <c r="G120" s="4" t="s">
        <v>7971</v>
      </c>
      <c r="H120" s="4" t="s">
        <v>7972</v>
      </c>
      <c r="I120" s="4"/>
      <c r="J120" s="4" t="s">
        <v>1627</v>
      </c>
      <c r="K120" s="4">
        <v>114.5</v>
      </c>
      <c r="L120" s="4" t="s">
        <v>8</v>
      </c>
      <c r="M120" s="4">
        <v>2308.4933393699998</v>
      </c>
      <c r="N120" s="4">
        <v>0</v>
      </c>
      <c r="O120" s="4">
        <v>0</v>
      </c>
      <c r="P120" s="4">
        <v>131.96014683000001</v>
      </c>
      <c r="Q120" s="4">
        <v>0</v>
      </c>
      <c r="R120" s="4">
        <v>24.7</v>
      </c>
      <c r="S120" s="16">
        <v>151.69999999999999</v>
      </c>
      <c r="T120" s="16">
        <v>1.5</v>
      </c>
      <c r="U120" s="16" t="s">
        <v>1627</v>
      </c>
      <c r="V120" s="16"/>
      <c r="W120" s="16"/>
      <c r="X120" s="16"/>
      <c r="Y120" s="16"/>
      <c r="Z120" s="16"/>
      <c r="AA120" s="16"/>
      <c r="AB120" s="41" t="str">
        <f>[1]IT!B$945</f>
        <v>1.(c)</v>
      </c>
      <c r="AC120" s="24" t="str">
        <f>[1]IT!C$945</f>
        <v>Tampieri Financial Group S.p.A.</v>
      </c>
      <c r="AD120" s="24" t="str">
        <f>[1]IT!D$945</f>
        <v>Tampieri Energie srl</v>
      </c>
      <c r="AE120" s="24">
        <f>[1]IT!E$945</f>
        <v>5068</v>
      </c>
      <c r="AF120" s="24" t="str">
        <f>[1]IT!F$945</f>
        <v>Via Granarolo</v>
      </c>
      <c r="AG120" s="24" t="str">
        <f>[1]IT!G$945</f>
        <v>102</v>
      </c>
      <c r="AH120" s="24" t="str">
        <f>[1]IT!H$945</f>
        <v>FAENZA</v>
      </c>
      <c r="AI120" s="24" t="str">
        <f>[1]IT!I$945</f>
        <v>48018</v>
      </c>
      <c r="AJ120" s="24">
        <f>[1]IT!J$945</f>
        <v>159</v>
      </c>
      <c r="AK120" s="24">
        <f>[1]IT!K$945</f>
        <v>0</v>
      </c>
      <c r="AL120" s="24">
        <f>[1]IT!L$945</f>
        <v>0</v>
      </c>
      <c r="AM120" s="24">
        <f>[1]IT!M$945</f>
        <v>0</v>
      </c>
      <c r="AN120" s="23" t="s">
        <v>810</v>
      </c>
      <c r="AO120" s="24"/>
    </row>
    <row r="121" spans="1:41" s="31" customFormat="1">
      <c r="A121" s="4" t="s">
        <v>7538</v>
      </c>
      <c r="B121" s="4">
        <v>2012</v>
      </c>
      <c r="C121" s="4" t="s">
        <v>8302</v>
      </c>
      <c r="D121" s="4" t="s">
        <v>8303</v>
      </c>
      <c r="E121" s="4" t="s">
        <v>172</v>
      </c>
      <c r="F121" s="4">
        <v>35</v>
      </c>
      <c r="G121" s="4" t="s">
        <v>8304</v>
      </c>
      <c r="H121" s="4" t="s">
        <v>8305</v>
      </c>
      <c r="I121" s="4"/>
      <c r="J121" s="4" t="s">
        <v>633</v>
      </c>
      <c r="K121" s="4">
        <v>367</v>
      </c>
      <c r="L121" s="4" t="s">
        <v>8</v>
      </c>
      <c r="M121" s="4">
        <v>0</v>
      </c>
      <c r="N121" s="4">
        <v>0</v>
      </c>
      <c r="O121" s="4">
        <v>2.8712529999999998</v>
      </c>
      <c r="P121" s="4">
        <v>2278.63514076613</v>
      </c>
      <c r="Q121" s="4">
        <v>5700.6041642999999</v>
      </c>
      <c r="R121" s="4">
        <v>338</v>
      </c>
      <c r="S121" s="16">
        <v>195</v>
      </c>
      <c r="T121" s="16">
        <v>1.6</v>
      </c>
      <c r="U121" s="16" t="s">
        <v>1627</v>
      </c>
      <c r="V121" s="16"/>
      <c r="W121" s="16"/>
      <c r="X121" s="16"/>
      <c r="Y121" s="16"/>
      <c r="Z121" s="16"/>
      <c r="AA121" s="16"/>
      <c r="AB121" s="28" t="str">
        <f>[1]IT!B$951</f>
        <v>1.(a)</v>
      </c>
      <c r="AC121" s="31" t="str">
        <f>[1]IT!C$951</f>
        <v>API RAFFINERIA DI ANCONA S.P.A.</v>
      </c>
      <c r="AD121" s="31" t="str">
        <f>[1]IT!D$951</f>
        <v>raffineria api e impianto IGCC di falconara marittima</v>
      </c>
      <c r="AE121" s="31">
        <f>[1]IT!E$951</f>
        <v>6056</v>
      </c>
      <c r="AF121" s="31" t="str">
        <f>[1]IT!F$951</f>
        <v>VIA flaminia</v>
      </c>
      <c r="AG121" s="31" t="str">
        <f>[1]IT!G$951</f>
        <v>685</v>
      </c>
      <c r="AH121" s="31" t="str">
        <f>[1]IT!H$951</f>
        <v>FALCONARA MARITTIMA</v>
      </c>
      <c r="AI121" s="31" t="str">
        <f>[1]IT!I$951</f>
        <v>60015</v>
      </c>
      <c r="AJ121" s="31">
        <f>[1]IT!J$951</f>
        <v>852</v>
      </c>
      <c r="AK121" s="31">
        <f>[1]IT!K$951</f>
        <v>724</v>
      </c>
      <c r="AL121" s="31">
        <f>[1]IT!L$951</f>
        <v>0</v>
      </c>
      <c r="AM121" s="31">
        <f>[1]IT!M$951</f>
        <v>1980</v>
      </c>
      <c r="AN121" s="8" t="s">
        <v>810</v>
      </c>
      <c r="AO121" s="5"/>
    </row>
    <row r="122" spans="1:41" s="67" customFormat="1">
      <c r="A122" s="47" t="s">
        <v>7538</v>
      </c>
      <c r="B122" s="47">
        <v>2012</v>
      </c>
      <c r="C122" s="47" t="s">
        <v>8441</v>
      </c>
      <c r="D122" s="47" t="s">
        <v>8442</v>
      </c>
      <c r="E122" s="47" t="s">
        <v>167</v>
      </c>
      <c r="F122" s="47">
        <v>34</v>
      </c>
      <c r="G122" s="47" t="s">
        <v>8443</v>
      </c>
      <c r="H122" s="47" t="s">
        <v>8444</v>
      </c>
      <c r="I122" s="47"/>
      <c r="J122" s="47" t="s">
        <v>1627</v>
      </c>
      <c r="K122" s="47">
        <v>581</v>
      </c>
      <c r="L122" s="47" t="s">
        <v>27</v>
      </c>
      <c r="M122" s="47">
        <v>0</v>
      </c>
      <c r="N122" s="47">
        <v>0</v>
      </c>
      <c r="O122" s="47">
        <v>93.212126999999995</v>
      </c>
      <c r="P122" s="47">
        <v>0</v>
      </c>
      <c r="Q122" s="47">
        <v>16188.285438999999</v>
      </c>
      <c r="R122" s="47">
        <v>127.5</v>
      </c>
      <c r="S122" s="61">
        <v>642.6</v>
      </c>
      <c r="T122" s="61">
        <v>5.5</v>
      </c>
      <c r="U122" s="61" t="s">
        <v>1627</v>
      </c>
      <c r="V122" s="61"/>
      <c r="W122" s="61"/>
      <c r="X122" s="61"/>
      <c r="Y122" s="61"/>
      <c r="Z122" s="61"/>
      <c r="AA122" s="61"/>
      <c r="AB122" s="95"/>
      <c r="AN122" s="68"/>
      <c r="AO122" s="46"/>
    </row>
    <row r="123" spans="1:41" s="31" customFormat="1">
      <c r="A123" s="4" t="s">
        <v>7538</v>
      </c>
      <c r="B123" s="4">
        <v>2012</v>
      </c>
      <c r="C123" s="4" t="s">
        <v>8084</v>
      </c>
      <c r="D123" s="4" t="s">
        <v>8085</v>
      </c>
      <c r="E123" s="4" t="s">
        <v>3488</v>
      </c>
      <c r="F123" s="4">
        <v>474</v>
      </c>
      <c r="G123" s="4" t="s">
        <v>8086</v>
      </c>
      <c r="H123" s="4" t="s">
        <v>8087</v>
      </c>
      <c r="I123" s="4"/>
      <c r="J123" s="4" t="s">
        <v>1627</v>
      </c>
      <c r="K123" s="4">
        <v>160</v>
      </c>
      <c r="L123" s="4" t="s">
        <v>8</v>
      </c>
      <c r="M123" s="4">
        <v>0</v>
      </c>
      <c r="N123" s="4">
        <v>0</v>
      </c>
      <c r="O123" s="4">
        <v>0</v>
      </c>
      <c r="P123" s="4">
        <v>3309.5383965380001</v>
      </c>
      <c r="Q123" s="4">
        <v>394.83813868999999</v>
      </c>
      <c r="R123" s="4">
        <v>3</v>
      </c>
      <c r="S123" s="16">
        <v>311</v>
      </c>
      <c r="T123" s="16">
        <v>0</v>
      </c>
      <c r="U123" s="16" t="s">
        <v>1627</v>
      </c>
      <c r="V123" s="16"/>
      <c r="W123" s="16"/>
      <c r="X123" s="16"/>
      <c r="Y123" s="16"/>
      <c r="Z123" s="16"/>
      <c r="AA123" s="16"/>
      <c r="AB123" s="28" t="str">
        <f>[1]IT!B$979</f>
        <v>4.(b)</v>
      </c>
      <c r="AC123" s="31" t="str">
        <f>[1]IT!C$979</f>
        <v>YARA</v>
      </c>
      <c r="AD123" s="31" t="str">
        <f>[1]IT!D$979</f>
        <v>YARA ITALIA  SpA - STAB. FERRARA</v>
      </c>
      <c r="AE123" s="31">
        <f>[1]IT!E$979</f>
        <v>5032</v>
      </c>
      <c r="AF123" s="31" t="str">
        <f>[1]IT!F$979</f>
        <v>PIAZZALE DONEGANI</v>
      </c>
      <c r="AG123" s="31" t="str">
        <f>[1]IT!G$979</f>
        <v>12</v>
      </c>
      <c r="AH123" s="31" t="str">
        <f>[1]IT!H$979</f>
        <v>FERRARA</v>
      </c>
      <c r="AI123" s="31" t="str">
        <f>[1]IT!I$979</f>
        <v>44122</v>
      </c>
      <c r="AJ123" s="31">
        <f>[1]IT!J$979</f>
        <v>896</v>
      </c>
      <c r="AK123" s="31">
        <f>[1]IT!K$979</f>
        <v>0</v>
      </c>
      <c r="AL123" s="31">
        <f>[1]IT!L$979</f>
        <v>0</v>
      </c>
      <c r="AM123" s="31">
        <f>[1]IT!M$979</f>
        <v>717</v>
      </c>
      <c r="AN123" s="42" t="s">
        <v>810</v>
      </c>
    </row>
    <row r="124" spans="1:41" s="31" customFormat="1">
      <c r="A124" s="4" t="s">
        <v>7538</v>
      </c>
      <c r="B124" s="4">
        <v>2012</v>
      </c>
      <c r="C124" s="4" t="s">
        <v>8055</v>
      </c>
      <c r="D124" s="4" t="s">
        <v>8056</v>
      </c>
      <c r="E124" s="4" t="s">
        <v>300</v>
      </c>
      <c r="F124" s="4">
        <v>64</v>
      </c>
      <c r="G124" s="4" t="s">
        <v>8057</v>
      </c>
      <c r="H124" s="4" t="s">
        <v>8058</v>
      </c>
      <c r="I124" s="4"/>
      <c r="J124" s="4" t="s">
        <v>1627</v>
      </c>
      <c r="K124" s="4">
        <v>149.5</v>
      </c>
      <c r="L124" s="4" t="s">
        <v>27</v>
      </c>
      <c r="M124" s="4">
        <v>0</v>
      </c>
      <c r="N124" s="4">
        <v>0</v>
      </c>
      <c r="O124" s="4">
        <v>0</v>
      </c>
      <c r="P124" s="4">
        <v>1339.0466681400001</v>
      </c>
      <c r="Q124" s="4">
        <v>0</v>
      </c>
      <c r="R124" s="4">
        <v>3.29</v>
      </c>
      <c r="S124" s="16">
        <v>24.88</v>
      </c>
      <c r="T124" s="16">
        <v>0.22</v>
      </c>
      <c r="U124" s="16" t="s">
        <v>1627</v>
      </c>
      <c r="V124" s="16"/>
      <c r="W124" s="16"/>
      <c r="X124" s="16"/>
      <c r="Y124" s="16"/>
      <c r="Z124" s="16"/>
      <c r="AA124" s="16"/>
      <c r="AB124" s="28" t="str">
        <f>[1]IT!B$971</f>
        <v>1.(c)</v>
      </c>
      <c r="AC124" s="31" t="str">
        <f>[1]IT!C$971</f>
        <v>CENTRO ENERGIA FERRARA S.P.A.</v>
      </c>
      <c r="AD124" s="31" t="str">
        <f>[1]IT!D$971</f>
        <v>Centro Energia Ferrara S.p.A.</v>
      </c>
      <c r="AE124" s="31">
        <f>[1]IT!E$971</f>
        <v>5026</v>
      </c>
      <c r="AF124" s="31" t="str">
        <f>[1]IT!F$971</f>
        <v>PLE Donegani</v>
      </c>
      <c r="AG124" s="31" t="str">
        <f>[1]IT!G$971</f>
        <v>12</v>
      </c>
      <c r="AH124" s="31" t="str">
        <f>[1]IT!H$971</f>
        <v>FERRARA</v>
      </c>
      <c r="AI124" s="31" t="str">
        <f>[1]IT!I$971</f>
        <v>44122</v>
      </c>
      <c r="AJ124" s="31">
        <f>[1]IT!J$971</f>
        <v>0</v>
      </c>
      <c r="AK124" s="31">
        <f>[1]IT!K$971</f>
        <v>0</v>
      </c>
      <c r="AL124" s="31">
        <f>[1]IT!L$971</f>
        <v>0</v>
      </c>
      <c r="AM124" s="31">
        <f>[1]IT!M$971</f>
        <v>141</v>
      </c>
      <c r="AN124" s="42" t="s">
        <v>810</v>
      </c>
    </row>
    <row r="125" spans="1:41" s="31" customFormat="1">
      <c r="A125" s="4" t="s">
        <v>7538</v>
      </c>
      <c r="B125" s="4">
        <v>2012</v>
      </c>
      <c r="C125" s="4" t="s">
        <v>8059</v>
      </c>
      <c r="D125" s="4" t="s">
        <v>8060</v>
      </c>
      <c r="E125" s="4" t="s">
        <v>305</v>
      </c>
      <c r="F125" s="4">
        <v>65</v>
      </c>
      <c r="G125" s="4" t="s">
        <v>8057</v>
      </c>
      <c r="H125" s="4" t="s">
        <v>8058</v>
      </c>
      <c r="I125" s="4"/>
      <c r="J125" s="4" t="s">
        <v>1627</v>
      </c>
      <c r="K125" s="4">
        <v>149.5</v>
      </c>
      <c r="L125" s="4" t="s">
        <v>27</v>
      </c>
      <c r="M125" s="4">
        <v>0</v>
      </c>
      <c r="N125" s="4">
        <v>0</v>
      </c>
      <c r="O125" s="4">
        <v>0</v>
      </c>
      <c r="P125" s="4">
        <v>1196.70025732</v>
      </c>
      <c r="Q125" s="4">
        <v>0</v>
      </c>
      <c r="R125" s="4">
        <v>2.97</v>
      </c>
      <c r="S125" s="16">
        <v>24.25</v>
      </c>
      <c r="T125" s="16">
        <v>0.3</v>
      </c>
      <c r="U125" s="16" t="s">
        <v>1627</v>
      </c>
      <c r="V125" s="16"/>
      <c r="W125" s="16"/>
      <c r="X125" s="16"/>
      <c r="Y125" s="16"/>
      <c r="Z125" s="16"/>
      <c r="AA125" s="16"/>
      <c r="AB125" s="28" t="str">
        <f>[1]IT!B$971</f>
        <v>1.(c)</v>
      </c>
      <c r="AC125" s="31" t="str">
        <f>[1]IT!C$971</f>
        <v>CENTRO ENERGIA FERRARA S.P.A.</v>
      </c>
      <c r="AD125" s="31" t="str">
        <f>[1]IT!D$971</f>
        <v>Centro Energia Ferrara S.p.A.</v>
      </c>
      <c r="AE125" s="31">
        <f>[1]IT!E$971</f>
        <v>5026</v>
      </c>
      <c r="AF125" s="31" t="str">
        <f>[1]IT!F$971</f>
        <v>PLE Donegani</v>
      </c>
      <c r="AG125" s="31" t="str">
        <f>[1]IT!G$971</f>
        <v>12</v>
      </c>
      <c r="AH125" s="31" t="str">
        <f>[1]IT!H$971</f>
        <v>FERRARA</v>
      </c>
      <c r="AI125" s="31" t="str">
        <f>[1]IT!I$971</f>
        <v>44122</v>
      </c>
      <c r="AJ125" s="31">
        <f>[1]IT!J$971</f>
        <v>0</v>
      </c>
      <c r="AK125" s="31">
        <f>[1]IT!K$971</f>
        <v>0</v>
      </c>
      <c r="AL125" s="31">
        <f>[1]IT!L$971</f>
        <v>0</v>
      </c>
      <c r="AM125" s="31">
        <f>[1]IT!M$971</f>
        <v>141</v>
      </c>
      <c r="AN125" s="42" t="s">
        <v>810</v>
      </c>
      <c r="AO125" s="24"/>
    </row>
    <row r="126" spans="1:41" s="31" customFormat="1">
      <c r="A126" s="4" t="s">
        <v>7538</v>
      </c>
      <c r="B126" s="4">
        <v>2012</v>
      </c>
      <c r="C126" s="4" t="s">
        <v>8149</v>
      </c>
      <c r="D126" s="4" t="s">
        <v>8150</v>
      </c>
      <c r="E126" s="4" t="s">
        <v>3114</v>
      </c>
      <c r="F126" s="4">
        <v>390</v>
      </c>
      <c r="G126" s="4" t="s">
        <v>8151</v>
      </c>
      <c r="H126" s="4" t="s">
        <v>8152</v>
      </c>
      <c r="I126" s="4"/>
      <c r="J126" s="4" t="s">
        <v>1627</v>
      </c>
      <c r="K126" s="4">
        <v>200</v>
      </c>
      <c r="L126" s="4" t="s">
        <v>8</v>
      </c>
      <c r="M126" s="4">
        <v>0</v>
      </c>
      <c r="N126" s="4">
        <v>0</v>
      </c>
      <c r="O126" s="4">
        <v>0</v>
      </c>
      <c r="P126" s="4">
        <v>0</v>
      </c>
      <c r="Q126" s="4">
        <v>0</v>
      </c>
      <c r="R126" s="4">
        <v>0</v>
      </c>
      <c r="S126" s="16">
        <v>0</v>
      </c>
      <c r="T126" s="16">
        <v>0</v>
      </c>
      <c r="U126" s="16" t="s">
        <v>1627</v>
      </c>
      <c r="V126" s="16"/>
      <c r="W126" s="16"/>
      <c r="X126" s="16"/>
      <c r="Y126" s="16"/>
      <c r="Z126" s="16"/>
      <c r="AA126" s="16"/>
      <c r="AB126" s="28" t="str">
        <f>[1]IT!B$976</f>
        <v>1.(c)</v>
      </c>
      <c r="AC126" s="31" t="str">
        <f>[1]IT!C$976</f>
        <v>S.E.F.  SOCIETÀ ENIPOWER FERRARA SRL</v>
      </c>
      <c r="AD126" s="31" t="str">
        <f>[1]IT!D$976</f>
        <v>Stabilimento di Ferrara</v>
      </c>
      <c r="AE126" s="31">
        <f>[1]IT!E$976</f>
        <v>5031</v>
      </c>
      <c r="AF126" s="31" t="str">
        <f>[1]IT!F$976</f>
        <v>PIAZZALE GUIDO DONEGANI</v>
      </c>
      <c r="AG126" s="31" t="str">
        <f>[1]IT!G$976</f>
        <v>12</v>
      </c>
      <c r="AH126" s="31" t="str">
        <f>[1]IT!H$976</f>
        <v>FERRARA</v>
      </c>
      <c r="AI126" s="31" t="str">
        <f>[1]IT!I$976</f>
        <v>44122</v>
      </c>
      <c r="AJ126" s="31">
        <f>[1]IT!J$976</f>
        <v>594</v>
      </c>
      <c r="AK126" s="31">
        <f>[1]IT!K$976</f>
        <v>0</v>
      </c>
      <c r="AL126" s="31">
        <f>[1]IT!L$976</f>
        <v>0</v>
      </c>
      <c r="AM126" s="31">
        <f>[1]IT!M$976</f>
        <v>1630</v>
      </c>
      <c r="AN126" s="8" t="s">
        <v>810</v>
      </c>
      <c r="AO126" s="5"/>
    </row>
    <row r="127" spans="1:41" s="31" customFormat="1">
      <c r="A127" s="4" t="s">
        <v>7538</v>
      </c>
      <c r="B127" s="4">
        <v>2012</v>
      </c>
      <c r="C127" s="4" t="s">
        <v>8523</v>
      </c>
      <c r="D127" s="4" t="s">
        <v>8524</v>
      </c>
      <c r="E127" s="4" t="s">
        <v>3102</v>
      </c>
      <c r="F127" s="4">
        <v>387</v>
      </c>
      <c r="G127" s="4" t="s">
        <v>8151</v>
      </c>
      <c r="H127" s="4" t="s">
        <v>8152</v>
      </c>
      <c r="I127" s="4"/>
      <c r="J127" s="4" t="s">
        <v>1627</v>
      </c>
      <c r="K127" s="4">
        <v>683</v>
      </c>
      <c r="L127" s="4" t="s">
        <v>27</v>
      </c>
      <c r="M127" s="4">
        <v>0</v>
      </c>
      <c r="N127" s="4">
        <v>0</v>
      </c>
      <c r="O127" s="4">
        <v>0</v>
      </c>
      <c r="P127" s="4">
        <v>15953.521026029999</v>
      </c>
      <c r="Q127" s="4">
        <v>0</v>
      </c>
      <c r="R127" s="4">
        <v>0</v>
      </c>
      <c r="S127" s="16">
        <v>295.90699999999998</v>
      </c>
      <c r="T127" s="16">
        <v>0</v>
      </c>
      <c r="U127" s="16" t="s">
        <v>1627</v>
      </c>
      <c r="V127" s="16"/>
      <c r="W127" s="16"/>
      <c r="X127" s="16"/>
      <c r="Y127" s="16"/>
      <c r="Z127" s="16"/>
      <c r="AA127" s="16"/>
      <c r="AB127" s="28" t="str">
        <f>[1]IT!B$976</f>
        <v>1.(c)</v>
      </c>
      <c r="AC127" s="31" t="str">
        <f>[1]IT!C$976</f>
        <v>S.E.F.  SOCIETÀ ENIPOWER FERRARA SRL</v>
      </c>
      <c r="AD127" s="31" t="str">
        <f>[1]IT!D$976</f>
        <v>Stabilimento di Ferrara</v>
      </c>
      <c r="AE127" s="31">
        <f>[1]IT!E$976</f>
        <v>5031</v>
      </c>
      <c r="AF127" s="31" t="str">
        <f>[1]IT!F$976</f>
        <v>PIAZZALE GUIDO DONEGANI</v>
      </c>
      <c r="AG127" s="31" t="str">
        <f>[1]IT!G$976</f>
        <v>12</v>
      </c>
      <c r="AH127" s="31" t="str">
        <f>[1]IT!H$976</f>
        <v>FERRARA</v>
      </c>
      <c r="AI127" s="31" t="str">
        <f>[1]IT!I$976</f>
        <v>44122</v>
      </c>
      <c r="AJ127" s="31">
        <f>[1]IT!J$976</f>
        <v>594</v>
      </c>
      <c r="AK127" s="31">
        <f>[1]IT!K$976</f>
        <v>0</v>
      </c>
      <c r="AL127" s="31">
        <f>[1]IT!L$976</f>
        <v>0</v>
      </c>
      <c r="AM127" s="31">
        <f>[1]IT!M$976</f>
        <v>1630</v>
      </c>
      <c r="AN127" s="8" t="s">
        <v>810</v>
      </c>
      <c r="AO127" s="5"/>
    </row>
    <row r="128" spans="1:41" s="31" customFormat="1">
      <c r="A128" s="4" t="s">
        <v>7538</v>
      </c>
      <c r="B128" s="4">
        <v>2012</v>
      </c>
      <c r="C128" s="4" t="s">
        <v>8525</v>
      </c>
      <c r="D128" s="4" t="s">
        <v>8526</v>
      </c>
      <c r="E128" s="4" t="s">
        <v>3106</v>
      </c>
      <c r="F128" s="4">
        <v>388</v>
      </c>
      <c r="G128" s="4" t="s">
        <v>8151</v>
      </c>
      <c r="H128" s="4" t="s">
        <v>8152</v>
      </c>
      <c r="I128" s="4"/>
      <c r="J128" s="4" t="s">
        <v>1627</v>
      </c>
      <c r="K128" s="4">
        <v>683</v>
      </c>
      <c r="L128" s="4" t="s">
        <v>27</v>
      </c>
      <c r="M128" s="4">
        <v>0</v>
      </c>
      <c r="N128" s="4">
        <v>0</v>
      </c>
      <c r="O128" s="4">
        <v>0</v>
      </c>
      <c r="P128" s="4">
        <v>13581.757444957</v>
      </c>
      <c r="Q128" s="4">
        <v>0</v>
      </c>
      <c r="R128" s="4">
        <v>0</v>
      </c>
      <c r="S128" s="16">
        <v>298.48399999999998</v>
      </c>
      <c r="T128" s="16">
        <v>0</v>
      </c>
      <c r="U128" s="16" t="s">
        <v>1627</v>
      </c>
      <c r="V128" s="16"/>
      <c r="W128" s="16"/>
      <c r="X128" s="16"/>
      <c r="Y128" s="16"/>
      <c r="Z128" s="16"/>
      <c r="AA128" s="16"/>
      <c r="AB128" s="28" t="str">
        <f>[1]IT!B$976</f>
        <v>1.(c)</v>
      </c>
      <c r="AC128" s="31" t="str">
        <f>[1]IT!C$976</f>
        <v>S.E.F.  SOCIETÀ ENIPOWER FERRARA SRL</v>
      </c>
      <c r="AD128" s="31" t="str">
        <f>[1]IT!D$976</f>
        <v>Stabilimento di Ferrara</v>
      </c>
      <c r="AE128" s="31">
        <f>[1]IT!E$976</f>
        <v>5031</v>
      </c>
      <c r="AF128" s="31" t="str">
        <f>[1]IT!F$976</f>
        <v>PIAZZALE GUIDO DONEGANI</v>
      </c>
      <c r="AG128" s="31" t="str">
        <f>[1]IT!G$976</f>
        <v>12</v>
      </c>
      <c r="AH128" s="31" t="str">
        <f>[1]IT!H$976</f>
        <v>FERRARA</v>
      </c>
      <c r="AI128" s="31" t="str">
        <f>[1]IT!I$976</f>
        <v>44122</v>
      </c>
      <c r="AJ128" s="31">
        <f>[1]IT!J$976</f>
        <v>594</v>
      </c>
      <c r="AK128" s="31">
        <f>[1]IT!K$976</f>
        <v>0</v>
      </c>
      <c r="AL128" s="31">
        <f>[1]IT!L$976</f>
        <v>0</v>
      </c>
      <c r="AM128" s="31">
        <f>[1]IT!M$976</f>
        <v>1630</v>
      </c>
      <c r="AN128" s="8" t="s">
        <v>810</v>
      </c>
      <c r="AO128" s="5"/>
    </row>
    <row r="129" spans="1:41" s="31" customFormat="1">
      <c r="A129" s="4" t="s">
        <v>7538</v>
      </c>
      <c r="B129" s="4">
        <v>2012</v>
      </c>
      <c r="C129" s="4" t="s">
        <v>8437</v>
      </c>
      <c r="D129" s="4" t="s">
        <v>8438</v>
      </c>
      <c r="E129" s="4" t="s">
        <v>2619</v>
      </c>
      <c r="F129" s="4">
        <v>279</v>
      </c>
      <c r="G129" s="4" t="s">
        <v>8439</v>
      </c>
      <c r="H129" s="4" t="s">
        <v>8440</v>
      </c>
      <c r="I129" s="4"/>
      <c r="J129" s="4" t="s">
        <v>1627</v>
      </c>
      <c r="K129" s="4">
        <v>462</v>
      </c>
      <c r="L129" s="4" t="s">
        <v>27</v>
      </c>
      <c r="M129" s="4">
        <v>0</v>
      </c>
      <c r="N129" s="4">
        <v>0</v>
      </c>
      <c r="O129" s="4">
        <v>0</v>
      </c>
      <c r="P129" s="4">
        <v>3566.7826291597498</v>
      </c>
      <c r="Q129" s="4">
        <v>7029.5936724000003</v>
      </c>
      <c r="R129" s="4">
        <v>19.93</v>
      </c>
      <c r="S129" s="16">
        <v>251</v>
      </c>
      <c r="T129" s="16">
        <v>0</v>
      </c>
      <c r="U129" s="16" t="s">
        <v>1627</v>
      </c>
      <c r="V129" s="16"/>
      <c r="W129" s="16"/>
      <c r="X129" s="16"/>
      <c r="Y129" s="16"/>
      <c r="Z129" s="16"/>
      <c r="AA129" s="16"/>
      <c r="AB129" s="28" t="str">
        <f>[1]IT!B$981</f>
        <v>1.(c)</v>
      </c>
      <c r="AC129" s="31" t="str">
        <f>[1]IT!C$981</f>
        <v>ENIPOWER S.P.A.</v>
      </c>
      <c r="AD129" s="31" t="str">
        <f>[1]IT!D$981</f>
        <v>ENIPOWER S.P.A. STABILIMENTO DI FERRERA ERBOGNONE</v>
      </c>
      <c r="AE129" s="31">
        <f>[1]IT!E$981</f>
        <v>418</v>
      </c>
      <c r="AF129" s="31" t="str">
        <f>[1]IT!F$981</f>
        <v>STR DELLA CORRADINA</v>
      </c>
      <c r="AG129" s="31" t="str">
        <f>[1]IT!G$981</f>
        <v>SNC</v>
      </c>
      <c r="AH129" s="31" t="str">
        <f>[1]IT!H$981</f>
        <v>FERRERA ERBOGNONE</v>
      </c>
      <c r="AI129" s="31" t="str">
        <f>[1]IT!I$981</f>
        <v>27032</v>
      </c>
      <c r="AJ129" s="31">
        <f>[1]IT!J$981</f>
        <v>712</v>
      </c>
      <c r="AK129" s="31">
        <f>[1]IT!K$981</f>
        <v>0</v>
      </c>
      <c r="AL129" s="31">
        <f>[1]IT!L$981</f>
        <v>0</v>
      </c>
      <c r="AM129" s="31">
        <f>[1]IT!M$981</f>
        <v>2600</v>
      </c>
      <c r="AN129" s="8" t="s">
        <v>810</v>
      </c>
      <c r="AO129" s="5"/>
    </row>
    <row r="130" spans="1:41" s="31" customFormat="1">
      <c r="A130" s="4" t="s">
        <v>7538</v>
      </c>
      <c r="B130" s="4">
        <v>2012</v>
      </c>
      <c r="C130" s="4" t="s">
        <v>8519</v>
      </c>
      <c r="D130" s="4" t="s">
        <v>8520</v>
      </c>
      <c r="E130" s="4" t="s">
        <v>2624</v>
      </c>
      <c r="F130" s="4">
        <v>280</v>
      </c>
      <c r="G130" s="4" t="s">
        <v>8439</v>
      </c>
      <c r="H130" s="4" t="s">
        <v>8440</v>
      </c>
      <c r="I130" s="4"/>
      <c r="J130" s="4" t="s">
        <v>1627</v>
      </c>
      <c r="K130" s="4">
        <v>683</v>
      </c>
      <c r="L130" s="4" t="s">
        <v>27</v>
      </c>
      <c r="M130" s="4">
        <v>0</v>
      </c>
      <c r="N130" s="4">
        <v>0</v>
      </c>
      <c r="O130" s="4">
        <v>0</v>
      </c>
      <c r="P130" s="4">
        <v>12225.308482673057</v>
      </c>
      <c r="Q130" s="4">
        <v>0</v>
      </c>
      <c r="R130" s="4">
        <v>0</v>
      </c>
      <c r="S130" s="16">
        <v>190</v>
      </c>
      <c r="T130" s="16">
        <v>0</v>
      </c>
      <c r="U130" s="16" t="s">
        <v>1627</v>
      </c>
      <c r="V130" s="16"/>
      <c r="W130" s="16"/>
      <c r="X130" s="16"/>
      <c r="Y130" s="16"/>
      <c r="Z130" s="16"/>
      <c r="AA130" s="16"/>
      <c r="AB130" s="28" t="str">
        <f>[1]IT!B$981</f>
        <v>1.(c)</v>
      </c>
      <c r="AC130" s="31" t="str">
        <f>[1]IT!C$981</f>
        <v>ENIPOWER S.P.A.</v>
      </c>
      <c r="AD130" s="31" t="str">
        <f>[1]IT!D$981</f>
        <v>ENIPOWER S.P.A. STABILIMENTO DI FERRERA ERBOGNONE</v>
      </c>
      <c r="AE130" s="31">
        <f>[1]IT!E$981</f>
        <v>418</v>
      </c>
      <c r="AF130" s="31" t="str">
        <f>[1]IT!F$981</f>
        <v>STR DELLA CORRADINA</v>
      </c>
      <c r="AG130" s="31" t="str">
        <f>[1]IT!G$981</f>
        <v>SNC</v>
      </c>
      <c r="AH130" s="31" t="str">
        <f>[1]IT!H$981</f>
        <v>FERRERA ERBOGNONE</v>
      </c>
      <c r="AI130" s="31" t="str">
        <f>[1]IT!I$981</f>
        <v>27032</v>
      </c>
      <c r="AJ130" s="31">
        <f>[1]IT!J$981</f>
        <v>712</v>
      </c>
      <c r="AK130" s="31">
        <f>[1]IT!K$981</f>
        <v>0</v>
      </c>
      <c r="AL130" s="31">
        <f>[1]IT!L$981</f>
        <v>0</v>
      </c>
      <c r="AM130" s="31">
        <f>[1]IT!M$981</f>
        <v>2600</v>
      </c>
      <c r="AN130" s="8" t="s">
        <v>810</v>
      </c>
      <c r="AO130" s="5"/>
    </row>
    <row r="131" spans="1:41" s="31" customFormat="1">
      <c r="A131" s="4" t="s">
        <v>7538</v>
      </c>
      <c r="B131" s="4">
        <v>2012</v>
      </c>
      <c r="C131" s="4" t="s">
        <v>8521</v>
      </c>
      <c r="D131" s="4" t="s">
        <v>8522</v>
      </c>
      <c r="E131" s="4" t="s">
        <v>2629</v>
      </c>
      <c r="F131" s="4">
        <v>281</v>
      </c>
      <c r="G131" s="4" t="s">
        <v>8439</v>
      </c>
      <c r="H131" s="4" t="s">
        <v>8440</v>
      </c>
      <c r="I131" s="4"/>
      <c r="J131" s="4" t="s">
        <v>1627</v>
      </c>
      <c r="K131" s="4">
        <v>683</v>
      </c>
      <c r="L131" s="4" t="s">
        <v>27</v>
      </c>
      <c r="M131" s="4">
        <v>0</v>
      </c>
      <c r="N131" s="4">
        <v>0</v>
      </c>
      <c r="O131" s="4">
        <v>0</v>
      </c>
      <c r="P131" s="4">
        <v>15821.058500131499</v>
      </c>
      <c r="Q131" s="4">
        <v>0</v>
      </c>
      <c r="R131" s="4">
        <v>0</v>
      </c>
      <c r="S131" s="16">
        <v>271</v>
      </c>
      <c r="T131" s="16">
        <v>0</v>
      </c>
      <c r="U131" s="16" t="s">
        <v>1627</v>
      </c>
      <c r="V131" s="16"/>
      <c r="W131" s="16"/>
      <c r="X131" s="16"/>
      <c r="Y131" s="16"/>
      <c r="Z131" s="16"/>
      <c r="AA131" s="16"/>
      <c r="AB131" s="28" t="str">
        <f>[1]IT!B$981</f>
        <v>1.(c)</v>
      </c>
      <c r="AC131" s="31" t="str">
        <f>[1]IT!C$981</f>
        <v>ENIPOWER S.P.A.</v>
      </c>
      <c r="AD131" s="31" t="str">
        <f>[1]IT!D$981</f>
        <v>ENIPOWER S.P.A. STABILIMENTO DI FERRERA ERBOGNONE</v>
      </c>
      <c r="AE131" s="31">
        <f>[1]IT!E$981</f>
        <v>418</v>
      </c>
      <c r="AF131" s="31" t="str">
        <f>[1]IT!F$981</f>
        <v>STR DELLA CORRADINA</v>
      </c>
      <c r="AG131" s="31" t="str">
        <f>[1]IT!G$981</f>
        <v>SNC</v>
      </c>
      <c r="AH131" s="31" t="str">
        <f>[1]IT!H$981</f>
        <v>FERRERA ERBOGNONE</v>
      </c>
      <c r="AI131" s="31" t="str">
        <f>[1]IT!I$981</f>
        <v>27032</v>
      </c>
      <c r="AJ131" s="31">
        <f>[1]IT!J$981</f>
        <v>712</v>
      </c>
      <c r="AK131" s="31">
        <f>[1]IT!K$981</f>
        <v>0</v>
      </c>
      <c r="AL131" s="31">
        <f>[1]IT!L$981</f>
        <v>0</v>
      </c>
      <c r="AM131" s="31">
        <f>[1]IT!M$981</f>
        <v>2600</v>
      </c>
      <c r="AN131" s="8" t="s">
        <v>810</v>
      </c>
      <c r="AO131" s="5"/>
    </row>
    <row r="132" spans="1:41" s="67" customFormat="1">
      <c r="A132" s="1" t="s">
        <v>7538</v>
      </c>
      <c r="B132" s="1">
        <v>2012</v>
      </c>
      <c r="C132" s="1" t="s">
        <v>7787</v>
      </c>
      <c r="D132" s="1" t="s">
        <v>7788</v>
      </c>
      <c r="E132" s="1" t="s">
        <v>2943</v>
      </c>
      <c r="F132" s="1">
        <v>351</v>
      </c>
      <c r="G132" s="1" t="s">
        <v>7789</v>
      </c>
      <c r="H132" s="1" t="s">
        <v>7790</v>
      </c>
      <c r="I132" s="1"/>
      <c r="J132" s="1" t="s">
        <v>1627</v>
      </c>
      <c r="K132" s="1">
        <v>70</v>
      </c>
      <c r="L132" s="1" t="s">
        <v>8</v>
      </c>
      <c r="M132" s="1">
        <v>0</v>
      </c>
      <c r="N132" s="1">
        <v>0</v>
      </c>
      <c r="O132" s="1">
        <v>0</v>
      </c>
      <c r="P132" s="1">
        <v>0</v>
      </c>
      <c r="Q132" s="1">
        <v>0</v>
      </c>
      <c r="R132" s="1">
        <v>0</v>
      </c>
      <c r="S132" s="3">
        <v>0</v>
      </c>
      <c r="T132" s="3">
        <v>0</v>
      </c>
      <c r="U132" s="3" t="s">
        <v>1627</v>
      </c>
      <c r="V132" s="3"/>
      <c r="W132" s="3"/>
      <c r="X132" s="3"/>
      <c r="Y132" s="3"/>
      <c r="Z132" s="3"/>
      <c r="AA132" s="3"/>
      <c r="AB132" s="95"/>
      <c r="AN132" s="98"/>
    </row>
    <row r="133" spans="1:41" s="31" customFormat="1">
      <c r="A133" s="4" t="s">
        <v>7538</v>
      </c>
      <c r="B133" s="4">
        <v>2012</v>
      </c>
      <c r="C133" s="4" t="s">
        <v>7688</v>
      </c>
      <c r="D133" s="4" t="s">
        <v>7689</v>
      </c>
      <c r="E133" s="4" t="s">
        <v>3182</v>
      </c>
      <c r="F133" s="4">
        <v>406</v>
      </c>
      <c r="G133" s="4" t="s">
        <v>7598</v>
      </c>
      <c r="H133" s="4" t="s">
        <v>7690</v>
      </c>
      <c r="I133" s="4"/>
      <c r="J133" s="4" t="s">
        <v>1627</v>
      </c>
      <c r="K133" s="4">
        <v>62.021000000000001</v>
      </c>
      <c r="L133" s="4" t="s">
        <v>27</v>
      </c>
      <c r="M133" s="4">
        <v>0</v>
      </c>
      <c r="N133" s="4">
        <v>0</v>
      </c>
      <c r="O133" s="4">
        <v>0</v>
      </c>
      <c r="P133" s="4">
        <v>149.96759857000001</v>
      </c>
      <c r="Q133" s="4">
        <v>0</v>
      </c>
      <c r="R133" s="4">
        <v>0</v>
      </c>
      <c r="S133" s="16">
        <v>6.79</v>
      </c>
      <c r="T133" s="16">
        <v>0</v>
      </c>
      <c r="U133" s="16" t="s">
        <v>1627</v>
      </c>
      <c r="V133" s="16"/>
      <c r="W133" s="16"/>
      <c r="X133" s="16"/>
      <c r="Y133" s="16"/>
      <c r="Z133" s="16"/>
      <c r="AA133" s="16"/>
      <c r="AB133" s="28" t="str">
        <f>[1]IT!B$1095</f>
        <v>1.(c)</v>
      </c>
      <c r="AC133" s="31" t="str">
        <f>[1]IT!C$1095</f>
        <v>SNAM RETE GAS SPA</v>
      </c>
      <c r="AD133" s="31" t="str">
        <f>[1]IT!D$1095</f>
        <v>Centrale compressione gas di Gallese</v>
      </c>
      <c r="AE133" s="31">
        <f>[1]IT!E$1095</f>
        <v>27322</v>
      </c>
      <c r="AF133" s="31" t="str">
        <f>[1]IT!F$1095</f>
        <v>LOC Rio Fratta</v>
      </c>
      <c r="AG133" s="31" t="str">
        <f>[1]IT!G$1095</f>
        <v>SNC</v>
      </c>
      <c r="AH133" s="31" t="str">
        <f>[1]IT!H$1095</f>
        <v>GALLESE</v>
      </c>
      <c r="AI133" s="31" t="str">
        <f>[1]IT!I$1095</f>
        <v>01035</v>
      </c>
      <c r="AJ133" s="31">
        <f>[1]IT!J$1095</f>
        <v>0</v>
      </c>
      <c r="AK133" s="31">
        <f>[1]IT!K$1095</f>
        <v>0</v>
      </c>
      <c r="AL133" s="31">
        <f>[1]IT!L$1095</f>
        <v>0</v>
      </c>
      <c r="AM133" s="31">
        <f>[1]IT!M$1095</f>
        <v>0</v>
      </c>
      <c r="AN133" s="42" t="s">
        <v>810</v>
      </c>
    </row>
    <row r="134" spans="1:41" s="31" customFormat="1">
      <c r="A134" s="4" t="s">
        <v>7538</v>
      </c>
      <c r="B134" s="4">
        <v>2012</v>
      </c>
      <c r="C134" s="4" t="s">
        <v>7691</v>
      </c>
      <c r="D134" s="4" t="s">
        <v>7692</v>
      </c>
      <c r="E134" s="4" t="s">
        <v>3186</v>
      </c>
      <c r="F134" s="4">
        <v>407</v>
      </c>
      <c r="G134" s="4" t="s">
        <v>7598</v>
      </c>
      <c r="H134" s="4" t="s">
        <v>7690</v>
      </c>
      <c r="I134" s="4"/>
      <c r="J134" s="4" t="s">
        <v>1627</v>
      </c>
      <c r="K134" s="4">
        <v>62.021000000000001</v>
      </c>
      <c r="L134" s="4" t="s">
        <v>27</v>
      </c>
      <c r="M134" s="4">
        <v>0</v>
      </c>
      <c r="N134" s="4">
        <v>0</v>
      </c>
      <c r="O134" s="4">
        <v>0</v>
      </c>
      <c r="P134" s="4">
        <v>55.909246170000003</v>
      </c>
      <c r="Q134" s="4">
        <v>0</v>
      </c>
      <c r="R134" s="4">
        <v>0</v>
      </c>
      <c r="S134" s="16">
        <v>2.81</v>
      </c>
      <c r="T134" s="16">
        <v>0</v>
      </c>
      <c r="U134" s="16" t="s">
        <v>1627</v>
      </c>
      <c r="V134" s="16"/>
      <c r="W134" s="16"/>
      <c r="X134" s="16"/>
      <c r="Y134" s="16"/>
      <c r="Z134" s="16"/>
      <c r="AA134" s="16"/>
      <c r="AB134" s="28" t="str">
        <f>[1]IT!B$1095</f>
        <v>1.(c)</v>
      </c>
      <c r="AC134" s="31" t="str">
        <f>[1]IT!C$1095</f>
        <v>SNAM RETE GAS SPA</v>
      </c>
      <c r="AD134" s="31" t="str">
        <f>[1]IT!D$1095</f>
        <v>Centrale compressione gas di Gallese</v>
      </c>
      <c r="AE134" s="31">
        <f>[1]IT!E$1095</f>
        <v>27322</v>
      </c>
      <c r="AF134" s="31" t="str">
        <f>[1]IT!F$1095</f>
        <v>LOC Rio Fratta</v>
      </c>
      <c r="AG134" s="31" t="str">
        <f>[1]IT!G$1095</f>
        <v>SNC</v>
      </c>
      <c r="AH134" s="31" t="str">
        <f>[1]IT!H$1095</f>
        <v>GALLESE</v>
      </c>
      <c r="AI134" s="31" t="str">
        <f>[1]IT!I$1095</f>
        <v>01035</v>
      </c>
      <c r="AJ134" s="31">
        <f>[1]IT!J$1095</f>
        <v>0</v>
      </c>
      <c r="AK134" s="31">
        <f>[1]IT!K$1095</f>
        <v>0</v>
      </c>
      <c r="AL134" s="31">
        <f>[1]IT!L$1095</f>
        <v>0</v>
      </c>
      <c r="AM134" s="31">
        <f>[1]IT!M$1095</f>
        <v>0</v>
      </c>
      <c r="AN134" s="42" t="s">
        <v>810</v>
      </c>
    </row>
    <row r="135" spans="1:41" s="31" customFormat="1">
      <c r="A135" s="4" t="s">
        <v>7538</v>
      </c>
      <c r="B135" s="4">
        <v>2012</v>
      </c>
      <c r="C135" s="4" t="s">
        <v>7715</v>
      </c>
      <c r="D135" s="4" t="s">
        <v>7716</v>
      </c>
      <c r="E135" s="4" t="s">
        <v>3191</v>
      </c>
      <c r="F135" s="4">
        <v>408</v>
      </c>
      <c r="G135" s="4" t="s">
        <v>7598</v>
      </c>
      <c r="H135" s="4" t="s">
        <v>7690</v>
      </c>
      <c r="I135" s="4"/>
      <c r="J135" s="4" t="s">
        <v>1627</v>
      </c>
      <c r="K135" s="4">
        <v>62.438000000000002</v>
      </c>
      <c r="L135" s="4" t="s">
        <v>27</v>
      </c>
      <c r="M135" s="4">
        <v>0</v>
      </c>
      <c r="N135" s="4">
        <v>0</v>
      </c>
      <c r="O135" s="4">
        <v>0</v>
      </c>
      <c r="P135" s="4">
        <v>487.43943741999999</v>
      </c>
      <c r="Q135" s="4">
        <v>0</v>
      </c>
      <c r="R135" s="4">
        <v>0</v>
      </c>
      <c r="S135" s="16">
        <v>27.15</v>
      </c>
      <c r="T135" s="16">
        <v>0</v>
      </c>
      <c r="U135" s="16" t="s">
        <v>1627</v>
      </c>
      <c r="V135" s="16"/>
      <c r="W135" s="16"/>
      <c r="X135" s="16"/>
      <c r="Y135" s="16"/>
      <c r="Z135" s="16"/>
      <c r="AA135" s="16"/>
      <c r="AB135" s="28" t="str">
        <f>[1]IT!B$1095</f>
        <v>1.(c)</v>
      </c>
      <c r="AC135" s="31" t="str">
        <f>[1]IT!C$1095</f>
        <v>SNAM RETE GAS SPA</v>
      </c>
      <c r="AD135" s="31" t="str">
        <f>[1]IT!D$1095</f>
        <v>Centrale compressione gas di Gallese</v>
      </c>
      <c r="AE135" s="31">
        <f>[1]IT!E$1095</f>
        <v>27322</v>
      </c>
      <c r="AF135" s="31" t="str">
        <f>[1]IT!F$1095</f>
        <v>LOC Rio Fratta</v>
      </c>
      <c r="AG135" s="31" t="str">
        <f>[1]IT!G$1095</f>
        <v>SNC</v>
      </c>
      <c r="AH135" s="31" t="str">
        <f>[1]IT!H$1095</f>
        <v>GALLESE</v>
      </c>
      <c r="AI135" s="31" t="str">
        <f>[1]IT!I$1095</f>
        <v>01035</v>
      </c>
      <c r="AJ135" s="31">
        <f>[1]IT!J$1095</f>
        <v>0</v>
      </c>
      <c r="AK135" s="31">
        <f>[1]IT!K$1095</f>
        <v>0</v>
      </c>
      <c r="AL135" s="31">
        <f>[1]IT!L$1095</f>
        <v>0</v>
      </c>
      <c r="AM135" s="31">
        <f>[1]IT!M$1095</f>
        <v>0</v>
      </c>
      <c r="AN135" s="42" t="s">
        <v>810</v>
      </c>
    </row>
    <row r="136" spans="1:41" s="31" customFormat="1">
      <c r="A136" s="16" t="s">
        <v>7538</v>
      </c>
      <c r="B136" s="16">
        <v>2012</v>
      </c>
      <c r="C136" s="16" t="s">
        <v>8770</v>
      </c>
      <c r="D136" s="16" t="s">
        <v>8771</v>
      </c>
      <c r="E136" s="16" t="s">
        <v>3023</v>
      </c>
      <c r="F136" s="16">
        <v>369</v>
      </c>
      <c r="G136" s="16" t="s">
        <v>8772</v>
      </c>
      <c r="H136" s="16" t="s">
        <v>8773</v>
      </c>
      <c r="I136" s="16"/>
      <c r="J136" s="16" t="s">
        <v>633</v>
      </c>
      <c r="K136" s="16">
        <v>1827</v>
      </c>
      <c r="L136" s="16" t="s">
        <v>8</v>
      </c>
      <c r="M136" s="16">
        <v>0</v>
      </c>
      <c r="N136" s="16">
        <v>10568.276899</v>
      </c>
      <c r="O136" s="16">
        <v>3317.3843975999998</v>
      </c>
      <c r="P136" s="16">
        <v>5234.8166950000004</v>
      </c>
      <c r="Q136" s="16">
        <v>6917.1829375999996</v>
      </c>
      <c r="R136" s="16">
        <v>6346.0604510000003</v>
      </c>
      <c r="S136" s="16">
        <v>1419.9728259999999</v>
      </c>
      <c r="T136" s="16">
        <v>40.957653000000001</v>
      </c>
      <c r="U136" s="16" t="s">
        <v>1627</v>
      </c>
      <c r="V136" s="16"/>
      <c r="W136" s="16"/>
      <c r="X136" s="16"/>
      <c r="Y136" s="16"/>
      <c r="Z136" s="16"/>
      <c r="AA136" s="16"/>
      <c r="AB136" s="28" t="str">
        <f>[1]IT!B$1124</f>
        <v>1.(a)</v>
      </c>
      <c r="AC136" s="31" t="str">
        <f>[1]IT!C$1124</f>
        <v>RAFFINERIA DI GELA</v>
      </c>
      <c r="AD136" s="31" t="str">
        <f>[1]IT!D$1124</f>
        <v>RAFFINERIA DI GELA</v>
      </c>
      <c r="AE136" s="31">
        <f>[1]IT!E$1124</f>
        <v>7353</v>
      </c>
      <c r="AF136" s="31" t="str">
        <f>[1]IT!F$1124</f>
        <v>CONTRADA PIANA DEL SIGNORE</v>
      </c>
      <c r="AG136" s="31" t="str">
        <f>[1]IT!G$1124</f>
        <v>SNC</v>
      </c>
      <c r="AH136" s="31" t="str">
        <f>[1]IT!H$1124</f>
        <v>GELA</v>
      </c>
      <c r="AI136" s="31" t="str">
        <f>[1]IT!I$1124</f>
        <v>93012</v>
      </c>
      <c r="AJ136" s="31">
        <f>[1]IT!J$1124</f>
        <v>1600</v>
      </c>
      <c r="AK136" s="31">
        <f>[1]IT!K$1124</f>
        <v>8990</v>
      </c>
      <c r="AL136" s="31">
        <f>[1]IT!L$1124</f>
        <v>0</v>
      </c>
      <c r="AM136" s="31">
        <f>[1]IT!M$1124</f>
        <v>2130</v>
      </c>
      <c r="AN136" s="42" t="s">
        <v>810</v>
      </c>
    </row>
    <row r="137" spans="1:41" s="31" customFormat="1">
      <c r="A137" s="4" t="s">
        <v>7538</v>
      </c>
      <c r="B137" s="4">
        <v>2012</v>
      </c>
      <c r="C137" s="4" t="s">
        <v>7873</v>
      </c>
      <c r="D137" s="4" t="s">
        <v>7874</v>
      </c>
      <c r="E137" s="4" t="s">
        <v>2888</v>
      </c>
      <c r="F137" s="4">
        <v>338</v>
      </c>
      <c r="G137" s="4" t="s">
        <v>7875</v>
      </c>
      <c r="H137" s="4" t="s">
        <v>7876</v>
      </c>
      <c r="I137" s="4"/>
      <c r="J137" s="4" t="s">
        <v>1627</v>
      </c>
      <c r="K137" s="4">
        <v>88</v>
      </c>
      <c r="L137" s="4" t="s">
        <v>27</v>
      </c>
      <c r="M137" s="4">
        <v>0</v>
      </c>
      <c r="N137" s="4">
        <v>0</v>
      </c>
      <c r="O137" s="4">
        <v>0</v>
      </c>
      <c r="P137" s="4">
        <v>431.68</v>
      </c>
      <c r="Q137" s="4">
        <v>0</v>
      </c>
      <c r="R137" s="4">
        <v>0</v>
      </c>
      <c r="S137" s="16">
        <v>54</v>
      </c>
      <c r="T137" s="16">
        <v>0</v>
      </c>
      <c r="U137" s="16" t="s">
        <v>1627</v>
      </c>
      <c r="V137" s="16"/>
      <c r="W137" s="16"/>
      <c r="X137" s="16"/>
      <c r="Y137" s="16"/>
      <c r="Z137" s="16"/>
      <c r="AA137" s="16"/>
      <c r="AB137" s="28" t="str">
        <f>[1]IT!B$1130</f>
        <v>1.(c)</v>
      </c>
      <c r="AC137" s="31" t="str">
        <f>[1]IT!C$1130</f>
        <v>IREN ENERGIA SpA</v>
      </c>
      <c r="AD137" s="31" t="str">
        <f>[1]IT!D$1130</f>
        <v>Centrale di Cogenerazione di Genova-Sampierdarena</v>
      </c>
      <c r="AE137" s="31">
        <f>[1]IT!E$1130</f>
        <v>4869</v>
      </c>
      <c r="AF137" s="31" t="str">
        <f>[1]IT!F$1130</f>
        <v>L.RE GIUSEPPE CANEPA</v>
      </c>
      <c r="AG137" s="31" t="str">
        <f>[1]IT!G$1130</f>
        <v>151R</v>
      </c>
      <c r="AH137" s="31" t="str">
        <f>[1]IT!H$1130</f>
        <v>GENOVA</v>
      </c>
      <c r="AI137" s="31" t="str">
        <f>[1]IT!I$1130</f>
        <v>16100</v>
      </c>
      <c r="AJ137" s="31">
        <f>[1]IT!J$1130</f>
        <v>0</v>
      </c>
      <c r="AK137" s="31">
        <f>[1]IT!K$1130</f>
        <v>0</v>
      </c>
      <c r="AL137" s="31">
        <f>[1]IT!L$1130</f>
        <v>0</v>
      </c>
      <c r="AM137" s="31">
        <f>[1]IT!M$1130</f>
        <v>0</v>
      </c>
      <c r="AN137" s="42" t="s">
        <v>810</v>
      </c>
    </row>
    <row r="138" spans="1:41" s="31" customFormat="1">
      <c r="A138" s="4" t="s">
        <v>7538</v>
      </c>
      <c r="B138" s="4">
        <v>2012</v>
      </c>
      <c r="C138" s="4" t="s">
        <v>8339</v>
      </c>
      <c r="D138" s="4" t="s">
        <v>8340</v>
      </c>
      <c r="E138" s="4" t="s">
        <v>2193</v>
      </c>
      <c r="F138" s="4">
        <v>185</v>
      </c>
      <c r="G138" s="4" t="s">
        <v>7779</v>
      </c>
      <c r="H138" s="4" t="s">
        <v>8341</v>
      </c>
      <c r="I138" s="4"/>
      <c r="J138" s="4" t="s">
        <v>1627</v>
      </c>
      <c r="K138" s="4">
        <v>410</v>
      </c>
      <c r="L138" s="4" t="s">
        <v>8</v>
      </c>
      <c r="M138" s="4">
        <v>0</v>
      </c>
      <c r="N138" s="4">
        <v>4407.7769778000002</v>
      </c>
      <c r="O138" s="4">
        <v>110.55166715</v>
      </c>
      <c r="P138" s="4">
        <v>0</v>
      </c>
      <c r="Q138" s="4">
        <v>0</v>
      </c>
      <c r="R138" s="4">
        <v>503.286663246155</v>
      </c>
      <c r="S138" s="16">
        <v>501.99632450866699</v>
      </c>
      <c r="T138" s="16">
        <v>2.6330804210081702</v>
      </c>
      <c r="U138" s="16" t="s">
        <v>1627</v>
      </c>
      <c r="V138" s="16"/>
      <c r="W138" s="16"/>
      <c r="X138" s="16"/>
      <c r="Y138" s="16"/>
      <c r="Z138" s="16"/>
      <c r="AA138" s="16"/>
      <c r="AB138" s="28" t="str">
        <f>[1]IT!B$1131</f>
        <v>1.(c)</v>
      </c>
      <c r="AC138" s="31" t="str">
        <f>[1]IT!C$1131</f>
        <v>ENEL PRODUZIONE SPA</v>
      </c>
      <c r="AD138" s="31" t="str">
        <f>[1]IT!D$1131</f>
        <v>CENTRALE TERMOELETTRICA DI GENOVA</v>
      </c>
      <c r="AE138" s="31">
        <f>[1]IT!E$1131</f>
        <v>4864</v>
      </c>
      <c r="AF138" s="31" t="str">
        <f>[1]IT!F$1131</f>
        <v>VIA ALL'IDROSCALO - GENOVA PORTO</v>
      </c>
      <c r="AG138" s="31" t="str">
        <f>[1]IT!G$1131</f>
        <v>SNC</v>
      </c>
      <c r="AH138" s="31" t="str">
        <f>[1]IT!H$1131</f>
        <v>GENOVA</v>
      </c>
      <c r="AI138" s="31" t="str">
        <f>[1]IT!I$1131</f>
        <v>16149</v>
      </c>
      <c r="AJ138" s="31">
        <f>[1]IT!J$1131</f>
        <v>556</v>
      </c>
      <c r="AK138" s="31">
        <f>[1]IT!K$1131</f>
        <v>543</v>
      </c>
      <c r="AL138" s="31">
        <f>[1]IT!L$1131</f>
        <v>0</v>
      </c>
      <c r="AM138" s="31">
        <f>[1]IT!M$1131</f>
        <v>475</v>
      </c>
      <c r="AN138" s="8" t="s">
        <v>810</v>
      </c>
      <c r="AO138" s="5"/>
    </row>
    <row r="139" spans="1:41" s="31" customFormat="1">
      <c r="A139" s="4" t="s">
        <v>7538</v>
      </c>
      <c r="B139" s="4">
        <v>2012</v>
      </c>
      <c r="C139" s="4" t="s">
        <v>8419</v>
      </c>
      <c r="D139" s="4" t="s">
        <v>8420</v>
      </c>
      <c r="E139" s="4" t="s">
        <v>2197</v>
      </c>
      <c r="F139" s="4">
        <v>186</v>
      </c>
      <c r="G139" s="4" t="s">
        <v>7779</v>
      </c>
      <c r="H139" s="4" t="s">
        <v>8341</v>
      </c>
      <c r="I139" s="4"/>
      <c r="J139" s="4" t="s">
        <v>1627</v>
      </c>
      <c r="K139" s="4">
        <v>440</v>
      </c>
      <c r="L139" s="4" t="s">
        <v>8</v>
      </c>
      <c r="M139" s="4">
        <v>0</v>
      </c>
      <c r="N139" s="4">
        <v>387.39337872999999</v>
      </c>
      <c r="O139" s="4">
        <v>25.097924697</v>
      </c>
      <c r="P139" s="4">
        <v>0</v>
      </c>
      <c r="Q139" s="4">
        <v>0</v>
      </c>
      <c r="R139" s="4">
        <v>35.605600225448597</v>
      </c>
      <c r="S139" s="16">
        <v>52.813660808563199</v>
      </c>
      <c r="T139" s="16">
        <v>0.77960723713785396</v>
      </c>
      <c r="U139" s="16" t="s">
        <v>1627</v>
      </c>
      <c r="V139" s="16"/>
      <c r="W139" s="16"/>
      <c r="X139" s="16"/>
      <c r="Y139" s="16"/>
      <c r="Z139" s="16"/>
      <c r="AA139" s="16"/>
      <c r="AB139" s="28" t="str">
        <f>[1]IT!B$1131</f>
        <v>1.(c)</v>
      </c>
      <c r="AC139" s="31" t="str">
        <f>[1]IT!C$1131</f>
        <v>ENEL PRODUZIONE SPA</v>
      </c>
      <c r="AD139" s="31" t="str">
        <f>[1]IT!D$1131</f>
        <v>CENTRALE TERMOELETTRICA DI GENOVA</v>
      </c>
      <c r="AE139" s="31">
        <f>[1]IT!E$1131</f>
        <v>4864</v>
      </c>
      <c r="AF139" s="31" t="str">
        <f>[1]IT!F$1131</f>
        <v>VIA ALL'IDROSCALO - GENOVA PORTO</v>
      </c>
      <c r="AG139" s="31" t="str">
        <f>[1]IT!G$1131</f>
        <v>SNC</v>
      </c>
      <c r="AH139" s="31" t="str">
        <f>[1]IT!H$1131</f>
        <v>GENOVA</v>
      </c>
      <c r="AI139" s="31" t="str">
        <f>[1]IT!I$1131</f>
        <v>16149</v>
      </c>
      <c r="AJ139" s="31">
        <f>[1]IT!J$1131</f>
        <v>556</v>
      </c>
      <c r="AK139" s="31">
        <f>[1]IT!K$1131</f>
        <v>543</v>
      </c>
      <c r="AL139" s="31">
        <f>[1]IT!L$1131</f>
        <v>0</v>
      </c>
      <c r="AM139" s="31">
        <f>[1]IT!M$1131</f>
        <v>475</v>
      </c>
      <c r="AN139" s="8" t="s">
        <v>810</v>
      </c>
      <c r="AO139" s="5"/>
    </row>
    <row r="140" spans="1:41" s="31" customFormat="1">
      <c r="A140" s="4" t="s">
        <v>7538</v>
      </c>
      <c r="B140" s="4">
        <v>2012</v>
      </c>
      <c r="C140" s="4" t="s">
        <v>7781</v>
      </c>
      <c r="D140" s="4" t="s">
        <v>7782</v>
      </c>
      <c r="E140" s="4" t="s">
        <v>2879</v>
      </c>
      <c r="F140" s="4">
        <v>336</v>
      </c>
      <c r="G140" s="4" t="s">
        <v>7783</v>
      </c>
      <c r="H140" s="4" t="s">
        <v>7784</v>
      </c>
      <c r="I140" s="4"/>
      <c r="J140" s="4" t="s">
        <v>1627</v>
      </c>
      <c r="K140" s="4">
        <v>70</v>
      </c>
      <c r="L140" s="4" t="s">
        <v>8</v>
      </c>
      <c r="M140" s="4">
        <v>0</v>
      </c>
      <c r="N140" s="4">
        <v>0</v>
      </c>
      <c r="O140" s="4">
        <v>3.6183550169999998</v>
      </c>
      <c r="P140" s="4">
        <v>280.01299999999998</v>
      </c>
      <c r="Q140" s="4">
        <v>0</v>
      </c>
      <c r="R140" s="4">
        <v>0.02</v>
      </c>
      <c r="S140" s="16">
        <v>12.9</v>
      </c>
      <c r="T140" s="16">
        <v>0.60699999999999998</v>
      </c>
      <c r="U140" s="16" t="s">
        <v>1627</v>
      </c>
      <c r="V140" s="16"/>
      <c r="W140" s="16"/>
      <c r="X140" s="16"/>
      <c r="Y140" s="16"/>
      <c r="Z140" s="16"/>
      <c r="AA140" s="16"/>
      <c r="AB140" s="41" t="str">
        <f>[1]IT!B$1138</f>
        <v>2.(f)</v>
      </c>
      <c r="AC140" s="24" t="str">
        <f>[1]IT!C$1138</f>
        <v>ILVA S.P.A.</v>
      </c>
      <c r="AD140" s="24" t="str">
        <f>[1]IT!D$1138</f>
        <v>ILVA S.P.A. STABILIMENTO DI GENOVA CORNIGLIANO</v>
      </c>
      <c r="AE140" s="24">
        <f>[1]IT!E$1138</f>
        <v>4868</v>
      </c>
      <c r="AF140" s="24" t="str">
        <f>[1]IT!F$1138</f>
        <v>VIA PIONIERI E AVIATORI D'ITALIA</v>
      </c>
      <c r="AG140" s="24" t="str">
        <f>[1]IT!G$1138</f>
        <v>8</v>
      </c>
      <c r="AH140" s="24" t="str">
        <f>[1]IT!H$1138</f>
        <v>GENOVA</v>
      </c>
      <c r="AI140" s="24" t="str">
        <f>[1]IT!I$1138</f>
        <v>16154</v>
      </c>
      <c r="AJ140" s="24">
        <f>[1]IT!J$1138</f>
        <v>113</v>
      </c>
      <c r="AK140" s="24">
        <f>[1]IT!K$1138</f>
        <v>0</v>
      </c>
      <c r="AL140" s="24">
        <f>[1]IT!L$1138</f>
        <v>0</v>
      </c>
      <c r="AM140" s="24">
        <f>[1]IT!M$1138</f>
        <v>0</v>
      </c>
      <c r="AN140" s="42" t="s">
        <v>810</v>
      </c>
    </row>
    <row r="141" spans="1:41" s="31" customFormat="1">
      <c r="A141" s="4" t="s">
        <v>7538</v>
      </c>
      <c r="B141" s="4">
        <v>2012</v>
      </c>
      <c r="C141" s="4" t="s">
        <v>7785</v>
      </c>
      <c r="D141" s="4" t="s">
        <v>7786</v>
      </c>
      <c r="E141" s="4" t="s">
        <v>2883</v>
      </c>
      <c r="F141" s="4">
        <v>337</v>
      </c>
      <c r="G141" s="4" t="s">
        <v>7783</v>
      </c>
      <c r="H141" s="4" t="s">
        <v>7784</v>
      </c>
      <c r="I141" s="4"/>
      <c r="J141" s="4" t="s">
        <v>1627</v>
      </c>
      <c r="K141" s="4">
        <v>70</v>
      </c>
      <c r="L141" s="4" t="s">
        <v>8</v>
      </c>
      <c r="M141" s="4">
        <v>0</v>
      </c>
      <c r="N141" s="4">
        <v>0</v>
      </c>
      <c r="O141" s="4">
        <v>0</v>
      </c>
      <c r="P141" s="4">
        <v>167.64099999999999</v>
      </c>
      <c r="Q141" s="4">
        <v>0</v>
      </c>
      <c r="R141" s="4">
        <v>0</v>
      </c>
      <c r="S141" s="16">
        <v>6.9</v>
      </c>
      <c r="T141" s="16">
        <v>0.33200000000000002</v>
      </c>
      <c r="U141" s="16" t="s">
        <v>1627</v>
      </c>
      <c r="V141" s="16"/>
      <c r="W141" s="16"/>
      <c r="X141" s="16"/>
      <c r="Y141" s="16"/>
      <c r="Z141" s="16"/>
      <c r="AA141" s="16"/>
      <c r="AB141" s="41" t="str">
        <f>[1]IT!B$1138</f>
        <v>2.(f)</v>
      </c>
      <c r="AC141" s="24" t="str">
        <f>[1]IT!C$1138</f>
        <v>ILVA S.P.A.</v>
      </c>
      <c r="AD141" s="24" t="str">
        <f>[1]IT!D$1138</f>
        <v>ILVA S.P.A. STABILIMENTO DI GENOVA CORNIGLIANO</v>
      </c>
      <c r="AE141" s="24">
        <f>[1]IT!E$1138</f>
        <v>4868</v>
      </c>
      <c r="AF141" s="24" t="str">
        <f>[1]IT!F$1138</f>
        <v>VIA PIONIERI E AVIATORI D'ITALIA</v>
      </c>
      <c r="AG141" s="24" t="str">
        <f>[1]IT!G$1138</f>
        <v>8</v>
      </c>
      <c r="AH141" s="24" t="str">
        <f>[1]IT!H$1138</f>
        <v>GENOVA</v>
      </c>
      <c r="AI141" s="24" t="str">
        <f>[1]IT!I$1138</f>
        <v>16154</v>
      </c>
      <c r="AJ141" s="24">
        <f>[1]IT!J$1138</f>
        <v>113</v>
      </c>
      <c r="AK141" s="24">
        <f>[1]IT!K$1138</f>
        <v>0</v>
      </c>
      <c r="AL141" s="24">
        <f>[1]IT!L$1138</f>
        <v>0</v>
      </c>
      <c r="AM141" s="24">
        <f>[1]IT!M$1138</f>
        <v>0</v>
      </c>
      <c r="AN141" s="42" t="s">
        <v>810</v>
      </c>
    </row>
    <row r="142" spans="1:41" s="67" customFormat="1">
      <c r="A142" s="1" t="s">
        <v>7538</v>
      </c>
      <c r="B142" s="1">
        <v>2012</v>
      </c>
      <c r="C142" s="1" t="s">
        <v>8627</v>
      </c>
      <c r="D142" s="1" t="s">
        <v>8628</v>
      </c>
      <c r="E142" s="1" t="s">
        <v>80</v>
      </c>
      <c r="F142" s="1">
        <v>15</v>
      </c>
      <c r="G142" s="1" t="s">
        <v>8629</v>
      </c>
      <c r="H142" s="1" t="s">
        <v>8630</v>
      </c>
      <c r="I142" s="1"/>
      <c r="J142" s="1" t="s">
        <v>1627</v>
      </c>
      <c r="K142" s="1">
        <v>719</v>
      </c>
      <c r="L142" s="1" t="s">
        <v>27</v>
      </c>
      <c r="M142" s="1">
        <v>0</v>
      </c>
      <c r="N142" s="1">
        <v>0</v>
      </c>
      <c r="O142" s="1">
        <v>0</v>
      </c>
      <c r="P142" s="1">
        <v>3319.3259782415321</v>
      </c>
      <c r="Q142" s="1">
        <v>0</v>
      </c>
      <c r="R142" s="1">
        <v>0</v>
      </c>
      <c r="S142" s="3">
        <v>58.49</v>
      </c>
      <c r="T142" s="3">
        <v>0</v>
      </c>
      <c r="U142" s="3" t="s">
        <v>1627</v>
      </c>
      <c r="V142" s="3"/>
      <c r="W142" s="3"/>
      <c r="X142" s="3"/>
      <c r="Y142" s="3"/>
      <c r="Z142" s="3"/>
      <c r="AA142" s="3"/>
      <c r="AB142" s="12"/>
      <c r="AC142" s="20"/>
      <c r="AD142" s="20"/>
      <c r="AE142" s="20"/>
      <c r="AF142" s="20"/>
      <c r="AG142" s="20"/>
      <c r="AH142" s="20"/>
      <c r="AI142" s="20"/>
      <c r="AJ142" s="20"/>
      <c r="AK142" s="20"/>
      <c r="AL142" s="20"/>
      <c r="AM142" s="20"/>
      <c r="AN142" s="8"/>
      <c r="AO142"/>
    </row>
    <row r="143" spans="1:41" s="67" customFormat="1">
      <c r="A143" s="1" t="s">
        <v>7538</v>
      </c>
      <c r="B143" s="1">
        <v>2012</v>
      </c>
      <c r="C143" s="1" t="s">
        <v>8631</v>
      </c>
      <c r="D143" s="1" t="s">
        <v>8632</v>
      </c>
      <c r="E143" s="1" t="s">
        <v>84</v>
      </c>
      <c r="F143" s="1">
        <v>16</v>
      </c>
      <c r="G143" s="1" t="s">
        <v>8629</v>
      </c>
      <c r="H143" s="1" t="s">
        <v>8630</v>
      </c>
      <c r="I143" s="1"/>
      <c r="J143" s="1" t="s">
        <v>1627</v>
      </c>
      <c r="K143" s="1">
        <v>719</v>
      </c>
      <c r="L143" s="1" t="s">
        <v>27</v>
      </c>
      <c r="M143" s="1">
        <v>0</v>
      </c>
      <c r="N143" s="1">
        <v>0</v>
      </c>
      <c r="O143" s="1">
        <v>0</v>
      </c>
      <c r="P143" s="1">
        <v>2897.1030665904677</v>
      </c>
      <c r="Q143" s="1">
        <v>0</v>
      </c>
      <c r="R143" s="1">
        <v>0</v>
      </c>
      <c r="S143" s="3">
        <v>51.82</v>
      </c>
      <c r="T143" s="3">
        <v>0</v>
      </c>
      <c r="U143" s="3" t="s">
        <v>1627</v>
      </c>
      <c r="V143" s="3"/>
      <c r="W143" s="3"/>
      <c r="X143" s="3"/>
      <c r="Y143" s="3"/>
      <c r="Z143" s="3"/>
      <c r="AA143" s="3"/>
      <c r="AB143" s="12"/>
      <c r="AC143" s="20"/>
      <c r="AD143" s="20"/>
      <c r="AE143" s="20"/>
      <c r="AF143" s="20"/>
      <c r="AG143" s="20"/>
      <c r="AH143" s="20"/>
      <c r="AI143" s="20"/>
      <c r="AJ143" s="20"/>
      <c r="AK143" s="20"/>
      <c r="AL143" s="20"/>
      <c r="AM143" s="20"/>
      <c r="AN143" s="8"/>
      <c r="AO143"/>
    </row>
    <row r="144" spans="1:41" s="31" customFormat="1">
      <c r="A144" s="4" t="s">
        <v>7538</v>
      </c>
      <c r="B144" s="4">
        <v>2012</v>
      </c>
      <c r="C144" s="4" t="s">
        <v>8252</v>
      </c>
      <c r="D144" s="4" t="s">
        <v>8253</v>
      </c>
      <c r="E144" s="4" t="s">
        <v>2209</v>
      </c>
      <c r="F144" s="4">
        <v>189</v>
      </c>
      <c r="G144" s="4" t="s">
        <v>7779</v>
      </c>
      <c r="H144" s="4" t="s">
        <v>8254</v>
      </c>
      <c r="I144" s="1"/>
      <c r="J144" s="1" t="s">
        <v>1627</v>
      </c>
      <c r="K144" s="1">
        <v>310</v>
      </c>
      <c r="L144" s="1" t="s">
        <v>27</v>
      </c>
      <c r="M144" s="1">
        <v>0</v>
      </c>
      <c r="N144" s="1">
        <v>0</v>
      </c>
      <c r="O144" s="1">
        <v>9.4127626079999995</v>
      </c>
      <c r="P144" s="1">
        <v>0</v>
      </c>
      <c r="Q144" s="1">
        <v>0</v>
      </c>
      <c r="R144" s="4">
        <v>0.11404333110000001</v>
      </c>
      <c r="S144" s="16">
        <v>3.3851943591000002</v>
      </c>
      <c r="T144" s="3">
        <v>2.7166476299999999E-2</v>
      </c>
      <c r="U144" s="3" t="s">
        <v>1627</v>
      </c>
      <c r="V144" s="3"/>
      <c r="W144" s="3"/>
      <c r="X144" s="3"/>
      <c r="Y144" s="3"/>
      <c r="Z144" s="3"/>
      <c r="AA144" s="3"/>
      <c r="AB144" s="28" t="str">
        <f>[1]IT!B$182</f>
        <v>7.(a).(ii)</v>
      </c>
      <c r="AC144" s="31" t="str">
        <f>[1]IT!C$182</f>
        <v>AZ. AGR. ALLEVAMENTO TRIS DI ZILETTI P.D. &amp; C. S.S.</v>
      </c>
      <c r="AD144" s="31" t="str">
        <f>[1]IT!D$182</f>
        <v>ALLEVAMENTO TRIS DI ZILETTI P.D. &amp; C. S.S.</v>
      </c>
      <c r="AE144" s="31">
        <f>[1]IT!E$182</f>
        <v>26895</v>
      </c>
      <c r="AF144" s="31" t="str">
        <f>[1]IT!F$182</f>
        <v>CNA BOLOGNA - LOC. PER CIGOLE</v>
      </c>
      <c r="AG144" s="31" t="str">
        <f>[1]IT!G$182</f>
        <v>SNC</v>
      </c>
      <c r="AH144" s="31" t="str">
        <f>[1]IT!H$182</f>
        <v>BASSANO BRESCIANO</v>
      </c>
      <c r="AI144" s="31" t="str">
        <f>[1]IT!I$182</f>
        <v>25020</v>
      </c>
      <c r="AJ144" s="31">
        <f>[1]IT!J$182</f>
        <v>0</v>
      </c>
      <c r="AK144" s="31">
        <f>[1]IT!K$182</f>
        <v>0</v>
      </c>
      <c r="AL144" s="20">
        <f>[1]IT!L$182</f>
        <v>0</v>
      </c>
      <c r="AM144" s="12">
        <f>[1]IT!M$182</f>
        <v>0</v>
      </c>
      <c r="AN144" s="42" t="s">
        <v>12971</v>
      </c>
      <c r="AO144" s="5"/>
    </row>
    <row r="145" spans="1:41" s="31" customFormat="1">
      <c r="A145" s="4" t="s">
        <v>7538</v>
      </c>
      <c r="B145" s="4">
        <v>2012</v>
      </c>
      <c r="C145" s="4" t="s">
        <v>8255</v>
      </c>
      <c r="D145" s="4" t="s">
        <v>8256</v>
      </c>
      <c r="E145" s="4" t="s">
        <v>2213</v>
      </c>
      <c r="F145" s="4">
        <v>190</v>
      </c>
      <c r="G145" s="4" t="s">
        <v>7779</v>
      </c>
      <c r="H145" s="4" t="s">
        <v>8254</v>
      </c>
      <c r="I145" s="1"/>
      <c r="J145" s="1" t="s">
        <v>1627</v>
      </c>
      <c r="K145" s="1">
        <v>310</v>
      </c>
      <c r="L145" s="1" t="s">
        <v>27</v>
      </c>
      <c r="M145" s="1">
        <v>0</v>
      </c>
      <c r="N145" s="1">
        <v>0</v>
      </c>
      <c r="O145" s="1">
        <v>2.853433329</v>
      </c>
      <c r="P145" s="1">
        <v>0</v>
      </c>
      <c r="Q145" s="1">
        <v>0</v>
      </c>
      <c r="R145" s="4">
        <v>2.6992738200000001E-2</v>
      </c>
      <c r="S145" s="16">
        <v>0.74193697079999998</v>
      </c>
      <c r="T145" s="3">
        <v>8.6312957999999992E-3</v>
      </c>
      <c r="U145" s="3" t="s">
        <v>1627</v>
      </c>
      <c r="V145" s="3"/>
      <c r="W145" s="3"/>
      <c r="X145" s="3"/>
      <c r="Y145" s="3"/>
      <c r="Z145" s="3"/>
      <c r="AA145" s="3"/>
      <c r="AB145" s="28" t="str">
        <f>[1]IT!B$182</f>
        <v>7.(a).(ii)</v>
      </c>
      <c r="AC145" s="31" t="str">
        <f>[1]IT!C$182</f>
        <v>AZ. AGR. ALLEVAMENTO TRIS DI ZILETTI P.D. &amp; C. S.S.</v>
      </c>
      <c r="AD145" s="31" t="str">
        <f>[1]IT!D$182</f>
        <v>ALLEVAMENTO TRIS DI ZILETTI P.D. &amp; C. S.S.</v>
      </c>
      <c r="AE145" s="31">
        <f>[1]IT!E$182</f>
        <v>26895</v>
      </c>
      <c r="AF145" s="31" t="str">
        <f>[1]IT!F$182</f>
        <v>CNA BOLOGNA - LOC. PER CIGOLE</v>
      </c>
      <c r="AG145" s="31" t="str">
        <f>[1]IT!G$182</f>
        <v>SNC</v>
      </c>
      <c r="AH145" s="31" t="str">
        <f>[1]IT!H$182</f>
        <v>BASSANO BRESCIANO</v>
      </c>
      <c r="AI145" s="31" t="str">
        <f>[1]IT!I$182</f>
        <v>25020</v>
      </c>
      <c r="AJ145" s="31">
        <f>[1]IT!J$182</f>
        <v>0</v>
      </c>
      <c r="AK145" s="31">
        <f>[1]IT!K$182</f>
        <v>0</v>
      </c>
      <c r="AL145" s="20"/>
      <c r="AM145" s="20"/>
      <c r="AN145" s="42" t="s">
        <v>12971</v>
      </c>
      <c r="AO145" s="5"/>
    </row>
    <row r="146" spans="1:41" s="31" customFormat="1">
      <c r="A146" s="4" t="s">
        <v>7538</v>
      </c>
      <c r="B146" s="4">
        <v>2012</v>
      </c>
      <c r="C146" s="4" t="s">
        <v>8257</v>
      </c>
      <c r="D146" s="4" t="s">
        <v>8258</v>
      </c>
      <c r="E146" s="4" t="s">
        <v>2217</v>
      </c>
      <c r="F146" s="4">
        <v>191</v>
      </c>
      <c r="G146" s="4" t="s">
        <v>7779</v>
      </c>
      <c r="H146" s="4" t="s">
        <v>8254</v>
      </c>
      <c r="I146" s="1"/>
      <c r="J146" s="1" t="s">
        <v>1627</v>
      </c>
      <c r="K146" s="1">
        <v>310</v>
      </c>
      <c r="L146" s="1" t="s">
        <v>27</v>
      </c>
      <c r="M146" s="1">
        <v>0</v>
      </c>
      <c r="N146" s="1">
        <v>0</v>
      </c>
      <c r="O146" s="1">
        <v>0</v>
      </c>
      <c r="P146" s="1">
        <v>0</v>
      </c>
      <c r="Q146" s="1">
        <v>0</v>
      </c>
      <c r="R146" s="4">
        <v>0</v>
      </c>
      <c r="S146" s="16">
        <v>0</v>
      </c>
      <c r="T146" s="3">
        <v>0</v>
      </c>
      <c r="U146" s="3" t="s">
        <v>1627</v>
      </c>
      <c r="V146" s="3"/>
      <c r="W146" s="3"/>
      <c r="X146" s="3"/>
      <c r="Y146" s="3"/>
      <c r="Z146" s="3"/>
      <c r="AA146" s="3"/>
      <c r="AB146" s="28" t="str">
        <f>[1]IT!B$182</f>
        <v>7.(a).(ii)</v>
      </c>
      <c r="AC146" s="31" t="str">
        <f>[1]IT!C$182</f>
        <v>AZ. AGR. ALLEVAMENTO TRIS DI ZILETTI P.D. &amp; C. S.S.</v>
      </c>
      <c r="AD146" s="31" t="str">
        <f>[1]IT!D$182</f>
        <v>ALLEVAMENTO TRIS DI ZILETTI P.D. &amp; C. S.S.</v>
      </c>
      <c r="AE146" s="31">
        <f>[1]IT!E$182</f>
        <v>26895</v>
      </c>
      <c r="AF146" s="31" t="str">
        <f>[1]IT!F$182</f>
        <v>CNA BOLOGNA - LOC. PER CIGOLE</v>
      </c>
      <c r="AG146" s="31" t="str">
        <f>[1]IT!G$182</f>
        <v>SNC</v>
      </c>
      <c r="AH146" s="31" t="str">
        <f>[1]IT!H$182</f>
        <v>BASSANO BRESCIANO</v>
      </c>
      <c r="AI146" s="31" t="str">
        <f>[1]IT!I$182</f>
        <v>25020</v>
      </c>
      <c r="AJ146" s="31">
        <f>[1]IT!J$182</f>
        <v>0</v>
      </c>
      <c r="AK146" s="31">
        <f>[1]IT!K$182</f>
        <v>0</v>
      </c>
      <c r="AL146" s="20"/>
      <c r="AM146" s="20"/>
      <c r="AN146" s="42" t="s">
        <v>12971</v>
      </c>
      <c r="AO146" s="5"/>
    </row>
    <row r="147" spans="1:41" s="31" customFormat="1">
      <c r="A147" s="4" t="s">
        <v>7538</v>
      </c>
      <c r="B147" s="4">
        <v>2012</v>
      </c>
      <c r="C147" s="4" t="s">
        <v>8259</v>
      </c>
      <c r="D147" s="4" t="s">
        <v>8260</v>
      </c>
      <c r="E147" s="4" t="s">
        <v>2221</v>
      </c>
      <c r="F147" s="4">
        <v>192</v>
      </c>
      <c r="G147" s="4" t="s">
        <v>7779</v>
      </c>
      <c r="H147" s="4" t="s">
        <v>8254</v>
      </c>
      <c r="I147" s="1"/>
      <c r="J147" s="1" t="s">
        <v>1627</v>
      </c>
      <c r="K147" s="1">
        <v>310</v>
      </c>
      <c r="L147" s="1" t="s">
        <v>27</v>
      </c>
      <c r="M147" s="1">
        <v>0</v>
      </c>
      <c r="N147" s="1">
        <v>0</v>
      </c>
      <c r="O147" s="1">
        <v>5.2940396520000004</v>
      </c>
      <c r="P147" s="1">
        <v>0</v>
      </c>
      <c r="Q147" s="1">
        <v>0</v>
      </c>
      <c r="R147" s="4">
        <v>9.2420295299999997E-2</v>
      </c>
      <c r="S147" s="16">
        <v>1.8600729438000001</v>
      </c>
      <c r="T147" s="3">
        <v>2.4394715399999999E-2</v>
      </c>
      <c r="U147" s="3" t="s">
        <v>1627</v>
      </c>
      <c r="V147" s="3"/>
      <c r="W147" s="3"/>
      <c r="X147" s="3"/>
      <c r="Y147" s="3"/>
      <c r="Z147" s="3"/>
      <c r="AA147" s="3"/>
      <c r="AB147" s="28" t="str">
        <f>[1]IT!B$182</f>
        <v>7.(a).(ii)</v>
      </c>
      <c r="AC147" s="31" t="str">
        <f>[1]IT!C$182</f>
        <v>AZ. AGR. ALLEVAMENTO TRIS DI ZILETTI P.D. &amp; C. S.S.</v>
      </c>
      <c r="AD147" s="31" t="str">
        <f>[1]IT!D$182</f>
        <v>ALLEVAMENTO TRIS DI ZILETTI P.D. &amp; C. S.S.</v>
      </c>
      <c r="AE147" s="31">
        <f>[1]IT!E$182</f>
        <v>26895</v>
      </c>
      <c r="AF147" s="31" t="str">
        <f>[1]IT!F$182</f>
        <v>CNA BOLOGNA - LOC. PER CIGOLE</v>
      </c>
      <c r="AG147" s="31" t="str">
        <f>[1]IT!G$182</f>
        <v>SNC</v>
      </c>
      <c r="AH147" s="31" t="str">
        <f>[1]IT!H$182</f>
        <v>BASSANO BRESCIANO</v>
      </c>
      <c r="AI147" s="31" t="str">
        <f>[1]IT!I$182</f>
        <v>25020</v>
      </c>
      <c r="AJ147" s="31">
        <f>[1]IT!J$182</f>
        <v>0</v>
      </c>
      <c r="AK147" s="31">
        <f>[1]IT!K$182</f>
        <v>0</v>
      </c>
      <c r="AL147" s="20"/>
      <c r="AM147" s="20"/>
      <c r="AN147" s="42" t="s">
        <v>12971</v>
      </c>
      <c r="AO147" s="5"/>
    </row>
    <row r="148" spans="1:41" s="31" customFormat="1">
      <c r="A148" s="4" t="s">
        <v>7538</v>
      </c>
      <c r="B148" s="4">
        <v>2012</v>
      </c>
      <c r="C148" s="4" t="s">
        <v>7961</v>
      </c>
      <c r="D148" s="4" t="s">
        <v>7962</v>
      </c>
      <c r="E148" s="4" t="s">
        <v>2049</v>
      </c>
      <c r="F148" s="4">
        <v>154</v>
      </c>
      <c r="G148" s="4" t="s">
        <v>7963</v>
      </c>
      <c r="H148" s="4" t="s">
        <v>7964</v>
      </c>
      <c r="I148" s="4"/>
      <c r="J148" s="4" t="s">
        <v>1627</v>
      </c>
      <c r="K148" s="4">
        <v>111.5</v>
      </c>
      <c r="L148" s="4" t="s">
        <v>27</v>
      </c>
      <c r="M148" s="4">
        <v>0</v>
      </c>
      <c r="N148" s="4">
        <v>0</v>
      </c>
      <c r="O148" s="4">
        <v>0</v>
      </c>
      <c r="P148" s="4">
        <v>681.83264250000002</v>
      </c>
      <c r="Q148" s="4">
        <v>0</v>
      </c>
      <c r="R148" s="4">
        <v>17</v>
      </c>
      <c r="S148" s="16">
        <v>28</v>
      </c>
      <c r="T148" s="16">
        <v>0</v>
      </c>
      <c r="U148" s="16"/>
      <c r="V148" s="16"/>
      <c r="W148" s="16"/>
      <c r="X148" s="16"/>
      <c r="Y148" s="16"/>
      <c r="Z148" s="16"/>
      <c r="AA148" s="16"/>
      <c r="AB148" s="28" t="str">
        <f>[1]IT!B$1169</f>
        <v>1.(c)</v>
      </c>
      <c r="AC148" s="31" t="str">
        <f>[1]IT!C$1169</f>
        <v>ELETTROGORIZIA S.P.A.</v>
      </c>
      <c r="AD148" s="31" t="str">
        <f>[1]IT!D$1169</f>
        <v>Centrale elettrica a ciclo combinato di Elettrogorizia S.p.A.</v>
      </c>
      <c r="AE148" s="31">
        <f>[1]IT!E$1169</f>
        <v>28187</v>
      </c>
      <c r="AF148" s="31" t="str">
        <f>[1]IT!F$1169</f>
        <v>VIA Anton Gregorcic</v>
      </c>
      <c r="AG148" s="31" t="str">
        <f>[1]IT!G$1169</f>
        <v>24/b</v>
      </c>
      <c r="AH148" s="31" t="str">
        <f>[1]IT!H$1169</f>
        <v>GORIZIA</v>
      </c>
      <c r="AI148" s="31" t="str">
        <f>[1]IT!I$1169</f>
        <v>34170</v>
      </c>
      <c r="AJ148" s="31">
        <f>[1]IT!J$1169</f>
        <v>0</v>
      </c>
      <c r="AK148" s="31">
        <f>[1]IT!K$1169</f>
        <v>0</v>
      </c>
      <c r="AL148" s="31">
        <f>[1]IT!L$1169</f>
        <v>0</v>
      </c>
      <c r="AM148" s="31">
        <f>[1]IT!M$1169</f>
        <v>0</v>
      </c>
      <c r="AN148" s="42" t="s">
        <v>810</v>
      </c>
    </row>
    <row r="149" spans="1:41" s="31" customFormat="1">
      <c r="A149" s="4" t="s">
        <v>7538</v>
      </c>
      <c r="B149" s="4">
        <v>2012</v>
      </c>
      <c r="C149" s="4" t="s">
        <v>8139</v>
      </c>
      <c r="D149" s="4" t="s">
        <v>8140</v>
      </c>
      <c r="E149" s="4" t="s">
        <v>2201</v>
      </c>
      <c r="F149" s="4">
        <v>187</v>
      </c>
      <c r="G149" s="4" t="s">
        <v>7779</v>
      </c>
      <c r="H149" s="4" t="s">
        <v>8141</v>
      </c>
      <c r="I149" s="4"/>
      <c r="J149" s="4" t="s">
        <v>1627</v>
      </c>
      <c r="K149" s="4">
        <v>200</v>
      </c>
      <c r="L149" s="4" t="s">
        <v>8</v>
      </c>
      <c r="M149" s="4">
        <v>0</v>
      </c>
      <c r="N149" s="4">
        <v>1668.1637579000001</v>
      </c>
      <c r="O149" s="4">
        <v>36.706367258999997</v>
      </c>
      <c r="P149" s="4">
        <v>0</v>
      </c>
      <c r="Q149" s="4">
        <v>0</v>
      </c>
      <c r="R149" s="4">
        <v>173.67363726500801</v>
      </c>
      <c r="S149" s="16">
        <v>197.1</v>
      </c>
      <c r="T149" s="16">
        <v>3.9</v>
      </c>
      <c r="U149" s="16" t="s">
        <v>1627</v>
      </c>
      <c r="V149" s="16"/>
      <c r="W149" s="16"/>
      <c r="X149" s="16"/>
      <c r="Y149" s="16"/>
      <c r="Z149" s="16"/>
      <c r="AA149" s="16"/>
      <c r="AB149" s="28" t="str">
        <f>[1]IT!B$1212</f>
        <v>1.(c)</v>
      </c>
      <c r="AC149" s="31" t="str">
        <f>[1]IT!C$1212</f>
        <v>ENEL PRODUZIONE SPA</v>
      </c>
      <c r="AD149" s="31" t="str">
        <f>[1]IT!D$1212</f>
        <v>Unità di  Bussines  Bastardo - Centrale Pietro Vannucci</v>
      </c>
      <c r="AE149" s="31">
        <f>[1]IT!E$1212</f>
        <v>5712</v>
      </c>
      <c r="AF149" s="31" t="str">
        <f>[1]IT!F$1212</f>
        <v>LOC Ponte di Ferro - S. P. 415 - km 13,500</v>
      </c>
      <c r="AG149" s="31" t="str">
        <f>[1]IT!G$1212</f>
        <v>SNC</v>
      </c>
      <c r="AH149" s="31" t="str">
        <f>[1]IT!H$1212</f>
        <v>GUALDO CATTANEO</v>
      </c>
      <c r="AI149" s="31" t="str">
        <f>[1]IT!I$1212</f>
        <v>06035</v>
      </c>
      <c r="AJ149" s="31">
        <f>[1]IT!J$1212</f>
        <v>349</v>
      </c>
      <c r="AK149" s="31">
        <f>[1]IT!K$1212</f>
        <v>301</v>
      </c>
      <c r="AL149" s="31">
        <f>[1]IT!L$1212</f>
        <v>0</v>
      </c>
      <c r="AM149" s="31">
        <f>[1]IT!M$1212</f>
        <v>284</v>
      </c>
      <c r="AN149" s="8" t="s">
        <v>810</v>
      </c>
      <c r="AO149" s="5"/>
    </row>
    <row r="150" spans="1:41" s="31" customFormat="1">
      <c r="A150" s="4" t="s">
        <v>7538</v>
      </c>
      <c r="B150" s="4">
        <v>2012</v>
      </c>
      <c r="C150" s="4" t="s">
        <v>8142</v>
      </c>
      <c r="D150" s="4" t="s">
        <v>8143</v>
      </c>
      <c r="E150" s="4" t="s">
        <v>2205</v>
      </c>
      <c r="F150" s="4">
        <v>188</v>
      </c>
      <c r="G150" s="4" t="s">
        <v>7779</v>
      </c>
      <c r="H150" s="4" t="s">
        <v>8141</v>
      </c>
      <c r="I150" s="4"/>
      <c r="J150" s="4" t="s">
        <v>1627</v>
      </c>
      <c r="K150" s="4">
        <v>200</v>
      </c>
      <c r="L150" s="4" t="s">
        <v>8</v>
      </c>
      <c r="M150" s="4">
        <v>0</v>
      </c>
      <c r="N150" s="4">
        <v>1241.8754297999999</v>
      </c>
      <c r="O150" s="4">
        <v>22.977618948</v>
      </c>
      <c r="P150" s="4">
        <v>0</v>
      </c>
      <c r="Q150" s="4">
        <v>0</v>
      </c>
      <c r="R150" s="4">
        <v>127.17686960838</v>
      </c>
      <c r="S150" s="16">
        <v>152.19999999999999</v>
      </c>
      <c r="T150" s="16">
        <v>3.5184675182230598</v>
      </c>
      <c r="U150" s="16" t="s">
        <v>1627</v>
      </c>
      <c r="V150" s="16"/>
      <c r="W150" s="16"/>
      <c r="X150" s="16"/>
      <c r="Y150" s="16"/>
      <c r="Z150" s="16"/>
      <c r="AA150" s="16"/>
      <c r="AB150" s="28" t="str">
        <f>[1]IT!B$1212</f>
        <v>1.(c)</v>
      </c>
      <c r="AC150" s="31" t="str">
        <f>[1]IT!C$1212</f>
        <v>ENEL PRODUZIONE SPA</v>
      </c>
      <c r="AD150" s="31" t="str">
        <f>[1]IT!D$1212</f>
        <v>Unità di  Bussines  Bastardo - Centrale Pietro Vannucci</v>
      </c>
      <c r="AE150" s="31">
        <f>[1]IT!E$1212</f>
        <v>5712</v>
      </c>
      <c r="AF150" s="31" t="str">
        <f>[1]IT!F$1212</f>
        <v>LOC Ponte di Ferro - S. P. 415 - km 13,500</v>
      </c>
      <c r="AG150" s="31" t="str">
        <f>[1]IT!G$1212</f>
        <v>SNC</v>
      </c>
      <c r="AH150" s="31" t="str">
        <f>[1]IT!H$1212</f>
        <v>GUALDO CATTANEO</v>
      </c>
      <c r="AI150" s="31" t="str">
        <f>[1]IT!I$1212</f>
        <v>06035</v>
      </c>
      <c r="AJ150" s="31">
        <f>[1]IT!J$1212</f>
        <v>349</v>
      </c>
      <c r="AK150" s="31">
        <f>[1]IT!K$1212</f>
        <v>301</v>
      </c>
      <c r="AL150" s="31">
        <f>[1]IT!L$1212</f>
        <v>0</v>
      </c>
      <c r="AM150" s="31">
        <f>[1]IT!M$1212</f>
        <v>284</v>
      </c>
      <c r="AN150" s="8" t="s">
        <v>810</v>
      </c>
      <c r="AO150" s="5"/>
    </row>
    <row r="151" spans="1:41" s="31" customFormat="1">
      <c r="A151" s="4" t="s">
        <v>7538</v>
      </c>
      <c r="B151" s="4">
        <v>2012</v>
      </c>
      <c r="C151" s="4" t="s">
        <v>8104</v>
      </c>
      <c r="D151" s="4" t="s">
        <v>8105</v>
      </c>
      <c r="E151" s="4" t="s">
        <v>2874</v>
      </c>
      <c r="F151" s="4">
        <v>335</v>
      </c>
      <c r="G151" s="4" t="s">
        <v>8106</v>
      </c>
      <c r="H151" s="4" t="s">
        <v>8107</v>
      </c>
      <c r="I151" s="4"/>
      <c r="J151" s="4" t="s">
        <v>1627</v>
      </c>
      <c r="K151" s="4">
        <v>165.6</v>
      </c>
      <c r="L151" s="4" t="s">
        <v>27</v>
      </c>
      <c r="M151" s="4">
        <v>0</v>
      </c>
      <c r="N151" s="4">
        <v>0</v>
      </c>
      <c r="O151" s="4">
        <v>5.6259999999999998E-2</v>
      </c>
      <c r="P151" s="4">
        <v>2665.47</v>
      </c>
      <c r="Q151" s="4">
        <v>0</v>
      </c>
      <c r="R151" s="4">
        <v>0</v>
      </c>
      <c r="S151" s="16">
        <v>20.916</v>
      </c>
      <c r="T151" s="16">
        <v>0.19800000000000001</v>
      </c>
      <c r="U151" s="16"/>
      <c r="V151" s="16"/>
      <c r="W151" s="16"/>
      <c r="X151" s="16"/>
      <c r="Y151" s="16"/>
      <c r="Z151" s="16"/>
      <c r="AA151" s="16"/>
      <c r="AB151" s="28" t="str">
        <f>[1]IT!B$1229</f>
        <v>5.(c)</v>
      </c>
      <c r="AC151" s="31" t="str">
        <f>[1]IT!C$1229</f>
        <v>HERA SPA</v>
      </c>
      <c r="AD151" s="31" t="str">
        <f>[1]IT!D$1229</f>
        <v>IMPIANTO DI TRATTAMENTO ACQUE REFLUE URBANE "SANTERNO"</v>
      </c>
      <c r="AE151" s="31">
        <f>[1]IT!E$1229</f>
        <v>26832</v>
      </c>
      <c r="AF151" s="31" t="str">
        <f>[1]IT!F$1229</f>
        <v>VIA LUGHESE</v>
      </c>
      <c r="AG151" s="31" t="str">
        <f>[1]IT!G$1229</f>
        <v>1</v>
      </c>
      <c r="AH151" s="31" t="str">
        <f>[1]IT!H$1229</f>
        <v>IMOLA</v>
      </c>
      <c r="AI151" s="31" t="str">
        <f>[1]IT!I$1229</f>
        <v>40026</v>
      </c>
      <c r="AJ151" s="31">
        <f>[1]IT!J$1229</f>
        <v>0</v>
      </c>
      <c r="AK151" s="31">
        <f>[1]IT!K$1229</f>
        <v>0</v>
      </c>
      <c r="AL151" s="31">
        <f>[1]IT!L$1229</f>
        <v>0</v>
      </c>
      <c r="AM151" s="31">
        <f>[1]IT!M$1229</f>
        <v>0</v>
      </c>
      <c r="AN151" s="8" t="s">
        <v>810</v>
      </c>
      <c r="AO151" s="5"/>
    </row>
    <row r="152" spans="1:41" s="31" customFormat="1">
      <c r="A152" s="4" t="s">
        <v>7538</v>
      </c>
      <c r="B152" s="4">
        <v>2012</v>
      </c>
      <c r="C152" s="4" t="s">
        <v>7693</v>
      </c>
      <c r="D152" s="4" t="s">
        <v>7694</v>
      </c>
      <c r="E152" s="4" t="s">
        <v>3196</v>
      </c>
      <c r="F152" s="4">
        <v>409</v>
      </c>
      <c r="G152" s="4" t="s">
        <v>7598</v>
      </c>
      <c r="H152" s="4" t="s">
        <v>7695</v>
      </c>
      <c r="I152" s="4"/>
      <c r="J152" s="4" t="s">
        <v>1627</v>
      </c>
      <c r="K152" s="4">
        <v>62.021000000000001</v>
      </c>
      <c r="L152" s="4" t="s">
        <v>27</v>
      </c>
      <c r="M152" s="4">
        <v>0</v>
      </c>
      <c r="N152" s="4">
        <v>0</v>
      </c>
      <c r="O152" s="4">
        <v>0</v>
      </c>
      <c r="P152" s="4">
        <v>138.34625595000003</v>
      </c>
      <c r="Q152" s="4">
        <v>0</v>
      </c>
      <c r="R152" s="4">
        <v>0</v>
      </c>
      <c r="S152" s="16">
        <v>7.34</v>
      </c>
      <c r="T152" s="16">
        <v>0</v>
      </c>
      <c r="U152" s="16" t="s">
        <v>1627</v>
      </c>
      <c r="V152" s="16"/>
      <c r="W152" s="16"/>
      <c r="X152" s="16"/>
      <c r="Y152" s="16"/>
      <c r="Z152" s="16"/>
      <c r="AA152" s="16"/>
      <c r="AB152" s="28" t="str">
        <f>[1]IT!B$1257</f>
        <v>1.(c)</v>
      </c>
      <c r="AC152" s="31" t="str">
        <f>[1]IT!C$1257</f>
        <v>SNAM RETE GAS SPA</v>
      </c>
      <c r="AD152" s="31" t="str">
        <f>[1]IT!D$1257</f>
        <v>Centrale compressione gas di Istrana</v>
      </c>
      <c r="AE152" s="31">
        <f>[1]IT!E$1257</f>
        <v>27320</v>
      </c>
      <c r="AF152" s="31" t="str">
        <f>[1]IT!F$1257</f>
        <v>VIA Tre Comuni</v>
      </c>
      <c r="AG152" s="31" t="str">
        <f>[1]IT!G$1257</f>
        <v>10</v>
      </c>
      <c r="AH152" s="31" t="str">
        <f>[1]IT!H$1257</f>
        <v>ISTRANA</v>
      </c>
      <c r="AI152" s="31" t="str">
        <f>[1]IT!I$1257</f>
        <v>31036</v>
      </c>
      <c r="AJ152" s="31">
        <f>[1]IT!J$1257</f>
        <v>0</v>
      </c>
      <c r="AK152" s="31">
        <f>[1]IT!K$1257</f>
        <v>0</v>
      </c>
      <c r="AL152" s="31">
        <f>[1]IT!L$1257</f>
        <v>0</v>
      </c>
      <c r="AM152" s="31">
        <f>[1]IT!M$1257</f>
        <v>0</v>
      </c>
      <c r="AN152" s="42" t="s">
        <v>810</v>
      </c>
    </row>
    <row r="153" spans="1:41" s="31" customFormat="1">
      <c r="A153" s="4" t="s">
        <v>7538</v>
      </c>
      <c r="B153" s="4">
        <v>2012</v>
      </c>
      <c r="C153" s="4" t="s">
        <v>7696</v>
      </c>
      <c r="D153" s="4" t="s">
        <v>7697</v>
      </c>
      <c r="E153" s="4" t="s">
        <v>3201</v>
      </c>
      <c r="F153" s="4">
        <v>410</v>
      </c>
      <c r="G153" s="4" t="s">
        <v>7598</v>
      </c>
      <c r="H153" s="4" t="s">
        <v>7695</v>
      </c>
      <c r="I153" s="4"/>
      <c r="J153" s="4" t="s">
        <v>1627</v>
      </c>
      <c r="K153" s="4">
        <v>62.021000000000001</v>
      </c>
      <c r="L153" s="4" t="s">
        <v>27</v>
      </c>
      <c r="M153" s="4">
        <v>0</v>
      </c>
      <c r="N153" s="4">
        <v>0</v>
      </c>
      <c r="O153" s="4">
        <v>0</v>
      </c>
      <c r="P153" s="4">
        <v>110.86042184</v>
      </c>
      <c r="Q153" s="4">
        <v>0</v>
      </c>
      <c r="R153" s="4">
        <v>0</v>
      </c>
      <c r="S153" s="16">
        <v>6.1</v>
      </c>
      <c r="T153" s="16">
        <v>0</v>
      </c>
      <c r="U153" s="16" t="s">
        <v>1627</v>
      </c>
      <c r="V153" s="16"/>
      <c r="W153" s="16"/>
      <c r="X153" s="16"/>
      <c r="Y153" s="16"/>
      <c r="Z153" s="16"/>
      <c r="AA153" s="16"/>
      <c r="AB153" s="28" t="str">
        <f>[1]IT!B$1257</f>
        <v>1.(c)</v>
      </c>
      <c r="AC153" s="31" t="str">
        <f>[1]IT!C$1257</f>
        <v>SNAM RETE GAS SPA</v>
      </c>
      <c r="AD153" s="31" t="str">
        <f>[1]IT!D$1257</f>
        <v>Centrale compressione gas di Istrana</v>
      </c>
      <c r="AE153" s="31">
        <f>[1]IT!E$1257</f>
        <v>27320</v>
      </c>
      <c r="AF153" s="31" t="str">
        <f>[1]IT!F$1257</f>
        <v>VIA Tre Comuni</v>
      </c>
      <c r="AG153" s="31" t="str">
        <f>[1]IT!G$1257</f>
        <v>10</v>
      </c>
      <c r="AH153" s="31" t="str">
        <f>[1]IT!H$1257</f>
        <v>ISTRANA</v>
      </c>
      <c r="AI153" s="31" t="str">
        <f>[1]IT!I$1257</f>
        <v>31036</v>
      </c>
      <c r="AJ153" s="31">
        <f>[1]IT!J$1257</f>
        <v>0</v>
      </c>
      <c r="AK153" s="31">
        <f>[1]IT!K$1257</f>
        <v>0</v>
      </c>
      <c r="AL153" s="31">
        <f>[1]IT!L$1257</f>
        <v>0</v>
      </c>
      <c r="AM153" s="31">
        <f>[1]IT!M$1257</f>
        <v>0</v>
      </c>
      <c r="AN153" s="42" t="s">
        <v>810</v>
      </c>
    </row>
    <row r="154" spans="1:41" s="31" customFormat="1">
      <c r="A154" s="4" t="s">
        <v>7538</v>
      </c>
      <c r="B154" s="4">
        <v>2012</v>
      </c>
      <c r="C154" s="4" t="s">
        <v>8224</v>
      </c>
      <c r="D154" s="4" t="s">
        <v>8225</v>
      </c>
      <c r="E154" s="4" t="s">
        <v>2947</v>
      </c>
      <c r="F154" s="4">
        <v>352</v>
      </c>
      <c r="G154" s="4" t="s">
        <v>8226</v>
      </c>
      <c r="H154" s="4" t="s">
        <v>8227</v>
      </c>
      <c r="I154" s="4"/>
      <c r="J154" s="4" t="s">
        <v>1627</v>
      </c>
      <c r="K154" s="4">
        <v>299</v>
      </c>
      <c r="L154" s="4" t="s">
        <v>27</v>
      </c>
      <c r="M154" s="4">
        <v>0</v>
      </c>
      <c r="N154" s="4">
        <v>0</v>
      </c>
      <c r="O154" s="4">
        <v>0</v>
      </c>
      <c r="P154" s="4">
        <v>1152.7968813273001</v>
      </c>
      <c r="Q154" s="4">
        <v>0</v>
      </c>
      <c r="R154" s="4">
        <v>0</v>
      </c>
      <c r="S154" s="16">
        <v>21.95</v>
      </c>
      <c r="T154" s="16">
        <v>0</v>
      </c>
      <c r="U154" s="16" t="s">
        <v>1627</v>
      </c>
      <c r="V154" s="16"/>
      <c r="W154" s="16"/>
      <c r="X154" s="16"/>
      <c r="Y154" s="16"/>
      <c r="Z154" s="16"/>
      <c r="AA154" s="16"/>
      <c r="AB154" s="28" t="str">
        <f>[1]IT!B$1260</f>
        <v>1.(c)</v>
      </c>
      <c r="AC154" s="31" t="str">
        <f>[1]IT!C$1260</f>
        <v>JESI ENERGIA SPA</v>
      </c>
      <c r="AD154" s="31" t="str">
        <f>[1]IT!D$1260</f>
        <v>CENTRALE TERMOELETTRICA DI JESI</v>
      </c>
      <c r="AE154" s="31">
        <f>[1]IT!E$1260</f>
        <v>6054</v>
      </c>
      <c r="AF154" s="31" t="str">
        <f>[1]IT!F$1260</f>
        <v>VIA DELLA BARCHETTA</v>
      </c>
      <c r="AG154" s="31" t="str">
        <f>[1]IT!G$1260</f>
        <v>1</v>
      </c>
      <c r="AH154" s="31" t="str">
        <f>[1]IT!H$1260</f>
        <v>JESI</v>
      </c>
      <c r="AI154" s="31" t="str">
        <f>[1]IT!I$1260</f>
        <v>60035</v>
      </c>
      <c r="AJ154" s="31">
        <f>[1]IT!J$1260</f>
        <v>0</v>
      </c>
      <c r="AK154" s="31">
        <f>[1]IT!K$1260</f>
        <v>0</v>
      </c>
      <c r="AL154" s="31">
        <f>[1]IT!L$1260</f>
        <v>0</v>
      </c>
      <c r="AM154" s="31">
        <f>[1]IT!M$1260</f>
        <v>0</v>
      </c>
      <c r="AN154" s="8" t="s">
        <v>810</v>
      </c>
      <c r="AO154" s="5"/>
    </row>
    <row r="155" spans="1:41" s="31" customFormat="1">
      <c r="A155" s="4" t="s">
        <v>7538</v>
      </c>
      <c r="B155" s="4">
        <v>2012</v>
      </c>
      <c r="C155" s="4" t="s">
        <v>8449</v>
      </c>
      <c r="D155" s="4" t="s">
        <v>8450</v>
      </c>
      <c r="E155" s="4" t="s">
        <v>2226</v>
      </c>
      <c r="F155" s="4">
        <v>193</v>
      </c>
      <c r="G155" s="4" t="s">
        <v>7779</v>
      </c>
      <c r="H155" s="4" t="s">
        <v>8451</v>
      </c>
      <c r="I155" s="4"/>
      <c r="J155" s="4" t="s">
        <v>1627</v>
      </c>
      <c r="K155" s="4">
        <v>635</v>
      </c>
      <c r="L155" s="4" t="s">
        <v>27</v>
      </c>
      <c r="M155" s="4">
        <v>0</v>
      </c>
      <c r="N155" s="4">
        <v>0</v>
      </c>
      <c r="O155" s="4">
        <v>0</v>
      </c>
      <c r="P155" s="4">
        <v>581.29999999999995</v>
      </c>
      <c r="Q155" s="4">
        <v>0</v>
      </c>
      <c r="R155" s="4">
        <v>0</v>
      </c>
      <c r="S155" s="16">
        <v>19</v>
      </c>
      <c r="T155" s="16">
        <v>0</v>
      </c>
      <c r="U155" s="16" t="s">
        <v>1627</v>
      </c>
      <c r="V155" s="16"/>
      <c r="W155" s="16"/>
      <c r="X155" s="16"/>
      <c r="Y155" s="16"/>
      <c r="Z155" s="16"/>
      <c r="AA155" s="16"/>
      <c r="AB155" s="28" t="str">
        <f>[1]IT!B$1265</f>
        <v>1.(c)</v>
      </c>
      <c r="AC155" s="31" t="str">
        <f>[1]IT!C$1265</f>
        <v>ENEL PRODUZIONE SPA</v>
      </c>
      <c r="AD155" s="31" t="str">
        <f>[1]IT!D$1265</f>
        <v>Enel Produzione S.p.A. Centrale della Spezia “Eugenio Montale”</v>
      </c>
      <c r="AE155" s="31">
        <f>[1]IT!E$1265</f>
        <v>4870</v>
      </c>
      <c r="AF155" s="31" t="str">
        <f>[1]IT!F$1265</f>
        <v>VIA VALDILOCCHI</v>
      </c>
      <c r="AG155" s="31" t="str">
        <f>[1]IT!G$1265</f>
        <v>32</v>
      </c>
      <c r="AH155" s="31" t="str">
        <f>[1]IT!H$1265</f>
        <v>LA SPEZIA</v>
      </c>
      <c r="AI155" s="31" t="str">
        <f>[1]IT!I$1265</f>
        <v>19136</v>
      </c>
      <c r="AJ155" s="31">
        <f>[1]IT!J$1265</f>
        <v>2280</v>
      </c>
      <c r="AK155" s="31">
        <f>[1]IT!K$1265</f>
        <v>3170</v>
      </c>
      <c r="AL155" s="31">
        <f>[1]IT!L$1265</f>
        <v>95.600000000000009</v>
      </c>
      <c r="AM155" s="31">
        <f>[1]IT!M$1265</f>
        <v>2880</v>
      </c>
      <c r="AN155" s="8" t="s">
        <v>810</v>
      </c>
      <c r="AO155" s="5"/>
    </row>
    <row r="156" spans="1:41" s="31" customFormat="1">
      <c r="A156" s="4" t="s">
        <v>7538</v>
      </c>
      <c r="B156" s="4">
        <v>2012</v>
      </c>
      <c r="C156" s="4" t="s">
        <v>8452</v>
      </c>
      <c r="D156" s="4" t="s">
        <v>8453</v>
      </c>
      <c r="E156" s="4" t="s">
        <v>2230</v>
      </c>
      <c r="F156" s="4">
        <v>194</v>
      </c>
      <c r="G156" s="4" t="s">
        <v>7779</v>
      </c>
      <c r="H156" s="4" t="s">
        <v>8451</v>
      </c>
      <c r="I156" s="4"/>
      <c r="J156" s="4" t="s">
        <v>1627</v>
      </c>
      <c r="K156" s="4">
        <v>635</v>
      </c>
      <c r="L156" s="4" t="s">
        <v>27</v>
      </c>
      <c r="M156" s="4">
        <v>0</v>
      </c>
      <c r="N156" s="4">
        <v>0</v>
      </c>
      <c r="O156" s="4">
        <v>0</v>
      </c>
      <c r="P156" s="4">
        <v>1.0620000000000001</v>
      </c>
      <c r="Q156" s="4">
        <v>0</v>
      </c>
      <c r="R156" s="4">
        <v>0</v>
      </c>
      <c r="S156" s="16">
        <v>0</v>
      </c>
      <c r="T156" s="16">
        <v>0</v>
      </c>
      <c r="U156" s="16" t="s">
        <v>1627</v>
      </c>
      <c r="V156" s="16"/>
      <c r="W156" s="16"/>
      <c r="X156" s="16"/>
      <c r="Y156" s="16"/>
      <c r="Z156" s="16"/>
      <c r="AA156" s="16"/>
      <c r="AB156" s="28" t="str">
        <f>[1]IT!B$1265</f>
        <v>1.(c)</v>
      </c>
      <c r="AC156" s="31" t="str">
        <f>[1]IT!C$1265</f>
        <v>ENEL PRODUZIONE SPA</v>
      </c>
      <c r="AD156" s="31" t="str">
        <f>[1]IT!D$1265</f>
        <v>Enel Produzione S.p.A. Centrale della Spezia “Eugenio Montale”</v>
      </c>
      <c r="AE156" s="31">
        <f>[1]IT!E$1265</f>
        <v>4870</v>
      </c>
      <c r="AF156" s="31" t="str">
        <f>[1]IT!F$1265</f>
        <v>VIA VALDILOCCHI</v>
      </c>
      <c r="AG156" s="31" t="str">
        <f>[1]IT!G$1265</f>
        <v>32</v>
      </c>
      <c r="AH156" s="31" t="str">
        <f>[1]IT!H$1265</f>
        <v>LA SPEZIA</v>
      </c>
      <c r="AI156" s="31" t="str">
        <f>[1]IT!I$1265</f>
        <v>19136</v>
      </c>
      <c r="AJ156" s="31">
        <f>[1]IT!J$1265</f>
        <v>2280</v>
      </c>
      <c r="AK156" s="31">
        <f>[1]IT!K$1265</f>
        <v>3170</v>
      </c>
      <c r="AL156" s="31">
        <f>[1]IT!L$1265</f>
        <v>95.600000000000009</v>
      </c>
      <c r="AM156" s="31">
        <f>[1]IT!M$1265</f>
        <v>2880</v>
      </c>
      <c r="AN156" s="8" t="s">
        <v>810</v>
      </c>
      <c r="AO156" s="5"/>
    </row>
    <row r="157" spans="1:41" s="31" customFormat="1">
      <c r="A157" s="4" t="s">
        <v>7538</v>
      </c>
      <c r="B157" s="4">
        <v>2012</v>
      </c>
      <c r="C157" s="4" t="s">
        <v>8727</v>
      </c>
      <c r="D157" s="4" t="s">
        <v>8728</v>
      </c>
      <c r="E157" s="4" t="s">
        <v>2235</v>
      </c>
      <c r="F157" s="4">
        <v>195</v>
      </c>
      <c r="G157" s="4" t="s">
        <v>7779</v>
      </c>
      <c r="H157" s="4" t="s">
        <v>8451</v>
      </c>
      <c r="I157" s="4"/>
      <c r="J157" s="4" t="s">
        <v>1627</v>
      </c>
      <c r="K157" s="4">
        <v>1540</v>
      </c>
      <c r="L157" s="4" t="s">
        <v>8</v>
      </c>
      <c r="M157" s="4">
        <v>0</v>
      </c>
      <c r="N157" s="4">
        <v>30390</v>
      </c>
      <c r="O157" s="4">
        <v>710.9</v>
      </c>
      <c r="P157" s="4">
        <v>339.1</v>
      </c>
      <c r="Q157" s="4">
        <v>0</v>
      </c>
      <c r="R157" s="4">
        <v>3168</v>
      </c>
      <c r="S157" s="16">
        <v>2259</v>
      </c>
      <c r="T157" s="16">
        <v>101</v>
      </c>
      <c r="U157" s="16" t="s">
        <v>1627</v>
      </c>
      <c r="V157" s="16"/>
      <c r="W157" s="16"/>
      <c r="X157" s="16"/>
      <c r="Y157" s="16"/>
      <c r="Z157" s="16"/>
      <c r="AA157" s="16"/>
      <c r="AB157" s="28" t="str">
        <f>[1]IT!B$1265</f>
        <v>1.(c)</v>
      </c>
      <c r="AC157" s="31" t="str">
        <f>[1]IT!C$1265</f>
        <v>ENEL PRODUZIONE SPA</v>
      </c>
      <c r="AD157" s="31" t="str">
        <f>[1]IT!D$1265</f>
        <v>Enel Produzione S.p.A. Centrale della Spezia “Eugenio Montale”</v>
      </c>
      <c r="AE157" s="31">
        <f>[1]IT!E$1265</f>
        <v>4870</v>
      </c>
      <c r="AF157" s="31" t="str">
        <f>[1]IT!F$1265</f>
        <v>VIA VALDILOCCHI</v>
      </c>
      <c r="AG157" s="31" t="str">
        <f>[1]IT!G$1265</f>
        <v>32</v>
      </c>
      <c r="AH157" s="31" t="str">
        <f>[1]IT!H$1265</f>
        <v>LA SPEZIA</v>
      </c>
      <c r="AI157" s="31" t="str">
        <f>[1]IT!I$1265</f>
        <v>19136</v>
      </c>
      <c r="AJ157" s="31">
        <f>[1]IT!J$1265</f>
        <v>2280</v>
      </c>
      <c r="AK157" s="31">
        <f>[1]IT!K$1265</f>
        <v>3170</v>
      </c>
      <c r="AL157" s="31">
        <f>[1]IT!L$1265</f>
        <v>95.600000000000009</v>
      </c>
      <c r="AM157" s="31">
        <f>[1]IT!M$1265</f>
        <v>2880</v>
      </c>
      <c r="AN157" s="8" t="s">
        <v>810</v>
      </c>
      <c r="AO157" s="5"/>
    </row>
    <row r="158" spans="1:41" s="31" customFormat="1">
      <c r="A158" s="4" t="s">
        <v>7538</v>
      </c>
      <c r="B158" s="4">
        <v>2012</v>
      </c>
      <c r="C158" s="4" t="s">
        <v>8029</v>
      </c>
      <c r="D158" s="4" t="s">
        <v>8030</v>
      </c>
      <c r="E158" s="4" t="s">
        <v>2239</v>
      </c>
      <c r="F158" s="4">
        <v>196</v>
      </c>
      <c r="G158" s="4" t="s">
        <v>7779</v>
      </c>
      <c r="H158" s="4" t="s">
        <v>8031</v>
      </c>
      <c r="I158" s="4"/>
      <c r="J158" s="4" t="s">
        <v>1627</v>
      </c>
      <c r="K158" s="4">
        <v>134.6</v>
      </c>
      <c r="L158" s="4" t="s">
        <v>8</v>
      </c>
      <c r="M158" s="4">
        <v>1.3607100000000001</v>
      </c>
      <c r="N158" s="4">
        <v>0</v>
      </c>
      <c r="O158" s="4">
        <v>10.664186055</v>
      </c>
      <c r="P158" s="4">
        <v>0</v>
      </c>
      <c r="Q158" s="4">
        <v>0</v>
      </c>
      <c r="R158" s="4">
        <v>0.1</v>
      </c>
      <c r="S158" s="16">
        <v>0.7</v>
      </c>
      <c r="T158" s="16">
        <v>0</v>
      </c>
      <c r="U158" s="16" t="s">
        <v>1627</v>
      </c>
      <c r="V158" s="16"/>
      <c r="W158" s="16"/>
      <c r="X158" s="16"/>
      <c r="Y158" s="16"/>
      <c r="Z158" s="16"/>
      <c r="AA158" s="16"/>
      <c r="AB158" s="41" t="str">
        <f>[1]IT!B$1272</f>
        <v>1.(c)</v>
      </c>
      <c r="AC158" s="24" t="str">
        <f>[1]IT!C$1272</f>
        <v>Enel Produzione S.p.a.</v>
      </c>
      <c r="AD158" s="24" t="str">
        <f>[1]IT!D$1272</f>
        <v>Centrale Termoelettrica Mercure</v>
      </c>
      <c r="AE158" s="24">
        <f>[1]IT!E$1272</f>
        <v>158935</v>
      </c>
      <c r="AF158" s="24" t="str">
        <f>[1]IT!F$1272</f>
        <v>Contrada Pianette - SP n. 4 - Km 4-5</v>
      </c>
      <c r="AG158" s="24" t="str">
        <f>[1]IT!G$1272</f>
        <v>SNC</v>
      </c>
      <c r="AH158" s="24" t="str">
        <f>[1]IT!H$1272</f>
        <v>LAINO BORGO</v>
      </c>
      <c r="AI158" s="24" t="str">
        <f>[1]IT!I$1272</f>
        <v>87014</v>
      </c>
      <c r="AJ158" s="24">
        <f>[1]IT!J$1272</f>
        <v>0</v>
      </c>
      <c r="AK158" s="24">
        <f>[1]IT!K$1272</f>
        <v>0</v>
      </c>
      <c r="AL158" s="24">
        <f>[1]IT!L$1272</f>
        <v>0</v>
      </c>
      <c r="AM158" s="24">
        <f>[1]IT!M$1272</f>
        <v>0</v>
      </c>
      <c r="AN158" s="23" t="s">
        <v>810</v>
      </c>
      <c r="AO158" s="24"/>
    </row>
    <row r="159" spans="1:41" s="67" customFormat="1">
      <c r="A159" s="1" t="s">
        <v>7538</v>
      </c>
      <c r="B159" s="1">
        <v>2012</v>
      </c>
      <c r="C159" s="1" t="s">
        <v>8368</v>
      </c>
      <c r="D159" s="1" t="s">
        <v>8369</v>
      </c>
      <c r="E159" s="1" t="s">
        <v>2243</v>
      </c>
      <c r="F159" s="1">
        <v>197</v>
      </c>
      <c r="G159" s="1" t="s">
        <v>7779</v>
      </c>
      <c r="H159" s="1" t="s">
        <v>8370</v>
      </c>
      <c r="I159" s="1"/>
      <c r="J159" s="1" t="s">
        <v>1627</v>
      </c>
      <c r="K159" s="1">
        <v>430</v>
      </c>
      <c r="L159" s="1" t="s">
        <v>27</v>
      </c>
      <c r="M159" s="1">
        <v>0</v>
      </c>
      <c r="N159" s="1">
        <v>0</v>
      </c>
      <c r="O159" s="1">
        <v>0</v>
      </c>
      <c r="P159" s="1">
        <v>31.599687249999999</v>
      </c>
      <c r="Q159" s="1">
        <v>0</v>
      </c>
      <c r="R159" s="1">
        <v>6.5000000000000002E-2</v>
      </c>
      <c r="S159" s="3">
        <v>14.039</v>
      </c>
      <c r="T159" s="3">
        <v>5.0999999999999997E-2</v>
      </c>
      <c r="U159" s="3" t="s">
        <v>1627</v>
      </c>
      <c r="V159" s="3"/>
      <c r="W159" s="3"/>
      <c r="X159" s="3"/>
      <c r="Y159" s="3"/>
      <c r="Z159" s="3"/>
      <c r="AA159" s="3"/>
      <c r="AB159" s="12"/>
      <c r="AC159" s="20"/>
      <c r="AD159" s="20"/>
      <c r="AE159" s="20"/>
      <c r="AF159" s="20"/>
      <c r="AG159" s="20"/>
      <c r="AH159" s="20"/>
      <c r="AI159" s="20"/>
      <c r="AJ159" s="20"/>
      <c r="AK159" s="20"/>
      <c r="AL159" s="20"/>
      <c r="AM159" s="20"/>
      <c r="AN159" s="8"/>
      <c r="AO159"/>
    </row>
    <row r="160" spans="1:41" s="67" customFormat="1">
      <c r="A160" s="1" t="s">
        <v>7538</v>
      </c>
      <c r="B160" s="1">
        <v>2012</v>
      </c>
      <c r="C160" s="1" t="s">
        <v>8371</v>
      </c>
      <c r="D160" s="1" t="s">
        <v>8372</v>
      </c>
      <c r="E160" s="1" t="s">
        <v>2247</v>
      </c>
      <c r="F160" s="1">
        <v>198</v>
      </c>
      <c r="G160" s="1" t="s">
        <v>7779</v>
      </c>
      <c r="H160" s="1" t="s">
        <v>8370</v>
      </c>
      <c r="I160" s="1"/>
      <c r="J160" s="1" t="s">
        <v>1627</v>
      </c>
      <c r="K160" s="1">
        <v>430</v>
      </c>
      <c r="L160" s="1" t="s">
        <v>27</v>
      </c>
      <c r="M160" s="1">
        <v>0</v>
      </c>
      <c r="N160" s="1">
        <v>0</v>
      </c>
      <c r="O160" s="1">
        <v>0</v>
      </c>
      <c r="P160" s="1">
        <v>19.679503700000001</v>
      </c>
      <c r="Q160" s="1">
        <v>0</v>
      </c>
      <c r="R160" s="1">
        <v>5.0999999999999997E-2</v>
      </c>
      <c r="S160" s="3">
        <v>9.0129999999999999</v>
      </c>
      <c r="T160" s="3">
        <v>2.9000000000000001E-2</v>
      </c>
      <c r="U160" s="3" t="s">
        <v>1627</v>
      </c>
      <c r="V160" s="3"/>
      <c r="W160" s="3"/>
      <c r="X160" s="3"/>
      <c r="Y160" s="3"/>
      <c r="Z160" s="3"/>
      <c r="AA160" s="3"/>
      <c r="AB160" s="12"/>
      <c r="AC160" s="20"/>
      <c r="AD160" s="20"/>
      <c r="AE160" s="20"/>
      <c r="AF160" s="20"/>
      <c r="AG160" s="20"/>
      <c r="AH160" s="20"/>
      <c r="AI160" s="20"/>
      <c r="AJ160" s="20"/>
      <c r="AK160" s="20"/>
      <c r="AL160" s="20"/>
      <c r="AM160" s="20"/>
      <c r="AN160" s="8"/>
      <c r="AO160"/>
    </row>
    <row r="161" spans="1:41" s="31" customFormat="1">
      <c r="A161" s="4" t="s">
        <v>7538</v>
      </c>
      <c r="B161" s="4">
        <v>2012</v>
      </c>
      <c r="C161" s="4" t="s">
        <v>8499</v>
      </c>
      <c r="D161" s="4" t="s">
        <v>8500</v>
      </c>
      <c r="E161" s="4" t="s">
        <v>104</v>
      </c>
      <c r="F161" s="4">
        <v>20</v>
      </c>
      <c r="G161" s="4" t="s">
        <v>8501</v>
      </c>
      <c r="H161" s="4" t="s">
        <v>8502</v>
      </c>
      <c r="I161" s="4"/>
      <c r="J161" s="4" t="s">
        <v>1627</v>
      </c>
      <c r="K161" s="4">
        <v>681.5</v>
      </c>
      <c r="L161" s="4" t="s">
        <v>27</v>
      </c>
      <c r="M161" s="4">
        <v>0</v>
      </c>
      <c r="N161" s="4">
        <v>0</v>
      </c>
      <c r="O161" s="4">
        <v>0</v>
      </c>
      <c r="P161" s="4">
        <v>13733.644668174578</v>
      </c>
      <c r="Q161" s="4">
        <v>0</v>
      </c>
      <c r="R161" s="4">
        <v>0</v>
      </c>
      <c r="S161" s="16">
        <v>175.4</v>
      </c>
      <c r="T161" s="16">
        <v>1.4330000000000001</v>
      </c>
      <c r="U161" s="16" t="s">
        <v>1627</v>
      </c>
      <c r="V161" s="16"/>
      <c r="W161" s="16"/>
      <c r="X161" s="16"/>
      <c r="Y161" s="16"/>
      <c r="Z161" s="16"/>
      <c r="AA161" s="16"/>
      <c r="AB161" s="28" t="str">
        <f>[1]IT!B$1305</f>
        <v>1.(c)</v>
      </c>
      <c r="AC161" s="31" t="str">
        <f>[1]IT!C$1305</f>
        <v>GDF SUEZ Produzione S.p.A.</v>
      </c>
      <c r="AD161" s="31" t="str">
        <f>[1]IT!D$1305</f>
        <v>Centrale Leinì</v>
      </c>
      <c r="AE161" s="31">
        <f>[1]IT!E$1305</f>
        <v>27074</v>
      </c>
      <c r="AF161" s="31" t="str">
        <f>[1]IT!F$1305</f>
        <v>Strada Provinciale 3 con deviazione Km 5,200</v>
      </c>
      <c r="AG161" s="31" t="str">
        <f>[1]IT!G$1305</f>
        <v>SNC</v>
      </c>
      <c r="AH161" s="31" t="str">
        <f>[1]IT!H$1305</f>
        <v>LEINI'</v>
      </c>
      <c r="AI161" s="31" t="str">
        <f>[1]IT!I$1305</f>
        <v>10040</v>
      </c>
      <c r="AJ161" s="31">
        <f>[1]IT!J$1305</f>
        <v>175</v>
      </c>
      <c r="AK161" s="31">
        <f>[1]IT!K$1305</f>
        <v>0</v>
      </c>
      <c r="AL161" s="31">
        <f>[1]IT!L$1305</f>
        <v>0</v>
      </c>
      <c r="AM161" s="31">
        <f>[1]IT!M$1305</f>
        <v>771</v>
      </c>
      <c r="AN161" s="8" t="s">
        <v>810</v>
      </c>
      <c r="AO161" s="5"/>
    </row>
    <row r="162" spans="1:41" s="31" customFormat="1">
      <c r="A162" s="4" t="s">
        <v>7538</v>
      </c>
      <c r="B162" s="4">
        <v>2012</v>
      </c>
      <c r="C162" s="4" t="s">
        <v>8328</v>
      </c>
      <c r="D162" s="4" t="s">
        <v>8329</v>
      </c>
      <c r="E162" s="4" t="s">
        <v>2251</v>
      </c>
      <c r="F162" s="4">
        <v>199</v>
      </c>
      <c r="G162" s="4" t="s">
        <v>7779</v>
      </c>
      <c r="H162" s="4" t="s">
        <v>8330</v>
      </c>
      <c r="I162" s="4"/>
      <c r="J162" s="4" t="s">
        <v>1627</v>
      </c>
      <c r="K162" s="4">
        <v>400</v>
      </c>
      <c r="L162" s="4" t="s">
        <v>8</v>
      </c>
      <c r="M162" s="4">
        <v>0</v>
      </c>
      <c r="N162" s="4">
        <v>0</v>
      </c>
      <c r="O162" s="4">
        <v>513.41710273000001</v>
      </c>
      <c r="P162" s="4">
        <v>0</v>
      </c>
      <c r="Q162" s="4">
        <v>0</v>
      </c>
      <c r="R162" s="4">
        <v>53.7</v>
      </c>
      <c r="S162" s="16">
        <v>46.2</v>
      </c>
      <c r="T162" s="16">
        <v>1.81</v>
      </c>
      <c r="U162" s="16" t="s">
        <v>1627</v>
      </c>
      <c r="V162" s="16"/>
      <c r="W162" s="16"/>
      <c r="X162" s="16"/>
      <c r="Y162" s="16"/>
      <c r="Z162" s="16"/>
      <c r="AA162" s="16"/>
      <c r="AB162" s="28" t="str">
        <f>[1]IT!B$1327</f>
        <v>1.(c)</v>
      </c>
      <c r="AC162" s="31" t="str">
        <f>[1]IT!C$1327</f>
        <v>ENEL PRODUZIONE SPA</v>
      </c>
      <c r="AD162" s="31" t="str">
        <f>[1]IT!D$1327</f>
        <v>Enel Produzione S.p.A. – Centrale di Livorno</v>
      </c>
      <c r="AE162" s="31">
        <f>[1]IT!E$1327</f>
        <v>5155</v>
      </c>
      <c r="AF162" s="31" t="str">
        <f>[1]IT!F$1327</f>
        <v>VIA Salvatore Orlando</v>
      </c>
      <c r="AG162" s="31" t="str">
        <f>[1]IT!G$1327</f>
        <v>15</v>
      </c>
      <c r="AH162" s="31" t="str">
        <f>[1]IT!H$1327</f>
        <v>LIVORNO</v>
      </c>
      <c r="AI162" s="31" t="str">
        <f>[1]IT!I$1327</f>
        <v>57123</v>
      </c>
      <c r="AJ162" s="31">
        <f>[1]IT!J$1327</f>
        <v>0</v>
      </c>
      <c r="AK162" s="31">
        <f>[1]IT!K$1327</f>
        <v>0</v>
      </c>
      <c r="AL162" s="31">
        <f>[1]IT!L$1327</f>
        <v>0</v>
      </c>
      <c r="AM162" s="31">
        <f>[1]IT!M$1327</f>
        <v>0</v>
      </c>
      <c r="AN162" s="8" t="s">
        <v>810</v>
      </c>
      <c r="AO162" s="5"/>
    </row>
    <row r="163" spans="1:41" s="31" customFormat="1">
      <c r="A163" s="4" t="s">
        <v>7538</v>
      </c>
      <c r="B163" s="4">
        <v>2012</v>
      </c>
      <c r="C163" s="4" t="s">
        <v>8331</v>
      </c>
      <c r="D163" s="4" t="s">
        <v>8332</v>
      </c>
      <c r="E163" s="4" t="s">
        <v>2256</v>
      </c>
      <c r="F163" s="4">
        <v>200</v>
      </c>
      <c r="G163" s="4" t="s">
        <v>7779</v>
      </c>
      <c r="H163" s="4" t="s">
        <v>8330</v>
      </c>
      <c r="I163" s="4"/>
      <c r="J163" s="4" t="s">
        <v>1627</v>
      </c>
      <c r="K163" s="4">
        <v>400</v>
      </c>
      <c r="L163" s="4" t="s">
        <v>8</v>
      </c>
      <c r="M163" s="4">
        <v>0</v>
      </c>
      <c r="N163" s="4">
        <v>0</v>
      </c>
      <c r="O163" s="4">
        <v>215.73204192</v>
      </c>
      <c r="P163" s="4">
        <v>0</v>
      </c>
      <c r="Q163" s="4">
        <v>0</v>
      </c>
      <c r="R163" s="4">
        <v>25.2</v>
      </c>
      <c r="S163" s="16">
        <v>21.2</v>
      </c>
      <c r="T163" s="16">
        <v>0.4</v>
      </c>
      <c r="U163" s="16" t="s">
        <v>1627</v>
      </c>
      <c r="V163" s="16"/>
      <c r="W163" s="16"/>
      <c r="X163" s="16"/>
      <c r="Y163" s="16"/>
      <c r="Z163" s="16"/>
      <c r="AA163" s="16"/>
      <c r="AB163" s="28" t="str">
        <f>[1]IT!B$1327</f>
        <v>1.(c)</v>
      </c>
      <c r="AC163" s="31" t="str">
        <f>[1]IT!C$1327</f>
        <v>ENEL PRODUZIONE SPA</v>
      </c>
      <c r="AD163" s="31" t="str">
        <f>[1]IT!D$1327</f>
        <v>Enel Produzione S.p.A. – Centrale di Livorno</v>
      </c>
      <c r="AE163" s="31">
        <f>[1]IT!E$1327</f>
        <v>5155</v>
      </c>
      <c r="AF163" s="31" t="str">
        <f>[1]IT!F$1327</f>
        <v>VIA Salvatore Orlando</v>
      </c>
      <c r="AG163" s="31" t="str">
        <f>[1]IT!G$1327</f>
        <v>15</v>
      </c>
      <c r="AH163" s="31" t="str">
        <f>[1]IT!H$1327</f>
        <v>LIVORNO</v>
      </c>
      <c r="AI163" s="31" t="str">
        <f>[1]IT!I$1327</f>
        <v>57123</v>
      </c>
      <c r="AJ163" s="31">
        <f>[1]IT!J$1327</f>
        <v>0</v>
      </c>
      <c r="AK163" s="31">
        <f>[1]IT!K$1327</f>
        <v>0</v>
      </c>
      <c r="AL163" s="31">
        <f>[1]IT!L$1327</f>
        <v>0</v>
      </c>
      <c r="AM163" s="31">
        <f>[1]IT!M$1327</f>
        <v>0</v>
      </c>
      <c r="AN163" s="8" t="s">
        <v>810</v>
      </c>
      <c r="AO163" s="5"/>
    </row>
    <row r="164" spans="1:41" s="31" customFormat="1">
      <c r="A164" s="4" t="s">
        <v>7538</v>
      </c>
      <c r="B164" s="4">
        <v>2012</v>
      </c>
      <c r="C164" s="4" t="s">
        <v>8565</v>
      </c>
      <c r="D164" s="4" t="s">
        <v>8566</v>
      </c>
      <c r="E164" s="4" t="s">
        <v>376</v>
      </c>
      <c r="F164" s="4">
        <v>81</v>
      </c>
      <c r="G164" s="4" t="s">
        <v>8567</v>
      </c>
      <c r="H164" s="4" t="s">
        <v>8568</v>
      </c>
      <c r="I164" s="4"/>
      <c r="J164" s="4" t="s">
        <v>1627</v>
      </c>
      <c r="K164" s="4">
        <v>700</v>
      </c>
      <c r="L164" s="4" t="s">
        <v>27</v>
      </c>
      <c r="M164" s="4">
        <v>0</v>
      </c>
      <c r="N164" s="4">
        <v>0</v>
      </c>
      <c r="O164" s="4">
        <v>0.02</v>
      </c>
      <c r="P164" s="4">
        <v>6345.1540800210742</v>
      </c>
      <c r="Q164" s="4">
        <v>0</v>
      </c>
      <c r="R164" s="4">
        <v>0</v>
      </c>
      <c r="S164" s="16">
        <v>116.63500000000001</v>
      </c>
      <c r="T164" s="16">
        <v>0</v>
      </c>
      <c r="U164" s="16" t="s">
        <v>1627</v>
      </c>
      <c r="V164" s="16"/>
      <c r="W164" s="16"/>
      <c r="X164" s="16"/>
      <c r="Y164" s="16"/>
      <c r="Z164" s="16"/>
      <c r="AA164" s="16"/>
      <c r="AB164" s="28" t="str">
        <f>[1]IT!B$1332</f>
        <v>1.(c)</v>
      </c>
      <c r="AC164" s="31" t="str">
        <f>[1]IT!C$1332</f>
        <v>E.ON ITALIA S.P.A.</v>
      </c>
      <c r="AD164" s="31" t="str">
        <f>[1]IT!D$1332</f>
        <v>Centrale di Livorno Ferraris</v>
      </c>
      <c r="AE164" s="31">
        <f>[1]IT!E$1332</f>
        <v>117453</v>
      </c>
      <c r="AF164" s="31" t="str">
        <f>[1]IT!F$1332</f>
        <v>Strada Provinciale 7 km 9+430</v>
      </c>
      <c r="AG164" s="31" t="str">
        <f>[1]IT!G$1332</f>
        <v>SNC</v>
      </c>
      <c r="AH164" s="31" t="str">
        <f>[1]IT!H$1332</f>
        <v>LIVORNO FERRARIS</v>
      </c>
      <c r="AI164" s="31" t="str">
        <f>[1]IT!I$1332</f>
        <v>13046</v>
      </c>
      <c r="AJ164" s="31">
        <f>[1]IT!J$1332</f>
        <v>215</v>
      </c>
      <c r="AK164" s="31">
        <f>[1]IT!K$1332</f>
        <v>0</v>
      </c>
      <c r="AL164" s="31">
        <f>[1]IT!L$1332</f>
        <v>0</v>
      </c>
      <c r="AM164" s="31">
        <f>[1]IT!M$1332</f>
        <v>678</v>
      </c>
      <c r="AN164" s="8" t="s">
        <v>810</v>
      </c>
      <c r="AO164" s="5"/>
    </row>
    <row r="165" spans="1:41" s="31" customFormat="1">
      <c r="A165" s="4" t="s">
        <v>7538</v>
      </c>
      <c r="B165" s="4">
        <v>2012</v>
      </c>
      <c r="C165" s="4" t="s">
        <v>8569</v>
      </c>
      <c r="D165" s="4" t="s">
        <v>8570</v>
      </c>
      <c r="E165" s="4" t="s">
        <v>380</v>
      </c>
      <c r="F165" s="4">
        <v>82</v>
      </c>
      <c r="G165" s="4" t="s">
        <v>8567</v>
      </c>
      <c r="H165" s="4" t="s">
        <v>8568</v>
      </c>
      <c r="I165" s="4"/>
      <c r="J165" s="4" t="s">
        <v>1627</v>
      </c>
      <c r="K165" s="4">
        <v>700</v>
      </c>
      <c r="L165" s="4" t="s">
        <v>27</v>
      </c>
      <c r="M165" s="4">
        <v>0</v>
      </c>
      <c r="N165" s="4">
        <v>0</v>
      </c>
      <c r="O165" s="4">
        <v>0</v>
      </c>
      <c r="P165" s="4">
        <v>5724.7959199789257</v>
      </c>
      <c r="Q165" s="4">
        <v>0</v>
      </c>
      <c r="R165" s="4">
        <v>0</v>
      </c>
      <c r="S165" s="16">
        <v>98.021000000000001</v>
      </c>
      <c r="T165" s="16">
        <v>0</v>
      </c>
      <c r="U165" s="16" t="s">
        <v>1627</v>
      </c>
      <c r="V165" s="16"/>
      <c r="W165" s="16"/>
      <c r="X165" s="16"/>
      <c r="Y165" s="16"/>
      <c r="Z165" s="16"/>
      <c r="AA165" s="16"/>
      <c r="AB165" s="28" t="str">
        <f>[1]IT!B$1332</f>
        <v>1.(c)</v>
      </c>
      <c r="AC165" s="31" t="str">
        <f>[1]IT!C$1332</f>
        <v>E.ON ITALIA S.P.A.</v>
      </c>
      <c r="AD165" s="31" t="str">
        <f>[1]IT!D$1332</f>
        <v>Centrale di Livorno Ferraris</v>
      </c>
      <c r="AE165" s="31">
        <f>[1]IT!E$1332</f>
        <v>117453</v>
      </c>
      <c r="AF165" s="31" t="str">
        <f>[1]IT!F$1332</f>
        <v>Strada Provinciale 7 km 9+430</v>
      </c>
      <c r="AG165" s="31" t="str">
        <f>[1]IT!G$1332</f>
        <v>SNC</v>
      </c>
      <c r="AH165" s="31" t="str">
        <f>[1]IT!H$1332</f>
        <v>LIVORNO FERRARIS</v>
      </c>
      <c r="AI165" s="31" t="str">
        <f>[1]IT!I$1332</f>
        <v>13046</v>
      </c>
      <c r="AJ165" s="31">
        <f>[1]IT!J$1332</f>
        <v>215</v>
      </c>
      <c r="AK165" s="31">
        <f>[1]IT!K$1332</f>
        <v>0</v>
      </c>
      <c r="AL165" s="31">
        <f>[1]IT!L$1332</f>
        <v>0</v>
      </c>
      <c r="AM165" s="31">
        <f>[1]IT!M$1332</f>
        <v>678</v>
      </c>
      <c r="AN165" s="8" t="s">
        <v>810</v>
      </c>
      <c r="AO165" s="5"/>
    </row>
    <row r="166" spans="1:41" s="67" customFormat="1">
      <c r="A166" s="1" t="s">
        <v>7538</v>
      </c>
      <c r="B166" s="1">
        <v>2012</v>
      </c>
      <c r="C166" s="1" t="s">
        <v>8261</v>
      </c>
      <c r="D166" s="1" t="s">
        <v>8262</v>
      </c>
      <c r="E166" s="1" t="s">
        <v>2261</v>
      </c>
      <c r="F166" s="1">
        <v>201</v>
      </c>
      <c r="G166" s="1" t="s">
        <v>7779</v>
      </c>
      <c r="H166" s="1" t="s">
        <v>8263</v>
      </c>
      <c r="I166" s="1"/>
      <c r="J166" s="1" t="s">
        <v>1627</v>
      </c>
      <c r="K166" s="1">
        <v>310</v>
      </c>
      <c r="L166" s="1" t="s">
        <v>27</v>
      </c>
      <c r="M166" s="1">
        <v>0</v>
      </c>
      <c r="N166" s="1">
        <v>0</v>
      </c>
      <c r="O166" s="1">
        <v>0</v>
      </c>
      <c r="P166" s="1">
        <v>0</v>
      </c>
      <c r="Q166" s="1">
        <v>0</v>
      </c>
      <c r="R166" s="1">
        <v>0</v>
      </c>
      <c r="S166" s="3">
        <v>0</v>
      </c>
      <c r="T166" s="3">
        <v>0</v>
      </c>
      <c r="U166" s="3" t="s">
        <v>1627</v>
      </c>
      <c r="V166" s="3"/>
      <c r="W166" s="3"/>
      <c r="X166" s="3"/>
      <c r="Y166" s="3"/>
      <c r="Z166" s="3"/>
      <c r="AA166" s="3"/>
      <c r="AB166" s="12"/>
      <c r="AC166" s="20"/>
      <c r="AD166" s="20"/>
      <c r="AE166" s="20"/>
      <c r="AF166" s="20"/>
      <c r="AG166" s="20"/>
      <c r="AH166" s="20"/>
      <c r="AI166" s="20"/>
      <c r="AJ166" s="20"/>
      <c r="AK166" s="20"/>
      <c r="AL166" s="20"/>
      <c r="AM166" s="20"/>
      <c r="AN166" s="8"/>
      <c r="AO166"/>
    </row>
    <row r="167" spans="1:41" s="67" customFormat="1">
      <c r="A167" s="1" t="s">
        <v>7538</v>
      </c>
      <c r="B167" s="1">
        <v>2012</v>
      </c>
      <c r="C167" s="1" t="s">
        <v>8264</v>
      </c>
      <c r="D167" s="1" t="s">
        <v>8265</v>
      </c>
      <c r="E167" s="1" t="s">
        <v>2266</v>
      </c>
      <c r="F167" s="1">
        <v>202</v>
      </c>
      <c r="G167" s="1" t="s">
        <v>7779</v>
      </c>
      <c r="H167" s="1" t="s">
        <v>8263</v>
      </c>
      <c r="I167" s="1"/>
      <c r="J167" s="1" t="s">
        <v>1627</v>
      </c>
      <c r="K167" s="1">
        <v>310</v>
      </c>
      <c r="L167" s="1" t="s">
        <v>27</v>
      </c>
      <c r="M167" s="1">
        <v>0</v>
      </c>
      <c r="N167" s="1">
        <v>0</v>
      </c>
      <c r="O167" s="1">
        <v>3.3798452999999999E-2</v>
      </c>
      <c r="P167" s="1">
        <v>8.7968737200000007</v>
      </c>
      <c r="Q167" s="1">
        <v>0</v>
      </c>
      <c r="R167" s="1">
        <v>4.9705031399999997E-3</v>
      </c>
      <c r="S167" s="3">
        <v>2.66367549306</v>
      </c>
      <c r="T167" s="3">
        <v>3.9478364019999997E-2</v>
      </c>
      <c r="U167" s="3" t="s">
        <v>1627</v>
      </c>
      <c r="V167" s="3"/>
      <c r="W167" s="3"/>
      <c r="X167" s="3"/>
      <c r="Y167" s="3"/>
      <c r="Z167" s="3"/>
      <c r="AA167" s="3"/>
      <c r="AB167" s="12"/>
      <c r="AC167" s="20"/>
      <c r="AD167" s="20"/>
      <c r="AE167" s="20"/>
      <c r="AF167" s="20"/>
      <c r="AG167" s="20"/>
      <c r="AH167" s="20"/>
      <c r="AI167" s="20"/>
      <c r="AJ167" s="20"/>
      <c r="AK167" s="20"/>
      <c r="AL167" s="20"/>
      <c r="AM167" s="20"/>
      <c r="AN167" s="8"/>
      <c r="AO167"/>
    </row>
    <row r="168" spans="1:41" s="67" customFormat="1">
      <c r="A168" s="1" t="s">
        <v>7538</v>
      </c>
      <c r="B168" s="1">
        <v>2012</v>
      </c>
      <c r="C168" s="1" t="s">
        <v>8266</v>
      </c>
      <c r="D168" s="1" t="s">
        <v>8267</v>
      </c>
      <c r="E168" s="1" t="s">
        <v>2271</v>
      </c>
      <c r="F168" s="1">
        <v>203</v>
      </c>
      <c r="G168" s="1" t="s">
        <v>7779</v>
      </c>
      <c r="H168" s="1" t="s">
        <v>8263</v>
      </c>
      <c r="I168" s="1"/>
      <c r="J168" s="1" t="s">
        <v>1627</v>
      </c>
      <c r="K168" s="1">
        <v>310</v>
      </c>
      <c r="L168" s="1" t="s">
        <v>27</v>
      </c>
      <c r="M168" s="1">
        <v>0</v>
      </c>
      <c r="N168" s="1">
        <v>0</v>
      </c>
      <c r="O168" s="1">
        <v>2.7788891999999999E-2</v>
      </c>
      <c r="P168" s="1">
        <v>7.54353535</v>
      </c>
      <c r="Q168" s="1">
        <v>0</v>
      </c>
      <c r="R168" s="1">
        <v>4.1769013199999998E-3</v>
      </c>
      <c r="S168" s="3">
        <v>2.2383870142800002</v>
      </c>
      <c r="T168" s="3">
        <v>3.3175158759999997E-2</v>
      </c>
      <c r="U168" s="3" t="s">
        <v>1627</v>
      </c>
      <c r="V168" s="3"/>
      <c r="W168" s="3"/>
      <c r="X168" s="3"/>
      <c r="Y168" s="3"/>
      <c r="Z168" s="3"/>
      <c r="AA168" s="3"/>
      <c r="AB168" s="12"/>
      <c r="AC168" s="20"/>
      <c r="AD168" s="20"/>
      <c r="AE168" s="20"/>
      <c r="AF168" s="20"/>
      <c r="AG168" s="20"/>
      <c r="AH168" s="20"/>
      <c r="AI168" s="20"/>
      <c r="AJ168" s="20"/>
      <c r="AK168" s="20"/>
      <c r="AL168" s="20"/>
      <c r="AM168" s="20"/>
      <c r="AN168" s="8"/>
      <c r="AO168"/>
    </row>
    <row r="169" spans="1:41" s="67" customFormat="1">
      <c r="A169" s="1" t="s">
        <v>7538</v>
      </c>
      <c r="B169" s="1">
        <v>2012</v>
      </c>
      <c r="C169" s="1" t="s">
        <v>8268</v>
      </c>
      <c r="D169" s="1" t="s">
        <v>8269</v>
      </c>
      <c r="E169" s="1" t="s">
        <v>2276</v>
      </c>
      <c r="F169" s="1">
        <v>204</v>
      </c>
      <c r="G169" s="1" t="s">
        <v>7779</v>
      </c>
      <c r="H169" s="1" t="s">
        <v>8263</v>
      </c>
      <c r="I169" s="1"/>
      <c r="J169" s="1" t="s">
        <v>1627</v>
      </c>
      <c r="K169" s="1">
        <v>310</v>
      </c>
      <c r="L169" s="1" t="s">
        <v>27</v>
      </c>
      <c r="M169" s="1">
        <v>0</v>
      </c>
      <c r="N169" s="1">
        <v>0</v>
      </c>
      <c r="O169" s="1">
        <v>0</v>
      </c>
      <c r="P169" s="1">
        <v>0</v>
      </c>
      <c r="Q169" s="1">
        <v>0</v>
      </c>
      <c r="R169" s="1">
        <v>0</v>
      </c>
      <c r="S169" s="3">
        <v>0</v>
      </c>
      <c r="T169" s="3">
        <v>0</v>
      </c>
      <c r="U169" s="3" t="s">
        <v>1627</v>
      </c>
      <c r="V169" s="3"/>
      <c r="W169" s="3"/>
      <c r="X169" s="3"/>
      <c r="Y169" s="3"/>
      <c r="Z169" s="3"/>
      <c r="AA169" s="3"/>
      <c r="AB169" s="12"/>
      <c r="AC169" s="20"/>
      <c r="AD169" s="20"/>
      <c r="AE169" s="20"/>
      <c r="AF169" s="20"/>
      <c r="AG169" s="20"/>
      <c r="AH169" s="20"/>
      <c r="AI169" s="20"/>
      <c r="AJ169" s="20"/>
      <c r="AK169" s="20"/>
      <c r="AL169" s="20"/>
      <c r="AM169" s="20"/>
      <c r="AN169" s="8"/>
      <c r="AO169"/>
    </row>
    <row r="170" spans="1:41" s="31" customFormat="1">
      <c r="A170" s="4" t="s">
        <v>7538</v>
      </c>
      <c r="B170" s="4">
        <v>2012</v>
      </c>
      <c r="C170" s="4" t="s">
        <v>7698</v>
      </c>
      <c r="D170" s="4" t="s">
        <v>7699</v>
      </c>
      <c r="E170" s="4" t="s">
        <v>3205</v>
      </c>
      <c r="F170" s="4">
        <v>411</v>
      </c>
      <c r="G170" s="4" t="s">
        <v>7598</v>
      </c>
      <c r="H170" s="4" t="s">
        <v>7700</v>
      </c>
      <c r="I170" s="4"/>
      <c r="J170" s="4" t="s">
        <v>1627</v>
      </c>
      <c r="K170" s="4">
        <v>62.021000000000001</v>
      </c>
      <c r="L170" s="4" t="s">
        <v>27</v>
      </c>
      <c r="M170" s="4">
        <v>0</v>
      </c>
      <c r="N170" s="4">
        <v>0</v>
      </c>
      <c r="O170" s="4">
        <v>0</v>
      </c>
      <c r="P170" s="4">
        <v>111.94151770000001</v>
      </c>
      <c r="Q170" s="4">
        <v>0</v>
      </c>
      <c r="R170" s="4">
        <v>0</v>
      </c>
      <c r="S170" s="16">
        <v>4.3099999999999996</v>
      </c>
      <c r="T170" s="16">
        <v>0</v>
      </c>
      <c r="U170" s="16" t="s">
        <v>1627</v>
      </c>
      <c r="V170" s="16"/>
      <c r="W170" s="16"/>
      <c r="X170" s="16"/>
      <c r="Y170" s="16"/>
      <c r="Z170" s="16"/>
      <c r="AA170" s="16"/>
      <c r="AB170" s="28" t="str">
        <f>[1]IT!B$1404</f>
        <v>1.(c)</v>
      </c>
      <c r="AC170" s="31" t="str">
        <f>[1]IT!C$1404</f>
        <v>SNAM RETE GAS SPA</v>
      </c>
      <c r="AD170" s="31" t="str">
        <f>[1]IT!D$1404</f>
        <v>Centrale di compressione gas di Malborghetto</v>
      </c>
      <c r="AE170" s="31">
        <f>[1]IT!E$1404</f>
        <v>1418</v>
      </c>
      <c r="AF170" s="31" t="str">
        <f>[1]IT!F$1404</f>
        <v>LOC Cucco Via Nazionale</v>
      </c>
      <c r="AG170" s="31" t="str">
        <f>[1]IT!G$1404</f>
        <v>2</v>
      </c>
      <c r="AH170" s="31" t="str">
        <f>[1]IT!H$1404</f>
        <v>MALBORGHETTO VALBRUNA</v>
      </c>
      <c r="AI170" s="31" t="str">
        <f>[1]IT!I$1404</f>
        <v>33010</v>
      </c>
      <c r="AJ170" s="31">
        <f>[1]IT!J$1404</f>
        <v>0</v>
      </c>
      <c r="AK170" s="31">
        <f>[1]IT!K$1404</f>
        <v>0</v>
      </c>
      <c r="AL170" s="31">
        <f>[1]IT!L$1404</f>
        <v>0</v>
      </c>
      <c r="AM170" s="31">
        <f>[1]IT!M$1404</f>
        <v>0</v>
      </c>
      <c r="AN170" s="42" t="s">
        <v>810</v>
      </c>
    </row>
    <row r="171" spans="1:41" s="31" customFormat="1">
      <c r="A171" s="4" t="s">
        <v>7538</v>
      </c>
      <c r="B171" s="4">
        <v>2012</v>
      </c>
      <c r="C171" s="4" t="s">
        <v>7701</v>
      </c>
      <c r="D171" s="4" t="s">
        <v>7702</v>
      </c>
      <c r="E171" s="4" t="s">
        <v>3209</v>
      </c>
      <c r="F171" s="4">
        <v>412</v>
      </c>
      <c r="G171" s="4" t="s">
        <v>7598</v>
      </c>
      <c r="H171" s="4" t="s">
        <v>7700</v>
      </c>
      <c r="I171" s="4"/>
      <c r="J171" s="4" t="s">
        <v>1627</v>
      </c>
      <c r="K171" s="4">
        <v>62.021000000000001</v>
      </c>
      <c r="L171" s="4" t="s">
        <v>27</v>
      </c>
      <c r="M171" s="4">
        <v>0</v>
      </c>
      <c r="N171" s="4">
        <v>0</v>
      </c>
      <c r="O171" s="4">
        <v>0</v>
      </c>
      <c r="P171" s="4">
        <v>93.498783180000004</v>
      </c>
      <c r="Q171" s="4">
        <v>0</v>
      </c>
      <c r="R171" s="4">
        <v>0</v>
      </c>
      <c r="S171" s="16">
        <v>2.88</v>
      </c>
      <c r="T171" s="16">
        <v>0</v>
      </c>
      <c r="U171" s="16" t="s">
        <v>1627</v>
      </c>
      <c r="V171" s="16"/>
      <c r="W171" s="16"/>
      <c r="X171" s="16"/>
      <c r="Y171" s="16"/>
      <c r="Z171" s="16"/>
      <c r="AA171" s="16"/>
      <c r="AB171" s="28" t="str">
        <f>[1]IT!B$1404</f>
        <v>1.(c)</v>
      </c>
      <c r="AC171" s="31" t="str">
        <f>[1]IT!C$1404</f>
        <v>SNAM RETE GAS SPA</v>
      </c>
      <c r="AD171" s="31" t="str">
        <f>[1]IT!D$1404</f>
        <v>Centrale di compressione gas di Malborghetto</v>
      </c>
      <c r="AE171" s="31">
        <f>[1]IT!E$1404</f>
        <v>1418</v>
      </c>
      <c r="AF171" s="31" t="str">
        <f>[1]IT!F$1404</f>
        <v>LOC Cucco Via Nazionale</v>
      </c>
      <c r="AG171" s="31" t="str">
        <f>[1]IT!G$1404</f>
        <v>2</v>
      </c>
      <c r="AH171" s="31" t="str">
        <f>[1]IT!H$1404</f>
        <v>MALBORGHETTO VALBRUNA</v>
      </c>
      <c r="AI171" s="31" t="str">
        <f>[1]IT!I$1404</f>
        <v>33010</v>
      </c>
      <c r="AJ171" s="31">
        <f>[1]IT!J$1404</f>
        <v>0</v>
      </c>
      <c r="AK171" s="31">
        <f>[1]IT!K$1404</f>
        <v>0</v>
      </c>
      <c r="AL171" s="31">
        <f>[1]IT!L$1404</f>
        <v>0</v>
      </c>
      <c r="AM171" s="31">
        <f>[1]IT!M$1404</f>
        <v>0</v>
      </c>
      <c r="AN171" s="42" t="s">
        <v>810</v>
      </c>
    </row>
    <row r="172" spans="1:41" s="31" customFormat="1">
      <c r="A172" s="4" t="s">
        <v>7538</v>
      </c>
      <c r="B172" s="4">
        <v>2012</v>
      </c>
      <c r="C172" s="4" t="s">
        <v>7745</v>
      </c>
      <c r="D172" s="4" t="s">
        <v>7746</v>
      </c>
      <c r="E172" s="4" t="s">
        <v>3213</v>
      </c>
      <c r="F172" s="4">
        <v>413</v>
      </c>
      <c r="G172" s="4" t="s">
        <v>7598</v>
      </c>
      <c r="H172" s="4" t="s">
        <v>7700</v>
      </c>
      <c r="I172" s="4"/>
      <c r="J172" s="4" t="s">
        <v>1627</v>
      </c>
      <c r="K172" s="4">
        <v>64.400000000000006</v>
      </c>
      <c r="L172" s="4" t="s">
        <v>27</v>
      </c>
      <c r="M172" s="4">
        <v>0</v>
      </c>
      <c r="N172" s="4">
        <v>0</v>
      </c>
      <c r="O172" s="4">
        <v>0</v>
      </c>
      <c r="P172" s="4">
        <v>269.56940660999999</v>
      </c>
      <c r="Q172" s="4">
        <v>0</v>
      </c>
      <c r="R172" s="4">
        <v>0</v>
      </c>
      <c r="S172" s="16">
        <v>10.02</v>
      </c>
      <c r="T172" s="16">
        <v>0</v>
      </c>
      <c r="U172" s="16" t="s">
        <v>1627</v>
      </c>
      <c r="V172" s="16"/>
      <c r="W172" s="16"/>
      <c r="X172" s="16"/>
      <c r="Y172" s="16"/>
      <c r="Z172" s="16"/>
      <c r="AA172" s="16"/>
      <c r="AB172" s="28" t="str">
        <f>[1]IT!B$1404</f>
        <v>1.(c)</v>
      </c>
      <c r="AC172" s="31" t="str">
        <f>[1]IT!C$1404</f>
        <v>SNAM RETE GAS SPA</v>
      </c>
      <c r="AD172" s="31" t="str">
        <f>[1]IT!D$1404</f>
        <v>Centrale di compressione gas di Malborghetto</v>
      </c>
      <c r="AE172" s="31">
        <f>[1]IT!E$1404</f>
        <v>1418</v>
      </c>
      <c r="AF172" s="31" t="str">
        <f>[1]IT!F$1404</f>
        <v>LOC Cucco Via Nazionale</v>
      </c>
      <c r="AG172" s="31" t="str">
        <f>[1]IT!G$1404</f>
        <v>2</v>
      </c>
      <c r="AH172" s="31" t="str">
        <f>[1]IT!H$1404</f>
        <v>MALBORGHETTO VALBRUNA</v>
      </c>
      <c r="AI172" s="31" t="str">
        <f>[1]IT!I$1404</f>
        <v>33010</v>
      </c>
      <c r="AJ172" s="31">
        <f>[1]IT!J$1404</f>
        <v>0</v>
      </c>
      <c r="AK172" s="31">
        <f>[1]IT!K$1404</f>
        <v>0</v>
      </c>
      <c r="AL172" s="31">
        <f>[1]IT!L$1404</f>
        <v>0</v>
      </c>
      <c r="AM172" s="31">
        <f>[1]IT!M$1404</f>
        <v>0</v>
      </c>
      <c r="AN172" s="42" t="s">
        <v>810</v>
      </c>
    </row>
    <row r="173" spans="1:41" s="31" customFormat="1">
      <c r="A173" s="4" t="s">
        <v>7538</v>
      </c>
      <c r="B173" s="4">
        <v>2012</v>
      </c>
      <c r="C173" s="4" t="s">
        <v>8026</v>
      </c>
      <c r="D173" s="4" t="s">
        <v>8027</v>
      </c>
      <c r="E173" s="4" t="s">
        <v>243</v>
      </c>
      <c r="F173" s="4">
        <v>51</v>
      </c>
      <c r="G173" s="4" t="s">
        <v>7797</v>
      </c>
      <c r="H173" s="4" t="s">
        <v>8028</v>
      </c>
      <c r="I173" s="4"/>
      <c r="J173" s="4" t="s">
        <v>1627</v>
      </c>
      <c r="K173" s="4">
        <v>133.11000000000001</v>
      </c>
      <c r="L173" s="4" t="s">
        <v>8</v>
      </c>
      <c r="M173" s="4">
        <v>0</v>
      </c>
      <c r="N173" s="4">
        <v>0</v>
      </c>
      <c r="O173" s="4">
        <v>18.481164549999999</v>
      </c>
      <c r="P173" s="4">
        <v>1062.8648028360001</v>
      </c>
      <c r="Q173" s="4">
        <v>0</v>
      </c>
      <c r="R173" s="4">
        <v>0.14000000000000001</v>
      </c>
      <c r="S173" s="16">
        <v>40.408000000000001</v>
      </c>
      <c r="T173" s="16">
        <v>0.12</v>
      </c>
      <c r="U173" s="16" t="s">
        <v>1627</v>
      </c>
      <c r="V173" s="16"/>
      <c r="W173" s="16"/>
      <c r="X173" s="16"/>
      <c r="Y173" s="16"/>
      <c r="Z173" s="16"/>
      <c r="AA173" s="16"/>
      <c r="AB173" s="41" t="str">
        <f>[1]IT!B$1432</f>
        <v>6.(b)</v>
      </c>
      <c r="AC173" s="24" t="str">
        <f>[1]IT!C$1432</f>
        <v>BURGO GROUP S.P.A.</v>
      </c>
      <c r="AD173" s="24" t="str">
        <f>[1]IT!D$1432</f>
        <v>Stabilimento di Mantova</v>
      </c>
      <c r="AE173" s="24">
        <f>[1]IT!E$1432</f>
        <v>440</v>
      </c>
      <c r="AF173" s="24" t="str">
        <f>[1]IT!F$1432</f>
        <v>Viale Poggio Reale</v>
      </c>
      <c r="AG173" s="24" t="str">
        <f>[1]IT!G$1432</f>
        <v>9</v>
      </c>
      <c r="AH173" s="24" t="str">
        <f>[1]IT!H$1432</f>
        <v>MANTOVA</v>
      </c>
      <c r="AI173" s="24" t="str">
        <f>[1]IT!I$1432</f>
        <v>46100</v>
      </c>
      <c r="AJ173" s="24">
        <f>[1]IT!J$1432</f>
        <v>0</v>
      </c>
      <c r="AK173" s="24">
        <f>[1]IT!K$1432</f>
        <v>0</v>
      </c>
      <c r="AL173" s="24">
        <f>[1]IT!L$1432</f>
        <v>0</v>
      </c>
      <c r="AM173" s="24">
        <f>[1]IT!M$1432</f>
        <v>0</v>
      </c>
      <c r="AN173" s="23" t="s">
        <v>810</v>
      </c>
      <c r="AO173" s="24"/>
    </row>
    <row r="174" spans="1:41" s="31" customFormat="1">
      <c r="A174" s="4" t="s">
        <v>7538</v>
      </c>
      <c r="B174" s="4">
        <v>2012</v>
      </c>
      <c r="C174" s="4" t="s">
        <v>8199</v>
      </c>
      <c r="D174" s="4" t="s">
        <v>8200</v>
      </c>
      <c r="E174" s="4" t="s">
        <v>2589</v>
      </c>
      <c r="F174" s="4">
        <v>273</v>
      </c>
      <c r="G174" s="4" t="s">
        <v>8201</v>
      </c>
      <c r="H174" s="4" t="s">
        <v>8202</v>
      </c>
      <c r="I174" s="4"/>
      <c r="J174" s="4" t="s">
        <v>1627</v>
      </c>
      <c r="K174" s="4">
        <v>268</v>
      </c>
      <c r="L174" s="4" t="s">
        <v>8</v>
      </c>
      <c r="M174" s="4">
        <v>0</v>
      </c>
      <c r="N174" s="4">
        <v>0</v>
      </c>
      <c r="O174" s="4">
        <v>0</v>
      </c>
      <c r="P174" s="4">
        <v>344.374249158</v>
      </c>
      <c r="Q174" s="4">
        <v>0</v>
      </c>
      <c r="R174" s="4">
        <v>0</v>
      </c>
      <c r="S174" s="16">
        <v>13.86</v>
      </c>
      <c r="T174" s="16">
        <v>7.8E-2</v>
      </c>
      <c r="U174" s="16" t="s">
        <v>1627</v>
      </c>
      <c r="V174" s="16"/>
      <c r="W174" s="16"/>
      <c r="X174" s="16"/>
      <c r="Y174" s="16"/>
      <c r="Z174" s="16"/>
      <c r="AA174" s="16"/>
      <c r="AB174" s="28" t="str">
        <f>[1]IT!B$1427</f>
        <v>1.(c)</v>
      </c>
      <c r="AC174" s="31" t="str">
        <f>[1]IT!C$1427</f>
        <v>ENIPOWER MANTOVA S.P.A.</v>
      </c>
      <c r="AD174" s="31" t="str">
        <f>[1]IT!D$1427</f>
        <v>Enipower Mantova - Stabilimento di Mantova</v>
      </c>
      <c r="AE174" s="31">
        <f>[1]IT!E$1427</f>
        <v>452</v>
      </c>
      <c r="AF174" s="31" t="str">
        <f>[1]IT!F$1427</f>
        <v>VIA TALIERCIO</v>
      </c>
      <c r="AG174" s="31" t="str">
        <f>[1]IT!G$1427</f>
        <v>14</v>
      </c>
      <c r="AH174" s="31" t="str">
        <f>[1]IT!H$1427</f>
        <v>MANTOVA</v>
      </c>
      <c r="AI174" s="31" t="str">
        <f>[1]IT!I$1427</f>
        <v>46100</v>
      </c>
      <c r="AJ174" s="31">
        <f>[1]IT!J$1427</f>
        <v>511</v>
      </c>
      <c r="AK174" s="31">
        <f>[1]IT!K$1427</f>
        <v>0</v>
      </c>
      <c r="AL174" s="31">
        <f>[1]IT!L$1427</f>
        <v>0</v>
      </c>
      <c r="AM174" s="31">
        <f>[1]IT!M$1427</f>
        <v>1880</v>
      </c>
      <c r="AN174" s="8" t="s">
        <v>810</v>
      </c>
      <c r="AO174" s="5"/>
    </row>
    <row r="175" spans="1:41" s="31" customFormat="1">
      <c r="A175" s="4" t="s">
        <v>7538</v>
      </c>
      <c r="B175" s="4">
        <v>2012</v>
      </c>
      <c r="C175" s="4" t="s">
        <v>8507</v>
      </c>
      <c r="D175" s="4" t="s">
        <v>8508</v>
      </c>
      <c r="E175" s="4" t="s">
        <v>2594</v>
      </c>
      <c r="F175" s="4">
        <v>274</v>
      </c>
      <c r="G175" s="4" t="s">
        <v>8201</v>
      </c>
      <c r="H175" s="4" t="s">
        <v>8202</v>
      </c>
      <c r="I175" s="4"/>
      <c r="J175" s="4" t="s">
        <v>1627</v>
      </c>
      <c r="K175" s="4">
        <v>683</v>
      </c>
      <c r="L175" s="4" t="s">
        <v>27</v>
      </c>
      <c r="M175" s="4">
        <v>0</v>
      </c>
      <c r="N175" s="4">
        <v>0</v>
      </c>
      <c r="O175" s="4">
        <v>0</v>
      </c>
      <c r="P175" s="4">
        <v>17300.386475719999</v>
      </c>
      <c r="Q175" s="4">
        <v>0</v>
      </c>
      <c r="R175" s="4">
        <v>0</v>
      </c>
      <c r="S175" s="16">
        <v>247.88</v>
      </c>
      <c r="T175" s="16">
        <v>0.20399999999999999</v>
      </c>
      <c r="U175" s="16" t="s">
        <v>1627</v>
      </c>
      <c r="V175" s="16"/>
      <c r="W175" s="16"/>
      <c r="X175" s="16"/>
      <c r="Y175" s="16"/>
      <c r="Z175" s="16"/>
      <c r="AA175" s="16"/>
      <c r="AB175" s="28" t="str">
        <f>[1]IT!B$1427</f>
        <v>1.(c)</v>
      </c>
      <c r="AC175" s="31" t="str">
        <f>[1]IT!C$1427</f>
        <v>ENIPOWER MANTOVA S.P.A.</v>
      </c>
      <c r="AD175" s="31" t="str">
        <f>[1]IT!D$1427</f>
        <v>Enipower Mantova - Stabilimento di Mantova</v>
      </c>
      <c r="AE175" s="31">
        <f>[1]IT!E$1427</f>
        <v>452</v>
      </c>
      <c r="AF175" s="31" t="str">
        <f>[1]IT!F$1427</f>
        <v>VIA TALIERCIO</v>
      </c>
      <c r="AG175" s="31" t="str">
        <f>[1]IT!G$1427</f>
        <v>14</v>
      </c>
      <c r="AH175" s="31" t="str">
        <f>[1]IT!H$1427</f>
        <v>MANTOVA</v>
      </c>
      <c r="AI175" s="31" t="str">
        <f>[1]IT!I$1427</f>
        <v>46100</v>
      </c>
      <c r="AJ175" s="31">
        <f>[1]IT!J$1427</f>
        <v>511</v>
      </c>
      <c r="AK175" s="31">
        <f>[1]IT!K$1427</f>
        <v>0</v>
      </c>
      <c r="AL175" s="31">
        <f>[1]IT!L$1427</f>
        <v>0</v>
      </c>
      <c r="AM175" s="31">
        <f>[1]IT!M$1427</f>
        <v>1880</v>
      </c>
      <c r="AN175" s="8" t="s">
        <v>810</v>
      </c>
      <c r="AO175" s="5"/>
    </row>
    <row r="176" spans="1:41" s="31" customFormat="1">
      <c r="A176" s="4" t="s">
        <v>7538</v>
      </c>
      <c r="B176" s="4">
        <v>2012</v>
      </c>
      <c r="C176" s="4" t="s">
        <v>8509</v>
      </c>
      <c r="D176" s="4" t="s">
        <v>8510</v>
      </c>
      <c r="E176" s="4" t="s">
        <v>2599</v>
      </c>
      <c r="F176" s="4">
        <v>275</v>
      </c>
      <c r="G176" s="4" t="s">
        <v>8201</v>
      </c>
      <c r="H176" s="4" t="s">
        <v>8202</v>
      </c>
      <c r="I176" s="4"/>
      <c r="J176" s="4" t="s">
        <v>1627</v>
      </c>
      <c r="K176" s="4">
        <v>683</v>
      </c>
      <c r="L176" s="4" t="s">
        <v>27</v>
      </c>
      <c r="M176" s="4">
        <v>0</v>
      </c>
      <c r="N176" s="4">
        <v>0</v>
      </c>
      <c r="O176" s="4">
        <v>0</v>
      </c>
      <c r="P176" s="4">
        <v>16500.993830133</v>
      </c>
      <c r="Q176" s="4">
        <v>0</v>
      </c>
      <c r="R176" s="4">
        <v>0</v>
      </c>
      <c r="S176" s="16">
        <v>249.59</v>
      </c>
      <c r="T176" s="16">
        <v>0.16</v>
      </c>
      <c r="U176" s="16" t="s">
        <v>1627</v>
      </c>
      <c r="V176" s="16"/>
      <c r="W176" s="16"/>
      <c r="X176" s="16"/>
      <c r="Y176" s="16"/>
      <c r="Z176" s="16"/>
      <c r="AA176" s="16"/>
      <c r="AB176" s="28" t="str">
        <f>[1]IT!B$1427</f>
        <v>1.(c)</v>
      </c>
      <c r="AC176" s="31" t="str">
        <f>[1]IT!C$1427</f>
        <v>ENIPOWER MANTOVA S.P.A.</v>
      </c>
      <c r="AD176" s="31" t="str">
        <f>[1]IT!D$1427</f>
        <v>Enipower Mantova - Stabilimento di Mantova</v>
      </c>
      <c r="AE176" s="31">
        <f>[1]IT!E$1427</f>
        <v>452</v>
      </c>
      <c r="AF176" s="31" t="str">
        <f>[1]IT!F$1427</f>
        <v>VIA TALIERCIO</v>
      </c>
      <c r="AG176" s="31" t="str">
        <f>[1]IT!G$1427</f>
        <v>14</v>
      </c>
      <c r="AH176" s="31" t="str">
        <f>[1]IT!H$1427</f>
        <v>MANTOVA</v>
      </c>
      <c r="AI176" s="31" t="str">
        <f>[1]IT!I$1427</f>
        <v>46100</v>
      </c>
      <c r="AJ176" s="31">
        <f>[1]IT!J$1427</f>
        <v>511</v>
      </c>
      <c r="AK176" s="31">
        <f>[1]IT!K$1427</f>
        <v>0</v>
      </c>
      <c r="AL176" s="31">
        <f>[1]IT!L$1427</f>
        <v>0</v>
      </c>
      <c r="AM176" s="31">
        <f>[1]IT!M$1427</f>
        <v>1880</v>
      </c>
      <c r="AN176" s="8" t="s">
        <v>810</v>
      </c>
      <c r="AO176" s="5"/>
    </row>
    <row r="177" spans="1:41" s="31" customFormat="1">
      <c r="A177" s="4" t="s">
        <v>7538</v>
      </c>
      <c r="B177" s="4">
        <v>2012</v>
      </c>
      <c r="C177" s="4" t="s">
        <v>7768</v>
      </c>
      <c r="D177" s="4" t="s">
        <v>7769</v>
      </c>
      <c r="E177" s="4" t="s">
        <v>2860</v>
      </c>
      <c r="F177" s="4">
        <v>332</v>
      </c>
      <c r="G177" s="4" t="s">
        <v>7770</v>
      </c>
      <c r="H177" s="4" t="s">
        <v>7771</v>
      </c>
      <c r="I177" s="4"/>
      <c r="J177" s="4" t="s">
        <v>1627</v>
      </c>
      <c r="K177" s="4">
        <v>66</v>
      </c>
      <c r="L177" s="4" t="s">
        <v>8</v>
      </c>
      <c r="M177" s="4">
        <v>0</v>
      </c>
      <c r="N177" s="4">
        <v>0</v>
      </c>
      <c r="O177" s="4">
        <v>0</v>
      </c>
      <c r="P177" s="4">
        <v>163.272021597086</v>
      </c>
      <c r="Q177" s="4">
        <v>0</v>
      </c>
      <c r="R177" s="4">
        <v>1.2322</v>
      </c>
      <c r="S177" s="16">
        <v>3.9956999999999998</v>
      </c>
      <c r="T177" s="16">
        <v>6.5500000000000003E-2</v>
      </c>
      <c r="U177" s="16" t="s">
        <v>1627</v>
      </c>
      <c r="V177" s="16"/>
      <c r="W177" s="16"/>
      <c r="X177" s="16"/>
      <c r="Y177" s="16"/>
      <c r="Z177" s="16"/>
      <c r="AA177" s="16"/>
      <c r="AB177" s="28" t="str">
        <f>[1]IT!B$1437</f>
        <v>2.(e).(ii)</v>
      </c>
      <c r="AC177" s="31" t="str">
        <f>[1]IT!C$1437</f>
        <v>FERRARI S.P.A.</v>
      </c>
      <c r="AD177" s="31" t="str">
        <f>[1]IT!D$1437</f>
        <v>Ferrari SpA</v>
      </c>
      <c r="AE177" s="31">
        <f>[1]IT!E$1437</f>
        <v>76880</v>
      </c>
      <c r="AF177" s="31" t="str">
        <f>[1]IT!F$1437</f>
        <v>VIA Abetone inferiore</v>
      </c>
      <c r="AG177" s="31" t="str">
        <f>[1]IT!G$1437</f>
        <v>4</v>
      </c>
      <c r="AH177" s="31" t="str">
        <f>[1]IT!H$1437</f>
        <v>MARANELLO</v>
      </c>
      <c r="AI177" s="31" t="str">
        <f>[1]IT!I$1437</f>
        <v>41053</v>
      </c>
      <c r="AJ177" s="31">
        <f>[1]IT!J$1437</f>
        <v>0</v>
      </c>
      <c r="AK177" s="31">
        <f>[1]IT!K$1437</f>
        <v>0</v>
      </c>
      <c r="AL177" s="31">
        <f>[1]IT!L$1437</f>
        <v>0</v>
      </c>
      <c r="AM177" s="31">
        <f>[1]IT!M$1437</f>
        <v>0</v>
      </c>
      <c r="AN177" s="42" t="s">
        <v>810</v>
      </c>
    </row>
    <row r="178" spans="1:41" s="31" customFormat="1">
      <c r="A178" s="4" t="s">
        <v>7538</v>
      </c>
      <c r="B178" s="4">
        <v>2012</v>
      </c>
      <c r="C178" s="4" t="s">
        <v>8194</v>
      </c>
      <c r="D178" s="4" t="s">
        <v>8195</v>
      </c>
      <c r="E178" s="4" t="s">
        <v>1920</v>
      </c>
      <c r="F178" s="4">
        <v>124</v>
      </c>
      <c r="G178" s="4" t="s">
        <v>7647</v>
      </c>
      <c r="H178" s="4" t="s">
        <v>8196</v>
      </c>
      <c r="I178" s="4"/>
      <c r="J178" s="4" t="s">
        <v>1627</v>
      </c>
      <c r="K178" s="4">
        <v>246</v>
      </c>
      <c r="L178" s="4" t="s">
        <v>27</v>
      </c>
      <c r="M178" s="4">
        <v>0</v>
      </c>
      <c r="N178" s="4">
        <v>0</v>
      </c>
      <c r="O178" s="4">
        <v>0</v>
      </c>
      <c r="P178" s="4">
        <v>1243.2249284697</v>
      </c>
      <c r="Q178" s="4">
        <v>0</v>
      </c>
      <c r="R178" s="4">
        <v>0</v>
      </c>
      <c r="S178" s="16">
        <v>49.37</v>
      </c>
      <c r="T178" s="16">
        <v>0</v>
      </c>
      <c r="U178" s="16" t="s">
        <v>1627</v>
      </c>
      <c r="V178" s="16"/>
      <c r="W178" s="16"/>
      <c r="X178" s="16"/>
      <c r="Y178" s="16"/>
      <c r="Z178" s="16"/>
      <c r="AA178" s="16"/>
      <c r="AB178" s="28" t="str">
        <f>[1]IT!B$2847</f>
        <v>1.(c)</v>
      </c>
      <c r="AC178" s="31" t="str">
        <f>[1]IT!C$2847</f>
        <v>EDISON</v>
      </c>
      <c r="AD178" s="31" t="str">
        <f>[1]IT!D$2847</f>
        <v>CENTRALE TERMOELETTRICA DI  MARGHERA LEVANTE</v>
      </c>
      <c r="AE178" s="31">
        <f>[1]IT!E$2847</f>
        <v>644</v>
      </c>
      <c r="AF178" s="31" t="str">
        <f>[1]IT!F$2847</f>
        <v>VIA DELLA CHIMICA</v>
      </c>
      <c r="AG178" s="31" t="str">
        <f>[1]IT!G$2847</f>
        <v>16</v>
      </c>
      <c r="AH178" s="31" t="str">
        <f>[1]IT!H$2847</f>
        <v>VENEZIA</v>
      </c>
      <c r="AI178" s="31" t="str">
        <f>[1]IT!I$2847</f>
        <v>30175</v>
      </c>
      <c r="AJ178" s="31">
        <f>[1]IT!J$2847</f>
        <v>461</v>
      </c>
      <c r="AK178" s="31">
        <f>[1]IT!K$2847</f>
        <v>0</v>
      </c>
      <c r="AL178" s="31">
        <f>[1]IT!L$2847</f>
        <v>0</v>
      </c>
      <c r="AM178" s="31">
        <f>[1]IT!M$2847</f>
        <v>884</v>
      </c>
      <c r="AN178" s="8" t="s">
        <v>810</v>
      </c>
      <c r="AO178" s="5"/>
    </row>
    <row r="179" spans="1:41" s="31" customFormat="1">
      <c r="A179" s="4" t="s">
        <v>7538</v>
      </c>
      <c r="B179" s="4">
        <v>2012</v>
      </c>
      <c r="C179" s="4" t="s">
        <v>8197</v>
      </c>
      <c r="D179" s="4" t="s">
        <v>8198</v>
      </c>
      <c r="E179" s="4" t="s">
        <v>1924</v>
      </c>
      <c r="F179" s="4">
        <v>125</v>
      </c>
      <c r="G179" s="4" t="s">
        <v>7647</v>
      </c>
      <c r="H179" s="4" t="s">
        <v>8196</v>
      </c>
      <c r="I179" s="4"/>
      <c r="J179" s="4" t="s">
        <v>1627</v>
      </c>
      <c r="K179" s="4">
        <v>246</v>
      </c>
      <c r="L179" s="4" t="s">
        <v>27</v>
      </c>
      <c r="M179" s="4">
        <v>0</v>
      </c>
      <c r="N179" s="4">
        <v>0</v>
      </c>
      <c r="O179" s="4">
        <v>0</v>
      </c>
      <c r="P179" s="4">
        <v>1233.2746392515999</v>
      </c>
      <c r="Q179" s="4">
        <v>0</v>
      </c>
      <c r="R179" s="4">
        <v>0</v>
      </c>
      <c r="S179" s="16">
        <v>49.58</v>
      </c>
      <c r="T179" s="16">
        <v>0</v>
      </c>
      <c r="U179" s="16" t="s">
        <v>1627</v>
      </c>
      <c r="V179" s="16"/>
      <c r="W179" s="16"/>
      <c r="X179" s="16"/>
      <c r="Y179" s="16"/>
      <c r="Z179" s="16"/>
      <c r="AA179" s="16"/>
      <c r="AB179" s="28" t="str">
        <f>[1]IT!B$2847</f>
        <v>1.(c)</v>
      </c>
      <c r="AC179" s="31" t="str">
        <f>[1]IT!C$2847</f>
        <v>EDISON</v>
      </c>
      <c r="AD179" s="31" t="str">
        <f>[1]IT!D$2847</f>
        <v>CENTRALE TERMOELETTRICA DI  MARGHERA LEVANTE</v>
      </c>
      <c r="AE179" s="31">
        <f>[1]IT!E$2847</f>
        <v>644</v>
      </c>
      <c r="AF179" s="31" t="str">
        <f>[1]IT!F$2847</f>
        <v>VIA DELLA CHIMICA</v>
      </c>
      <c r="AG179" s="31" t="str">
        <f>[1]IT!G$2847</f>
        <v>16</v>
      </c>
      <c r="AH179" s="31" t="str">
        <f>[1]IT!H$2847</f>
        <v>VENEZIA</v>
      </c>
      <c r="AI179" s="31" t="str">
        <f>[1]IT!I$2847</f>
        <v>30175</v>
      </c>
      <c r="AJ179" s="31">
        <f>[1]IT!J$2847</f>
        <v>461</v>
      </c>
      <c r="AK179" s="31">
        <f>[1]IT!K$2847</f>
        <v>0</v>
      </c>
      <c r="AL179" s="31">
        <f>[1]IT!L$2847</f>
        <v>0</v>
      </c>
      <c r="AM179" s="31">
        <f>[1]IT!M$2847</f>
        <v>884</v>
      </c>
      <c r="AN179" s="8" t="s">
        <v>810</v>
      </c>
      <c r="AO179" s="5"/>
    </row>
    <row r="180" spans="1:41" s="31" customFormat="1">
      <c r="A180" s="4" t="s">
        <v>7538</v>
      </c>
      <c r="B180" s="4">
        <v>2012</v>
      </c>
      <c r="C180" s="4" t="s">
        <v>8314</v>
      </c>
      <c r="D180" s="4" t="s">
        <v>8315</v>
      </c>
      <c r="E180" s="4" t="s">
        <v>1929</v>
      </c>
      <c r="F180" s="4">
        <v>126</v>
      </c>
      <c r="G180" s="4" t="s">
        <v>7647</v>
      </c>
      <c r="H180" s="4" t="s">
        <v>8316</v>
      </c>
      <c r="I180" s="4"/>
      <c r="J180" s="4" t="s">
        <v>1627</v>
      </c>
      <c r="K180" s="4">
        <v>381</v>
      </c>
      <c r="L180" s="4" t="s">
        <v>27</v>
      </c>
      <c r="M180" s="4">
        <v>0</v>
      </c>
      <c r="N180" s="4">
        <v>0</v>
      </c>
      <c r="O180" s="4">
        <v>0</v>
      </c>
      <c r="P180" s="4">
        <v>1311.3189421398001</v>
      </c>
      <c r="Q180" s="4">
        <v>0</v>
      </c>
      <c r="R180" s="4">
        <v>0</v>
      </c>
      <c r="S180" s="16">
        <v>86.2</v>
      </c>
      <c r="T180" s="16">
        <v>0</v>
      </c>
      <c r="U180" s="16" t="s">
        <v>1627</v>
      </c>
      <c r="V180" s="16"/>
      <c r="W180" s="16"/>
      <c r="X180" s="16"/>
      <c r="Y180" s="16"/>
      <c r="Z180" s="16"/>
      <c r="AA180" s="16"/>
      <c r="AB180" s="28" t="str">
        <f>[1]IT!B$2847</f>
        <v>1.(c)</v>
      </c>
      <c r="AC180" s="31" t="str">
        <f>[1]IT!C$2847</f>
        <v>EDISON</v>
      </c>
      <c r="AD180" s="31" t="str">
        <f>[1]IT!D$2847</f>
        <v>CENTRALE TERMOELETTRICA DI  MARGHERA LEVANTE</v>
      </c>
      <c r="AE180" s="31">
        <f>[1]IT!E$2847</f>
        <v>644</v>
      </c>
      <c r="AF180" s="31" t="str">
        <f>[1]IT!F$2847</f>
        <v>VIA DELLA CHIMICA</v>
      </c>
      <c r="AG180" s="31" t="str">
        <f>[1]IT!G$2847</f>
        <v>16</v>
      </c>
      <c r="AH180" s="31" t="str">
        <f>[1]IT!H$2847</f>
        <v>VENEZIA</v>
      </c>
      <c r="AI180" s="31" t="str">
        <f>[1]IT!I$2847</f>
        <v>30175</v>
      </c>
      <c r="AJ180" s="31">
        <f>[1]IT!J$2847</f>
        <v>461</v>
      </c>
      <c r="AK180" s="31">
        <f>[1]IT!K$2847</f>
        <v>0</v>
      </c>
      <c r="AL180" s="31">
        <f>[1]IT!L$2847</f>
        <v>0</v>
      </c>
      <c r="AM180" s="31">
        <f>[1]IT!M$2847</f>
        <v>884</v>
      </c>
      <c r="AN180" s="8" t="s">
        <v>810</v>
      </c>
      <c r="AO180" s="5"/>
    </row>
    <row r="181" spans="1:41" s="31" customFormat="1">
      <c r="A181" s="4" t="s">
        <v>7538</v>
      </c>
      <c r="B181" s="4">
        <v>2012</v>
      </c>
      <c r="C181" s="4" t="s">
        <v>8317</v>
      </c>
      <c r="D181" s="4" t="s">
        <v>8318</v>
      </c>
      <c r="E181" s="4" t="s">
        <v>1933</v>
      </c>
      <c r="F181" s="4">
        <v>127</v>
      </c>
      <c r="G181" s="4" t="s">
        <v>7647</v>
      </c>
      <c r="H181" s="4" t="s">
        <v>8316</v>
      </c>
      <c r="I181" s="4"/>
      <c r="J181" s="4" t="s">
        <v>1627</v>
      </c>
      <c r="K181" s="4">
        <v>381</v>
      </c>
      <c r="L181" s="4" t="s">
        <v>27</v>
      </c>
      <c r="M181" s="4">
        <v>0</v>
      </c>
      <c r="N181" s="4">
        <v>0</v>
      </c>
      <c r="O181" s="4">
        <v>0</v>
      </c>
      <c r="P181" s="4">
        <v>1295.9649396144</v>
      </c>
      <c r="Q181" s="4">
        <v>0</v>
      </c>
      <c r="R181" s="4">
        <v>0</v>
      </c>
      <c r="S181" s="16">
        <v>79.900000000000006</v>
      </c>
      <c r="T181" s="16">
        <v>0</v>
      </c>
      <c r="U181" s="16" t="s">
        <v>1627</v>
      </c>
      <c r="V181" s="16"/>
      <c r="W181" s="16"/>
      <c r="X181" s="16"/>
      <c r="Y181" s="16"/>
      <c r="Z181" s="16"/>
      <c r="AA181" s="16"/>
      <c r="AB181" s="28" t="str">
        <f>[1]IT!B$2847</f>
        <v>1.(c)</v>
      </c>
      <c r="AC181" s="31" t="str">
        <f>[1]IT!C$2847</f>
        <v>EDISON</v>
      </c>
      <c r="AD181" s="31" t="str">
        <f>[1]IT!D$2847</f>
        <v>CENTRALE TERMOELETTRICA DI  MARGHERA LEVANTE</v>
      </c>
      <c r="AE181" s="31">
        <f>[1]IT!E$2847</f>
        <v>644</v>
      </c>
      <c r="AF181" s="31" t="str">
        <f>[1]IT!F$2847</f>
        <v>VIA DELLA CHIMICA</v>
      </c>
      <c r="AG181" s="31" t="str">
        <f>[1]IT!G$2847</f>
        <v>16</v>
      </c>
      <c r="AH181" s="31" t="str">
        <f>[1]IT!H$2847</f>
        <v>VENEZIA</v>
      </c>
      <c r="AI181" s="31" t="str">
        <f>[1]IT!I$2847</f>
        <v>30175</v>
      </c>
      <c r="AJ181" s="31">
        <f>[1]IT!J$2847</f>
        <v>461</v>
      </c>
      <c r="AK181" s="31">
        <f>[1]IT!K$2847</f>
        <v>0</v>
      </c>
      <c r="AL181" s="31">
        <f>[1]IT!L$2847</f>
        <v>0</v>
      </c>
      <c r="AM181" s="31">
        <f>[1]IT!M$2847</f>
        <v>884</v>
      </c>
      <c r="AN181" s="8" t="s">
        <v>810</v>
      </c>
      <c r="AO181" s="5"/>
    </row>
    <row r="182" spans="1:41" s="31" customFormat="1">
      <c r="A182" s="4" t="s">
        <v>7538</v>
      </c>
      <c r="B182" s="4">
        <v>2012</v>
      </c>
      <c r="C182" s="4" t="s">
        <v>8541</v>
      </c>
      <c r="D182" s="4" t="s">
        <v>8542</v>
      </c>
      <c r="E182" s="4" t="s">
        <v>1938</v>
      </c>
      <c r="F182" s="4">
        <v>128</v>
      </c>
      <c r="G182" s="4" t="s">
        <v>7647</v>
      </c>
      <c r="H182" s="4" t="s">
        <v>8316</v>
      </c>
      <c r="I182" s="4"/>
      <c r="J182" s="4" t="s">
        <v>1627</v>
      </c>
      <c r="K182" s="4">
        <v>685</v>
      </c>
      <c r="L182" s="4" t="s">
        <v>27</v>
      </c>
      <c r="M182" s="4">
        <v>0</v>
      </c>
      <c r="N182" s="4">
        <v>0</v>
      </c>
      <c r="O182" s="4">
        <v>0</v>
      </c>
      <c r="P182" s="4">
        <v>13427.825682942001</v>
      </c>
      <c r="Q182" s="4">
        <v>0</v>
      </c>
      <c r="R182" s="4">
        <v>0</v>
      </c>
      <c r="S182" s="16">
        <v>294.42</v>
      </c>
      <c r="T182" s="16">
        <v>0</v>
      </c>
      <c r="U182" s="16" t="s">
        <v>1627</v>
      </c>
      <c r="V182" s="16"/>
      <c r="W182" s="16"/>
      <c r="X182" s="16"/>
      <c r="Y182" s="16"/>
      <c r="Z182" s="16"/>
      <c r="AA182" s="16"/>
      <c r="AB182" s="28" t="str">
        <f>[1]IT!B$2847</f>
        <v>1.(c)</v>
      </c>
      <c r="AC182" s="31" t="str">
        <f>[1]IT!C$2847</f>
        <v>EDISON</v>
      </c>
      <c r="AD182" s="31" t="str">
        <f>[1]IT!D$2847</f>
        <v>CENTRALE TERMOELETTRICA DI  MARGHERA LEVANTE</v>
      </c>
      <c r="AE182" s="31">
        <f>[1]IT!E$2847</f>
        <v>644</v>
      </c>
      <c r="AF182" s="31" t="str">
        <f>[1]IT!F$2847</f>
        <v>VIA DELLA CHIMICA</v>
      </c>
      <c r="AG182" s="31" t="str">
        <f>[1]IT!G$2847</f>
        <v>16</v>
      </c>
      <c r="AH182" s="31" t="str">
        <f>[1]IT!H$2847</f>
        <v>VENEZIA</v>
      </c>
      <c r="AI182" s="31" t="str">
        <f>[1]IT!I$2847</f>
        <v>30175</v>
      </c>
      <c r="AJ182" s="31">
        <f>[1]IT!J$2847</f>
        <v>461</v>
      </c>
      <c r="AK182" s="31">
        <f>[1]IT!K$2847</f>
        <v>0</v>
      </c>
      <c r="AL182" s="31">
        <f>[1]IT!L$2847</f>
        <v>0</v>
      </c>
      <c r="AM182" s="31">
        <f>[1]IT!M$2847</f>
        <v>884</v>
      </c>
      <c r="AN182" s="8" t="s">
        <v>810</v>
      </c>
      <c r="AO182" s="5"/>
    </row>
    <row r="183" spans="1:41" s="31" customFormat="1">
      <c r="A183" s="4" t="s">
        <v>7538</v>
      </c>
      <c r="B183" s="4">
        <v>2012</v>
      </c>
      <c r="C183" s="4" t="s">
        <v>8169</v>
      </c>
      <c r="D183" s="4" t="s">
        <v>8170</v>
      </c>
      <c r="E183" s="4" t="s">
        <v>177</v>
      </c>
      <c r="F183" s="4">
        <v>36</v>
      </c>
      <c r="G183" s="4" t="s">
        <v>7946</v>
      </c>
      <c r="H183" s="4" t="s">
        <v>8171</v>
      </c>
      <c r="I183" s="4"/>
      <c r="J183" s="4" t="s">
        <v>1627</v>
      </c>
      <c r="K183" s="4">
        <v>214.4</v>
      </c>
      <c r="L183" s="4" t="s">
        <v>27</v>
      </c>
      <c r="M183" s="4">
        <v>0</v>
      </c>
      <c r="N183" s="4">
        <v>0</v>
      </c>
      <c r="O183" s="4">
        <v>0.15587352119999998</v>
      </c>
      <c r="P183" s="4">
        <v>2795.5984350799999</v>
      </c>
      <c r="Q183" s="4">
        <v>0</v>
      </c>
      <c r="R183" s="4">
        <v>0</v>
      </c>
      <c r="S183" s="16">
        <v>325</v>
      </c>
      <c r="T183" s="16">
        <v>0</v>
      </c>
      <c r="U183" s="16" t="s">
        <v>1627</v>
      </c>
      <c r="V183" s="16"/>
      <c r="W183" s="16"/>
      <c r="X183" s="16"/>
      <c r="Y183" s="16"/>
      <c r="Z183" s="16"/>
      <c r="AA183" s="16"/>
      <c r="AB183" s="28" t="str">
        <f>[1]IT!B$1506</f>
        <v>5.(a)</v>
      </c>
      <c r="AC183" s="31" t="str">
        <f>[1]IT!C$1506</f>
        <v>FENICE AMBIENTE SRL</v>
      </c>
      <c r="AD183" s="31" t="str">
        <f>[1]IT!D$1506</f>
        <v>IMPIANTO TERMOVALORIZZATORE DI MELFI</v>
      </c>
      <c r="AE183" s="31">
        <f>[1]IT!E$1506</f>
        <v>27864</v>
      </c>
      <c r="AF183" s="31" t="str">
        <f>[1]IT!F$1506</f>
        <v>STR Vicinale Montelungo</v>
      </c>
      <c r="AG183" s="31" t="str">
        <f>[1]IT!G$1506</f>
        <v>SNC</v>
      </c>
      <c r="AH183" s="31" t="str">
        <f>[1]IT!H$1506</f>
        <v>MELFI</v>
      </c>
      <c r="AI183" s="31" t="str">
        <f>[1]IT!I$1506</f>
        <v>85025</v>
      </c>
      <c r="AJ183" s="31">
        <f>[1]IT!J$1506</f>
        <v>0</v>
      </c>
      <c r="AK183" s="31">
        <f>[1]IT!K$1506</f>
        <v>0</v>
      </c>
      <c r="AL183" s="31">
        <f>[1]IT!L$1506</f>
        <v>0</v>
      </c>
      <c r="AM183" s="31">
        <f>[1]IT!M$1506</f>
        <v>0</v>
      </c>
      <c r="AN183" s="8" t="s">
        <v>810</v>
      </c>
      <c r="AO183" s="5"/>
    </row>
    <row r="184" spans="1:41" s="31" customFormat="1">
      <c r="A184" s="4" t="s">
        <v>7538</v>
      </c>
      <c r="B184" s="4">
        <v>2012</v>
      </c>
      <c r="C184" s="4" t="s">
        <v>7861</v>
      </c>
      <c r="D184" s="4" t="s">
        <v>7862</v>
      </c>
      <c r="E184" s="4" t="s">
        <v>2796</v>
      </c>
      <c r="F184" s="4">
        <v>318</v>
      </c>
      <c r="G184" s="4" t="s">
        <v>7563</v>
      </c>
      <c r="H184" s="4" t="s">
        <v>7863</v>
      </c>
      <c r="I184" s="4"/>
      <c r="J184" s="4" t="s">
        <v>1627</v>
      </c>
      <c r="K184" s="4">
        <v>85</v>
      </c>
      <c r="L184" s="4" t="s">
        <v>8</v>
      </c>
      <c r="M184" s="4">
        <v>0</v>
      </c>
      <c r="N184" s="4">
        <v>0</v>
      </c>
      <c r="O184" s="4">
        <v>0</v>
      </c>
      <c r="P184" s="4">
        <v>734.016131406</v>
      </c>
      <c r="Q184" s="4">
        <v>0</v>
      </c>
      <c r="R184" s="4">
        <v>0</v>
      </c>
      <c r="S184" s="16">
        <v>19.602</v>
      </c>
      <c r="T184" s="16">
        <v>0</v>
      </c>
      <c r="U184" s="16" t="s">
        <v>1627</v>
      </c>
      <c r="V184" s="16"/>
      <c r="W184" s="16"/>
      <c r="X184" s="16"/>
      <c r="Y184" s="16"/>
      <c r="Z184" s="16"/>
      <c r="AA184" s="16"/>
      <c r="AB184" s="28" t="str">
        <f>[1]IT!B$1508</f>
        <v>1.(c)</v>
      </c>
      <c r="AC184" s="31" t="str">
        <f>[1]IT!C$1508</f>
        <v>FENICE SP.A</v>
      </c>
      <c r="AD184" s="31" t="str">
        <f>[1]IT!D$1508</f>
        <v>Unità operativa Sata Melfi</v>
      </c>
      <c r="AE184" s="31">
        <f>[1]IT!E$1508</f>
        <v>27859</v>
      </c>
      <c r="AF184" s="31" t="str">
        <f>[1]IT!F$1508</f>
        <v>Z.IN San Nicola di Melfi</v>
      </c>
      <c r="AG184" s="31" t="str">
        <f>[1]IT!G$1508</f>
        <v>SNC</v>
      </c>
      <c r="AH184" s="31" t="str">
        <f>[1]IT!H$1508</f>
        <v>MELFI</v>
      </c>
      <c r="AI184" s="31" t="str">
        <f>[1]IT!I$1508</f>
        <v>85025</v>
      </c>
      <c r="AJ184" s="31">
        <f>[1]IT!J$1508</f>
        <v>0</v>
      </c>
      <c r="AK184" s="31">
        <f>[1]IT!K$1508</f>
        <v>0</v>
      </c>
      <c r="AL184" s="31">
        <f>[1]IT!L$1508</f>
        <v>0</v>
      </c>
      <c r="AM184" s="31">
        <f>[1]IT!M$1508</f>
        <v>0</v>
      </c>
      <c r="AN184" s="42" t="s">
        <v>810</v>
      </c>
    </row>
    <row r="185" spans="1:41" s="31" customFormat="1">
      <c r="A185" s="4" t="s">
        <v>7538</v>
      </c>
      <c r="B185" s="4">
        <v>2012</v>
      </c>
      <c r="C185" s="4" t="s">
        <v>8155</v>
      </c>
      <c r="D185" s="4" t="s">
        <v>8156</v>
      </c>
      <c r="E185" s="4" t="s">
        <v>2801</v>
      </c>
      <c r="F185" s="4">
        <v>319</v>
      </c>
      <c r="G185" s="4" t="s">
        <v>7563</v>
      </c>
      <c r="H185" s="4" t="s">
        <v>7863</v>
      </c>
      <c r="I185" s="4"/>
      <c r="J185" s="4" t="s">
        <v>1627</v>
      </c>
      <c r="K185" s="4">
        <v>202</v>
      </c>
      <c r="L185" s="4" t="s">
        <v>8</v>
      </c>
      <c r="M185" s="4">
        <v>0</v>
      </c>
      <c r="N185" s="4">
        <v>0</v>
      </c>
      <c r="O185" s="4">
        <v>0</v>
      </c>
      <c r="P185" s="4">
        <v>273.848681715</v>
      </c>
      <c r="Q185" s="4">
        <v>0</v>
      </c>
      <c r="R185" s="4">
        <v>0</v>
      </c>
      <c r="S185" s="16">
        <v>9.7149999999999999</v>
      </c>
      <c r="T185" s="16">
        <v>0</v>
      </c>
      <c r="U185" s="16" t="s">
        <v>1627</v>
      </c>
      <c r="V185" s="16"/>
      <c r="W185" s="16"/>
      <c r="X185" s="16"/>
      <c r="Y185" s="16"/>
      <c r="Z185" s="16"/>
      <c r="AA185" s="16"/>
      <c r="AB185" s="28" t="str">
        <f>[1]IT!B$1508</f>
        <v>1.(c)</v>
      </c>
      <c r="AC185" s="31" t="str">
        <f>[1]IT!C$1508</f>
        <v>FENICE SP.A</v>
      </c>
      <c r="AD185" s="31" t="str">
        <f>[1]IT!D$1508</f>
        <v>Unità operativa Sata Melfi</v>
      </c>
      <c r="AE185" s="31">
        <f>[1]IT!E$1508</f>
        <v>27859</v>
      </c>
      <c r="AF185" s="31" t="str">
        <f>[1]IT!F$1508</f>
        <v>Z.IN San Nicola di Melfi</v>
      </c>
      <c r="AG185" s="31" t="str">
        <f>[1]IT!G$1508</f>
        <v>SNC</v>
      </c>
      <c r="AH185" s="31" t="str">
        <f>[1]IT!H$1508</f>
        <v>MELFI</v>
      </c>
      <c r="AI185" s="31" t="str">
        <f>[1]IT!I$1508</f>
        <v>85025</v>
      </c>
      <c r="AJ185" s="31">
        <f>[1]IT!J$1508</f>
        <v>0</v>
      </c>
      <c r="AK185" s="31">
        <f>[1]IT!K$1508</f>
        <v>0</v>
      </c>
      <c r="AL185" s="31">
        <f>[1]IT!L$1508</f>
        <v>0</v>
      </c>
      <c r="AM185" s="31">
        <f>[1]IT!M$1508</f>
        <v>0</v>
      </c>
      <c r="AN185" s="8" t="s">
        <v>810</v>
      </c>
      <c r="AO185" s="5"/>
    </row>
    <row r="186" spans="1:41" s="31" customFormat="1">
      <c r="A186" s="4" t="s">
        <v>7538</v>
      </c>
      <c r="B186" s="4">
        <v>2012</v>
      </c>
      <c r="C186" s="4" t="s">
        <v>7703</v>
      </c>
      <c r="D186" s="4" t="s">
        <v>7704</v>
      </c>
      <c r="E186" s="4" t="s">
        <v>3217</v>
      </c>
      <c r="F186" s="4">
        <v>414</v>
      </c>
      <c r="G186" s="4" t="s">
        <v>7598</v>
      </c>
      <c r="H186" s="4" t="s">
        <v>7705</v>
      </c>
      <c r="I186" s="4"/>
      <c r="J186" s="4" t="s">
        <v>1627</v>
      </c>
      <c r="K186" s="4">
        <v>62.021000000000001</v>
      </c>
      <c r="L186" s="4" t="s">
        <v>27</v>
      </c>
      <c r="M186" s="4">
        <v>0</v>
      </c>
      <c r="N186" s="4">
        <v>0</v>
      </c>
      <c r="O186" s="4">
        <v>0</v>
      </c>
      <c r="P186" s="4">
        <v>24.641047810000003</v>
      </c>
      <c r="Q186" s="4">
        <v>0</v>
      </c>
      <c r="R186" s="4">
        <v>0</v>
      </c>
      <c r="S186" s="16">
        <v>1.37</v>
      </c>
      <c r="T186" s="16">
        <v>0</v>
      </c>
      <c r="U186" s="16" t="s">
        <v>1627</v>
      </c>
      <c r="V186" s="16"/>
      <c r="W186" s="16"/>
      <c r="X186" s="16"/>
      <c r="Y186" s="16"/>
      <c r="Z186" s="16"/>
      <c r="AA186" s="16"/>
      <c r="AB186" s="28" t="str">
        <f>[1]IT!B$1511</f>
        <v>1.(c)</v>
      </c>
      <c r="AC186" s="31" t="str">
        <f>[1]IT!C$1511</f>
        <v>SNAM RETE GAS SPA</v>
      </c>
      <c r="AD186" s="31" t="str">
        <f>[1]IT!D$1511</f>
        <v>Centrale di compressione gas di Melizzano</v>
      </c>
      <c r="AE186" s="31">
        <f>[1]IT!E$1511</f>
        <v>27318</v>
      </c>
      <c r="AF186" s="31" t="str">
        <f>[1]IT!F$1511</f>
        <v>LOC Torello di Melizzano - ST.COMUNALE SAN LIBERO</v>
      </c>
      <c r="AG186" s="31" t="str">
        <f>[1]IT!G$1511</f>
        <v>SNC</v>
      </c>
      <c r="AH186" s="31" t="str">
        <f>[1]IT!H$1511</f>
        <v>MELIZZANO</v>
      </c>
      <c r="AI186" s="31" t="str">
        <f>[1]IT!I$1511</f>
        <v>82030</v>
      </c>
      <c r="AJ186" s="31">
        <f>[1]IT!J$1511</f>
        <v>0</v>
      </c>
      <c r="AK186" s="31">
        <f>[1]IT!K$1511</f>
        <v>0</v>
      </c>
      <c r="AL186" s="31">
        <f>[1]IT!L$1511</f>
        <v>0</v>
      </c>
      <c r="AM186" s="31">
        <f>[1]IT!M$1511</f>
        <v>0</v>
      </c>
      <c r="AN186" s="42" t="s">
        <v>810</v>
      </c>
    </row>
    <row r="187" spans="1:41" s="31" customFormat="1">
      <c r="A187" s="4" t="s">
        <v>7538</v>
      </c>
      <c r="B187" s="4">
        <v>2012</v>
      </c>
      <c r="C187" s="4" t="s">
        <v>7713</v>
      </c>
      <c r="D187" s="4" t="s">
        <v>7714</v>
      </c>
      <c r="E187" s="4" t="s">
        <v>3221</v>
      </c>
      <c r="F187" s="4">
        <v>415</v>
      </c>
      <c r="G187" s="4" t="s">
        <v>7598</v>
      </c>
      <c r="H187" s="4" t="s">
        <v>7705</v>
      </c>
      <c r="I187" s="4"/>
      <c r="J187" s="4" t="s">
        <v>1627</v>
      </c>
      <c r="K187" s="4">
        <v>62.43</v>
      </c>
      <c r="L187" s="4" t="s">
        <v>27</v>
      </c>
      <c r="M187" s="4">
        <v>0</v>
      </c>
      <c r="N187" s="4">
        <v>0</v>
      </c>
      <c r="O187" s="4">
        <v>0</v>
      </c>
      <c r="P187" s="4">
        <v>13.151277870000001</v>
      </c>
      <c r="Q187" s="4">
        <v>0</v>
      </c>
      <c r="R187" s="4">
        <v>0</v>
      </c>
      <c r="S187" s="16">
        <v>0.41</v>
      </c>
      <c r="T187" s="16">
        <v>0</v>
      </c>
      <c r="U187" s="16" t="s">
        <v>1627</v>
      </c>
      <c r="V187" s="16"/>
      <c r="W187" s="16"/>
      <c r="X187" s="16"/>
      <c r="Y187" s="16"/>
      <c r="Z187" s="16"/>
      <c r="AA187" s="16"/>
      <c r="AB187" s="28" t="str">
        <f>[1]IT!B$1511</f>
        <v>1.(c)</v>
      </c>
      <c r="AC187" s="31" t="str">
        <f>[1]IT!C$1511</f>
        <v>SNAM RETE GAS SPA</v>
      </c>
      <c r="AD187" s="31" t="str">
        <f>[1]IT!D$1511</f>
        <v>Centrale di compressione gas di Melizzano</v>
      </c>
      <c r="AE187" s="31">
        <f>[1]IT!E$1511</f>
        <v>27318</v>
      </c>
      <c r="AF187" s="31" t="str">
        <f>[1]IT!F$1511</f>
        <v>LOC Torello di Melizzano - ST.COMUNALE SAN LIBERO</v>
      </c>
      <c r="AG187" s="31" t="str">
        <f>[1]IT!G$1511</f>
        <v>SNC</v>
      </c>
      <c r="AH187" s="31" t="str">
        <f>[1]IT!H$1511</f>
        <v>MELIZZANO</v>
      </c>
      <c r="AI187" s="31" t="str">
        <f>[1]IT!I$1511</f>
        <v>82030</v>
      </c>
      <c r="AJ187" s="31">
        <f>[1]IT!J$1511</f>
        <v>0</v>
      </c>
      <c r="AK187" s="31">
        <f>[1]IT!K$1511</f>
        <v>0</v>
      </c>
      <c r="AL187" s="31">
        <f>[1]IT!L$1511</f>
        <v>0</v>
      </c>
      <c r="AM187" s="31">
        <f>[1]IT!M$1511</f>
        <v>0</v>
      </c>
      <c r="AN187" s="42" t="s">
        <v>810</v>
      </c>
    </row>
    <row r="188" spans="1:41" s="31" customFormat="1">
      <c r="A188" s="4" t="s">
        <v>7538</v>
      </c>
      <c r="B188" s="4">
        <v>2012</v>
      </c>
      <c r="C188" s="4" t="s">
        <v>7717</v>
      </c>
      <c r="D188" s="4" t="s">
        <v>7718</v>
      </c>
      <c r="E188" s="4" t="s">
        <v>3226</v>
      </c>
      <c r="F188" s="4">
        <v>416</v>
      </c>
      <c r="G188" s="4" t="s">
        <v>7598</v>
      </c>
      <c r="H188" s="4" t="s">
        <v>7705</v>
      </c>
      <c r="I188" s="4"/>
      <c r="J188" s="4" t="s">
        <v>1627</v>
      </c>
      <c r="K188" s="4">
        <v>62.438000000000002</v>
      </c>
      <c r="L188" s="4" t="s">
        <v>27</v>
      </c>
      <c r="M188" s="4">
        <v>0</v>
      </c>
      <c r="N188" s="4">
        <v>0</v>
      </c>
      <c r="O188" s="4">
        <v>0</v>
      </c>
      <c r="P188" s="4">
        <v>55.232886929999999</v>
      </c>
      <c r="Q188" s="4">
        <v>0</v>
      </c>
      <c r="R188" s="4">
        <v>0</v>
      </c>
      <c r="S188" s="16">
        <v>2.0499999999999998</v>
      </c>
      <c r="T188" s="16">
        <v>0</v>
      </c>
      <c r="U188" s="16" t="s">
        <v>1627</v>
      </c>
      <c r="V188" s="16"/>
      <c r="W188" s="16"/>
      <c r="X188" s="16"/>
      <c r="Y188" s="16"/>
      <c r="Z188" s="16"/>
      <c r="AA188" s="16"/>
      <c r="AB188" s="28" t="str">
        <f>[1]IT!B$1511</f>
        <v>1.(c)</v>
      </c>
      <c r="AC188" s="31" t="str">
        <f>[1]IT!C$1511</f>
        <v>SNAM RETE GAS SPA</v>
      </c>
      <c r="AD188" s="31" t="str">
        <f>[1]IT!D$1511</f>
        <v>Centrale di compressione gas di Melizzano</v>
      </c>
      <c r="AE188" s="31">
        <f>[1]IT!E$1511</f>
        <v>27318</v>
      </c>
      <c r="AF188" s="31" t="str">
        <f>[1]IT!F$1511</f>
        <v>LOC Torello di Melizzano - ST.COMUNALE SAN LIBERO</v>
      </c>
      <c r="AG188" s="31" t="str">
        <f>[1]IT!G$1511</f>
        <v>SNC</v>
      </c>
      <c r="AH188" s="31" t="str">
        <f>[1]IT!H$1511</f>
        <v>MELIZZANO</v>
      </c>
      <c r="AI188" s="31" t="str">
        <f>[1]IT!I$1511</f>
        <v>82030</v>
      </c>
      <c r="AJ188" s="31">
        <f>[1]IT!J$1511</f>
        <v>0</v>
      </c>
      <c r="AK188" s="31">
        <f>[1]IT!K$1511</f>
        <v>0</v>
      </c>
      <c r="AL188" s="31">
        <f>[1]IT!L$1511</f>
        <v>0</v>
      </c>
      <c r="AM188" s="31">
        <f>[1]IT!M$1511</f>
        <v>0</v>
      </c>
      <c r="AN188" s="42" t="s">
        <v>810</v>
      </c>
    </row>
    <row r="189" spans="1:41" s="31" customFormat="1">
      <c r="A189" s="4" t="s">
        <v>7538</v>
      </c>
      <c r="B189" s="4">
        <v>2012</v>
      </c>
      <c r="C189" s="4" t="s">
        <v>7719</v>
      </c>
      <c r="D189" s="4" t="s">
        <v>7720</v>
      </c>
      <c r="E189" s="4" t="s">
        <v>3231</v>
      </c>
      <c r="F189" s="4">
        <v>417</v>
      </c>
      <c r="G189" s="4" t="s">
        <v>7598</v>
      </c>
      <c r="H189" s="4" t="s">
        <v>7705</v>
      </c>
      <c r="I189" s="4"/>
      <c r="J189" s="4" t="s">
        <v>1627</v>
      </c>
      <c r="K189" s="4">
        <v>62.438000000000002</v>
      </c>
      <c r="L189" s="4" t="s">
        <v>27</v>
      </c>
      <c r="M189" s="4">
        <v>0</v>
      </c>
      <c r="N189" s="4">
        <v>0</v>
      </c>
      <c r="O189" s="4">
        <v>0</v>
      </c>
      <c r="P189" s="4">
        <v>17.896021310000005</v>
      </c>
      <c r="Q189" s="4">
        <v>0</v>
      </c>
      <c r="R189" s="4">
        <v>0</v>
      </c>
      <c r="S189" s="16">
        <v>1.1000000000000001</v>
      </c>
      <c r="T189" s="16">
        <v>0</v>
      </c>
      <c r="U189" s="16" t="s">
        <v>1627</v>
      </c>
      <c r="V189" s="16"/>
      <c r="W189" s="16"/>
      <c r="X189" s="16"/>
      <c r="Y189" s="16"/>
      <c r="Z189" s="16"/>
      <c r="AA189" s="16"/>
      <c r="AB189" s="28" t="str">
        <f>[1]IT!B$1511</f>
        <v>1.(c)</v>
      </c>
      <c r="AC189" s="31" t="str">
        <f>[1]IT!C$1511</f>
        <v>SNAM RETE GAS SPA</v>
      </c>
      <c r="AD189" s="31" t="str">
        <f>[1]IT!D$1511</f>
        <v>Centrale di compressione gas di Melizzano</v>
      </c>
      <c r="AE189" s="31">
        <f>[1]IT!E$1511</f>
        <v>27318</v>
      </c>
      <c r="AF189" s="31" t="str">
        <f>[1]IT!F$1511</f>
        <v>LOC Torello di Melizzano - ST.COMUNALE SAN LIBERO</v>
      </c>
      <c r="AG189" s="31" t="str">
        <f>[1]IT!G$1511</f>
        <v>SNC</v>
      </c>
      <c r="AH189" s="31" t="str">
        <f>[1]IT!H$1511</f>
        <v>MELIZZANO</v>
      </c>
      <c r="AI189" s="31" t="str">
        <f>[1]IT!I$1511</f>
        <v>82030</v>
      </c>
      <c r="AJ189" s="31">
        <f>[1]IT!J$1511</f>
        <v>0</v>
      </c>
      <c r="AK189" s="31">
        <f>[1]IT!K$1511</f>
        <v>0</v>
      </c>
      <c r="AL189" s="31">
        <f>[1]IT!L$1511</f>
        <v>0</v>
      </c>
      <c r="AM189" s="31">
        <f>[1]IT!M$1511</f>
        <v>0</v>
      </c>
      <c r="AN189" s="42" t="s">
        <v>810</v>
      </c>
    </row>
    <row r="190" spans="1:41" s="31" customFormat="1">
      <c r="A190" s="4" t="s">
        <v>7538</v>
      </c>
      <c r="B190" s="4">
        <v>2012</v>
      </c>
      <c r="C190" s="4" t="s">
        <v>7602</v>
      </c>
      <c r="D190" s="4" t="s">
        <v>7603</v>
      </c>
      <c r="E190" s="4" t="s">
        <v>3236</v>
      </c>
      <c r="F190" s="4">
        <v>418</v>
      </c>
      <c r="G190" s="4" t="s">
        <v>7598</v>
      </c>
      <c r="H190" s="4" t="s">
        <v>7604</v>
      </c>
      <c r="I190" s="4"/>
      <c r="J190" s="4" t="s">
        <v>1627</v>
      </c>
      <c r="K190" s="4">
        <v>55.917000000000002</v>
      </c>
      <c r="L190" s="4" t="s">
        <v>27</v>
      </c>
      <c r="M190" s="4">
        <v>0</v>
      </c>
      <c r="N190" s="4">
        <v>0</v>
      </c>
      <c r="O190" s="4">
        <v>0</v>
      </c>
      <c r="P190" s="4">
        <v>394.87269744999998</v>
      </c>
      <c r="Q190" s="4">
        <v>0</v>
      </c>
      <c r="R190" s="4">
        <v>0</v>
      </c>
      <c r="S190" s="16">
        <v>97.2</v>
      </c>
      <c r="T190" s="16">
        <v>0</v>
      </c>
      <c r="U190" s="16" t="s">
        <v>1627</v>
      </c>
      <c r="V190" s="16"/>
      <c r="W190" s="16"/>
      <c r="X190" s="16"/>
      <c r="Y190" s="16"/>
      <c r="Z190" s="16"/>
      <c r="AA190" s="16"/>
      <c r="AB190" s="28" t="str">
        <f>[1]IT!B$1526</f>
        <v>1.(c)</v>
      </c>
      <c r="AC190" s="31" t="str">
        <f>[1]IT!C$1526</f>
        <v>SNAM RETE GAS SPA</v>
      </c>
      <c r="AD190" s="31" t="str">
        <f>[1]IT!D$1526</f>
        <v>centrale di compressione gas di Messina</v>
      </c>
      <c r="AE190" s="31">
        <f>[1]IT!E$1526</f>
        <v>7347</v>
      </c>
      <c r="AF190" s="31" t="str">
        <f>[1]IT!F$1526</f>
        <v>LOC Faro Superiore Via Carbonaro</v>
      </c>
      <c r="AG190" s="31" t="str">
        <f>[1]IT!G$1526</f>
        <v>23</v>
      </c>
      <c r="AH190" s="31" t="str">
        <f>[1]IT!H$1526</f>
        <v>MESSINA</v>
      </c>
      <c r="AI190" s="31" t="str">
        <f>[1]IT!I$1526</f>
        <v>98158</v>
      </c>
      <c r="AJ190" s="31">
        <f>[1]IT!J$1526</f>
        <v>283</v>
      </c>
      <c r="AK190" s="31">
        <f>[1]IT!K$1526</f>
        <v>0</v>
      </c>
      <c r="AL190" s="31">
        <f>[1]IT!L$1526</f>
        <v>0</v>
      </c>
      <c r="AM190" s="31">
        <f>[1]IT!M$1526</f>
        <v>110</v>
      </c>
      <c r="AN190" s="42" t="s">
        <v>810</v>
      </c>
    </row>
    <row r="191" spans="1:41" s="31" customFormat="1">
      <c r="A191" s="4" t="s">
        <v>7538</v>
      </c>
      <c r="B191" s="4">
        <v>2012</v>
      </c>
      <c r="C191" s="4" t="s">
        <v>7605</v>
      </c>
      <c r="D191" s="4" t="s">
        <v>7606</v>
      </c>
      <c r="E191" s="4" t="s">
        <v>3241</v>
      </c>
      <c r="F191" s="4">
        <v>419</v>
      </c>
      <c r="G191" s="4" t="s">
        <v>7598</v>
      </c>
      <c r="H191" s="4" t="s">
        <v>7604</v>
      </c>
      <c r="I191" s="4"/>
      <c r="J191" s="4" t="s">
        <v>1627</v>
      </c>
      <c r="K191" s="4">
        <v>55.917000000000002</v>
      </c>
      <c r="L191" s="4" t="s">
        <v>27</v>
      </c>
      <c r="M191" s="4">
        <v>0</v>
      </c>
      <c r="N191" s="4">
        <v>0</v>
      </c>
      <c r="O191" s="4">
        <v>0</v>
      </c>
      <c r="P191" s="4">
        <v>378.91467585999999</v>
      </c>
      <c r="Q191" s="4">
        <v>0</v>
      </c>
      <c r="R191" s="4">
        <v>0</v>
      </c>
      <c r="S191" s="16">
        <v>97.17</v>
      </c>
      <c r="T191" s="16">
        <v>0</v>
      </c>
      <c r="U191" s="16" t="s">
        <v>1627</v>
      </c>
      <c r="V191" s="16"/>
      <c r="W191" s="16"/>
      <c r="X191" s="16"/>
      <c r="Y191" s="16"/>
      <c r="Z191" s="16"/>
      <c r="AA191" s="16"/>
      <c r="AB191" s="28" t="str">
        <f>[1]IT!B$1526</f>
        <v>1.(c)</v>
      </c>
      <c r="AC191" s="31" t="str">
        <f>[1]IT!C$1526</f>
        <v>SNAM RETE GAS SPA</v>
      </c>
      <c r="AD191" s="31" t="str">
        <f>[1]IT!D$1526</f>
        <v>centrale di compressione gas di Messina</v>
      </c>
      <c r="AE191" s="31">
        <f>[1]IT!E$1526</f>
        <v>7347</v>
      </c>
      <c r="AF191" s="31" t="str">
        <f>[1]IT!F$1526</f>
        <v>LOC Faro Superiore Via Carbonaro</v>
      </c>
      <c r="AG191" s="31" t="str">
        <f>[1]IT!G$1526</f>
        <v>23</v>
      </c>
      <c r="AH191" s="31" t="str">
        <f>[1]IT!H$1526</f>
        <v>MESSINA</v>
      </c>
      <c r="AI191" s="31" t="str">
        <f>[1]IT!I$1526</f>
        <v>98158</v>
      </c>
      <c r="AJ191" s="31">
        <f>[1]IT!J$1526</f>
        <v>283</v>
      </c>
      <c r="AK191" s="31">
        <f>[1]IT!K$1526</f>
        <v>0</v>
      </c>
      <c r="AL191" s="31">
        <f>[1]IT!L$1526</f>
        <v>0</v>
      </c>
      <c r="AM191" s="31">
        <f>[1]IT!M$1526</f>
        <v>110</v>
      </c>
      <c r="AN191" s="42" t="s">
        <v>810</v>
      </c>
    </row>
    <row r="192" spans="1:41" s="31" customFormat="1">
      <c r="A192" s="4" t="s">
        <v>7538</v>
      </c>
      <c r="B192" s="4">
        <v>2012</v>
      </c>
      <c r="C192" s="4" t="s">
        <v>7668</v>
      </c>
      <c r="D192" s="4" t="s">
        <v>7669</v>
      </c>
      <c r="E192" s="4" t="s">
        <v>3250</v>
      </c>
      <c r="F192" s="4">
        <v>421</v>
      </c>
      <c r="G192" s="4" t="s">
        <v>7598</v>
      </c>
      <c r="H192" s="4" t="s">
        <v>7604</v>
      </c>
      <c r="I192" s="4"/>
      <c r="J192" s="4" t="s">
        <v>1627</v>
      </c>
      <c r="K192" s="4">
        <v>61.465000000000003</v>
      </c>
      <c r="L192" s="4" t="s">
        <v>27</v>
      </c>
      <c r="M192" s="4">
        <v>0</v>
      </c>
      <c r="N192" s="4">
        <v>0</v>
      </c>
      <c r="O192" s="4">
        <v>0</v>
      </c>
      <c r="P192" s="4">
        <v>262.25805009999999</v>
      </c>
      <c r="Q192" s="4">
        <v>0</v>
      </c>
      <c r="R192" s="4">
        <v>0</v>
      </c>
      <c r="S192" s="16">
        <v>71.33</v>
      </c>
      <c r="T192" s="16">
        <v>0</v>
      </c>
      <c r="U192" s="16" t="s">
        <v>1627</v>
      </c>
      <c r="V192" s="16"/>
      <c r="W192" s="16"/>
      <c r="X192" s="16"/>
      <c r="Y192" s="16"/>
      <c r="Z192" s="16"/>
      <c r="AA192" s="16"/>
      <c r="AB192" s="28" t="str">
        <f>[1]IT!B$1526</f>
        <v>1.(c)</v>
      </c>
      <c r="AC192" s="31" t="str">
        <f>[1]IT!C$1526</f>
        <v>SNAM RETE GAS SPA</v>
      </c>
      <c r="AD192" s="31" t="str">
        <f>[1]IT!D$1526</f>
        <v>centrale di compressione gas di Messina</v>
      </c>
      <c r="AE192" s="31">
        <f>[1]IT!E$1526</f>
        <v>7347</v>
      </c>
      <c r="AF192" s="31" t="str">
        <f>[1]IT!F$1526</f>
        <v>LOC Faro Superiore Via Carbonaro</v>
      </c>
      <c r="AG192" s="31" t="str">
        <f>[1]IT!G$1526</f>
        <v>23</v>
      </c>
      <c r="AH192" s="31" t="str">
        <f>[1]IT!H$1526</f>
        <v>MESSINA</v>
      </c>
      <c r="AI192" s="31" t="str">
        <f>[1]IT!I$1526</f>
        <v>98158</v>
      </c>
      <c r="AJ192" s="31">
        <f>[1]IT!J$1526</f>
        <v>283</v>
      </c>
      <c r="AK192" s="31">
        <f>[1]IT!K$1526</f>
        <v>0</v>
      </c>
      <c r="AL192" s="31">
        <f>[1]IT!L$1526</f>
        <v>0</v>
      </c>
      <c r="AM192" s="31">
        <f>[1]IT!M$1526</f>
        <v>110</v>
      </c>
      <c r="AN192" s="42" t="s">
        <v>810</v>
      </c>
    </row>
    <row r="193" spans="1:41" s="31" customFormat="1">
      <c r="A193" s="4" t="s">
        <v>7538</v>
      </c>
      <c r="B193" s="4">
        <v>2012</v>
      </c>
      <c r="C193" s="4" t="s">
        <v>7817</v>
      </c>
      <c r="D193" s="4" t="s">
        <v>7818</v>
      </c>
      <c r="E193" s="4" t="s">
        <v>3254</v>
      </c>
      <c r="F193" s="4">
        <v>422</v>
      </c>
      <c r="G193" s="4" t="s">
        <v>7598</v>
      </c>
      <c r="H193" s="4" t="s">
        <v>7604</v>
      </c>
      <c r="I193" s="4"/>
      <c r="J193" s="4" t="s">
        <v>1627</v>
      </c>
      <c r="K193" s="4">
        <v>75.792000000000002</v>
      </c>
      <c r="L193" s="4" t="s">
        <v>27</v>
      </c>
      <c r="M193" s="4">
        <v>0</v>
      </c>
      <c r="N193" s="4">
        <v>0</v>
      </c>
      <c r="O193" s="4">
        <v>0</v>
      </c>
      <c r="P193" s="4">
        <v>407.49530256000003</v>
      </c>
      <c r="Q193" s="4">
        <v>0</v>
      </c>
      <c r="R193" s="4">
        <v>0</v>
      </c>
      <c r="S193" s="16">
        <v>8.1199999999999992</v>
      </c>
      <c r="T193" s="16">
        <v>0</v>
      </c>
      <c r="U193" s="16" t="s">
        <v>1627</v>
      </c>
      <c r="V193" s="16"/>
      <c r="W193" s="16"/>
      <c r="X193" s="16"/>
      <c r="Y193" s="16"/>
      <c r="Z193" s="16"/>
      <c r="AA193" s="16"/>
      <c r="AB193" s="28" t="str">
        <f>[1]IT!B$1526</f>
        <v>1.(c)</v>
      </c>
      <c r="AC193" s="31" t="str">
        <f>[1]IT!C$1526</f>
        <v>SNAM RETE GAS SPA</v>
      </c>
      <c r="AD193" s="31" t="str">
        <f>[1]IT!D$1526</f>
        <v>centrale di compressione gas di Messina</v>
      </c>
      <c r="AE193" s="31">
        <f>[1]IT!E$1526</f>
        <v>7347</v>
      </c>
      <c r="AF193" s="31" t="str">
        <f>[1]IT!F$1526</f>
        <v>LOC Faro Superiore Via Carbonaro</v>
      </c>
      <c r="AG193" s="31" t="str">
        <f>[1]IT!G$1526</f>
        <v>23</v>
      </c>
      <c r="AH193" s="31" t="str">
        <f>[1]IT!H$1526</f>
        <v>MESSINA</v>
      </c>
      <c r="AI193" s="31" t="str">
        <f>[1]IT!I$1526</f>
        <v>98158</v>
      </c>
      <c r="AJ193" s="31">
        <f>[1]IT!J$1526</f>
        <v>283</v>
      </c>
      <c r="AK193" s="31">
        <f>[1]IT!K$1526</f>
        <v>0</v>
      </c>
      <c r="AL193" s="31">
        <f>[1]IT!L$1526</f>
        <v>0</v>
      </c>
      <c r="AM193" s="31">
        <f>[1]IT!M$1526</f>
        <v>110</v>
      </c>
      <c r="AN193" s="42" t="s">
        <v>810</v>
      </c>
    </row>
    <row r="194" spans="1:41" s="31" customFormat="1">
      <c r="A194" s="4" t="s">
        <v>7538</v>
      </c>
      <c r="B194" s="4">
        <v>2012</v>
      </c>
      <c r="C194" s="4" t="s">
        <v>7819</v>
      </c>
      <c r="D194" s="4" t="s">
        <v>7820</v>
      </c>
      <c r="E194" s="4" t="s">
        <v>3259</v>
      </c>
      <c r="F194" s="4">
        <v>423</v>
      </c>
      <c r="G194" s="4" t="s">
        <v>7598</v>
      </c>
      <c r="H194" s="4" t="s">
        <v>7604</v>
      </c>
      <c r="I194" s="4"/>
      <c r="J194" s="4" t="s">
        <v>1627</v>
      </c>
      <c r="K194" s="4">
        <v>75.792000000000002</v>
      </c>
      <c r="L194" s="4" t="s">
        <v>27</v>
      </c>
      <c r="M194" s="4">
        <v>0</v>
      </c>
      <c r="N194" s="4">
        <v>0</v>
      </c>
      <c r="O194" s="4">
        <v>0</v>
      </c>
      <c r="P194" s="4">
        <v>516.97725887000001</v>
      </c>
      <c r="Q194" s="4">
        <v>0</v>
      </c>
      <c r="R194" s="4">
        <v>0</v>
      </c>
      <c r="S194" s="16">
        <v>8.4600000000000009</v>
      </c>
      <c r="T194" s="16">
        <v>0</v>
      </c>
      <c r="U194" s="16" t="s">
        <v>1627</v>
      </c>
      <c r="V194" s="16"/>
      <c r="W194" s="16"/>
      <c r="X194" s="16"/>
      <c r="Y194" s="16"/>
      <c r="Z194" s="16"/>
      <c r="AA194" s="16"/>
      <c r="AB194" s="28" t="str">
        <f>[1]IT!B$1526</f>
        <v>1.(c)</v>
      </c>
      <c r="AC194" s="31" t="str">
        <f>[1]IT!C$1526</f>
        <v>SNAM RETE GAS SPA</v>
      </c>
      <c r="AD194" s="31" t="str">
        <f>[1]IT!D$1526</f>
        <v>centrale di compressione gas di Messina</v>
      </c>
      <c r="AE194" s="31">
        <f>[1]IT!E$1526</f>
        <v>7347</v>
      </c>
      <c r="AF194" s="31" t="str">
        <f>[1]IT!F$1526</f>
        <v>LOC Faro Superiore Via Carbonaro</v>
      </c>
      <c r="AG194" s="31" t="str">
        <f>[1]IT!G$1526</f>
        <v>23</v>
      </c>
      <c r="AH194" s="31" t="str">
        <f>[1]IT!H$1526</f>
        <v>MESSINA</v>
      </c>
      <c r="AI194" s="31" t="str">
        <f>[1]IT!I$1526</f>
        <v>98158</v>
      </c>
      <c r="AJ194" s="31">
        <f>[1]IT!J$1526</f>
        <v>283</v>
      </c>
      <c r="AK194" s="31">
        <f>[1]IT!K$1526</f>
        <v>0</v>
      </c>
      <c r="AL194" s="31">
        <f>[1]IT!L$1526</f>
        <v>0</v>
      </c>
      <c r="AM194" s="31">
        <f>[1]IT!M$1526</f>
        <v>110</v>
      </c>
      <c r="AN194" s="42" t="s">
        <v>810</v>
      </c>
    </row>
    <row r="195" spans="1:41" s="31" customFormat="1">
      <c r="A195" s="4" t="s">
        <v>7538</v>
      </c>
      <c r="B195" s="4">
        <v>2012</v>
      </c>
      <c r="C195" s="4" t="s">
        <v>7545</v>
      </c>
      <c r="D195" s="4" t="s">
        <v>7546</v>
      </c>
      <c r="E195" s="4" t="s">
        <v>162</v>
      </c>
      <c r="F195" s="4">
        <v>33</v>
      </c>
      <c r="G195" s="4" t="s">
        <v>7547</v>
      </c>
      <c r="H195" s="4" t="s">
        <v>7548</v>
      </c>
      <c r="I195" s="4"/>
      <c r="J195" s="4" t="s">
        <v>1627</v>
      </c>
      <c r="K195" s="4">
        <v>50</v>
      </c>
      <c r="L195" s="4" t="s">
        <v>8</v>
      </c>
      <c r="M195" s="4">
        <v>0</v>
      </c>
      <c r="N195" s="4">
        <v>0</v>
      </c>
      <c r="O195" s="4">
        <v>0</v>
      </c>
      <c r="P195" s="4">
        <v>1.1000120600000001</v>
      </c>
      <c r="Q195" s="4">
        <v>0</v>
      </c>
      <c r="R195" s="4">
        <v>0</v>
      </c>
      <c r="S195" s="16">
        <v>0</v>
      </c>
      <c r="T195" s="16">
        <v>0</v>
      </c>
      <c r="U195" s="16" t="s">
        <v>7549</v>
      </c>
      <c r="V195" s="16"/>
      <c r="W195" s="16"/>
      <c r="X195" s="16"/>
      <c r="Y195" s="16"/>
      <c r="Z195" s="16"/>
      <c r="AA195" s="16"/>
      <c r="AB195" s="28" t="str">
        <f>[1]IT!B$1546</f>
        <v>5.(c)</v>
      </c>
      <c r="AC195" s="31" t="str">
        <f>[1]IT!C$1546</f>
        <v>AMSA AZIENDA MILANESE SERVIZI AMBIENTALI S.P.A.</v>
      </c>
      <c r="AD195" s="31" t="str">
        <f>[1]IT!D$1546</f>
        <v>INSEDIAMENTO SILLA</v>
      </c>
      <c r="AE195" s="31">
        <f>[1]IT!E$1546</f>
        <v>27382</v>
      </c>
      <c r="AF195" s="31" t="str">
        <f>[1]IT!F$1546</f>
        <v>VIA LUCIO CORNELIO SILLA</v>
      </c>
      <c r="AG195" s="31" t="str">
        <f>[1]IT!G$1546</f>
        <v>251/253</v>
      </c>
      <c r="AH195" s="31" t="str">
        <f>[1]IT!H$1546</f>
        <v>MILANO</v>
      </c>
      <c r="AI195" s="31" t="str">
        <f>[1]IT!I$1546</f>
        <v>20153</v>
      </c>
      <c r="AJ195" s="31">
        <f>[1]IT!J$1546</f>
        <v>0</v>
      </c>
      <c r="AK195" s="31">
        <f>[1]IT!K$1546</f>
        <v>0</v>
      </c>
      <c r="AL195" s="31">
        <f>[1]IT!L$1546</f>
        <v>0</v>
      </c>
      <c r="AM195" s="31">
        <f>[1]IT!M$1546</f>
        <v>0</v>
      </c>
      <c r="AN195" s="42" t="s">
        <v>810</v>
      </c>
    </row>
    <row r="196" spans="1:41" s="31" customFormat="1">
      <c r="A196" s="4" t="s">
        <v>7538</v>
      </c>
      <c r="B196" s="4">
        <v>2012</v>
      </c>
      <c r="C196" s="4" t="s">
        <v>7883</v>
      </c>
      <c r="D196" s="4" t="s">
        <v>7884</v>
      </c>
      <c r="E196" s="4" t="s">
        <v>3033</v>
      </c>
      <c r="F196" s="4">
        <v>371</v>
      </c>
      <c r="G196" s="4" t="s">
        <v>7885</v>
      </c>
      <c r="H196" s="4" t="s">
        <v>7886</v>
      </c>
      <c r="I196" s="4"/>
      <c r="J196" s="4" t="s">
        <v>1627</v>
      </c>
      <c r="K196" s="4">
        <v>91</v>
      </c>
      <c r="L196" s="4" t="s">
        <v>27</v>
      </c>
      <c r="M196" s="4">
        <v>0</v>
      </c>
      <c r="N196" s="4">
        <v>0</v>
      </c>
      <c r="O196" s="4">
        <v>0</v>
      </c>
      <c r="P196" s="4">
        <v>0</v>
      </c>
      <c r="Q196" s="4">
        <v>2621.0037888000002</v>
      </c>
      <c r="R196" s="4">
        <v>38.1</v>
      </c>
      <c r="S196" s="16">
        <v>269.89999999999998</v>
      </c>
      <c r="T196" s="16">
        <v>7.3</v>
      </c>
      <c r="U196" s="16" t="s">
        <v>1627</v>
      </c>
      <c r="V196" s="16"/>
      <c r="W196" s="16"/>
      <c r="X196" s="16"/>
      <c r="Y196" s="16"/>
      <c r="Z196" s="16"/>
      <c r="AA196" s="16"/>
      <c r="AB196" s="41" t="str">
        <f>[1]IT!B$1553</f>
        <v>1.(a)</v>
      </c>
      <c r="AC196" s="24" t="str">
        <f>[1]IT!C$1553</f>
        <v>ENI - Kupit</v>
      </c>
      <c r="AD196" s="24" t="str">
        <f>[1]IT!D$1553</f>
        <v>Raffineria di Milazzo S.C.p.A.</v>
      </c>
      <c r="AE196" s="24">
        <f>[1]IT!E$1553</f>
        <v>7350</v>
      </c>
      <c r="AF196" s="24" t="str">
        <f>[1]IT!F$1553</f>
        <v>Contrada Mangiavacca</v>
      </c>
      <c r="AG196" s="24" t="str">
        <f>[1]IT!G$1553</f>
        <v>1</v>
      </c>
      <c r="AH196" s="24" t="str">
        <f>[1]IT!H$1553</f>
        <v>MILAZZO</v>
      </c>
      <c r="AI196" s="24" t="str">
        <f>[1]IT!I$1553</f>
        <v>98057</v>
      </c>
      <c r="AJ196" s="24">
        <f>[1]IT!J$1553</f>
        <v>2020</v>
      </c>
      <c r="AK196" s="24">
        <f>[1]IT!K$1553</f>
        <v>3730</v>
      </c>
      <c r="AL196" s="24">
        <f>[1]IT!L$1553</f>
        <v>0</v>
      </c>
      <c r="AM196" s="24">
        <f>[1]IT!M$1553</f>
        <v>1770</v>
      </c>
      <c r="AN196" s="23" t="s">
        <v>810</v>
      </c>
      <c r="AO196" s="24"/>
    </row>
    <row r="197" spans="1:41" s="5" customFormat="1">
      <c r="A197" s="4" t="s">
        <v>7538</v>
      </c>
      <c r="B197" s="4">
        <v>2012</v>
      </c>
      <c r="C197" s="4" t="s">
        <v>8705</v>
      </c>
      <c r="D197" s="4" t="s">
        <v>8706</v>
      </c>
      <c r="E197" s="4" t="s">
        <v>3028</v>
      </c>
      <c r="F197" s="4">
        <v>370</v>
      </c>
      <c r="G197" s="4" t="s">
        <v>7885</v>
      </c>
      <c r="H197" s="4" t="s">
        <v>7886</v>
      </c>
      <c r="I197" s="4"/>
      <c r="J197" s="4" t="s">
        <v>633</v>
      </c>
      <c r="K197" s="4">
        <v>1025.3</v>
      </c>
      <c r="L197" s="4" t="s">
        <v>8</v>
      </c>
      <c r="M197" s="4">
        <v>0</v>
      </c>
      <c r="N197" s="4">
        <v>0</v>
      </c>
      <c r="O197" s="4">
        <v>2859.7518719999998</v>
      </c>
      <c r="P197" s="4">
        <v>0</v>
      </c>
      <c r="Q197" s="4">
        <v>17165.109628999999</v>
      </c>
      <c r="R197" s="4">
        <v>1236</v>
      </c>
      <c r="S197" s="16">
        <v>1158.3</v>
      </c>
      <c r="T197" s="16">
        <v>58.8</v>
      </c>
      <c r="U197" s="16" t="s">
        <v>1627</v>
      </c>
      <c r="V197" s="16"/>
      <c r="W197" s="16"/>
      <c r="X197" s="16"/>
      <c r="Y197" s="16"/>
      <c r="Z197" s="16"/>
      <c r="AA197" s="16"/>
      <c r="AB197" s="41" t="str">
        <f>[1]IT!B$1553</f>
        <v>1.(a)</v>
      </c>
      <c r="AC197" s="24" t="str">
        <f>[1]IT!C$1553</f>
        <v>ENI - Kupit</v>
      </c>
      <c r="AD197" s="24" t="str">
        <f>[1]IT!D$1553</f>
        <v>Raffineria di Milazzo S.C.p.A.</v>
      </c>
      <c r="AE197" s="24">
        <f>[1]IT!E$1553</f>
        <v>7350</v>
      </c>
      <c r="AF197" s="24" t="str">
        <f>[1]IT!F$1553</f>
        <v>Contrada Mangiavacca</v>
      </c>
      <c r="AG197" s="24" t="str">
        <f>[1]IT!G$1553</f>
        <v>1</v>
      </c>
      <c r="AH197" s="24" t="str">
        <f>[1]IT!H$1553</f>
        <v>MILAZZO</v>
      </c>
      <c r="AI197" s="24" t="str">
        <f>[1]IT!I$1553</f>
        <v>98057</v>
      </c>
      <c r="AJ197" s="24">
        <f>[1]IT!J$1553</f>
        <v>2020</v>
      </c>
      <c r="AK197" s="24">
        <f>[1]IT!K$1553</f>
        <v>3730</v>
      </c>
      <c r="AL197" s="24">
        <f>[1]IT!L$1553</f>
        <v>0</v>
      </c>
      <c r="AM197" s="24">
        <f>[1]IT!M$1553</f>
        <v>1770</v>
      </c>
      <c r="AN197" s="23" t="s">
        <v>810</v>
      </c>
    </row>
    <row r="198" spans="1:41" s="5" customFormat="1">
      <c r="A198" s="4" t="s">
        <v>7538</v>
      </c>
      <c r="B198" s="4">
        <v>2012</v>
      </c>
      <c r="C198" s="4" t="s">
        <v>8296</v>
      </c>
      <c r="D198" s="4" t="s">
        <v>8297</v>
      </c>
      <c r="E198" s="4" t="s">
        <v>3434</v>
      </c>
      <c r="F198" s="4">
        <v>462</v>
      </c>
      <c r="G198" s="4" t="s">
        <v>8298</v>
      </c>
      <c r="H198" s="4" t="s">
        <v>8299</v>
      </c>
      <c r="I198" s="4"/>
      <c r="J198" s="4" t="s">
        <v>1627</v>
      </c>
      <c r="K198" s="4">
        <v>365</v>
      </c>
      <c r="L198" s="4" t="s">
        <v>27</v>
      </c>
      <c r="M198" s="4">
        <v>0</v>
      </c>
      <c r="N198" s="4">
        <v>0</v>
      </c>
      <c r="O198" s="4">
        <v>0</v>
      </c>
      <c r="P198" s="4">
        <v>8347.5753389622005</v>
      </c>
      <c r="Q198" s="4">
        <v>0</v>
      </c>
      <c r="R198" s="4">
        <v>0</v>
      </c>
      <c r="S198" s="16">
        <v>169.29</v>
      </c>
      <c r="T198" s="16">
        <v>0</v>
      </c>
      <c r="U198" s="16" t="s">
        <v>1627</v>
      </c>
      <c r="V198" s="16"/>
      <c r="W198" s="16"/>
      <c r="X198" s="16"/>
      <c r="Y198" s="16"/>
      <c r="Z198" s="16"/>
      <c r="AA198" s="16"/>
      <c r="AB198" s="28" t="str">
        <f>[1]IT!B$1554</f>
        <v>1.(c)</v>
      </c>
      <c r="AC198" s="31" t="str">
        <f>[1]IT!C$1554</f>
        <v>TERMICA MILAZZO S.R.L. GRUPPO EDISON S.P.A.</v>
      </c>
      <c r="AD198" s="31" t="str">
        <f>[1]IT!D$1554</f>
        <v>Termica Milazzo Srl - centrale termoelettrica</v>
      </c>
      <c r="AE198" s="31">
        <f>[1]IT!E$1554</f>
        <v>7348</v>
      </c>
      <c r="AF198" s="31" t="str">
        <f>[1]IT!F$1554</f>
        <v>CNT MANGIAVACCA</v>
      </c>
      <c r="AG198" s="31" t="str">
        <f>[1]IT!G$1554</f>
        <v>SNC</v>
      </c>
      <c r="AH198" s="31" t="str">
        <f>[1]IT!H$1554</f>
        <v>MILAZZO</v>
      </c>
      <c r="AI198" s="31" t="str">
        <f>[1]IT!I$1554</f>
        <v>98057</v>
      </c>
      <c r="AJ198" s="31">
        <f>[1]IT!J$1554</f>
        <v>169</v>
      </c>
      <c r="AK198" s="31">
        <f>[1]IT!K$1554</f>
        <v>0</v>
      </c>
      <c r="AL198" s="31">
        <f>[1]IT!L$1554</f>
        <v>0</v>
      </c>
      <c r="AM198" s="31">
        <f>[1]IT!M$1554</f>
        <v>472</v>
      </c>
      <c r="AN198" s="8" t="s">
        <v>810</v>
      </c>
    </row>
    <row r="199" spans="1:41" s="5" customFormat="1">
      <c r="A199" s="4" t="s">
        <v>7538</v>
      </c>
      <c r="B199" s="4">
        <v>2012</v>
      </c>
      <c r="C199" s="4" t="s">
        <v>7754</v>
      </c>
      <c r="D199" s="4" t="s">
        <v>7755</v>
      </c>
      <c r="E199" s="4" t="s">
        <v>274</v>
      </c>
      <c r="F199" s="4">
        <v>58</v>
      </c>
      <c r="G199" s="4" t="s">
        <v>7552</v>
      </c>
      <c r="H199" s="4" t="s">
        <v>7756</v>
      </c>
      <c r="I199" s="4"/>
      <c r="J199" s="4" t="s">
        <v>1627</v>
      </c>
      <c r="K199" s="4">
        <v>65</v>
      </c>
      <c r="L199" s="4" t="s">
        <v>8</v>
      </c>
      <c r="M199" s="4">
        <v>0</v>
      </c>
      <c r="N199" s="4">
        <v>0</v>
      </c>
      <c r="O199" s="4">
        <v>0</v>
      </c>
      <c r="P199" s="4">
        <v>619.20000000000005</v>
      </c>
      <c r="Q199" s="4">
        <v>0</v>
      </c>
      <c r="R199" s="4">
        <v>0</v>
      </c>
      <c r="S199" s="16">
        <v>45.21</v>
      </c>
      <c r="T199" s="16">
        <v>0</v>
      </c>
      <c r="U199" s="16" t="s">
        <v>1627</v>
      </c>
      <c r="V199" s="16"/>
      <c r="W199" s="16"/>
      <c r="X199" s="16"/>
      <c r="Y199" s="16"/>
      <c r="Z199" s="16"/>
      <c r="AA199" s="16"/>
      <c r="AB199" s="28" t="str">
        <f>[1]IT!B$1558</f>
        <v>1.(c)</v>
      </c>
      <c r="AC199" s="31" t="str">
        <f>[1]IT!C$1558</f>
        <v>COOPERATIVA PRODUTTORI BIETICOLI S.C.A.</v>
      </c>
      <c r="AD199" s="31" t="str">
        <f>[1]IT!D$1558</f>
        <v>Zuccherificio di Minerbio</v>
      </c>
      <c r="AE199" s="31">
        <f>[1]IT!E$1558</f>
        <v>26807</v>
      </c>
      <c r="AF199" s="31" t="str">
        <f>[1]IT!F$1558</f>
        <v>VIA Mora</v>
      </c>
      <c r="AG199" s="31" t="str">
        <f>[1]IT!G$1558</f>
        <v>56</v>
      </c>
      <c r="AH199" s="31" t="str">
        <f>[1]IT!H$1558</f>
        <v>MINERBIO</v>
      </c>
      <c r="AI199" s="31" t="str">
        <f>[1]IT!I$1558</f>
        <v>40061</v>
      </c>
      <c r="AJ199" s="31">
        <f>[1]IT!J$1558</f>
        <v>0</v>
      </c>
      <c r="AK199" s="31">
        <f>[1]IT!K$1558</f>
        <v>0</v>
      </c>
      <c r="AL199" s="31">
        <f>[1]IT!L$1558</f>
        <v>0</v>
      </c>
      <c r="AM199" s="31">
        <f>[1]IT!M$1558</f>
        <v>0</v>
      </c>
      <c r="AN199" s="42" t="s">
        <v>810</v>
      </c>
      <c r="AO199" s="31"/>
    </row>
    <row r="200" spans="1:41" s="5" customFormat="1">
      <c r="A200" s="4" t="s">
        <v>7538</v>
      </c>
      <c r="B200" s="4">
        <v>2012</v>
      </c>
      <c r="C200" s="4" t="s">
        <v>8621</v>
      </c>
      <c r="D200" s="4" t="s">
        <v>8622</v>
      </c>
      <c r="E200" s="4" t="s">
        <v>3337</v>
      </c>
      <c r="F200" s="4">
        <v>441</v>
      </c>
      <c r="G200" s="4" t="s">
        <v>8623</v>
      </c>
      <c r="H200" s="4" t="s">
        <v>8624</v>
      </c>
      <c r="I200" s="4"/>
      <c r="J200" s="4" t="s">
        <v>1627</v>
      </c>
      <c r="K200" s="4">
        <v>715</v>
      </c>
      <c r="L200" s="4" t="s">
        <v>27</v>
      </c>
      <c r="M200" s="4">
        <v>0</v>
      </c>
      <c r="N200" s="4">
        <v>0</v>
      </c>
      <c r="O200" s="4">
        <v>0</v>
      </c>
      <c r="P200" s="4">
        <v>3054.3136009625655</v>
      </c>
      <c r="Q200" s="4">
        <v>0</v>
      </c>
      <c r="R200" s="4">
        <v>0</v>
      </c>
      <c r="S200" s="16">
        <v>23.690685500000001</v>
      </c>
      <c r="T200" s="16">
        <v>0</v>
      </c>
      <c r="U200" s="16"/>
      <c r="V200" s="16"/>
      <c r="W200" s="16"/>
      <c r="X200" s="16"/>
      <c r="Y200" s="16"/>
      <c r="Z200" s="16"/>
      <c r="AA200" s="16"/>
      <c r="AB200" s="28" t="str">
        <f>[1]IT!B$1577</f>
        <v>1.(c)</v>
      </c>
      <c r="AC200" s="31" t="str">
        <f>[1]IT!C$1577</f>
        <v>Sorgenia Puglia S.p.a.</v>
      </c>
      <c r="AD200" s="31" t="str">
        <f>[1]IT!D$1577</f>
        <v>Centrale termoelettrica di Modugno</v>
      </c>
      <c r="AE200" s="31">
        <f>[1]IT!E$1577</f>
        <v>159035</v>
      </c>
      <c r="AF200" s="31" t="str">
        <f>[1]IT!F$1577</f>
        <v>Via dei Gladioli</v>
      </c>
      <c r="AG200" s="31" t="str">
        <f>[1]IT!G$1577</f>
        <v>SNC</v>
      </c>
      <c r="AH200" s="31" t="str">
        <f>[1]IT!H$1577</f>
        <v>MODUGNO</v>
      </c>
      <c r="AI200" s="31" t="str">
        <f>[1]IT!I$1577</f>
        <v>70026</v>
      </c>
      <c r="AJ200" s="31">
        <f>[1]IT!J$1577</f>
        <v>0</v>
      </c>
      <c r="AK200" s="31">
        <f>[1]IT!K$1577</f>
        <v>0</v>
      </c>
      <c r="AL200" s="31">
        <f>[1]IT!L$1577</f>
        <v>0</v>
      </c>
      <c r="AM200" s="31">
        <f>[1]IT!M$1577</f>
        <v>457</v>
      </c>
      <c r="AN200" s="8" t="s">
        <v>810</v>
      </c>
    </row>
    <row r="201" spans="1:41" s="5" customFormat="1">
      <c r="A201" s="4" t="s">
        <v>7538</v>
      </c>
      <c r="B201" s="4">
        <v>2012</v>
      </c>
      <c r="C201" s="4" t="s">
        <v>8625</v>
      </c>
      <c r="D201" s="4" t="s">
        <v>8626</v>
      </c>
      <c r="E201" s="4" t="s">
        <v>3341</v>
      </c>
      <c r="F201" s="4">
        <v>442</v>
      </c>
      <c r="G201" s="4" t="s">
        <v>8623</v>
      </c>
      <c r="H201" s="4" t="s">
        <v>8624</v>
      </c>
      <c r="I201" s="4"/>
      <c r="J201" s="4" t="s">
        <v>1627</v>
      </c>
      <c r="K201" s="4">
        <v>715</v>
      </c>
      <c r="L201" s="4" t="s">
        <v>27</v>
      </c>
      <c r="M201" s="4">
        <v>0</v>
      </c>
      <c r="N201" s="4">
        <v>0</v>
      </c>
      <c r="O201" s="4">
        <v>0</v>
      </c>
      <c r="P201" s="4">
        <v>4814.8856150274341</v>
      </c>
      <c r="Q201" s="4">
        <v>0</v>
      </c>
      <c r="R201" s="4">
        <v>0</v>
      </c>
      <c r="S201" s="16">
        <v>34.898902999999997</v>
      </c>
      <c r="T201" s="16">
        <v>0</v>
      </c>
      <c r="U201" s="16"/>
      <c r="V201" s="16"/>
      <c r="W201" s="16"/>
      <c r="X201" s="16"/>
      <c r="Y201" s="16"/>
      <c r="Z201" s="16"/>
      <c r="AA201" s="16"/>
      <c r="AB201" s="28" t="str">
        <f>[1]IT!B$1577</f>
        <v>1.(c)</v>
      </c>
      <c r="AC201" s="31" t="str">
        <f>[1]IT!C$1577</f>
        <v>Sorgenia Puglia S.p.a.</v>
      </c>
      <c r="AD201" s="31" t="str">
        <f>[1]IT!D$1577</f>
        <v>Centrale termoelettrica di Modugno</v>
      </c>
      <c r="AE201" s="31">
        <f>[1]IT!E$1577</f>
        <v>159035</v>
      </c>
      <c r="AF201" s="31" t="str">
        <f>[1]IT!F$1577</f>
        <v>Via dei Gladioli</v>
      </c>
      <c r="AG201" s="31" t="str">
        <f>[1]IT!G$1577</f>
        <v>SNC</v>
      </c>
      <c r="AH201" s="31" t="str">
        <f>[1]IT!H$1577</f>
        <v>MODUGNO</v>
      </c>
      <c r="AI201" s="31" t="str">
        <f>[1]IT!I$1577</f>
        <v>70026</v>
      </c>
      <c r="AJ201" s="31">
        <f>[1]IT!J$1577</f>
        <v>0</v>
      </c>
      <c r="AK201" s="31">
        <f>[1]IT!K$1577</f>
        <v>0</v>
      </c>
      <c r="AL201" s="31">
        <f>[1]IT!L$1577</f>
        <v>0</v>
      </c>
      <c r="AM201" s="31">
        <f>[1]IT!M$1577</f>
        <v>457</v>
      </c>
      <c r="AN201" s="8" t="s">
        <v>810</v>
      </c>
    </row>
    <row r="202" spans="1:41" s="5" customFormat="1">
      <c r="A202" s="4" t="s">
        <v>7538</v>
      </c>
      <c r="B202" s="4">
        <v>2012</v>
      </c>
      <c r="C202" s="4" t="s">
        <v>8072</v>
      </c>
      <c r="D202" s="4" t="s">
        <v>8073</v>
      </c>
      <c r="E202" s="4" t="s">
        <v>2900</v>
      </c>
      <c r="F202" s="4">
        <v>341</v>
      </c>
      <c r="G202" s="4" t="s">
        <v>7875</v>
      </c>
      <c r="H202" s="4" t="s">
        <v>8074</v>
      </c>
      <c r="I202" s="4"/>
      <c r="J202" s="4" t="s">
        <v>1627</v>
      </c>
      <c r="K202" s="4">
        <v>150</v>
      </c>
      <c r="L202" s="4" t="s">
        <v>8</v>
      </c>
      <c r="M202" s="4">
        <v>0</v>
      </c>
      <c r="N202" s="4">
        <v>0</v>
      </c>
      <c r="O202" s="4">
        <v>0</v>
      </c>
      <c r="P202" s="4">
        <v>105.96</v>
      </c>
      <c r="Q202" s="4">
        <v>0</v>
      </c>
      <c r="R202" s="4">
        <v>0</v>
      </c>
      <c r="S202" s="16">
        <v>3</v>
      </c>
      <c r="T202" s="16">
        <v>0</v>
      </c>
      <c r="U202" s="16" t="s">
        <v>1627</v>
      </c>
      <c r="V202" s="16"/>
      <c r="W202" s="16"/>
      <c r="X202" s="16"/>
      <c r="Y202" s="16"/>
      <c r="Z202" s="16"/>
      <c r="AA202" s="16"/>
      <c r="AB202" s="28" t="str">
        <f>[1]IT!B$1587</f>
        <v>1.(c)</v>
      </c>
      <c r="AC202" s="31" t="str">
        <f>[1]IT!C$1587</f>
        <v>IREN ENERGIA SPA</v>
      </c>
      <c r="AD202" s="31" t="str">
        <f>[1]IT!D$1587</f>
        <v>Centrale Termoelettrica di Moncalieri</v>
      </c>
      <c r="AE202" s="31">
        <f>[1]IT!E$1587</f>
        <v>67</v>
      </c>
      <c r="AF202" s="31" t="str">
        <f>[1]IT!F$1587</f>
        <v>VIA FREYLIA MEZZI</v>
      </c>
      <c r="AG202" s="31" t="str">
        <f>[1]IT!G$1587</f>
        <v>1</v>
      </c>
      <c r="AH202" s="31" t="str">
        <f>[1]IT!H$1587</f>
        <v>MONCALIERI</v>
      </c>
      <c r="AI202" s="31" t="str">
        <f>[1]IT!I$1587</f>
        <v>10024</v>
      </c>
      <c r="AJ202" s="31">
        <f>[1]IT!J$1587</f>
        <v>490</v>
      </c>
      <c r="AK202" s="31">
        <f>[1]IT!K$1587</f>
        <v>0</v>
      </c>
      <c r="AL202" s="31">
        <f>[1]IT!L$1587</f>
        <v>0</v>
      </c>
      <c r="AM202" s="31">
        <f>[1]IT!M$1587</f>
        <v>1440</v>
      </c>
      <c r="AN202" s="42" t="s">
        <v>810</v>
      </c>
      <c r="AO202" s="31"/>
    </row>
    <row r="203" spans="1:41" s="5" customFormat="1">
      <c r="A203" s="4" t="s">
        <v>7538</v>
      </c>
      <c r="B203" s="4">
        <v>2012</v>
      </c>
      <c r="C203" s="4" t="s">
        <v>8300</v>
      </c>
      <c r="D203" s="4" t="s">
        <v>8301</v>
      </c>
      <c r="E203" s="4" t="s">
        <v>2905</v>
      </c>
      <c r="F203" s="4">
        <v>342</v>
      </c>
      <c r="G203" s="4" t="s">
        <v>7875</v>
      </c>
      <c r="H203" s="4" t="s">
        <v>8074</v>
      </c>
      <c r="I203" s="4"/>
      <c r="J203" s="4" t="s">
        <v>1627</v>
      </c>
      <c r="K203" s="4">
        <v>366</v>
      </c>
      <c r="L203" s="4" t="s">
        <v>8</v>
      </c>
      <c r="M203" s="4">
        <v>0</v>
      </c>
      <c r="N203" s="4">
        <v>0</v>
      </c>
      <c r="O203" s="4">
        <v>0</v>
      </c>
      <c r="P203" s="4">
        <v>0</v>
      </c>
      <c r="Q203" s="4">
        <v>0</v>
      </c>
      <c r="R203" s="4">
        <v>0</v>
      </c>
      <c r="S203" s="16">
        <v>0</v>
      </c>
      <c r="T203" s="16">
        <v>0</v>
      </c>
      <c r="U203" s="16" t="s">
        <v>1627</v>
      </c>
      <c r="V203" s="16"/>
      <c r="W203" s="16"/>
      <c r="X203" s="16"/>
      <c r="Y203" s="16"/>
      <c r="Z203" s="16"/>
      <c r="AA203" s="16"/>
      <c r="AB203" s="28" t="str">
        <f>[1]IT!B$1587</f>
        <v>1.(c)</v>
      </c>
      <c r="AC203" s="31" t="str">
        <f>[1]IT!C$1587</f>
        <v>IREN ENERGIA SPA</v>
      </c>
      <c r="AD203" s="31" t="str">
        <f>[1]IT!D$1587</f>
        <v>Centrale Termoelettrica di Moncalieri</v>
      </c>
      <c r="AE203" s="31">
        <f>[1]IT!E$1587</f>
        <v>67</v>
      </c>
      <c r="AF203" s="31" t="str">
        <f>[1]IT!F$1587</f>
        <v>VIA FREYLIA MEZZI</v>
      </c>
      <c r="AG203" s="31" t="str">
        <f>[1]IT!G$1587</f>
        <v>1</v>
      </c>
      <c r="AH203" s="31" t="str">
        <f>[1]IT!H$1587</f>
        <v>MONCALIERI</v>
      </c>
      <c r="AI203" s="31" t="str">
        <f>[1]IT!I$1587</f>
        <v>10024</v>
      </c>
      <c r="AJ203" s="31">
        <f>[1]IT!J$1587</f>
        <v>490</v>
      </c>
      <c r="AK203" s="31">
        <f>[1]IT!K$1587</f>
        <v>0</v>
      </c>
      <c r="AL203" s="31">
        <f>[1]IT!L$1587</f>
        <v>0</v>
      </c>
      <c r="AM203" s="31">
        <f>[1]IT!M$1587</f>
        <v>1440</v>
      </c>
      <c r="AN203" s="42" t="s">
        <v>810</v>
      </c>
    </row>
    <row r="204" spans="1:41" s="5" customFormat="1">
      <c r="A204" s="4" t="s">
        <v>7538</v>
      </c>
      <c r="B204" s="4">
        <v>2012</v>
      </c>
      <c r="C204" s="4" t="s">
        <v>8474</v>
      </c>
      <c r="D204" s="4" t="s">
        <v>8475</v>
      </c>
      <c r="E204" s="4" t="s">
        <v>2892</v>
      </c>
      <c r="F204" s="4">
        <v>339</v>
      </c>
      <c r="G204" s="4" t="s">
        <v>7875</v>
      </c>
      <c r="H204" s="4" t="s">
        <v>8074</v>
      </c>
      <c r="I204" s="4"/>
      <c r="J204" s="4" t="s">
        <v>1627</v>
      </c>
      <c r="K204" s="4">
        <v>666</v>
      </c>
      <c r="L204" s="4" t="s">
        <v>27</v>
      </c>
      <c r="M204" s="4">
        <v>0</v>
      </c>
      <c r="N204" s="4">
        <v>0</v>
      </c>
      <c r="O204" s="4">
        <v>0</v>
      </c>
      <c r="P204" s="4">
        <v>13909.68</v>
      </c>
      <c r="Q204" s="4">
        <v>0</v>
      </c>
      <c r="R204" s="4">
        <v>0</v>
      </c>
      <c r="S204" s="16">
        <v>278</v>
      </c>
      <c r="T204" s="16">
        <v>6</v>
      </c>
      <c r="U204" s="16" t="s">
        <v>1627</v>
      </c>
      <c r="V204" s="16"/>
      <c r="W204" s="16"/>
      <c r="X204" s="16"/>
      <c r="Y204" s="16"/>
      <c r="Z204" s="16"/>
      <c r="AA204" s="16"/>
      <c r="AB204" s="28" t="str">
        <f>[1]IT!B$1587</f>
        <v>1.(c)</v>
      </c>
      <c r="AC204" s="31" t="str">
        <f>[1]IT!C$1587</f>
        <v>IREN ENERGIA SPA</v>
      </c>
      <c r="AD204" s="31" t="str">
        <f>[1]IT!D$1587</f>
        <v>Centrale Termoelettrica di Moncalieri</v>
      </c>
      <c r="AE204" s="31">
        <f>[1]IT!E$1587</f>
        <v>67</v>
      </c>
      <c r="AF204" s="31" t="str">
        <f>[1]IT!F$1587</f>
        <v>VIA FREYLIA MEZZI</v>
      </c>
      <c r="AG204" s="31" t="str">
        <f>[1]IT!G$1587</f>
        <v>1</v>
      </c>
      <c r="AH204" s="31" t="str">
        <f>[1]IT!H$1587</f>
        <v>MONCALIERI</v>
      </c>
      <c r="AI204" s="31" t="str">
        <f>[1]IT!I$1587</f>
        <v>10024</v>
      </c>
      <c r="AJ204" s="31">
        <f>[1]IT!J$1587</f>
        <v>490</v>
      </c>
      <c r="AK204" s="31">
        <f>[1]IT!K$1587</f>
        <v>0</v>
      </c>
      <c r="AL204" s="31">
        <f>[1]IT!L$1587</f>
        <v>0</v>
      </c>
      <c r="AM204" s="31">
        <f>[1]IT!M$1587</f>
        <v>1440</v>
      </c>
      <c r="AN204" s="42" t="s">
        <v>810</v>
      </c>
    </row>
    <row r="205" spans="1:41" s="5" customFormat="1">
      <c r="A205" s="4" t="s">
        <v>7538</v>
      </c>
      <c r="B205" s="4">
        <v>2012</v>
      </c>
      <c r="C205" s="4" t="s">
        <v>8547</v>
      </c>
      <c r="D205" s="4" t="s">
        <v>8548</v>
      </c>
      <c r="E205" s="4" t="s">
        <v>2896</v>
      </c>
      <c r="F205" s="4">
        <v>340</v>
      </c>
      <c r="G205" s="4" t="s">
        <v>7875</v>
      </c>
      <c r="H205" s="4" t="s">
        <v>8074</v>
      </c>
      <c r="I205" s="4"/>
      <c r="J205" s="4" t="s">
        <v>1627</v>
      </c>
      <c r="K205" s="4">
        <v>689</v>
      </c>
      <c r="L205" s="4" t="s">
        <v>27</v>
      </c>
      <c r="M205" s="4">
        <v>0</v>
      </c>
      <c r="N205" s="4">
        <v>0</v>
      </c>
      <c r="O205" s="4">
        <v>0</v>
      </c>
      <c r="P205" s="4">
        <v>11665.62</v>
      </c>
      <c r="Q205" s="4">
        <v>0</v>
      </c>
      <c r="R205" s="4">
        <v>0</v>
      </c>
      <c r="S205" s="16">
        <v>208</v>
      </c>
      <c r="T205" s="16">
        <v>13</v>
      </c>
      <c r="U205" s="16" t="s">
        <v>1627</v>
      </c>
      <c r="V205" s="16"/>
      <c r="W205" s="16"/>
      <c r="X205" s="16"/>
      <c r="Y205" s="16"/>
      <c r="Z205" s="16"/>
      <c r="AA205" s="16"/>
      <c r="AB205" s="28" t="str">
        <f>[1]IT!B$1587</f>
        <v>1.(c)</v>
      </c>
      <c r="AC205" s="31" t="str">
        <f>[1]IT!C$1587</f>
        <v>IREN ENERGIA SPA</v>
      </c>
      <c r="AD205" s="31" t="str">
        <f>[1]IT!D$1587</f>
        <v>Centrale Termoelettrica di Moncalieri</v>
      </c>
      <c r="AE205" s="31">
        <f>[1]IT!E$1587</f>
        <v>67</v>
      </c>
      <c r="AF205" s="31" t="str">
        <f>[1]IT!F$1587</f>
        <v>VIA FREYLIA MEZZI</v>
      </c>
      <c r="AG205" s="31" t="str">
        <f>[1]IT!G$1587</f>
        <v>1</v>
      </c>
      <c r="AH205" s="31" t="str">
        <f>[1]IT!H$1587</f>
        <v>MONCALIERI</v>
      </c>
      <c r="AI205" s="31" t="str">
        <f>[1]IT!I$1587</f>
        <v>10024</v>
      </c>
      <c r="AJ205" s="31">
        <f>[1]IT!J$1587</f>
        <v>490</v>
      </c>
      <c r="AK205" s="31">
        <f>[1]IT!K$1587</f>
        <v>0</v>
      </c>
      <c r="AL205" s="31">
        <f>[1]IT!L$1587</f>
        <v>0</v>
      </c>
      <c r="AM205" s="31">
        <f>[1]IT!M$1587</f>
        <v>1440</v>
      </c>
      <c r="AN205" s="42" t="s">
        <v>810</v>
      </c>
    </row>
    <row r="206" spans="1:41" s="5" customFormat="1">
      <c r="A206" s="4" t="s">
        <v>7538</v>
      </c>
      <c r="B206" s="4">
        <v>2012</v>
      </c>
      <c r="C206" s="4" t="s">
        <v>8349</v>
      </c>
      <c r="D206" s="4" t="s">
        <v>8350</v>
      </c>
      <c r="E206" s="4" t="s">
        <v>59</v>
      </c>
      <c r="F206" s="4">
        <v>11</v>
      </c>
      <c r="G206" s="4" t="s">
        <v>8351</v>
      </c>
      <c r="H206" s="4" t="s">
        <v>8352</v>
      </c>
      <c r="I206" s="4"/>
      <c r="J206" s="4" t="s">
        <v>1627</v>
      </c>
      <c r="K206" s="4">
        <v>418</v>
      </c>
      <c r="L206" s="4" t="s">
        <v>8</v>
      </c>
      <c r="M206" s="4">
        <v>0</v>
      </c>
      <c r="N206" s="4">
        <v>10756.759527</v>
      </c>
      <c r="O206" s="4">
        <v>131.91084480000001</v>
      </c>
      <c r="P206" s="4">
        <v>0</v>
      </c>
      <c r="Q206" s="4">
        <v>0</v>
      </c>
      <c r="R206" s="4">
        <v>367.46</v>
      </c>
      <c r="S206" s="16">
        <v>1664.1030000000001</v>
      </c>
      <c r="T206" s="16">
        <v>44.755000000000003</v>
      </c>
      <c r="U206" s="16" t="s">
        <v>1627</v>
      </c>
      <c r="V206" s="16"/>
      <c r="W206" s="16"/>
      <c r="X206" s="16"/>
      <c r="Y206" s="16"/>
      <c r="Z206" s="16"/>
      <c r="AA206" s="16"/>
      <c r="AB206" s="28" t="str">
        <f>[1]IT!B$1593</f>
        <v>1.(c)</v>
      </c>
      <c r="AC206" s="31" t="str">
        <f>[1]IT!C$1593</f>
        <v>A2A S.p.A.</v>
      </c>
      <c r="AD206" s="31" t="str">
        <f>[1]IT!D$1593</f>
        <v>CENTRALE TERMOELETTRICA DI MONFALCONE</v>
      </c>
      <c r="AE206" s="31">
        <f>[1]IT!E$1593</f>
        <v>1503</v>
      </c>
      <c r="AF206" s="31" t="str">
        <f>[1]IT!F$1593</f>
        <v>VIA TIMAVO</v>
      </c>
      <c r="AG206" s="31" t="str">
        <f>[1]IT!G$1593</f>
        <v>45</v>
      </c>
      <c r="AH206" s="31" t="str">
        <f>[1]IT!H$1593</f>
        <v>MONFALCONE</v>
      </c>
      <c r="AI206" s="31" t="str">
        <f>[1]IT!I$1593</f>
        <v>34074</v>
      </c>
      <c r="AJ206" s="31">
        <f>[1]IT!J$1593</f>
        <v>3400</v>
      </c>
      <c r="AK206" s="31">
        <f>[1]IT!K$1593</f>
        <v>810</v>
      </c>
      <c r="AL206" s="31">
        <f>[1]IT!L$1593</f>
        <v>0</v>
      </c>
      <c r="AM206" s="31">
        <f>[1]IT!M$1593</f>
        <v>2070</v>
      </c>
      <c r="AN206" s="8" t="s">
        <v>810</v>
      </c>
    </row>
    <row r="207" spans="1:41" s="5" customFormat="1">
      <c r="A207" s="4" t="s">
        <v>7538</v>
      </c>
      <c r="B207" s="4">
        <v>2012</v>
      </c>
      <c r="C207" s="4" t="s">
        <v>8417</v>
      </c>
      <c r="D207" s="4" t="s">
        <v>8418</v>
      </c>
      <c r="E207" s="4" t="s">
        <v>63</v>
      </c>
      <c r="F207" s="4">
        <v>12</v>
      </c>
      <c r="G207" s="4" t="s">
        <v>8351</v>
      </c>
      <c r="H207" s="4" t="s">
        <v>8352</v>
      </c>
      <c r="I207" s="4"/>
      <c r="J207" s="4" t="s">
        <v>1627</v>
      </c>
      <c r="K207" s="4">
        <v>433</v>
      </c>
      <c r="L207" s="4" t="s">
        <v>8</v>
      </c>
      <c r="M207" s="4">
        <v>0</v>
      </c>
      <c r="N207" s="4">
        <v>11181.258258</v>
      </c>
      <c r="O207" s="4">
        <v>151.25951716</v>
      </c>
      <c r="P207" s="4">
        <v>0</v>
      </c>
      <c r="Q207" s="4">
        <v>0</v>
      </c>
      <c r="R207" s="4">
        <v>410.67200000000003</v>
      </c>
      <c r="S207" s="16">
        <v>1721.3150000000001</v>
      </c>
      <c r="T207" s="16">
        <v>21.187000000000001</v>
      </c>
      <c r="U207" s="16" t="s">
        <v>1627</v>
      </c>
      <c r="V207" s="16"/>
      <c r="W207" s="16"/>
      <c r="X207" s="16"/>
      <c r="Y207" s="16"/>
      <c r="Z207" s="16"/>
      <c r="AA207" s="16"/>
      <c r="AB207" s="28" t="str">
        <f>[1]IT!B$1593</f>
        <v>1.(c)</v>
      </c>
      <c r="AC207" s="31" t="str">
        <f>[1]IT!C$1593</f>
        <v>A2A S.p.A.</v>
      </c>
      <c r="AD207" s="31" t="str">
        <f>[1]IT!D$1593</f>
        <v>CENTRALE TERMOELETTRICA DI MONFALCONE</v>
      </c>
      <c r="AE207" s="31">
        <f>[1]IT!E$1593</f>
        <v>1503</v>
      </c>
      <c r="AF207" s="31" t="str">
        <f>[1]IT!F$1593</f>
        <v>VIA TIMAVO</v>
      </c>
      <c r="AG207" s="31" t="str">
        <f>[1]IT!G$1593</f>
        <v>45</v>
      </c>
      <c r="AH207" s="31" t="str">
        <f>[1]IT!H$1593</f>
        <v>MONFALCONE</v>
      </c>
      <c r="AI207" s="31" t="str">
        <f>[1]IT!I$1593</f>
        <v>34074</v>
      </c>
      <c r="AJ207" s="31">
        <f>[1]IT!J$1593</f>
        <v>3400</v>
      </c>
      <c r="AK207" s="31">
        <f>[1]IT!K$1593</f>
        <v>810</v>
      </c>
      <c r="AL207" s="31">
        <f>[1]IT!L$1593</f>
        <v>0</v>
      </c>
      <c r="AM207" s="31">
        <f>[1]IT!M$1593</f>
        <v>2070</v>
      </c>
      <c r="AN207" s="8" t="s">
        <v>810</v>
      </c>
    </row>
    <row r="208" spans="1:41" s="5" customFormat="1">
      <c r="A208" s="4" t="s">
        <v>7538</v>
      </c>
      <c r="B208" s="4">
        <v>2012</v>
      </c>
      <c r="C208" s="4" t="s">
        <v>8666</v>
      </c>
      <c r="D208" s="4" t="s">
        <v>8667</v>
      </c>
      <c r="E208" s="4" t="s">
        <v>69</v>
      </c>
      <c r="F208" s="4">
        <v>13</v>
      </c>
      <c r="G208" s="4" t="s">
        <v>8351</v>
      </c>
      <c r="H208" s="4" t="s">
        <v>8352</v>
      </c>
      <c r="I208" s="4"/>
      <c r="J208" s="4" t="s">
        <v>1627</v>
      </c>
      <c r="K208" s="4">
        <v>785</v>
      </c>
      <c r="L208" s="4" t="s">
        <v>8</v>
      </c>
      <c r="M208" s="4">
        <v>0</v>
      </c>
      <c r="N208" s="4">
        <v>0</v>
      </c>
      <c r="O208" s="4">
        <v>63.067912042000003</v>
      </c>
      <c r="P208" s="4">
        <v>0</v>
      </c>
      <c r="Q208" s="4">
        <v>0</v>
      </c>
      <c r="R208" s="4">
        <v>5.8849999999999998</v>
      </c>
      <c r="S208" s="16">
        <v>3.004</v>
      </c>
      <c r="T208" s="16">
        <v>0.40300000000000002</v>
      </c>
      <c r="U208" s="16" t="s">
        <v>1627</v>
      </c>
      <c r="V208" s="16"/>
      <c r="W208" s="16"/>
      <c r="X208" s="16"/>
      <c r="Y208" s="16"/>
      <c r="Z208" s="16"/>
      <c r="AA208" s="16"/>
      <c r="AB208" s="28" t="str">
        <f>[1]IT!B$1593</f>
        <v>1.(c)</v>
      </c>
      <c r="AC208" s="31" t="str">
        <f>[1]IT!C$1593</f>
        <v>A2A S.p.A.</v>
      </c>
      <c r="AD208" s="31" t="str">
        <f>[1]IT!D$1593</f>
        <v>CENTRALE TERMOELETTRICA DI MONFALCONE</v>
      </c>
      <c r="AE208" s="31">
        <f>[1]IT!E$1593</f>
        <v>1503</v>
      </c>
      <c r="AF208" s="31" t="str">
        <f>[1]IT!F$1593</f>
        <v>VIA TIMAVO</v>
      </c>
      <c r="AG208" s="31" t="str">
        <f>[1]IT!G$1593</f>
        <v>45</v>
      </c>
      <c r="AH208" s="31" t="str">
        <f>[1]IT!H$1593</f>
        <v>MONFALCONE</v>
      </c>
      <c r="AI208" s="31" t="str">
        <f>[1]IT!I$1593</f>
        <v>34074</v>
      </c>
      <c r="AJ208" s="31">
        <f>[1]IT!J$1593</f>
        <v>3400</v>
      </c>
      <c r="AK208" s="31">
        <f>[1]IT!K$1593</f>
        <v>810</v>
      </c>
      <c r="AL208" s="31">
        <f>[1]IT!L$1593</f>
        <v>0</v>
      </c>
      <c r="AM208" s="31">
        <f>[1]IT!M$1593</f>
        <v>2070</v>
      </c>
      <c r="AN208" s="8" t="s">
        <v>810</v>
      </c>
    </row>
    <row r="209" spans="1:40" s="5" customFormat="1">
      <c r="A209" s="4" t="s">
        <v>7538</v>
      </c>
      <c r="B209" s="4">
        <v>2012</v>
      </c>
      <c r="C209" s="4" t="s">
        <v>8668</v>
      </c>
      <c r="D209" s="4" t="s">
        <v>8669</v>
      </c>
      <c r="E209" s="4" t="s">
        <v>75</v>
      </c>
      <c r="F209" s="4">
        <v>14</v>
      </c>
      <c r="G209" s="4" t="s">
        <v>8351</v>
      </c>
      <c r="H209" s="4" t="s">
        <v>8352</v>
      </c>
      <c r="I209" s="4"/>
      <c r="J209" s="4" t="s">
        <v>1627</v>
      </c>
      <c r="K209" s="4">
        <v>785</v>
      </c>
      <c r="L209" s="4" t="s">
        <v>8</v>
      </c>
      <c r="M209" s="4">
        <v>0</v>
      </c>
      <c r="N209" s="4">
        <v>0</v>
      </c>
      <c r="O209" s="4">
        <v>272.67518897999997</v>
      </c>
      <c r="P209" s="4">
        <v>0</v>
      </c>
      <c r="Q209" s="4">
        <v>0</v>
      </c>
      <c r="R209" s="4">
        <v>26.228000000000002</v>
      </c>
      <c r="S209" s="16">
        <v>12.291</v>
      </c>
      <c r="T209" s="16">
        <v>0.95899999999999996</v>
      </c>
      <c r="U209" s="16" t="s">
        <v>1627</v>
      </c>
      <c r="V209" s="16"/>
      <c r="W209" s="16"/>
      <c r="X209" s="16"/>
      <c r="Y209" s="16"/>
      <c r="Z209" s="16"/>
      <c r="AA209" s="16"/>
      <c r="AB209" s="28" t="str">
        <f>[1]IT!B$1593</f>
        <v>1.(c)</v>
      </c>
      <c r="AC209" s="31" t="str">
        <f>[1]IT!C$1593</f>
        <v>A2A S.p.A.</v>
      </c>
      <c r="AD209" s="31" t="str">
        <f>[1]IT!D$1593</f>
        <v>CENTRALE TERMOELETTRICA DI MONFALCONE</v>
      </c>
      <c r="AE209" s="31">
        <f>[1]IT!E$1593</f>
        <v>1503</v>
      </c>
      <c r="AF209" s="31" t="str">
        <f>[1]IT!F$1593</f>
        <v>VIA TIMAVO</v>
      </c>
      <c r="AG209" s="31" t="str">
        <f>[1]IT!G$1593</f>
        <v>45</v>
      </c>
      <c r="AH209" s="31" t="str">
        <f>[1]IT!H$1593</f>
        <v>MONFALCONE</v>
      </c>
      <c r="AI209" s="31" t="str">
        <f>[1]IT!I$1593</f>
        <v>34074</v>
      </c>
      <c r="AJ209" s="31">
        <f>[1]IT!J$1593</f>
        <v>3400</v>
      </c>
      <c r="AK209" s="31">
        <f>[1]IT!K$1593</f>
        <v>810</v>
      </c>
      <c r="AL209" s="31">
        <f>[1]IT!L$1593</f>
        <v>0</v>
      </c>
      <c r="AM209" s="31">
        <f>[1]IT!M$1593</f>
        <v>2070</v>
      </c>
      <c r="AN209" s="8" t="s">
        <v>810</v>
      </c>
    </row>
    <row r="210" spans="1:40" s="5" customFormat="1">
      <c r="A210" s="4" t="s">
        <v>7538</v>
      </c>
      <c r="B210" s="4">
        <v>2012</v>
      </c>
      <c r="C210" s="4" t="s">
        <v>8373</v>
      </c>
      <c r="D210" s="4" t="s">
        <v>8374</v>
      </c>
      <c r="E210" s="4" t="s">
        <v>2281</v>
      </c>
      <c r="F210" s="4">
        <v>205</v>
      </c>
      <c r="G210" s="4" t="s">
        <v>7779</v>
      </c>
      <c r="H210" s="4" t="s">
        <v>8375</v>
      </c>
      <c r="I210" s="4"/>
      <c r="J210" s="4" t="s">
        <v>1627</v>
      </c>
      <c r="K210" s="4">
        <v>430</v>
      </c>
      <c r="L210" s="4" t="s">
        <v>27</v>
      </c>
      <c r="M210" s="4">
        <v>0</v>
      </c>
      <c r="N210" s="4">
        <v>0</v>
      </c>
      <c r="O210" s="4">
        <v>0</v>
      </c>
      <c r="P210" s="4">
        <v>20.130059418598801</v>
      </c>
      <c r="Q210" s="4">
        <v>0</v>
      </c>
      <c r="R210" s="4">
        <v>0</v>
      </c>
      <c r="S210" s="16">
        <v>0</v>
      </c>
      <c r="T210" s="16">
        <v>0</v>
      </c>
      <c r="U210" s="16" t="s">
        <v>1627</v>
      </c>
      <c r="V210" s="16"/>
      <c r="W210" s="16"/>
      <c r="X210" s="16"/>
      <c r="Y210" s="16"/>
      <c r="Z210" s="16"/>
      <c r="AA210" s="16"/>
      <c r="AB210" s="28" t="str">
        <f>[1]IT!B$1603</f>
        <v>1.(c)</v>
      </c>
      <c r="AC210" s="31" t="str">
        <f>[1]IT!C$1603</f>
        <v>ENEL PRODUZIONE SPA</v>
      </c>
      <c r="AD210" s="31" t="str">
        <f>[1]IT!D$1603</f>
        <v>ENEL PRODUZIONE SpA - CENTRALE DI MONTALTO DI CASTRO</v>
      </c>
      <c r="AE210" s="31">
        <f>[1]IT!E$1603</f>
        <v>6258</v>
      </c>
      <c r="AF210" s="31" t="str">
        <f>[1]IT!F$1603</f>
        <v>LOC Pian dei Gangani</v>
      </c>
      <c r="AG210" s="31" t="str">
        <f>[1]IT!G$1603</f>
        <v>SNC</v>
      </c>
      <c r="AH210" s="31" t="str">
        <f>[1]IT!H$1603</f>
        <v>MONTALTO DI CASTRO</v>
      </c>
      <c r="AI210" s="31" t="str">
        <f>[1]IT!I$1603</f>
        <v>01014</v>
      </c>
      <c r="AJ210" s="31">
        <f>[1]IT!J$1603</f>
        <v>0</v>
      </c>
      <c r="AK210" s="31">
        <f>[1]IT!K$1603</f>
        <v>0</v>
      </c>
      <c r="AL210" s="31">
        <f>[1]IT!L$1603</f>
        <v>0</v>
      </c>
      <c r="AM210" s="31">
        <f>[1]IT!M$1603</f>
        <v>172</v>
      </c>
      <c r="AN210" s="8" t="s">
        <v>810</v>
      </c>
    </row>
    <row r="211" spans="1:40" s="5" customFormat="1">
      <c r="A211" s="4" t="s">
        <v>7538</v>
      </c>
      <c r="B211" s="4">
        <v>2012</v>
      </c>
      <c r="C211" s="4" t="s">
        <v>8376</v>
      </c>
      <c r="D211" s="4" t="s">
        <v>8377</v>
      </c>
      <c r="E211" s="4" t="s">
        <v>2286</v>
      </c>
      <c r="F211" s="4">
        <v>206</v>
      </c>
      <c r="G211" s="4" t="s">
        <v>7779</v>
      </c>
      <c r="H211" s="4" t="s">
        <v>8375</v>
      </c>
      <c r="I211" s="4"/>
      <c r="J211" s="4" t="s">
        <v>1627</v>
      </c>
      <c r="K211" s="4">
        <v>430</v>
      </c>
      <c r="L211" s="4" t="s">
        <v>27</v>
      </c>
      <c r="M211" s="4">
        <v>0</v>
      </c>
      <c r="N211" s="4">
        <v>0</v>
      </c>
      <c r="O211" s="4">
        <v>0</v>
      </c>
      <c r="P211" s="4">
        <v>9.2152157482223984</v>
      </c>
      <c r="Q211" s="4">
        <v>0</v>
      </c>
      <c r="R211" s="4">
        <v>0</v>
      </c>
      <c r="S211" s="16">
        <v>0</v>
      </c>
      <c r="T211" s="16">
        <v>0</v>
      </c>
      <c r="U211" s="16" t="s">
        <v>1627</v>
      </c>
      <c r="V211" s="16"/>
      <c r="W211" s="16"/>
      <c r="X211" s="16"/>
      <c r="Y211" s="16"/>
      <c r="Z211" s="16"/>
      <c r="AA211" s="16"/>
      <c r="AB211" s="28" t="str">
        <f>[1]IT!B$1603</f>
        <v>1.(c)</v>
      </c>
      <c r="AC211" s="31" t="str">
        <f>[1]IT!C$1603</f>
        <v>ENEL PRODUZIONE SPA</v>
      </c>
      <c r="AD211" s="31" t="str">
        <f>[1]IT!D$1603</f>
        <v>ENEL PRODUZIONE SpA - CENTRALE DI MONTALTO DI CASTRO</v>
      </c>
      <c r="AE211" s="31">
        <f>[1]IT!E$1603</f>
        <v>6258</v>
      </c>
      <c r="AF211" s="31" t="str">
        <f>[1]IT!F$1603</f>
        <v>LOC Pian dei Gangani</v>
      </c>
      <c r="AG211" s="31" t="str">
        <f>[1]IT!G$1603</f>
        <v>SNC</v>
      </c>
      <c r="AH211" s="31" t="str">
        <f>[1]IT!H$1603</f>
        <v>MONTALTO DI CASTRO</v>
      </c>
      <c r="AI211" s="31" t="str">
        <f>[1]IT!I$1603</f>
        <v>01014</v>
      </c>
      <c r="AJ211" s="31">
        <f>[1]IT!J$1603</f>
        <v>0</v>
      </c>
      <c r="AK211" s="31">
        <f>[1]IT!K$1603</f>
        <v>0</v>
      </c>
      <c r="AL211" s="31">
        <f>[1]IT!L$1603</f>
        <v>0</v>
      </c>
      <c r="AM211" s="31">
        <f>[1]IT!M$1603</f>
        <v>172</v>
      </c>
      <c r="AN211" s="8" t="s">
        <v>810</v>
      </c>
    </row>
    <row r="212" spans="1:40" s="5" customFormat="1">
      <c r="A212" s="4" t="s">
        <v>7538</v>
      </c>
      <c r="B212" s="4">
        <v>2012</v>
      </c>
      <c r="C212" s="4" t="s">
        <v>8378</v>
      </c>
      <c r="D212" s="4" t="s">
        <v>8379</v>
      </c>
      <c r="E212" s="4" t="s">
        <v>2291</v>
      </c>
      <c r="F212" s="4">
        <v>207</v>
      </c>
      <c r="G212" s="4" t="s">
        <v>7779</v>
      </c>
      <c r="H212" s="4" t="s">
        <v>8375</v>
      </c>
      <c r="I212" s="4"/>
      <c r="J212" s="4" t="s">
        <v>1627</v>
      </c>
      <c r="K212" s="4">
        <v>430</v>
      </c>
      <c r="L212" s="4" t="s">
        <v>27</v>
      </c>
      <c r="M212" s="4">
        <v>0</v>
      </c>
      <c r="N212" s="4">
        <v>0</v>
      </c>
      <c r="O212" s="4">
        <v>0</v>
      </c>
      <c r="P212" s="4">
        <v>8.6689492439939997</v>
      </c>
      <c r="Q212" s="4">
        <v>0</v>
      </c>
      <c r="R212" s="4">
        <v>0</v>
      </c>
      <c r="S212" s="16">
        <v>0</v>
      </c>
      <c r="T212" s="16">
        <v>0</v>
      </c>
      <c r="U212" s="16" t="s">
        <v>1627</v>
      </c>
      <c r="V212" s="16"/>
      <c r="W212" s="16"/>
      <c r="X212" s="16"/>
      <c r="Y212" s="16"/>
      <c r="Z212" s="16"/>
      <c r="AA212" s="16"/>
      <c r="AB212" s="28" t="str">
        <f>[1]IT!B$1603</f>
        <v>1.(c)</v>
      </c>
      <c r="AC212" s="31" t="str">
        <f>[1]IT!C$1603</f>
        <v>ENEL PRODUZIONE SPA</v>
      </c>
      <c r="AD212" s="31" t="str">
        <f>[1]IT!D$1603</f>
        <v>ENEL PRODUZIONE SpA - CENTRALE DI MONTALTO DI CASTRO</v>
      </c>
      <c r="AE212" s="31">
        <f>[1]IT!E$1603</f>
        <v>6258</v>
      </c>
      <c r="AF212" s="31" t="str">
        <f>[1]IT!F$1603</f>
        <v>LOC Pian dei Gangani</v>
      </c>
      <c r="AG212" s="31" t="str">
        <f>[1]IT!G$1603</f>
        <v>SNC</v>
      </c>
      <c r="AH212" s="31" t="str">
        <f>[1]IT!H$1603</f>
        <v>MONTALTO DI CASTRO</v>
      </c>
      <c r="AI212" s="31" t="str">
        <f>[1]IT!I$1603</f>
        <v>01014</v>
      </c>
      <c r="AJ212" s="31">
        <f>[1]IT!J$1603</f>
        <v>0</v>
      </c>
      <c r="AK212" s="31">
        <f>[1]IT!K$1603</f>
        <v>0</v>
      </c>
      <c r="AL212" s="31">
        <f>[1]IT!L$1603</f>
        <v>0</v>
      </c>
      <c r="AM212" s="31">
        <f>[1]IT!M$1603</f>
        <v>172</v>
      </c>
      <c r="AN212" s="8" t="s">
        <v>810</v>
      </c>
    </row>
    <row r="213" spans="1:40" s="5" customFormat="1">
      <c r="A213" s="4" t="s">
        <v>7538</v>
      </c>
      <c r="B213" s="4">
        <v>2012</v>
      </c>
      <c r="C213" s="4" t="s">
        <v>8380</v>
      </c>
      <c r="D213" s="4" t="s">
        <v>8381</v>
      </c>
      <c r="E213" s="4" t="s">
        <v>2295</v>
      </c>
      <c r="F213" s="4">
        <v>208</v>
      </c>
      <c r="G213" s="4" t="s">
        <v>7779</v>
      </c>
      <c r="H213" s="4" t="s">
        <v>8375</v>
      </c>
      <c r="I213" s="4"/>
      <c r="J213" s="4" t="s">
        <v>1627</v>
      </c>
      <c r="K213" s="4">
        <v>430</v>
      </c>
      <c r="L213" s="4" t="s">
        <v>27</v>
      </c>
      <c r="M213" s="4">
        <v>0</v>
      </c>
      <c r="N213" s="4">
        <v>0</v>
      </c>
      <c r="O213" s="4">
        <v>0</v>
      </c>
      <c r="P213" s="4">
        <v>6.8483131470791996</v>
      </c>
      <c r="Q213" s="4">
        <v>0</v>
      </c>
      <c r="R213" s="4">
        <v>0</v>
      </c>
      <c r="S213" s="16">
        <v>0</v>
      </c>
      <c r="T213" s="16">
        <v>0</v>
      </c>
      <c r="U213" s="16" t="s">
        <v>1627</v>
      </c>
      <c r="V213" s="16"/>
      <c r="W213" s="16"/>
      <c r="X213" s="16"/>
      <c r="Y213" s="16"/>
      <c r="Z213" s="16"/>
      <c r="AA213" s="16"/>
      <c r="AB213" s="28" t="str">
        <f>[1]IT!B$1603</f>
        <v>1.(c)</v>
      </c>
      <c r="AC213" s="31" t="str">
        <f>[1]IT!C$1603</f>
        <v>ENEL PRODUZIONE SPA</v>
      </c>
      <c r="AD213" s="31" t="str">
        <f>[1]IT!D$1603</f>
        <v>ENEL PRODUZIONE SpA - CENTRALE DI MONTALTO DI CASTRO</v>
      </c>
      <c r="AE213" s="31">
        <f>[1]IT!E$1603</f>
        <v>6258</v>
      </c>
      <c r="AF213" s="31" t="str">
        <f>[1]IT!F$1603</f>
        <v>LOC Pian dei Gangani</v>
      </c>
      <c r="AG213" s="31" t="str">
        <f>[1]IT!G$1603</f>
        <v>SNC</v>
      </c>
      <c r="AH213" s="31" t="str">
        <f>[1]IT!H$1603</f>
        <v>MONTALTO DI CASTRO</v>
      </c>
      <c r="AI213" s="31" t="str">
        <f>[1]IT!I$1603</f>
        <v>01014</v>
      </c>
      <c r="AJ213" s="31">
        <f>[1]IT!J$1603</f>
        <v>0</v>
      </c>
      <c r="AK213" s="31">
        <f>[1]IT!K$1603</f>
        <v>0</v>
      </c>
      <c r="AL213" s="31">
        <f>[1]IT!L$1603</f>
        <v>0</v>
      </c>
      <c r="AM213" s="31">
        <f>[1]IT!M$1603</f>
        <v>172</v>
      </c>
      <c r="AN213" s="8" t="s">
        <v>810</v>
      </c>
    </row>
    <row r="214" spans="1:40" s="5" customFormat="1">
      <c r="A214" s="4" t="s">
        <v>7538</v>
      </c>
      <c r="B214" s="4">
        <v>2012</v>
      </c>
      <c r="C214" s="4" t="s">
        <v>8382</v>
      </c>
      <c r="D214" s="4" t="s">
        <v>8383</v>
      </c>
      <c r="E214" s="4" t="s">
        <v>2300</v>
      </c>
      <c r="F214" s="4">
        <v>209</v>
      </c>
      <c r="G214" s="4" t="s">
        <v>7779</v>
      </c>
      <c r="H214" s="4" t="s">
        <v>8375</v>
      </c>
      <c r="I214" s="4"/>
      <c r="J214" s="4" t="s">
        <v>1627</v>
      </c>
      <c r="K214" s="4">
        <v>430</v>
      </c>
      <c r="L214" s="4" t="s">
        <v>27</v>
      </c>
      <c r="M214" s="4">
        <v>0</v>
      </c>
      <c r="N214" s="4">
        <v>0</v>
      </c>
      <c r="O214" s="4">
        <v>0</v>
      </c>
      <c r="P214" s="4">
        <v>62.458596428248796</v>
      </c>
      <c r="Q214" s="4">
        <v>0</v>
      </c>
      <c r="R214" s="4">
        <v>0</v>
      </c>
      <c r="S214" s="16">
        <v>1</v>
      </c>
      <c r="T214" s="16">
        <v>0</v>
      </c>
      <c r="U214" s="16" t="s">
        <v>1627</v>
      </c>
      <c r="V214" s="16"/>
      <c r="W214" s="16"/>
      <c r="X214" s="16"/>
      <c r="Y214" s="16"/>
      <c r="Z214" s="16"/>
      <c r="AA214" s="16"/>
      <c r="AB214" s="28" t="str">
        <f>[1]IT!B$1603</f>
        <v>1.(c)</v>
      </c>
      <c r="AC214" s="31" t="str">
        <f>[1]IT!C$1603</f>
        <v>ENEL PRODUZIONE SPA</v>
      </c>
      <c r="AD214" s="31" t="str">
        <f>[1]IT!D$1603</f>
        <v>ENEL PRODUZIONE SpA - CENTRALE DI MONTALTO DI CASTRO</v>
      </c>
      <c r="AE214" s="31">
        <f>[1]IT!E$1603</f>
        <v>6258</v>
      </c>
      <c r="AF214" s="31" t="str">
        <f>[1]IT!F$1603</f>
        <v>LOC Pian dei Gangani</v>
      </c>
      <c r="AG214" s="31" t="str">
        <f>[1]IT!G$1603</f>
        <v>SNC</v>
      </c>
      <c r="AH214" s="31" t="str">
        <f>[1]IT!H$1603</f>
        <v>MONTALTO DI CASTRO</v>
      </c>
      <c r="AI214" s="31" t="str">
        <f>[1]IT!I$1603</f>
        <v>01014</v>
      </c>
      <c r="AJ214" s="31">
        <f>[1]IT!J$1603</f>
        <v>0</v>
      </c>
      <c r="AK214" s="31">
        <f>[1]IT!K$1603</f>
        <v>0</v>
      </c>
      <c r="AL214" s="31">
        <f>[1]IT!L$1603</f>
        <v>0</v>
      </c>
      <c r="AM214" s="31">
        <f>[1]IT!M$1603</f>
        <v>172</v>
      </c>
      <c r="AN214" s="8" t="s">
        <v>810</v>
      </c>
    </row>
    <row r="215" spans="1:40" s="5" customFormat="1">
      <c r="A215" s="4" t="s">
        <v>7538</v>
      </c>
      <c r="B215" s="4">
        <v>2012</v>
      </c>
      <c r="C215" s="4" t="s">
        <v>8384</v>
      </c>
      <c r="D215" s="4" t="s">
        <v>8385</v>
      </c>
      <c r="E215" s="4" t="s">
        <v>2304</v>
      </c>
      <c r="F215" s="4">
        <v>210</v>
      </c>
      <c r="G215" s="4" t="s">
        <v>7779</v>
      </c>
      <c r="H215" s="4" t="s">
        <v>8375</v>
      </c>
      <c r="I215" s="4"/>
      <c r="J215" s="4" t="s">
        <v>1627</v>
      </c>
      <c r="K215" s="4">
        <v>430</v>
      </c>
      <c r="L215" s="4" t="s">
        <v>27</v>
      </c>
      <c r="M215" s="4">
        <v>0</v>
      </c>
      <c r="N215" s="4">
        <v>0</v>
      </c>
      <c r="O215" s="4">
        <v>0</v>
      </c>
      <c r="P215" s="4">
        <v>43.133900826722396</v>
      </c>
      <c r="Q215" s="4">
        <v>0</v>
      </c>
      <c r="R215" s="4">
        <v>0</v>
      </c>
      <c r="S215" s="16">
        <v>1</v>
      </c>
      <c r="T215" s="16">
        <v>0</v>
      </c>
      <c r="U215" s="16" t="s">
        <v>1627</v>
      </c>
      <c r="V215" s="16"/>
      <c r="W215" s="16"/>
      <c r="X215" s="16"/>
      <c r="Y215" s="16"/>
      <c r="Z215" s="16"/>
      <c r="AA215" s="16"/>
      <c r="AB215" s="28" t="str">
        <f>[1]IT!B$1603</f>
        <v>1.(c)</v>
      </c>
      <c r="AC215" s="31" t="str">
        <f>[1]IT!C$1603</f>
        <v>ENEL PRODUZIONE SPA</v>
      </c>
      <c r="AD215" s="31" t="str">
        <f>[1]IT!D$1603</f>
        <v>ENEL PRODUZIONE SpA - CENTRALE DI MONTALTO DI CASTRO</v>
      </c>
      <c r="AE215" s="31">
        <f>[1]IT!E$1603</f>
        <v>6258</v>
      </c>
      <c r="AF215" s="31" t="str">
        <f>[1]IT!F$1603</f>
        <v>LOC Pian dei Gangani</v>
      </c>
      <c r="AG215" s="31" t="str">
        <f>[1]IT!G$1603</f>
        <v>SNC</v>
      </c>
      <c r="AH215" s="31" t="str">
        <f>[1]IT!H$1603</f>
        <v>MONTALTO DI CASTRO</v>
      </c>
      <c r="AI215" s="31" t="str">
        <f>[1]IT!I$1603</f>
        <v>01014</v>
      </c>
      <c r="AJ215" s="31">
        <f>[1]IT!J$1603</f>
        <v>0</v>
      </c>
      <c r="AK215" s="31">
        <f>[1]IT!K$1603</f>
        <v>0</v>
      </c>
      <c r="AL215" s="31">
        <f>[1]IT!L$1603</f>
        <v>0</v>
      </c>
      <c r="AM215" s="31">
        <f>[1]IT!M$1603</f>
        <v>172</v>
      </c>
      <c r="AN215" s="8" t="s">
        <v>810</v>
      </c>
    </row>
    <row r="216" spans="1:40" s="5" customFormat="1">
      <c r="A216" s="4" t="s">
        <v>7538</v>
      </c>
      <c r="B216" s="4">
        <v>2012</v>
      </c>
      <c r="C216" s="4" t="s">
        <v>8386</v>
      </c>
      <c r="D216" s="4" t="s">
        <v>8387</v>
      </c>
      <c r="E216" s="4" t="s">
        <v>2308</v>
      </c>
      <c r="F216" s="4">
        <v>211</v>
      </c>
      <c r="G216" s="4" t="s">
        <v>7779</v>
      </c>
      <c r="H216" s="4" t="s">
        <v>8375</v>
      </c>
      <c r="I216" s="4"/>
      <c r="J216" s="4" t="s">
        <v>1627</v>
      </c>
      <c r="K216" s="4">
        <v>430</v>
      </c>
      <c r="L216" s="4" t="s">
        <v>27</v>
      </c>
      <c r="M216" s="4">
        <v>0</v>
      </c>
      <c r="N216" s="4">
        <v>0</v>
      </c>
      <c r="O216" s="4">
        <v>0</v>
      </c>
      <c r="P216" s="4">
        <v>9.4872138730271995</v>
      </c>
      <c r="Q216" s="4">
        <v>0</v>
      </c>
      <c r="R216" s="4">
        <v>0</v>
      </c>
      <c r="S216" s="16">
        <v>0</v>
      </c>
      <c r="T216" s="16">
        <v>0</v>
      </c>
      <c r="U216" s="16" t="s">
        <v>1627</v>
      </c>
      <c r="V216" s="16"/>
      <c r="W216" s="16"/>
      <c r="X216" s="16"/>
      <c r="Y216" s="16"/>
      <c r="Z216" s="16"/>
      <c r="AA216" s="16"/>
      <c r="AB216" s="28" t="str">
        <f>[1]IT!B$1603</f>
        <v>1.(c)</v>
      </c>
      <c r="AC216" s="31" t="str">
        <f>[1]IT!C$1603</f>
        <v>ENEL PRODUZIONE SPA</v>
      </c>
      <c r="AD216" s="31" t="str">
        <f>[1]IT!D$1603</f>
        <v>ENEL PRODUZIONE SpA - CENTRALE DI MONTALTO DI CASTRO</v>
      </c>
      <c r="AE216" s="31">
        <f>[1]IT!E$1603</f>
        <v>6258</v>
      </c>
      <c r="AF216" s="31" t="str">
        <f>[1]IT!F$1603</f>
        <v>LOC Pian dei Gangani</v>
      </c>
      <c r="AG216" s="31" t="str">
        <f>[1]IT!G$1603</f>
        <v>SNC</v>
      </c>
      <c r="AH216" s="31" t="str">
        <f>[1]IT!H$1603</f>
        <v>MONTALTO DI CASTRO</v>
      </c>
      <c r="AI216" s="31" t="str">
        <f>[1]IT!I$1603</f>
        <v>01014</v>
      </c>
      <c r="AJ216" s="31">
        <f>[1]IT!J$1603</f>
        <v>0</v>
      </c>
      <c r="AK216" s="31">
        <f>[1]IT!K$1603</f>
        <v>0</v>
      </c>
      <c r="AL216" s="31">
        <f>[1]IT!L$1603</f>
        <v>0</v>
      </c>
      <c r="AM216" s="31">
        <f>[1]IT!M$1603</f>
        <v>172</v>
      </c>
      <c r="AN216" s="8" t="s">
        <v>810</v>
      </c>
    </row>
    <row r="217" spans="1:40" s="5" customFormat="1">
      <c r="A217" s="4" t="s">
        <v>7538</v>
      </c>
      <c r="B217" s="4">
        <v>2012</v>
      </c>
      <c r="C217" s="4" t="s">
        <v>8388</v>
      </c>
      <c r="D217" s="4" t="s">
        <v>8389</v>
      </c>
      <c r="E217" s="4" t="s">
        <v>2313</v>
      </c>
      <c r="F217" s="4">
        <v>212</v>
      </c>
      <c r="G217" s="4" t="s">
        <v>7779</v>
      </c>
      <c r="H217" s="4" t="s">
        <v>8375</v>
      </c>
      <c r="I217" s="4"/>
      <c r="J217" s="4" t="s">
        <v>1627</v>
      </c>
      <c r="K217" s="4">
        <v>430</v>
      </c>
      <c r="L217" s="4" t="s">
        <v>27</v>
      </c>
      <c r="M217" s="4">
        <v>0</v>
      </c>
      <c r="N217" s="4">
        <v>0</v>
      </c>
      <c r="O217" s="4">
        <v>0</v>
      </c>
      <c r="P217" s="4">
        <v>8.3056364334108004</v>
      </c>
      <c r="Q217" s="4">
        <v>0</v>
      </c>
      <c r="R217" s="4">
        <v>0</v>
      </c>
      <c r="S217" s="16">
        <v>0</v>
      </c>
      <c r="T217" s="16">
        <v>0</v>
      </c>
      <c r="U217" s="16" t="s">
        <v>1627</v>
      </c>
      <c r="V217" s="16"/>
      <c r="W217" s="16"/>
      <c r="X217" s="16"/>
      <c r="Y217" s="16"/>
      <c r="Z217" s="16"/>
      <c r="AA217" s="16"/>
      <c r="AB217" s="28" t="str">
        <f>[1]IT!B$1603</f>
        <v>1.(c)</v>
      </c>
      <c r="AC217" s="31" t="str">
        <f>[1]IT!C$1603</f>
        <v>ENEL PRODUZIONE SPA</v>
      </c>
      <c r="AD217" s="31" t="str">
        <f>[1]IT!D$1603</f>
        <v>ENEL PRODUZIONE SpA - CENTRALE DI MONTALTO DI CASTRO</v>
      </c>
      <c r="AE217" s="31">
        <f>[1]IT!E$1603</f>
        <v>6258</v>
      </c>
      <c r="AF217" s="31" t="str">
        <f>[1]IT!F$1603</f>
        <v>LOC Pian dei Gangani</v>
      </c>
      <c r="AG217" s="31" t="str">
        <f>[1]IT!G$1603</f>
        <v>SNC</v>
      </c>
      <c r="AH217" s="31" t="str">
        <f>[1]IT!H$1603</f>
        <v>MONTALTO DI CASTRO</v>
      </c>
      <c r="AI217" s="31" t="str">
        <f>[1]IT!I$1603</f>
        <v>01014</v>
      </c>
      <c r="AJ217" s="31">
        <f>[1]IT!J$1603</f>
        <v>0</v>
      </c>
      <c r="AK217" s="31">
        <f>[1]IT!K$1603</f>
        <v>0</v>
      </c>
      <c r="AL217" s="31">
        <f>[1]IT!L$1603</f>
        <v>0</v>
      </c>
      <c r="AM217" s="31">
        <f>[1]IT!M$1603</f>
        <v>172</v>
      </c>
      <c r="AN217" s="8" t="s">
        <v>810</v>
      </c>
    </row>
    <row r="218" spans="1:40" s="5" customFormat="1">
      <c r="A218" s="4" t="s">
        <v>7538</v>
      </c>
      <c r="B218" s="4">
        <v>2012</v>
      </c>
      <c r="C218" s="4" t="s">
        <v>8744</v>
      </c>
      <c r="D218" s="4" t="s">
        <v>8745</v>
      </c>
      <c r="E218" s="4" t="s">
        <v>2318</v>
      </c>
      <c r="F218" s="4">
        <v>213</v>
      </c>
      <c r="G218" s="4" t="s">
        <v>7779</v>
      </c>
      <c r="H218" s="4" t="s">
        <v>8375</v>
      </c>
      <c r="I218" s="4"/>
      <c r="J218" s="4" t="s">
        <v>1627</v>
      </c>
      <c r="K218" s="4">
        <v>1610</v>
      </c>
      <c r="L218" s="4" t="s">
        <v>8</v>
      </c>
      <c r="M218" s="4">
        <v>0</v>
      </c>
      <c r="N218" s="4">
        <v>0</v>
      </c>
      <c r="O218" s="4">
        <v>341.13405521999999</v>
      </c>
      <c r="P218" s="4">
        <v>454.92933211853762</v>
      </c>
      <c r="Q218" s="4">
        <v>0</v>
      </c>
      <c r="R218" s="4">
        <v>19</v>
      </c>
      <c r="S218" s="16">
        <v>16</v>
      </c>
      <c r="T218" s="16">
        <v>0</v>
      </c>
      <c r="U218" s="16" t="s">
        <v>1627</v>
      </c>
      <c r="V218" s="16"/>
      <c r="W218" s="16"/>
      <c r="X218" s="16"/>
      <c r="Y218" s="16"/>
      <c r="Z218" s="16"/>
      <c r="AA218" s="16"/>
      <c r="AB218" s="28" t="str">
        <f>[1]IT!B$1603</f>
        <v>1.(c)</v>
      </c>
      <c r="AC218" s="31" t="str">
        <f>[1]IT!C$1603</f>
        <v>ENEL PRODUZIONE SPA</v>
      </c>
      <c r="AD218" s="31" t="str">
        <f>[1]IT!D$1603</f>
        <v>ENEL PRODUZIONE SpA - CENTRALE DI MONTALTO DI CASTRO</v>
      </c>
      <c r="AE218" s="31">
        <f>[1]IT!E$1603</f>
        <v>6258</v>
      </c>
      <c r="AF218" s="31" t="str">
        <f>[1]IT!F$1603</f>
        <v>LOC Pian dei Gangani</v>
      </c>
      <c r="AG218" s="31" t="str">
        <f>[1]IT!G$1603</f>
        <v>SNC</v>
      </c>
      <c r="AH218" s="31" t="str">
        <f>[1]IT!H$1603</f>
        <v>MONTALTO DI CASTRO</v>
      </c>
      <c r="AI218" s="31" t="str">
        <f>[1]IT!I$1603</f>
        <v>01014</v>
      </c>
      <c r="AJ218" s="31">
        <f>[1]IT!J$1603</f>
        <v>0</v>
      </c>
      <c r="AK218" s="31">
        <f>[1]IT!K$1603</f>
        <v>0</v>
      </c>
      <c r="AL218" s="31">
        <f>[1]IT!L$1603</f>
        <v>0</v>
      </c>
      <c r="AM218" s="31">
        <f>[1]IT!M$1603</f>
        <v>172</v>
      </c>
      <c r="AN218" s="8" t="s">
        <v>810</v>
      </c>
    </row>
    <row r="219" spans="1:40" s="5" customFormat="1">
      <c r="A219" s="4" t="s">
        <v>7538</v>
      </c>
      <c r="B219" s="4">
        <v>2012</v>
      </c>
      <c r="C219" s="4" t="s">
        <v>8746</v>
      </c>
      <c r="D219" s="4" t="s">
        <v>8747</v>
      </c>
      <c r="E219" s="4" t="s">
        <v>2323</v>
      </c>
      <c r="F219" s="4">
        <v>214</v>
      </c>
      <c r="G219" s="4" t="s">
        <v>7779</v>
      </c>
      <c r="H219" s="4" t="s">
        <v>8375</v>
      </c>
      <c r="I219" s="4"/>
      <c r="J219" s="4" t="s">
        <v>1627</v>
      </c>
      <c r="K219" s="4">
        <v>1610</v>
      </c>
      <c r="L219" s="4" t="s">
        <v>8</v>
      </c>
      <c r="M219" s="4">
        <v>0</v>
      </c>
      <c r="N219" s="4">
        <v>0</v>
      </c>
      <c r="O219" s="4">
        <v>0</v>
      </c>
      <c r="P219" s="4">
        <v>0</v>
      </c>
      <c r="Q219" s="4">
        <v>0</v>
      </c>
      <c r="R219" s="4">
        <v>0</v>
      </c>
      <c r="S219" s="16">
        <v>0</v>
      </c>
      <c r="T219" s="16">
        <v>0</v>
      </c>
      <c r="U219" s="16" t="s">
        <v>1627</v>
      </c>
      <c r="V219" s="16"/>
      <c r="W219" s="16"/>
      <c r="X219" s="16"/>
      <c r="Y219" s="16"/>
      <c r="Z219" s="16"/>
      <c r="AA219" s="16"/>
      <c r="AB219" s="28" t="str">
        <f>[1]IT!B$1603</f>
        <v>1.(c)</v>
      </c>
      <c r="AC219" s="31" t="str">
        <f>[1]IT!C$1603</f>
        <v>ENEL PRODUZIONE SPA</v>
      </c>
      <c r="AD219" s="31" t="str">
        <f>[1]IT!D$1603</f>
        <v>ENEL PRODUZIONE SpA - CENTRALE DI MONTALTO DI CASTRO</v>
      </c>
      <c r="AE219" s="31">
        <f>[1]IT!E$1603</f>
        <v>6258</v>
      </c>
      <c r="AF219" s="31" t="str">
        <f>[1]IT!F$1603</f>
        <v>LOC Pian dei Gangani</v>
      </c>
      <c r="AG219" s="31" t="str">
        <f>[1]IT!G$1603</f>
        <v>SNC</v>
      </c>
      <c r="AH219" s="31" t="str">
        <f>[1]IT!H$1603</f>
        <v>MONTALTO DI CASTRO</v>
      </c>
      <c r="AI219" s="31" t="str">
        <f>[1]IT!I$1603</f>
        <v>01014</v>
      </c>
      <c r="AJ219" s="31">
        <f>[1]IT!J$1603</f>
        <v>0</v>
      </c>
      <c r="AK219" s="31">
        <f>[1]IT!K$1603</f>
        <v>0</v>
      </c>
      <c r="AL219" s="31">
        <f>[1]IT!L$1603</f>
        <v>0</v>
      </c>
      <c r="AM219" s="31">
        <f>[1]IT!M$1603</f>
        <v>172</v>
      </c>
      <c r="AN219" s="8" t="s">
        <v>810</v>
      </c>
    </row>
    <row r="220" spans="1:40" s="5" customFormat="1">
      <c r="A220" s="4" t="s">
        <v>7538</v>
      </c>
      <c r="B220" s="4">
        <v>2012</v>
      </c>
      <c r="C220" s="4" t="s">
        <v>8748</v>
      </c>
      <c r="D220" s="4" t="s">
        <v>8749</v>
      </c>
      <c r="E220" s="4" t="s">
        <v>2328</v>
      </c>
      <c r="F220" s="4">
        <v>215</v>
      </c>
      <c r="G220" s="4" t="s">
        <v>7779</v>
      </c>
      <c r="H220" s="4" t="s">
        <v>8375</v>
      </c>
      <c r="I220" s="4"/>
      <c r="J220" s="4" t="s">
        <v>1627</v>
      </c>
      <c r="K220" s="4">
        <v>1610</v>
      </c>
      <c r="L220" s="4" t="s">
        <v>8</v>
      </c>
      <c r="M220" s="4">
        <v>0</v>
      </c>
      <c r="N220" s="4">
        <v>0</v>
      </c>
      <c r="O220" s="4">
        <v>323.90787882000001</v>
      </c>
      <c r="P220" s="4">
        <v>396.43445611156318</v>
      </c>
      <c r="Q220" s="4">
        <v>0</v>
      </c>
      <c r="R220" s="4">
        <v>24</v>
      </c>
      <c r="S220" s="16">
        <v>13</v>
      </c>
      <c r="T220" s="16">
        <v>0</v>
      </c>
      <c r="U220" s="16" t="s">
        <v>1627</v>
      </c>
      <c r="V220" s="16"/>
      <c r="W220" s="16"/>
      <c r="X220" s="16"/>
      <c r="Y220" s="16"/>
      <c r="Z220" s="16"/>
      <c r="AA220" s="16"/>
      <c r="AB220" s="28" t="str">
        <f>[1]IT!B$1603</f>
        <v>1.(c)</v>
      </c>
      <c r="AC220" s="31" t="str">
        <f>[1]IT!C$1603</f>
        <v>ENEL PRODUZIONE SPA</v>
      </c>
      <c r="AD220" s="31" t="str">
        <f>[1]IT!D$1603</f>
        <v>ENEL PRODUZIONE SpA - CENTRALE DI MONTALTO DI CASTRO</v>
      </c>
      <c r="AE220" s="31">
        <f>[1]IT!E$1603</f>
        <v>6258</v>
      </c>
      <c r="AF220" s="31" t="str">
        <f>[1]IT!F$1603</f>
        <v>LOC Pian dei Gangani</v>
      </c>
      <c r="AG220" s="31" t="str">
        <f>[1]IT!G$1603</f>
        <v>SNC</v>
      </c>
      <c r="AH220" s="31" t="str">
        <f>[1]IT!H$1603</f>
        <v>MONTALTO DI CASTRO</v>
      </c>
      <c r="AI220" s="31" t="str">
        <f>[1]IT!I$1603</f>
        <v>01014</v>
      </c>
      <c r="AJ220" s="31">
        <f>[1]IT!J$1603</f>
        <v>0</v>
      </c>
      <c r="AK220" s="31">
        <f>[1]IT!K$1603</f>
        <v>0</v>
      </c>
      <c r="AL220" s="31">
        <f>[1]IT!L$1603</f>
        <v>0</v>
      </c>
      <c r="AM220" s="31">
        <f>[1]IT!M$1603</f>
        <v>172</v>
      </c>
      <c r="AN220" s="8" t="s">
        <v>810</v>
      </c>
    </row>
    <row r="221" spans="1:40" s="5" customFormat="1">
      <c r="A221" s="4" t="s">
        <v>7538</v>
      </c>
      <c r="B221" s="4">
        <v>2012</v>
      </c>
      <c r="C221" s="4" t="s">
        <v>8750</v>
      </c>
      <c r="D221" s="4" t="s">
        <v>8751</v>
      </c>
      <c r="E221" s="4" t="s">
        <v>2333</v>
      </c>
      <c r="F221" s="4">
        <v>216</v>
      </c>
      <c r="G221" s="4" t="s">
        <v>7779</v>
      </c>
      <c r="H221" s="4" t="s">
        <v>8375</v>
      </c>
      <c r="I221" s="4"/>
      <c r="J221" s="4" t="s">
        <v>1627</v>
      </c>
      <c r="K221" s="4">
        <v>1610</v>
      </c>
      <c r="L221" s="4" t="s">
        <v>8</v>
      </c>
      <c r="M221" s="4">
        <v>0</v>
      </c>
      <c r="N221" s="4">
        <v>0</v>
      </c>
      <c r="O221" s="4">
        <v>402.36802939</v>
      </c>
      <c r="P221" s="4">
        <v>532.43564462543156</v>
      </c>
      <c r="Q221" s="4">
        <v>0</v>
      </c>
      <c r="R221" s="4">
        <v>36</v>
      </c>
      <c r="S221" s="16">
        <v>20</v>
      </c>
      <c r="T221" s="16">
        <v>1</v>
      </c>
      <c r="U221" s="16" t="s">
        <v>1627</v>
      </c>
      <c r="V221" s="16"/>
      <c r="W221" s="16"/>
      <c r="X221" s="16"/>
      <c r="Y221" s="16"/>
      <c r="Z221" s="16"/>
      <c r="AA221" s="16"/>
      <c r="AB221" s="28" t="str">
        <f>[1]IT!B$1603</f>
        <v>1.(c)</v>
      </c>
      <c r="AC221" s="31" t="str">
        <f>[1]IT!C$1603</f>
        <v>ENEL PRODUZIONE SPA</v>
      </c>
      <c r="AD221" s="31" t="str">
        <f>[1]IT!D$1603</f>
        <v>ENEL PRODUZIONE SpA - CENTRALE DI MONTALTO DI CASTRO</v>
      </c>
      <c r="AE221" s="31">
        <f>[1]IT!E$1603</f>
        <v>6258</v>
      </c>
      <c r="AF221" s="31" t="str">
        <f>[1]IT!F$1603</f>
        <v>LOC Pian dei Gangani</v>
      </c>
      <c r="AG221" s="31" t="str">
        <f>[1]IT!G$1603</f>
        <v>SNC</v>
      </c>
      <c r="AH221" s="31" t="str">
        <f>[1]IT!H$1603</f>
        <v>MONTALTO DI CASTRO</v>
      </c>
      <c r="AI221" s="31" t="str">
        <f>[1]IT!I$1603</f>
        <v>01014</v>
      </c>
      <c r="AJ221" s="31">
        <f>[1]IT!J$1603</f>
        <v>0</v>
      </c>
      <c r="AK221" s="31">
        <f>[1]IT!K$1603</f>
        <v>0</v>
      </c>
      <c r="AL221" s="31">
        <f>[1]IT!L$1603</f>
        <v>0</v>
      </c>
      <c r="AM221" s="31">
        <f>[1]IT!M$1603</f>
        <v>172</v>
      </c>
      <c r="AN221" s="8" t="s">
        <v>810</v>
      </c>
    </row>
    <row r="222" spans="1:40" s="5" customFormat="1">
      <c r="A222" s="4" t="s">
        <v>7538</v>
      </c>
      <c r="B222" s="4">
        <v>2012</v>
      </c>
      <c r="C222" s="4" t="s">
        <v>8571</v>
      </c>
      <c r="D222" s="4" t="s">
        <v>8572</v>
      </c>
      <c r="E222" s="4" t="s">
        <v>385</v>
      </c>
      <c r="F222" s="4">
        <v>83</v>
      </c>
      <c r="G222" s="4" t="s">
        <v>7938</v>
      </c>
      <c r="H222" s="4" t="s">
        <v>8573</v>
      </c>
      <c r="I222" s="4"/>
      <c r="J222" s="4" t="s">
        <v>1627</v>
      </c>
      <c r="K222" s="4">
        <v>700</v>
      </c>
      <c r="L222" s="4" t="s">
        <v>27</v>
      </c>
      <c r="M222" s="4">
        <v>0</v>
      </c>
      <c r="N222" s="4">
        <v>0</v>
      </c>
      <c r="O222" s="4">
        <v>0</v>
      </c>
      <c r="P222" s="4">
        <v>3843.9396859814055</v>
      </c>
      <c r="Q222" s="4">
        <v>0</v>
      </c>
      <c r="R222" s="4">
        <v>0</v>
      </c>
      <c r="S222" s="16">
        <v>84.4</v>
      </c>
      <c r="T222" s="16">
        <v>0</v>
      </c>
      <c r="U222" s="16" t="s">
        <v>1627</v>
      </c>
      <c r="V222" s="16"/>
      <c r="W222" s="16"/>
      <c r="X222" s="16"/>
      <c r="Y222" s="16"/>
      <c r="Z222" s="16"/>
      <c r="AA222" s="16"/>
      <c r="AB222" s="28" t="str">
        <f>[1]IT!B$1606</f>
        <v>1.(c)</v>
      </c>
      <c r="AC222" s="31" t="str">
        <f>[1]IT!C$1606</f>
        <v>E.ON Produzione S.P.A.</v>
      </c>
      <c r="AD222" s="31" t="str">
        <f>[1]IT!D$1606</f>
        <v>CENTRALE TERMOELETTRICA DI TAVAZZANO E MONTANASO LOMBARDO</v>
      </c>
      <c r="AE222" s="31">
        <f>[1]IT!E$1606</f>
        <v>480</v>
      </c>
      <c r="AF222" s="31" t="str">
        <f>[1]IT!F$1606</f>
        <v>EMILIA</v>
      </c>
      <c r="AG222" s="31" t="str">
        <f>[1]IT!G$1606</f>
        <v>12 A</v>
      </c>
      <c r="AH222" s="31" t="str">
        <f>[1]IT!H$1606</f>
        <v>MONTANASO LOMBARDO</v>
      </c>
      <c r="AI222" s="31" t="str">
        <f>[1]IT!I$1606</f>
        <v>26836</v>
      </c>
      <c r="AJ222" s="31">
        <f>[1]IT!J$1606</f>
        <v>222</v>
      </c>
      <c r="AK222" s="31">
        <f>[1]IT!K$1606</f>
        <v>0</v>
      </c>
      <c r="AL222" s="31">
        <f>[1]IT!L$1606</f>
        <v>0</v>
      </c>
      <c r="AM222" s="31">
        <f>[1]IT!M$1606</f>
        <v>630</v>
      </c>
      <c r="AN222" s="8" t="s">
        <v>810</v>
      </c>
    </row>
    <row r="223" spans="1:40" s="5" customFormat="1">
      <c r="A223" s="4" t="s">
        <v>7538</v>
      </c>
      <c r="B223" s="4">
        <v>2012</v>
      </c>
      <c r="C223" s="4" t="s">
        <v>8574</v>
      </c>
      <c r="D223" s="4" t="s">
        <v>8575</v>
      </c>
      <c r="E223" s="4" t="s">
        <v>389</v>
      </c>
      <c r="F223" s="4">
        <v>84</v>
      </c>
      <c r="G223" s="4" t="s">
        <v>7938</v>
      </c>
      <c r="H223" s="4" t="s">
        <v>8573</v>
      </c>
      <c r="I223" s="4"/>
      <c r="J223" s="4" t="s">
        <v>1627</v>
      </c>
      <c r="K223" s="4">
        <v>700</v>
      </c>
      <c r="L223" s="4" t="s">
        <v>27</v>
      </c>
      <c r="M223" s="4">
        <v>0</v>
      </c>
      <c r="N223" s="4">
        <v>0</v>
      </c>
      <c r="O223" s="4">
        <v>0</v>
      </c>
      <c r="P223" s="4">
        <v>4139.5441060399098</v>
      </c>
      <c r="Q223" s="4">
        <v>0</v>
      </c>
      <c r="R223" s="4">
        <v>0</v>
      </c>
      <c r="S223" s="16">
        <v>76.599999999999994</v>
      </c>
      <c r="T223" s="16">
        <v>0</v>
      </c>
      <c r="U223" s="16" t="s">
        <v>1627</v>
      </c>
      <c r="V223" s="16"/>
      <c r="W223" s="16"/>
      <c r="X223" s="16"/>
      <c r="Y223" s="16"/>
      <c r="Z223" s="16"/>
      <c r="AA223" s="16"/>
      <c r="AB223" s="28" t="str">
        <f>[1]IT!B$1606</f>
        <v>1.(c)</v>
      </c>
      <c r="AC223" s="31" t="str">
        <f>[1]IT!C$1606</f>
        <v>E.ON Produzione S.P.A.</v>
      </c>
      <c r="AD223" s="31" t="str">
        <f>[1]IT!D$1606</f>
        <v>CENTRALE TERMOELETTRICA DI TAVAZZANO E MONTANASO LOMBARDO</v>
      </c>
      <c r="AE223" s="31">
        <f>[1]IT!E$1606</f>
        <v>480</v>
      </c>
      <c r="AF223" s="31" t="str">
        <f>[1]IT!F$1606</f>
        <v>EMILIA</v>
      </c>
      <c r="AG223" s="31" t="str">
        <f>[1]IT!G$1606</f>
        <v>12 A</v>
      </c>
      <c r="AH223" s="31" t="str">
        <f>[1]IT!H$1606</f>
        <v>MONTANASO LOMBARDO</v>
      </c>
      <c r="AI223" s="31" t="str">
        <f>[1]IT!I$1606</f>
        <v>26836</v>
      </c>
      <c r="AJ223" s="31">
        <f>[1]IT!J$1606</f>
        <v>222</v>
      </c>
      <c r="AK223" s="31">
        <f>[1]IT!K$1606</f>
        <v>0</v>
      </c>
      <c r="AL223" s="31">
        <f>[1]IT!L$1606</f>
        <v>0</v>
      </c>
      <c r="AM223" s="31">
        <f>[1]IT!M$1606</f>
        <v>630</v>
      </c>
      <c r="AN223" s="8" t="s">
        <v>810</v>
      </c>
    </row>
    <row r="224" spans="1:40" s="5" customFormat="1">
      <c r="A224" s="4" t="s">
        <v>7538</v>
      </c>
      <c r="B224" s="4">
        <v>2012</v>
      </c>
      <c r="C224" s="4" t="s">
        <v>8576</v>
      </c>
      <c r="D224" s="4" t="s">
        <v>8577</v>
      </c>
      <c r="E224" s="4" t="s">
        <v>393</v>
      </c>
      <c r="F224" s="4">
        <v>85</v>
      </c>
      <c r="G224" s="4" t="s">
        <v>7938</v>
      </c>
      <c r="H224" s="4" t="s">
        <v>8573</v>
      </c>
      <c r="I224" s="4"/>
      <c r="J224" s="4" t="s">
        <v>1627</v>
      </c>
      <c r="K224" s="4">
        <v>700</v>
      </c>
      <c r="L224" s="4" t="s">
        <v>27</v>
      </c>
      <c r="M224" s="4">
        <v>0</v>
      </c>
      <c r="N224" s="4">
        <v>0</v>
      </c>
      <c r="O224" s="4">
        <v>0</v>
      </c>
      <c r="P224" s="4">
        <v>3063.0653025554666</v>
      </c>
      <c r="Q224" s="4">
        <v>0</v>
      </c>
      <c r="R224" s="4">
        <v>0</v>
      </c>
      <c r="S224" s="16">
        <v>55.4</v>
      </c>
      <c r="T224" s="16">
        <v>0</v>
      </c>
      <c r="U224" s="16" t="s">
        <v>1627</v>
      </c>
      <c r="V224" s="16"/>
      <c r="W224" s="16"/>
      <c r="X224" s="16"/>
      <c r="Y224" s="16"/>
      <c r="Z224" s="16"/>
      <c r="AA224" s="16"/>
      <c r="AB224" s="28" t="str">
        <f>[1]IT!B$1606</f>
        <v>1.(c)</v>
      </c>
      <c r="AC224" s="31" t="str">
        <f>[1]IT!C$1606</f>
        <v>E.ON Produzione S.P.A.</v>
      </c>
      <c r="AD224" s="31" t="str">
        <f>[1]IT!D$1606</f>
        <v>CENTRALE TERMOELETTRICA DI TAVAZZANO E MONTANASO LOMBARDO</v>
      </c>
      <c r="AE224" s="31">
        <f>[1]IT!E$1606</f>
        <v>480</v>
      </c>
      <c r="AF224" s="31" t="str">
        <f>[1]IT!F$1606</f>
        <v>EMILIA</v>
      </c>
      <c r="AG224" s="31" t="str">
        <f>[1]IT!G$1606</f>
        <v>12 A</v>
      </c>
      <c r="AH224" s="31" t="str">
        <f>[1]IT!H$1606</f>
        <v>MONTANASO LOMBARDO</v>
      </c>
      <c r="AI224" s="31" t="str">
        <f>[1]IT!I$1606</f>
        <v>26836</v>
      </c>
      <c r="AJ224" s="31">
        <f>[1]IT!J$1606</f>
        <v>222</v>
      </c>
      <c r="AK224" s="31">
        <f>[1]IT!K$1606</f>
        <v>0</v>
      </c>
      <c r="AL224" s="31">
        <f>[1]IT!L$1606</f>
        <v>0</v>
      </c>
      <c r="AM224" s="31">
        <f>[1]IT!M$1606</f>
        <v>630</v>
      </c>
      <c r="AN224" s="8" t="s">
        <v>810</v>
      </c>
    </row>
    <row r="225" spans="1:41" s="5" customFormat="1">
      <c r="A225" s="4" t="s">
        <v>7538</v>
      </c>
      <c r="B225" s="4">
        <v>2012</v>
      </c>
      <c r="C225" s="4" t="s">
        <v>8672</v>
      </c>
      <c r="D225" s="4" t="s">
        <v>8673</v>
      </c>
      <c r="E225" s="4" t="s">
        <v>397</v>
      </c>
      <c r="F225" s="4">
        <v>86</v>
      </c>
      <c r="G225" s="4" t="s">
        <v>7938</v>
      </c>
      <c r="H225" s="4" t="s">
        <v>8573</v>
      </c>
      <c r="I225" s="4"/>
      <c r="J225" s="4" t="s">
        <v>1627</v>
      </c>
      <c r="K225" s="4">
        <v>800</v>
      </c>
      <c r="L225" s="4" t="s">
        <v>8</v>
      </c>
      <c r="M225" s="4">
        <v>0</v>
      </c>
      <c r="N225" s="4">
        <v>0</v>
      </c>
      <c r="O225" s="4">
        <v>0</v>
      </c>
      <c r="P225" s="4">
        <v>0</v>
      </c>
      <c r="Q225" s="4">
        <v>0</v>
      </c>
      <c r="R225" s="4">
        <v>0</v>
      </c>
      <c r="S225" s="16">
        <v>0</v>
      </c>
      <c r="T225" s="16">
        <v>0</v>
      </c>
      <c r="U225" s="16" t="s">
        <v>1627</v>
      </c>
      <c r="V225" s="16"/>
      <c r="W225" s="16"/>
      <c r="X225" s="16"/>
      <c r="Y225" s="16"/>
      <c r="Z225" s="16"/>
      <c r="AA225" s="16"/>
      <c r="AB225" s="28" t="str">
        <f>[1]IT!B$1606</f>
        <v>1.(c)</v>
      </c>
      <c r="AC225" s="31" t="str">
        <f>[1]IT!C$1606</f>
        <v>E.ON Produzione S.P.A.</v>
      </c>
      <c r="AD225" s="31" t="str">
        <f>[1]IT!D$1606</f>
        <v>CENTRALE TERMOELETTRICA DI TAVAZZANO E MONTANASO LOMBARDO</v>
      </c>
      <c r="AE225" s="31">
        <f>[1]IT!E$1606</f>
        <v>480</v>
      </c>
      <c r="AF225" s="31" t="str">
        <f>[1]IT!F$1606</f>
        <v>EMILIA</v>
      </c>
      <c r="AG225" s="31" t="str">
        <f>[1]IT!G$1606</f>
        <v>12 A</v>
      </c>
      <c r="AH225" s="31" t="str">
        <f>[1]IT!H$1606</f>
        <v>MONTANASO LOMBARDO</v>
      </c>
      <c r="AI225" s="31" t="str">
        <f>[1]IT!I$1606</f>
        <v>26836</v>
      </c>
      <c r="AJ225" s="31">
        <f>[1]IT!J$1606</f>
        <v>222</v>
      </c>
      <c r="AK225" s="31">
        <f>[1]IT!K$1606</f>
        <v>0</v>
      </c>
      <c r="AL225" s="31">
        <f>[1]IT!L$1606</f>
        <v>0</v>
      </c>
      <c r="AM225" s="31">
        <f>[1]IT!M$1606</f>
        <v>630</v>
      </c>
      <c r="AN225" s="8" t="s">
        <v>810</v>
      </c>
    </row>
    <row r="226" spans="1:41" s="5" customFormat="1">
      <c r="A226" s="4" t="s">
        <v>7538</v>
      </c>
      <c r="B226" s="4">
        <v>2012</v>
      </c>
      <c r="C226" s="4" t="s">
        <v>8674</v>
      </c>
      <c r="D226" s="4" t="s">
        <v>8675</v>
      </c>
      <c r="E226" s="4" t="s">
        <v>401</v>
      </c>
      <c r="F226" s="4">
        <v>87</v>
      </c>
      <c r="G226" s="4" t="s">
        <v>7938</v>
      </c>
      <c r="H226" s="4" t="s">
        <v>8573</v>
      </c>
      <c r="I226" s="4"/>
      <c r="J226" s="4" t="s">
        <v>1627</v>
      </c>
      <c r="K226" s="4">
        <v>800</v>
      </c>
      <c r="L226" s="4" t="s">
        <v>8</v>
      </c>
      <c r="M226" s="4">
        <v>0</v>
      </c>
      <c r="N226" s="4">
        <v>0</v>
      </c>
      <c r="O226" s="4">
        <v>47.976199999999999</v>
      </c>
      <c r="P226" s="4">
        <v>216.1529948432167</v>
      </c>
      <c r="Q226" s="4">
        <v>0</v>
      </c>
      <c r="R226" s="4">
        <v>0.4</v>
      </c>
      <c r="S226" s="16">
        <v>5.9</v>
      </c>
      <c r="T226" s="16">
        <v>0.1</v>
      </c>
      <c r="U226" s="16" t="s">
        <v>1627</v>
      </c>
      <c r="V226" s="16"/>
      <c r="W226" s="16"/>
      <c r="X226" s="16"/>
      <c r="Y226" s="16"/>
      <c r="Z226" s="16"/>
      <c r="AA226" s="16"/>
      <c r="AB226" s="28" t="str">
        <f>[1]IT!B$1606</f>
        <v>1.(c)</v>
      </c>
      <c r="AC226" s="31" t="str">
        <f>[1]IT!C$1606</f>
        <v>E.ON Produzione S.P.A.</v>
      </c>
      <c r="AD226" s="31" t="str">
        <f>[1]IT!D$1606</f>
        <v>CENTRALE TERMOELETTRICA DI TAVAZZANO E MONTANASO LOMBARDO</v>
      </c>
      <c r="AE226" s="31">
        <f>[1]IT!E$1606</f>
        <v>480</v>
      </c>
      <c r="AF226" s="31" t="str">
        <f>[1]IT!F$1606</f>
        <v>EMILIA</v>
      </c>
      <c r="AG226" s="31" t="str">
        <f>[1]IT!G$1606</f>
        <v>12 A</v>
      </c>
      <c r="AH226" s="31" t="str">
        <f>[1]IT!H$1606</f>
        <v>MONTANASO LOMBARDO</v>
      </c>
      <c r="AI226" s="31" t="str">
        <f>[1]IT!I$1606</f>
        <v>26836</v>
      </c>
      <c r="AJ226" s="31">
        <f>[1]IT!J$1606</f>
        <v>222</v>
      </c>
      <c r="AK226" s="31">
        <f>[1]IT!K$1606</f>
        <v>0</v>
      </c>
      <c r="AL226" s="31">
        <f>[1]IT!L$1606</f>
        <v>0</v>
      </c>
      <c r="AM226" s="31">
        <f>[1]IT!M$1606</f>
        <v>630</v>
      </c>
      <c r="AN226" s="8" t="s">
        <v>810</v>
      </c>
    </row>
    <row r="227" spans="1:41" s="5" customFormat="1">
      <c r="A227" s="4" t="s">
        <v>7538</v>
      </c>
      <c r="B227" s="4">
        <v>2012</v>
      </c>
      <c r="C227" s="4" t="s">
        <v>7706</v>
      </c>
      <c r="D227" s="4" t="s">
        <v>7707</v>
      </c>
      <c r="E227" s="4" t="s">
        <v>3264</v>
      </c>
      <c r="F227" s="4">
        <v>424</v>
      </c>
      <c r="G227" s="4" t="s">
        <v>7598</v>
      </c>
      <c r="H227" s="4" t="s">
        <v>7708</v>
      </c>
      <c r="I227" s="4"/>
      <c r="J227" s="4" t="s">
        <v>1627</v>
      </c>
      <c r="K227" s="4">
        <v>62.021000000000001</v>
      </c>
      <c r="L227" s="4" t="s">
        <v>27</v>
      </c>
      <c r="M227" s="4">
        <v>0</v>
      </c>
      <c r="N227" s="4">
        <v>0</v>
      </c>
      <c r="O227" s="4">
        <v>0</v>
      </c>
      <c r="P227" s="4">
        <v>266.92933563000003</v>
      </c>
      <c r="Q227" s="4">
        <v>0</v>
      </c>
      <c r="R227" s="4">
        <v>0</v>
      </c>
      <c r="S227" s="16">
        <v>10.23</v>
      </c>
      <c r="T227" s="16">
        <v>0</v>
      </c>
      <c r="U227" s="16" t="s">
        <v>1627</v>
      </c>
      <c r="V227" s="16"/>
      <c r="W227" s="16"/>
      <c r="X227" s="16"/>
      <c r="Y227" s="16"/>
      <c r="Z227" s="16"/>
      <c r="AA227" s="16"/>
      <c r="AB227" s="41" t="str">
        <f>[1]IT!B$1630</f>
        <v>1.(c)</v>
      </c>
      <c r="AC227" s="24" t="str">
        <f>[1]IT!C$1630</f>
        <v>SNAM RETE GAS SPA</v>
      </c>
      <c r="AD227" s="24" t="str">
        <f>[1]IT!D$1630</f>
        <v>Centrale compressione gas di Montesano sulla Marcellana</v>
      </c>
      <c r="AE227" s="24">
        <f>[1]IT!E$1630</f>
        <v>27321</v>
      </c>
      <c r="AF227" s="24" t="str">
        <f>[1]IT!F$1630</f>
        <v>LOC piani di Magorno</v>
      </c>
      <c r="AG227" s="24" t="str">
        <f>[1]IT!G$1630</f>
        <v>SNC</v>
      </c>
      <c r="AH227" s="24" t="str">
        <f>[1]IT!H$1630</f>
        <v>MONTESANO SULLA MARCELLANA</v>
      </c>
      <c r="AI227" s="24" t="str">
        <f>[1]IT!I$1630</f>
        <v>84033</v>
      </c>
      <c r="AJ227" s="24">
        <f>[1]IT!J$1630</f>
        <v>0</v>
      </c>
      <c r="AK227" s="24">
        <f>[1]IT!K$1630</f>
        <v>0</v>
      </c>
      <c r="AL227" s="24">
        <f>[1]IT!L$1630</f>
        <v>0</v>
      </c>
      <c r="AM227" s="24">
        <f>[1]IT!M$1630</f>
        <v>0</v>
      </c>
      <c r="AN227" s="8" t="s">
        <v>810</v>
      </c>
      <c r="AO227" s="24"/>
    </row>
    <row r="228" spans="1:41" s="5" customFormat="1">
      <c r="A228" s="4" t="s">
        <v>7538</v>
      </c>
      <c r="B228" s="4">
        <v>2012</v>
      </c>
      <c r="C228" s="4" t="s">
        <v>7709</v>
      </c>
      <c r="D228" s="4" t="s">
        <v>7710</v>
      </c>
      <c r="E228" s="4" t="s">
        <v>3269</v>
      </c>
      <c r="F228" s="4">
        <v>425</v>
      </c>
      <c r="G228" s="4" t="s">
        <v>7598</v>
      </c>
      <c r="H228" s="4" t="s">
        <v>7708</v>
      </c>
      <c r="I228" s="4"/>
      <c r="J228" s="4" t="s">
        <v>1627</v>
      </c>
      <c r="K228" s="4">
        <v>62.021000000000001</v>
      </c>
      <c r="L228" s="4" t="s">
        <v>27</v>
      </c>
      <c r="M228" s="4">
        <v>0</v>
      </c>
      <c r="N228" s="4">
        <v>0</v>
      </c>
      <c r="O228" s="4">
        <v>0</v>
      </c>
      <c r="P228" s="4">
        <v>300.81889895</v>
      </c>
      <c r="Q228" s="4">
        <v>0</v>
      </c>
      <c r="R228" s="4">
        <v>0</v>
      </c>
      <c r="S228" s="16">
        <v>8.26</v>
      </c>
      <c r="T228" s="16">
        <v>0</v>
      </c>
      <c r="U228" s="16" t="s">
        <v>1627</v>
      </c>
      <c r="V228" s="16"/>
      <c r="W228" s="16"/>
      <c r="X228" s="16"/>
      <c r="Y228" s="16"/>
      <c r="Z228" s="16"/>
      <c r="AA228" s="16"/>
      <c r="AB228" s="41" t="str">
        <f>[1]IT!B$1630</f>
        <v>1.(c)</v>
      </c>
      <c r="AC228" s="24" t="str">
        <f>[1]IT!C$1630</f>
        <v>SNAM RETE GAS SPA</v>
      </c>
      <c r="AD228" s="24" t="str">
        <f>[1]IT!D$1630</f>
        <v>Centrale compressione gas di Montesano sulla Marcellana</v>
      </c>
      <c r="AE228" s="24">
        <f>[1]IT!E$1630</f>
        <v>27321</v>
      </c>
      <c r="AF228" s="24" t="str">
        <f>[1]IT!F$1630</f>
        <v>LOC piani di Magorno</v>
      </c>
      <c r="AG228" s="24" t="str">
        <f>[1]IT!G$1630</f>
        <v>SNC</v>
      </c>
      <c r="AH228" s="24" t="str">
        <f>[1]IT!H$1630</f>
        <v>MONTESANO SULLA MARCELLANA</v>
      </c>
      <c r="AI228" s="24" t="str">
        <f>[1]IT!I$1630</f>
        <v>84033</v>
      </c>
      <c r="AJ228" s="24">
        <f>[1]IT!J$1630</f>
        <v>0</v>
      </c>
      <c r="AK228" s="24">
        <f>[1]IT!K$1630</f>
        <v>0</v>
      </c>
      <c r="AL228" s="24">
        <f>[1]IT!L$1630</f>
        <v>0</v>
      </c>
      <c r="AM228" s="24">
        <f>[1]IT!M$1630</f>
        <v>0</v>
      </c>
      <c r="AN228" s="8" t="s">
        <v>810</v>
      </c>
      <c r="AO228" s="31"/>
    </row>
    <row r="229" spans="1:41" s="5" customFormat="1">
      <c r="A229" s="4" t="s">
        <v>7538</v>
      </c>
      <c r="B229" s="4">
        <v>2012</v>
      </c>
      <c r="C229" s="4" t="s">
        <v>7711</v>
      </c>
      <c r="D229" s="4" t="s">
        <v>7712</v>
      </c>
      <c r="E229" s="4" t="s">
        <v>3273</v>
      </c>
      <c r="F229" s="4">
        <v>426</v>
      </c>
      <c r="G229" s="4" t="s">
        <v>7598</v>
      </c>
      <c r="H229" s="4" t="s">
        <v>7708</v>
      </c>
      <c r="I229" s="4"/>
      <c r="J229" s="4" t="s">
        <v>1627</v>
      </c>
      <c r="K229" s="4">
        <v>62.021000000000001</v>
      </c>
      <c r="L229" s="4" t="s">
        <v>27</v>
      </c>
      <c r="M229" s="4">
        <v>0</v>
      </c>
      <c r="N229" s="4">
        <v>0</v>
      </c>
      <c r="O229" s="4">
        <v>0</v>
      </c>
      <c r="P229" s="4">
        <v>259.86697235999998</v>
      </c>
      <c r="Q229" s="4">
        <v>0</v>
      </c>
      <c r="R229" s="4">
        <v>0</v>
      </c>
      <c r="S229" s="16">
        <v>8.35</v>
      </c>
      <c r="T229" s="16">
        <v>0</v>
      </c>
      <c r="U229" s="16" t="s">
        <v>1627</v>
      </c>
      <c r="V229" s="16"/>
      <c r="W229" s="16"/>
      <c r="X229" s="16"/>
      <c r="Y229" s="16"/>
      <c r="Z229" s="16"/>
      <c r="AA229" s="16"/>
      <c r="AB229" s="41" t="str">
        <f>[1]IT!B$1630</f>
        <v>1.(c)</v>
      </c>
      <c r="AC229" s="24" t="str">
        <f>[1]IT!C$1630</f>
        <v>SNAM RETE GAS SPA</v>
      </c>
      <c r="AD229" s="24" t="str">
        <f>[1]IT!D$1630</f>
        <v>Centrale compressione gas di Montesano sulla Marcellana</v>
      </c>
      <c r="AE229" s="24">
        <f>[1]IT!E$1630</f>
        <v>27321</v>
      </c>
      <c r="AF229" s="24" t="str">
        <f>[1]IT!F$1630</f>
        <v>LOC piani di Magorno</v>
      </c>
      <c r="AG229" s="24" t="str">
        <f>[1]IT!G$1630</f>
        <v>SNC</v>
      </c>
      <c r="AH229" s="24" t="str">
        <f>[1]IT!H$1630</f>
        <v>MONTESANO SULLA MARCELLANA</v>
      </c>
      <c r="AI229" s="24" t="str">
        <f>[1]IT!I$1630</f>
        <v>84033</v>
      </c>
      <c r="AJ229" s="24">
        <f>[1]IT!J$1630</f>
        <v>0</v>
      </c>
      <c r="AK229" s="24">
        <f>[1]IT!K$1630</f>
        <v>0</v>
      </c>
      <c r="AL229" s="24">
        <f>[1]IT!L$1630</f>
        <v>0</v>
      </c>
      <c r="AM229" s="24">
        <f>[1]IT!M$1630</f>
        <v>0</v>
      </c>
      <c r="AN229" s="8" t="s">
        <v>810</v>
      </c>
      <c r="AO229" s="31"/>
    </row>
    <row r="230" spans="1:41" s="5" customFormat="1">
      <c r="A230" s="4" t="s">
        <v>7538</v>
      </c>
      <c r="B230" s="4">
        <v>2012</v>
      </c>
      <c r="C230" s="4" t="s">
        <v>7749</v>
      </c>
      <c r="D230" s="4" t="s">
        <v>7750</v>
      </c>
      <c r="E230" s="4" t="s">
        <v>3277</v>
      </c>
      <c r="F230" s="4">
        <v>427</v>
      </c>
      <c r="G230" s="4" t="s">
        <v>7598</v>
      </c>
      <c r="H230" s="4" t="s">
        <v>7708</v>
      </c>
      <c r="I230" s="4"/>
      <c r="J230" s="4" t="s">
        <v>1627</v>
      </c>
      <c r="K230" s="4">
        <v>64.438000000000002</v>
      </c>
      <c r="L230" s="4" t="s">
        <v>27</v>
      </c>
      <c r="M230" s="4">
        <v>0</v>
      </c>
      <c r="N230" s="4">
        <v>0</v>
      </c>
      <c r="O230" s="4">
        <v>0</v>
      </c>
      <c r="P230" s="4">
        <v>264.04282860000001</v>
      </c>
      <c r="Q230" s="4">
        <v>0</v>
      </c>
      <c r="R230" s="4">
        <v>0</v>
      </c>
      <c r="S230" s="16">
        <v>3.72</v>
      </c>
      <c r="T230" s="16">
        <v>0</v>
      </c>
      <c r="U230" s="16"/>
      <c r="V230" s="16"/>
      <c r="W230" s="16"/>
      <c r="X230" s="16"/>
      <c r="Y230" s="16"/>
      <c r="Z230" s="16"/>
      <c r="AA230" s="16"/>
      <c r="AB230" s="41" t="str">
        <f>[1]IT!B$1630</f>
        <v>1.(c)</v>
      </c>
      <c r="AC230" s="24" t="str">
        <f>[1]IT!C$1630</f>
        <v>SNAM RETE GAS SPA</v>
      </c>
      <c r="AD230" s="24" t="str">
        <f>[1]IT!D$1630</f>
        <v>Centrale compressione gas di Montesano sulla Marcellana</v>
      </c>
      <c r="AE230" s="24">
        <f>[1]IT!E$1630</f>
        <v>27321</v>
      </c>
      <c r="AF230" s="24" t="str">
        <f>[1]IT!F$1630</f>
        <v>LOC piani di Magorno</v>
      </c>
      <c r="AG230" s="24" t="str">
        <f>[1]IT!G$1630</f>
        <v>SNC</v>
      </c>
      <c r="AH230" s="24" t="str">
        <f>[1]IT!H$1630</f>
        <v>MONTESANO SULLA MARCELLANA</v>
      </c>
      <c r="AI230" s="24" t="str">
        <f>[1]IT!I$1630</f>
        <v>84033</v>
      </c>
      <c r="AJ230" s="24">
        <f>[1]IT!J$1630</f>
        <v>0</v>
      </c>
      <c r="AK230" s="24">
        <f>[1]IT!K$1630</f>
        <v>0</v>
      </c>
      <c r="AL230" s="24">
        <f>[1]IT!L$1630</f>
        <v>0</v>
      </c>
      <c r="AM230" s="24">
        <f>[1]IT!M$1630</f>
        <v>0</v>
      </c>
      <c r="AN230" s="8" t="s">
        <v>810</v>
      </c>
      <c r="AO230" s="31"/>
    </row>
    <row r="231" spans="1:41" s="5" customFormat="1">
      <c r="A231" s="4" t="s">
        <v>7538</v>
      </c>
      <c r="B231" s="4">
        <v>2012</v>
      </c>
      <c r="C231" s="4" t="s">
        <v>8543</v>
      </c>
      <c r="D231" s="4" t="s">
        <v>8544</v>
      </c>
      <c r="E231" s="4" t="s">
        <v>3458</v>
      </c>
      <c r="F231" s="4">
        <v>467</v>
      </c>
      <c r="G231" s="4" t="s">
        <v>8545</v>
      </c>
      <c r="H231" s="4" t="s">
        <v>8546</v>
      </c>
      <c r="I231" s="4"/>
      <c r="J231" s="4" t="s">
        <v>1627</v>
      </c>
      <c r="K231" s="4">
        <v>688</v>
      </c>
      <c r="L231" s="4" t="s">
        <v>27</v>
      </c>
      <c r="M231" s="4">
        <v>0</v>
      </c>
      <c r="N231" s="4">
        <v>0</v>
      </c>
      <c r="O231" s="4">
        <v>2.2419E-8</v>
      </c>
      <c r="P231" s="4">
        <v>9322.9519999999993</v>
      </c>
      <c r="Q231" s="4">
        <v>0</v>
      </c>
      <c r="R231" s="4">
        <v>0</v>
      </c>
      <c r="S231" s="16">
        <v>134</v>
      </c>
      <c r="T231" s="16">
        <v>0</v>
      </c>
      <c r="U231" s="16" t="s">
        <v>1627</v>
      </c>
      <c r="V231" s="16"/>
      <c r="W231" s="16"/>
      <c r="X231" s="16"/>
      <c r="Y231" s="16"/>
      <c r="Z231" s="16"/>
      <c r="AA231" s="16"/>
      <c r="AB231" s="28" t="str">
        <f>[1]IT!B$1679</f>
        <v>1.(c)</v>
      </c>
      <c r="AC231" s="31" t="str">
        <f>[1]IT!C$1679</f>
        <v>TIRRENO POWER SPA</v>
      </c>
      <c r="AD231" s="31" t="str">
        <f>[1]IT!D$1679</f>
        <v>CENTRALE TERMOELETTRICA DI NAPOLI</v>
      </c>
      <c r="AE231" s="31">
        <f>[1]IT!E$1679</f>
        <v>6862</v>
      </c>
      <c r="AF231" s="31" t="str">
        <f>[1]IT!F$1679</f>
        <v>STRAD. VIGLIENA</v>
      </c>
      <c r="AG231" s="31" t="str">
        <f>[1]IT!G$1679</f>
        <v>39</v>
      </c>
      <c r="AH231" s="31" t="str">
        <f>[1]IT!H$1679</f>
        <v>NAPOLI</v>
      </c>
      <c r="AI231" s="31" t="str">
        <f>[1]IT!I$1679</f>
        <v>80146</v>
      </c>
      <c r="AJ231" s="31">
        <f>[1]IT!J$1679</f>
        <v>134</v>
      </c>
      <c r="AK231" s="31">
        <f>[1]IT!K$1679</f>
        <v>0</v>
      </c>
      <c r="AL231" s="31">
        <f>[1]IT!L$1679</f>
        <v>0</v>
      </c>
      <c r="AM231" s="31">
        <f>[1]IT!M$1679</f>
        <v>530</v>
      </c>
      <c r="AN231" s="8" t="s">
        <v>810</v>
      </c>
    </row>
    <row r="232" spans="1:41" s="5" customFormat="1">
      <c r="A232" s="4" t="s">
        <v>7538</v>
      </c>
      <c r="B232" s="4">
        <v>2012</v>
      </c>
      <c r="C232" s="4" t="s">
        <v>8034</v>
      </c>
      <c r="D232" s="4" t="s">
        <v>8035</v>
      </c>
      <c r="E232" s="4" t="s">
        <v>2955</v>
      </c>
      <c r="F232" s="4">
        <v>354</v>
      </c>
      <c r="G232" s="4" t="s">
        <v>7850</v>
      </c>
      <c r="H232" s="4" t="s">
        <v>8036</v>
      </c>
      <c r="I232" s="4"/>
      <c r="J232" s="4" t="s">
        <v>1627</v>
      </c>
      <c r="K232" s="4">
        <v>136</v>
      </c>
      <c r="L232" s="4" t="s">
        <v>27</v>
      </c>
      <c r="M232" s="4">
        <v>0</v>
      </c>
      <c r="N232" s="4">
        <v>0</v>
      </c>
      <c r="O232" s="4">
        <v>0</v>
      </c>
      <c r="P232" s="4">
        <v>3589.6871938282529</v>
      </c>
      <c r="Q232" s="4">
        <v>0</v>
      </c>
      <c r="R232" s="4">
        <v>0</v>
      </c>
      <c r="S232" s="16">
        <v>232.02</v>
      </c>
      <c r="T232" s="16">
        <v>0</v>
      </c>
      <c r="U232" s="16" t="s">
        <v>1627</v>
      </c>
      <c r="V232" s="16"/>
      <c r="W232" s="16"/>
      <c r="X232" s="16"/>
      <c r="Y232" s="16"/>
      <c r="Z232" s="16"/>
      <c r="AA232" s="16"/>
      <c r="AB232" s="28" t="str">
        <f>[1]IT!B$1682</f>
        <v>1.(c)</v>
      </c>
      <c r="AC232" s="31" t="str">
        <f>[1]IT!C$1682</f>
        <v>Cofely Italia S.p.A.</v>
      </c>
      <c r="AD232" s="31" t="str">
        <f>[1]IT!D$1682</f>
        <v>Cofely Italia S.p.A. -  Centrale termoelettrica di Nera Montoro</v>
      </c>
      <c r="AE232" s="31">
        <f>[1]IT!E$1682</f>
        <v>5727</v>
      </c>
      <c r="AF232" s="31" t="str">
        <f>[1]IT!F$1682</f>
        <v>Via dello Stabilimento</v>
      </c>
      <c r="AG232" s="31" t="str">
        <f>[1]IT!G$1682</f>
        <v>1</v>
      </c>
      <c r="AH232" s="31" t="str">
        <f>[1]IT!H$1682</f>
        <v>NARNI</v>
      </c>
      <c r="AI232" s="31" t="str">
        <f>[1]IT!I$1682</f>
        <v>05035</v>
      </c>
      <c r="AJ232" s="31">
        <f>[1]IT!J$1682</f>
        <v>233</v>
      </c>
      <c r="AK232" s="31">
        <f>[1]IT!K$1682</f>
        <v>0</v>
      </c>
      <c r="AL232" s="31">
        <f>[1]IT!L$1682</f>
        <v>0</v>
      </c>
      <c r="AM232" s="31">
        <f>[1]IT!M$1682</f>
        <v>197</v>
      </c>
      <c r="AN232" s="42" t="s">
        <v>810</v>
      </c>
      <c r="AO232" s="31"/>
    </row>
    <row r="233" spans="1:41" s="5" customFormat="1">
      <c r="A233" s="4" t="s">
        <v>7538</v>
      </c>
      <c r="B233" s="4">
        <v>2012</v>
      </c>
      <c r="C233" s="4" t="s">
        <v>8126</v>
      </c>
      <c r="D233" s="4" t="s">
        <v>8127</v>
      </c>
      <c r="E233" s="4" t="s">
        <v>2959</v>
      </c>
      <c r="F233" s="4">
        <v>355</v>
      </c>
      <c r="G233" s="4" t="s">
        <v>8128</v>
      </c>
      <c r="H233" s="4" t="s">
        <v>8129</v>
      </c>
      <c r="I233" s="4"/>
      <c r="J233" s="4" t="s">
        <v>1627</v>
      </c>
      <c r="K233" s="4">
        <v>190</v>
      </c>
      <c r="L233" s="4" t="s">
        <v>27</v>
      </c>
      <c r="M233" s="4">
        <v>0</v>
      </c>
      <c r="N233" s="4">
        <v>0</v>
      </c>
      <c r="O233" s="4">
        <v>0</v>
      </c>
      <c r="P233" s="4">
        <v>5193.32</v>
      </c>
      <c r="Q233" s="4">
        <v>0</v>
      </c>
      <c r="R233" s="4">
        <v>0</v>
      </c>
      <c r="S233" s="16">
        <v>84.51</v>
      </c>
      <c r="T233" s="16">
        <v>0</v>
      </c>
      <c r="U233" s="16" t="s">
        <v>1627</v>
      </c>
      <c r="V233" s="16"/>
      <c r="W233" s="16"/>
      <c r="X233" s="16"/>
      <c r="Y233" s="16"/>
      <c r="Z233" s="16"/>
      <c r="AA233" s="16"/>
      <c r="AB233" s="28" t="str">
        <f>[1]IT!B$1707</f>
        <v>1.(c)</v>
      </c>
      <c r="AC233" s="31" t="str">
        <f>[1]IT!C$1707</f>
        <v>Alpiq</v>
      </c>
      <c r="AD233" s="31" t="str">
        <f>[1]IT!D$1707</f>
        <v>NOVEL SPA</v>
      </c>
      <c r="AE233" s="31">
        <f>[1]IT!E$1707</f>
        <v>107</v>
      </c>
      <c r="AF233" s="31" t="str">
        <f>[1]IT!F$1707</f>
        <v>Via Gherzi</v>
      </c>
      <c r="AG233" s="31" t="str">
        <f>[1]IT!G$1707</f>
        <v>38/40</v>
      </c>
      <c r="AH233" s="31" t="str">
        <f>[1]IT!H$1707</f>
        <v>NOVARA</v>
      </c>
      <c r="AI233" s="31" t="str">
        <f>[1]IT!I$1707</f>
        <v>28100</v>
      </c>
      <c r="AJ233" s="31">
        <f>[1]IT!J$1707</f>
        <v>0</v>
      </c>
      <c r="AK233" s="31">
        <f>[1]IT!K$1707</f>
        <v>0</v>
      </c>
      <c r="AL233" s="31">
        <f>[1]IT!L$1707</f>
        <v>0</v>
      </c>
      <c r="AM233" s="31">
        <f>[1]IT!M$1707</f>
        <v>289</v>
      </c>
      <c r="AN233" s="8" t="s">
        <v>810</v>
      </c>
    </row>
    <row r="234" spans="1:41" s="5" customFormat="1">
      <c r="A234" s="4" t="s">
        <v>7538</v>
      </c>
      <c r="B234" s="4">
        <v>2012</v>
      </c>
      <c r="C234" s="4" t="s">
        <v>7733</v>
      </c>
      <c r="D234" s="4" t="s">
        <v>7734</v>
      </c>
      <c r="E234" s="4" t="s">
        <v>3161</v>
      </c>
      <c r="F234" s="4">
        <v>401</v>
      </c>
      <c r="G234" s="4" t="s">
        <v>7735</v>
      </c>
      <c r="H234" s="4" t="s">
        <v>7736</v>
      </c>
      <c r="I234" s="4"/>
      <c r="J234" s="4" t="s">
        <v>1627</v>
      </c>
      <c r="K234" s="4">
        <v>63.7</v>
      </c>
      <c r="L234" s="4" t="s">
        <v>8</v>
      </c>
      <c r="M234" s="4">
        <v>1960.9742620469999</v>
      </c>
      <c r="N234" s="4">
        <v>0</v>
      </c>
      <c r="O234" s="4">
        <v>0</v>
      </c>
      <c r="P234" s="4">
        <v>15.492236631000001</v>
      </c>
      <c r="Q234" s="4">
        <v>0</v>
      </c>
      <c r="R234" s="4">
        <v>3.89</v>
      </c>
      <c r="S234" s="16">
        <v>76.3</v>
      </c>
      <c r="T234" s="16">
        <v>1.28</v>
      </c>
      <c r="U234" s="16" t="s">
        <v>1627</v>
      </c>
      <c r="V234" s="16"/>
      <c r="W234" s="16"/>
      <c r="X234" s="16"/>
      <c r="Y234" s="16"/>
      <c r="Z234" s="16"/>
      <c r="AA234" s="16"/>
      <c r="AB234" s="28" t="str">
        <f>[1]IT!B$1788</f>
        <v>1.(c)</v>
      </c>
      <c r="AC234" s="31" t="str">
        <f>[1]IT!C$1788</f>
        <v>SICET S.R.L.</v>
      </c>
      <c r="AD234" s="31" t="str">
        <f>[1]IT!D$1788</f>
        <v>SICET</v>
      </c>
      <c r="AE234" s="31">
        <f>[1]IT!E$1788</f>
        <v>200502</v>
      </c>
      <c r="AF234" s="31" t="str">
        <f>[1]IT!F$1788</f>
        <v>VIA ALEMAGNA</v>
      </c>
      <c r="AG234" s="31" t="str">
        <f>[1]IT!G$1788</f>
        <v>9</v>
      </c>
      <c r="AH234" s="31" t="str">
        <f>[1]IT!H$1788</f>
        <v>OSPITALE DI CADORE</v>
      </c>
      <c r="AI234" s="31" t="str">
        <f>[1]IT!I$1788</f>
        <v>32010</v>
      </c>
      <c r="AJ234" s="31">
        <f>[1]IT!J$1788</f>
        <v>0</v>
      </c>
      <c r="AK234" s="31">
        <f>[1]IT!K$1788</f>
        <v>0</v>
      </c>
      <c r="AL234" s="31">
        <f>[1]IT!L$1788</f>
        <v>0</v>
      </c>
      <c r="AM234" s="31">
        <f>[1]IT!M$1788</f>
        <v>0</v>
      </c>
      <c r="AN234" s="42" t="s">
        <v>810</v>
      </c>
      <c r="AO234" s="31"/>
    </row>
    <row r="235" spans="1:41" s="5" customFormat="1">
      <c r="A235" s="4" t="s">
        <v>7538</v>
      </c>
      <c r="B235" s="4">
        <v>2012</v>
      </c>
      <c r="C235" s="4" t="s">
        <v>8578</v>
      </c>
      <c r="D235" s="4" t="s">
        <v>8579</v>
      </c>
      <c r="E235" s="4" t="s">
        <v>405</v>
      </c>
      <c r="F235" s="4">
        <v>88</v>
      </c>
      <c r="G235" s="4" t="s">
        <v>7938</v>
      </c>
      <c r="H235" s="4" t="s">
        <v>8580</v>
      </c>
      <c r="I235" s="4"/>
      <c r="J235" s="4" t="s">
        <v>1627</v>
      </c>
      <c r="K235" s="4">
        <v>700</v>
      </c>
      <c r="L235" s="4" t="s">
        <v>27</v>
      </c>
      <c r="M235" s="4">
        <v>0</v>
      </c>
      <c r="N235" s="4">
        <v>0</v>
      </c>
      <c r="O235" s="4">
        <v>0</v>
      </c>
      <c r="P235" s="4">
        <v>7039.0029112124703</v>
      </c>
      <c r="Q235" s="4">
        <v>0</v>
      </c>
      <c r="R235" s="4">
        <v>0</v>
      </c>
      <c r="S235" s="16">
        <v>144.446</v>
      </c>
      <c r="T235" s="16">
        <v>0</v>
      </c>
      <c r="U235" s="16" t="s">
        <v>1627</v>
      </c>
      <c r="V235" s="16"/>
      <c r="W235" s="16"/>
      <c r="X235" s="16"/>
      <c r="Y235" s="16"/>
      <c r="Z235" s="16"/>
      <c r="AA235" s="16"/>
      <c r="AB235" s="28" t="str">
        <f>[1]IT!B$1797</f>
        <v>1.(c)</v>
      </c>
      <c r="AC235" s="31" t="str">
        <f>[1]IT!C$1797</f>
        <v>E.ON Produzione S.p.A</v>
      </c>
      <c r="AD235" s="31" t="str">
        <f>[1]IT!D$1797</f>
        <v>CENTRALE TERMOELETTRICA DI OSTIGLIA</v>
      </c>
      <c r="AE235" s="31">
        <f>[1]IT!E$1797</f>
        <v>455</v>
      </c>
      <c r="AF235" s="31" t="str">
        <f>[1]IT!F$1797</f>
        <v>Strada Statale Abetone Brennero km 239</v>
      </c>
      <c r="AG235" s="31" t="str">
        <f>[1]IT!G$1797</f>
        <v>72</v>
      </c>
      <c r="AH235" s="31" t="str">
        <f>[1]IT!H$1797</f>
        <v>OSTIGLIA</v>
      </c>
      <c r="AI235" s="31" t="str">
        <f>[1]IT!I$1797</f>
        <v>46035</v>
      </c>
      <c r="AJ235" s="31">
        <f>[1]IT!J$1797</f>
        <v>466</v>
      </c>
      <c r="AK235" s="31">
        <f>[1]IT!K$1797</f>
        <v>0</v>
      </c>
      <c r="AL235" s="31">
        <f>[1]IT!L$1797</f>
        <v>0</v>
      </c>
      <c r="AM235" s="31">
        <f>[1]IT!M$1797</f>
        <v>1230</v>
      </c>
      <c r="AN235" s="8" t="s">
        <v>810</v>
      </c>
    </row>
    <row r="236" spans="1:41" s="5" customFormat="1">
      <c r="A236" s="4" t="s">
        <v>7538</v>
      </c>
      <c r="B236" s="4">
        <v>2012</v>
      </c>
      <c r="C236" s="4" t="s">
        <v>8581</v>
      </c>
      <c r="D236" s="4" t="s">
        <v>8582</v>
      </c>
      <c r="E236" s="4" t="s">
        <v>409</v>
      </c>
      <c r="F236" s="4">
        <v>89</v>
      </c>
      <c r="G236" s="4" t="s">
        <v>7938</v>
      </c>
      <c r="H236" s="4" t="s">
        <v>8580</v>
      </c>
      <c r="I236" s="4"/>
      <c r="J236" s="4" t="s">
        <v>1627</v>
      </c>
      <c r="K236" s="4">
        <v>700</v>
      </c>
      <c r="L236" s="4" t="s">
        <v>27</v>
      </c>
      <c r="M236" s="4">
        <v>0</v>
      </c>
      <c r="N236" s="4">
        <v>0</v>
      </c>
      <c r="O236" s="4">
        <v>0</v>
      </c>
      <c r="P236" s="4">
        <v>8235.8749802604652</v>
      </c>
      <c r="Q236" s="4">
        <v>0</v>
      </c>
      <c r="R236" s="4">
        <v>0</v>
      </c>
      <c r="S236" s="16">
        <v>177.488</v>
      </c>
      <c r="T236" s="16">
        <v>0</v>
      </c>
      <c r="U236" s="16" t="s">
        <v>1627</v>
      </c>
      <c r="V236" s="16"/>
      <c r="W236" s="16"/>
      <c r="X236" s="16"/>
      <c r="Y236" s="16"/>
      <c r="Z236" s="16"/>
      <c r="AA236" s="16"/>
      <c r="AB236" s="28" t="str">
        <f>[1]IT!B$1797</f>
        <v>1.(c)</v>
      </c>
      <c r="AC236" s="31" t="str">
        <f>[1]IT!C$1797</f>
        <v>E.ON Produzione S.p.A</v>
      </c>
      <c r="AD236" s="31" t="str">
        <f>[1]IT!D$1797</f>
        <v>CENTRALE TERMOELETTRICA DI OSTIGLIA</v>
      </c>
      <c r="AE236" s="31">
        <f>[1]IT!E$1797</f>
        <v>455</v>
      </c>
      <c r="AF236" s="31" t="str">
        <f>[1]IT!F$1797</f>
        <v>Strada Statale Abetone Brennero km 239</v>
      </c>
      <c r="AG236" s="31" t="str">
        <f>[1]IT!G$1797</f>
        <v>72</v>
      </c>
      <c r="AH236" s="31" t="str">
        <f>[1]IT!H$1797</f>
        <v>OSTIGLIA</v>
      </c>
      <c r="AI236" s="31" t="str">
        <f>[1]IT!I$1797</f>
        <v>46035</v>
      </c>
      <c r="AJ236" s="31">
        <f>[1]IT!J$1797</f>
        <v>466</v>
      </c>
      <c r="AK236" s="31">
        <f>[1]IT!K$1797</f>
        <v>0</v>
      </c>
      <c r="AL236" s="31">
        <f>[1]IT!L$1797</f>
        <v>0</v>
      </c>
      <c r="AM236" s="31">
        <f>[1]IT!M$1797</f>
        <v>1230</v>
      </c>
      <c r="AN236" s="8" t="s">
        <v>810</v>
      </c>
    </row>
    <row r="237" spans="1:41" s="5" customFormat="1">
      <c r="A237" s="4" t="s">
        <v>7538</v>
      </c>
      <c r="B237" s="4">
        <v>2012</v>
      </c>
      <c r="C237" s="4" t="s">
        <v>8583</v>
      </c>
      <c r="D237" s="4" t="s">
        <v>8584</v>
      </c>
      <c r="E237" s="4" t="s">
        <v>413</v>
      </c>
      <c r="F237" s="4">
        <v>90</v>
      </c>
      <c r="G237" s="4" t="s">
        <v>7938</v>
      </c>
      <c r="H237" s="4" t="s">
        <v>8580</v>
      </c>
      <c r="I237" s="4"/>
      <c r="J237" s="4" t="s">
        <v>1627</v>
      </c>
      <c r="K237" s="4">
        <v>700</v>
      </c>
      <c r="L237" s="4" t="s">
        <v>27</v>
      </c>
      <c r="M237" s="4">
        <v>0</v>
      </c>
      <c r="N237" s="4">
        <v>0</v>
      </c>
      <c r="O237" s="4">
        <v>0</v>
      </c>
      <c r="P237" s="4">
        <v>6347.4278251297237</v>
      </c>
      <c r="Q237" s="4">
        <v>0</v>
      </c>
      <c r="R237" s="4">
        <v>0</v>
      </c>
      <c r="S237" s="16">
        <v>116.255</v>
      </c>
      <c r="T237" s="16">
        <v>0</v>
      </c>
      <c r="U237" s="16" t="s">
        <v>1627</v>
      </c>
      <c r="V237" s="16"/>
      <c r="W237" s="16"/>
      <c r="X237" s="16"/>
      <c r="Y237" s="16"/>
      <c r="Z237" s="16"/>
      <c r="AA237" s="16"/>
      <c r="AB237" s="28" t="str">
        <f>[1]IT!B$1797</f>
        <v>1.(c)</v>
      </c>
      <c r="AC237" s="31" t="str">
        <f>[1]IT!C$1797</f>
        <v>E.ON Produzione S.p.A</v>
      </c>
      <c r="AD237" s="31" t="str">
        <f>[1]IT!D$1797</f>
        <v>CENTRALE TERMOELETTRICA DI OSTIGLIA</v>
      </c>
      <c r="AE237" s="31">
        <f>[1]IT!E$1797</f>
        <v>455</v>
      </c>
      <c r="AF237" s="31" t="str">
        <f>[1]IT!F$1797</f>
        <v>Strada Statale Abetone Brennero km 239</v>
      </c>
      <c r="AG237" s="31" t="str">
        <f>[1]IT!G$1797</f>
        <v>72</v>
      </c>
      <c r="AH237" s="31" t="str">
        <f>[1]IT!H$1797</f>
        <v>OSTIGLIA</v>
      </c>
      <c r="AI237" s="31" t="str">
        <f>[1]IT!I$1797</f>
        <v>46035</v>
      </c>
      <c r="AJ237" s="31">
        <f>[1]IT!J$1797</f>
        <v>466</v>
      </c>
      <c r="AK237" s="31">
        <f>[1]IT!K$1797</f>
        <v>0</v>
      </c>
      <c r="AL237" s="31">
        <f>[1]IT!L$1797</f>
        <v>0</v>
      </c>
      <c r="AM237" s="31">
        <f>[1]IT!M$1797</f>
        <v>1230</v>
      </c>
      <c r="AN237" s="8" t="s">
        <v>810</v>
      </c>
    </row>
    <row r="238" spans="1:41" s="5" customFormat="1">
      <c r="A238" s="4" t="s">
        <v>7538</v>
      </c>
      <c r="B238" s="4">
        <v>2012</v>
      </c>
      <c r="C238" s="4" t="s">
        <v>8676</v>
      </c>
      <c r="D238" s="4" t="s">
        <v>8677</v>
      </c>
      <c r="E238" s="4" t="s">
        <v>418</v>
      </c>
      <c r="F238" s="4">
        <v>91</v>
      </c>
      <c r="G238" s="4" t="s">
        <v>7938</v>
      </c>
      <c r="H238" s="4" t="s">
        <v>8580</v>
      </c>
      <c r="I238" s="4"/>
      <c r="J238" s="4" t="s">
        <v>1627</v>
      </c>
      <c r="K238" s="4">
        <v>800</v>
      </c>
      <c r="L238" s="4" t="s">
        <v>8</v>
      </c>
      <c r="M238" s="4">
        <v>0</v>
      </c>
      <c r="N238" s="4">
        <v>0</v>
      </c>
      <c r="O238" s="4">
        <v>152.89791099999999</v>
      </c>
      <c r="P238" s="4">
        <v>508.7691233973415</v>
      </c>
      <c r="Q238" s="4">
        <v>0</v>
      </c>
      <c r="R238" s="4">
        <v>22.111999999999998</v>
      </c>
      <c r="S238" s="16">
        <v>28.236000000000001</v>
      </c>
      <c r="T238" s="16">
        <v>4.4980000000000002</v>
      </c>
      <c r="U238" s="16" t="s">
        <v>1627</v>
      </c>
      <c r="V238" s="16"/>
      <c r="W238" s="16"/>
      <c r="X238" s="16"/>
      <c r="Y238" s="16"/>
      <c r="Z238" s="16"/>
      <c r="AA238" s="16"/>
      <c r="AB238" s="28" t="str">
        <f>[1]IT!B$1797</f>
        <v>1.(c)</v>
      </c>
      <c r="AC238" s="31" t="str">
        <f>[1]IT!C$1797</f>
        <v>E.ON Produzione S.p.A</v>
      </c>
      <c r="AD238" s="31" t="str">
        <f>[1]IT!D$1797</f>
        <v>CENTRALE TERMOELETTRICA DI OSTIGLIA</v>
      </c>
      <c r="AE238" s="31">
        <f>[1]IT!E$1797</f>
        <v>455</v>
      </c>
      <c r="AF238" s="31" t="str">
        <f>[1]IT!F$1797</f>
        <v>Strada Statale Abetone Brennero km 239</v>
      </c>
      <c r="AG238" s="31" t="str">
        <f>[1]IT!G$1797</f>
        <v>72</v>
      </c>
      <c r="AH238" s="31" t="str">
        <f>[1]IT!H$1797</f>
        <v>OSTIGLIA</v>
      </c>
      <c r="AI238" s="31" t="str">
        <f>[1]IT!I$1797</f>
        <v>46035</v>
      </c>
      <c r="AJ238" s="31">
        <f>[1]IT!J$1797</f>
        <v>466</v>
      </c>
      <c r="AK238" s="31">
        <f>[1]IT!K$1797</f>
        <v>0</v>
      </c>
      <c r="AL238" s="31">
        <f>[1]IT!L$1797</f>
        <v>0</v>
      </c>
      <c r="AM238" s="31">
        <f>[1]IT!M$1797</f>
        <v>1230</v>
      </c>
      <c r="AN238" s="8" t="s">
        <v>810</v>
      </c>
    </row>
    <row r="239" spans="1:41" s="5" customFormat="1">
      <c r="A239" s="4" t="s">
        <v>7538</v>
      </c>
      <c r="B239" s="4">
        <v>2012</v>
      </c>
      <c r="C239" s="4" t="s">
        <v>7821</v>
      </c>
      <c r="D239" s="4" t="s">
        <v>7822</v>
      </c>
      <c r="E239" s="4" t="s">
        <v>209</v>
      </c>
      <c r="F239" s="4">
        <v>43</v>
      </c>
      <c r="G239" s="4" t="s">
        <v>7823</v>
      </c>
      <c r="H239" s="4" t="s">
        <v>7824</v>
      </c>
      <c r="I239" s="4"/>
      <c r="J239" s="4" t="s">
        <v>1627</v>
      </c>
      <c r="K239" s="4">
        <v>75.8</v>
      </c>
      <c r="L239" s="4" t="s">
        <v>8</v>
      </c>
      <c r="M239" s="4">
        <v>1076.4818192220405</v>
      </c>
      <c r="N239" s="4">
        <v>0</v>
      </c>
      <c r="O239" s="4">
        <v>60.311855456000004</v>
      </c>
      <c r="P239" s="4">
        <v>0</v>
      </c>
      <c r="Q239" s="4">
        <v>0</v>
      </c>
      <c r="R239" s="4">
        <v>2.4</v>
      </c>
      <c r="S239" s="16">
        <v>71.5</v>
      </c>
      <c r="T239" s="16">
        <v>2.1</v>
      </c>
      <c r="U239" s="16"/>
      <c r="V239" s="16"/>
      <c r="W239" s="16"/>
      <c r="X239" s="16"/>
      <c r="Y239" s="16"/>
      <c r="Z239" s="16"/>
      <c r="AA239" s="16"/>
      <c r="AB239" s="28" t="str">
        <f>[1]IT!B$1800</f>
        <v>1.(c)</v>
      </c>
      <c r="AC239" s="31" t="str">
        <f>[1]IT!C$1800</f>
        <v>BioPower Sardegna s.r.l.</v>
      </c>
      <c r="AD239" s="31" t="str">
        <f>[1]IT!D$1800</f>
        <v>BioPower Sardegna s.r.l.</v>
      </c>
      <c r="AE239" s="31">
        <f>[1]IT!E$1800</f>
        <v>120277</v>
      </c>
      <c r="AF239" s="31" t="str">
        <f>[1]IT!F$1800</f>
        <v>s.p. 17 km 18 Z.I. Ottana</v>
      </c>
      <c r="AG239" s="31" t="str">
        <f>[1]IT!G$1800</f>
        <v>SNC</v>
      </c>
      <c r="AH239" s="31" t="str">
        <f>[1]IT!H$1800</f>
        <v>OTTANA</v>
      </c>
      <c r="AI239" s="31" t="str">
        <f>[1]IT!I$1800</f>
        <v>08020</v>
      </c>
      <c r="AJ239" s="31">
        <f>[1]IT!J$1800</f>
        <v>0</v>
      </c>
      <c r="AK239" s="31">
        <f>[1]IT!K$1800</f>
        <v>0</v>
      </c>
      <c r="AL239" s="31">
        <f>[1]IT!L$1800</f>
        <v>0</v>
      </c>
      <c r="AM239" s="31">
        <f>[1]IT!M$1800</f>
        <v>0</v>
      </c>
      <c r="AN239" s="42" t="s">
        <v>810</v>
      </c>
      <c r="AO239" s="31"/>
    </row>
    <row r="240" spans="1:41" s="5" customFormat="1">
      <c r="A240" s="4" t="s">
        <v>7538</v>
      </c>
      <c r="B240" s="4">
        <v>2012</v>
      </c>
      <c r="C240" s="4" t="s">
        <v>7825</v>
      </c>
      <c r="D240" s="4" t="s">
        <v>7826</v>
      </c>
      <c r="E240" s="4" t="s">
        <v>213</v>
      </c>
      <c r="F240" s="4">
        <v>44</v>
      </c>
      <c r="G240" s="4" t="s">
        <v>7823</v>
      </c>
      <c r="H240" s="4" t="s">
        <v>7824</v>
      </c>
      <c r="I240" s="4"/>
      <c r="J240" s="4" t="s">
        <v>1627</v>
      </c>
      <c r="K240" s="4">
        <v>75.8</v>
      </c>
      <c r="L240" s="4" t="s">
        <v>8</v>
      </c>
      <c r="M240" s="4">
        <v>132.95044880795945</v>
      </c>
      <c r="N240" s="4">
        <v>0</v>
      </c>
      <c r="O240" s="4">
        <v>0.29772118268000003</v>
      </c>
      <c r="P240" s="4">
        <v>0</v>
      </c>
      <c r="Q240" s="4">
        <v>0</v>
      </c>
      <c r="R240" s="4">
        <v>0.7</v>
      </c>
      <c r="S240" s="16">
        <v>11</v>
      </c>
      <c r="T240" s="16">
        <v>0.5</v>
      </c>
      <c r="U240" s="16" t="s">
        <v>1627</v>
      </c>
      <c r="V240" s="16"/>
      <c r="W240" s="16"/>
      <c r="X240" s="16"/>
      <c r="Y240" s="16"/>
      <c r="Z240" s="16"/>
      <c r="AA240" s="16"/>
      <c r="AB240" s="28" t="str">
        <f>[1]IT!B$1800</f>
        <v>1.(c)</v>
      </c>
      <c r="AC240" s="31" t="str">
        <f>[1]IT!C$1800</f>
        <v>BioPower Sardegna s.r.l.</v>
      </c>
      <c r="AD240" s="31" t="str">
        <f>[1]IT!D$1800</f>
        <v>BioPower Sardegna s.r.l.</v>
      </c>
      <c r="AE240" s="31">
        <f>[1]IT!E$1800</f>
        <v>120277</v>
      </c>
      <c r="AF240" s="31" t="str">
        <f>[1]IT!F$1800</f>
        <v>s.p. 17 km 18 Z.I. Ottana</v>
      </c>
      <c r="AG240" s="31" t="str">
        <f>[1]IT!G$1800</f>
        <v>SNC</v>
      </c>
      <c r="AH240" s="31" t="str">
        <f>[1]IT!H$1800</f>
        <v>OTTANA</v>
      </c>
      <c r="AI240" s="31" t="str">
        <f>[1]IT!I$1800</f>
        <v>08020</v>
      </c>
      <c r="AJ240" s="31">
        <f>[1]IT!J$1800</f>
        <v>0</v>
      </c>
      <c r="AK240" s="31">
        <f>[1]IT!K$1800</f>
        <v>0</v>
      </c>
      <c r="AL240" s="31">
        <f>[1]IT!L$1800</f>
        <v>0</v>
      </c>
      <c r="AM240" s="31">
        <f>[1]IT!M$1800</f>
        <v>0</v>
      </c>
      <c r="AN240" s="42" t="s">
        <v>810</v>
      </c>
      <c r="AO240" s="31"/>
    </row>
    <row r="241" spans="1:41" s="5" customFormat="1">
      <c r="A241" s="4" t="s">
        <v>7538</v>
      </c>
      <c r="B241" s="4">
        <v>2012</v>
      </c>
      <c r="C241" s="4" t="s">
        <v>8228</v>
      </c>
      <c r="D241" s="4" t="s">
        <v>8229</v>
      </c>
      <c r="E241" s="4" t="s">
        <v>2973</v>
      </c>
      <c r="F241" s="4">
        <v>358</v>
      </c>
      <c r="G241" s="4" t="s">
        <v>8230</v>
      </c>
      <c r="H241" s="4" t="s">
        <v>8231</v>
      </c>
      <c r="I241" s="4"/>
      <c r="J241" s="4" t="s">
        <v>1627</v>
      </c>
      <c r="K241" s="4">
        <v>308</v>
      </c>
      <c r="L241" s="4" t="s">
        <v>8</v>
      </c>
      <c r="M241" s="4">
        <v>0</v>
      </c>
      <c r="N241" s="4">
        <v>0</v>
      </c>
      <c r="O241" s="4">
        <v>1184.1403324</v>
      </c>
      <c r="P241" s="4">
        <v>0</v>
      </c>
      <c r="Q241" s="4">
        <v>2.0695353984E-6</v>
      </c>
      <c r="R241" s="4">
        <v>288.39999999999998</v>
      </c>
      <c r="S241" s="16">
        <v>88.8</v>
      </c>
      <c r="T241" s="16">
        <v>3.8</v>
      </c>
      <c r="U241" s="16" t="s">
        <v>1627</v>
      </c>
      <c r="V241" s="16"/>
      <c r="W241" s="16"/>
      <c r="X241" s="16"/>
      <c r="Y241" s="16"/>
      <c r="Z241" s="16"/>
      <c r="AA241" s="16"/>
      <c r="AB241" s="28" t="str">
        <f>[1]IT!B$1802</f>
        <v>1.(c)</v>
      </c>
      <c r="AC241" s="31" t="str">
        <f>[1]IT!C$1802</f>
        <v>PC Holding S.r.l.</v>
      </c>
      <c r="AD241" s="31" t="str">
        <f>[1]IT!D$1802</f>
        <v>STABILIMENTO Ottana Energia S.p.a.</v>
      </c>
      <c r="AE241" s="31">
        <f>[1]IT!E$1802</f>
        <v>7497</v>
      </c>
      <c r="AF241" s="31" t="str">
        <f>[1]IT!F$1802</f>
        <v>s.p. 17 km 18</v>
      </c>
      <c r="AG241" s="31" t="str">
        <f>[1]IT!G$1802</f>
        <v>SNC</v>
      </c>
      <c r="AH241" s="31" t="str">
        <f>[1]IT!H$1802</f>
        <v>OTTANA</v>
      </c>
      <c r="AI241" s="31" t="str">
        <f>[1]IT!I$1802</f>
        <v>08020</v>
      </c>
      <c r="AJ241" s="31">
        <f>[1]IT!J$1802</f>
        <v>168</v>
      </c>
      <c r="AK241" s="31">
        <f>[1]IT!K$1802</f>
        <v>734</v>
      </c>
      <c r="AL241" s="31">
        <f>[1]IT!L$1802</f>
        <v>0</v>
      </c>
      <c r="AM241" s="31">
        <f>[1]IT!M$1802</f>
        <v>207</v>
      </c>
      <c r="AN241" s="8" t="s">
        <v>810</v>
      </c>
    </row>
    <row r="242" spans="1:41" s="5" customFormat="1">
      <c r="A242" s="4" t="s">
        <v>7538</v>
      </c>
      <c r="B242" s="4">
        <v>2012</v>
      </c>
      <c r="C242" s="4" t="s">
        <v>8232</v>
      </c>
      <c r="D242" s="4" t="s">
        <v>8233</v>
      </c>
      <c r="E242" s="4" t="s">
        <v>2977</v>
      </c>
      <c r="F242" s="4">
        <v>359</v>
      </c>
      <c r="G242" s="4" t="s">
        <v>8230</v>
      </c>
      <c r="H242" s="4" t="s">
        <v>8231</v>
      </c>
      <c r="I242" s="4"/>
      <c r="J242" s="4" t="s">
        <v>1627</v>
      </c>
      <c r="K242" s="4">
        <v>308</v>
      </c>
      <c r="L242" s="4" t="s">
        <v>8</v>
      </c>
      <c r="M242" s="4">
        <v>0</v>
      </c>
      <c r="N242" s="4">
        <v>0</v>
      </c>
      <c r="O242" s="4">
        <v>1519.5009663999999</v>
      </c>
      <c r="P242" s="4">
        <v>0</v>
      </c>
      <c r="Q242" s="4">
        <v>2.6554646016000001E-6</v>
      </c>
      <c r="R242" s="4">
        <v>445.6</v>
      </c>
      <c r="S242" s="16">
        <v>161.19999999999999</v>
      </c>
      <c r="T242" s="16">
        <v>4.5</v>
      </c>
      <c r="U242" s="16" t="s">
        <v>1627</v>
      </c>
      <c r="V242" s="16"/>
      <c r="W242" s="16"/>
      <c r="X242" s="16"/>
      <c r="Y242" s="16"/>
      <c r="Z242" s="16"/>
      <c r="AA242" s="16"/>
      <c r="AB242" s="28" t="str">
        <f>[1]IT!B$1802</f>
        <v>1.(c)</v>
      </c>
      <c r="AC242" s="31" t="str">
        <f>[1]IT!C$1802</f>
        <v>PC Holding S.r.l.</v>
      </c>
      <c r="AD242" s="31" t="str">
        <f>[1]IT!D$1802</f>
        <v>STABILIMENTO Ottana Energia S.p.a.</v>
      </c>
      <c r="AE242" s="31">
        <f>[1]IT!E$1802</f>
        <v>7497</v>
      </c>
      <c r="AF242" s="31" t="str">
        <f>[1]IT!F$1802</f>
        <v>s.p. 17 km 18</v>
      </c>
      <c r="AG242" s="31" t="str">
        <f>[1]IT!G$1802</f>
        <v>SNC</v>
      </c>
      <c r="AH242" s="31" t="str">
        <f>[1]IT!H$1802</f>
        <v>OTTANA</v>
      </c>
      <c r="AI242" s="31" t="str">
        <f>[1]IT!I$1802</f>
        <v>08020</v>
      </c>
      <c r="AJ242" s="31">
        <f>[1]IT!J$1802</f>
        <v>168</v>
      </c>
      <c r="AK242" s="31">
        <f>[1]IT!K$1802</f>
        <v>734</v>
      </c>
      <c r="AL242" s="31">
        <f>[1]IT!L$1802</f>
        <v>0</v>
      </c>
      <c r="AM242" s="31">
        <f>[1]IT!M$1802</f>
        <v>207</v>
      </c>
      <c r="AN242" s="8" t="s">
        <v>810</v>
      </c>
    </row>
    <row r="243" spans="1:41" s="5" customFormat="1">
      <c r="A243" s="4" t="s">
        <v>7538</v>
      </c>
      <c r="B243" s="4">
        <v>2012</v>
      </c>
      <c r="C243" s="4" t="s">
        <v>7879</v>
      </c>
      <c r="D243" s="4" t="s">
        <v>7880</v>
      </c>
      <c r="E243" s="4" t="s">
        <v>2806</v>
      </c>
      <c r="F243" s="4">
        <v>320</v>
      </c>
      <c r="G243" s="4" t="s">
        <v>7881</v>
      </c>
      <c r="H243" s="4" t="s">
        <v>7882</v>
      </c>
      <c r="I243" s="4"/>
      <c r="J243" s="4" t="s">
        <v>1627</v>
      </c>
      <c r="K243" s="4">
        <v>91</v>
      </c>
      <c r="L243" s="4" t="s">
        <v>8</v>
      </c>
      <c r="M243" s="4">
        <v>0</v>
      </c>
      <c r="N243" s="4">
        <v>0</v>
      </c>
      <c r="O243" s="4">
        <v>0</v>
      </c>
      <c r="P243" s="4">
        <v>1649.5063367299999</v>
      </c>
      <c r="Q243" s="4">
        <v>0</v>
      </c>
      <c r="R243" s="4">
        <v>0</v>
      </c>
      <c r="S243" s="16">
        <v>10.773999999999999</v>
      </c>
      <c r="T243" s="16">
        <v>0.161</v>
      </c>
      <c r="U243" s="16" t="s">
        <v>1627</v>
      </c>
      <c r="V243" s="16"/>
      <c r="W243" s="16"/>
      <c r="X243" s="16"/>
      <c r="Y243" s="16"/>
      <c r="Z243" s="16"/>
      <c r="AA243" s="16"/>
      <c r="AB243" s="28" t="str">
        <f>[1]IT!B$1849</f>
        <v>1.(c)</v>
      </c>
      <c r="AC243" s="31" t="str">
        <f>[1]IT!C$1849</f>
        <v>Fenice SpA</v>
      </c>
      <c r="AD243" s="31" t="str">
        <f>[1]IT!D$1849</f>
        <v>Unità Operativa Parma</v>
      </c>
      <c r="AE243" s="31">
        <f>[1]IT!E$1849</f>
        <v>77686</v>
      </c>
      <c r="AF243" s="31" t="str">
        <f>[1]IT!F$1849</f>
        <v>Via Mantova</v>
      </c>
      <c r="AG243" s="31" t="str">
        <f>[1]IT!G$1849</f>
        <v>166</v>
      </c>
      <c r="AH243" s="31" t="str">
        <f>[1]IT!H$1849</f>
        <v>PARMA</v>
      </c>
      <c r="AI243" s="31" t="str">
        <f>[1]IT!I$1849</f>
        <v>43100</v>
      </c>
      <c r="AJ243" s="31">
        <f>[1]IT!J$1849</f>
        <v>0</v>
      </c>
      <c r="AK243" s="31">
        <f>[1]IT!K$1849</f>
        <v>0</v>
      </c>
      <c r="AL243" s="31">
        <f>[1]IT!L$1849</f>
        <v>0</v>
      </c>
      <c r="AM243" s="31">
        <f>[1]IT!M$1849</f>
        <v>0</v>
      </c>
      <c r="AN243" s="42" t="s">
        <v>810</v>
      </c>
      <c r="AO243" s="31"/>
    </row>
    <row r="244" spans="1:41" s="5" customFormat="1">
      <c r="A244" s="4" t="s">
        <v>7538</v>
      </c>
      <c r="B244" s="4">
        <v>2012</v>
      </c>
      <c r="C244" s="4" t="s">
        <v>8601</v>
      </c>
      <c r="D244" s="4" t="s">
        <v>8602</v>
      </c>
      <c r="E244" s="4" t="s">
        <v>1450</v>
      </c>
      <c r="F244" s="4">
        <v>105</v>
      </c>
      <c r="G244" s="4" t="s">
        <v>8447</v>
      </c>
      <c r="H244" s="4" t="s">
        <v>8603</v>
      </c>
      <c r="I244" s="4"/>
      <c r="J244" s="4" t="s">
        <v>1627</v>
      </c>
      <c r="K244" s="4">
        <v>705</v>
      </c>
      <c r="L244" s="4" t="s">
        <v>27</v>
      </c>
      <c r="M244" s="4">
        <v>0</v>
      </c>
      <c r="N244" s="4">
        <v>0</v>
      </c>
      <c r="O244" s="4">
        <v>0</v>
      </c>
      <c r="P244" s="4">
        <v>4804.2</v>
      </c>
      <c r="Q244" s="4">
        <v>0</v>
      </c>
      <c r="R244" s="4">
        <v>0</v>
      </c>
      <c r="S244" s="16">
        <v>153.80000000000001</v>
      </c>
      <c r="T244" s="16">
        <v>0</v>
      </c>
      <c r="U244" s="16" t="s">
        <v>1627</v>
      </c>
      <c r="V244" s="16"/>
      <c r="W244" s="16"/>
      <c r="X244" s="16"/>
      <c r="Y244" s="16"/>
      <c r="Z244" s="16"/>
      <c r="AA244" s="16"/>
      <c r="AB244" s="28" t="str">
        <f>[1]IT!B$1916</f>
        <v>1.(c)</v>
      </c>
      <c r="AC244" s="31" t="str">
        <f>[1]IT!C$1916</f>
        <v>EDIPOWER</v>
      </c>
      <c r="AD244" s="31" t="str">
        <f>[1]IT!D$1916</f>
        <v>Centrale Termoelettrica di Piacenza</v>
      </c>
      <c r="AE244" s="31">
        <f>[1]IT!E$1916</f>
        <v>4991</v>
      </c>
      <c r="AF244" s="31" t="str">
        <f>[1]IT!F$1916</f>
        <v>VIA NINO BIXIO</v>
      </c>
      <c r="AG244" s="31" t="str">
        <f>[1]IT!G$1916</f>
        <v>27/d</v>
      </c>
      <c r="AH244" s="31" t="str">
        <f>[1]IT!H$1916</f>
        <v>PIACENZA</v>
      </c>
      <c r="AI244" s="31" t="str">
        <f>[1]IT!I$1916</f>
        <v>29121</v>
      </c>
      <c r="AJ244" s="31">
        <f>[1]IT!J$1916</f>
        <v>375</v>
      </c>
      <c r="AK244" s="31">
        <f>[1]IT!K$1916</f>
        <v>0</v>
      </c>
      <c r="AL244" s="31">
        <f>[1]IT!L$1916</f>
        <v>0</v>
      </c>
      <c r="AM244" s="31">
        <f>[1]IT!M$1916</f>
        <v>650</v>
      </c>
      <c r="AN244" s="8" t="s">
        <v>810</v>
      </c>
    </row>
    <row r="245" spans="1:41" s="5" customFormat="1">
      <c r="A245" s="4" t="s">
        <v>7538</v>
      </c>
      <c r="B245" s="4">
        <v>2012</v>
      </c>
      <c r="C245" s="4" t="s">
        <v>8604</v>
      </c>
      <c r="D245" s="4" t="s">
        <v>8605</v>
      </c>
      <c r="E245" s="4" t="s">
        <v>1456</v>
      </c>
      <c r="F245" s="4">
        <v>106</v>
      </c>
      <c r="G245" s="4" t="s">
        <v>8447</v>
      </c>
      <c r="H245" s="4" t="s">
        <v>8603</v>
      </c>
      <c r="I245" s="4"/>
      <c r="J245" s="4" t="s">
        <v>1627</v>
      </c>
      <c r="K245" s="4">
        <v>705</v>
      </c>
      <c r="L245" s="4" t="s">
        <v>27</v>
      </c>
      <c r="M245" s="4">
        <v>0</v>
      </c>
      <c r="N245" s="4">
        <v>0</v>
      </c>
      <c r="O245" s="4">
        <v>0</v>
      </c>
      <c r="P245" s="4">
        <v>6963.4</v>
      </c>
      <c r="Q245" s="4">
        <v>0</v>
      </c>
      <c r="R245" s="4">
        <v>0</v>
      </c>
      <c r="S245" s="16">
        <v>221.5</v>
      </c>
      <c r="T245" s="16">
        <v>0</v>
      </c>
      <c r="U245" s="16" t="s">
        <v>1627</v>
      </c>
      <c r="V245" s="16"/>
      <c r="W245" s="16"/>
      <c r="X245" s="16"/>
      <c r="Y245" s="16"/>
      <c r="Z245" s="16"/>
      <c r="AA245" s="16"/>
      <c r="AB245" s="28" t="str">
        <f>[1]IT!B$1916</f>
        <v>1.(c)</v>
      </c>
      <c r="AC245" s="31" t="str">
        <f>[1]IT!C$1916</f>
        <v>EDIPOWER</v>
      </c>
      <c r="AD245" s="31" t="str">
        <f>[1]IT!D$1916</f>
        <v>Centrale Termoelettrica di Piacenza</v>
      </c>
      <c r="AE245" s="31">
        <f>[1]IT!E$1916</f>
        <v>4991</v>
      </c>
      <c r="AF245" s="31" t="str">
        <f>[1]IT!F$1916</f>
        <v>VIA NINO BIXIO</v>
      </c>
      <c r="AG245" s="31" t="str">
        <f>[1]IT!G$1916</f>
        <v>27/d</v>
      </c>
      <c r="AH245" s="31" t="str">
        <f>[1]IT!H$1916</f>
        <v>PIACENZA</v>
      </c>
      <c r="AI245" s="31" t="str">
        <f>[1]IT!I$1916</f>
        <v>29121</v>
      </c>
      <c r="AJ245" s="31">
        <f>[1]IT!J$1916</f>
        <v>375</v>
      </c>
      <c r="AK245" s="31">
        <f>[1]IT!K$1916</f>
        <v>0</v>
      </c>
      <c r="AL245" s="31">
        <f>[1]IT!L$1916</f>
        <v>0</v>
      </c>
      <c r="AM245" s="31">
        <f>[1]IT!M$1916</f>
        <v>650</v>
      </c>
      <c r="AN245" s="8" t="s">
        <v>810</v>
      </c>
    </row>
    <row r="246" spans="1:41">
      <c r="A246" s="1" t="s">
        <v>7538</v>
      </c>
      <c r="B246" s="1">
        <v>2012</v>
      </c>
      <c r="C246" s="1" t="s">
        <v>8172</v>
      </c>
      <c r="D246" s="1" t="s">
        <v>8173</v>
      </c>
      <c r="E246" s="1" t="s">
        <v>181</v>
      </c>
      <c r="F246" s="1">
        <v>37</v>
      </c>
      <c r="G246" s="47" t="s">
        <v>7946</v>
      </c>
      <c r="H246" s="47" t="s">
        <v>8174</v>
      </c>
      <c r="I246" s="1"/>
      <c r="J246" s="1" t="s">
        <v>1627</v>
      </c>
      <c r="K246" s="1">
        <v>214.4</v>
      </c>
      <c r="L246" s="1" t="s">
        <v>27</v>
      </c>
      <c r="M246" s="1">
        <v>0</v>
      </c>
      <c r="N246" s="1">
        <v>0</v>
      </c>
      <c r="O246" s="1">
        <v>7.4616584700000002E-2</v>
      </c>
      <c r="P246" s="1">
        <v>4662.08381457</v>
      </c>
      <c r="Q246" s="1">
        <v>0</v>
      </c>
      <c r="R246" s="1">
        <v>0</v>
      </c>
      <c r="S246" s="3">
        <v>518</v>
      </c>
      <c r="T246" s="3">
        <v>0</v>
      </c>
      <c r="U246" s="3" t="s">
        <v>1627</v>
      </c>
      <c r="V246" s="3"/>
      <c r="W246" s="3"/>
      <c r="X246" s="3"/>
      <c r="Y246" s="3"/>
      <c r="Z246" s="3"/>
      <c r="AA246" s="3"/>
    </row>
    <row r="247" spans="1:41" s="5" customFormat="1">
      <c r="A247" s="4" t="s">
        <v>7538</v>
      </c>
      <c r="B247" s="4">
        <v>2012</v>
      </c>
      <c r="C247" s="4" t="s">
        <v>7561</v>
      </c>
      <c r="D247" s="4" t="s">
        <v>7562</v>
      </c>
      <c r="E247" s="4" t="s">
        <v>2816</v>
      </c>
      <c r="F247" s="4">
        <v>322</v>
      </c>
      <c r="G247" s="4" t="s">
        <v>7563</v>
      </c>
      <c r="H247" s="4" t="s">
        <v>7564</v>
      </c>
      <c r="I247" s="4"/>
      <c r="J247" s="4" t="s">
        <v>1627</v>
      </c>
      <c r="K247" s="4">
        <v>51.8</v>
      </c>
      <c r="L247" s="4" t="s">
        <v>8</v>
      </c>
      <c r="M247" s="4">
        <v>0</v>
      </c>
      <c r="N247" s="4">
        <v>0</v>
      </c>
      <c r="O247" s="4">
        <v>0</v>
      </c>
      <c r="P247" s="4">
        <v>79.746425540000004</v>
      </c>
      <c r="Q247" s="4">
        <v>0</v>
      </c>
      <c r="R247" s="4">
        <v>0</v>
      </c>
      <c r="S247" s="16">
        <v>5.17</v>
      </c>
      <c r="T247" s="16">
        <v>0</v>
      </c>
      <c r="U247" s="16" t="s">
        <v>1627</v>
      </c>
      <c r="V247" s="16"/>
      <c r="W247" s="16"/>
      <c r="X247" s="16"/>
      <c r="Y247" s="16"/>
      <c r="Z247" s="16"/>
      <c r="AA247" s="16"/>
      <c r="AB247" s="28" t="str">
        <f>[1]IT!B$1933</f>
        <v>1.(c)</v>
      </c>
      <c r="AC247" s="31" t="str">
        <f>[1]IT!C$1933</f>
        <v>FENICE SP.A</v>
      </c>
      <c r="AD247" s="31" t="str">
        <f>[1]IT!D$1933</f>
        <v>Unità operativa Cassino</v>
      </c>
      <c r="AE247" s="31">
        <f>[1]IT!E$1933</f>
        <v>27863</v>
      </c>
      <c r="AF247" s="31" t="str">
        <f>[1]IT!F$1933</f>
        <v>VIA Volla</v>
      </c>
      <c r="AG247" s="31" t="str">
        <f>[1]IT!G$1933</f>
        <v>SNC</v>
      </c>
      <c r="AH247" s="31" t="str">
        <f>[1]IT!H$1933</f>
        <v>PIEDIMONTE SAN GERMANO</v>
      </c>
      <c r="AI247" s="31" t="str">
        <f>[1]IT!I$1933</f>
        <v>03030</v>
      </c>
      <c r="AJ247" s="31">
        <f>[1]IT!J$1933</f>
        <v>0</v>
      </c>
      <c r="AK247" s="31">
        <f>[1]IT!K$1933</f>
        <v>0</v>
      </c>
      <c r="AL247" s="31">
        <f>[1]IT!L$1933</f>
        <v>0</v>
      </c>
      <c r="AM247" s="31">
        <f>[1]IT!M$1933</f>
        <v>0</v>
      </c>
      <c r="AN247" s="42" t="s">
        <v>810</v>
      </c>
      <c r="AO247" s="31"/>
    </row>
    <row r="248" spans="1:41" s="5" customFormat="1">
      <c r="A248" s="4" t="s">
        <v>7538</v>
      </c>
      <c r="B248" s="4">
        <v>2012</v>
      </c>
      <c r="C248" s="4" t="s">
        <v>7837</v>
      </c>
      <c r="D248" s="4" t="s">
        <v>7838</v>
      </c>
      <c r="E248" s="4" t="s">
        <v>2821</v>
      </c>
      <c r="F248" s="4">
        <v>323</v>
      </c>
      <c r="G248" s="4" t="s">
        <v>7563</v>
      </c>
      <c r="H248" s="4" t="s">
        <v>7564</v>
      </c>
      <c r="I248" s="4"/>
      <c r="J248" s="4" t="s">
        <v>1627</v>
      </c>
      <c r="K248" s="4">
        <v>77.7</v>
      </c>
      <c r="L248" s="4" t="s">
        <v>8</v>
      </c>
      <c r="M248" s="4">
        <v>0</v>
      </c>
      <c r="N248" s="4">
        <v>0</v>
      </c>
      <c r="O248" s="4">
        <v>0</v>
      </c>
      <c r="P248" s="4">
        <v>237.05708276999999</v>
      </c>
      <c r="Q248" s="4">
        <v>0</v>
      </c>
      <c r="R248" s="4">
        <v>0</v>
      </c>
      <c r="S248" s="16">
        <v>15.368</v>
      </c>
      <c r="T248" s="16">
        <v>0</v>
      </c>
      <c r="U248" s="16" t="s">
        <v>1627</v>
      </c>
      <c r="V248" s="16"/>
      <c r="W248" s="16"/>
      <c r="X248" s="16"/>
      <c r="Y248" s="16"/>
      <c r="Z248" s="16"/>
      <c r="AA248" s="16"/>
      <c r="AB248" s="28" t="str">
        <f>[1]IT!B$1933</f>
        <v>1.(c)</v>
      </c>
      <c r="AC248" s="31" t="str">
        <f>[1]IT!C$1933</f>
        <v>FENICE SP.A</v>
      </c>
      <c r="AD248" s="31" t="str">
        <f>[1]IT!D$1933</f>
        <v>Unità operativa Cassino</v>
      </c>
      <c r="AE248" s="31">
        <f>[1]IT!E$1933</f>
        <v>27863</v>
      </c>
      <c r="AF248" s="31" t="str">
        <f>[1]IT!F$1933</f>
        <v>VIA Volla</v>
      </c>
      <c r="AG248" s="31" t="str">
        <f>[1]IT!G$1933</f>
        <v>SNC</v>
      </c>
      <c r="AH248" s="31" t="str">
        <f>[1]IT!H$1933</f>
        <v>PIEDIMONTE SAN GERMANO</v>
      </c>
      <c r="AI248" s="31" t="str">
        <f>[1]IT!I$1933</f>
        <v>03030</v>
      </c>
      <c r="AJ248" s="31">
        <f>[1]IT!J$1933</f>
        <v>0</v>
      </c>
      <c r="AK248" s="31">
        <f>[1]IT!K$1933</f>
        <v>0</v>
      </c>
      <c r="AL248" s="31">
        <f>[1]IT!L$1933</f>
        <v>0</v>
      </c>
      <c r="AM248" s="31">
        <f>[1]IT!M$1933</f>
        <v>0</v>
      </c>
      <c r="AN248" s="42" t="s">
        <v>810</v>
      </c>
      <c r="AO248" s="31"/>
    </row>
    <row r="249" spans="1:41" s="5" customFormat="1">
      <c r="A249" s="4" t="s">
        <v>7538</v>
      </c>
      <c r="B249" s="4">
        <v>2012</v>
      </c>
      <c r="C249" s="4" t="s">
        <v>8270</v>
      </c>
      <c r="D249" s="4" t="s">
        <v>8271</v>
      </c>
      <c r="E249" s="4" t="s">
        <v>2338</v>
      </c>
      <c r="F249" s="4">
        <v>217</v>
      </c>
      <c r="G249" s="4" t="s">
        <v>7779</v>
      </c>
      <c r="H249" s="4" t="s">
        <v>8272</v>
      </c>
      <c r="I249" s="4"/>
      <c r="J249" s="4" t="s">
        <v>1627</v>
      </c>
      <c r="K249" s="4">
        <v>310</v>
      </c>
      <c r="L249" s="4" t="s">
        <v>27</v>
      </c>
      <c r="M249" s="4">
        <v>0</v>
      </c>
      <c r="N249" s="4">
        <v>0</v>
      </c>
      <c r="O249" s="4">
        <v>20.505690327</v>
      </c>
      <c r="P249" s="4">
        <v>0</v>
      </c>
      <c r="Q249" s="4">
        <v>0</v>
      </c>
      <c r="R249" s="4">
        <v>0.59</v>
      </c>
      <c r="S249" s="16">
        <v>7.17</v>
      </c>
      <c r="T249" s="16">
        <v>4.4999999999999998E-2</v>
      </c>
      <c r="U249" s="16" t="s">
        <v>1627</v>
      </c>
      <c r="V249" s="16"/>
      <c r="W249" s="16"/>
      <c r="X249" s="16"/>
      <c r="Y249" s="16"/>
      <c r="Z249" s="16"/>
      <c r="AA249" s="16"/>
      <c r="AB249" s="28" t="str">
        <f>[1]IT!B$1934</f>
        <v>1.(c)</v>
      </c>
      <c r="AC249" s="31" t="str">
        <f>[1]IT!C$1934</f>
        <v>ENEL PRODUZIONE SPA</v>
      </c>
      <c r="AD249" s="31" t="str">
        <f>[1]IT!D$1934</f>
        <v>Impianto Termoelettrico di Pietrafitta</v>
      </c>
      <c r="AE249" s="31">
        <f>[1]IT!E$1934</f>
        <v>5710</v>
      </c>
      <c r="AF249" s="31" t="str">
        <f>[1]IT!F$1934</f>
        <v>LOC Pietrafitta - S. S. 220 Pievaiola - km 24</v>
      </c>
      <c r="AG249" s="31" t="str">
        <f>[1]IT!G$1934</f>
        <v>SNC</v>
      </c>
      <c r="AH249" s="31" t="str">
        <f>[1]IT!H$1934</f>
        <v>PIEGARO</v>
      </c>
      <c r="AI249" s="31" t="str">
        <f>[1]IT!I$1934</f>
        <v>06060</v>
      </c>
      <c r="AJ249" s="31">
        <f>[1]IT!J$1934</f>
        <v>0</v>
      </c>
      <c r="AK249" s="31">
        <f>[1]IT!K$1934</f>
        <v>0</v>
      </c>
      <c r="AL249" s="31">
        <f>[1]IT!L$1934</f>
        <v>0</v>
      </c>
      <c r="AM249" s="31">
        <f>[1]IT!M$1934</f>
        <v>119</v>
      </c>
      <c r="AN249" s="8" t="s">
        <v>810</v>
      </c>
    </row>
    <row r="250" spans="1:41" s="5" customFormat="1">
      <c r="A250" s="4" t="s">
        <v>7538</v>
      </c>
      <c r="B250" s="4">
        <v>2012</v>
      </c>
      <c r="C250" s="4" t="s">
        <v>8273</v>
      </c>
      <c r="D250" s="4" t="s">
        <v>8274</v>
      </c>
      <c r="E250" s="4" t="s">
        <v>2342</v>
      </c>
      <c r="F250" s="4">
        <v>218</v>
      </c>
      <c r="G250" s="4" t="s">
        <v>7779</v>
      </c>
      <c r="H250" s="4" t="s">
        <v>8272</v>
      </c>
      <c r="I250" s="4"/>
      <c r="J250" s="4" t="s">
        <v>1627</v>
      </c>
      <c r="K250" s="4">
        <v>310</v>
      </c>
      <c r="L250" s="4" t="s">
        <v>27</v>
      </c>
      <c r="M250" s="4">
        <v>0</v>
      </c>
      <c r="N250" s="4">
        <v>0</v>
      </c>
      <c r="O250" s="4">
        <v>12.837680132999999</v>
      </c>
      <c r="P250" s="4">
        <v>0</v>
      </c>
      <c r="Q250" s="4">
        <v>0</v>
      </c>
      <c r="R250" s="4">
        <v>0.28100000000000003</v>
      </c>
      <c r="S250" s="16">
        <v>3.4670000000000001</v>
      </c>
      <c r="T250" s="16">
        <v>2.1999999999999999E-2</v>
      </c>
      <c r="U250" s="16" t="s">
        <v>1627</v>
      </c>
      <c r="V250" s="16"/>
      <c r="W250" s="16"/>
      <c r="X250" s="16"/>
      <c r="Y250" s="16"/>
      <c r="Z250" s="16"/>
      <c r="AA250" s="16"/>
      <c r="AB250" s="28" t="str">
        <f>[1]IT!B$1934</f>
        <v>1.(c)</v>
      </c>
      <c r="AC250" s="31" t="str">
        <f>[1]IT!C$1934</f>
        <v>ENEL PRODUZIONE SPA</v>
      </c>
      <c r="AD250" s="31" t="str">
        <f>[1]IT!D$1934</f>
        <v>Impianto Termoelettrico di Pietrafitta</v>
      </c>
      <c r="AE250" s="31">
        <f>[1]IT!E$1934</f>
        <v>5710</v>
      </c>
      <c r="AF250" s="31" t="str">
        <f>[1]IT!F$1934</f>
        <v>LOC Pietrafitta - S. S. 220 Pievaiola - km 24</v>
      </c>
      <c r="AG250" s="31" t="str">
        <f>[1]IT!G$1934</f>
        <v>SNC</v>
      </c>
      <c r="AH250" s="31" t="str">
        <f>[1]IT!H$1934</f>
        <v>PIEGARO</v>
      </c>
      <c r="AI250" s="31" t="str">
        <f>[1]IT!I$1934</f>
        <v>06060</v>
      </c>
      <c r="AJ250" s="31">
        <f>[1]IT!J$1934</f>
        <v>0</v>
      </c>
      <c r="AK250" s="31">
        <f>[1]IT!K$1934</f>
        <v>0</v>
      </c>
      <c r="AL250" s="31">
        <f>[1]IT!L$1934</f>
        <v>0</v>
      </c>
      <c r="AM250" s="31">
        <f>[1]IT!M$1934</f>
        <v>119</v>
      </c>
      <c r="AN250" s="8" t="s">
        <v>810</v>
      </c>
    </row>
    <row r="251" spans="1:41" s="5" customFormat="1">
      <c r="A251" s="4" t="s">
        <v>7538</v>
      </c>
      <c r="B251" s="4">
        <v>2012</v>
      </c>
      <c r="C251" s="4" t="s">
        <v>8497</v>
      </c>
      <c r="D251" s="4" t="s">
        <v>8498</v>
      </c>
      <c r="E251" s="4" t="s">
        <v>2347</v>
      </c>
      <c r="F251" s="4">
        <v>219</v>
      </c>
      <c r="G251" s="4" t="s">
        <v>7779</v>
      </c>
      <c r="H251" s="4" t="s">
        <v>8272</v>
      </c>
      <c r="I251" s="4"/>
      <c r="J251" s="4" t="s">
        <v>1627</v>
      </c>
      <c r="K251" s="4">
        <v>680</v>
      </c>
      <c r="L251" s="4" t="s">
        <v>27</v>
      </c>
      <c r="M251" s="4">
        <v>0</v>
      </c>
      <c r="N251" s="4">
        <v>0</v>
      </c>
      <c r="O251" s="4">
        <v>0</v>
      </c>
      <c r="P251" s="4">
        <v>2069.7571744428701</v>
      </c>
      <c r="Q251" s="4">
        <v>0</v>
      </c>
      <c r="R251" s="4">
        <v>0.45300000000000001</v>
      </c>
      <c r="S251" s="16">
        <v>38.984999999999999</v>
      </c>
      <c r="T251" s="16">
        <v>0.81899999999999995</v>
      </c>
      <c r="U251" s="16" t="s">
        <v>1627</v>
      </c>
      <c r="V251" s="16"/>
      <c r="W251" s="16"/>
      <c r="X251" s="16"/>
      <c r="Y251" s="16"/>
      <c r="Z251" s="16"/>
      <c r="AA251" s="16"/>
      <c r="AB251" s="28" t="str">
        <f>[1]IT!B$1934</f>
        <v>1.(c)</v>
      </c>
      <c r="AC251" s="31" t="str">
        <f>[1]IT!C$1934</f>
        <v>ENEL PRODUZIONE SPA</v>
      </c>
      <c r="AD251" s="31" t="str">
        <f>[1]IT!D$1934</f>
        <v>Impianto Termoelettrico di Pietrafitta</v>
      </c>
      <c r="AE251" s="31">
        <f>[1]IT!E$1934</f>
        <v>5710</v>
      </c>
      <c r="AF251" s="31" t="str">
        <f>[1]IT!F$1934</f>
        <v>LOC Pietrafitta - S. S. 220 Pievaiola - km 24</v>
      </c>
      <c r="AG251" s="31" t="str">
        <f>[1]IT!G$1934</f>
        <v>SNC</v>
      </c>
      <c r="AH251" s="31" t="str">
        <f>[1]IT!H$1934</f>
        <v>PIEGARO</v>
      </c>
      <c r="AI251" s="31" t="str">
        <f>[1]IT!I$1934</f>
        <v>06060</v>
      </c>
      <c r="AJ251" s="31">
        <f>[1]IT!J$1934</f>
        <v>0</v>
      </c>
      <c r="AK251" s="31">
        <f>[1]IT!K$1934</f>
        <v>0</v>
      </c>
      <c r="AL251" s="31">
        <f>[1]IT!L$1934</f>
        <v>0</v>
      </c>
      <c r="AM251" s="31">
        <f>[1]IT!M$1934</f>
        <v>119</v>
      </c>
      <c r="AN251" s="8" t="s">
        <v>810</v>
      </c>
    </row>
    <row r="252" spans="1:41" s="5" customFormat="1">
      <c r="A252" s="4" t="s">
        <v>7538</v>
      </c>
      <c r="B252" s="4">
        <v>2012</v>
      </c>
      <c r="C252" s="4" t="s">
        <v>8088</v>
      </c>
      <c r="D252" s="4" t="s">
        <v>8089</v>
      </c>
      <c r="E252" s="4" t="s">
        <v>2045</v>
      </c>
      <c r="F252" s="4">
        <v>153</v>
      </c>
      <c r="G252" s="4" t="s">
        <v>8090</v>
      </c>
      <c r="H252" s="4" t="s">
        <v>8091</v>
      </c>
      <c r="I252" s="4"/>
      <c r="J252" s="4" t="s">
        <v>1627</v>
      </c>
      <c r="K252" s="4">
        <v>162</v>
      </c>
      <c r="L252" s="4" t="s">
        <v>27</v>
      </c>
      <c r="M252" s="4">
        <v>0</v>
      </c>
      <c r="N252" s="4">
        <v>0</v>
      </c>
      <c r="O252" s="4">
        <v>0</v>
      </c>
      <c r="P252" s="4">
        <v>1411.4840723699999</v>
      </c>
      <c r="Q252" s="4">
        <v>420.13525856000001</v>
      </c>
      <c r="R252" s="4">
        <v>1.06</v>
      </c>
      <c r="S252" s="16">
        <v>23.45</v>
      </c>
      <c r="T252" s="16">
        <v>0.24</v>
      </c>
      <c r="U252" s="16" t="s">
        <v>1627</v>
      </c>
      <c r="V252" s="16"/>
      <c r="W252" s="16"/>
      <c r="X252" s="16"/>
      <c r="Y252" s="16"/>
      <c r="Z252" s="16"/>
      <c r="AA252" s="16"/>
      <c r="AB252" s="28" t="str">
        <f>[1]IT!B$1956</f>
        <v>1.(c)</v>
      </c>
      <c r="AC252" s="31" t="str">
        <f>[1]IT!C$1956</f>
        <v>ELETTRA PRODUZIONE S.R.L.</v>
      </c>
      <c r="AD252" s="31" t="str">
        <f>[1]IT!D$1956</f>
        <v>ELETTRA PRODUZIONE S.R.L. - SITO DI PIOMBINO-</v>
      </c>
      <c r="AE252" s="31">
        <f>[1]IT!E$1956</f>
        <v>27335</v>
      </c>
      <c r="AF252" s="31" t="str">
        <f>[1]IT!F$1956</f>
        <v>LGO CADUTI SUL LAVORO</v>
      </c>
      <c r="AG252" s="31" t="str">
        <f>[1]IT!G$1956</f>
        <v>21</v>
      </c>
      <c r="AH252" s="31" t="str">
        <f>[1]IT!H$1956</f>
        <v>PIOMBINO</v>
      </c>
      <c r="AI252" s="31" t="str">
        <f>[1]IT!I$1956</f>
        <v>57025</v>
      </c>
      <c r="AJ252" s="31">
        <f>[1]IT!J$1956</f>
        <v>0</v>
      </c>
      <c r="AK252" s="31">
        <f>[1]IT!K$1956</f>
        <v>0</v>
      </c>
      <c r="AL252" s="31">
        <f>[1]IT!L$1956</f>
        <v>0</v>
      </c>
      <c r="AM252" s="31">
        <f>[1]IT!M$1956</f>
        <v>160</v>
      </c>
      <c r="AN252" s="42" t="s">
        <v>810</v>
      </c>
      <c r="AO252" s="31"/>
    </row>
    <row r="253" spans="1:41" s="5" customFormat="1">
      <c r="A253" s="4" t="s">
        <v>7538</v>
      </c>
      <c r="B253" s="4">
        <v>2012</v>
      </c>
      <c r="C253" s="4" t="s">
        <v>8188</v>
      </c>
      <c r="D253" s="4" t="s">
        <v>8189</v>
      </c>
      <c r="E253" s="4" t="s">
        <v>1915</v>
      </c>
      <c r="F253" s="4">
        <v>123</v>
      </c>
      <c r="G253" s="4" t="s">
        <v>7631</v>
      </c>
      <c r="H253" s="4" t="s">
        <v>8190</v>
      </c>
      <c r="I253" s="4"/>
      <c r="J253" s="4" t="s">
        <v>1627</v>
      </c>
      <c r="K253" s="4">
        <v>221</v>
      </c>
      <c r="L253" s="4" t="s">
        <v>8</v>
      </c>
      <c r="M253" s="4">
        <v>0</v>
      </c>
      <c r="N253" s="4">
        <v>0</v>
      </c>
      <c r="O253" s="4">
        <v>2.7490528799999998</v>
      </c>
      <c r="P253" s="4">
        <v>1675.4420994893999</v>
      </c>
      <c r="Q253" s="4">
        <v>748.88924660999999</v>
      </c>
      <c r="R253" s="4">
        <v>87.77</v>
      </c>
      <c r="S253" s="16">
        <v>133.61000000000001</v>
      </c>
      <c r="T253" s="16">
        <v>2.79</v>
      </c>
      <c r="U253" s="16" t="s">
        <v>1627</v>
      </c>
      <c r="V253" s="16"/>
      <c r="W253" s="16"/>
      <c r="X253" s="16"/>
      <c r="Y253" s="16"/>
      <c r="Z253" s="16"/>
      <c r="AA253" s="16"/>
      <c r="AB253" s="28" t="str">
        <f>[1]IT!B$1955</f>
        <v>1.(c)</v>
      </c>
      <c r="AC253" s="31" t="str">
        <f>[1]IT!C$1955</f>
        <v>EDISON SPA</v>
      </c>
      <c r="AD253" s="31" t="str">
        <f>[1]IT!D$1955</f>
        <v>CENTRALI TERMOELETTRICHE DI PIOMBINO</v>
      </c>
      <c r="AE253" s="31">
        <f>[1]IT!E$1955</f>
        <v>5156</v>
      </c>
      <c r="AF253" s="31" t="str">
        <f>[1]IT!F$1955</f>
        <v>Largo Caduti sul Lavoro</v>
      </c>
      <c r="AG253" s="31" t="str">
        <f>[1]IT!G$1955</f>
        <v>21</v>
      </c>
      <c r="AH253" s="31" t="str">
        <f>[1]IT!H$1955</f>
        <v>PIOMBINO</v>
      </c>
      <c r="AI253" s="31" t="str">
        <f>[1]IT!I$1955</f>
        <v>57025</v>
      </c>
      <c r="AJ253" s="31">
        <f>[1]IT!J$1955</f>
        <v>464</v>
      </c>
      <c r="AK253" s="31">
        <f>[1]IT!K$1955</f>
        <v>343</v>
      </c>
      <c r="AL253" s="31">
        <f>[1]IT!L$1955</f>
        <v>0</v>
      </c>
      <c r="AM253" s="31">
        <f>[1]IT!M$1955</f>
        <v>1320</v>
      </c>
      <c r="AN253" s="8" t="s">
        <v>810</v>
      </c>
    </row>
    <row r="254" spans="1:41" s="5" customFormat="1">
      <c r="A254" s="4" t="s">
        <v>7538</v>
      </c>
      <c r="B254" s="4">
        <v>2012</v>
      </c>
      <c r="C254" s="4" t="s">
        <v>8319</v>
      </c>
      <c r="D254" s="4" t="s">
        <v>8320</v>
      </c>
      <c r="E254" s="4" t="s">
        <v>1910</v>
      </c>
      <c r="F254" s="4">
        <v>122</v>
      </c>
      <c r="G254" s="4" t="s">
        <v>7631</v>
      </c>
      <c r="H254" s="4" t="s">
        <v>8190</v>
      </c>
      <c r="I254" s="4"/>
      <c r="J254" s="4" t="s">
        <v>1627</v>
      </c>
      <c r="K254" s="4">
        <v>383</v>
      </c>
      <c r="L254" s="4" t="s">
        <v>27</v>
      </c>
      <c r="M254" s="4">
        <v>0</v>
      </c>
      <c r="N254" s="4">
        <v>0</v>
      </c>
      <c r="O254" s="4">
        <v>0</v>
      </c>
      <c r="P254" s="4">
        <v>5162.8657469598002</v>
      </c>
      <c r="Q254" s="4">
        <v>4032.8678086999998</v>
      </c>
      <c r="R254" s="4">
        <v>254.92</v>
      </c>
      <c r="S254" s="16">
        <v>330.25</v>
      </c>
      <c r="T254" s="16">
        <v>14.37</v>
      </c>
      <c r="U254" s="16" t="s">
        <v>1627</v>
      </c>
      <c r="V254" s="16"/>
      <c r="W254" s="16"/>
      <c r="X254" s="16"/>
      <c r="Y254" s="16"/>
      <c r="Z254" s="16"/>
      <c r="AA254" s="16"/>
      <c r="AB254" s="28" t="str">
        <f>[1]IT!B$1955</f>
        <v>1.(c)</v>
      </c>
      <c r="AC254" s="31" t="str">
        <f>[1]IT!C$1955</f>
        <v>EDISON SPA</v>
      </c>
      <c r="AD254" s="31" t="str">
        <f>[1]IT!D$1955</f>
        <v>CENTRALI TERMOELETTRICHE DI PIOMBINO</v>
      </c>
      <c r="AE254" s="31">
        <f>[1]IT!E$1955</f>
        <v>5156</v>
      </c>
      <c r="AF254" s="31" t="str">
        <f>[1]IT!F$1955</f>
        <v>Largo Caduti sul Lavoro</v>
      </c>
      <c r="AG254" s="31" t="str">
        <f>[1]IT!G$1955</f>
        <v>21</v>
      </c>
      <c r="AH254" s="31" t="str">
        <f>[1]IT!H$1955</f>
        <v>PIOMBINO</v>
      </c>
      <c r="AI254" s="31" t="str">
        <f>[1]IT!I$1955</f>
        <v>57025</v>
      </c>
      <c r="AJ254" s="31">
        <f>[1]IT!J$1955</f>
        <v>464</v>
      </c>
      <c r="AK254" s="31">
        <f>[1]IT!K$1955</f>
        <v>343</v>
      </c>
      <c r="AL254" s="31">
        <f>[1]IT!L$1955</f>
        <v>0</v>
      </c>
      <c r="AM254" s="31">
        <f>[1]IT!M$1955</f>
        <v>1320</v>
      </c>
      <c r="AN254" s="8" t="s">
        <v>810</v>
      </c>
    </row>
    <row r="255" spans="1:41" s="5" customFormat="1">
      <c r="A255" s="4" t="s">
        <v>7538</v>
      </c>
      <c r="B255" s="4">
        <v>2012</v>
      </c>
      <c r="C255" s="4" t="s">
        <v>8735</v>
      </c>
      <c r="D255" s="4" t="s">
        <v>8736</v>
      </c>
      <c r="E255" s="4" t="s">
        <v>2352</v>
      </c>
      <c r="F255" s="4">
        <v>220</v>
      </c>
      <c r="G255" s="4" t="s">
        <v>7779</v>
      </c>
      <c r="H255" s="4" t="s">
        <v>8737</v>
      </c>
      <c r="I255" s="4"/>
      <c r="J255" s="4" t="s">
        <v>1627</v>
      </c>
      <c r="K255" s="4">
        <v>1600</v>
      </c>
      <c r="L255" s="4" t="s">
        <v>8</v>
      </c>
      <c r="M255" s="4">
        <v>0</v>
      </c>
      <c r="N255" s="4">
        <v>0</v>
      </c>
      <c r="O255" s="4">
        <v>582.28796853999995</v>
      </c>
      <c r="P255" s="4">
        <v>0</v>
      </c>
      <c r="Q255" s="4">
        <v>0</v>
      </c>
      <c r="R255" s="4">
        <v>54.55</v>
      </c>
      <c r="S255" s="16">
        <v>25.56</v>
      </c>
      <c r="T255" s="16">
        <v>3.32</v>
      </c>
      <c r="U255" s="16" t="s">
        <v>1627</v>
      </c>
      <c r="V255" s="16"/>
      <c r="W255" s="16"/>
      <c r="X255" s="16"/>
      <c r="Y255" s="16"/>
      <c r="Z255" s="16"/>
      <c r="AA255" s="16"/>
      <c r="AB255" s="28" t="str">
        <f>[1]IT!B$1957</f>
        <v>1.(c)</v>
      </c>
      <c r="AC255" s="31" t="str">
        <f>[1]IT!C$1957</f>
        <v>Enel Produzione S.p.A.</v>
      </c>
      <c r="AD255" s="31" t="str">
        <f>[1]IT!D$1957</f>
        <v>Enel Produzione S.p.A. - Centrale di Piombino</v>
      </c>
      <c r="AE255" s="31">
        <f>[1]IT!E$1957</f>
        <v>5149</v>
      </c>
      <c r="AF255" s="31" t="str">
        <f>[1]IT!F$1957</f>
        <v>Località Torre del Sale</v>
      </c>
      <c r="AG255" s="31" t="str">
        <f>[1]IT!G$1957</f>
        <v>SNC</v>
      </c>
      <c r="AH255" s="31" t="str">
        <f>[1]IT!H$1957</f>
        <v>PIOMBINO</v>
      </c>
      <c r="AI255" s="31" t="str">
        <f>[1]IT!I$1957</f>
        <v>57025</v>
      </c>
      <c r="AJ255" s="31">
        <f>[1]IT!J$1957</f>
        <v>0</v>
      </c>
      <c r="AK255" s="31">
        <f>[1]IT!K$1957</f>
        <v>0</v>
      </c>
      <c r="AL255" s="31">
        <f>[1]IT!L$1957</f>
        <v>0</v>
      </c>
      <c r="AM255" s="31">
        <f>[1]IT!M$1957</f>
        <v>106</v>
      </c>
      <c r="AN255" s="8" t="s">
        <v>810</v>
      </c>
    </row>
    <row r="256" spans="1:41" s="5" customFormat="1">
      <c r="A256" s="4" t="s">
        <v>7538</v>
      </c>
      <c r="B256" s="4">
        <v>2012</v>
      </c>
      <c r="C256" s="4" t="s">
        <v>8738</v>
      </c>
      <c r="D256" s="4" t="s">
        <v>8739</v>
      </c>
      <c r="E256" s="4" t="s">
        <v>2356</v>
      </c>
      <c r="F256" s="4">
        <v>221</v>
      </c>
      <c r="G256" s="4" t="s">
        <v>7779</v>
      </c>
      <c r="H256" s="4" t="s">
        <v>8737</v>
      </c>
      <c r="I256" s="4"/>
      <c r="J256" s="4" t="s">
        <v>1627</v>
      </c>
      <c r="K256" s="4">
        <v>1600</v>
      </c>
      <c r="L256" s="4" t="s">
        <v>8</v>
      </c>
      <c r="M256" s="4">
        <v>0</v>
      </c>
      <c r="N256" s="4">
        <v>0</v>
      </c>
      <c r="O256" s="4">
        <v>812.48950767999997</v>
      </c>
      <c r="P256" s="4">
        <v>0</v>
      </c>
      <c r="Q256" s="4">
        <v>0</v>
      </c>
      <c r="R256" s="4">
        <v>78.12</v>
      </c>
      <c r="S256" s="16">
        <v>38.15</v>
      </c>
      <c r="T256" s="16">
        <v>0.75</v>
      </c>
      <c r="U256" s="16" t="s">
        <v>1627</v>
      </c>
      <c r="V256" s="16"/>
      <c r="W256" s="16"/>
      <c r="X256" s="16"/>
      <c r="Y256" s="16"/>
      <c r="Z256" s="16"/>
      <c r="AA256" s="16"/>
      <c r="AB256" s="28" t="str">
        <f>[1]IT!B$1957</f>
        <v>1.(c)</v>
      </c>
      <c r="AC256" s="31" t="str">
        <f>[1]IT!C$1957</f>
        <v>Enel Produzione S.p.A.</v>
      </c>
      <c r="AD256" s="31" t="str">
        <f>[1]IT!D$1957</f>
        <v>Enel Produzione S.p.A. - Centrale di Piombino</v>
      </c>
      <c r="AE256" s="31">
        <f>[1]IT!E$1957</f>
        <v>5149</v>
      </c>
      <c r="AF256" s="31" t="str">
        <f>[1]IT!F$1957</f>
        <v>Località Torre del Sale</v>
      </c>
      <c r="AG256" s="31" t="str">
        <f>[1]IT!G$1957</f>
        <v>SNC</v>
      </c>
      <c r="AH256" s="31" t="str">
        <f>[1]IT!H$1957</f>
        <v>PIOMBINO</v>
      </c>
      <c r="AI256" s="31" t="str">
        <f>[1]IT!I$1957</f>
        <v>57025</v>
      </c>
      <c r="AJ256" s="31">
        <f>[1]IT!J$1957</f>
        <v>0</v>
      </c>
      <c r="AK256" s="31">
        <f>[1]IT!K$1957</f>
        <v>0</v>
      </c>
      <c r="AL256" s="31">
        <f>[1]IT!L$1957</f>
        <v>0</v>
      </c>
      <c r="AM256" s="31">
        <f>[1]IT!M$1957</f>
        <v>106</v>
      </c>
      <c r="AN256" s="8" t="s">
        <v>810</v>
      </c>
    </row>
    <row r="257" spans="1:41" s="5" customFormat="1">
      <c r="A257" s="4" t="s">
        <v>7538</v>
      </c>
      <c r="B257" s="4">
        <v>2012</v>
      </c>
      <c r="C257" s="4" t="s">
        <v>7751</v>
      </c>
      <c r="D257" s="4" t="s">
        <v>7752</v>
      </c>
      <c r="E257" s="4" t="s">
        <v>3281</v>
      </c>
      <c r="F257" s="4">
        <v>428</v>
      </c>
      <c r="G257" s="4" t="s">
        <v>7598</v>
      </c>
      <c r="H257" s="4" t="s">
        <v>7753</v>
      </c>
      <c r="I257" s="4"/>
      <c r="J257" s="4" t="s">
        <v>1627</v>
      </c>
      <c r="K257" s="4">
        <v>64.438000000000002</v>
      </c>
      <c r="L257" s="4" t="s">
        <v>27</v>
      </c>
      <c r="M257" s="4">
        <v>0</v>
      </c>
      <c r="N257" s="4">
        <v>0</v>
      </c>
      <c r="O257" s="4">
        <v>0</v>
      </c>
      <c r="P257" s="4">
        <v>354.89978930000001</v>
      </c>
      <c r="Q257" s="4">
        <v>0</v>
      </c>
      <c r="R257" s="4">
        <v>0</v>
      </c>
      <c r="S257" s="16">
        <v>11.5</v>
      </c>
      <c r="T257" s="16">
        <v>0</v>
      </c>
      <c r="U257" s="16" t="s">
        <v>1627</v>
      </c>
      <c r="V257" s="16"/>
      <c r="W257" s="16"/>
      <c r="X257" s="16"/>
      <c r="Y257" s="16"/>
      <c r="Z257" s="16"/>
      <c r="AA257" s="16"/>
      <c r="AB257" s="28" t="str">
        <f>[1]IT!B$1983</f>
        <v>1.(c)</v>
      </c>
      <c r="AC257" s="31" t="str">
        <f>[1]IT!C$1983</f>
        <v>Snam Rete Gas s.p.a.</v>
      </c>
      <c r="AD257" s="31" t="str">
        <f>[1]IT!D$1983</f>
        <v>Centrale compressione gas di Poggio Renatico</v>
      </c>
      <c r="AE257" s="31">
        <f>[1]IT!E$1983</f>
        <v>117418</v>
      </c>
      <c r="AF257" s="31" t="str">
        <f>[1]IT!F$1983</f>
        <v>Strada Provinciale nr. 8 km 11,5 località Uccellino</v>
      </c>
      <c r="AG257" s="31" t="str">
        <f>[1]IT!G$1983</f>
        <v>SNC</v>
      </c>
      <c r="AH257" s="31" t="str">
        <f>[1]IT!H$1983</f>
        <v>POGGIO RENATICO</v>
      </c>
      <c r="AI257" s="31" t="str">
        <f>[1]IT!I$1983</f>
        <v>44028</v>
      </c>
      <c r="AJ257" s="31">
        <f>[1]IT!J$1983</f>
        <v>0</v>
      </c>
      <c r="AK257" s="31">
        <f>[1]IT!K$1983</f>
        <v>0</v>
      </c>
      <c r="AL257" s="31">
        <f>[1]IT!L$1983</f>
        <v>0</v>
      </c>
      <c r="AM257" s="31">
        <f>[1]IT!M$1983</f>
        <v>0</v>
      </c>
      <c r="AN257" s="42" t="s">
        <v>810</v>
      </c>
      <c r="AO257" s="31"/>
    </row>
    <row r="258" spans="1:41" s="5" customFormat="1">
      <c r="A258" s="4" t="s">
        <v>7538</v>
      </c>
      <c r="B258" s="4">
        <v>2012</v>
      </c>
      <c r="C258" s="4" t="s">
        <v>7550</v>
      </c>
      <c r="D258" s="4" t="s">
        <v>7551</v>
      </c>
      <c r="E258" s="4" t="s">
        <v>278</v>
      </c>
      <c r="F258" s="4">
        <v>59</v>
      </c>
      <c r="G258" s="4" t="s">
        <v>7552</v>
      </c>
      <c r="H258" s="4" t="s">
        <v>7553</v>
      </c>
      <c r="I258" s="4"/>
      <c r="J258" s="4" t="s">
        <v>1627</v>
      </c>
      <c r="K258" s="4">
        <v>50</v>
      </c>
      <c r="L258" s="4" t="s">
        <v>8</v>
      </c>
      <c r="M258" s="4">
        <v>0</v>
      </c>
      <c r="N258" s="4">
        <v>0</v>
      </c>
      <c r="O258" s="4">
        <v>0</v>
      </c>
      <c r="P258" s="4">
        <v>314.70499999999998</v>
      </c>
      <c r="Q258" s="4">
        <v>0</v>
      </c>
      <c r="R258" s="4">
        <v>0</v>
      </c>
      <c r="S258" s="16">
        <v>13.7</v>
      </c>
      <c r="T258" s="16">
        <v>0</v>
      </c>
      <c r="U258" s="16" t="s">
        <v>1627</v>
      </c>
      <c r="V258" s="16"/>
      <c r="W258" s="16"/>
      <c r="X258" s="16"/>
      <c r="Y258" s="16"/>
      <c r="Z258" s="16"/>
      <c r="AA258" s="16"/>
      <c r="AB258" s="28" t="str">
        <f>[1]IT!B$2017</f>
        <v>1.(c)</v>
      </c>
      <c r="AC258" s="31" t="str">
        <f>[1]IT!C$2017</f>
        <v>Co.Pro.B. SCA</v>
      </c>
      <c r="AD258" s="31" t="str">
        <f>[1]IT!D$2017</f>
        <v>Zuccherificio di Pontelongo</v>
      </c>
      <c r="AE258" s="31">
        <f>[1]IT!E$2017</f>
        <v>654</v>
      </c>
      <c r="AF258" s="31" t="str">
        <f>[1]IT!F$2017</f>
        <v>VIA ZUCCHERIFICIO</v>
      </c>
      <c r="AG258" s="31" t="str">
        <f>[1]IT!G$2017</f>
        <v>442</v>
      </c>
      <c r="AH258" s="31" t="str">
        <f>[1]IT!H$2017</f>
        <v>PONTELONGO</v>
      </c>
      <c r="AI258" s="31" t="str">
        <f>[1]IT!I$2017</f>
        <v>35029</v>
      </c>
      <c r="AJ258" s="31">
        <f>[1]IT!J$2017</f>
        <v>0</v>
      </c>
      <c r="AK258" s="31">
        <f>[1]IT!K$2017</f>
        <v>0</v>
      </c>
      <c r="AL258" s="31">
        <f>[1]IT!L$2017</f>
        <v>0</v>
      </c>
      <c r="AM258" s="31">
        <f>[1]IT!M$2017</f>
        <v>0</v>
      </c>
      <c r="AN258" s="42" t="s">
        <v>810</v>
      </c>
      <c r="AO258" s="31"/>
    </row>
    <row r="259" spans="1:41" s="5" customFormat="1">
      <c r="A259" s="4" t="s">
        <v>7538</v>
      </c>
      <c r="B259" s="4">
        <v>2012</v>
      </c>
      <c r="C259" s="4" t="s">
        <v>7772</v>
      </c>
      <c r="D259" s="4" t="s">
        <v>7773</v>
      </c>
      <c r="E259" s="4" t="s">
        <v>282</v>
      </c>
      <c r="F259" s="4">
        <v>60</v>
      </c>
      <c r="G259" s="4" t="s">
        <v>7552</v>
      </c>
      <c r="H259" s="4" t="s">
        <v>7553</v>
      </c>
      <c r="I259" s="4"/>
      <c r="J259" s="4" t="s">
        <v>1627</v>
      </c>
      <c r="K259" s="4">
        <v>67</v>
      </c>
      <c r="L259" s="4" t="s">
        <v>8</v>
      </c>
      <c r="M259" s="4">
        <v>0</v>
      </c>
      <c r="N259" s="4">
        <v>0</v>
      </c>
      <c r="O259" s="4">
        <v>0</v>
      </c>
      <c r="P259" s="4">
        <v>0</v>
      </c>
      <c r="Q259" s="4">
        <v>0</v>
      </c>
      <c r="R259" s="4">
        <v>0</v>
      </c>
      <c r="S259" s="16">
        <v>0</v>
      </c>
      <c r="T259" s="16">
        <v>0</v>
      </c>
      <c r="U259" s="16" t="s">
        <v>1627</v>
      </c>
      <c r="V259" s="16"/>
      <c r="W259" s="16"/>
      <c r="X259" s="16"/>
      <c r="Y259" s="16"/>
      <c r="Z259" s="16"/>
      <c r="AA259" s="16"/>
      <c r="AB259" s="28" t="str">
        <f>[1]IT!B$2017</f>
        <v>1.(c)</v>
      </c>
      <c r="AC259" s="31" t="str">
        <f>[1]IT!C$2017</f>
        <v>Co.Pro.B. SCA</v>
      </c>
      <c r="AD259" s="31" t="str">
        <f>[1]IT!D$2017</f>
        <v>Zuccherificio di Pontelongo</v>
      </c>
      <c r="AE259" s="31">
        <f>[1]IT!E$2017</f>
        <v>654</v>
      </c>
      <c r="AF259" s="31" t="str">
        <f>[1]IT!F$2017</f>
        <v>VIA ZUCCHERIFICIO</v>
      </c>
      <c r="AG259" s="31" t="str">
        <f>[1]IT!G$2017</f>
        <v>442</v>
      </c>
      <c r="AH259" s="31" t="str">
        <f>[1]IT!H$2017</f>
        <v>PONTELONGO</v>
      </c>
      <c r="AI259" s="31" t="str">
        <f>[1]IT!I$2017</f>
        <v>35029</v>
      </c>
      <c r="AJ259" s="31">
        <f>[1]IT!J$2017</f>
        <v>0</v>
      </c>
      <c r="AK259" s="31">
        <f>[1]IT!K$2017</f>
        <v>0</v>
      </c>
      <c r="AL259" s="31">
        <f>[1]IT!L$2017</f>
        <v>0</v>
      </c>
      <c r="AM259" s="31">
        <f>[1]IT!M$2017</f>
        <v>0</v>
      </c>
      <c r="AN259" s="42" t="s">
        <v>810</v>
      </c>
      <c r="AO259" s="31"/>
    </row>
    <row r="260" spans="1:41" s="5" customFormat="1">
      <c r="A260" s="4" t="s">
        <v>7538</v>
      </c>
      <c r="B260" s="4">
        <v>2012</v>
      </c>
      <c r="C260" s="4" t="s">
        <v>7977</v>
      </c>
      <c r="D260" s="4" t="s">
        <v>7978</v>
      </c>
      <c r="E260" s="4" t="s">
        <v>286</v>
      </c>
      <c r="F260" s="4">
        <v>61</v>
      </c>
      <c r="G260" s="4" t="s">
        <v>7552</v>
      </c>
      <c r="H260" s="4" t="s">
        <v>7553</v>
      </c>
      <c r="I260" s="4"/>
      <c r="J260" s="4" t="s">
        <v>1627</v>
      </c>
      <c r="K260" s="4">
        <v>116</v>
      </c>
      <c r="L260" s="4" t="s">
        <v>8</v>
      </c>
      <c r="M260" s="4">
        <v>0</v>
      </c>
      <c r="N260" s="4">
        <v>0</v>
      </c>
      <c r="O260" s="4">
        <v>0</v>
      </c>
      <c r="P260" s="4">
        <v>598.476</v>
      </c>
      <c r="Q260" s="4">
        <v>0</v>
      </c>
      <c r="R260" s="4">
        <v>0</v>
      </c>
      <c r="S260" s="16">
        <v>25.3</v>
      </c>
      <c r="T260" s="16">
        <v>0</v>
      </c>
      <c r="U260" s="16"/>
      <c r="V260" s="16"/>
      <c r="W260" s="16"/>
      <c r="X260" s="16"/>
      <c r="Y260" s="16"/>
      <c r="Z260" s="16"/>
      <c r="AA260" s="16"/>
      <c r="AB260" s="28" t="str">
        <f>[1]IT!B$2017</f>
        <v>1.(c)</v>
      </c>
      <c r="AC260" s="31" t="str">
        <f>[1]IT!C$2017</f>
        <v>Co.Pro.B. SCA</v>
      </c>
      <c r="AD260" s="31" t="str">
        <f>[1]IT!D$2017</f>
        <v>Zuccherificio di Pontelongo</v>
      </c>
      <c r="AE260" s="31">
        <f>[1]IT!E$2017</f>
        <v>654</v>
      </c>
      <c r="AF260" s="31" t="str">
        <f>[1]IT!F$2017</f>
        <v>VIA ZUCCHERIFICIO</v>
      </c>
      <c r="AG260" s="31" t="str">
        <f>[1]IT!G$2017</f>
        <v>442</v>
      </c>
      <c r="AH260" s="31" t="str">
        <f>[1]IT!H$2017</f>
        <v>PONTELONGO</v>
      </c>
      <c r="AI260" s="31" t="str">
        <f>[1]IT!I$2017</f>
        <v>35029</v>
      </c>
      <c r="AJ260" s="31">
        <f>[1]IT!J$2017</f>
        <v>0</v>
      </c>
      <c r="AK260" s="31">
        <f>[1]IT!K$2017</f>
        <v>0</v>
      </c>
      <c r="AL260" s="31">
        <f>[1]IT!L$2017</f>
        <v>0</v>
      </c>
      <c r="AM260" s="31">
        <f>[1]IT!M$2017</f>
        <v>0</v>
      </c>
      <c r="AN260" s="42" t="s">
        <v>810</v>
      </c>
      <c r="AO260" s="31"/>
    </row>
    <row r="261" spans="1:41" s="5" customFormat="1">
      <c r="A261" s="4" t="s">
        <v>7538</v>
      </c>
      <c r="B261" s="4">
        <v>2012</v>
      </c>
      <c r="C261" s="4" t="s">
        <v>8555</v>
      </c>
      <c r="D261" s="4" t="s">
        <v>8556</v>
      </c>
      <c r="E261" s="4" t="s">
        <v>54</v>
      </c>
      <c r="F261" s="4">
        <v>10</v>
      </c>
      <c r="G261" s="4" t="s">
        <v>8557</v>
      </c>
      <c r="H261" s="4" t="s">
        <v>8558</v>
      </c>
      <c r="I261" s="4"/>
      <c r="J261" s="4" t="s">
        <v>1627</v>
      </c>
      <c r="K261" s="4">
        <v>700</v>
      </c>
      <c r="L261" s="4" t="s">
        <v>27</v>
      </c>
      <c r="M261" s="4">
        <v>0</v>
      </c>
      <c r="N261" s="4">
        <v>0</v>
      </c>
      <c r="O261" s="4">
        <v>0</v>
      </c>
      <c r="P261" s="4">
        <v>4287.9176720080004</v>
      </c>
      <c r="Q261" s="4">
        <v>0</v>
      </c>
      <c r="R261" s="4">
        <v>0</v>
      </c>
      <c r="S261" s="16">
        <v>79.099999999999994</v>
      </c>
      <c r="T261" s="16">
        <v>0</v>
      </c>
      <c r="U261" s="16" t="s">
        <v>1627</v>
      </c>
      <c r="V261" s="16"/>
      <c r="W261" s="16"/>
      <c r="X261" s="16"/>
      <c r="Y261" s="16"/>
      <c r="Z261" s="16"/>
      <c r="AA261" s="16"/>
      <c r="AB261" s="28" t="str">
        <f>[1]IT!B$2021</f>
        <v>1.(c)</v>
      </c>
      <c r="AC261" s="31" t="str">
        <f>[1]IT!C$2021</f>
        <v>A2A SPA</v>
      </c>
      <c r="AD261" s="31" t="str">
        <f>[1]IT!D$2021</f>
        <v>CENTRALE TERMOELETTRICA DEL MINCIO</v>
      </c>
      <c r="AE261" s="31">
        <f>[1]IT!E$2021</f>
        <v>437</v>
      </c>
      <c r="AF261" s="31" t="str">
        <f>[1]IT!F$2021</f>
        <v>Via San Nicolò</v>
      </c>
      <c r="AG261" s="31" t="str">
        <f>[1]IT!G$2021</f>
        <v>26</v>
      </c>
      <c r="AH261" s="31" t="str">
        <f>[1]IT!H$2021</f>
        <v>PONTI SUL MINCIO</v>
      </c>
      <c r="AI261" s="31" t="str">
        <f>[1]IT!I$2021</f>
        <v>46040</v>
      </c>
      <c r="AJ261" s="31">
        <f>[1]IT!J$2021</f>
        <v>0</v>
      </c>
      <c r="AK261" s="31">
        <f>[1]IT!K$2021</f>
        <v>0</v>
      </c>
      <c r="AL261" s="31">
        <f>[1]IT!L$2021</f>
        <v>0</v>
      </c>
      <c r="AM261" s="31">
        <f>[1]IT!M$2021</f>
        <v>236</v>
      </c>
      <c r="AN261" s="8" t="s">
        <v>810</v>
      </c>
    </row>
    <row r="262" spans="1:41" s="5" customFormat="1">
      <c r="A262" s="4" t="s">
        <v>7538</v>
      </c>
      <c r="B262" s="4">
        <v>2012</v>
      </c>
      <c r="C262" s="4" t="s">
        <v>7990</v>
      </c>
      <c r="D262" s="4" t="s">
        <v>7991</v>
      </c>
      <c r="E262" s="4" t="s">
        <v>1942</v>
      </c>
      <c r="F262" s="4">
        <v>129</v>
      </c>
      <c r="G262" s="4" t="s">
        <v>7609</v>
      </c>
      <c r="H262" s="4" t="s">
        <v>7992</v>
      </c>
      <c r="I262" s="4"/>
      <c r="J262" s="4" t="s">
        <v>1627</v>
      </c>
      <c r="K262" s="4">
        <v>119</v>
      </c>
      <c r="L262" s="4" t="s">
        <v>27</v>
      </c>
      <c r="M262" s="4">
        <v>0</v>
      </c>
      <c r="N262" s="4">
        <v>0</v>
      </c>
      <c r="O262" s="4">
        <v>0</v>
      </c>
      <c r="P262" s="4">
        <v>2975.1242832036</v>
      </c>
      <c r="Q262" s="4">
        <v>0</v>
      </c>
      <c r="R262" s="4">
        <v>0</v>
      </c>
      <c r="S262" s="16">
        <v>117</v>
      </c>
      <c r="T262" s="16">
        <v>0</v>
      </c>
      <c r="U262" s="16" t="s">
        <v>1627</v>
      </c>
      <c r="V262" s="16"/>
      <c r="W262" s="16"/>
      <c r="X262" s="16"/>
      <c r="Y262" s="16"/>
      <c r="Z262" s="16"/>
      <c r="AA262" s="16"/>
      <c r="AB262" s="28" t="str">
        <f>[1]IT!B$2028</f>
        <v>1.(c)</v>
      </c>
      <c r="AC262" s="31" t="str">
        <f>[1]IT!C$2028</f>
        <v>EDISON</v>
      </c>
      <c r="AD262" s="31" t="str">
        <f>[1]IT!D$2028</f>
        <v>CENTRALE TERMOELETTRICA DI PORCARI (LU)</v>
      </c>
      <c r="AE262" s="31">
        <f>[1]IT!E$2028</f>
        <v>5138</v>
      </c>
      <c r="AF262" s="31" t="str">
        <f>[1]IT!F$2028</f>
        <v>VIA dei Bocci</v>
      </c>
      <c r="AG262" s="31" t="str">
        <f>[1]IT!G$2028</f>
        <v>SNC</v>
      </c>
      <c r="AH262" s="31" t="str">
        <f>[1]IT!H$2028</f>
        <v>PORCARI</v>
      </c>
      <c r="AI262" s="31" t="str">
        <f>[1]IT!I$2028</f>
        <v>55016</v>
      </c>
      <c r="AJ262" s="31">
        <f>[1]IT!J$2028</f>
        <v>232</v>
      </c>
      <c r="AK262" s="31">
        <f>[1]IT!K$2028</f>
        <v>0</v>
      </c>
      <c r="AL262" s="31">
        <f>[1]IT!L$2028</f>
        <v>0</v>
      </c>
      <c r="AM262" s="31">
        <f>[1]IT!M$2028</f>
        <v>350</v>
      </c>
      <c r="AN262" s="42" t="s">
        <v>810</v>
      </c>
      <c r="AO262" s="31"/>
    </row>
    <row r="263" spans="1:41" s="5" customFormat="1">
      <c r="A263" s="4" t="s">
        <v>7538</v>
      </c>
      <c r="B263" s="4">
        <v>2012</v>
      </c>
      <c r="C263" s="4" t="s">
        <v>7993</v>
      </c>
      <c r="D263" s="4" t="s">
        <v>7994</v>
      </c>
      <c r="E263" s="4" t="s">
        <v>1947</v>
      </c>
      <c r="F263" s="4">
        <v>130</v>
      </c>
      <c r="G263" s="4" t="s">
        <v>7609</v>
      </c>
      <c r="H263" s="4" t="s">
        <v>7992</v>
      </c>
      <c r="I263" s="4"/>
      <c r="J263" s="4" t="s">
        <v>1627</v>
      </c>
      <c r="K263" s="4">
        <v>119</v>
      </c>
      <c r="L263" s="4" t="s">
        <v>27</v>
      </c>
      <c r="M263" s="4">
        <v>0</v>
      </c>
      <c r="N263" s="4">
        <v>0</v>
      </c>
      <c r="O263" s="4">
        <v>0</v>
      </c>
      <c r="P263" s="4">
        <v>3217.4539676036998</v>
      </c>
      <c r="Q263" s="4">
        <v>0</v>
      </c>
      <c r="R263" s="4">
        <v>0</v>
      </c>
      <c r="S263" s="16">
        <v>114.7</v>
      </c>
      <c r="T263" s="16">
        <v>0</v>
      </c>
      <c r="U263" s="16" t="s">
        <v>1627</v>
      </c>
      <c r="V263" s="16"/>
      <c r="W263" s="16"/>
      <c r="X263" s="16"/>
      <c r="Y263" s="16"/>
      <c r="Z263" s="16"/>
      <c r="AA263" s="16"/>
      <c r="AB263" s="28" t="str">
        <f>[1]IT!B$2028</f>
        <v>1.(c)</v>
      </c>
      <c r="AC263" s="31" t="str">
        <f>[1]IT!C$2028</f>
        <v>EDISON</v>
      </c>
      <c r="AD263" s="31" t="str">
        <f>[1]IT!D$2028</f>
        <v>CENTRALE TERMOELETTRICA DI PORCARI (LU)</v>
      </c>
      <c r="AE263" s="31">
        <f>[1]IT!E$2028</f>
        <v>5138</v>
      </c>
      <c r="AF263" s="31" t="str">
        <f>[1]IT!F$2028</f>
        <v>VIA dei Bocci</v>
      </c>
      <c r="AG263" s="31" t="str">
        <f>[1]IT!G$2028</f>
        <v>SNC</v>
      </c>
      <c r="AH263" s="31" t="str">
        <f>[1]IT!H$2028</f>
        <v>PORCARI</v>
      </c>
      <c r="AI263" s="31" t="str">
        <f>[1]IT!I$2028</f>
        <v>55016</v>
      </c>
      <c r="AJ263" s="31">
        <f>[1]IT!J$2028</f>
        <v>232</v>
      </c>
      <c r="AK263" s="31">
        <f>[1]IT!K$2028</f>
        <v>0</v>
      </c>
      <c r="AL263" s="31">
        <f>[1]IT!L$2028</f>
        <v>0</v>
      </c>
      <c r="AM263" s="31">
        <f>[1]IT!M$2028</f>
        <v>350</v>
      </c>
      <c r="AN263" s="42" t="s">
        <v>810</v>
      </c>
      <c r="AO263" s="31"/>
    </row>
    <row r="264" spans="1:41" s="5" customFormat="1">
      <c r="A264" s="4" t="s">
        <v>7538</v>
      </c>
      <c r="B264" s="4">
        <v>2012</v>
      </c>
      <c r="C264" s="4" t="s">
        <v>8144</v>
      </c>
      <c r="D264" s="4" t="s">
        <v>8145</v>
      </c>
      <c r="E264" s="4" t="s">
        <v>2361</v>
      </c>
      <c r="F264" s="4">
        <v>222</v>
      </c>
      <c r="G264" s="4" t="s">
        <v>7779</v>
      </c>
      <c r="H264" s="4" t="s">
        <v>8146</v>
      </c>
      <c r="I264" s="4"/>
      <c r="J264" s="4" t="s">
        <v>1627</v>
      </c>
      <c r="K264" s="4">
        <v>200</v>
      </c>
      <c r="L264" s="4" t="s">
        <v>8</v>
      </c>
      <c r="M264" s="4">
        <v>0</v>
      </c>
      <c r="N264" s="4">
        <v>0</v>
      </c>
      <c r="O264" s="4">
        <v>2220.9782759</v>
      </c>
      <c r="P264" s="4">
        <v>0</v>
      </c>
      <c r="Q264" s="4">
        <v>0</v>
      </c>
      <c r="R264" s="4">
        <v>230</v>
      </c>
      <c r="S264" s="16">
        <v>213.98</v>
      </c>
      <c r="T264" s="16">
        <v>17.57</v>
      </c>
      <c r="U264" s="16" t="s">
        <v>1627</v>
      </c>
      <c r="V264" s="16"/>
      <c r="W264" s="16"/>
      <c r="X264" s="16"/>
      <c r="Y264" s="16"/>
      <c r="Z264" s="16"/>
      <c r="AA264" s="16"/>
      <c r="AB264" s="28" t="str">
        <f>[1]IT!B$2040</f>
        <v>1.(c)</v>
      </c>
      <c r="AC264" s="31" t="str">
        <f>[1]IT!C$2040</f>
        <v>Enel Produzione S.p.A.</v>
      </c>
      <c r="AD264" s="31" t="str">
        <f>[1]IT!D$2040</f>
        <v>Centrale Termoelettrica di Porto Empedocle</v>
      </c>
      <c r="AE264" s="31">
        <f>[1]IT!E$2040</f>
        <v>7351</v>
      </c>
      <c r="AF264" s="31" t="str">
        <f>[1]IT!F$2040</f>
        <v>Via Gioeni</v>
      </c>
      <c r="AG264" s="31" t="str">
        <f>[1]IT!G$2040</f>
        <v>65</v>
      </c>
      <c r="AH264" s="31" t="str">
        <f>[1]IT!H$2040</f>
        <v>PORTO EMPEDOCLE</v>
      </c>
      <c r="AI264" s="31" t="str">
        <f>[1]IT!I$2040</f>
        <v>92014</v>
      </c>
      <c r="AJ264" s="31">
        <f>[1]IT!J$2040</f>
        <v>417</v>
      </c>
      <c r="AK264" s="31">
        <f>[1]IT!K$2040</f>
        <v>435</v>
      </c>
      <c r="AL264" s="31">
        <f>[1]IT!L$2040</f>
        <v>0</v>
      </c>
      <c r="AM264" s="31">
        <f>[1]IT!M$2040</f>
        <v>3280</v>
      </c>
      <c r="AN264" s="8" t="s">
        <v>810</v>
      </c>
    </row>
    <row r="265" spans="1:41" s="5" customFormat="1">
      <c r="A265" s="4" t="s">
        <v>7538</v>
      </c>
      <c r="B265" s="4">
        <v>2012</v>
      </c>
      <c r="C265" s="4" t="s">
        <v>8147</v>
      </c>
      <c r="D265" s="4" t="s">
        <v>8148</v>
      </c>
      <c r="E265" s="4" t="s">
        <v>2366</v>
      </c>
      <c r="F265" s="4">
        <v>223</v>
      </c>
      <c r="G265" s="4" t="s">
        <v>7779</v>
      </c>
      <c r="H265" s="4" t="s">
        <v>8146</v>
      </c>
      <c r="I265" s="4"/>
      <c r="J265" s="4" t="s">
        <v>1627</v>
      </c>
      <c r="K265" s="4">
        <v>200</v>
      </c>
      <c r="L265" s="4" t="s">
        <v>8</v>
      </c>
      <c r="M265" s="4">
        <v>0</v>
      </c>
      <c r="N265" s="4">
        <v>0</v>
      </c>
      <c r="O265" s="4">
        <v>2118.3576370999999</v>
      </c>
      <c r="P265" s="4">
        <v>0</v>
      </c>
      <c r="Q265" s="4">
        <v>0</v>
      </c>
      <c r="R265" s="4">
        <v>201.68</v>
      </c>
      <c r="S265" s="16">
        <v>197.82</v>
      </c>
      <c r="T265" s="16">
        <v>14.77</v>
      </c>
      <c r="U265" s="16" t="s">
        <v>1627</v>
      </c>
      <c r="V265" s="16"/>
      <c r="W265" s="16"/>
      <c r="X265" s="16"/>
      <c r="Y265" s="16"/>
      <c r="Z265" s="16"/>
      <c r="AA265" s="16"/>
      <c r="AB265" s="28" t="str">
        <f>[1]IT!B$2040</f>
        <v>1.(c)</v>
      </c>
      <c r="AC265" s="31" t="str">
        <f>[1]IT!C$2040</f>
        <v>Enel Produzione S.p.A.</v>
      </c>
      <c r="AD265" s="31" t="str">
        <f>[1]IT!D$2040</f>
        <v>Centrale Termoelettrica di Porto Empedocle</v>
      </c>
      <c r="AE265" s="31">
        <f>[1]IT!E$2040</f>
        <v>7351</v>
      </c>
      <c r="AF265" s="31" t="str">
        <f>[1]IT!F$2040</f>
        <v>Via Gioeni</v>
      </c>
      <c r="AG265" s="31" t="str">
        <f>[1]IT!G$2040</f>
        <v>65</v>
      </c>
      <c r="AH265" s="31" t="str">
        <f>[1]IT!H$2040</f>
        <v>PORTO EMPEDOCLE</v>
      </c>
      <c r="AI265" s="31" t="str">
        <f>[1]IT!I$2040</f>
        <v>92014</v>
      </c>
      <c r="AJ265" s="31">
        <f>[1]IT!J$2040</f>
        <v>417</v>
      </c>
      <c r="AK265" s="31">
        <f>[1]IT!K$2040</f>
        <v>435</v>
      </c>
      <c r="AL265" s="31">
        <f>[1]IT!L$2040</f>
        <v>0</v>
      </c>
      <c r="AM265" s="31">
        <f>[1]IT!M$2040</f>
        <v>3280</v>
      </c>
      <c r="AN265" s="8" t="s">
        <v>810</v>
      </c>
    </row>
    <row r="266" spans="1:41" s="5" customFormat="1">
      <c r="A266" s="4" t="s">
        <v>7538</v>
      </c>
      <c r="B266" s="4">
        <v>2012</v>
      </c>
      <c r="C266" s="4" t="s">
        <v>8752</v>
      </c>
      <c r="D266" s="4" t="s">
        <v>8753</v>
      </c>
      <c r="E266" s="4" t="s">
        <v>2370</v>
      </c>
      <c r="F266" s="4">
        <v>224</v>
      </c>
      <c r="G266" s="4" t="s">
        <v>7779</v>
      </c>
      <c r="H266" s="4" t="s">
        <v>8754</v>
      </c>
      <c r="I266" s="4"/>
      <c r="J266" s="4" t="s">
        <v>1627</v>
      </c>
      <c r="K266" s="4">
        <v>1610</v>
      </c>
      <c r="L266" s="4" t="s">
        <v>8</v>
      </c>
      <c r="M266" s="4">
        <v>0</v>
      </c>
      <c r="N266" s="4">
        <v>0</v>
      </c>
      <c r="O266" s="4">
        <v>0</v>
      </c>
      <c r="P266" s="4">
        <v>0</v>
      </c>
      <c r="Q266" s="4">
        <v>0</v>
      </c>
      <c r="R266" s="4">
        <v>0</v>
      </c>
      <c r="S266" s="16">
        <v>0</v>
      </c>
      <c r="T266" s="16">
        <v>0</v>
      </c>
      <c r="U266" s="16" t="s">
        <v>1627</v>
      </c>
      <c r="V266" s="16"/>
      <c r="W266" s="16"/>
      <c r="X266" s="16"/>
      <c r="Y266" s="16"/>
      <c r="Z266" s="16"/>
      <c r="AA266" s="16"/>
      <c r="AB266" s="28" t="str">
        <f>[1]IT!B$2044</f>
        <v>1.(c)</v>
      </c>
      <c r="AC266" s="31" t="str">
        <f>[1]IT!C$2044</f>
        <v>ENEL PRODUZIONE SPA</v>
      </c>
      <c r="AD266" s="31" t="str">
        <f>[1]IT!D$2044</f>
        <v>CENTRALE TERMOELETTRICA DI PORTO TOLLE</v>
      </c>
      <c r="AE266" s="31">
        <f>[1]IT!E$2044</f>
        <v>656</v>
      </c>
      <c r="AF266" s="31" t="str">
        <f>[1]IT!F$2044</f>
        <v>VIA CIRO MENOTTI</v>
      </c>
      <c r="AG266" s="31" t="str">
        <f>[1]IT!G$2044</f>
        <v>32</v>
      </c>
      <c r="AH266" s="31" t="str">
        <f>[1]IT!H$2044</f>
        <v>PORTO TOLLE</v>
      </c>
      <c r="AI266" s="31" t="str">
        <f>[1]IT!I$2044</f>
        <v>45018</v>
      </c>
      <c r="AJ266" s="31">
        <f>[1]IT!J$2044</f>
        <v>0</v>
      </c>
      <c r="AK266" s="31">
        <f>[1]IT!K$2044</f>
        <v>0</v>
      </c>
      <c r="AL266" s="31">
        <f>[1]IT!L$2044</f>
        <v>0</v>
      </c>
      <c r="AM266" s="31">
        <f>[1]IT!M$2044</f>
        <v>0</v>
      </c>
      <c r="AN266" s="8" t="s">
        <v>810</v>
      </c>
    </row>
    <row r="267" spans="1:41" s="5" customFormat="1">
      <c r="A267" s="4" t="s">
        <v>7538</v>
      </c>
      <c r="B267" s="4">
        <v>2012</v>
      </c>
      <c r="C267" s="4" t="s">
        <v>8755</v>
      </c>
      <c r="D267" s="4" t="s">
        <v>8756</v>
      </c>
      <c r="E267" s="4" t="s">
        <v>2374</v>
      </c>
      <c r="F267" s="4">
        <v>225</v>
      </c>
      <c r="G267" s="4" t="s">
        <v>7779</v>
      </c>
      <c r="H267" s="4" t="s">
        <v>8754</v>
      </c>
      <c r="I267" s="4"/>
      <c r="J267" s="4" t="s">
        <v>1627</v>
      </c>
      <c r="K267" s="4">
        <v>1610</v>
      </c>
      <c r="L267" s="4" t="s">
        <v>8</v>
      </c>
      <c r="M267" s="4">
        <v>0</v>
      </c>
      <c r="N267" s="4">
        <v>0</v>
      </c>
      <c r="O267" s="4">
        <v>0</v>
      </c>
      <c r="P267" s="4">
        <v>0</v>
      </c>
      <c r="Q267" s="4">
        <v>0</v>
      </c>
      <c r="R267" s="4">
        <v>0</v>
      </c>
      <c r="S267" s="16">
        <v>0</v>
      </c>
      <c r="T267" s="16">
        <v>0</v>
      </c>
      <c r="U267" s="16" t="s">
        <v>1627</v>
      </c>
      <c r="V267" s="16"/>
      <c r="W267" s="16"/>
      <c r="X267" s="16"/>
      <c r="Y267" s="16"/>
      <c r="Z267" s="16"/>
      <c r="AA267" s="16"/>
      <c r="AB267" s="28" t="str">
        <f>[1]IT!B$2044</f>
        <v>1.(c)</v>
      </c>
      <c r="AC267" s="31" t="str">
        <f>[1]IT!C$2044</f>
        <v>ENEL PRODUZIONE SPA</v>
      </c>
      <c r="AD267" s="31" t="str">
        <f>[1]IT!D$2044</f>
        <v>CENTRALE TERMOELETTRICA DI PORTO TOLLE</v>
      </c>
      <c r="AE267" s="31">
        <f>[1]IT!E$2044</f>
        <v>656</v>
      </c>
      <c r="AF267" s="31" t="str">
        <f>[1]IT!F$2044</f>
        <v>VIA CIRO MENOTTI</v>
      </c>
      <c r="AG267" s="31" t="str">
        <f>[1]IT!G$2044</f>
        <v>32</v>
      </c>
      <c r="AH267" s="31" t="str">
        <f>[1]IT!H$2044</f>
        <v>PORTO TOLLE</v>
      </c>
      <c r="AI267" s="31" t="str">
        <f>[1]IT!I$2044</f>
        <v>45018</v>
      </c>
      <c r="AJ267" s="31">
        <f>[1]IT!J$2044</f>
        <v>0</v>
      </c>
      <c r="AK267" s="31">
        <f>[1]IT!K$2044</f>
        <v>0</v>
      </c>
      <c r="AL267" s="31">
        <f>[1]IT!L$2044</f>
        <v>0</v>
      </c>
      <c r="AM267" s="31">
        <f>[1]IT!M$2044</f>
        <v>0</v>
      </c>
      <c r="AN267" s="8" t="s">
        <v>810</v>
      </c>
    </row>
    <row r="268" spans="1:41" s="5" customFormat="1">
      <c r="A268" s="4" t="s">
        <v>7538</v>
      </c>
      <c r="B268" s="4">
        <v>2012</v>
      </c>
      <c r="C268" s="4" t="s">
        <v>8757</v>
      </c>
      <c r="D268" s="4" t="s">
        <v>8758</v>
      </c>
      <c r="E268" s="4" t="s">
        <v>2378</v>
      </c>
      <c r="F268" s="4">
        <v>226</v>
      </c>
      <c r="G268" s="4" t="s">
        <v>7779</v>
      </c>
      <c r="H268" s="4" t="s">
        <v>8754</v>
      </c>
      <c r="I268" s="4"/>
      <c r="J268" s="4" t="s">
        <v>1627</v>
      </c>
      <c r="K268" s="4">
        <v>1610</v>
      </c>
      <c r="L268" s="4" t="s">
        <v>8</v>
      </c>
      <c r="M268" s="4">
        <v>0</v>
      </c>
      <c r="N268" s="4">
        <v>0</v>
      </c>
      <c r="O268" s="4">
        <v>0</v>
      </c>
      <c r="P268" s="4">
        <v>0</v>
      </c>
      <c r="Q268" s="4">
        <v>0</v>
      </c>
      <c r="R268" s="4">
        <v>0</v>
      </c>
      <c r="S268" s="16">
        <v>0</v>
      </c>
      <c r="T268" s="16">
        <v>0</v>
      </c>
      <c r="U268" s="16" t="s">
        <v>1627</v>
      </c>
      <c r="V268" s="16"/>
      <c r="W268" s="16"/>
      <c r="X268" s="16"/>
      <c r="Y268" s="16"/>
      <c r="Z268" s="16"/>
      <c r="AA268" s="16"/>
      <c r="AB268" s="28" t="str">
        <f>[1]IT!B$2044</f>
        <v>1.(c)</v>
      </c>
      <c r="AC268" s="31" t="str">
        <f>[1]IT!C$2044</f>
        <v>ENEL PRODUZIONE SPA</v>
      </c>
      <c r="AD268" s="31" t="str">
        <f>[1]IT!D$2044</f>
        <v>CENTRALE TERMOELETTRICA DI PORTO TOLLE</v>
      </c>
      <c r="AE268" s="31">
        <f>[1]IT!E$2044</f>
        <v>656</v>
      </c>
      <c r="AF268" s="31" t="str">
        <f>[1]IT!F$2044</f>
        <v>VIA CIRO MENOTTI</v>
      </c>
      <c r="AG268" s="31" t="str">
        <f>[1]IT!G$2044</f>
        <v>32</v>
      </c>
      <c r="AH268" s="31" t="str">
        <f>[1]IT!H$2044</f>
        <v>PORTO TOLLE</v>
      </c>
      <c r="AI268" s="31" t="str">
        <f>[1]IT!I$2044</f>
        <v>45018</v>
      </c>
      <c r="AJ268" s="31">
        <f>[1]IT!J$2044</f>
        <v>0</v>
      </c>
      <c r="AK268" s="31">
        <f>[1]IT!K$2044</f>
        <v>0</v>
      </c>
      <c r="AL268" s="31">
        <f>[1]IT!L$2044</f>
        <v>0</v>
      </c>
      <c r="AM268" s="31">
        <f>[1]IT!M$2044</f>
        <v>0</v>
      </c>
      <c r="AN268" s="8" t="s">
        <v>810</v>
      </c>
    </row>
    <row r="269" spans="1:41" s="5" customFormat="1">
      <c r="A269" s="4" t="s">
        <v>7538</v>
      </c>
      <c r="B269" s="4">
        <v>2012</v>
      </c>
      <c r="C269" s="4" t="s">
        <v>8759</v>
      </c>
      <c r="D269" s="4" t="s">
        <v>8760</v>
      </c>
      <c r="E269" s="4" t="s">
        <v>2382</v>
      </c>
      <c r="F269" s="4">
        <v>227</v>
      </c>
      <c r="G269" s="4" t="s">
        <v>7779</v>
      </c>
      <c r="H269" s="4" t="s">
        <v>8754</v>
      </c>
      <c r="I269" s="4"/>
      <c r="J269" s="4" t="s">
        <v>1627</v>
      </c>
      <c r="K269" s="4">
        <v>1610</v>
      </c>
      <c r="L269" s="4" t="s">
        <v>8</v>
      </c>
      <c r="M269" s="4">
        <v>0</v>
      </c>
      <c r="N269" s="4">
        <v>0</v>
      </c>
      <c r="O269" s="4">
        <v>0</v>
      </c>
      <c r="P269" s="4">
        <v>0</v>
      </c>
      <c r="Q269" s="4">
        <v>0</v>
      </c>
      <c r="R269" s="4">
        <v>0</v>
      </c>
      <c r="S269" s="16">
        <v>0</v>
      </c>
      <c r="T269" s="16">
        <v>0</v>
      </c>
      <c r="U269" s="16" t="s">
        <v>1627</v>
      </c>
      <c r="V269" s="16"/>
      <c r="W269" s="16"/>
      <c r="X269" s="16"/>
      <c r="Y269" s="16"/>
      <c r="Z269" s="16"/>
      <c r="AA269" s="16"/>
      <c r="AB269" s="28" t="str">
        <f>[1]IT!B$2044</f>
        <v>1.(c)</v>
      </c>
      <c r="AC269" s="31" t="str">
        <f>[1]IT!C$2044</f>
        <v>ENEL PRODUZIONE SPA</v>
      </c>
      <c r="AD269" s="31" t="str">
        <f>[1]IT!D$2044</f>
        <v>CENTRALE TERMOELETTRICA DI PORTO TOLLE</v>
      </c>
      <c r="AE269" s="31">
        <f>[1]IT!E$2044</f>
        <v>656</v>
      </c>
      <c r="AF269" s="31" t="str">
        <f>[1]IT!F$2044</f>
        <v>VIA CIRO MENOTTI</v>
      </c>
      <c r="AG269" s="31" t="str">
        <f>[1]IT!G$2044</f>
        <v>32</v>
      </c>
      <c r="AH269" s="31" t="str">
        <f>[1]IT!H$2044</f>
        <v>PORTO TOLLE</v>
      </c>
      <c r="AI269" s="31" t="str">
        <f>[1]IT!I$2044</f>
        <v>45018</v>
      </c>
      <c r="AJ269" s="31">
        <f>[1]IT!J$2044</f>
        <v>0</v>
      </c>
      <c r="AK269" s="31">
        <f>[1]IT!K$2044</f>
        <v>0</v>
      </c>
      <c r="AL269" s="31">
        <f>[1]IT!L$2044</f>
        <v>0</v>
      </c>
      <c r="AM269" s="31">
        <f>[1]IT!M$2044</f>
        <v>0</v>
      </c>
      <c r="AN269" s="8" t="s">
        <v>810</v>
      </c>
    </row>
    <row r="270" spans="1:41" s="5" customFormat="1">
      <c r="A270" s="4" t="s">
        <v>7538</v>
      </c>
      <c r="B270" s="4">
        <v>2012</v>
      </c>
      <c r="C270" s="4" t="s">
        <v>8355</v>
      </c>
      <c r="D270" s="4" t="s">
        <v>8356</v>
      </c>
      <c r="E270" s="4" t="s">
        <v>3004</v>
      </c>
      <c r="F270" s="4">
        <v>365</v>
      </c>
      <c r="G270" s="4" t="s">
        <v>7809</v>
      </c>
      <c r="H270" s="4" t="s">
        <v>8357</v>
      </c>
      <c r="I270" s="4"/>
      <c r="J270" s="4" t="s">
        <v>1627</v>
      </c>
      <c r="K270" s="4">
        <v>420</v>
      </c>
      <c r="L270" s="4" t="s">
        <v>8</v>
      </c>
      <c r="M270" s="4">
        <v>0</v>
      </c>
      <c r="N270" s="4">
        <v>0</v>
      </c>
      <c r="O270" s="4">
        <v>1006.8581697</v>
      </c>
      <c r="P270" s="4">
        <v>0</v>
      </c>
      <c r="Q270" s="4">
        <v>11.805693364</v>
      </c>
      <c r="R270" s="4">
        <v>304</v>
      </c>
      <c r="S270" s="16">
        <v>71</v>
      </c>
      <c r="T270" s="16">
        <v>11.3</v>
      </c>
      <c r="U270" s="16" t="s">
        <v>1627</v>
      </c>
      <c r="V270" s="16"/>
      <c r="W270" s="16"/>
      <c r="X270" s="16"/>
      <c r="Y270" s="16"/>
      <c r="Z270" s="16"/>
      <c r="AA270" s="16"/>
      <c r="AB270" s="28" t="str">
        <f>[1]IT!B$2046</f>
        <v>4.(a)</v>
      </c>
      <c r="AC270" s="31" t="str">
        <f>[1]IT!C$2046</f>
        <v>VERSALIS SPA</v>
      </c>
      <c r="AD270" s="31" t="str">
        <f>[1]IT!D$2046</f>
        <v>STABILIMENTO VERSALIS DI PORTO TORRES</v>
      </c>
      <c r="AE270" s="31">
        <f>[1]IT!E$2046</f>
        <v>119234</v>
      </c>
      <c r="AF270" s="31" t="str">
        <f>[1]IT!F$2046</f>
        <v>VIA MARCO POLO</v>
      </c>
      <c r="AG270" s="31" t="str">
        <f>[1]IT!G$2046</f>
        <v>12</v>
      </c>
      <c r="AH270" s="31" t="str">
        <f>[1]IT!H$2046</f>
        <v>PORTO TORRES</v>
      </c>
      <c r="AI270" s="31" t="str">
        <f>[1]IT!I$2046</f>
        <v>07046</v>
      </c>
      <c r="AJ270" s="31">
        <f>[1]IT!J$2046</f>
        <v>137</v>
      </c>
      <c r="AK270" s="31">
        <f>[1]IT!K$2046</f>
        <v>551</v>
      </c>
      <c r="AL270" s="31">
        <f>[1]IT!L$2046</f>
        <v>0</v>
      </c>
      <c r="AM270" s="31">
        <f>[1]IT!M$2046</f>
        <v>180</v>
      </c>
      <c r="AN270" s="8" t="s">
        <v>810</v>
      </c>
    </row>
    <row r="271" spans="1:41" s="5" customFormat="1">
      <c r="A271" s="4" t="s">
        <v>7538</v>
      </c>
      <c r="B271" s="4">
        <v>2012</v>
      </c>
      <c r="C271" s="4" t="s">
        <v>8358</v>
      </c>
      <c r="D271" s="4" t="s">
        <v>8359</v>
      </c>
      <c r="E271" s="4" t="s">
        <v>3009</v>
      </c>
      <c r="F271" s="4">
        <v>366</v>
      </c>
      <c r="G271" s="4" t="s">
        <v>7809</v>
      </c>
      <c r="H271" s="4" t="s">
        <v>8357</v>
      </c>
      <c r="I271" s="4"/>
      <c r="J271" s="4" t="s">
        <v>1627</v>
      </c>
      <c r="K271" s="4">
        <v>420</v>
      </c>
      <c r="L271" s="4" t="s">
        <v>8</v>
      </c>
      <c r="M271" s="4">
        <v>0</v>
      </c>
      <c r="N271" s="4">
        <v>0</v>
      </c>
      <c r="O271" s="4">
        <v>1049.6018512999999</v>
      </c>
      <c r="P271" s="4">
        <v>0</v>
      </c>
      <c r="Q271" s="4">
        <v>50.554185019000002</v>
      </c>
      <c r="R271" s="4">
        <v>247</v>
      </c>
      <c r="S271" s="16">
        <v>67</v>
      </c>
      <c r="T271" s="16">
        <v>5.6</v>
      </c>
      <c r="U271" s="16" t="s">
        <v>1627</v>
      </c>
      <c r="V271" s="16"/>
      <c r="W271" s="16"/>
      <c r="X271" s="16"/>
      <c r="Y271" s="16"/>
      <c r="Z271" s="16"/>
      <c r="AA271" s="16"/>
      <c r="AB271" s="28" t="str">
        <f>[1]IT!B$2046</f>
        <v>4.(a)</v>
      </c>
      <c r="AC271" s="31" t="str">
        <f>[1]IT!C$2046</f>
        <v>VERSALIS SPA</v>
      </c>
      <c r="AD271" s="31" t="str">
        <f>[1]IT!D$2046</f>
        <v>STABILIMENTO VERSALIS DI PORTO TORRES</v>
      </c>
      <c r="AE271" s="31">
        <f>[1]IT!E$2046</f>
        <v>119234</v>
      </c>
      <c r="AF271" s="31" t="str">
        <f>[1]IT!F$2046</f>
        <v>VIA MARCO POLO</v>
      </c>
      <c r="AG271" s="31" t="str">
        <f>[1]IT!G$2046</f>
        <v>12</v>
      </c>
      <c r="AH271" s="31" t="str">
        <f>[1]IT!H$2046</f>
        <v>PORTO TORRES</v>
      </c>
      <c r="AI271" s="31" t="str">
        <f>[1]IT!I$2046</f>
        <v>07046</v>
      </c>
      <c r="AJ271" s="31">
        <f>[1]IT!J$2046</f>
        <v>137</v>
      </c>
      <c r="AK271" s="31">
        <f>[1]IT!K$2046</f>
        <v>551</v>
      </c>
      <c r="AL271" s="31">
        <f>[1]IT!L$2046</f>
        <v>0</v>
      </c>
      <c r="AM271" s="31">
        <f>[1]IT!M$2046</f>
        <v>180</v>
      </c>
      <c r="AN271" s="8" t="s">
        <v>810</v>
      </c>
    </row>
    <row r="272" spans="1:41" s="5" customFormat="1">
      <c r="A272" s="4" t="s">
        <v>7538</v>
      </c>
      <c r="B272" s="4">
        <v>2012</v>
      </c>
      <c r="C272" s="4" t="s">
        <v>7777</v>
      </c>
      <c r="D272" s="4" t="s">
        <v>7778</v>
      </c>
      <c r="E272" s="4" t="s">
        <v>2386</v>
      </c>
      <c r="F272" s="4">
        <v>228</v>
      </c>
      <c r="G272" s="4" t="s">
        <v>7779</v>
      </c>
      <c r="H272" s="4" t="s">
        <v>7780</v>
      </c>
      <c r="I272" s="4"/>
      <c r="J272" s="4" t="s">
        <v>1627</v>
      </c>
      <c r="K272" s="4">
        <v>70</v>
      </c>
      <c r="L272" s="4" t="s">
        <v>27</v>
      </c>
      <c r="M272" s="4">
        <v>0</v>
      </c>
      <c r="N272" s="4">
        <v>0</v>
      </c>
      <c r="O272" s="4">
        <v>167.67037468999999</v>
      </c>
      <c r="P272" s="4">
        <v>0</v>
      </c>
      <c r="Q272" s="4">
        <v>0</v>
      </c>
      <c r="R272" s="4">
        <v>0.98399999999999999</v>
      </c>
      <c r="S272" s="16">
        <v>29.373000000000001</v>
      </c>
      <c r="T272" s="16">
        <v>1.0209999999999999</v>
      </c>
      <c r="U272" s="16" t="s">
        <v>1627</v>
      </c>
      <c r="V272" s="16"/>
      <c r="W272" s="16"/>
      <c r="X272" s="16"/>
      <c r="Y272" s="16"/>
      <c r="Z272" s="16"/>
      <c r="AA272" s="16"/>
      <c r="AB272" s="41" t="str">
        <f>[1]IT!B$2049</f>
        <v>1.(c)</v>
      </c>
      <c r="AC272" s="24" t="str">
        <f>[1]IT!C$2049</f>
        <v>Enel Produzione S.p.A.</v>
      </c>
      <c r="AD272" s="24" t="str">
        <f>[1]IT!D$2049</f>
        <v>Enel Produzione S.p.A. Centrale di Portoferraio</v>
      </c>
      <c r="AE272" s="24">
        <f>[1]IT!E$2049</f>
        <v>117522</v>
      </c>
      <c r="AF272" s="24" t="str">
        <f>[1]IT!F$2049</f>
        <v>Loc. Antiche Saline, Via della Ferriera</v>
      </c>
      <c r="AG272" s="24" t="str">
        <f>[1]IT!G$2049</f>
        <v>40</v>
      </c>
      <c r="AH272" s="24" t="str">
        <f>[1]IT!H$2049</f>
        <v>PORTOFERRAIO</v>
      </c>
      <c r="AI272" s="24" t="str">
        <f>[1]IT!I$2049</f>
        <v>57037</v>
      </c>
      <c r="AJ272" s="24">
        <f>[1]IT!J$2049</f>
        <v>0</v>
      </c>
      <c r="AK272" s="24">
        <f>[1]IT!K$2049</f>
        <v>0</v>
      </c>
      <c r="AL272" s="24">
        <f>[1]IT!L$2049</f>
        <v>0</v>
      </c>
      <c r="AM272" s="24">
        <f>[1]IT!M$2049</f>
        <v>0</v>
      </c>
      <c r="AN272" s="23" t="s">
        <v>810</v>
      </c>
      <c r="AO272" s="24"/>
    </row>
    <row r="273" spans="1:41" s="5" customFormat="1">
      <c r="A273" s="4" t="s">
        <v>7538</v>
      </c>
      <c r="B273" s="4">
        <v>2012</v>
      </c>
      <c r="C273" s="4" t="s">
        <v>8390</v>
      </c>
      <c r="D273" s="4" t="s">
        <v>8391</v>
      </c>
      <c r="E273" s="4" t="s">
        <v>2399</v>
      </c>
      <c r="F273" s="4">
        <v>231</v>
      </c>
      <c r="G273" s="4" t="s">
        <v>7779</v>
      </c>
      <c r="H273" s="4" t="s">
        <v>8392</v>
      </c>
      <c r="I273" s="4"/>
      <c r="J273" s="4" t="s">
        <v>1627</v>
      </c>
      <c r="K273" s="4">
        <v>430</v>
      </c>
      <c r="L273" s="4" t="s">
        <v>8</v>
      </c>
      <c r="M273" s="4">
        <v>0</v>
      </c>
      <c r="N273" s="4">
        <v>0</v>
      </c>
      <c r="O273" s="4">
        <v>0</v>
      </c>
      <c r="P273" s="4">
        <v>0</v>
      </c>
      <c r="Q273" s="4">
        <v>0</v>
      </c>
      <c r="R273" s="4">
        <v>0</v>
      </c>
      <c r="S273" s="16">
        <v>0</v>
      </c>
      <c r="T273" s="16">
        <v>0</v>
      </c>
      <c r="U273" s="16" t="s">
        <v>1627</v>
      </c>
      <c r="V273" s="16"/>
      <c r="W273" s="16"/>
      <c r="X273" s="16"/>
      <c r="Y273" s="16"/>
      <c r="Z273" s="16"/>
      <c r="AA273" s="16"/>
      <c r="AB273" s="28" t="str">
        <f>[1]IT!B$2052</f>
        <v>1.(c)</v>
      </c>
      <c r="AC273" s="31" t="str">
        <f>[1]IT!C$2052</f>
        <v>ENEL PRODUZIONE SPA</v>
      </c>
      <c r="AD273" s="31" t="str">
        <f>[1]IT!D$2052</f>
        <v>Enel Produzione SpA – Centrale Sulcis (Grazia Deledda)</v>
      </c>
      <c r="AE273" s="31">
        <f>[1]IT!E$2052</f>
        <v>7514</v>
      </c>
      <c r="AF273" s="31" t="str">
        <f>[1]IT!F$2052</f>
        <v>Località Portovesme</v>
      </c>
      <c r="AG273" s="31" t="str">
        <f>[1]IT!G$2052</f>
        <v>SNC</v>
      </c>
      <c r="AH273" s="31" t="str">
        <f>[1]IT!H$2052</f>
        <v>PORTOSCUSO</v>
      </c>
      <c r="AI273" s="31" t="str">
        <f>[1]IT!I$2052</f>
        <v>09010</v>
      </c>
      <c r="AJ273" s="31">
        <f>[1]IT!J$2052</f>
        <v>2030</v>
      </c>
      <c r="AK273" s="31">
        <f>[1]IT!K$2052</f>
        <v>3420</v>
      </c>
      <c r="AL273" s="31">
        <f>[1]IT!L$2052</f>
        <v>0</v>
      </c>
      <c r="AM273" s="31">
        <f>[1]IT!M$2052</f>
        <v>1980</v>
      </c>
      <c r="AN273" s="8" t="s">
        <v>810</v>
      </c>
    </row>
    <row r="274" spans="1:41" s="5" customFormat="1">
      <c r="A274" s="4" t="s">
        <v>7538</v>
      </c>
      <c r="B274" s="4">
        <v>2012</v>
      </c>
      <c r="C274" s="4" t="s">
        <v>8393</v>
      </c>
      <c r="D274" s="4" t="s">
        <v>8394</v>
      </c>
      <c r="E274" s="4" t="s">
        <v>2403</v>
      </c>
      <c r="F274" s="4">
        <v>232</v>
      </c>
      <c r="G274" s="4" t="s">
        <v>7779</v>
      </c>
      <c r="H274" s="4" t="s">
        <v>8392</v>
      </c>
      <c r="I274" s="4"/>
      <c r="J274" s="4" t="s">
        <v>1627</v>
      </c>
      <c r="K274" s="4">
        <v>430</v>
      </c>
      <c r="L274" s="4" t="s">
        <v>8</v>
      </c>
      <c r="M274" s="4">
        <v>0</v>
      </c>
      <c r="N274" s="4">
        <v>0</v>
      </c>
      <c r="O274" s="4">
        <v>530</v>
      </c>
      <c r="P274" s="4">
        <v>0</v>
      </c>
      <c r="Q274" s="4">
        <v>0</v>
      </c>
      <c r="R274" s="4">
        <v>53.9</v>
      </c>
      <c r="S274" s="16">
        <v>52.4</v>
      </c>
      <c r="T274" s="16">
        <v>1.5</v>
      </c>
      <c r="U274" s="16" t="s">
        <v>1627</v>
      </c>
      <c r="V274" s="16"/>
      <c r="W274" s="16"/>
      <c r="X274" s="16"/>
      <c r="Y274" s="16"/>
      <c r="Z274" s="16"/>
      <c r="AA274" s="16"/>
      <c r="AB274" s="28" t="str">
        <f>[1]IT!B$2052</f>
        <v>1.(c)</v>
      </c>
      <c r="AC274" s="31" t="str">
        <f>[1]IT!C$2052</f>
        <v>ENEL PRODUZIONE SPA</v>
      </c>
      <c r="AD274" s="31" t="str">
        <f>[1]IT!D$2052</f>
        <v>Enel Produzione SpA – Centrale Sulcis (Grazia Deledda)</v>
      </c>
      <c r="AE274" s="31">
        <f>[1]IT!E$2052</f>
        <v>7514</v>
      </c>
      <c r="AF274" s="31" t="str">
        <f>[1]IT!F$2052</f>
        <v>Località Portovesme</v>
      </c>
      <c r="AG274" s="31" t="str">
        <f>[1]IT!G$2052</f>
        <v>SNC</v>
      </c>
      <c r="AH274" s="31" t="str">
        <f>[1]IT!H$2052</f>
        <v>PORTOSCUSO</v>
      </c>
      <c r="AI274" s="31" t="str">
        <f>[1]IT!I$2052</f>
        <v>09010</v>
      </c>
      <c r="AJ274" s="31">
        <f>[1]IT!J$2052</f>
        <v>2030</v>
      </c>
      <c r="AK274" s="31">
        <f>[1]IT!K$2052</f>
        <v>3420</v>
      </c>
      <c r="AL274" s="31">
        <f>[1]IT!L$2052</f>
        <v>0</v>
      </c>
      <c r="AM274" s="31">
        <f>[1]IT!M$2052</f>
        <v>1980</v>
      </c>
      <c r="AN274" s="8" t="s">
        <v>810</v>
      </c>
    </row>
    <row r="275" spans="1:41" s="5" customFormat="1">
      <c r="A275" s="4" t="s">
        <v>7538</v>
      </c>
      <c r="B275" s="4">
        <v>2012</v>
      </c>
      <c r="C275" s="4" t="s">
        <v>8472</v>
      </c>
      <c r="D275" s="4" t="s">
        <v>8473</v>
      </c>
      <c r="E275" s="4" t="s">
        <v>2390</v>
      </c>
      <c r="F275" s="4">
        <v>229</v>
      </c>
      <c r="G275" s="4" t="s">
        <v>7779</v>
      </c>
      <c r="H275" s="4" t="s">
        <v>8392</v>
      </c>
      <c r="I275" s="4"/>
      <c r="J275" s="4" t="s">
        <v>1627</v>
      </c>
      <c r="K275" s="4">
        <v>660</v>
      </c>
      <c r="L275" s="4" t="s">
        <v>8</v>
      </c>
      <c r="M275" s="4">
        <v>0</v>
      </c>
      <c r="N275" s="4">
        <v>7573.1117298999998</v>
      </c>
      <c r="O275" s="4">
        <v>813.41290744000003</v>
      </c>
      <c r="P275" s="4">
        <v>0</v>
      </c>
      <c r="Q275" s="4">
        <v>0</v>
      </c>
      <c r="R275" s="4">
        <v>761.84</v>
      </c>
      <c r="S275" s="16">
        <v>474.58</v>
      </c>
      <c r="T275" s="16">
        <v>79.3</v>
      </c>
      <c r="U275" s="16" t="s">
        <v>1627</v>
      </c>
      <c r="V275" s="16"/>
      <c r="W275" s="16"/>
      <c r="X275" s="16"/>
      <c r="Y275" s="16"/>
      <c r="Z275" s="16"/>
      <c r="AA275" s="16"/>
      <c r="AB275" s="28" t="str">
        <f>[1]IT!B$2052</f>
        <v>1.(c)</v>
      </c>
      <c r="AC275" s="31" t="str">
        <f>[1]IT!C$2052</f>
        <v>ENEL PRODUZIONE SPA</v>
      </c>
      <c r="AD275" s="31" t="str">
        <f>[1]IT!D$2052</f>
        <v>Enel Produzione SpA – Centrale Sulcis (Grazia Deledda)</v>
      </c>
      <c r="AE275" s="31">
        <f>[1]IT!E$2052</f>
        <v>7514</v>
      </c>
      <c r="AF275" s="31" t="str">
        <f>[1]IT!F$2052</f>
        <v>Località Portovesme</v>
      </c>
      <c r="AG275" s="31" t="str">
        <f>[1]IT!G$2052</f>
        <v>SNC</v>
      </c>
      <c r="AH275" s="31" t="str">
        <f>[1]IT!H$2052</f>
        <v>PORTOSCUSO</v>
      </c>
      <c r="AI275" s="31" t="str">
        <f>[1]IT!I$2052</f>
        <v>09010</v>
      </c>
      <c r="AJ275" s="31">
        <f>[1]IT!J$2052</f>
        <v>2030</v>
      </c>
      <c r="AK275" s="31">
        <f>[1]IT!K$2052</f>
        <v>3420</v>
      </c>
      <c r="AL275" s="31">
        <f>[1]IT!L$2052</f>
        <v>0</v>
      </c>
      <c r="AM275" s="31">
        <f>[1]IT!M$2052</f>
        <v>1980</v>
      </c>
      <c r="AN275" s="8" t="s">
        <v>810</v>
      </c>
    </row>
    <row r="276" spans="1:41" s="5" customFormat="1">
      <c r="A276" s="4" t="s">
        <v>7538</v>
      </c>
      <c r="B276" s="4">
        <v>2012</v>
      </c>
      <c r="C276" s="4" t="s">
        <v>8688</v>
      </c>
      <c r="D276" s="4" t="s">
        <v>8689</v>
      </c>
      <c r="E276" s="4" t="s">
        <v>2395</v>
      </c>
      <c r="F276" s="4">
        <v>230</v>
      </c>
      <c r="G276" s="4" t="s">
        <v>7779</v>
      </c>
      <c r="H276" s="4" t="s">
        <v>8392</v>
      </c>
      <c r="I276" s="4"/>
      <c r="J276" s="4" t="s">
        <v>1627</v>
      </c>
      <c r="K276" s="4">
        <v>800</v>
      </c>
      <c r="L276" s="4" t="s">
        <v>8</v>
      </c>
      <c r="M276" s="4">
        <v>3181.6286590917862</v>
      </c>
      <c r="N276" s="4">
        <v>12879.19181</v>
      </c>
      <c r="O276" s="4">
        <v>61.353888582000003</v>
      </c>
      <c r="P276" s="4">
        <v>0</v>
      </c>
      <c r="Q276" s="4">
        <v>0</v>
      </c>
      <c r="R276" s="4">
        <v>2660.57</v>
      </c>
      <c r="S276" s="16">
        <v>1555.94</v>
      </c>
      <c r="T276" s="16">
        <v>10.67</v>
      </c>
      <c r="U276" s="16" t="s">
        <v>1627</v>
      </c>
      <c r="V276" s="16"/>
      <c r="W276" s="16"/>
      <c r="X276" s="16"/>
      <c r="Y276" s="16"/>
      <c r="Z276" s="16"/>
      <c r="AA276" s="16"/>
      <c r="AB276" s="28" t="str">
        <f>[1]IT!B$2052</f>
        <v>1.(c)</v>
      </c>
      <c r="AC276" s="31" t="str">
        <f>[1]IT!C$2052</f>
        <v>ENEL PRODUZIONE SPA</v>
      </c>
      <c r="AD276" s="31" t="str">
        <f>[1]IT!D$2052</f>
        <v>Enel Produzione SpA – Centrale Sulcis (Grazia Deledda)</v>
      </c>
      <c r="AE276" s="31">
        <f>[1]IT!E$2052</f>
        <v>7514</v>
      </c>
      <c r="AF276" s="31" t="str">
        <f>[1]IT!F$2052</f>
        <v>Località Portovesme</v>
      </c>
      <c r="AG276" s="31" t="str">
        <f>[1]IT!G$2052</f>
        <v>SNC</v>
      </c>
      <c r="AH276" s="31" t="str">
        <f>[1]IT!H$2052</f>
        <v>PORTOSCUSO</v>
      </c>
      <c r="AI276" s="31" t="str">
        <f>[1]IT!I$2052</f>
        <v>09010</v>
      </c>
      <c r="AJ276" s="31">
        <f>[1]IT!J$2052</f>
        <v>2030</v>
      </c>
      <c r="AK276" s="31">
        <f>[1]IT!K$2052</f>
        <v>3420</v>
      </c>
      <c r="AL276" s="31">
        <f>[1]IT!L$2052</f>
        <v>0</v>
      </c>
      <c r="AM276" s="31">
        <f>[1]IT!M$2052</f>
        <v>1980</v>
      </c>
      <c r="AN276" s="8" t="s">
        <v>810</v>
      </c>
    </row>
    <row r="277" spans="1:41" s="5" customFormat="1">
      <c r="A277" s="4" t="s">
        <v>7538</v>
      </c>
      <c r="B277" s="4">
        <v>2012</v>
      </c>
      <c r="C277" s="4" t="s">
        <v>8218</v>
      </c>
      <c r="D277" s="4" t="s">
        <v>8219</v>
      </c>
      <c r="E277" s="4" t="s">
        <v>1951</v>
      </c>
      <c r="F277" s="4">
        <v>131</v>
      </c>
      <c r="G277" s="4" t="s">
        <v>7647</v>
      </c>
      <c r="H277" s="4" t="s">
        <v>8220</v>
      </c>
      <c r="I277" s="1"/>
      <c r="J277" s="1" t="s">
        <v>1627</v>
      </c>
      <c r="K277" s="1">
        <v>296</v>
      </c>
      <c r="L277" s="1" t="s">
        <v>27</v>
      </c>
      <c r="M277" s="1">
        <v>0</v>
      </c>
      <c r="N277" s="1">
        <v>0</v>
      </c>
      <c r="O277" s="1">
        <v>0</v>
      </c>
      <c r="P277" s="1">
        <v>1031.572714788</v>
      </c>
      <c r="Q277" s="1">
        <v>0</v>
      </c>
      <c r="R277" s="4">
        <v>0</v>
      </c>
      <c r="S277" s="16">
        <v>63.53</v>
      </c>
      <c r="T277" s="3">
        <v>0</v>
      </c>
      <c r="U277" s="3" t="s">
        <v>1627</v>
      </c>
      <c r="V277" s="3"/>
      <c r="W277" s="3"/>
      <c r="X277" s="3"/>
      <c r="Y277" s="3"/>
      <c r="Z277" s="3"/>
      <c r="AA277" s="3"/>
      <c r="AB277" s="28" t="str">
        <f>[1]IT!B$126</f>
        <v>4.(c)</v>
      </c>
      <c r="AC277" s="31" t="str">
        <f>[1]IT!C$126</f>
        <v>VALAGRO SPA</v>
      </c>
      <c r="AD277" s="31" t="str">
        <f>[1]IT!D$126</f>
        <v>VALAGRO SPA</v>
      </c>
      <c r="AE277" s="31">
        <f>[1]IT!E$126</f>
        <v>117405</v>
      </c>
      <c r="AF277" s="31" t="str">
        <f>[1]IT!F$126</f>
        <v>cagliari</v>
      </c>
      <c r="AG277" s="31" t="str">
        <f>[1]IT!G$126</f>
        <v>1</v>
      </c>
      <c r="AH277" s="31" t="str">
        <f>[1]IT!H$126</f>
        <v>ATESSA</v>
      </c>
      <c r="AI277" s="31" t="str">
        <f>[1]IT!I$126</f>
        <v>66041</v>
      </c>
      <c r="AJ277" s="31">
        <f>[1]IT!J$126</f>
        <v>0</v>
      </c>
      <c r="AK277" s="31">
        <f>[1]IT!K$126</f>
        <v>0</v>
      </c>
      <c r="AL277" s="20">
        <f>[1]IT!L$126</f>
        <v>0</v>
      </c>
      <c r="AM277" s="12">
        <f>[1]IT!M$126</f>
        <v>0</v>
      </c>
      <c r="AN277" s="42" t="s">
        <v>12971</v>
      </c>
    </row>
    <row r="278" spans="1:41" s="5" customFormat="1">
      <c r="A278" s="4" t="s">
        <v>7538</v>
      </c>
      <c r="B278" s="4">
        <v>2012</v>
      </c>
      <c r="C278" s="4" t="s">
        <v>8043</v>
      </c>
      <c r="D278" s="4" t="s">
        <v>8044</v>
      </c>
      <c r="E278" s="4" t="s">
        <v>2657</v>
      </c>
      <c r="F278" s="4">
        <v>288</v>
      </c>
      <c r="G278" s="4" t="s">
        <v>8045</v>
      </c>
      <c r="H278" s="4" t="s">
        <v>8046</v>
      </c>
      <c r="I278" s="4"/>
      <c r="J278" s="4" t="s">
        <v>1627</v>
      </c>
      <c r="K278" s="4">
        <v>139</v>
      </c>
      <c r="L278" s="4" t="s">
        <v>8</v>
      </c>
      <c r="M278" s="4">
        <v>0</v>
      </c>
      <c r="N278" s="4">
        <v>0</v>
      </c>
      <c r="O278" s="4">
        <v>0.76517707463999995</v>
      </c>
      <c r="P278" s="4">
        <v>0</v>
      </c>
      <c r="Q278" s="4">
        <v>41.961314160000001</v>
      </c>
      <c r="R278" s="4">
        <v>3.8601459333333303E-2</v>
      </c>
      <c r="S278" s="16">
        <v>0.60446047733333297</v>
      </c>
      <c r="T278" s="16">
        <v>1.7268565999999999E-2</v>
      </c>
      <c r="U278" s="16"/>
      <c r="V278" s="16"/>
      <c r="W278" s="16"/>
      <c r="X278" s="16"/>
      <c r="Y278" s="16"/>
      <c r="Z278" s="16"/>
      <c r="AA278" s="16"/>
      <c r="AB278" s="28" t="str">
        <f>[1]IT!B$2086</f>
        <v>1.(c)</v>
      </c>
      <c r="AC278" s="31" t="str">
        <f>[1]IT!C$2086</f>
        <v>ERG Power Srl</v>
      </c>
      <c r="AD278" s="31" t="str">
        <f>[1]IT!D$2086</f>
        <v>ERG Power Impianti Nord</v>
      </c>
      <c r="AE278" s="31">
        <f>[1]IT!E$2086</f>
        <v>159137</v>
      </c>
      <c r="AF278" s="31" t="str">
        <f>[1]IT!F$2086</f>
        <v>Strada Provinciale ex SS 114 – Litoranea Priolese</v>
      </c>
      <c r="AG278" s="31" t="str">
        <f>[1]IT!G$2086</f>
        <v>km 9,5</v>
      </c>
      <c r="AH278" s="31" t="str">
        <f>[1]IT!H$2086</f>
        <v>PRIOLO GARGALLO</v>
      </c>
      <c r="AI278" s="31" t="str">
        <f>[1]IT!I$2086</f>
        <v>96010</v>
      </c>
      <c r="AJ278" s="31">
        <f>[1]IT!J$2086</f>
        <v>497</v>
      </c>
      <c r="AK278" s="31">
        <f>[1]IT!K$2086</f>
        <v>288</v>
      </c>
      <c r="AL278" s="31">
        <f>[1]IT!L$2086</f>
        <v>0</v>
      </c>
      <c r="AM278" s="31">
        <f>[1]IT!M$2086</f>
        <v>1520</v>
      </c>
      <c r="AN278" s="42" t="s">
        <v>810</v>
      </c>
      <c r="AO278" s="31"/>
    </row>
    <row r="279" spans="1:41" s="5" customFormat="1">
      <c r="A279" s="4" t="s">
        <v>7538</v>
      </c>
      <c r="B279" s="4">
        <v>2012</v>
      </c>
      <c r="C279" s="4" t="s">
        <v>8178</v>
      </c>
      <c r="D279" s="4" t="s">
        <v>8179</v>
      </c>
      <c r="E279" s="4" t="s">
        <v>2685</v>
      </c>
      <c r="F279" s="4">
        <v>294</v>
      </c>
      <c r="G279" s="4" t="s">
        <v>8045</v>
      </c>
      <c r="H279" s="4" t="s">
        <v>8046</v>
      </c>
      <c r="I279" s="4"/>
      <c r="J279" s="4" t="s">
        <v>1627</v>
      </c>
      <c r="K279" s="4">
        <v>217.1</v>
      </c>
      <c r="L279" s="4" t="s">
        <v>27</v>
      </c>
      <c r="M279" s="4">
        <v>0</v>
      </c>
      <c r="N279" s="4">
        <v>0</v>
      </c>
      <c r="O279" s="4">
        <v>0</v>
      </c>
      <c r="P279" s="4">
        <v>5543.7327351816903</v>
      </c>
      <c r="Q279" s="4">
        <v>0</v>
      </c>
      <c r="R279" s="4">
        <v>8.3281538608333303</v>
      </c>
      <c r="S279" s="16">
        <v>86.028364835681899</v>
      </c>
      <c r="T279" s="16">
        <v>1.69105005933333</v>
      </c>
      <c r="U279" s="16"/>
      <c r="V279" s="16"/>
      <c r="W279" s="16"/>
      <c r="X279" s="16"/>
      <c r="Y279" s="16"/>
      <c r="Z279" s="16"/>
      <c r="AA279" s="16"/>
      <c r="AB279" s="28" t="str">
        <f>[1]IT!B$2086</f>
        <v>1.(c)</v>
      </c>
      <c r="AC279" s="31" t="str">
        <f>[1]IT!C$2086</f>
        <v>ERG Power Srl</v>
      </c>
      <c r="AD279" s="31" t="str">
        <f>[1]IT!D$2086</f>
        <v>ERG Power Impianti Nord</v>
      </c>
      <c r="AE279" s="31">
        <f>[1]IT!E$2086</f>
        <v>159137</v>
      </c>
      <c r="AF279" s="31" t="str">
        <f>[1]IT!F$2086</f>
        <v>Strada Provinciale ex SS 114 – Litoranea Priolese</v>
      </c>
      <c r="AG279" s="31" t="str">
        <f>[1]IT!G$2086</f>
        <v>km 9,5</v>
      </c>
      <c r="AH279" s="31" t="str">
        <f>[1]IT!H$2086</f>
        <v>PRIOLO GARGALLO</v>
      </c>
      <c r="AI279" s="31" t="str">
        <f>[1]IT!I$2086</f>
        <v>96010</v>
      </c>
      <c r="AJ279" s="31">
        <f>[1]IT!J$2086</f>
        <v>497</v>
      </c>
      <c r="AK279" s="31">
        <f>[1]IT!K$2086</f>
        <v>288</v>
      </c>
      <c r="AL279" s="31">
        <f>[1]IT!L$2086</f>
        <v>0</v>
      </c>
      <c r="AM279" s="31">
        <f>[1]IT!M$2086</f>
        <v>1520</v>
      </c>
      <c r="AN279" s="8" t="s">
        <v>810</v>
      </c>
    </row>
    <row r="280" spans="1:41" s="5" customFormat="1">
      <c r="A280" s="4" t="s">
        <v>7538</v>
      </c>
      <c r="B280" s="4">
        <v>2012</v>
      </c>
      <c r="C280" s="4" t="s">
        <v>8180</v>
      </c>
      <c r="D280" s="4" t="s">
        <v>8181</v>
      </c>
      <c r="E280" s="4" t="s">
        <v>2689</v>
      </c>
      <c r="F280" s="4">
        <v>295</v>
      </c>
      <c r="G280" s="4" t="s">
        <v>8045</v>
      </c>
      <c r="H280" s="4" t="s">
        <v>8046</v>
      </c>
      <c r="I280" s="4"/>
      <c r="J280" s="4" t="s">
        <v>1627</v>
      </c>
      <c r="K280" s="4">
        <v>217.1</v>
      </c>
      <c r="L280" s="4" t="s">
        <v>27</v>
      </c>
      <c r="M280" s="4">
        <v>0</v>
      </c>
      <c r="N280" s="4">
        <v>0</v>
      </c>
      <c r="O280" s="4">
        <v>0</v>
      </c>
      <c r="P280" s="4">
        <v>5395.4262104544905</v>
      </c>
      <c r="Q280" s="4">
        <v>0</v>
      </c>
      <c r="R280" s="4">
        <v>11.031398684999999</v>
      </c>
      <c r="S280" s="16">
        <v>80.032576792454705</v>
      </c>
      <c r="T280" s="16">
        <v>2.2422572770000002</v>
      </c>
      <c r="U280" s="16"/>
      <c r="V280" s="16"/>
      <c r="W280" s="16"/>
      <c r="X280" s="16"/>
      <c r="Y280" s="16"/>
      <c r="Z280" s="16"/>
      <c r="AA280" s="16"/>
      <c r="AB280" s="28" t="str">
        <f>[1]IT!B$2086</f>
        <v>1.(c)</v>
      </c>
      <c r="AC280" s="31" t="str">
        <f>[1]IT!C$2086</f>
        <v>ERG Power Srl</v>
      </c>
      <c r="AD280" s="31" t="str">
        <f>[1]IT!D$2086</f>
        <v>ERG Power Impianti Nord</v>
      </c>
      <c r="AE280" s="31">
        <f>[1]IT!E$2086</f>
        <v>159137</v>
      </c>
      <c r="AF280" s="31" t="str">
        <f>[1]IT!F$2086</f>
        <v>Strada Provinciale ex SS 114 – Litoranea Priolese</v>
      </c>
      <c r="AG280" s="31" t="str">
        <f>[1]IT!G$2086</f>
        <v>km 9,5</v>
      </c>
      <c r="AH280" s="31" t="str">
        <f>[1]IT!H$2086</f>
        <v>PRIOLO GARGALLO</v>
      </c>
      <c r="AI280" s="31" t="str">
        <f>[1]IT!I$2086</f>
        <v>96010</v>
      </c>
      <c r="AJ280" s="31">
        <f>[1]IT!J$2086</f>
        <v>497</v>
      </c>
      <c r="AK280" s="31">
        <f>[1]IT!K$2086</f>
        <v>288</v>
      </c>
      <c r="AL280" s="31">
        <f>[1]IT!L$2086</f>
        <v>0</v>
      </c>
      <c r="AM280" s="31">
        <f>[1]IT!M$2086</f>
        <v>1520</v>
      </c>
      <c r="AN280" s="8" t="s">
        <v>810</v>
      </c>
    </row>
    <row r="281" spans="1:41" s="5" customFormat="1">
      <c r="A281" s="4" t="s">
        <v>7538</v>
      </c>
      <c r="B281" s="4">
        <v>2012</v>
      </c>
      <c r="C281" s="4" t="s">
        <v>8182</v>
      </c>
      <c r="D281" s="4" t="s">
        <v>8183</v>
      </c>
      <c r="E281" s="4" t="s">
        <v>2693</v>
      </c>
      <c r="F281" s="4">
        <v>296</v>
      </c>
      <c r="G281" s="4" t="s">
        <v>8045</v>
      </c>
      <c r="H281" s="4" t="s">
        <v>8046</v>
      </c>
      <c r="I281" s="4"/>
      <c r="J281" s="4" t="s">
        <v>1627</v>
      </c>
      <c r="K281" s="4">
        <v>217.1</v>
      </c>
      <c r="L281" s="4" t="s">
        <v>27</v>
      </c>
      <c r="M281" s="4">
        <v>0</v>
      </c>
      <c r="N281" s="4">
        <v>0</v>
      </c>
      <c r="O281" s="4">
        <v>0</v>
      </c>
      <c r="P281" s="4">
        <v>5490.89179646508</v>
      </c>
      <c r="Q281" s="4">
        <v>0</v>
      </c>
      <c r="R281" s="4">
        <v>10.1234424458333</v>
      </c>
      <c r="S281" s="16">
        <v>146.25045391654999</v>
      </c>
      <c r="T281" s="16">
        <v>2.0398004266666701</v>
      </c>
      <c r="U281" s="16"/>
      <c r="V281" s="16"/>
      <c r="W281" s="16"/>
      <c r="X281" s="16"/>
      <c r="Y281" s="16"/>
      <c r="Z281" s="16"/>
      <c r="AA281" s="16"/>
      <c r="AB281" s="28" t="str">
        <f>[1]IT!B$2086</f>
        <v>1.(c)</v>
      </c>
      <c r="AC281" s="31" t="str">
        <f>[1]IT!C$2086</f>
        <v>ERG Power Srl</v>
      </c>
      <c r="AD281" s="31" t="str">
        <f>[1]IT!D$2086</f>
        <v>ERG Power Impianti Nord</v>
      </c>
      <c r="AE281" s="31">
        <f>[1]IT!E$2086</f>
        <v>159137</v>
      </c>
      <c r="AF281" s="31" t="str">
        <f>[1]IT!F$2086</f>
        <v>Strada Provinciale ex SS 114 – Litoranea Priolese</v>
      </c>
      <c r="AG281" s="31" t="str">
        <f>[1]IT!G$2086</f>
        <v>km 9,5</v>
      </c>
      <c r="AH281" s="31" t="str">
        <f>[1]IT!H$2086</f>
        <v>PRIOLO GARGALLO</v>
      </c>
      <c r="AI281" s="31" t="str">
        <f>[1]IT!I$2086</f>
        <v>96010</v>
      </c>
      <c r="AJ281" s="31">
        <f>[1]IT!J$2086</f>
        <v>497</v>
      </c>
      <c r="AK281" s="31">
        <f>[1]IT!K$2086</f>
        <v>288</v>
      </c>
      <c r="AL281" s="31">
        <f>[1]IT!L$2086</f>
        <v>0</v>
      </c>
      <c r="AM281" s="31">
        <f>[1]IT!M$2086</f>
        <v>1520</v>
      </c>
      <c r="AN281" s="8" t="s">
        <v>810</v>
      </c>
    </row>
    <row r="282" spans="1:41" s="5" customFormat="1">
      <c r="A282" s="4" t="s">
        <v>7538</v>
      </c>
      <c r="B282" s="4">
        <v>2012</v>
      </c>
      <c r="C282" s="4" t="s">
        <v>8184</v>
      </c>
      <c r="D282" s="4" t="s">
        <v>8185</v>
      </c>
      <c r="E282" s="4" t="s">
        <v>2697</v>
      </c>
      <c r="F282" s="4">
        <v>297</v>
      </c>
      <c r="G282" s="4" t="s">
        <v>8045</v>
      </c>
      <c r="H282" s="4" t="s">
        <v>8046</v>
      </c>
      <c r="I282" s="4"/>
      <c r="J282" s="4" t="s">
        <v>1627</v>
      </c>
      <c r="K282" s="4">
        <v>217.1</v>
      </c>
      <c r="L282" s="4" t="s">
        <v>27</v>
      </c>
      <c r="M282" s="4">
        <v>0</v>
      </c>
      <c r="N282" s="4">
        <v>0</v>
      </c>
      <c r="O282" s="4">
        <v>0</v>
      </c>
      <c r="P282" s="4">
        <v>5184.3125080030195</v>
      </c>
      <c r="Q282" s="4">
        <v>0</v>
      </c>
      <c r="R282" s="4">
        <v>8.9711950558333307</v>
      </c>
      <c r="S282" s="16">
        <v>59.7839390330792</v>
      </c>
      <c r="T282" s="16">
        <v>1.7945436616666699</v>
      </c>
      <c r="U282" s="16"/>
      <c r="V282" s="16"/>
      <c r="W282" s="16"/>
      <c r="X282" s="16"/>
      <c r="Y282" s="16"/>
      <c r="Z282" s="16"/>
      <c r="AA282" s="16"/>
      <c r="AB282" s="28" t="str">
        <f>[1]IT!B$2086</f>
        <v>1.(c)</v>
      </c>
      <c r="AC282" s="31" t="str">
        <f>[1]IT!C$2086</f>
        <v>ERG Power Srl</v>
      </c>
      <c r="AD282" s="31" t="str">
        <f>[1]IT!D$2086</f>
        <v>ERG Power Impianti Nord</v>
      </c>
      <c r="AE282" s="31">
        <f>[1]IT!E$2086</f>
        <v>159137</v>
      </c>
      <c r="AF282" s="31" t="str">
        <f>[1]IT!F$2086</f>
        <v>Strada Provinciale ex SS 114 – Litoranea Priolese</v>
      </c>
      <c r="AG282" s="31" t="str">
        <f>[1]IT!G$2086</f>
        <v>km 9,5</v>
      </c>
      <c r="AH282" s="31" t="str">
        <f>[1]IT!H$2086</f>
        <v>PRIOLO GARGALLO</v>
      </c>
      <c r="AI282" s="31" t="str">
        <f>[1]IT!I$2086</f>
        <v>96010</v>
      </c>
      <c r="AJ282" s="31">
        <f>[1]IT!J$2086</f>
        <v>497</v>
      </c>
      <c r="AK282" s="31">
        <f>[1]IT!K$2086</f>
        <v>288</v>
      </c>
      <c r="AL282" s="31">
        <f>[1]IT!L$2086</f>
        <v>0</v>
      </c>
      <c r="AM282" s="31">
        <f>[1]IT!M$2086</f>
        <v>1520</v>
      </c>
      <c r="AN282" s="8" t="s">
        <v>810</v>
      </c>
    </row>
    <row r="283" spans="1:41" s="5" customFormat="1">
      <c r="A283" s="4" t="s">
        <v>7538</v>
      </c>
      <c r="B283" s="4">
        <v>2012</v>
      </c>
      <c r="C283" s="4" t="s">
        <v>8284</v>
      </c>
      <c r="D283" s="4" t="s">
        <v>8285</v>
      </c>
      <c r="E283" s="4" t="s">
        <v>2661</v>
      </c>
      <c r="F283" s="4">
        <v>289</v>
      </c>
      <c r="G283" s="4" t="s">
        <v>8045</v>
      </c>
      <c r="H283" s="4" t="s">
        <v>8046</v>
      </c>
      <c r="I283" s="4"/>
      <c r="J283" s="4" t="s">
        <v>1627</v>
      </c>
      <c r="K283" s="4">
        <v>325</v>
      </c>
      <c r="L283" s="4" t="s">
        <v>8</v>
      </c>
      <c r="M283" s="4">
        <v>0</v>
      </c>
      <c r="N283" s="4">
        <v>0</v>
      </c>
      <c r="O283" s="4">
        <v>1781.1908891999999</v>
      </c>
      <c r="P283" s="4">
        <v>569.12294613000699</v>
      </c>
      <c r="Q283" s="4">
        <v>2258.7110320000002</v>
      </c>
      <c r="R283" s="4">
        <v>249.719061063477</v>
      </c>
      <c r="S283" s="16">
        <v>124.668015803345</v>
      </c>
      <c r="T283" s="16">
        <v>3.7625968839836101</v>
      </c>
      <c r="U283" s="16" t="s">
        <v>1627</v>
      </c>
      <c r="V283" s="16"/>
      <c r="W283" s="16"/>
      <c r="X283" s="16"/>
      <c r="Y283" s="16"/>
      <c r="Z283" s="16"/>
      <c r="AA283" s="16"/>
      <c r="AB283" s="28" t="str">
        <f>[1]IT!B$2086</f>
        <v>1.(c)</v>
      </c>
      <c r="AC283" s="31" t="str">
        <f>[1]IT!C$2086</f>
        <v>ERG Power Srl</v>
      </c>
      <c r="AD283" s="31" t="str">
        <f>[1]IT!D$2086</f>
        <v>ERG Power Impianti Nord</v>
      </c>
      <c r="AE283" s="31">
        <f>[1]IT!E$2086</f>
        <v>159137</v>
      </c>
      <c r="AF283" s="31" t="str">
        <f>[1]IT!F$2086</f>
        <v>Strada Provinciale ex SS 114 – Litoranea Priolese</v>
      </c>
      <c r="AG283" s="31" t="str">
        <f>[1]IT!G$2086</f>
        <v>km 9,5</v>
      </c>
      <c r="AH283" s="31" t="str">
        <f>[1]IT!H$2086</f>
        <v>PRIOLO GARGALLO</v>
      </c>
      <c r="AI283" s="31" t="str">
        <f>[1]IT!I$2086</f>
        <v>96010</v>
      </c>
      <c r="AJ283" s="31">
        <f>[1]IT!J$2086</f>
        <v>497</v>
      </c>
      <c r="AK283" s="31">
        <f>[1]IT!K$2086</f>
        <v>288</v>
      </c>
      <c r="AL283" s="31">
        <f>[1]IT!L$2086</f>
        <v>0</v>
      </c>
      <c r="AM283" s="31">
        <f>[1]IT!M$2086</f>
        <v>1520</v>
      </c>
      <c r="AN283" s="8" t="s">
        <v>810</v>
      </c>
    </row>
    <row r="284" spans="1:41" s="5" customFormat="1">
      <c r="A284" s="4" t="s">
        <v>7538</v>
      </c>
      <c r="B284" s="4">
        <v>2012</v>
      </c>
      <c r="C284" s="4" t="s">
        <v>8606</v>
      </c>
      <c r="D284" s="4" t="s">
        <v>8607</v>
      </c>
      <c r="E284" s="4" t="s">
        <v>2408</v>
      </c>
      <c r="F284" s="4">
        <v>233</v>
      </c>
      <c r="G284" s="4" t="s">
        <v>7779</v>
      </c>
      <c r="H284" s="4" t="s">
        <v>8608</v>
      </c>
      <c r="I284" s="4"/>
      <c r="J284" s="4" t="s">
        <v>1627</v>
      </c>
      <c r="K284" s="4">
        <v>705</v>
      </c>
      <c r="L284" s="4" t="s">
        <v>27</v>
      </c>
      <c r="M284" s="4">
        <v>0</v>
      </c>
      <c r="N284" s="4">
        <v>0</v>
      </c>
      <c r="O284" s="4">
        <v>2.6979487999999999E-2</v>
      </c>
      <c r="P284" s="4">
        <v>10741.302097026</v>
      </c>
      <c r="Q284" s="4">
        <v>0</v>
      </c>
      <c r="R284" s="4">
        <v>2.4889999999999999</v>
      </c>
      <c r="S284" s="16">
        <v>145.21</v>
      </c>
      <c r="T284" s="16">
        <v>1.4339999999999999</v>
      </c>
      <c r="U284" s="16" t="s">
        <v>1627</v>
      </c>
      <c r="V284" s="16"/>
      <c r="W284" s="16"/>
      <c r="X284" s="16"/>
      <c r="Y284" s="16"/>
      <c r="Z284" s="16"/>
      <c r="AA284" s="16"/>
      <c r="AB284" s="28" t="str">
        <f>[1]IT!B$2084</f>
        <v>1.(c)</v>
      </c>
      <c r="AC284" s="31" t="str">
        <f>[1]IT!C$2084</f>
        <v>ENEL PRODUZIONE SPA</v>
      </c>
      <c r="AD284" s="31" t="str">
        <f>[1]IT!D$2084</f>
        <v>ENEL PRODUZIONE S.p.A.-CENTRALE “ARCHIMEDE” DI PRIOLO GARGALLO</v>
      </c>
      <c r="AE284" s="31">
        <f>[1]IT!E$2084</f>
        <v>7367</v>
      </c>
      <c r="AF284" s="31" t="str">
        <f>[1]IT!F$2084</f>
        <v>LOC Pantano  Pozzillo</v>
      </c>
      <c r="AG284" s="31" t="str">
        <f>[1]IT!G$2084</f>
        <v>SNC</v>
      </c>
      <c r="AH284" s="31" t="str">
        <f>[1]IT!H$2084</f>
        <v>PRIOLO GARGALLO</v>
      </c>
      <c r="AI284" s="31" t="str">
        <f>[1]IT!I$2084</f>
        <v>96010</v>
      </c>
      <c r="AJ284" s="31">
        <f>[1]IT!J$2084</f>
        <v>368</v>
      </c>
      <c r="AK284" s="31">
        <f>[1]IT!K$2084</f>
        <v>0</v>
      </c>
      <c r="AL284" s="31">
        <f>[1]IT!L$2084</f>
        <v>0</v>
      </c>
      <c r="AM284" s="31">
        <f>[1]IT!M$2084</f>
        <v>1380</v>
      </c>
      <c r="AN284" s="8" t="s">
        <v>810</v>
      </c>
    </row>
    <row r="285" spans="1:41" s="5" customFormat="1">
      <c r="A285" s="4" t="s">
        <v>7538</v>
      </c>
      <c r="B285" s="4">
        <v>2012</v>
      </c>
      <c r="C285" s="4" t="s">
        <v>8609</v>
      </c>
      <c r="D285" s="4" t="s">
        <v>8610</v>
      </c>
      <c r="E285" s="4" t="s">
        <v>2413</v>
      </c>
      <c r="F285" s="4">
        <v>234</v>
      </c>
      <c r="G285" s="4" t="s">
        <v>7779</v>
      </c>
      <c r="H285" s="4" t="s">
        <v>8608</v>
      </c>
      <c r="I285" s="4"/>
      <c r="J285" s="4" t="s">
        <v>1627</v>
      </c>
      <c r="K285" s="4">
        <v>705</v>
      </c>
      <c r="L285" s="4" t="s">
        <v>27</v>
      </c>
      <c r="M285" s="4">
        <v>0</v>
      </c>
      <c r="N285" s="4">
        <v>0</v>
      </c>
      <c r="O285" s="4">
        <v>3.5333325999999998E-2</v>
      </c>
      <c r="P285" s="4">
        <v>13538.079958748</v>
      </c>
      <c r="Q285" s="4">
        <v>0</v>
      </c>
      <c r="R285" s="4">
        <v>9.8689999999999998</v>
      </c>
      <c r="S285" s="16">
        <v>229.79</v>
      </c>
      <c r="T285" s="16">
        <v>9.7750000000000004</v>
      </c>
      <c r="U285" s="16" t="s">
        <v>1627</v>
      </c>
      <c r="V285" s="16"/>
      <c r="W285" s="16"/>
      <c r="X285" s="16"/>
      <c r="Y285" s="16"/>
      <c r="Z285" s="16"/>
      <c r="AA285" s="16"/>
      <c r="AB285" s="28" t="str">
        <f>[1]IT!B$2084</f>
        <v>1.(c)</v>
      </c>
      <c r="AC285" s="31" t="str">
        <f>[1]IT!C$2084</f>
        <v>ENEL PRODUZIONE SPA</v>
      </c>
      <c r="AD285" s="31" t="str">
        <f>[1]IT!D$2084</f>
        <v>ENEL PRODUZIONE S.p.A.-CENTRALE “ARCHIMEDE” DI PRIOLO GARGALLO</v>
      </c>
      <c r="AE285" s="31">
        <f>[1]IT!E$2084</f>
        <v>7367</v>
      </c>
      <c r="AF285" s="31" t="str">
        <f>[1]IT!F$2084</f>
        <v>LOC Pantano  Pozzillo</v>
      </c>
      <c r="AG285" s="31" t="str">
        <f>[1]IT!G$2084</f>
        <v>SNC</v>
      </c>
      <c r="AH285" s="31" t="str">
        <f>[1]IT!H$2084</f>
        <v>PRIOLO GARGALLO</v>
      </c>
      <c r="AI285" s="31" t="str">
        <f>[1]IT!I$2084</f>
        <v>96010</v>
      </c>
      <c r="AJ285" s="31">
        <f>[1]IT!J$2084</f>
        <v>368</v>
      </c>
      <c r="AK285" s="31">
        <f>[1]IT!K$2084</f>
        <v>0</v>
      </c>
      <c r="AL285" s="31">
        <f>[1]IT!L$2084</f>
        <v>0</v>
      </c>
      <c r="AM285" s="31">
        <f>[1]IT!M$2084</f>
        <v>1380</v>
      </c>
      <c r="AN285" s="8" t="s">
        <v>810</v>
      </c>
    </row>
    <row r="286" spans="1:41" s="5" customFormat="1">
      <c r="A286" s="4" t="s">
        <v>7538</v>
      </c>
      <c r="B286" s="4">
        <v>2012</v>
      </c>
      <c r="C286" s="4" t="s">
        <v>8713</v>
      </c>
      <c r="D286" s="4" t="s">
        <v>8714</v>
      </c>
      <c r="E286" s="4" t="s">
        <v>2939</v>
      </c>
      <c r="F286" s="4">
        <v>350</v>
      </c>
      <c r="G286" s="4" t="s">
        <v>8715</v>
      </c>
      <c r="H286" s="4" t="s">
        <v>8716</v>
      </c>
      <c r="I286" s="4"/>
      <c r="J286" s="4" t="s">
        <v>633</v>
      </c>
      <c r="K286" s="4">
        <v>1313.74</v>
      </c>
      <c r="L286" s="4" t="s">
        <v>8</v>
      </c>
      <c r="M286" s="4">
        <v>0</v>
      </c>
      <c r="N286" s="4">
        <v>0</v>
      </c>
      <c r="O286" s="4">
        <v>5380</v>
      </c>
      <c r="P286" s="4">
        <v>10100</v>
      </c>
      <c r="Q286" s="4">
        <v>12400</v>
      </c>
      <c r="R286" s="4">
        <v>6037.33</v>
      </c>
      <c r="S286" s="16">
        <v>1370.09</v>
      </c>
      <c r="T286" s="16">
        <v>161.91</v>
      </c>
      <c r="U286" s="16" t="s">
        <v>1627</v>
      </c>
      <c r="V286" s="16"/>
      <c r="W286" s="16"/>
      <c r="X286" s="16"/>
      <c r="Y286" s="16"/>
      <c r="Z286" s="16"/>
      <c r="AA286" s="16"/>
      <c r="AB286" s="28" t="str">
        <f>[1]IT!B$2090</f>
        <v>1.(a)</v>
      </c>
      <c r="AC286" s="31" t="str">
        <f>[1]IT!C$2090</f>
        <v>ISAB S.r.l.</v>
      </c>
      <c r="AD286" s="31" t="str">
        <f>[1]IT!D$2090</f>
        <v>Raffineria ISAB Impianti SUD</v>
      </c>
      <c r="AE286" s="31">
        <f>[1]IT!E$2090</f>
        <v>7363</v>
      </c>
      <c r="AF286" s="31" t="str">
        <f>[1]IT!F$2090</f>
        <v>ex S.S. 114</v>
      </c>
      <c r="AG286" s="31" t="str">
        <f>[1]IT!G$2090</f>
        <v>km 146</v>
      </c>
      <c r="AH286" s="31" t="str">
        <f>[1]IT!H$2090</f>
        <v>PRIOLO GARGALLO</v>
      </c>
      <c r="AI286" s="31" t="str">
        <f>[1]IT!I$2090</f>
        <v>96010</v>
      </c>
      <c r="AJ286" s="31">
        <f>[1]IT!J$2090</f>
        <v>1370</v>
      </c>
      <c r="AK286" s="31">
        <f>[1]IT!K$2090</f>
        <v>6040</v>
      </c>
      <c r="AL286" s="31">
        <f>[1]IT!L$2090</f>
        <v>73</v>
      </c>
      <c r="AM286" s="31">
        <f>[1]IT!M$2090</f>
        <v>1820</v>
      </c>
      <c r="AN286" s="8" t="s">
        <v>810</v>
      </c>
    </row>
    <row r="287" spans="1:41" s="5" customFormat="1">
      <c r="A287" s="4" t="s">
        <v>7538</v>
      </c>
      <c r="B287" s="4">
        <v>2012</v>
      </c>
      <c r="C287" s="4" t="s">
        <v>8717</v>
      </c>
      <c r="D287" s="4" t="s">
        <v>8718</v>
      </c>
      <c r="E287" s="4" t="s">
        <v>2931</v>
      </c>
      <c r="F287" s="4">
        <v>348</v>
      </c>
      <c r="G287" s="4" t="s">
        <v>8719</v>
      </c>
      <c r="H287" s="4" t="s">
        <v>8720</v>
      </c>
      <c r="I287" s="4"/>
      <c r="J287" s="4" t="s">
        <v>1627</v>
      </c>
      <c r="K287" s="4">
        <v>1325</v>
      </c>
      <c r="L287" s="4" t="s">
        <v>27</v>
      </c>
      <c r="M287" s="4">
        <v>0</v>
      </c>
      <c r="N287" s="4">
        <v>0</v>
      </c>
      <c r="O287" s="4">
        <v>951.01639361000002</v>
      </c>
      <c r="P287" s="4">
        <v>2136.6282498</v>
      </c>
      <c r="Q287" s="4">
        <v>27004.039153000002</v>
      </c>
      <c r="R287" s="4">
        <v>433.16660561530801</v>
      </c>
      <c r="S287" s="16">
        <v>816.26806128022099</v>
      </c>
      <c r="T287" s="16">
        <v>62.523713888889198</v>
      </c>
      <c r="U287" s="16" t="s">
        <v>1627</v>
      </c>
      <c r="V287" s="16"/>
      <c r="W287" s="16"/>
      <c r="X287" s="16"/>
      <c r="Y287" s="16"/>
      <c r="Z287" s="16"/>
      <c r="AA287" s="16"/>
      <c r="AB287" s="28" t="str">
        <f>[1]IT!B$2088</f>
        <v>1.(c)</v>
      </c>
      <c r="AC287" s="31" t="str">
        <f>[1]IT!C$2088</f>
        <v>ISAB ENERGY S.R.L.</v>
      </c>
      <c r="AD287" s="31" t="str">
        <f>[1]IT!D$2088</f>
        <v>ISAB ENERGY Impianto IGCC</v>
      </c>
      <c r="AE287" s="31">
        <f>[1]IT!E$2088</f>
        <v>7362</v>
      </c>
      <c r="AF287" s="31" t="str">
        <f>[1]IT!F$2088</f>
        <v>Strada Provinciale ex SS 114 km 144</v>
      </c>
      <c r="AG287" s="31" t="str">
        <f>[1]IT!G$2088</f>
        <v>SNC</v>
      </c>
      <c r="AH287" s="31" t="str">
        <f>[1]IT!H$2088</f>
        <v>PRIOLO GARGALLO</v>
      </c>
      <c r="AI287" s="31" t="str">
        <f>[1]IT!I$2088</f>
        <v>96010</v>
      </c>
      <c r="AJ287" s="31">
        <f>[1]IT!J$2088</f>
        <v>816</v>
      </c>
      <c r="AK287" s="31">
        <f>[1]IT!K$2088</f>
        <v>433</v>
      </c>
      <c r="AL287" s="31">
        <f>[1]IT!L$2088</f>
        <v>0</v>
      </c>
      <c r="AM287" s="31">
        <f>[1]IT!M$2088</f>
        <v>2860</v>
      </c>
      <c r="AN287" s="8" t="s">
        <v>810</v>
      </c>
    </row>
    <row r="288" spans="1:41" s="5" customFormat="1">
      <c r="A288" s="4" t="s">
        <v>7538</v>
      </c>
      <c r="B288" s="4">
        <v>2012</v>
      </c>
      <c r="C288" s="4" t="s">
        <v>7807</v>
      </c>
      <c r="D288" s="4" t="s">
        <v>7808</v>
      </c>
      <c r="E288" s="4" t="s">
        <v>3014</v>
      </c>
      <c r="F288" s="4">
        <v>367</v>
      </c>
      <c r="G288" s="4" t="s">
        <v>7809</v>
      </c>
      <c r="H288" s="4" t="s">
        <v>7810</v>
      </c>
      <c r="I288" s="4"/>
      <c r="J288" s="4" t="s">
        <v>1627</v>
      </c>
      <c r="K288" s="4">
        <v>74.42</v>
      </c>
      <c r="L288" s="4" t="s">
        <v>8</v>
      </c>
      <c r="M288" s="4">
        <v>0</v>
      </c>
      <c r="N288" s="4">
        <v>0</v>
      </c>
      <c r="O288" s="4">
        <v>0</v>
      </c>
      <c r="P288" s="4">
        <v>0</v>
      </c>
      <c r="Q288" s="4">
        <v>923.28458207000006</v>
      </c>
      <c r="R288" s="4">
        <v>0.99</v>
      </c>
      <c r="S288" s="16">
        <v>7.6</v>
      </c>
      <c r="T288" s="16">
        <v>0.13</v>
      </c>
      <c r="U288" s="16" t="s">
        <v>1627</v>
      </c>
      <c r="V288" s="16"/>
      <c r="W288" s="16"/>
      <c r="X288" s="16"/>
      <c r="Y288" s="16"/>
      <c r="Z288" s="16"/>
      <c r="AA288" s="16"/>
      <c r="AB288" s="28" t="str">
        <f>[1]IT!B$2091</f>
        <v>4.(a)</v>
      </c>
      <c r="AC288" s="31" t="str">
        <f>[1]IT!C$2091</f>
        <v>VERSALIS S.P.A.</v>
      </c>
      <c r="AD288" s="31" t="str">
        <f>[1]IT!D$2091</f>
        <v>Stabilimento di Priolo</v>
      </c>
      <c r="AE288" s="31">
        <f>[1]IT!E$2091</f>
        <v>7372</v>
      </c>
      <c r="AF288" s="31" t="str">
        <f>[1]IT!F$2091</f>
        <v>STRADA PROVINCIALE ex S.S. 114</v>
      </c>
      <c r="AG288" s="31" t="str">
        <f>[1]IT!G$2091</f>
        <v>SNC</v>
      </c>
      <c r="AH288" s="31" t="str">
        <f>[1]IT!H$2091</f>
        <v>PRIOLO GARGALLO</v>
      </c>
      <c r="AI288" s="31" t="str">
        <f>[1]IT!I$2091</f>
        <v>96010</v>
      </c>
      <c r="AJ288" s="31">
        <f>[1]IT!J$2091</f>
        <v>626</v>
      </c>
      <c r="AK288" s="31">
        <f>[1]IT!K$2091</f>
        <v>0</v>
      </c>
      <c r="AL288" s="31">
        <f>[1]IT!L$2091</f>
        <v>0</v>
      </c>
      <c r="AM288" s="31">
        <f>[1]IT!M$2091</f>
        <v>876</v>
      </c>
      <c r="AN288" s="42" t="s">
        <v>810</v>
      </c>
      <c r="AO288" s="31"/>
    </row>
    <row r="289" spans="1:41" s="5" customFormat="1">
      <c r="A289" s="4" t="s">
        <v>7538</v>
      </c>
      <c r="B289" s="4">
        <v>2012</v>
      </c>
      <c r="C289" s="4" t="s">
        <v>8110</v>
      </c>
      <c r="D289" s="4" t="s">
        <v>8111</v>
      </c>
      <c r="E289" s="4" t="s">
        <v>3019</v>
      </c>
      <c r="F289" s="4">
        <v>368</v>
      </c>
      <c r="G289" s="4" t="s">
        <v>7809</v>
      </c>
      <c r="H289" s="4" t="s">
        <v>7810</v>
      </c>
      <c r="I289" s="4"/>
      <c r="J289" s="4" t="s">
        <v>1627</v>
      </c>
      <c r="K289" s="4">
        <v>172</v>
      </c>
      <c r="L289" s="4" t="s">
        <v>8</v>
      </c>
      <c r="M289" s="4">
        <v>0</v>
      </c>
      <c r="N289" s="4">
        <v>0</v>
      </c>
      <c r="O289" s="4">
        <v>72.841899647999995</v>
      </c>
      <c r="P289" s="4">
        <v>0</v>
      </c>
      <c r="Q289" s="4">
        <v>2822.6586791</v>
      </c>
      <c r="R289" s="4">
        <v>4.42</v>
      </c>
      <c r="S289" s="16">
        <v>105.46</v>
      </c>
      <c r="T289" s="16">
        <v>0.57599999999999996</v>
      </c>
      <c r="U289" s="16" t="s">
        <v>1627</v>
      </c>
      <c r="V289" s="16"/>
      <c r="W289" s="16"/>
      <c r="X289" s="16"/>
      <c r="Y289" s="16"/>
      <c r="Z289" s="16"/>
      <c r="AA289" s="16"/>
      <c r="AB289" s="28" t="str">
        <f>[1]IT!B$2091</f>
        <v>4.(a)</v>
      </c>
      <c r="AC289" s="31" t="str">
        <f>[1]IT!C$2091</f>
        <v>VERSALIS S.P.A.</v>
      </c>
      <c r="AD289" s="31" t="str">
        <f>[1]IT!D$2091</f>
        <v>Stabilimento di Priolo</v>
      </c>
      <c r="AE289" s="31">
        <f>[1]IT!E$2091</f>
        <v>7372</v>
      </c>
      <c r="AF289" s="31" t="str">
        <f>[1]IT!F$2091</f>
        <v>STRADA PROVINCIALE ex S.S. 114</v>
      </c>
      <c r="AG289" s="31" t="str">
        <f>[1]IT!G$2091</f>
        <v>SNC</v>
      </c>
      <c r="AH289" s="31" t="str">
        <f>[1]IT!H$2091</f>
        <v>PRIOLO GARGALLO</v>
      </c>
      <c r="AI289" s="31" t="str">
        <f>[1]IT!I$2091</f>
        <v>96010</v>
      </c>
      <c r="AJ289" s="31">
        <f>[1]IT!J$2091</f>
        <v>626</v>
      </c>
      <c r="AK289" s="31">
        <f>[1]IT!K$2091</f>
        <v>0</v>
      </c>
      <c r="AL289" s="31">
        <f>[1]IT!L$2091</f>
        <v>0</v>
      </c>
      <c r="AM289" s="31">
        <f>[1]IT!M$2091</f>
        <v>876</v>
      </c>
      <c r="AN289" s="8" t="s">
        <v>810</v>
      </c>
    </row>
    <row r="290" spans="1:41" s="5" customFormat="1">
      <c r="A290" s="4" t="s">
        <v>7538</v>
      </c>
      <c r="B290" s="4">
        <v>2012</v>
      </c>
      <c r="C290" s="4" t="s">
        <v>8333</v>
      </c>
      <c r="D290" s="4" t="s">
        <v>8334</v>
      </c>
      <c r="E290" s="4" t="s">
        <v>2935</v>
      </c>
      <c r="F290" s="4">
        <v>349</v>
      </c>
      <c r="G290" s="4" t="s">
        <v>8335</v>
      </c>
      <c r="H290" s="4" t="s">
        <v>8336</v>
      </c>
      <c r="I290" s="4"/>
      <c r="J290" s="4" t="s">
        <v>633</v>
      </c>
      <c r="K290" s="4">
        <v>405.16</v>
      </c>
      <c r="L290" s="4" t="s">
        <v>8</v>
      </c>
      <c r="M290" s="4">
        <v>0</v>
      </c>
      <c r="N290" s="4">
        <v>0</v>
      </c>
      <c r="O290" s="4">
        <v>1339.1568093000001</v>
      </c>
      <c r="P290" s="4">
        <v>539.125914743875</v>
      </c>
      <c r="Q290" s="4">
        <v>4079.5221494000002</v>
      </c>
      <c r="R290" s="4">
        <v>358</v>
      </c>
      <c r="S290" s="16">
        <v>383</v>
      </c>
      <c r="T290" s="16">
        <v>12</v>
      </c>
      <c r="U290" s="16" t="s">
        <v>1627</v>
      </c>
      <c r="V290" s="16"/>
      <c r="W290" s="16"/>
      <c r="X290" s="16"/>
      <c r="Y290" s="16"/>
      <c r="Z290" s="16"/>
      <c r="AA290" s="16"/>
      <c r="AB290" s="28" t="str">
        <f>[1]IT!B$2089</f>
        <v>1.(a)</v>
      </c>
      <c r="AC290" s="31" t="str">
        <f>[1]IT!C$2089</f>
        <v>ISAB S.r.l.</v>
      </c>
      <c r="AD290" s="31" t="str">
        <f>[1]IT!D$2089</f>
        <v>Raffineria ISAB Impianti Nord</v>
      </c>
      <c r="AE290" s="31">
        <f>[1]IT!E$2089</f>
        <v>7364</v>
      </c>
      <c r="AF290" s="31" t="str">
        <f>[1]IT!F$2089</f>
        <v>Strada Provinciale ex SS114 Litoranea Priolese</v>
      </c>
      <c r="AG290" s="31" t="str">
        <f>[1]IT!G$2089</f>
        <v>Km 9,5</v>
      </c>
      <c r="AH290" s="31" t="str">
        <f>[1]IT!H$2089</f>
        <v>PRIOLO GARGALLO</v>
      </c>
      <c r="AI290" s="31" t="str">
        <f>[1]IT!I$2089</f>
        <v>96010</v>
      </c>
      <c r="AJ290" s="31">
        <f>[1]IT!J$2089</f>
        <v>427</v>
      </c>
      <c r="AK290" s="31">
        <f>[1]IT!K$2089</f>
        <v>510</v>
      </c>
      <c r="AL290" s="31">
        <f>[1]IT!L$2089</f>
        <v>0</v>
      </c>
      <c r="AM290" s="31">
        <f>[1]IT!M$2089</f>
        <v>737</v>
      </c>
      <c r="AN290" s="8" t="s">
        <v>810</v>
      </c>
    </row>
    <row r="291" spans="1:41" s="5" customFormat="1">
      <c r="A291" s="4" t="s">
        <v>7538</v>
      </c>
      <c r="B291" s="4">
        <v>2012</v>
      </c>
      <c r="C291" s="4" t="s">
        <v>8636</v>
      </c>
      <c r="D291" s="4" t="s">
        <v>8637</v>
      </c>
      <c r="E291" s="4" t="s">
        <v>3462</v>
      </c>
      <c r="F291" s="4">
        <v>468</v>
      </c>
      <c r="G291" s="4" t="s">
        <v>8545</v>
      </c>
      <c r="H291" s="4" t="s">
        <v>8638</v>
      </c>
      <c r="I291" s="4"/>
      <c r="J291" s="4" t="s">
        <v>1627</v>
      </c>
      <c r="K291" s="4">
        <v>727.52</v>
      </c>
      <c r="L291" s="4" t="s">
        <v>27</v>
      </c>
      <c r="M291" s="4">
        <v>0</v>
      </c>
      <c r="N291" s="4">
        <v>0</v>
      </c>
      <c r="O291" s="4">
        <v>0</v>
      </c>
      <c r="P291" s="4">
        <v>6035.4276559999998</v>
      </c>
      <c r="Q291" s="4">
        <v>0</v>
      </c>
      <c r="R291" s="4">
        <v>0</v>
      </c>
      <c r="S291" s="16">
        <v>79.8</v>
      </c>
      <c r="T291" s="16">
        <v>0</v>
      </c>
      <c r="U291" s="16" t="s">
        <v>1627</v>
      </c>
      <c r="V291" s="16"/>
      <c r="W291" s="16"/>
      <c r="X291" s="16"/>
      <c r="Y291" s="16"/>
      <c r="Z291" s="16"/>
      <c r="AA291" s="16"/>
      <c r="AB291" s="28" t="str">
        <f>[1]IT!B$2098</f>
        <v>1.(c)</v>
      </c>
      <c r="AC291" s="31" t="str">
        <f>[1]IT!C$2098</f>
        <v>Tirreno Power SpA</v>
      </c>
      <c r="AD291" s="31" t="str">
        <f>[1]IT!D$2098</f>
        <v>Centrale Vado Ligure</v>
      </c>
      <c r="AE291" s="31">
        <f>[1]IT!E$2098</f>
        <v>4859</v>
      </c>
      <c r="AF291" s="31" t="str">
        <f>[1]IT!F$2098</f>
        <v>Via A. Diaz</v>
      </c>
      <c r="AG291" s="31" t="str">
        <f>[1]IT!G$2098</f>
        <v>128</v>
      </c>
      <c r="AH291" s="31" t="str">
        <f>[1]IT!H$2098</f>
        <v>QUILIANO</v>
      </c>
      <c r="AI291" s="31" t="str">
        <f>[1]IT!I$2098</f>
        <v>17047</v>
      </c>
      <c r="AJ291" s="31">
        <f>[1]IT!J$2098</f>
        <v>3200</v>
      </c>
      <c r="AK291" s="31">
        <f>[1]IT!K$2098</f>
        <v>5590</v>
      </c>
      <c r="AL291" s="31">
        <f>[1]IT!L$2098</f>
        <v>0</v>
      </c>
      <c r="AM291" s="31">
        <f>[1]IT!M$2098</f>
        <v>4520</v>
      </c>
      <c r="AN291" s="8" t="s">
        <v>810</v>
      </c>
    </row>
    <row r="292" spans="1:41" s="5" customFormat="1">
      <c r="A292" s="4" t="s">
        <v>7538</v>
      </c>
      <c r="B292" s="4">
        <v>2012</v>
      </c>
      <c r="C292" s="4" t="s">
        <v>8656</v>
      </c>
      <c r="D292" s="4" t="s">
        <v>8657</v>
      </c>
      <c r="E292" s="4" t="s">
        <v>3466</v>
      </c>
      <c r="F292" s="4">
        <v>469</v>
      </c>
      <c r="G292" s="4" t="s">
        <v>8545</v>
      </c>
      <c r="H292" s="4" t="s">
        <v>8638</v>
      </c>
      <c r="I292" s="4"/>
      <c r="J292" s="4" t="s">
        <v>1627</v>
      </c>
      <c r="K292" s="4">
        <v>741.48</v>
      </c>
      <c r="L292" s="4" t="s">
        <v>27</v>
      </c>
      <c r="M292" s="4">
        <v>0</v>
      </c>
      <c r="N292" s="4">
        <v>0</v>
      </c>
      <c r="O292" s="4">
        <v>0</v>
      </c>
      <c r="P292" s="4">
        <v>6305.6946515999998</v>
      </c>
      <c r="Q292" s="4">
        <v>0</v>
      </c>
      <c r="R292" s="4">
        <v>0</v>
      </c>
      <c r="S292" s="16">
        <v>110.1</v>
      </c>
      <c r="T292" s="16">
        <v>0</v>
      </c>
      <c r="U292" s="16" t="s">
        <v>1627</v>
      </c>
      <c r="V292" s="16"/>
      <c r="W292" s="16"/>
      <c r="X292" s="16"/>
      <c r="Y292" s="16"/>
      <c r="Z292" s="16"/>
      <c r="AA292" s="16"/>
      <c r="AB292" s="28" t="str">
        <f>[1]IT!B$2098</f>
        <v>1.(c)</v>
      </c>
      <c r="AC292" s="31" t="str">
        <f>[1]IT!C$2098</f>
        <v>Tirreno Power SpA</v>
      </c>
      <c r="AD292" s="31" t="str">
        <f>[1]IT!D$2098</f>
        <v>Centrale Vado Ligure</v>
      </c>
      <c r="AE292" s="31">
        <f>[1]IT!E$2098</f>
        <v>4859</v>
      </c>
      <c r="AF292" s="31" t="str">
        <f>[1]IT!F$2098</f>
        <v>Via A. Diaz</v>
      </c>
      <c r="AG292" s="31" t="str">
        <f>[1]IT!G$2098</f>
        <v>128</v>
      </c>
      <c r="AH292" s="31" t="str">
        <f>[1]IT!H$2098</f>
        <v>QUILIANO</v>
      </c>
      <c r="AI292" s="31" t="str">
        <f>[1]IT!I$2098</f>
        <v>17047</v>
      </c>
      <c r="AJ292" s="31">
        <f>[1]IT!J$2098</f>
        <v>3200</v>
      </c>
      <c r="AK292" s="31">
        <f>[1]IT!K$2098</f>
        <v>5590</v>
      </c>
      <c r="AL292" s="31">
        <f>[1]IT!L$2098</f>
        <v>0</v>
      </c>
      <c r="AM292" s="31">
        <f>[1]IT!M$2098</f>
        <v>4520</v>
      </c>
      <c r="AN292" s="8" t="s">
        <v>810</v>
      </c>
    </row>
    <row r="293" spans="1:41" s="5" customFormat="1">
      <c r="A293" s="4" t="s">
        <v>7538</v>
      </c>
      <c r="B293" s="4">
        <v>2012</v>
      </c>
      <c r="C293" s="4" t="s">
        <v>8692</v>
      </c>
      <c r="D293" s="4" t="s">
        <v>8693</v>
      </c>
      <c r="E293" s="4" t="s">
        <v>3470</v>
      </c>
      <c r="F293" s="4">
        <v>470</v>
      </c>
      <c r="G293" s="4" t="s">
        <v>8545</v>
      </c>
      <c r="H293" s="4" t="s">
        <v>8638</v>
      </c>
      <c r="I293" s="4"/>
      <c r="J293" s="4" t="s">
        <v>1627</v>
      </c>
      <c r="K293" s="4">
        <v>825</v>
      </c>
      <c r="L293" s="4" t="s">
        <v>8</v>
      </c>
      <c r="M293" s="4">
        <v>0</v>
      </c>
      <c r="N293" s="4">
        <v>21018.891657</v>
      </c>
      <c r="O293" s="4">
        <v>337.73163273</v>
      </c>
      <c r="P293" s="4">
        <v>0</v>
      </c>
      <c r="Q293" s="4">
        <v>0</v>
      </c>
      <c r="R293" s="4">
        <v>2763.7</v>
      </c>
      <c r="S293" s="16">
        <v>1533.5</v>
      </c>
      <c r="T293" s="16">
        <v>25.2</v>
      </c>
      <c r="U293" s="16" t="s">
        <v>1627</v>
      </c>
      <c r="V293" s="16"/>
      <c r="W293" s="16"/>
      <c r="X293" s="16"/>
      <c r="Y293" s="16"/>
      <c r="Z293" s="16"/>
      <c r="AA293" s="16"/>
      <c r="AB293" s="28" t="str">
        <f>[1]IT!B$2098</f>
        <v>1.(c)</v>
      </c>
      <c r="AC293" s="31" t="str">
        <f>[1]IT!C$2098</f>
        <v>Tirreno Power SpA</v>
      </c>
      <c r="AD293" s="31" t="str">
        <f>[1]IT!D$2098</f>
        <v>Centrale Vado Ligure</v>
      </c>
      <c r="AE293" s="31">
        <f>[1]IT!E$2098</f>
        <v>4859</v>
      </c>
      <c r="AF293" s="31" t="str">
        <f>[1]IT!F$2098</f>
        <v>Via A. Diaz</v>
      </c>
      <c r="AG293" s="31" t="str">
        <f>[1]IT!G$2098</f>
        <v>128</v>
      </c>
      <c r="AH293" s="31" t="str">
        <f>[1]IT!H$2098</f>
        <v>QUILIANO</v>
      </c>
      <c r="AI293" s="31" t="str">
        <f>[1]IT!I$2098</f>
        <v>17047</v>
      </c>
      <c r="AJ293" s="31">
        <f>[1]IT!J$2098</f>
        <v>3200</v>
      </c>
      <c r="AK293" s="31">
        <f>[1]IT!K$2098</f>
        <v>5590</v>
      </c>
      <c r="AL293" s="31">
        <f>[1]IT!L$2098</f>
        <v>0</v>
      </c>
      <c r="AM293" s="31">
        <f>[1]IT!M$2098</f>
        <v>4520</v>
      </c>
      <c r="AN293" s="8" t="s">
        <v>810</v>
      </c>
    </row>
    <row r="294" spans="1:41" s="5" customFormat="1">
      <c r="A294" s="4" t="s">
        <v>7538</v>
      </c>
      <c r="B294" s="4">
        <v>2012</v>
      </c>
      <c r="C294" s="4" t="s">
        <v>8694</v>
      </c>
      <c r="D294" s="4" t="s">
        <v>8695</v>
      </c>
      <c r="E294" s="4" t="s">
        <v>3474</v>
      </c>
      <c r="F294" s="4">
        <v>471</v>
      </c>
      <c r="G294" s="4" t="s">
        <v>8545</v>
      </c>
      <c r="H294" s="4" t="s">
        <v>8638</v>
      </c>
      <c r="I294" s="4"/>
      <c r="J294" s="4" t="s">
        <v>1627</v>
      </c>
      <c r="K294" s="4">
        <v>825</v>
      </c>
      <c r="L294" s="4" t="s">
        <v>8</v>
      </c>
      <c r="M294" s="4">
        <v>0</v>
      </c>
      <c r="N294" s="4">
        <v>20557.463994999998</v>
      </c>
      <c r="O294" s="4">
        <v>282.42161174</v>
      </c>
      <c r="P294" s="4">
        <v>0</v>
      </c>
      <c r="Q294" s="4">
        <v>0</v>
      </c>
      <c r="R294" s="4">
        <v>2822.1</v>
      </c>
      <c r="S294" s="16">
        <v>1477.8</v>
      </c>
      <c r="T294" s="16">
        <v>37.200000000000003</v>
      </c>
      <c r="U294" s="16" t="s">
        <v>1627</v>
      </c>
      <c r="V294" s="16"/>
      <c r="W294" s="16"/>
      <c r="X294" s="16"/>
      <c r="Y294" s="16"/>
      <c r="Z294" s="16"/>
      <c r="AA294" s="16"/>
      <c r="AB294" s="28" t="str">
        <f>[1]IT!B$2098</f>
        <v>1.(c)</v>
      </c>
      <c r="AC294" s="31" t="str">
        <f>[1]IT!C$2098</f>
        <v>Tirreno Power SpA</v>
      </c>
      <c r="AD294" s="31" t="str">
        <f>[1]IT!D$2098</f>
        <v>Centrale Vado Ligure</v>
      </c>
      <c r="AE294" s="31">
        <f>[1]IT!E$2098</f>
        <v>4859</v>
      </c>
      <c r="AF294" s="31" t="str">
        <f>[1]IT!F$2098</f>
        <v>Via A. Diaz</v>
      </c>
      <c r="AG294" s="31" t="str">
        <f>[1]IT!G$2098</f>
        <v>128</v>
      </c>
      <c r="AH294" s="31" t="str">
        <f>[1]IT!H$2098</f>
        <v>QUILIANO</v>
      </c>
      <c r="AI294" s="31" t="str">
        <f>[1]IT!I$2098</f>
        <v>17047</v>
      </c>
      <c r="AJ294" s="31">
        <f>[1]IT!J$2098</f>
        <v>3200</v>
      </c>
      <c r="AK294" s="31">
        <f>[1]IT!K$2098</f>
        <v>5590</v>
      </c>
      <c r="AL294" s="31">
        <f>[1]IT!L$2098</f>
        <v>0</v>
      </c>
      <c r="AM294" s="31">
        <f>[1]IT!M$2098</f>
        <v>4520</v>
      </c>
      <c r="AN294" s="8" t="s">
        <v>810</v>
      </c>
    </row>
    <row r="295" spans="1:41" s="5" customFormat="1">
      <c r="A295" s="4" t="s">
        <v>7538</v>
      </c>
      <c r="B295" s="4">
        <v>2012</v>
      </c>
      <c r="C295" s="4" t="s">
        <v>8280</v>
      </c>
      <c r="D295" s="4" t="s">
        <v>8281</v>
      </c>
      <c r="E295" s="4" t="s">
        <v>2571</v>
      </c>
      <c r="F295" s="4">
        <v>269</v>
      </c>
      <c r="G295" s="4" t="s">
        <v>8282</v>
      </c>
      <c r="H295" s="4" t="s">
        <v>8283</v>
      </c>
      <c r="I295" s="4"/>
      <c r="J295" s="4" t="s">
        <v>1627</v>
      </c>
      <c r="K295" s="4">
        <v>323</v>
      </c>
      <c r="L295" s="4" t="s">
        <v>8</v>
      </c>
      <c r="M295" s="4">
        <v>0</v>
      </c>
      <c r="N295" s="4">
        <v>0</v>
      </c>
      <c r="O295" s="4">
        <v>0</v>
      </c>
      <c r="P295" s="4">
        <v>0</v>
      </c>
      <c r="Q295" s="4">
        <v>0</v>
      </c>
      <c r="R295" s="4">
        <v>0</v>
      </c>
      <c r="S295" s="16">
        <v>0</v>
      </c>
      <c r="T295" s="16">
        <v>0</v>
      </c>
      <c r="U295" s="16" t="s">
        <v>1627</v>
      </c>
      <c r="V295" s="16"/>
      <c r="W295" s="16"/>
      <c r="X295" s="16"/>
      <c r="Y295" s="16"/>
      <c r="Z295" s="16"/>
      <c r="AA295" s="16"/>
      <c r="AB295" s="28" t="str">
        <f>[1]IT!B$2131</f>
        <v>1.(c)</v>
      </c>
      <c r="AC295" s="31" t="str">
        <f>[1]IT!C$2131</f>
        <v>ENIPOWER S.P.A.</v>
      </c>
      <c r="AD295" s="31" t="str">
        <f>[1]IT!D$2131</f>
        <v>Enipower Stabilimento di Ravenna</v>
      </c>
      <c r="AE295" s="31">
        <f>[1]IT!E$2131</f>
        <v>5038</v>
      </c>
      <c r="AF295" s="31" t="str">
        <f>[1]IT!F$2131</f>
        <v>VIA Baiona</v>
      </c>
      <c r="AG295" s="31" t="str">
        <f>[1]IT!G$2131</f>
        <v>107</v>
      </c>
      <c r="AH295" s="31" t="str">
        <f>[1]IT!H$2131</f>
        <v>RAVENNA</v>
      </c>
      <c r="AI295" s="31" t="str">
        <f>[1]IT!I$2131</f>
        <v>48123</v>
      </c>
      <c r="AJ295" s="31">
        <f>[1]IT!J$2131</f>
        <v>595</v>
      </c>
      <c r="AK295" s="31">
        <f>[1]IT!K$2131</f>
        <v>0</v>
      </c>
      <c r="AL295" s="31">
        <f>[1]IT!L$2131</f>
        <v>0</v>
      </c>
      <c r="AM295" s="31">
        <f>[1]IT!M$2131</f>
        <v>1920</v>
      </c>
      <c r="AN295" s="8" t="s">
        <v>810</v>
      </c>
    </row>
    <row r="296" spans="1:41" s="5" customFormat="1">
      <c r="A296" s="4" t="s">
        <v>7538</v>
      </c>
      <c r="B296" s="4">
        <v>2012</v>
      </c>
      <c r="C296" s="4" t="s">
        <v>8323</v>
      </c>
      <c r="D296" s="4" t="s">
        <v>8324</v>
      </c>
      <c r="E296" s="4" t="s">
        <v>2575</v>
      </c>
      <c r="F296" s="4">
        <v>270</v>
      </c>
      <c r="G296" s="4" t="s">
        <v>8282</v>
      </c>
      <c r="H296" s="4" t="s">
        <v>8283</v>
      </c>
      <c r="I296" s="4"/>
      <c r="J296" s="4" t="s">
        <v>1627</v>
      </c>
      <c r="K296" s="4">
        <v>395</v>
      </c>
      <c r="L296" s="4" t="s">
        <v>27</v>
      </c>
      <c r="M296" s="4">
        <v>0</v>
      </c>
      <c r="N296" s="4">
        <v>0</v>
      </c>
      <c r="O296" s="4">
        <v>0</v>
      </c>
      <c r="P296" s="4">
        <v>5441.1160469593715</v>
      </c>
      <c r="Q296" s="4">
        <v>0</v>
      </c>
      <c r="R296" s="4">
        <v>0</v>
      </c>
      <c r="S296" s="16">
        <v>180</v>
      </c>
      <c r="T296" s="16">
        <v>0</v>
      </c>
      <c r="U296" s="16" t="s">
        <v>1627</v>
      </c>
      <c r="V296" s="16"/>
      <c r="W296" s="16"/>
      <c r="X296" s="16"/>
      <c r="Y296" s="16"/>
      <c r="Z296" s="16"/>
      <c r="AA296" s="16"/>
      <c r="AB296" s="28" t="str">
        <f>[1]IT!B$2131</f>
        <v>1.(c)</v>
      </c>
      <c r="AC296" s="31" t="str">
        <f>[1]IT!C$2131</f>
        <v>ENIPOWER S.P.A.</v>
      </c>
      <c r="AD296" s="31" t="str">
        <f>[1]IT!D$2131</f>
        <v>Enipower Stabilimento di Ravenna</v>
      </c>
      <c r="AE296" s="31">
        <f>[1]IT!E$2131</f>
        <v>5038</v>
      </c>
      <c r="AF296" s="31" t="str">
        <f>[1]IT!F$2131</f>
        <v>VIA Baiona</v>
      </c>
      <c r="AG296" s="31" t="str">
        <f>[1]IT!G$2131</f>
        <v>107</v>
      </c>
      <c r="AH296" s="31" t="str">
        <f>[1]IT!H$2131</f>
        <v>RAVENNA</v>
      </c>
      <c r="AI296" s="31" t="str">
        <f>[1]IT!I$2131</f>
        <v>48123</v>
      </c>
      <c r="AJ296" s="31">
        <f>[1]IT!J$2131</f>
        <v>595</v>
      </c>
      <c r="AK296" s="31">
        <f>[1]IT!K$2131</f>
        <v>0</v>
      </c>
      <c r="AL296" s="31">
        <f>[1]IT!L$2131</f>
        <v>0</v>
      </c>
      <c r="AM296" s="31">
        <f>[1]IT!M$2131</f>
        <v>1920</v>
      </c>
      <c r="AN296" s="8" t="s">
        <v>810</v>
      </c>
    </row>
    <row r="297" spans="1:41" s="5" customFormat="1">
      <c r="A297" s="4" t="s">
        <v>7538</v>
      </c>
      <c r="B297" s="4">
        <v>2012</v>
      </c>
      <c r="C297" s="4" t="s">
        <v>8503</v>
      </c>
      <c r="D297" s="4" t="s">
        <v>8504</v>
      </c>
      <c r="E297" s="4" t="s">
        <v>2580</v>
      </c>
      <c r="F297" s="4">
        <v>271</v>
      </c>
      <c r="G297" s="4" t="s">
        <v>8282</v>
      </c>
      <c r="H297" s="4" t="s">
        <v>8283</v>
      </c>
      <c r="I297" s="4"/>
      <c r="J297" s="4" t="s">
        <v>1627</v>
      </c>
      <c r="K297" s="4">
        <v>683</v>
      </c>
      <c r="L297" s="4" t="s">
        <v>27</v>
      </c>
      <c r="M297" s="4">
        <v>0</v>
      </c>
      <c r="N297" s="4">
        <v>0</v>
      </c>
      <c r="O297" s="4">
        <v>0</v>
      </c>
      <c r="P297" s="4">
        <v>14214.608195676592</v>
      </c>
      <c r="Q297" s="4">
        <v>0</v>
      </c>
      <c r="R297" s="4">
        <v>0</v>
      </c>
      <c r="S297" s="16">
        <v>193</v>
      </c>
      <c r="T297" s="16">
        <v>0</v>
      </c>
      <c r="U297" s="16" t="s">
        <v>1627</v>
      </c>
      <c r="V297" s="16"/>
      <c r="W297" s="16"/>
      <c r="X297" s="16"/>
      <c r="Y297" s="16"/>
      <c r="Z297" s="16"/>
      <c r="AA297" s="16"/>
      <c r="AB297" s="28" t="str">
        <f>[1]IT!B$2131</f>
        <v>1.(c)</v>
      </c>
      <c r="AC297" s="31" t="str">
        <f>[1]IT!C$2131</f>
        <v>ENIPOWER S.P.A.</v>
      </c>
      <c r="AD297" s="31" t="str">
        <f>[1]IT!D$2131</f>
        <v>Enipower Stabilimento di Ravenna</v>
      </c>
      <c r="AE297" s="31">
        <f>[1]IT!E$2131</f>
        <v>5038</v>
      </c>
      <c r="AF297" s="31" t="str">
        <f>[1]IT!F$2131</f>
        <v>VIA Baiona</v>
      </c>
      <c r="AG297" s="31" t="str">
        <f>[1]IT!G$2131</f>
        <v>107</v>
      </c>
      <c r="AH297" s="31" t="str">
        <f>[1]IT!H$2131</f>
        <v>RAVENNA</v>
      </c>
      <c r="AI297" s="31" t="str">
        <f>[1]IT!I$2131</f>
        <v>48123</v>
      </c>
      <c r="AJ297" s="31">
        <f>[1]IT!J$2131</f>
        <v>595</v>
      </c>
      <c r="AK297" s="31">
        <f>[1]IT!K$2131</f>
        <v>0</v>
      </c>
      <c r="AL297" s="31">
        <f>[1]IT!L$2131</f>
        <v>0</v>
      </c>
      <c r="AM297" s="31">
        <f>[1]IT!M$2131</f>
        <v>1920</v>
      </c>
      <c r="AN297" s="8" t="s">
        <v>810</v>
      </c>
    </row>
    <row r="298" spans="1:41" s="5" customFormat="1">
      <c r="A298" s="4" t="s">
        <v>7538</v>
      </c>
      <c r="B298" s="4">
        <v>2012</v>
      </c>
      <c r="C298" s="4" t="s">
        <v>8505</v>
      </c>
      <c r="D298" s="4" t="s">
        <v>8506</v>
      </c>
      <c r="E298" s="4" t="s">
        <v>2584</v>
      </c>
      <c r="F298" s="4">
        <v>272</v>
      </c>
      <c r="G298" s="4" t="s">
        <v>8282</v>
      </c>
      <c r="H298" s="4" t="s">
        <v>8283</v>
      </c>
      <c r="I298" s="4"/>
      <c r="J298" s="4" t="s">
        <v>1627</v>
      </c>
      <c r="K298" s="4">
        <v>683</v>
      </c>
      <c r="L298" s="4" t="s">
        <v>27</v>
      </c>
      <c r="M298" s="4">
        <v>0</v>
      </c>
      <c r="N298" s="4">
        <v>0</v>
      </c>
      <c r="O298" s="4">
        <v>0</v>
      </c>
      <c r="P298" s="4">
        <v>15435.84237381712</v>
      </c>
      <c r="Q298" s="4">
        <v>0</v>
      </c>
      <c r="R298" s="4">
        <v>0</v>
      </c>
      <c r="S298" s="16">
        <v>223</v>
      </c>
      <c r="T298" s="16">
        <v>0</v>
      </c>
      <c r="U298" s="16" t="s">
        <v>1627</v>
      </c>
      <c r="V298" s="16"/>
      <c r="W298" s="16"/>
      <c r="X298" s="16"/>
      <c r="Y298" s="16"/>
      <c r="Z298" s="16"/>
      <c r="AA298" s="16"/>
      <c r="AB298" s="28" t="str">
        <f>[1]IT!B$2131</f>
        <v>1.(c)</v>
      </c>
      <c r="AC298" s="31" t="str">
        <f>[1]IT!C$2131</f>
        <v>ENIPOWER S.P.A.</v>
      </c>
      <c r="AD298" s="31" t="str">
        <f>[1]IT!D$2131</f>
        <v>Enipower Stabilimento di Ravenna</v>
      </c>
      <c r="AE298" s="31">
        <f>[1]IT!E$2131</f>
        <v>5038</v>
      </c>
      <c r="AF298" s="31" t="str">
        <f>[1]IT!F$2131</f>
        <v>VIA Baiona</v>
      </c>
      <c r="AG298" s="31" t="str">
        <f>[1]IT!G$2131</f>
        <v>107</v>
      </c>
      <c r="AH298" s="31" t="str">
        <f>[1]IT!H$2131</f>
        <v>RAVENNA</v>
      </c>
      <c r="AI298" s="31" t="str">
        <f>[1]IT!I$2131</f>
        <v>48123</v>
      </c>
      <c r="AJ298" s="31">
        <f>[1]IT!J$2131</f>
        <v>595</v>
      </c>
      <c r="AK298" s="31">
        <f>[1]IT!K$2131</f>
        <v>0</v>
      </c>
      <c r="AL298" s="31">
        <f>[1]IT!L$2131</f>
        <v>0</v>
      </c>
      <c r="AM298" s="31">
        <f>[1]IT!M$2131</f>
        <v>1920</v>
      </c>
      <c r="AN298" s="8" t="s">
        <v>810</v>
      </c>
    </row>
    <row r="299" spans="1:41" s="5" customFormat="1">
      <c r="A299" s="4" t="s">
        <v>7538</v>
      </c>
      <c r="B299" s="4">
        <v>2012</v>
      </c>
      <c r="C299" s="4" t="s">
        <v>8463</v>
      </c>
      <c r="D299" s="4" t="s">
        <v>8464</v>
      </c>
      <c r="E299" s="4" t="s">
        <v>2417</v>
      </c>
      <c r="F299" s="4">
        <v>235</v>
      </c>
      <c r="G299" s="4" t="s">
        <v>7779</v>
      </c>
      <c r="H299" s="4" t="s">
        <v>8465</v>
      </c>
      <c r="I299" s="4"/>
      <c r="J299" s="4" t="s">
        <v>1627</v>
      </c>
      <c r="K299" s="4">
        <v>645</v>
      </c>
      <c r="L299" s="4" t="s">
        <v>27</v>
      </c>
      <c r="M299" s="4">
        <v>0</v>
      </c>
      <c r="N299" s="4">
        <v>0</v>
      </c>
      <c r="O299" s="4">
        <v>0</v>
      </c>
      <c r="P299" s="4">
        <v>4885.8139572999999</v>
      </c>
      <c r="Q299" s="4">
        <v>0</v>
      </c>
      <c r="R299" s="4">
        <v>0</v>
      </c>
      <c r="S299" s="16">
        <v>67.75</v>
      </c>
      <c r="T299" s="16">
        <v>0</v>
      </c>
      <c r="U299" s="16" t="s">
        <v>1627</v>
      </c>
      <c r="V299" s="16"/>
      <c r="W299" s="16"/>
      <c r="X299" s="16"/>
      <c r="Y299" s="16"/>
      <c r="Z299" s="16"/>
      <c r="AA299" s="16"/>
      <c r="AB299" s="28" t="str">
        <f>[1]IT!B$2122</f>
        <v>1.(c)</v>
      </c>
      <c r="AC299" s="31" t="str">
        <f>[1]IT!C$2122</f>
        <v>ENEL PRODUZIONE SPA</v>
      </c>
      <c r="AD299" s="31" t="str">
        <f>[1]IT!D$2122</f>
        <v>CENTRALE A CICLO COMBINATO DI PORTO CORSINI</v>
      </c>
      <c r="AE299" s="31">
        <f>[1]IT!E$2122</f>
        <v>5039</v>
      </c>
      <c r="AF299" s="31" t="str">
        <f>[1]IT!F$2122</f>
        <v>VIA BAIONA</v>
      </c>
      <c r="AG299" s="31" t="str">
        <f>[1]IT!G$2122</f>
        <v>253</v>
      </c>
      <c r="AH299" s="31" t="str">
        <f>[1]IT!H$2122</f>
        <v>RAVENNA</v>
      </c>
      <c r="AI299" s="31" t="str">
        <f>[1]IT!I$2122</f>
        <v>48123</v>
      </c>
      <c r="AJ299" s="31">
        <f>[1]IT!J$2122</f>
        <v>140</v>
      </c>
      <c r="AK299" s="31">
        <f>[1]IT!K$2122</f>
        <v>0</v>
      </c>
      <c r="AL299" s="31">
        <f>[1]IT!L$2122</f>
        <v>0</v>
      </c>
      <c r="AM299" s="31">
        <f>[1]IT!M$2122</f>
        <v>574</v>
      </c>
      <c r="AN299" s="8" t="s">
        <v>810</v>
      </c>
    </row>
    <row r="300" spans="1:41" s="5" customFormat="1">
      <c r="A300" s="4" t="s">
        <v>7538</v>
      </c>
      <c r="B300" s="4">
        <v>2012</v>
      </c>
      <c r="C300" s="4" t="s">
        <v>8466</v>
      </c>
      <c r="D300" s="4" t="s">
        <v>8467</v>
      </c>
      <c r="E300" s="4" t="s">
        <v>2421</v>
      </c>
      <c r="F300" s="4">
        <v>236</v>
      </c>
      <c r="G300" s="4" t="s">
        <v>7779</v>
      </c>
      <c r="H300" s="4" t="s">
        <v>8465</v>
      </c>
      <c r="I300" s="4"/>
      <c r="J300" s="4" t="s">
        <v>1627</v>
      </c>
      <c r="K300" s="4">
        <v>645</v>
      </c>
      <c r="L300" s="4" t="s">
        <v>27</v>
      </c>
      <c r="M300" s="4">
        <v>0</v>
      </c>
      <c r="N300" s="4">
        <v>0</v>
      </c>
      <c r="O300" s="4">
        <v>0</v>
      </c>
      <c r="P300" s="4">
        <v>5541.0990426999997</v>
      </c>
      <c r="Q300" s="4">
        <v>0</v>
      </c>
      <c r="R300" s="4">
        <v>0</v>
      </c>
      <c r="S300" s="16">
        <v>53.61</v>
      </c>
      <c r="T300" s="16">
        <v>0</v>
      </c>
      <c r="U300" s="16" t="s">
        <v>1627</v>
      </c>
      <c r="V300" s="16"/>
      <c r="W300" s="16"/>
      <c r="X300" s="16"/>
      <c r="Y300" s="16"/>
      <c r="Z300" s="16"/>
      <c r="AA300" s="16"/>
      <c r="AB300" s="28" t="str">
        <f>[1]IT!B$2122</f>
        <v>1.(c)</v>
      </c>
      <c r="AC300" s="31" t="str">
        <f>[1]IT!C$2122</f>
        <v>ENEL PRODUZIONE SPA</v>
      </c>
      <c r="AD300" s="31" t="str">
        <f>[1]IT!D$2122</f>
        <v>CENTRALE A CICLO COMBINATO DI PORTO CORSINI</v>
      </c>
      <c r="AE300" s="31">
        <f>[1]IT!E$2122</f>
        <v>5039</v>
      </c>
      <c r="AF300" s="31" t="str">
        <f>[1]IT!F$2122</f>
        <v>VIA BAIONA</v>
      </c>
      <c r="AG300" s="31" t="str">
        <f>[1]IT!G$2122</f>
        <v>253</v>
      </c>
      <c r="AH300" s="31" t="str">
        <f>[1]IT!H$2122</f>
        <v>RAVENNA</v>
      </c>
      <c r="AI300" s="31" t="str">
        <f>[1]IT!I$2122</f>
        <v>48123</v>
      </c>
      <c r="AJ300" s="31">
        <f>[1]IT!J$2122</f>
        <v>140</v>
      </c>
      <c r="AK300" s="31">
        <f>[1]IT!K$2122</f>
        <v>0</v>
      </c>
      <c r="AL300" s="31">
        <f>[1]IT!L$2122</f>
        <v>0</v>
      </c>
      <c r="AM300" s="31">
        <f>[1]IT!M$2122</f>
        <v>574</v>
      </c>
      <c r="AN300" s="8" t="s">
        <v>810</v>
      </c>
    </row>
    <row r="301" spans="1:41" s="5" customFormat="1">
      <c r="A301" s="4" t="s">
        <v>7538</v>
      </c>
      <c r="B301" s="4">
        <v>2012</v>
      </c>
      <c r="C301" s="4" t="s">
        <v>7791</v>
      </c>
      <c r="D301" s="4" t="s">
        <v>7792</v>
      </c>
      <c r="E301" s="4" t="s">
        <v>2541</v>
      </c>
      <c r="F301" s="4">
        <v>263</v>
      </c>
      <c r="G301" s="4" t="s">
        <v>7793</v>
      </c>
      <c r="H301" s="4" t="s">
        <v>7794</v>
      </c>
      <c r="I301" s="4"/>
      <c r="J301" s="4" t="s">
        <v>1627</v>
      </c>
      <c r="K301" s="4">
        <v>70.099999999999994</v>
      </c>
      <c r="L301" s="4" t="s">
        <v>8</v>
      </c>
      <c r="M301" s="4">
        <v>0</v>
      </c>
      <c r="N301" s="4">
        <v>0</v>
      </c>
      <c r="O301" s="4">
        <v>0</v>
      </c>
      <c r="P301" s="4">
        <v>647.28</v>
      </c>
      <c r="Q301" s="4">
        <v>0</v>
      </c>
      <c r="R301" s="4">
        <v>0</v>
      </c>
      <c r="S301" s="16">
        <v>6</v>
      </c>
      <c r="T301" s="16">
        <v>0</v>
      </c>
      <c r="U301" s="16" t="s">
        <v>1627</v>
      </c>
      <c r="V301" s="16"/>
      <c r="W301" s="16"/>
      <c r="X301" s="16"/>
      <c r="Y301" s="16"/>
      <c r="Z301" s="16"/>
      <c r="AA301" s="16"/>
      <c r="AB301" s="28" t="str">
        <f>[1]IT!B$2155</f>
        <v>1.(c)</v>
      </c>
      <c r="AC301" s="31" t="str">
        <f>[1]IT!C$2155</f>
        <v>IREN ENERGIA S.p.A.</v>
      </c>
      <c r="AD301" s="31" t="str">
        <f>[1]IT!D$2155</f>
        <v>POLO ENERGETICO - REGGIO EMILIA</v>
      </c>
      <c r="AE301" s="31">
        <f>[1]IT!E$2155</f>
        <v>5006</v>
      </c>
      <c r="AF301" s="31" t="str">
        <f>[1]IT!F$2155</f>
        <v>VIA HIROSHIMA</v>
      </c>
      <c r="AG301" s="31" t="str">
        <f>[1]IT!G$2155</f>
        <v>5</v>
      </c>
      <c r="AH301" s="31" t="str">
        <f>[1]IT!H$2155</f>
        <v>REGGIO NELL'EMILIA</v>
      </c>
      <c r="AI301" s="31" t="str">
        <f>[1]IT!I$2155</f>
        <v>42100</v>
      </c>
      <c r="AJ301" s="31">
        <f>[1]IT!J$2155</f>
        <v>0</v>
      </c>
      <c r="AK301" s="31">
        <f>[1]IT!K$2155</f>
        <v>0</v>
      </c>
      <c r="AL301" s="31">
        <f>[1]IT!L$2155</f>
        <v>0</v>
      </c>
      <c r="AM301" s="31">
        <f>[1]IT!M$2155</f>
        <v>137</v>
      </c>
      <c r="AN301" s="42" t="s">
        <v>810</v>
      </c>
      <c r="AO301" s="31"/>
    </row>
    <row r="302" spans="1:41" s="5" customFormat="1">
      <c r="A302" s="4" t="s">
        <v>7538</v>
      </c>
      <c r="B302" s="4">
        <v>2012</v>
      </c>
      <c r="C302" s="4" t="s">
        <v>7831</v>
      </c>
      <c r="D302" s="4" t="s">
        <v>7832</v>
      </c>
      <c r="E302" s="4" t="s">
        <v>2546</v>
      </c>
      <c r="F302" s="4">
        <v>264</v>
      </c>
      <c r="G302" s="4" t="s">
        <v>7793</v>
      </c>
      <c r="H302" s="4" t="s">
        <v>7794</v>
      </c>
      <c r="I302" s="4"/>
      <c r="J302" s="4" t="s">
        <v>1627</v>
      </c>
      <c r="K302" s="4">
        <v>76</v>
      </c>
      <c r="L302" s="4" t="s">
        <v>8</v>
      </c>
      <c r="M302" s="4">
        <v>0</v>
      </c>
      <c r="N302" s="4">
        <v>0</v>
      </c>
      <c r="O302" s="4">
        <v>0</v>
      </c>
      <c r="P302" s="4">
        <v>498.67</v>
      </c>
      <c r="Q302" s="4">
        <v>0</v>
      </c>
      <c r="R302" s="4">
        <v>0</v>
      </c>
      <c r="S302" s="16">
        <v>8</v>
      </c>
      <c r="T302" s="16">
        <v>0</v>
      </c>
      <c r="U302" s="16" t="s">
        <v>1627</v>
      </c>
      <c r="V302" s="16"/>
      <c r="W302" s="16"/>
      <c r="X302" s="16"/>
      <c r="Y302" s="16"/>
      <c r="Z302" s="16"/>
      <c r="AA302" s="16"/>
      <c r="AB302" s="28" t="str">
        <f>[1]IT!B$2155</f>
        <v>1.(c)</v>
      </c>
      <c r="AC302" s="31" t="str">
        <f>[1]IT!C$2155</f>
        <v>IREN ENERGIA S.p.A.</v>
      </c>
      <c r="AD302" s="31" t="str">
        <f>[1]IT!D$2155</f>
        <v>POLO ENERGETICO - REGGIO EMILIA</v>
      </c>
      <c r="AE302" s="31">
        <f>[1]IT!E$2155</f>
        <v>5006</v>
      </c>
      <c r="AF302" s="31" t="str">
        <f>[1]IT!F$2155</f>
        <v>VIA HIROSHIMA</v>
      </c>
      <c r="AG302" s="31" t="str">
        <f>[1]IT!G$2155</f>
        <v>5</v>
      </c>
      <c r="AH302" s="31" t="str">
        <f>[1]IT!H$2155</f>
        <v>REGGIO NELL'EMILIA</v>
      </c>
      <c r="AI302" s="31" t="str">
        <f>[1]IT!I$2155</f>
        <v>42100</v>
      </c>
      <c r="AJ302" s="31">
        <f>[1]IT!J$2155</f>
        <v>0</v>
      </c>
      <c r="AK302" s="31">
        <f>[1]IT!K$2155</f>
        <v>0</v>
      </c>
      <c r="AL302" s="31">
        <f>[1]IT!L$2155</f>
        <v>0</v>
      </c>
      <c r="AM302" s="31">
        <f>[1]IT!M$2155</f>
        <v>137</v>
      </c>
      <c r="AN302" s="42" t="s">
        <v>810</v>
      </c>
      <c r="AO302" s="31"/>
    </row>
    <row r="303" spans="1:41" s="5" customFormat="1">
      <c r="A303" s="4" t="s">
        <v>7538</v>
      </c>
      <c r="B303" s="4">
        <v>2012</v>
      </c>
      <c r="C303" s="4" t="s">
        <v>8013</v>
      </c>
      <c r="D303" s="4" t="s">
        <v>8014</v>
      </c>
      <c r="E303" s="4" t="s">
        <v>2551</v>
      </c>
      <c r="F303" s="4">
        <v>265</v>
      </c>
      <c r="G303" s="4" t="s">
        <v>7793</v>
      </c>
      <c r="H303" s="4" t="s">
        <v>7794</v>
      </c>
      <c r="I303" s="4"/>
      <c r="J303" s="4" t="s">
        <v>1627</v>
      </c>
      <c r="K303" s="4">
        <v>129.75</v>
      </c>
      <c r="L303" s="4" t="s">
        <v>27</v>
      </c>
      <c r="M303" s="4">
        <v>0</v>
      </c>
      <c r="N303" s="4">
        <v>0</v>
      </c>
      <c r="O303" s="4">
        <v>0</v>
      </c>
      <c r="P303" s="4">
        <v>1316.8</v>
      </c>
      <c r="Q303" s="4">
        <v>0</v>
      </c>
      <c r="R303" s="4">
        <v>0</v>
      </c>
      <c r="S303" s="16">
        <v>8</v>
      </c>
      <c r="T303" s="16">
        <v>0</v>
      </c>
      <c r="U303" s="16" t="s">
        <v>1627</v>
      </c>
      <c r="V303" s="16"/>
      <c r="W303" s="16"/>
      <c r="X303" s="16"/>
      <c r="Y303" s="16"/>
      <c r="Z303" s="16"/>
      <c r="AA303" s="16"/>
      <c r="AB303" s="28" t="str">
        <f>[1]IT!B$2155</f>
        <v>1.(c)</v>
      </c>
      <c r="AC303" s="31" t="str">
        <f>[1]IT!C$2155</f>
        <v>IREN ENERGIA S.p.A.</v>
      </c>
      <c r="AD303" s="31" t="str">
        <f>[1]IT!D$2155</f>
        <v>POLO ENERGETICO - REGGIO EMILIA</v>
      </c>
      <c r="AE303" s="31">
        <f>[1]IT!E$2155</f>
        <v>5006</v>
      </c>
      <c r="AF303" s="31" t="str">
        <f>[1]IT!F$2155</f>
        <v>VIA HIROSHIMA</v>
      </c>
      <c r="AG303" s="31" t="str">
        <f>[1]IT!G$2155</f>
        <v>5</v>
      </c>
      <c r="AH303" s="31" t="str">
        <f>[1]IT!H$2155</f>
        <v>REGGIO NELL'EMILIA</v>
      </c>
      <c r="AI303" s="31" t="str">
        <f>[1]IT!I$2155</f>
        <v>42100</v>
      </c>
      <c r="AJ303" s="31">
        <f>[1]IT!J$2155</f>
        <v>0</v>
      </c>
      <c r="AK303" s="31">
        <f>[1]IT!K$2155</f>
        <v>0</v>
      </c>
      <c r="AL303" s="31">
        <f>[1]IT!L$2155</f>
        <v>0</v>
      </c>
      <c r="AM303" s="31">
        <f>[1]IT!M$2155</f>
        <v>137</v>
      </c>
      <c r="AN303" s="42" t="s">
        <v>810</v>
      </c>
      <c r="AO303" s="31"/>
    </row>
    <row r="304" spans="1:41" s="5" customFormat="1">
      <c r="A304" s="4" t="s">
        <v>7538</v>
      </c>
      <c r="B304" s="4">
        <v>2012</v>
      </c>
      <c r="C304" s="4" t="s">
        <v>7683</v>
      </c>
      <c r="D304" s="4" t="s">
        <v>7684</v>
      </c>
      <c r="E304" s="4" t="s">
        <v>3366</v>
      </c>
      <c r="F304" s="4">
        <v>447</v>
      </c>
      <c r="G304" s="4" t="s">
        <v>7590</v>
      </c>
      <c r="H304" s="4" t="s">
        <v>7685</v>
      </c>
      <c r="I304" s="4"/>
      <c r="J304" s="4" t="s">
        <v>1627</v>
      </c>
      <c r="K304" s="4">
        <v>62.01</v>
      </c>
      <c r="L304" s="4" t="s">
        <v>27</v>
      </c>
      <c r="M304" s="4">
        <v>0</v>
      </c>
      <c r="N304" s="4">
        <v>0</v>
      </c>
      <c r="O304" s="4">
        <v>0</v>
      </c>
      <c r="P304" s="4">
        <v>0</v>
      </c>
      <c r="Q304" s="4">
        <v>0</v>
      </c>
      <c r="R304" s="4">
        <v>0</v>
      </c>
      <c r="S304" s="16">
        <v>0</v>
      </c>
      <c r="T304" s="16">
        <v>0</v>
      </c>
      <c r="U304" s="16" t="s">
        <v>1627</v>
      </c>
      <c r="V304" s="16"/>
      <c r="W304" s="16"/>
      <c r="X304" s="16"/>
      <c r="Y304" s="16"/>
      <c r="Z304" s="16"/>
      <c r="AA304" s="16"/>
      <c r="AB304" s="41" t="str">
        <f>[1]IT!B$2186</f>
        <v>1.(c)</v>
      </c>
      <c r="AC304" s="24" t="str">
        <f>[1]IT!C$2186</f>
        <v>STOGIT S.P.A.</v>
      </c>
      <c r="AD304" s="24" t="str">
        <f>[1]IT!D$2186</f>
        <v>Concessione Ripalta Stoccaggio - Impianto di compressione gas naturale</v>
      </c>
      <c r="AE304" s="24">
        <f>[1]IT!E$2186</f>
        <v>423</v>
      </c>
      <c r="AF304" s="24" t="str">
        <f>[1]IT!F$2186</f>
        <v>STS 591 - Km 44,9</v>
      </c>
      <c r="AG304" s="24" t="str">
        <f>[1]IT!G$2186</f>
        <v>1</v>
      </c>
      <c r="AH304" s="24" t="str">
        <f>[1]IT!H$2186</f>
        <v>RIPALTA CREMASCA</v>
      </c>
      <c r="AI304" s="24" t="str">
        <f>[1]IT!I$2186</f>
        <v>26010</v>
      </c>
      <c r="AJ304" s="24">
        <f>[1]IT!J$2186</f>
        <v>0</v>
      </c>
      <c r="AK304" s="24">
        <f>[1]IT!K$2186</f>
        <v>0</v>
      </c>
      <c r="AL304" s="24">
        <f>[1]IT!L$2186</f>
        <v>0</v>
      </c>
      <c r="AM304" s="24">
        <f>[1]IT!M$2186</f>
        <v>0</v>
      </c>
      <c r="AN304" s="23" t="s">
        <v>810</v>
      </c>
      <c r="AO304" s="24"/>
    </row>
    <row r="305" spans="1:41" s="5" customFormat="1">
      <c r="A305" s="4" t="s">
        <v>7538</v>
      </c>
      <c r="B305" s="4">
        <v>2012</v>
      </c>
      <c r="C305" s="4" t="s">
        <v>7686</v>
      </c>
      <c r="D305" s="4" t="s">
        <v>7687</v>
      </c>
      <c r="E305" s="4" t="s">
        <v>3371</v>
      </c>
      <c r="F305" s="4">
        <v>448</v>
      </c>
      <c r="G305" s="4" t="s">
        <v>7590</v>
      </c>
      <c r="H305" s="4" t="s">
        <v>7685</v>
      </c>
      <c r="I305" s="4"/>
      <c r="J305" s="4" t="s">
        <v>1627</v>
      </c>
      <c r="K305" s="4">
        <v>62.01</v>
      </c>
      <c r="L305" s="4" t="s">
        <v>27</v>
      </c>
      <c r="M305" s="4">
        <v>0</v>
      </c>
      <c r="N305" s="4">
        <v>0</v>
      </c>
      <c r="O305" s="4">
        <v>0</v>
      </c>
      <c r="P305" s="4">
        <v>167.87444124000001</v>
      </c>
      <c r="Q305" s="4">
        <v>0</v>
      </c>
      <c r="R305" s="4">
        <v>4.4999999999999998E-2</v>
      </c>
      <c r="S305" s="16">
        <v>5.3730000000000002</v>
      </c>
      <c r="T305" s="16">
        <v>0.22500000000000001</v>
      </c>
      <c r="U305" s="16" t="s">
        <v>1627</v>
      </c>
      <c r="V305" s="16"/>
      <c r="W305" s="16"/>
      <c r="X305" s="16"/>
      <c r="Y305" s="16"/>
      <c r="Z305" s="16"/>
      <c r="AA305" s="16"/>
      <c r="AB305" s="41" t="str">
        <f>[1]IT!B$2186</f>
        <v>1.(c)</v>
      </c>
      <c r="AC305" s="24" t="str">
        <f>[1]IT!C$2186</f>
        <v>STOGIT S.P.A.</v>
      </c>
      <c r="AD305" s="24" t="str">
        <f>[1]IT!D$2186</f>
        <v>Concessione Ripalta Stoccaggio - Impianto di compressione gas naturale</v>
      </c>
      <c r="AE305" s="24">
        <f>[1]IT!E$2186</f>
        <v>423</v>
      </c>
      <c r="AF305" s="24" t="str">
        <f>[1]IT!F$2186</f>
        <v>STS 591 - Km 44,9</v>
      </c>
      <c r="AG305" s="24" t="str">
        <f>[1]IT!G$2186</f>
        <v>1</v>
      </c>
      <c r="AH305" s="24" t="str">
        <f>[1]IT!H$2186</f>
        <v>RIPALTA CREMASCA</v>
      </c>
      <c r="AI305" s="24" t="str">
        <f>[1]IT!I$2186</f>
        <v>26010</v>
      </c>
      <c r="AJ305" s="24">
        <f>[1]IT!J$2186</f>
        <v>0</v>
      </c>
      <c r="AK305" s="24">
        <f>[1]IT!K$2186</f>
        <v>0</v>
      </c>
      <c r="AL305" s="24">
        <f>[1]IT!L$2186</f>
        <v>0</v>
      </c>
      <c r="AM305" s="24">
        <f>[1]IT!M$2186</f>
        <v>0</v>
      </c>
      <c r="AN305" s="23" t="s">
        <v>810</v>
      </c>
      <c r="AO305" s="31"/>
    </row>
    <row r="306" spans="1:41" s="5" customFormat="1">
      <c r="A306" s="4" t="s">
        <v>7538</v>
      </c>
      <c r="B306" s="4">
        <v>2012</v>
      </c>
      <c r="C306" s="4" t="s">
        <v>8100</v>
      </c>
      <c r="D306" s="4" t="s">
        <v>8101</v>
      </c>
      <c r="E306" s="4" t="s">
        <v>157</v>
      </c>
      <c r="F306" s="4">
        <v>32</v>
      </c>
      <c r="G306" s="4" t="s">
        <v>8102</v>
      </c>
      <c r="H306" s="4" t="s">
        <v>8103</v>
      </c>
      <c r="I306" s="4"/>
      <c r="J306" s="4" t="s">
        <v>1627</v>
      </c>
      <c r="K306" s="4">
        <v>165</v>
      </c>
      <c r="L306" s="4" t="s">
        <v>27</v>
      </c>
      <c r="M306" s="4">
        <v>0</v>
      </c>
      <c r="N306" s="4">
        <v>0</v>
      </c>
      <c r="O306" s="4">
        <v>0</v>
      </c>
      <c r="P306" s="4">
        <v>3587.6901673359998</v>
      </c>
      <c r="Q306" s="4">
        <v>0</v>
      </c>
      <c r="R306" s="4">
        <v>4.21</v>
      </c>
      <c r="S306" s="16">
        <v>154.042</v>
      </c>
      <c r="T306" s="16">
        <v>3.18</v>
      </c>
      <c r="U306" s="16" t="s">
        <v>1627</v>
      </c>
      <c r="V306" s="16"/>
      <c r="W306" s="16"/>
      <c r="X306" s="16"/>
      <c r="Y306" s="16"/>
      <c r="Z306" s="16"/>
      <c r="AA306" s="16"/>
      <c r="AB306" s="28" t="str">
        <f>[1]IT!B$2187</f>
        <v>6.(b)</v>
      </c>
      <c r="AC306" s="31" t="str">
        <f>[1]IT!C$2187</f>
        <v>CARTIERE DEL GARDA SPA</v>
      </c>
      <c r="AD306" s="31" t="str">
        <f>[1]IT!D$2187</f>
        <v>CARTIERE DEL GARDA SPA</v>
      </c>
      <c r="AE306" s="31">
        <f>[1]IT!E$2187</f>
        <v>516</v>
      </c>
      <c r="AF306" s="31" t="str">
        <f>[1]IT!F$2187</f>
        <v>Viale Rovereto</v>
      </c>
      <c r="AG306" s="31" t="str">
        <f>[1]IT!G$2187</f>
        <v>15</v>
      </c>
      <c r="AH306" s="31" t="str">
        <f>[1]IT!H$2187</f>
        <v>RIVA DEL GARDA</v>
      </c>
      <c r="AI306" s="31" t="str">
        <f>[1]IT!I$2187</f>
        <v>38066</v>
      </c>
      <c r="AJ306" s="31">
        <f>[1]IT!J$2187</f>
        <v>0</v>
      </c>
      <c r="AK306" s="31">
        <f>[1]IT!K$2187</f>
        <v>0</v>
      </c>
      <c r="AL306" s="31">
        <f>[1]IT!L$2187</f>
        <v>0</v>
      </c>
      <c r="AM306" s="31">
        <f>[1]IT!M$2187</f>
        <v>0</v>
      </c>
      <c r="AN306" s="42" t="s">
        <v>810</v>
      </c>
      <c r="AO306" s="31"/>
    </row>
    <row r="307" spans="1:41" s="5" customFormat="1">
      <c r="A307" s="4" t="s">
        <v>7538</v>
      </c>
      <c r="B307" s="4">
        <v>2012</v>
      </c>
      <c r="C307" s="4" t="s">
        <v>7944</v>
      </c>
      <c r="D307" s="4" t="s">
        <v>7945</v>
      </c>
      <c r="E307" s="4" t="s">
        <v>185</v>
      </c>
      <c r="F307" s="4">
        <v>38</v>
      </c>
      <c r="G307" s="4" t="s">
        <v>7946</v>
      </c>
      <c r="H307" s="4" t="s">
        <v>7947</v>
      </c>
      <c r="I307" s="1"/>
      <c r="J307" s="1" t="s">
        <v>1627</v>
      </c>
      <c r="K307" s="1">
        <v>107.256</v>
      </c>
      <c r="L307" s="1" t="s">
        <v>27</v>
      </c>
      <c r="M307" s="1">
        <v>0</v>
      </c>
      <c r="N307" s="1">
        <v>0</v>
      </c>
      <c r="O307" s="1">
        <v>8.3878127999999996E-2</v>
      </c>
      <c r="P307" s="1">
        <v>2274.6640472899999</v>
      </c>
      <c r="Q307" s="1">
        <v>0</v>
      </c>
      <c r="R307" s="4">
        <v>0</v>
      </c>
      <c r="S307" s="16">
        <v>224</v>
      </c>
      <c r="T307" s="3">
        <v>0</v>
      </c>
      <c r="U307" s="3" t="s">
        <v>1627</v>
      </c>
      <c r="V307" s="3"/>
      <c r="W307" s="3"/>
      <c r="X307" s="3"/>
      <c r="Y307" s="3"/>
      <c r="Z307" s="3"/>
      <c r="AA307" s="3"/>
      <c r="AB307" s="41" t="str">
        <f>[1]IT!B$24</f>
        <v>8.(b)</v>
      </c>
      <c r="AC307" s="24" t="str">
        <f>[1]IT!C$24</f>
        <v>FERRERO S.P.A. con unico azionista</v>
      </c>
      <c r="AD307" s="24" t="str">
        <f>[1]IT!D$24</f>
        <v>FERRERO S.P.A.– STABILIMENTO DI ALBA</v>
      </c>
      <c r="AE307" s="24">
        <f>[1]IT!E$24</f>
        <v>108</v>
      </c>
      <c r="AF307" s="24" t="str">
        <f>[1]IT!F$24</f>
        <v>PIAZZALE PIETRO FERRERO</v>
      </c>
      <c r="AG307" s="24" t="str">
        <f>[1]IT!G$24</f>
        <v>1</v>
      </c>
      <c r="AH307" s="24" t="str">
        <f>[1]IT!H$24</f>
        <v>ALBA</v>
      </c>
      <c r="AI307" s="24" t="str">
        <f>[1]IT!I$24</f>
        <v>12051</v>
      </c>
      <c r="AJ307" s="24">
        <f>[1]IT!J$24</f>
        <v>0</v>
      </c>
      <c r="AK307" s="24">
        <f>[1]IT!K$24</f>
        <v>0</v>
      </c>
      <c r="AL307" s="35">
        <f>[1]IT!L$24</f>
        <v>0</v>
      </c>
      <c r="AM307" s="40">
        <f>[1]IT!M$24</f>
        <v>0</v>
      </c>
      <c r="AN307" s="23" t="s">
        <v>12971</v>
      </c>
      <c r="AO307" s="24"/>
    </row>
    <row r="308" spans="1:41" s="5" customFormat="1">
      <c r="A308" s="4" t="s">
        <v>7538</v>
      </c>
      <c r="B308" s="4">
        <v>2012</v>
      </c>
      <c r="C308" s="4" t="s">
        <v>8585</v>
      </c>
      <c r="D308" s="4" t="s">
        <v>8586</v>
      </c>
      <c r="E308" s="4" t="s">
        <v>3041</v>
      </c>
      <c r="F308" s="4">
        <v>373</v>
      </c>
      <c r="G308" s="4" t="s">
        <v>8587</v>
      </c>
      <c r="H308" s="4" t="s">
        <v>8588</v>
      </c>
      <c r="I308" s="4"/>
      <c r="J308" s="4" t="s">
        <v>1627</v>
      </c>
      <c r="K308" s="4">
        <v>700</v>
      </c>
      <c r="L308" s="4" t="s">
        <v>27</v>
      </c>
      <c r="M308" s="4">
        <v>0</v>
      </c>
      <c r="N308" s="4">
        <v>0</v>
      </c>
      <c r="O308" s="4">
        <v>0</v>
      </c>
      <c r="P308" s="4">
        <v>7122</v>
      </c>
      <c r="Q308" s="4">
        <v>0</v>
      </c>
      <c r="R308" s="4">
        <v>0</v>
      </c>
      <c r="S308" s="16">
        <v>140.30000000000001</v>
      </c>
      <c r="T308" s="16">
        <v>0</v>
      </c>
      <c r="U308" s="16" t="s">
        <v>1627</v>
      </c>
      <c r="V308" s="16"/>
      <c r="W308" s="16"/>
      <c r="X308" s="16"/>
      <c r="Y308" s="16"/>
      <c r="Z308" s="16"/>
      <c r="AA308" s="16"/>
      <c r="AB308" s="28" t="str">
        <f>[1]IT!B$2207</f>
        <v>1.(c)</v>
      </c>
      <c r="AC308" s="31" t="str">
        <f>[1]IT!C$2207</f>
        <v>Rizziconi Energia S.p.A.</v>
      </c>
      <c r="AD308" s="31" t="str">
        <f>[1]IT!D$2207</f>
        <v>Rizziconi Energia</v>
      </c>
      <c r="AE308" s="31">
        <f>[1]IT!E$2207</f>
        <v>77753</v>
      </c>
      <c r="AF308" s="31" t="str">
        <f>[1]IT!F$2207</f>
        <v>Contrada Omolongo</v>
      </c>
      <c r="AG308" s="31" t="str">
        <f>[1]IT!G$2207</f>
        <v>SNC</v>
      </c>
      <c r="AH308" s="31" t="str">
        <f>[1]IT!H$2207</f>
        <v>RIZZICONI</v>
      </c>
      <c r="AI308" s="31" t="str">
        <f>[1]IT!I$2207</f>
        <v>89016</v>
      </c>
      <c r="AJ308" s="31">
        <f>[1]IT!J$2207</f>
        <v>280</v>
      </c>
      <c r="AK308" s="31">
        <f>[1]IT!K$2207</f>
        <v>0</v>
      </c>
      <c r="AL308" s="31">
        <f>[1]IT!L$2207</f>
        <v>0</v>
      </c>
      <c r="AM308" s="31">
        <f>[1]IT!M$2207</f>
        <v>766</v>
      </c>
      <c r="AN308" s="8" t="s">
        <v>810</v>
      </c>
    </row>
    <row r="309" spans="1:41" s="5" customFormat="1">
      <c r="A309" s="4" t="s">
        <v>7538</v>
      </c>
      <c r="B309" s="4">
        <v>2012</v>
      </c>
      <c r="C309" s="4" t="s">
        <v>8589</v>
      </c>
      <c r="D309" s="4" t="s">
        <v>8590</v>
      </c>
      <c r="E309" s="4" t="s">
        <v>3046</v>
      </c>
      <c r="F309" s="4">
        <v>374</v>
      </c>
      <c r="G309" s="4" t="s">
        <v>8587</v>
      </c>
      <c r="H309" s="4" t="s">
        <v>8588</v>
      </c>
      <c r="I309" s="4"/>
      <c r="J309" s="4" t="s">
        <v>1627</v>
      </c>
      <c r="K309" s="4">
        <v>700</v>
      </c>
      <c r="L309" s="4" t="s">
        <v>27</v>
      </c>
      <c r="M309" s="4">
        <v>0</v>
      </c>
      <c r="N309" s="4">
        <v>0</v>
      </c>
      <c r="O309" s="4">
        <v>0</v>
      </c>
      <c r="P309" s="4">
        <v>6439</v>
      </c>
      <c r="Q309" s="4">
        <v>0</v>
      </c>
      <c r="R309" s="4">
        <v>0</v>
      </c>
      <c r="S309" s="16">
        <v>140</v>
      </c>
      <c r="T309" s="16">
        <v>0</v>
      </c>
      <c r="U309" s="16" t="s">
        <v>1627</v>
      </c>
      <c r="V309" s="16"/>
      <c r="W309" s="16"/>
      <c r="X309" s="16"/>
      <c r="Y309" s="16"/>
      <c r="Z309" s="16"/>
      <c r="AA309" s="16"/>
      <c r="AB309" s="28" t="str">
        <f>[1]IT!B$2207</f>
        <v>1.(c)</v>
      </c>
      <c r="AC309" s="31" t="str">
        <f>[1]IT!C$2207</f>
        <v>Rizziconi Energia S.p.A.</v>
      </c>
      <c r="AD309" s="31" t="str">
        <f>[1]IT!D$2207</f>
        <v>Rizziconi Energia</v>
      </c>
      <c r="AE309" s="31">
        <f>[1]IT!E$2207</f>
        <v>77753</v>
      </c>
      <c r="AF309" s="31" t="str">
        <f>[1]IT!F$2207</f>
        <v>Contrada Omolongo</v>
      </c>
      <c r="AG309" s="31" t="str">
        <f>[1]IT!G$2207</f>
        <v>SNC</v>
      </c>
      <c r="AH309" s="31" t="str">
        <f>[1]IT!H$2207</f>
        <v>RIZZICONI</v>
      </c>
      <c r="AI309" s="31" t="str">
        <f>[1]IT!I$2207</f>
        <v>89016</v>
      </c>
      <c r="AJ309" s="31">
        <f>[1]IT!J$2207</f>
        <v>280</v>
      </c>
      <c r="AK309" s="31">
        <f>[1]IT!K$2207</f>
        <v>0</v>
      </c>
      <c r="AL309" s="31">
        <f>[1]IT!L$2207</f>
        <v>0</v>
      </c>
      <c r="AM309" s="31">
        <f>[1]IT!M$2207</f>
        <v>766</v>
      </c>
      <c r="AN309" s="8" t="s">
        <v>810</v>
      </c>
    </row>
    <row r="310" spans="1:41" s="5" customFormat="1">
      <c r="A310" s="4" t="s">
        <v>7538</v>
      </c>
      <c r="B310" s="4">
        <v>2012</v>
      </c>
      <c r="C310" s="4" t="s">
        <v>7899</v>
      </c>
      <c r="D310" s="4" t="s">
        <v>7900</v>
      </c>
      <c r="E310" s="4" t="s">
        <v>109</v>
      </c>
      <c r="F310" s="4">
        <v>21</v>
      </c>
      <c r="G310" s="4" t="s">
        <v>7901</v>
      </c>
      <c r="H310" s="4" t="s">
        <v>7902</v>
      </c>
      <c r="I310" s="4"/>
      <c r="J310" s="4" t="s">
        <v>1627</v>
      </c>
      <c r="K310" s="4">
        <v>92</v>
      </c>
      <c r="L310" s="4" t="s">
        <v>27</v>
      </c>
      <c r="M310" s="4">
        <v>0</v>
      </c>
      <c r="N310" s="4">
        <v>0</v>
      </c>
      <c r="O310" s="4">
        <v>0</v>
      </c>
      <c r="P310" s="4">
        <v>125.52386089926</v>
      </c>
      <c r="Q310" s="4">
        <v>0</v>
      </c>
      <c r="R310" s="4">
        <v>0</v>
      </c>
      <c r="S310" s="16">
        <v>28.13</v>
      </c>
      <c r="T310" s="16">
        <v>0</v>
      </c>
      <c r="U310" s="16" t="s">
        <v>1627</v>
      </c>
      <c r="V310" s="16"/>
      <c r="W310" s="16"/>
      <c r="X310" s="16"/>
      <c r="Y310" s="16"/>
      <c r="Z310" s="16"/>
      <c r="AA310" s="16"/>
      <c r="AB310" s="28" t="str">
        <f>[1]IT!B$2251</f>
        <v>1.(c)</v>
      </c>
      <c r="AC310" s="31" t="str">
        <f>[1]IT!C$2251</f>
        <v>ACEA PRODUZIONE Spa</v>
      </c>
      <c r="AD310" s="31" t="str">
        <f>[1]IT!D$2251</f>
        <v>Tor di Valle</v>
      </c>
      <c r="AE310" s="31">
        <f>[1]IT!E$2251</f>
        <v>6263</v>
      </c>
      <c r="AF310" s="31" t="str">
        <f>[1]IT!F$2251</f>
        <v>Via dell'Equitazione</v>
      </c>
      <c r="AG310" s="31" t="str">
        <f>[1]IT!G$2251</f>
        <v>32</v>
      </c>
      <c r="AH310" s="31" t="str">
        <f>[1]IT!H$2251</f>
        <v>ROMA</v>
      </c>
      <c r="AI310" s="31" t="str">
        <f>[1]IT!I$2251</f>
        <v>00144</v>
      </c>
      <c r="AJ310" s="31">
        <f>[1]IT!J$2251</f>
        <v>0</v>
      </c>
      <c r="AK310" s="31">
        <f>[1]IT!K$2251</f>
        <v>0</v>
      </c>
      <c r="AL310" s="31">
        <f>[1]IT!L$2251</f>
        <v>0</v>
      </c>
      <c r="AM310" s="31">
        <f>[1]IT!M$2251</f>
        <v>0</v>
      </c>
      <c r="AN310" s="42" t="s">
        <v>810</v>
      </c>
      <c r="AO310" s="31"/>
    </row>
    <row r="311" spans="1:41" s="5" customFormat="1">
      <c r="A311" s="4" t="s">
        <v>7538</v>
      </c>
      <c r="B311" s="4">
        <v>2012</v>
      </c>
      <c r="C311" s="4" t="s">
        <v>7995</v>
      </c>
      <c r="D311" s="4" t="s">
        <v>7996</v>
      </c>
      <c r="E311" s="4" t="s">
        <v>113</v>
      </c>
      <c r="F311" s="4">
        <v>22</v>
      </c>
      <c r="G311" s="4" t="s">
        <v>7901</v>
      </c>
      <c r="H311" s="4" t="s">
        <v>7902</v>
      </c>
      <c r="I311" s="4"/>
      <c r="J311" s="4" t="s">
        <v>1627</v>
      </c>
      <c r="K311" s="4">
        <v>120</v>
      </c>
      <c r="L311" s="4" t="s">
        <v>27</v>
      </c>
      <c r="M311" s="4">
        <v>0</v>
      </c>
      <c r="N311" s="4">
        <v>0</v>
      </c>
      <c r="O311" s="4">
        <v>0</v>
      </c>
      <c r="P311" s="4">
        <v>7.6412833494100001</v>
      </c>
      <c r="Q311" s="4">
        <v>0</v>
      </c>
      <c r="R311" s="4">
        <v>0</v>
      </c>
      <c r="S311" s="16">
        <v>0.17</v>
      </c>
      <c r="T311" s="16">
        <v>0</v>
      </c>
      <c r="U311" s="16" t="s">
        <v>1627</v>
      </c>
      <c r="V311" s="16"/>
      <c r="W311" s="16"/>
      <c r="X311" s="16"/>
      <c r="Y311" s="16"/>
      <c r="Z311" s="16"/>
      <c r="AA311" s="16"/>
      <c r="AB311" s="28" t="str">
        <f>[1]IT!B$2251</f>
        <v>1.(c)</v>
      </c>
      <c r="AC311" s="31" t="str">
        <f>[1]IT!C$2251</f>
        <v>ACEA PRODUZIONE Spa</v>
      </c>
      <c r="AD311" s="31" t="str">
        <f>[1]IT!D$2251</f>
        <v>Tor di Valle</v>
      </c>
      <c r="AE311" s="31">
        <f>[1]IT!E$2251</f>
        <v>6263</v>
      </c>
      <c r="AF311" s="31" t="str">
        <f>[1]IT!F$2251</f>
        <v>Via dell'Equitazione</v>
      </c>
      <c r="AG311" s="31" t="str">
        <f>[1]IT!G$2251</f>
        <v>32</v>
      </c>
      <c r="AH311" s="31" t="str">
        <f>[1]IT!H$2251</f>
        <v>ROMA</v>
      </c>
      <c r="AI311" s="31" t="str">
        <f>[1]IT!I$2251</f>
        <v>00144</v>
      </c>
      <c r="AJ311" s="31">
        <f>[1]IT!J$2251</f>
        <v>0</v>
      </c>
      <c r="AK311" s="31">
        <f>[1]IT!K$2251</f>
        <v>0</v>
      </c>
      <c r="AL311" s="31">
        <f>[1]IT!L$2251</f>
        <v>0</v>
      </c>
      <c r="AM311" s="31">
        <f>[1]IT!M$2251</f>
        <v>0</v>
      </c>
      <c r="AN311" s="42" t="s">
        <v>810</v>
      </c>
      <c r="AO311" s="31"/>
    </row>
    <row r="312" spans="1:41" s="5" customFormat="1">
      <c r="A312" s="4" t="s">
        <v>7538</v>
      </c>
      <c r="B312" s="4">
        <v>2012</v>
      </c>
      <c r="C312" s="4" t="s">
        <v>7997</v>
      </c>
      <c r="D312" s="4" t="s">
        <v>7998</v>
      </c>
      <c r="E312" s="4" t="s">
        <v>118</v>
      </c>
      <c r="F312" s="4">
        <v>23</v>
      </c>
      <c r="G312" s="4" t="s">
        <v>7901</v>
      </c>
      <c r="H312" s="4" t="s">
        <v>7902</v>
      </c>
      <c r="I312" s="4"/>
      <c r="J312" s="4" t="s">
        <v>1627</v>
      </c>
      <c r="K312" s="4">
        <v>120</v>
      </c>
      <c r="L312" s="4" t="s">
        <v>27</v>
      </c>
      <c r="M312" s="4">
        <v>0</v>
      </c>
      <c r="N312" s="4">
        <v>0</v>
      </c>
      <c r="O312" s="4">
        <v>0</v>
      </c>
      <c r="P312" s="4">
        <v>7.9036431885800003</v>
      </c>
      <c r="Q312" s="4">
        <v>0</v>
      </c>
      <c r="R312" s="4">
        <v>0</v>
      </c>
      <c r="S312" s="16">
        <v>0.19</v>
      </c>
      <c r="T312" s="16">
        <v>0</v>
      </c>
      <c r="U312" s="16" t="s">
        <v>1627</v>
      </c>
      <c r="V312" s="16"/>
      <c r="W312" s="16"/>
      <c r="X312" s="16"/>
      <c r="Y312" s="16"/>
      <c r="Z312" s="16"/>
      <c r="AA312" s="16"/>
      <c r="AB312" s="28" t="str">
        <f>[1]IT!B$2251</f>
        <v>1.(c)</v>
      </c>
      <c r="AC312" s="31" t="str">
        <f>[1]IT!C$2251</f>
        <v>ACEA PRODUZIONE Spa</v>
      </c>
      <c r="AD312" s="31" t="str">
        <f>[1]IT!D$2251</f>
        <v>Tor di Valle</v>
      </c>
      <c r="AE312" s="31">
        <f>[1]IT!E$2251</f>
        <v>6263</v>
      </c>
      <c r="AF312" s="31" t="str">
        <f>[1]IT!F$2251</f>
        <v>Via dell'Equitazione</v>
      </c>
      <c r="AG312" s="31" t="str">
        <f>[1]IT!G$2251</f>
        <v>32</v>
      </c>
      <c r="AH312" s="31" t="str">
        <f>[1]IT!H$2251</f>
        <v>ROMA</v>
      </c>
      <c r="AI312" s="31" t="str">
        <f>[1]IT!I$2251</f>
        <v>00144</v>
      </c>
      <c r="AJ312" s="31">
        <f>[1]IT!J$2251</f>
        <v>0</v>
      </c>
      <c r="AK312" s="31">
        <f>[1]IT!K$2251</f>
        <v>0</v>
      </c>
      <c r="AL312" s="31">
        <f>[1]IT!L$2251</f>
        <v>0</v>
      </c>
      <c r="AM312" s="31">
        <f>[1]IT!M$2251</f>
        <v>0</v>
      </c>
      <c r="AN312" s="42" t="s">
        <v>810</v>
      </c>
      <c r="AO312" s="31"/>
    </row>
    <row r="313" spans="1:41" s="5" customFormat="1">
      <c r="A313" s="4" t="s">
        <v>7538</v>
      </c>
      <c r="B313" s="4">
        <v>2012</v>
      </c>
      <c r="C313" s="4" t="s">
        <v>8214</v>
      </c>
      <c r="D313" s="4" t="s">
        <v>8215</v>
      </c>
      <c r="E313" s="4" t="s">
        <v>3037</v>
      </c>
      <c r="F313" s="4">
        <v>372</v>
      </c>
      <c r="G313" s="4" t="s">
        <v>8216</v>
      </c>
      <c r="H313" s="4" t="s">
        <v>8217</v>
      </c>
      <c r="I313" s="4"/>
      <c r="J313" s="4" t="s">
        <v>633</v>
      </c>
      <c r="K313" s="4">
        <v>292.2</v>
      </c>
      <c r="L313" s="4" t="s">
        <v>8</v>
      </c>
      <c r="M313" s="4">
        <v>0</v>
      </c>
      <c r="N313" s="4">
        <v>0</v>
      </c>
      <c r="O313" s="4">
        <v>42.38</v>
      </c>
      <c r="P313" s="4">
        <v>239.72</v>
      </c>
      <c r="Q313" s="4">
        <v>4336.7</v>
      </c>
      <c r="R313" s="4">
        <v>593</v>
      </c>
      <c r="S313" s="16">
        <v>315</v>
      </c>
      <c r="T313" s="16">
        <v>3</v>
      </c>
      <c r="U313" s="16" t="s">
        <v>1627</v>
      </c>
      <c r="V313" s="16"/>
      <c r="W313" s="16"/>
      <c r="X313" s="16"/>
      <c r="Y313" s="16"/>
      <c r="Z313" s="16"/>
      <c r="AA313" s="16"/>
      <c r="AB313" s="28" t="str">
        <f>[1]IT!B$2248</f>
        <v>1.(a)</v>
      </c>
      <c r="AC313" s="31" t="str">
        <f>[1]IT!C$2248</f>
        <v>RAFFINERIA DI ROMA S.P.A.</v>
      </c>
      <c r="AD313" s="31" t="str">
        <f>[1]IT!D$2248</f>
        <v>Raffineria di Roma</v>
      </c>
      <c r="AE313" s="31">
        <f>[1]IT!E$2248</f>
        <v>6267</v>
      </c>
      <c r="AF313" s="31" t="str">
        <f>[1]IT!F$2248</f>
        <v>VIA di Malagrotta</v>
      </c>
      <c r="AG313" s="31" t="str">
        <f>[1]IT!G$2248</f>
        <v>226</v>
      </c>
      <c r="AH313" s="31" t="str">
        <f>[1]IT!H$2248</f>
        <v>ROMA</v>
      </c>
      <c r="AI313" s="31" t="str">
        <f>[1]IT!I$2248</f>
        <v>00166</v>
      </c>
      <c r="AJ313" s="31">
        <f>[1]IT!J$2248</f>
        <v>314</v>
      </c>
      <c r="AK313" s="31">
        <f>[1]IT!K$2248</f>
        <v>787</v>
      </c>
      <c r="AL313" s="31">
        <f>[1]IT!L$2248</f>
        <v>0</v>
      </c>
      <c r="AM313" s="31">
        <f>[1]IT!M$2248</f>
        <v>276</v>
      </c>
      <c r="AN313" s="8" t="s">
        <v>810</v>
      </c>
    </row>
    <row r="314" spans="1:41">
      <c r="A314" s="1" t="s">
        <v>7538</v>
      </c>
      <c r="B314" s="1">
        <v>2012</v>
      </c>
      <c r="C314" s="1" t="s">
        <v>7891</v>
      </c>
      <c r="D314" s="1" t="s">
        <v>7892</v>
      </c>
      <c r="E314" s="1" t="s">
        <v>88</v>
      </c>
      <c r="F314" s="1">
        <v>17</v>
      </c>
      <c r="G314" s="1" t="s">
        <v>7893</v>
      </c>
      <c r="H314" s="1" t="s">
        <v>7894</v>
      </c>
      <c r="I314" s="1"/>
      <c r="J314" s="1" t="s">
        <v>1627</v>
      </c>
      <c r="K314" s="1">
        <v>92</v>
      </c>
      <c r="L314" s="1" t="s">
        <v>27</v>
      </c>
      <c r="M314" s="1">
        <v>0</v>
      </c>
      <c r="N314" s="1">
        <v>0</v>
      </c>
      <c r="O314" s="1">
        <v>9.7986625186000005</v>
      </c>
      <c r="P314" s="1">
        <v>0</v>
      </c>
      <c r="Q314" s="1">
        <v>0</v>
      </c>
      <c r="R314" s="1">
        <v>0.01</v>
      </c>
      <c r="S314" s="3">
        <v>1.07</v>
      </c>
      <c r="T314" s="3">
        <v>0.01</v>
      </c>
      <c r="U314" s="3" t="s">
        <v>1627</v>
      </c>
      <c r="V314" s="3"/>
      <c r="W314" s="3"/>
      <c r="X314" s="3"/>
      <c r="Y314" s="3"/>
      <c r="Z314" s="3"/>
      <c r="AA314" s="3"/>
      <c r="AB314" s="40"/>
      <c r="AC314" s="35"/>
      <c r="AD314" s="35"/>
      <c r="AE314" s="35"/>
      <c r="AF314" s="35"/>
      <c r="AG314" s="35"/>
      <c r="AH314" s="35"/>
      <c r="AI314" s="35"/>
      <c r="AJ314" s="35"/>
      <c r="AK314" s="35"/>
      <c r="AL314" s="35"/>
      <c r="AM314" s="35"/>
      <c r="AN314" s="37"/>
      <c r="AO314" s="35"/>
    </row>
    <row r="315" spans="1:41">
      <c r="A315" s="1" t="s">
        <v>7538</v>
      </c>
      <c r="B315" s="1">
        <v>2012</v>
      </c>
      <c r="C315" s="1" t="s">
        <v>7895</v>
      </c>
      <c r="D315" s="1" t="s">
        <v>7896</v>
      </c>
      <c r="E315" s="1" t="s">
        <v>94</v>
      </c>
      <c r="F315" s="1">
        <v>18</v>
      </c>
      <c r="G315" s="1" t="s">
        <v>7893</v>
      </c>
      <c r="H315" s="1" t="s">
        <v>7894</v>
      </c>
      <c r="I315" s="1"/>
      <c r="J315" s="1" t="s">
        <v>1627</v>
      </c>
      <c r="K315" s="1">
        <v>92</v>
      </c>
      <c r="L315" s="1" t="s">
        <v>27</v>
      </c>
      <c r="M315" s="1">
        <v>0</v>
      </c>
      <c r="N315" s="1">
        <v>0</v>
      </c>
      <c r="O315" s="1">
        <v>8.0476354196000006</v>
      </c>
      <c r="P315" s="1">
        <v>0</v>
      </c>
      <c r="Q315" s="1">
        <v>0</v>
      </c>
      <c r="R315" s="1">
        <v>0.01</v>
      </c>
      <c r="S315" s="3">
        <v>0.92</v>
      </c>
      <c r="T315" s="3">
        <v>0.01</v>
      </c>
      <c r="U315" s="3" t="s">
        <v>1627</v>
      </c>
      <c r="V315" s="3"/>
      <c r="W315" s="3"/>
      <c r="X315" s="3"/>
      <c r="Y315" s="3"/>
      <c r="Z315" s="3"/>
      <c r="AA315" s="3"/>
      <c r="AB315" s="95"/>
      <c r="AC315" s="67"/>
      <c r="AD315" s="67"/>
      <c r="AE315" s="67"/>
      <c r="AF315" s="67"/>
      <c r="AG315" s="67"/>
      <c r="AH315" s="67"/>
      <c r="AI315" s="67"/>
      <c r="AJ315" s="67"/>
      <c r="AK315" s="67"/>
      <c r="AL315" s="67"/>
      <c r="AM315" s="67"/>
      <c r="AN315" s="98"/>
      <c r="AO315" s="67"/>
    </row>
    <row r="316" spans="1:41">
      <c r="A316" s="1" t="s">
        <v>7538</v>
      </c>
      <c r="B316" s="1">
        <v>2012</v>
      </c>
      <c r="C316" s="1" t="s">
        <v>7897</v>
      </c>
      <c r="D316" s="1" t="s">
        <v>7898</v>
      </c>
      <c r="E316" s="1" t="s">
        <v>99</v>
      </c>
      <c r="F316" s="1">
        <v>19</v>
      </c>
      <c r="G316" s="1" t="s">
        <v>7893</v>
      </c>
      <c r="H316" s="1" t="s">
        <v>7894</v>
      </c>
      <c r="I316" s="1"/>
      <c r="J316" s="1" t="s">
        <v>1627</v>
      </c>
      <c r="K316" s="1">
        <v>92</v>
      </c>
      <c r="L316" s="1" t="s">
        <v>27</v>
      </c>
      <c r="M316" s="1">
        <v>0</v>
      </c>
      <c r="N316" s="1">
        <v>0</v>
      </c>
      <c r="O316" s="1">
        <v>9.1210568122000009</v>
      </c>
      <c r="P316" s="1">
        <v>0</v>
      </c>
      <c r="Q316" s="1">
        <v>0</v>
      </c>
      <c r="R316" s="1">
        <v>0.01</v>
      </c>
      <c r="S316" s="3">
        <v>1.1499999999999999</v>
      </c>
      <c r="T316" s="3">
        <v>0.02</v>
      </c>
      <c r="U316" s="3" t="s">
        <v>1627</v>
      </c>
      <c r="V316" s="3"/>
      <c r="W316" s="3"/>
      <c r="X316" s="3"/>
      <c r="Y316" s="3"/>
      <c r="Z316" s="3"/>
      <c r="AA316" s="3"/>
      <c r="AB316" s="95"/>
      <c r="AC316" s="67"/>
      <c r="AD316" s="67"/>
      <c r="AE316" s="67"/>
      <c r="AF316" s="67"/>
      <c r="AG316" s="67"/>
      <c r="AH316" s="67"/>
      <c r="AI316" s="67"/>
      <c r="AJ316" s="67"/>
      <c r="AK316" s="67"/>
      <c r="AL316" s="67"/>
      <c r="AM316" s="67"/>
      <c r="AN316" s="98"/>
      <c r="AO316" s="67"/>
    </row>
    <row r="317" spans="1:41" s="5" customFormat="1">
      <c r="A317" s="4" t="s">
        <v>7538</v>
      </c>
      <c r="B317" s="4">
        <v>2012</v>
      </c>
      <c r="C317" s="4" t="s">
        <v>7839</v>
      </c>
      <c r="D317" s="4" t="s">
        <v>7840</v>
      </c>
      <c r="E317" s="4" t="s">
        <v>3301</v>
      </c>
      <c r="F317" s="4">
        <v>433</v>
      </c>
      <c r="G317" s="4" t="s">
        <v>7841</v>
      </c>
      <c r="H317" s="4" t="s">
        <v>7842</v>
      </c>
      <c r="I317" s="4"/>
      <c r="J317" s="4" t="s">
        <v>1627</v>
      </c>
      <c r="K317" s="4">
        <v>78</v>
      </c>
      <c r="L317" s="4" t="s">
        <v>8</v>
      </c>
      <c r="M317" s="4">
        <v>0</v>
      </c>
      <c r="N317" s="4">
        <v>0</v>
      </c>
      <c r="O317" s="4">
        <v>0</v>
      </c>
      <c r="P317" s="4">
        <v>0</v>
      </c>
      <c r="Q317" s="4">
        <v>0</v>
      </c>
      <c r="R317" s="4">
        <v>0</v>
      </c>
      <c r="S317" s="16">
        <v>0</v>
      </c>
      <c r="T317" s="16">
        <v>0</v>
      </c>
      <c r="U317" s="16" t="s">
        <v>1627</v>
      </c>
      <c r="V317" s="16"/>
      <c r="W317" s="16"/>
      <c r="X317" s="16"/>
      <c r="Y317" s="16"/>
      <c r="Z317" s="16"/>
      <c r="AA317" s="16"/>
      <c r="AB317" s="28" t="str">
        <f>[1]IT!B$2279</f>
        <v>4.(b)</v>
      </c>
      <c r="AC317" s="31" t="str">
        <f>[1]IT!C$2279</f>
        <v>SOLVAY CHIMICA ITALIA S.p.A.</v>
      </c>
      <c r="AD317" s="31" t="str">
        <f>[1]IT!D$2279</f>
        <v>SOLVAY CHIMICA ITALIA S.p.A. ROSIGNANO</v>
      </c>
      <c r="AE317" s="31">
        <f>[1]IT!E$2279</f>
        <v>5150</v>
      </c>
      <c r="AF317" s="31" t="str">
        <f>[1]IT!F$2279</f>
        <v>VIA PIAVE</v>
      </c>
      <c r="AG317" s="31" t="str">
        <f>[1]IT!G$2279</f>
        <v>6</v>
      </c>
      <c r="AH317" s="31" t="str">
        <f>[1]IT!H$2279</f>
        <v>ROSIGNANO MARITTIMO</v>
      </c>
      <c r="AI317" s="31" t="str">
        <f>[1]IT!I$2279</f>
        <v>57016</v>
      </c>
      <c r="AJ317" s="31">
        <f>[1]IT!J$2279</f>
        <v>189</v>
      </c>
      <c r="AK317" s="31">
        <f>[1]IT!K$2279</f>
        <v>0</v>
      </c>
      <c r="AL317" s="31">
        <f>[1]IT!L$2279</f>
        <v>0</v>
      </c>
      <c r="AM317" s="31">
        <f>[1]IT!M$2279</f>
        <v>288</v>
      </c>
      <c r="AN317" s="42" t="s">
        <v>810</v>
      </c>
      <c r="AO317" s="31"/>
    </row>
    <row r="318" spans="1:41" s="5" customFormat="1">
      <c r="A318" s="4" t="s">
        <v>7538</v>
      </c>
      <c r="B318" s="4">
        <v>2012</v>
      </c>
      <c r="C318" s="4" t="s">
        <v>7942</v>
      </c>
      <c r="D318" s="4" t="s">
        <v>7943</v>
      </c>
      <c r="E318" s="4" t="s">
        <v>3305</v>
      </c>
      <c r="F318" s="4">
        <v>434</v>
      </c>
      <c r="G318" s="4" t="s">
        <v>7841</v>
      </c>
      <c r="H318" s="4" t="s">
        <v>7842</v>
      </c>
      <c r="I318" s="4"/>
      <c r="J318" s="4" t="s">
        <v>1627</v>
      </c>
      <c r="K318" s="4">
        <v>107</v>
      </c>
      <c r="L318" s="4" t="s">
        <v>8</v>
      </c>
      <c r="M318" s="4">
        <v>0</v>
      </c>
      <c r="N318" s="4">
        <v>0</v>
      </c>
      <c r="O318" s="4">
        <v>0</v>
      </c>
      <c r="P318" s="4">
        <v>437.97106820699997</v>
      </c>
      <c r="Q318" s="4">
        <v>177.69759729</v>
      </c>
      <c r="R318" s="4">
        <v>0.44679999999999997</v>
      </c>
      <c r="S318" s="16">
        <v>28.130700000000001</v>
      </c>
      <c r="T318" s="16">
        <v>0</v>
      </c>
      <c r="U318" s="16" t="s">
        <v>1627</v>
      </c>
      <c r="V318" s="16"/>
      <c r="W318" s="16"/>
      <c r="X318" s="16"/>
      <c r="Y318" s="16"/>
      <c r="Z318" s="16"/>
      <c r="AA318" s="16"/>
      <c r="AB318" s="28" t="str">
        <f>[1]IT!B$2279</f>
        <v>4.(b)</v>
      </c>
      <c r="AC318" s="31" t="str">
        <f>[1]IT!C$2279</f>
        <v>SOLVAY CHIMICA ITALIA S.p.A.</v>
      </c>
      <c r="AD318" s="31" t="str">
        <f>[1]IT!D$2279</f>
        <v>SOLVAY CHIMICA ITALIA S.p.A. ROSIGNANO</v>
      </c>
      <c r="AE318" s="31">
        <f>[1]IT!E$2279</f>
        <v>5150</v>
      </c>
      <c r="AF318" s="31" t="str">
        <f>[1]IT!F$2279</f>
        <v>VIA PIAVE</v>
      </c>
      <c r="AG318" s="31" t="str">
        <f>[1]IT!G$2279</f>
        <v>6</v>
      </c>
      <c r="AH318" s="31" t="str">
        <f>[1]IT!H$2279</f>
        <v>ROSIGNANO MARITTIMO</v>
      </c>
      <c r="AI318" s="31" t="str">
        <f>[1]IT!I$2279</f>
        <v>57016</v>
      </c>
      <c r="AJ318" s="31">
        <f>[1]IT!J$2279</f>
        <v>189</v>
      </c>
      <c r="AK318" s="31">
        <f>[1]IT!K$2279</f>
        <v>0</v>
      </c>
      <c r="AL318" s="31">
        <f>[1]IT!L$2279</f>
        <v>0</v>
      </c>
      <c r="AM318" s="31">
        <f>[1]IT!M$2279</f>
        <v>288</v>
      </c>
      <c r="AN318" s="42" t="s">
        <v>810</v>
      </c>
      <c r="AO318" s="24"/>
    </row>
    <row r="319" spans="1:41" s="5" customFormat="1">
      <c r="A319" s="4" t="s">
        <v>7538</v>
      </c>
      <c r="B319" s="4">
        <v>2012</v>
      </c>
      <c r="C319" s="4" t="s">
        <v>8431</v>
      </c>
      <c r="D319" s="4" t="s">
        <v>8432</v>
      </c>
      <c r="E319" s="4" t="s">
        <v>3063</v>
      </c>
      <c r="F319" s="4">
        <v>378</v>
      </c>
      <c r="G319" s="4" t="s">
        <v>8433</v>
      </c>
      <c r="H319" s="4" t="s">
        <v>8434</v>
      </c>
      <c r="I319" s="4"/>
      <c r="J319" s="4" t="s">
        <v>1627</v>
      </c>
      <c r="K319" s="4">
        <v>448.5</v>
      </c>
      <c r="L319" s="4" t="s">
        <v>27</v>
      </c>
      <c r="M319" s="4">
        <v>0</v>
      </c>
      <c r="N319" s="4">
        <v>0</v>
      </c>
      <c r="O319" s="4">
        <v>0</v>
      </c>
      <c r="P319" s="4">
        <v>11157.473563023599</v>
      </c>
      <c r="Q319" s="4">
        <v>0</v>
      </c>
      <c r="R319" s="4">
        <v>0</v>
      </c>
      <c r="S319" s="16">
        <v>264.78199999999998</v>
      </c>
      <c r="T319" s="16">
        <v>0.84899999999999998</v>
      </c>
      <c r="U319" s="16" t="s">
        <v>1627</v>
      </c>
      <c r="V319" s="16"/>
      <c r="W319" s="16"/>
      <c r="X319" s="16"/>
      <c r="Y319" s="16"/>
      <c r="Z319" s="16"/>
      <c r="AA319" s="16"/>
      <c r="AB319" s="28" t="str">
        <f>[1]IT!B$2277</f>
        <v>1.(c)</v>
      </c>
      <c r="AC319" s="31" t="str">
        <f>[1]IT!C$2277</f>
        <v>GdF - SUEZ Energia Italia S.p.A.</v>
      </c>
      <c r="AD319" s="31" t="str">
        <f>[1]IT!D$2277</f>
        <v>ROSEN ROSIGNANO ENERGIA S.p.A.</v>
      </c>
      <c r="AE319" s="31">
        <f>[1]IT!E$2277</f>
        <v>5160</v>
      </c>
      <c r="AF319" s="31" t="str">
        <f>[1]IT!F$2277</f>
        <v>VIA PIAVE</v>
      </c>
      <c r="AG319" s="31" t="str">
        <f>[1]IT!G$2277</f>
        <v>6</v>
      </c>
      <c r="AH319" s="31" t="str">
        <f>[1]IT!H$2277</f>
        <v>ROSIGNANO MARITTIMO</v>
      </c>
      <c r="AI319" s="31" t="str">
        <f>[1]IT!I$2277</f>
        <v>57016</v>
      </c>
      <c r="AJ319" s="31">
        <f>[1]IT!J$2277</f>
        <v>398</v>
      </c>
      <c r="AK319" s="31">
        <f>[1]IT!K$2277</f>
        <v>0</v>
      </c>
      <c r="AL319" s="31">
        <f>[1]IT!L$2277</f>
        <v>0</v>
      </c>
      <c r="AM319" s="31">
        <f>[1]IT!M$2277</f>
        <v>1250</v>
      </c>
      <c r="AN319" s="8" t="s">
        <v>810</v>
      </c>
    </row>
    <row r="320" spans="1:41" s="5" customFormat="1">
      <c r="A320" s="4" t="s">
        <v>7538</v>
      </c>
      <c r="B320" s="4">
        <v>2012</v>
      </c>
      <c r="C320" s="4" t="s">
        <v>8435</v>
      </c>
      <c r="D320" s="4" t="s">
        <v>8436</v>
      </c>
      <c r="E320" s="4" t="s">
        <v>3068</v>
      </c>
      <c r="F320" s="4">
        <v>379</v>
      </c>
      <c r="G320" s="4" t="s">
        <v>8433</v>
      </c>
      <c r="H320" s="4" t="s">
        <v>8434</v>
      </c>
      <c r="I320" s="4"/>
      <c r="J320" s="4" t="s">
        <v>1627</v>
      </c>
      <c r="K320" s="4">
        <v>448.5</v>
      </c>
      <c r="L320" s="4" t="s">
        <v>27</v>
      </c>
      <c r="M320" s="4">
        <v>0</v>
      </c>
      <c r="N320" s="4">
        <v>0</v>
      </c>
      <c r="O320" s="4">
        <v>0</v>
      </c>
      <c r="P320" s="4">
        <v>10578.733546635</v>
      </c>
      <c r="Q320" s="4">
        <v>0</v>
      </c>
      <c r="R320" s="4">
        <v>0</v>
      </c>
      <c r="S320" s="16">
        <v>132.72</v>
      </c>
      <c r="T320" s="16">
        <v>0.83799999999999997</v>
      </c>
      <c r="U320" s="16" t="s">
        <v>1627</v>
      </c>
      <c r="V320" s="16"/>
      <c r="W320" s="16"/>
      <c r="X320" s="16"/>
      <c r="Y320" s="16"/>
      <c r="Z320" s="16"/>
      <c r="AA320" s="16"/>
      <c r="AB320" s="28" t="str">
        <f>[1]IT!B$2277</f>
        <v>1.(c)</v>
      </c>
      <c r="AC320" s="31" t="str">
        <f>[1]IT!C$2277</f>
        <v>GdF - SUEZ Energia Italia S.p.A.</v>
      </c>
      <c r="AD320" s="31" t="str">
        <f>[1]IT!D$2277</f>
        <v>ROSEN ROSIGNANO ENERGIA S.p.A.</v>
      </c>
      <c r="AE320" s="31">
        <f>[1]IT!E$2277</f>
        <v>5160</v>
      </c>
      <c r="AF320" s="31" t="str">
        <f>[1]IT!F$2277</f>
        <v>VIA PIAVE</v>
      </c>
      <c r="AG320" s="31" t="str">
        <f>[1]IT!G$2277</f>
        <v>6</v>
      </c>
      <c r="AH320" s="31" t="str">
        <f>[1]IT!H$2277</f>
        <v>ROSIGNANO MARITTIMO</v>
      </c>
      <c r="AI320" s="31" t="str">
        <f>[1]IT!I$2277</f>
        <v>57016</v>
      </c>
      <c r="AJ320" s="31">
        <f>[1]IT!J$2277</f>
        <v>398</v>
      </c>
      <c r="AK320" s="31">
        <f>[1]IT!K$2277</f>
        <v>0</v>
      </c>
      <c r="AL320" s="31">
        <f>[1]IT!L$2277</f>
        <v>0</v>
      </c>
      <c r="AM320" s="31">
        <f>[1]IT!M$2277</f>
        <v>1250</v>
      </c>
      <c r="AN320" s="8" t="s">
        <v>810</v>
      </c>
    </row>
    <row r="321" spans="1:41" s="5" customFormat="1">
      <c r="A321" s="4" t="s">
        <v>7538</v>
      </c>
      <c r="B321" s="4">
        <v>2012</v>
      </c>
      <c r="C321" s="4" t="s">
        <v>8633</v>
      </c>
      <c r="D321" s="4" t="s">
        <v>8634</v>
      </c>
      <c r="E321" s="4" t="s">
        <v>3058</v>
      </c>
      <c r="F321" s="4">
        <v>377</v>
      </c>
      <c r="G321" s="4" t="s">
        <v>8635</v>
      </c>
      <c r="H321" s="4" t="s">
        <v>8434</v>
      </c>
      <c r="I321" s="4"/>
      <c r="J321" s="4" t="s">
        <v>1627</v>
      </c>
      <c r="K321" s="4">
        <v>721.3</v>
      </c>
      <c r="L321" s="4" t="s">
        <v>27</v>
      </c>
      <c r="M321" s="4">
        <v>0</v>
      </c>
      <c r="N321" s="4">
        <v>0</v>
      </c>
      <c r="O321" s="4">
        <v>0</v>
      </c>
      <c r="P321" s="4">
        <v>13391.705161923001</v>
      </c>
      <c r="Q321" s="4">
        <v>0</v>
      </c>
      <c r="R321" s="4">
        <v>0</v>
      </c>
      <c r="S321" s="16">
        <v>263.96100000000001</v>
      </c>
      <c r="T321" s="16">
        <v>0.89300000000000002</v>
      </c>
      <c r="U321" s="16" t="s">
        <v>1627</v>
      </c>
      <c r="V321" s="16"/>
      <c r="W321" s="16"/>
      <c r="X321" s="16"/>
      <c r="Y321" s="16"/>
      <c r="Z321" s="16"/>
      <c r="AA321" s="16"/>
      <c r="AB321" s="28" t="str">
        <f>[1]IT!B$2276</f>
        <v>1.(c)</v>
      </c>
      <c r="AC321" s="31" t="str">
        <f>[1]IT!C$2276</f>
        <v>ROSELECTRA S.p.A.</v>
      </c>
      <c r="AD321" s="31" t="str">
        <f>[1]IT!D$2276</f>
        <v>ROSELECTRA S.p.A.</v>
      </c>
      <c r="AE321" s="31">
        <f>[1]IT!E$2276</f>
        <v>27075</v>
      </c>
      <c r="AF321" s="31" t="str">
        <f>[1]IT!F$2276</f>
        <v>VIA PIAVE</v>
      </c>
      <c r="AG321" s="31" t="str">
        <f>[1]IT!G$2276</f>
        <v>6</v>
      </c>
      <c r="AH321" s="31" t="str">
        <f>[1]IT!H$2276</f>
        <v>ROSIGNANO MARITTIMO</v>
      </c>
      <c r="AI321" s="31" t="str">
        <f>[1]IT!I$2276</f>
        <v>57016</v>
      </c>
      <c r="AJ321" s="31">
        <f>[1]IT!J$2276</f>
        <v>264</v>
      </c>
      <c r="AK321" s="31">
        <f>[1]IT!K$2276</f>
        <v>0</v>
      </c>
      <c r="AL321" s="31">
        <f>[1]IT!L$2276</f>
        <v>0</v>
      </c>
      <c r="AM321" s="31">
        <f>[1]IT!M$2276</f>
        <v>756</v>
      </c>
      <c r="AN321" s="8" t="s">
        <v>810</v>
      </c>
    </row>
    <row r="322" spans="1:41" s="5" customFormat="1">
      <c r="A322" s="4" t="s">
        <v>7538</v>
      </c>
      <c r="B322" s="4">
        <v>2012</v>
      </c>
      <c r="C322" s="4" t="s">
        <v>8395</v>
      </c>
      <c r="D322" s="4" t="s">
        <v>8396</v>
      </c>
      <c r="E322" s="4" t="s">
        <v>2425</v>
      </c>
      <c r="F322" s="4">
        <v>237</v>
      </c>
      <c r="G322" s="4" t="s">
        <v>7779</v>
      </c>
      <c r="H322" s="4" t="s">
        <v>8397</v>
      </c>
      <c r="I322" s="4"/>
      <c r="J322" s="4" t="s">
        <v>1627</v>
      </c>
      <c r="K322" s="4">
        <v>430</v>
      </c>
      <c r="L322" s="4" t="s">
        <v>27</v>
      </c>
      <c r="M322" s="4">
        <v>0</v>
      </c>
      <c r="N322" s="4">
        <v>0</v>
      </c>
      <c r="O322" s="4">
        <v>0</v>
      </c>
      <c r="P322" s="4">
        <v>18.415671691</v>
      </c>
      <c r="Q322" s="4">
        <v>0</v>
      </c>
      <c r="R322" s="4">
        <v>0</v>
      </c>
      <c r="S322" s="16">
        <v>1.526</v>
      </c>
      <c r="T322" s="16">
        <v>0</v>
      </c>
      <c r="U322" s="16" t="s">
        <v>1627</v>
      </c>
      <c r="V322" s="16"/>
      <c r="W322" s="16"/>
      <c r="X322" s="16"/>
      <c r="Y322" s="16"/>
      <c r="Z322" s="16"/>
      <c r="AA322" s="16"/>
      <c r="AB322" s="28" t="str">
        <f>[1]IT!B$2280</f>
        <v>1.(c)</v>
      </c>
      <c r="AC322" s="31" t="str">
        <f>[1]IT!C$2280</f>
        <v>ENEL PRODUZIONE SPA</v>
      </c>
      <c r="AD322" s="31" t="str">
        <f>[1]IT!D$2280</f>
        <v>Enel Produzione S.p.a - Centrale Termoelettrica di Rossano</v>
      </c>
      <c r="AE322" s="31">
        <f>[1]IT!E$2280</f>
        <v>7237</v>
      </c>
      <c r="AF322" s="31" t="str">
        <f>[1]IT!F$2280</f>
        <v>CNT CUTURA</v>
      </c>
      <c r="AG322" s="31" t="str">
        <f>[1]IT!G$2280</f>
        <v>SNC</v>
      </c>
      <c r="AH322" s="31" t="str">
        <f>[1]IT!H$2280</f>
        <v>ROSSANO</v>
      </c>
      <c r="AI322" s="31" t="str">
        <f>[1]IT!I$2280</f>
        <v>87068</v>
      </c>
      <c r="AJ322" s="31">
        <f>[1]IT!J$2280</f>
        <v>0</v>
      </c>
      <c r="AK322" s="31">
        <f>[1]IT!K$2280</f>
        <v>0</v>
      </c>
      <c r="AL322" s="31">
        <f>[1]IT!L$2280</f>
        <v>0</v>
      </c>
      <c r="AM322" s="31">
        <f>[1]IT!M$2280</f>
        <v>0</v>
      </c>
      <c r="AN322" s="8" t="s">
        <v>810</v>
      </c>
    </row>
    <row r="323" spans="1:41" s="5" customFormat="1">
      <c r="A323" s="4" t="s">
        <v>7538</v>
      </c>
      <c r="B323" s="4">
        <v>2012</v>
      </c>
      <c r="C323" s="4" t="s">
        <v>8398</v>
      </c>
      <c r="D323" s="4" t="s">
        <v>8399</v>
      </c>
      <c r="E323" s="4" t="s">
        <v>2430</v>
      </c>
      <c r="F323" s="4">
        <v>238</v>
      </c>
      <c r="G323" s="4" t="s">
        <v>7779</v>
      </c>
      <c r="H323" s="4" t="s">
        <v>8397</v>
      </c>
      <c r="I323" s="4"/>
      <c r="J323" s="4" t="s">
        <v>1627</v>
      </c>
      <c r="K323" s="4">
        <v>430</v>
      </c>
      <c r="L323" s="4" t="s">
        <v>27</v>
      </c>
      <c r="M323" s="4">
        <v>0</v>
      </c>
      <c r="N323" s="4">
        <v>0</v>
      </c>
      <c r="O323" s="4">
        <v>0</v>
      </c>
      <c r="P323" s="4">
        <v>19.594756107999999</v>
      </c>
      <c r="Q323" s="4">
        <v>0</v>
      </c>
      <c r="R323" s="4">
        <v>0</v>
      </c>
      <c r="S323" s="16">
        <v>1.379</v>
      </c>
      <c r="T323" s="16">
        <v>0</v>
      </c>
      <c r="U323" s="16" t="s">
        <v>1627</v>
      </c>
      <c r="V323" s="16"/>
      <c r="W323" s="16"/>
      <c r="X323" s="16"/>
      <c r="Y323" s="16"/>
      <c r="Z323" s="16"/>
      <c r="AA323" s="16"/>
      <c r="AB323" s="28" t="str">
        <f>[1]IT!B$2280</f>
        <v>1.(c)</v>
      </c>
      <c r="AC323" s="31" t="str">
        <f>[1]IT!C$2280</f>
        <v>ENEL PRODUZIONE SPA</v>
      </c>
      <c r="AD323" s="31" t="str">
        <f>[1]IT!D$2280</f>
        <v>Enel Produzione S.p.a - Centrale Termoelettrica di Rossano</v>
      </c>
      <c r="AE323" s="31">
        <f>[1]IT!E$2280</f>
        <v>7237</v>
      </c>
      <c r="AF323" s="31" t="str">
        <f>[1]IT!F$2280</f>
        <v>CNT CUTURA</v>
      </c>
      <c r="AG323" s="31" t="str">
        <f>[1]IT!G$2280</f>
        <v>SNC</v>
      </c>
      <c r="AH323" s="31" t="str">
        <f>[1]IT!H$2280</f>
        <v>ROSSANO</v>
      </c>
      <c r="AI323" s="31" t="str">
        <f>[1]IT!I$2280</f>
        <v>87068</v>
      </c>
      <c r="AJ323" s="31">
        <f>[1]IT!J$2280</f>
        <v>0</v>
      </c>
      <c r="AK323" s="31">
        <f>[1]IT!K$2280</f>
        <v>0</v>
      </c>
      <c r="AL323" s="31">
        <f>[1]IT!L$2280</f>
        <v>0</v>
      </c>
      <c r="AM323" s="31">
        <f>[1]IT!M$2280</f>
        <v>0</v>
      </c>
      <c r="AN323" s="8" t="s">
        <v>810</v>
      </c>
    </row>
    <row r="324" spans="1:41" s="5" customFormat="1">
      <c r="A324" s="4" t="s">
        <v>7538</v>
      </c>
      <c r="B324" s="4">
        <v>2012</v>
      </c>
      <c r="C324" s="4" t="s">
        <v>8400</v>
      </c>
      <c r="D324" s="4" t="s">
        <v>8401</v>
      </c>
      <c r="E324" s="4" t="s">
        <v>2434</v>
      </c>
      <c r="F324" s="4">
        <v>239</v>
      </c>
      <c r="G324" s="4" t="s">
        <v>7779</v>
      </c>
      <c r="H324" s="4" t="s">
        <v>8397</v>
      </c>
      <c r="I324" s="4"/>
      <c r="J324" s="4" t="s">
        <v>1627</v>
      </c>
      <c r="K324" s="4">
        <v>430</v>
      </c>
      <c r="L324" s="4" t="s">
        <v>27</v>
      </c>
      <c r="M324" s="4">
        <v>0</v>
      </c>
      <c r="N324" s="4">
        <v>0</v>
      </c>
      <c r="O324" s="4">
        <v>0</v>
      </c>
      <c r="P324" s="4">
        <v>32.706380338000002</v>
      </c>
      <c r="Q324" s="4">
        <v>0</v>
      </c>
      <c r="R324" s="4">
        <v>0</v>
      </c>
      <c r="S324" s="16">
        <v>2.2519999999999998</v>
      </c>
      <c r="T324" s="16">
        <v>0</v>
      </c>
      <c r="U324" s="16" t="s">
        <v>1627</v>
      </c>
      <c r="V324" s="16"/>
      <c r="W324" s="16"/>
      <c r="X324" s="16"/>
      <c r="Y324" s="16"/>
      <c r="Z324" s="16"/>
      <c r="AA324" s="16"/>
      <c r="AB324" s="28" t="str">
        <f>[1]IT!B$2280</f>
        <v>1.(c)</v>
      </c>
      <c r="AC324" s="31" t="str">
        <f>[1]IT!C$2280</f>
        <v>ENEL PRODUZIONE SPA</v>
      </c>
      <c r="AD324" s="31" t="str">
        <f>[1]IT!D$2280</f>
        <v>Enel Produzione S.p.a - Centrale Termoelettrica di Rossano</v>
      </c>
      <c r="AE324" s="31">
        <f>[1]IT!E$2280</f>
        <v>7237</v>
      </c>
      <c r="AF324" s="31" t="str">
        <f>[1]IT!F$2280</f>
        <v>CNT CUTURA</v>
      </c>
      <c r="AG324" s="31" t="str">
        <f>[1]IT!G$2280</f>
        <v>SNC</v>
      </c>
      <c r="AH324" s="31" t="str">
        <f>[1]IT!H$2280</f>
        <v>ROSSANO</v>
      </c>
      <c r="AI324" s="31" t="str">
        <f>[1]IT!I$2280</f>
        <v>87068</v>
      </c>
      <c r="AJ324" s="31">
        <f>[1]IT!J$2280</f>
        <v>0</v>
      </c>
      <c r="AK324" s="31">
        <f>[1]IT!K$2280</f>
        <v>0</v>
      </c>
      <c r="AL324" s="31">
        <f>[1]IT!L$2280</f>
        <v>0</v>
      </c>
      <c r="AM324" s="31">
        <f>[1]IT!M$2280</f>
        <v>0</v>
      </c>
      <c r="AN324" s="8" t="s">
        <v>810</v>
      </c>
    </row>
    <row r="325" spans="1:41" s="5" customFormat="1">
      <c r="A325" s="4" t="s">
        <v>7538</v>
      </c>
      <c r="B325" s="4">
        <v>2012</v>
      </c>
      <c r="C325" s="4" t="s">
        <v>8402</v>
      </c>
      <c r="D325" s="4" t="s">
        <v>8403</v>
      </c>
      <c r="E325" s="4" t="s">
        <v>2438</v>
      </c>
      <c r="F325" s="4">
        <v>240</v>
      </c>
      <c r="G325" s="4" t="s">
        <v>7779</v>
      </c>
      <c r="H325" s="4" t="s">
        <v>8397</v>
      </c>
      <c r="I325" s="4"/>
      <c r="J325" s="4" t="s">
        <v>1627</v>
      </c>
      <c r="K325" s="4">
        <v>430</v>
      </c>
      <c r="L325" s="4" t="s">
        <v>27</v>
      </c>
      <c r="M325" s="4">
        <v>0</v>
      </c>
      <c r="N325" s="4">
        <v>0</v>
      </c>
      <c r="O325" s="4">
        <v>0</v>
      </c>
      <c r="P325" s="4">
        <v>0</v>
      </c>
      <c r="Q325" s="4">
        <v>0</v>
      </c>
      <c r="R325" s="4">
        <v>0</v>
      </c>
      <c r="S325" s="16">
        <v>0</v>
      </c>
      <c r="T325" s="16">
        <v>0</v>
      </c>
      <c r="U325" s="16" t="s">
        <v>1627</v>
      </c>
      <c r="V325" s="16"/>
      <c r="W325" s="16"/>
      <c r="X325" s="16"/>
      <c r="Y325" s="16"/>
      <c r="Z325" s="16"/>
      <c r="AA325" s="16"/>
      <c r="AB325" s="28" t="str">
        <f>[1]IT!B$2280</f>
        <v>1.(c)</v>
      </c>
      <c r="AC325" s="31" t="str">
        <f>[1]IT!C$2280</f>
        <v>ENEL PRODUZIONE SPA</v>
      </c>
      <c r="AD325" s="31" t="str">
        <f>[1]IT!D$2280</f>
        <v>Enel Produzione S.p.a - Centrale Termoelettrica di Rossano</v>
      </c>
      <c r="AE325" s="31">
        <f>[1]IT!E$2280</f>
        <v>7237</v>
      </c>
      <c r="AF325" s="31" t="str">
        <f>[1]IT!F$2280</f>
        <v>CNT CUTURA</v>
      </c>
      <c r="AG325" s="31" t="str">
        <f>[1]IT!G$2280</f>
        <v>SNC</v>
      </c>
      <c r="AH325" s="31" t="str">
        <f>[1]IT!H$2280</f>
        <v>ROSSANO</v>
      </c>
      <c r="AI325" s="31" t="str">
        <f>[1]IT!I$2280</f>
        <v>87068</v>
      </c>
      <c r="AJ325" s="31">
        <f>[1]IT!J$2280</f>
        <v>0</v>
      </c>
      <c r="AK325" s="31">
        <f>[1]IT!K$2280</f>
        <v>0</v>
      </c>
      <c r="AL325" s="31">
        <f>[1]IT!L$2280</f>
        <v>0</v>
      </c>
      <c r="AM325" s="31">
        <f>[1]IT!M$2280</f>
        <v>0</v>
      </c>
      <c r="AN325" s="8" t="s">
        <v>810</v>
      </c>
    </row>
    <row r="326" spans="1:41" s="5" customFormat="1">
      <c r="A326" s="4" t="s">
        <v>7538</v>
      </c>
      <c r="B326" s="4">
        <v>2012</v>
      </c>
      <c r="C326" s="4" t="s">
        <v>8740</v>
      </c>
      <c r="D326" s="4" t="s">
        <v>8741</v>
      </c>
      <c r="E326" s="4" t="s">
        <v>2442</v>
      </c>
      <c r="F326" s="4">
        <v>241</v>
      </c>
      <c r="G326" s="4" t="s">
        <v>7779</v>
      </c>
      <c r="H326" s="4" t="s">
        <v>8397</v>
      </c>
      <c r="I326" s="4"/>
      <c r="J326" s="4" t="s">
        <v>1627</v>
      </c>
      <c r="K326" s="4">
        <v>1600</v>
      </c>
      <c r="L326" s="4" t="s">
        <v>8</v>
      </c>
      <c r="M326" s="4">
        <v>0</v>
      </c>
      <c r="N326" s="4">
        <v>0</v>
      </c>
      <c r="O326" s="4">
        <v>4.6700087200000002</v>
      </c>
      <c r="P326" s="4">
        <v>292.605356685</v>
      </c>
      <c r="Q326" s="4">
        <v>0</v>
      </c>
      <c r="R326" s="4">
        <v>0.121</v>
      </c>
      <c r="S326" s="16">
        <v>5.4930000000000003</v>
      </c>
      <c r="T326" s="16">
        <v>9.7000000000000003E-2</v>
      </c>
      <c r="U326" s="16" t="s">
        <v>1627</v>
      </c>
      <c r="V326" s="16"/>
      <c r="W326" s="16"/>
      <c r="X326" s="16"/>
      <c r="Y326" s="16"/>
      <c r="Z326" s="16"/>
      <c r="AA326" s="16"/>
      <c r="AB326" s="28" t="str">
        <f>[1]IT!B$2280</f>
        <v>1.(c)</v>
      </c>
      <c r="AC326" s="31" t="str">
        <f>[1]IT!C$2280</f>
        <v>ENEL PRODUZIONE SPA</v>
      </c>
      <c r="AD326" s="31" t="str">
        <f>[1]IT!D$2280</f>
        <v>Enel Produzione S.p.a - Centrale Termoelettrica di Rossano</v>
      </c>
      <c r="AE326" s="31">
        <f>[1]IT!E$2280</f>
        <v>7237</v>
      </c>
      <c r="AF326" s="31" t="str">
        <f>[1]IT!F$2280</f>
        <v>CNT CUTURA</v>
      </c>
      <c r="AG326" s="31" t="str">
        <f>[1]IT!G$2280</f>
        <v>SNC</v>
      </c>
      <c r="AH326" s="31" t="str">
        <f>[1]IT!H$2280</f>
        <v>ROSSANO</v>
      </c>
      <c r="AI326" s="31" t="str">
        <f>[1]IT!I$2280</f>
        <v>87068</v>
      </c>
      <c r="AJ326" s="31">
        <f>[1]IT!J$2280</f>
        <v>0</v>
      </c>
      <c r="AK326" s="31">
        <f>[1]IT!K$2280</f>
        <v>0</v>
      </c>
      <c r="AL326" s="31">
        <f>[1]IT!L$2280</f>
        <v>0</v>
      </c>
      <c r="AM326" s="31">
        <f>[1]IT!M$2280</f>
        <v>0</v>
      </c>
      <c r="AN326" s="8" t="s">
        <v>810</v>
      </c>
    </row>
    <row r="327" spans="1:41" s="5" customFormat="1">
      <c r="A327" s="4" t="s">
        <v>7538</v>
      </c>
      <c r="B327" s="4">
        <v>2012</v>
      </c>
      <c r="C327" s="4" t="s">
        <v>8742</v>
      </c>
      <c r="D327" s="4" t="s">
        <v>8743</v>
      </c>
      <c r="E327" s="4" t="s">
        <v>2446</v>
      </c>
      <c r="F327" s="4">
        <v>242</v>
      </c>
      <c r="G327" s="4" t="s">
        <v>7779</v>
      </c>
      <c r="H327" s="4" t="s">
        <v>8397</v>
      </c>
      <c r="I327" s="4"/>
      <c r="J327" s="4" t="s">
        <v>1627</v>
      </c>
      <c r="K327" s="4">
        <v>1600</v>
      </c>
      <c r="L327" s="4" t="s">
        <v>8</v>
      </c>
      <c r="M327" s="4">
        <v>0</v>
      </c>
      <c r="N327" s="4">
        <v>0</v>
      </c>
      <c r="O327" s="4">
        <v>6.0802730150000004</v>
      </c>
      <c r="P327" s="4">
        <v>487.93643728900003</v>
      </c>
      <c r="Q327" s="4">
        <v>0</v>
      </c>
      <c r="R327" s="4">
        <v>0.157</v>
      </c>
      <c r="S327" s="16">
        <v>8.6630000000000003</v>
      </c>
      <c r="T327" s="16">
        <v>0</v>
      </c>
      <c r="U327" s="16" t="s">
        <v>1627</v>
      </c>
      <c r="V327" s="16"/>
      <c r="W327" s="16"/>
      <c r="X327" s="16"/>
      <c r="Y327" s="16"/>
      <c r="Z327" s="16"/>
      <c r="AA327" s="16"/>
      <c r="AB327" s="28" t="str">
        <f>[1]IT!B$2280</f>
        <v>1.(c)</v>
      </c>
      <c r="AC327" s="31" t="str">
        <f>[1]IT!C$2280</f>
        <v>ENEL PRODUZIONE SPA</v>
      </c>
      <c r="AD327" s="31" t="str">
        <f>[1]IT!D$2280</f>
        <v>Enel Produzione S.p.a - Centrale Termoelettrica di Rossano</v>
      </c>
      <c r="AE327" s="31">
        <f>[1]IT!E$2280</f>
        <v>7237</v>
      </c>
      <c r="AF327" s="31" t="str">
        <f>[1]IT!F$2280</f>
        <v>CNT CUTURA</v>
      </c>
      <c r="AG327" s="31" t="str">
        <f>[1]IT!G$2280</f>
        <v>SNC</v>
      </c>
      <c r="AH327" s="31" t="str">
        <f>[1]IT!H$2280</f>
        <v>ROSSANO</v>
      </c>
      <c r="AI327" s="31" t="str">
        <f>[1]IT!I$2280</f>
        <v>87068</v>
      </c>
      <c r="AJ327" s="31">
        <f>[1]IT!J$2280</f>
        <v>0</v>
      </c>
      <c r="AK327" s="31">
        <f>[1]IT!K$2280</f>
        <v>0</v>
      </c>
      <c r="AL327" s="31">
        <f>[1]IT!L$2280</f>
        <v>0</v>
      </c>
      <c r="AM327" s="31">
        <f>[1]IT!M$2280</f>
        <v>0</v>
      </c>
      <c r="AN327" s="8" t="s">
        <v>810</v>
      </c>
    </row>
    <row r="328" spans="1:41" s="5" customFormat="1">
      <c r="A328" s="4" t="s">
        <v>7538</v>
      </c>
      <c r="B328" s="4">
        <v>2012</v>
      </c>
      <c r="C328" s="4" t="s">
        <v>7565</v>
      </c>
      <c r="D328" s="4" t="s">
        <v>7566</v>
      </c>
      <c r="E328" s="4" t="s">
        <v>350</v>
      </c>
      <c r="F328" s="4">
        <v>75</v>
      </c>
      <c r="G328" s="4" t="s">
        <v>7567</v>
      </c>
      <c r="H328" s="4" t="s">
        <v>7568</v>
      </c>
      <c r="I328" s="4"/>
      <c r="J328" s="4" t="s">
        <v>1627</v>
      </c>
      <c r="K328" s="4">
        <v>52</v>
      </c>
      <c r="L328" s="4" t="s">
        <v>8</v>
      </c>
      <c r="M328" s="4">
        <v>0</v>
      </c>
      <c r="N328" s="4">
        <v>0</v>
      </c>
      <c r="O328" s="4">
        <v>0</v>
      </c>
      <c r="P328" s="4">
        <v>0</v>
      </c>
      <c r="Q328" s="4">
        <v>0</v>
      </c>
      <c r="R328" s="4">
        <v>0</v>
      </c>
      <c r="S328" s="16">
        <v>0</v>
      </c>
      <c r="T328" s="16">
        <v>0</v>
      </c>
      <c r="U328" s="16" t="s">
        <v>1627</v>
      </c>
      <c r="V328" s="16"/>
      <c r="W328" s="16"/>
      <c r="X328" s="16"/>
      <c r="Y328" s="16"/>
      <c r="Z328" s="16"/>
      <c r="AA328" s="16"/>
      <c r="AB328" s="28" t="str">
        <f>[1]IT!B$2443</f>
        <v>5.(b)</v>
      </c>
      <c r="AC328" s="31" t="str">
        <f>[1]IT!C$2443</f>
        <v>A.R.I.A. S.r.l. - Acea Risorse e Impianti per l'Ambiente S.r.l.</v>
      </c>
      <c r="AD328" s="31" t="str">
        <f>[1]IT!D$2443</f>
        <v>A.R.I.A. S.r.l. Unità Locale 3 - San Vittore del Lazio (FR)</v>
      </c>
      <c r="AE328" s="31">
        <f>[1]IT!E$2443</f>
        <v>191456</v>
      </c>
      <c r="AF328" s="31" t="str">
        <f>[1]IT!F$2443</f>
        <v>Frazione San Cesario, Loc. Valle Porchio</v>
      </c>
      <c r="AG328" s="31" t="str">
        <f>[1]IT!G$2443</f>
        <v>SNC</v>
      </c>
      <c r="AH328" s="31" t="str">
        <f>[1]IT!H$2443</f>
        <v>SAN VITTORE DEL LAZIO</v>
      </c>
      <c r="AI328" s="31" t="str">
        <f>[1]IT!I$2443</f>
        <v>03040</v>
      </c>
      <c r="AJ328" s="31">
        <f>[1]IT!J$2443</f>
        <v>0</v>
      </c>
      <c r="AK328" s="31">
        <f>[1]IT!K$2443</f>
        <v>0</v>
      </c>
      <c r="AL328" s="31">
        <f>[1]IT!L$2443</f>
        <v>0</v>
      </c>
      <c r="AM328" s="31">
        <f>[1]IT!M$2443</f>
        <v>0</v>
      </c>
      <c r="AN328" s="42" t="s">
        <v>810</v>
      </c>
      <c r="AO328" s="31"/>
    </row>
    <row r="329" spans="1:41" s="5" customFormat="1">
      <c r="A329" s="4" t="s">
        <v>7538</v>
      </c>
      <c r="B329" s="4">
        <v>2012</v>
      </c>
      <c r="C329" s="4" t="s">
        <v>7582</v>
      </c>
      <c r="D329" s="4" t="s">
        <v>7583</v>
      </c>
      <c r="E329" s="4" t="s">
        <v>354</v>
      </c>
      <c r="F329" s="4">
        <v>76</v>
      </c>
      <c r="G329" s="4" t="s">
        <v>7584</v>
      </c>
      <c r="H329" s="4" t="s">
        <v>7568</v>
      </c>
      <c r="I329" s="4"/>
      <c r="J329" s="4" t="s">
        <v>1627</v>
      </c>
      <c r="K329" s="4">
        <v>54</v>
      </c>
      <c r="L329" s="4" t="s">
        <v>8</v>
      </c>
      <c r="M329" s="4">
        <v>0</v>
      </c>
      <c r="N329" s="4">
        <v>1860.7882566000001</v>
      </c>
      <c r="O329" s="4">
        <v>0</v>
      </c>
      <c r="P329" s="4">
        <v>50.309024549999997</v>
      </c>
      <c r="Q329" s="4">
        <v>0</v>
      </c>
      <c r="R329" s="4">
        <v>7.6E-3</v>
      </c>
      <c r="S329" s="16">
        <v>23.602699999999999</v>
      </c>
      <c r="T329" s="16">
        <v>2.2000000000000001E-4</v>
      </c>
      <c r="U329" s="16"/>
      <c r="V329" s="16"/>
      <c r="W329" s="16"/>
      <c r="X329" s="16"/>
      <c r="Y329" s="16"/>
      <c r="Z329" s="16"/>
      <c r="AA329" s="16"/>
      <c r="AB329" s="28" t="str">
        <f>[1]IT!B$2443</f>
        <v>5.(b)</v>
      </c>
      <c r="AC329" s="31" t="str">
        <f>[1]IT!C$2443</f>
        <v>A.R.I.A. S.r.l. - Acea Risorse e Impianti per l'Ambiente S.r.l.</v>
      </c>
      <c r="AD329" s="31" t="str">
        <f>[1]IT!D$2443</f>
        <v>A.R.I.A. S.r.l. Unità Locale 3 - San Vittore del Lazio (FR)</v>
      </c>
      <c r="AE329" s="31">
        <f>[1]IT!E$2443</f>
        <v>191456</v>
      </c>
      <c r="AF329" s="31" t="str">
        <f>[1]IT!F$2443</f>
        <v>Frazione San Cesario, Loc. Valle Porchio</v>
      </c>
      <c r="AG329" s="31" t="str">
        <f>[1]IT!G$2443</f>
        <v>SNC</v>
      </c>
      <c r="AH329" s="31" t="str">
        <f>[1]IT!H$2443</f>
        <v>SAN VITTORE DEL LAZIO</v>
      </c>
      <c r="AI329" s="31" t="str">
        <f>[1]IT!I$2443</f>
        <v>03040</v>
      </c>
      <c r="AJ329" s="31">
        <f>[1]IT!J$2443</f>
        <v>0</v>
      </c>
      <c r="AK329" s="31">
        <f>[1]IT!K$2443</f>
        <v>0</v>
      </c>
      <c r="AL329" s="31">
        <f>[1]IT!L$2443</f>
        <v>0</v>
      </c>
      <c r="AM329" s="31">
        <f>[1]IT!M$2443</f>
        <v>0</v>
      </c>
      <c r="AN329" s="42" t="s">
        <v>810</v>
      </c>
      <c r="AO329" s="31"/>
    </row>
    <row r="330" spans="1:41" s="5" customFormat="1">
      <c r="A330" s="4" t="s">
        <v>7538</v>
      </c>
      <c r="B330" s="4">
        <v>2012</v>
      </c>
      <c r="C330" s="4" t="s">
        <v>7585</v>
      </c>
      <c r="D330" s="4" t="s">
        <v>7586</v>
      </c>
      <c r="E330" s="4" t="s">
        <v>358</v>
      </c>
      <c r="F330" s="4">
        <v>77</v>
      </c>
      <c r="G330" s="4" t="s">
        <v>7587</v>
      </c>
      <c r="H330" s="4" t="s">
        <v>7568</v>
      </c>
      <c r="I330" s="4"/>
      <c r="J330" s="4" t="s">
        <v>1627</v>
      </c>
      <c r="K330" s="4">
        <v>54</v>
      </c>
      <c r="L330" s="4" t="s">
        <v>8</v>
      </c>
      <c r="M330" s="4">
        <v>0</v>
      </c>
      <c r="N330" s="4">
        <v>1759.1917083999999</v>
      </c>
      <c r="O330" s="4">
        <v>0</v>
      </c>
      <c r="P330" s="4">
        <v>58.721592993000002</v>
      </c>
      <c r="Q330" s="4">
        <v>0</v>
      </c>
      <c r="R330" s="4">
        <v>1E-3</v>
      </c>
      <c r="S330" s="16">
        <v>22.056999999999999</v>
      </c>
      <c r="T330" s="16">
        <v>2.5999999999999998E-4</v>
      </c>
      <c r="U330" s="16"/>
      <c r="V330" s="16"/>
      <c r="W330" s="16"/>
      <c r="X330" s="16"/>
      <c r="Y330" s="16"/>
      <c r="Z330" s="16"/>
      <c r="AA330" s="16"/>
      <c r="AB330" s="28" t="str">
        <f>[1]IT!B$2443</f>
        <v>5.(b)</v>
      </c>
      <c r="AC330" s="31" t="str">
        <f>[1]IT!C$2443</f>
        <v>A.R.I.A. S.r.l. - Acea Risorse e Impianti per l'Ambiente S.r.l.</v>
      </c>
      <c r="AD330" s="31" t="str">
        <f>[1]IT!D$2443</f>
        <v>A.R.I.A. S.r.l. Unità Locale 3 - San Vittore del Lazio (FR)</v>
      </c>
      <c r="AE330" s="31">
        <f>[1]IT!E$2443</f>
        <v>191456</v>
      </c>
      <c r="AF330" s="31" t="str">
        <f>[1]IT!F$2443</f>
        <v>Frazione San Cesario, Loc. Valle Porchio</v>
      </c>
      <c r="AG330" s="31" t="str">
        <f>[1]IT!G$2443</f>
        <v>SNC</v>
      </c>
      <c r="AH330" s="31" t="str">
        <f>[1]IT!H$2443</f>
        <v>SAN VITTORE DEL LAZIO</v>
      </c>
      <c r="AI330" s="31" t="str">
        <f>[1]IT!I$2443</f>
        <v>03040</v>
      </c>
      <c r="AJ330" s="31">
        <f>[1]IT!J$2443</f>
        <v>0</v>
      </c>
      <c r="AK330" s="31">
        <f>[1]IT!K$2443</f>
        <v>0</v>
      </c>
      <c r="AL330" s="31">
        <f>[1]IT!L$2443</f>
        <v>0</v>
      </c>
      <c r="AM330" s="31">
        <f>[1]IT!M$2443</f>
        <v>0</v>
      </c>
      <c r="AN330" s="42" t="s">
        <v>810</v>
      </c>
      <c r="AO330" s="31"/>
    </row>
    <row r="331" spans="1:41" s="5" customFormat="1">
      <c r="A331" s="4" t="s">
        <v>7538</v>
      </c>
      <c r="B331" s="4">
        <v>2012</v>
      </c>
      <c r="C331" s="4" t="s">
        <v>7539</v>
      </c>
      <c r="D331" s="4" t="s">
        <v>7540</v>
      </c>
      <c r="E331" s="4" t="s">
        <v>2637</v>
      </c>
      <c r="F331" s="4">
        <v>283</v>
      </c>
      <c r="G331" s="4" t="s">
        <v>7541</v>
      </c>
      <c r="H331" s="4" t="s">
        <v>7542</v>
      </c>
      <c r="I331" s="4"/>
      <c r="J331" s="4" t="s">
        <v>1627</v>
      </c>
      <c r="K331" s="4">
        <v>49.6</v>
      </c>
      <c r="L331" s="4" t="s">
        <v>27</v>
      </c>
      <c r="M331" s="4">
        <v>0</v>
      </c>
      <c r="N331" s="4">
        <v>0</v>
      </c>
      <c r="O331" s="4">
        <v>0</v>
      </c>
      <c r="P331" s="4">
        <v>587.44262629836203</v>
      </c>
      <c r="Q331" s="4">
        <v>0</v>
      </c>
      <c r="R331" s="4">
        <v>0</v>
      </c>
      <c r="S331" s="16">
        <v>38.749000000000002</v>
      </c>
      <c r="T331" s="16">
        <v>0</v>
      </c>
      <c r="U331" s="16" t="s">
        <v>1627</v>
      </c>
      <c r="V331" s="16"/>
      <c r="W331" s="16"/>
      <c r="X331" s="16"/>
      <c r="Y331" s="16"/>
      <c r="Z331" s="16"/>
      <c r="AA331" s="16"/>
      <c r="AB331" s="28" t="str">
        <f>[1]IT!B$2357</f>
        <v>1.(c)</v>
      </c>
      <c r="AC331" s="31" t="str">
        <f>[1]IT!C$2357</f>
        <v>enipower spa</v>
      </c>
      <c r="AD331" s="31" t="str">
        <f>[1]IT!D$2357</f>
        <v>Centrale di Cogenerazione</v>
      </c>
      <c r="AE331" s="31">
        <f>[1]IT!E$2357</f>
        <v>342</v>
      </c>
      <c r="AF331" s="31" t="str">
        <f>[1]IT!F$2357</f>
        <v>Via Maritano</v>
      </c>
      <c r="AG331" s="31" t="str">
        <f>[1]IT!G$2357</f>
        <v>24</v>
      </c>
      <c r="AH331" s="31" t="str">
        <f>[1]IT!H$2357</f>
        <v>SAN DONATO MILANESE</v>
      </c>
      <c r="AI331" s="31" t="str">
        <f>[1]IT!I$2357</f>
        <v>20097</v>
      </c>
      <c r="AJ331" s="31">
        <f>[1]IT!J$2357</f>
        <v>0</v>
      </c>
      <c r="AK331" s="31">
        <f>[1]IT!K$2357</f>
        <v>0</v>
      </c>
      <c r="AL331" s="31">
        <f>[1]IT!L$2357</f>
        <v>0</v>
      </c>
      <c r="AM331" s="31">
        <f>[1]IT!M$2357</f>
        <v>0</v>
      </c>
      <c r="AN331" s="42" t="s">
        <v>810</v>
      </c>
      <c r="AO331" s="31"/>
    </row>
    <row r="332" spans="1:41" s="5" customFormat="1">
      <c r="A332" s="4" t="s">
        <v>7538</v>
      </c>
      <c r="B332" s="4">
        <v>2012</v>
      </c>
      <c r="C332" s="4" t="s">
        <v>7543</v>
      </c>
      <c r="D332" s="4" t="s">
        <v>7544</v>
      </c>
      <c r="E332" s="4" t="s">
        <v>2641</v>
      </c>
      <c r="F332" s="4">
        <v>284</v>
      </c>
      <c r="G332" s="4" t="s">
        <v>7541</v>
      </c>
      <c r="H332" s="4" t="s">
        <v>7542</v>
      </c>
      <c r="I332" s="4"/>
      <c r="J332" s="4" t="s">
        <v>1627</v>
      </c>
      <c r="K332" s="4">
        <v>49.6</v>
      </c>
      <c r="L332" s="4" t="s">
        <v>27</v>
      </c>
      <c r="M332" s="4">
        <v>0</v>
      </c>
      <c r="N332" s="4">
        <v>0</v>
      </c>
      <c r="O332" s="4">
        <v>0</v>
      </c>
      <c r="P332" s="4">
        <v>358.382936016651</v>
      </c>
      <c r="Q332" s="4">
        <v>0</v>
      </c>
      <c r="R332" s="4">
        <v>0</v>
      </c>
      <c r="S332" s="16">
        <v>23.701000000000001</v>
      </c>
      <c r="T332" s="16">
        <v>0</v>
      </c>
      <c r="U332" s="16" t="s">
        <v>1627</v>
      </c>
      <c r="V332" s="16"/>
      <c r="W332" s="16"/>
      <c r="X332" s="16"/>
      <c r="Y332" s="16"/>
      <c r="Z332" s="16"/>
      <c r="AA332" s="16"/>
      <c r="AB332" s="28" t="str">
        <f>[1]IT!B$2357</f>
        <v>1.(c)</v>
      </c>
      <c r="AC332" s="31" t="str">
        <f>[1]IT!C$2357</f>
        <v>enipower spa</v>
      </c>
      <c r="AD332" s="31" t="str">
        <f>[1]IT!D$2357</f>
        <v>Centrale di Cogenerazione</v>
      </c>
      <c r="AE332" s="31">
        <f>[1]IT!E$2357</f>
        <v>342</v>
      </c>
      <c r="AF332" s="31" t="str">
        <f>[1]IT!F$2357</f>
        <v>Via Maritano</v>
      </c>
      <c r="AG332" s="31" t="str">
        <f>[1]IT!G$2357</f>
        <v>24</v>
      </c>
      <c r="AH332" s="31" t="str">
        <f>[1]IT!H$2357</f>
        <v>SAN DONATO MILANESE</v>
      </c>
      <c r="AI332" s="31" t="str">
        <f>[1]IT!I$2357</f>
        <v>20097</v>
      </c>
      <c r="AJ332" s="31">
        <f>[1]IT!J$2357</f>
        <v>0</v>
      </c>
      <c r="AK332" s="31">
        <f>[1]IT!K$2357</f>
        <v>0</v>
      </c>
      <c r="AL332" s="31">
        <f>[1]IT!L$2357</f>
        <v>0</v>
      </c>
      <c r="AM332" s="31">
        <f>[1]IT!M$2357</f>
        <v>0</v>
      </c>
      <c r="AN332" s="42" t="s">
        <v>810</v>
      </c>
      <c r="AO332" s="31"/>
    </row>
    <row r="333" spans="1:41" s="5" customFormat="1">
      <c r="A333" s="4" t="s">
        <v>7538</v>
      </c>
      <c r="B333" s="4">
        <v>2012</v>
      </c>
      <c r="C333" s="4" t="s">
        <v>7580</v>
      </c>
      <c r="D333" s="4" t="s">
        <v>7581</v>
      </c>
      <c r="E333" s="4" t="s">
        <v>2645</v>
      </c>
      <c r="F333" s="4">
        <v>285</v>
      </c>
      <c r="G333" s="4" t="s">
        <v>7541</v>
      </c>
      <c r="H333" s="4" t="s">
        <v>7542</v>
      </c>
      <c r="I333" s="4"/>
      <c r="J333" s="4" t="s">
        <v>1627</v>
      </c>
      <c r="K333" s="4">
        <v>53.4</v>
      </c>
      <c r="L333" s="4" t="s">
        <v>27</v>
      </c>
      <c r="M333" s="4">
        <v>0</v>
      </c>
      <c r="N333" s="4">
        <v>0</v>
      </c>
      <c r="O333" s="4">
        <v>0</v>
      </c>
      <c r="P333" s="4">
        <v>11.705462356378799</v>
      </c>
      <c r="Q333" s="4">
        <v>0</v>
      </c>
      <c r="R333" s="4">
        <v>0</v>
      </c>
      <c r="S333" s="16">
        <v>1.6579999999999999</v>
      </c>
      <c r="T333" s="16">
        <v>0</v>
      </c>
      <c r="U333" s="16" t="s">
        <v>1627</v>
      </c>
      <c r="V333" s="16"/>
      <c r="W333" s="16"/>
      <c r="X333" s="16"/>
      <c r="Y333" s="16"/>
      <c r="Z333" s="16"/>
      <c r="AA333" s="16"/>
      <c r="AB333" s="28" t="str">
        <f>[1]IT!B$2357</f>
        <v>1.(c)</v>
      </c>
      <c r="AC333" s="31" t="str">
        <f>[1]IT!C$2357</f>
        <v>enipower spa</v>
      </c>
      <c r="AD333" s="31" t="str">
        <f>[1]IT!D$2357</f>
        <v>Centrale di Cogenerazione</v>
      </c>
      <c r="AE333" s="31">
        <f>[1]IT!E$2357</f>
        <v>342</v>
      </c>
      <c r="AF333" s="31" t="str">
        <f>[1]IT!F$2357</f>
        <v>Via Maritano</v>
      </c>
      <c r="AG333" s="31" t="str">
        <f>[1]IT!G$2357</f>
        <v>24</v>
      </c>
      <c r="AH333" s="31" t="str">
        <f>[1]IT!H$2357</f>
        <v>SAN DONATO MILANESE</v>
      </c>
      <c r="AI333" s="31" t="str">
        <f>[1]IT!I$2357</f>
        <v>20097</v>
      </c>
      <c r="AJ333" s="31">
        <f>[1]IT!J$2357</f>
        <v>0</v>
      </c>
      <c r="AK333" s="31">
        <f>[1]IT!K$2357</f>
        <v>0</v>
      </c>
      <c r="AL333" s="31">
        <f>[1]IT!L$2357</f>
        <v>0</v>
      </c>
      <c r="AM333" s="31">
        <f>[1]IT!M$2357</f>
        <v>0</v>
      </c>
      <c r="AN333" s="23" t="s">
        <v>810</v>
      </c>
      <c r="AO333" s="24"/>
    </row>
    <row r="334" spans="1:41" s="5" customFormat="1">
      <c r="A334" s="4" t="s">
        <v>7538</v>
      </c>
      <c r="B334" s="4">
        <v>2012</v>
      </c>
      <c r="C334" s="4" t="s">
        <v>7594</v>
      </c>
      <c r="D334" s="4" t="s">
        <v>7595</v>
      </c>
      <c r="E334" s="4" t="s">
        <v>2633</v>
      </c>
      <c r="F334" s="4">
        <v>282</v>
      </c>
      <c r="G334" s="4" t="s">
        <v>7541</v>
      </c>
      <c r="H334" s="4" t="s">
        <v>7542</v>
      </c>
      <c r="I334" s="4"/>
      <c r="J334" s="4" t="s">
        <v>1627</v>
      </c>
      <c r="K334" s="4">
        <v>55.45</v>
      </c>
      <c r="L334" s="4" t="s">
        <v>8</v>
      </c>
      <c r="M334" s="4">
        <v>0</v>
      </c>
      <c r="N334" s="4">
        <v>0</v>
      </c>
      <c r="O334" s="4">
        <v>0</v>
      </c>
      <c r="P334" s="4">
        <v>326.85448367860795</v>
      </c>
      <c r="Q334" s="4">
        <v>0</v>
      </c>
      <c r="R334" s="4">
        <v>0</v>
      </c>
      <c r="S334" s="16">
        <v>11.917999999999999</v>
      </c>
      <c r="T334" s="16">
        <v>0</v>
      </c>
      <c r="U334" s="16" t="s">
        <v>1627</v>
      </c>
      <c r="V334" s="16"/>
      <c r="W334" s="16"/>
      <c r="X334" s="16"/>
      <c r="Y334" s="16"/>
      <c r="Z334" s="16"/>
      <c r="AA334" s="16"/>
      <c r="AB334" s="28" t="str">
        <f>[1]IT!B$2357</f>
        <v>1.(c)</v>
      </c>
      <c r="AC334" s="31" t="str">
        <f>[1]IT!C$2357</f>
        <v>enipower spa</v>
      </c>
      <c r="AD334" s="31" t="str">
        <f>[1]IT!D$2357</f>
        <v>Centrale di Cogenerazione</v>
      </c>
      <c r="AE334" s="31">
        <f>[1]IT!E$2357</f>
        <v>342</v>
      </c>
      <c r="AF334" s="31" t="str">
        <f>[1]IT!F$2357</f>
        <v>Via Maritano</v>
      </c>
      <c r="AG334" s="31" t="str">
        <f>[1]IT!G$2357</f>
        <v>24</v>
      </c>
      <c r="AH334" s="31" t="str">
        <f>[1]IT!H$2357</f>
        <v>SAN DONATO MILANESE</v>
      </c>
      <c r="AI334" s="31" t="str">
        <f>[1]IT!I$2357</f>
        <v>20097</v>
      </c>
      <c r="AJ334" s="31">
        <f>[1]IT!J$2357</f>
        <v>0</v>
      </c>
      <c r="AK334" s="31">
        <f>[1]IT!K$2357</f>
        <v>0</v>
      </c>
      <c r="AL334" s="31">
        <f>[1]IT!L$2357</f>
        <v>0</v>
      </c>
      <c r="AM334" s="31">
        <f>[1]IT!M$2357</f>
        <v>0</v>
      </c>
      <c r="AN334" s="42" t="s">
        <v>810</v>
      </c>
      <c r="AO334" s="31"/>
    </row>
    <row r="335" spans="1:41" s="5" customFormat="1">
      <c r="A335" s="4" t="s">
        <v>7538</v>
      </c>
      <c r="B335" s="4">
        <v>2012</v>
      </c>
      <c r="C335" s="4" t="s">
        <v>8683</v>
      </c>
      <c r="D335" s="4" t="s">
        <v>8684</v>
      </c>
      <c r="E335" s="4" t="s">
        <v>1858</v>
      </c>
      <c r="F335" s="4">
        <v>110</v>
      </c>
      <c r="G335" s="4" t="s">
        <v>8447</v>
      </c>
      <c r="H335" s="4" t="s">
        <v>8685</v>
      </c>
      <c r="I335" s="4"/>
      <c r="J335" s="4" t="s">
        <v>1627</v>
      </c>
      <c r="K335" s="4">
        <v>800</v>
      </c>
      <c r="L335" s="4" t="s">
        <v>8</v>
      </c>
      <c r="M335" s="4">
        <v>0</v>
      </c>
      <c r="N335" s="4">
        <v>0</v>
      </c>
      <c r="O335" s="4">
        <v>6325.9734215999997</v>
      </c>
      <c r="P335" s="4">
        <v>0</v>
      </c>
      <c r="Q335" s="4">
        <v>0</v>
      </c>
      <c r="R335" s="4">
        <v>239.26</v>
      </c>
      <c r="S335" s="16">
        <v>0</v>
      </c>
      <c r="T335" s="16">
        <v>9.16</v>
      </c>
      <c r="U335" s="16" t="s">
        <v>1627</v>
      </c>
      <c r="V335" s="16"/>
      <c r="W335" s="16"/>
      <c r="X335" s="16"/>
      <c r="Y335" s="16"/>
      <c r="Z335" s="16"/>
      <c r="AA335" s="16"/>
      <c r="AB335" s="28" t="str">
        <f>[1]IT!B$2360</f>
        <v>1.(c)</v>
      </c>
      <c r="AC335" s="31" t="str">
        <f>[1]IT!C$2360</f>
        <v>EDIPOWER</v>
      </c>
      <c r="AD335" s="31" t="str">
        <f>[1]IT!D$2360</f>
        <v>Centrale Termoelettrica di San Filippo del Mela</v>
      </c>
      <c r="AE335" s="31">
        <f>[1]IT!E$2360</f>
        <v>7349</v>
      </c>
      <c r="AF335" s="31" t="str">
        <f>[1]IT!F$2360</f>
        <v>Contrada Archi Marina</v>
      </c>
      <c r="AG335" s="31" t="str">
        <f>[1]IT!G$2360</f>
        <v>SNC</v>
      </c>
      <c r="AH335" s="31" t="str">
        <f>[1]IT!H$2360</f>
        <v>SAN FILIPPO DEL MELA</v>
      </c>
      <c r="AI335" s="31" t="str">
        <f>[1]IT!I$2360</f>
        <v>98044</v>
      </c>
      <c r="AJ335" s="31">
        <f>[1]IT!J$2360</f>
        <v>509</v>
      </c>
      <c r="AK335" s="31">
        <f>[1]IT!K$2360</f>
        <v>1040</v>
      </c>
      <c r="AL335" s="31">
        <f>[1]IT!L$2360</f>
        <v>0</v>
      </c>
      <c r="AM335" s="31">
        <f>[1]IT!M$2360</f>
        <v>0</v>
      </c>
      <c r="AN335" s="8" t="s">
        <v>810</v>
      </c>
    </row>
    <row r="336" spans="1:41" s="5" customFormat="1">
      <c r="A336" s="4" t="s">
        <v>7538</v>
      </c>
      <c r="B336" s="4">
        <v>2012</v>
      </c>
      <c r="C336" s="4" t="s">
        <v>8686</v>
      </c>
      <c r="D336" s="4" t="s">
        <v>8687</v>
      </c>
      <c r="E336" s="4" t="s">
        <v>1862</v>
      </c>
      <c r="F336" s="4">
        <v>111</v>
      </c>
      <c r="G336" s="4" t="s">
        <v>8447</v>
      </c>
      <c r="H336" s="4" t="s">
        <v>8685</v>
      </c>
      <c r="I336" s="4"/>
      <c r="J336" s="4" t="s">
        <v>1627</v>
      </c>
      <c r="K336" s="4">
        <v>800</v>
      </c>
      <c r="L336" s="4" t="s">
        <v>8</v>
      </c>
      <c r="M336" s="4">
        <v>0</v>
      </c>
      <c r="N336" s="4">
        <v>0</v>
      </c>
      <c r="O336" s="4">
        <v>3116.0941950000001</v>
      </c>
      <c r="P336" s="4">
        <v>0</v>
      </c>
      <c r="Q336" s="4">
        <v>0</v>
      </c>
      <c r="R336" s="4">
        <v>726.3</v>
      </c>
      <c r="S336" s="16">
        <v>286.91000000000003</v>
      </c>
      <c r="T336" s="16">
        <v>5.31</v>
      </c>
      <c r="U336" s="16" t="s">
        <v>1627</v>
      </c>
      <c r="V336" s="16"/>
      <c r="W336" s="16"/>
      <c r="X336" s="16"/>
      <c r="Y336" s="16"/>
      <c r="Z336" s="16"/>
      <c r="AA336" s="16"/>
      <c r="AB336" s="28" t="str">
        <f>[1]IT!B$2360</f>
        <v>1.(c)</v>
      </c>
      <c r="AC336" s="31" t="str">
        <f>[1]IT!C$2360</f>
        <v>EDIPOWER</v>
      </c>
      <c r="AD336" s="31" t="str">
        <f>[1]IT!D$2360</f>
        <v>Centrale Termoelettrica di San Filippo del Mela</v>
      </c>
      <c r="AE336" s="31">
        <f>[1]IT!E$2360</f>
        <v>7349</v>
      </c>
      <c r="AF336" s="31" t="str">
        <f>[1]IT!F$2360</f>
        <v>Contrada Archi Marina</v>
      </c>
      <c r="AG336" s="31" t="str">
        <f>[1]IT!G$2360</f>
        <v>SNC</v>
      </c>
      <c r="AH336" s="31" t="str">
        <f>[1]IT!H$2360</f>
        <v>SAN FILIPPO DEL MELA</v>
      </c>
      <c r="AI336" s="31" t="str">
        <f>[1]IT!I$2360</f>
        <v>98044</v>
      </c>
      <c r="AJ336" s="31">
        <f>[1]IT!J$2360</f>
        <v>509</v>
      </c>
      <c r="AK336" s="31">
        <f>[1]IT!K$2360</f>
        <v>1040</v>
      </c>
      <c r="AL336" s="31">
        <f>[1]IT!L$2360</f>
        <v>0</v>
      </c>
      <c r="AM336" s="31">
        <f>[1]IT!M$2360</f>
        <v>0</v>
      </c>
      <c r="AN336" s="8" t="s">
        <v>810</v>
      </c>
    </row>
    <row r="337" spans="1:41" s="5" customFormat="1">
      <c r="A337" s="4" t="s">
        <v>7538</v>
      </c>
      <c r="B337" s="4">
        <v>2012</v>
      </c>
      <c r="C337" s="4" t="s">
        <v>8733</v>
      </c>
      <c r="D337" s="4" t="s">
        <v>8734</v>
      </c>
      <c r="E337" s="4" t="s">
        <v>1866</v>
      </c>
      <c r="F337" s="4">
        <v>112</v>
      </c>
      <c r="G337" s="4" t="s">
        <v>8447</v>
      </c>
      <c r="H337" s="4" t="s">
        <v>8685</v>
      </c>
      <c r="I337" s="4"/>
      <c r="J337" s="4" t="s">
        <v>1627</v>
      </c>
      <c r="K337" s="4">
        <v>1600</v>
      </c>
      <c r="L337" s="4" t="s">
        <v>8</v>
      </c>
      <c r="M337" s="4">
        <v>0</v>
      </c>
      <c r="N337" s="4">
        <v>0</v>
      </c>
      <c r="O337" s="4">
        <v>3267.6791914999999</v>
      </c>
      <c r="P337" s="4">
        <v>0</v>
      </c>
      <c r="Q337" s="4">
        <v>0</v>
      </c>
      <c r="R337" s="4">
        <v>160.49</v>
      </c>
      <c r="S337" s="16">
        <v>160.16</v>
      </c>
      <c r="T337" s="16">
        <v>12.32</v>
      </c>
      <c r="U337" s="16" t="s">
        <v>1627</v>
      </c>
      <c r="V337" s="16"/>
      <c r="W337" s="16"/>
      <c r="X337" s="16"/>
      <c r="Y337" s="16"/>
      <c r="Z337" s="16"/>
      <c r="AA337" s="16"/>
      <c r="AB337" s="28" t="str">
        <f>[1]IT!B$2360</f>
        <v>1.(c)</v>
      </c>
      <c r="AC337" s="31" t="str">
        <f>[1]IT!C$2360</f>
        <v>EDIPOWER</v>
      </c>
      <c r="AD337" s="31" t="str">
        <f>[1]IT!D$2360</f>
        <v>Centrale Termoelettrica di San Filippo del Mela</v>
      </c>
      <c r="AE337" s="31">
        <f>[1]IT!E$2360</f>
        <v>7349</v>
      </c>
      <c r="AF337" s="31" t="str">
        <f>[1]IT!F$2360</f>
        <v>Contrada Archi Marina</v>
      </c>
      <c r="AG337" s="31" t="str">
        <f>[1]IT!G$2360</f>
        <v>SNC</v>
      </c>
      <c r="AH337" s="31" t="str">
        <f>[1]IT!H$2360</f>
        <v>SAN FILIPPO DEL MELA</v>
      </c>
      <c r="AI337" s="31" t="str">
        <f>[1]IT!I$2360</f>
        <v>98044</v>
      </c>
      <c r="AJ337" s="31">
        <f>[1]IT!J$2360</f>
        <v>509</v>
      </c>
      <c r="AK337" s="31">
        <f>[1]IT!K$2360</f>
        <v>1040</v>
      </c>
      <c r="AL337" s="31">
        <f>[1]IT!L$2360</f>
        <v>0</v>
      </c>
      <c r="AM337" s="31">
        <f>[1]IT!M$2360</f>
        <v>0</v>
      </c>
      <c r="AN337" s="8" t="s">
        <v>810</v>
      </c>
    </row>
    <row r="338" spans="1:41" s="5" customFormat="1">
      <c r="A338" s="4" t="s">
        <v>7538</v>
      </c>
      <c r="B338" s="4">
        <v>2012</v>
      </c>
      <c r="C338" s="4" t="s">
        <v>7759</v>
      </c>
      <c r="D338" s="4" t="s">
        <v>7760</v>
      </c>
      <c r="E338" s="4" t="s">
        <v>2711</v>
      </c>
      <c r="F338" s="4">
        <v>300</v>
      </c>
      <c r="G338" s="4" t="s">
        <v>7761</v>
      </c>
      <c r="H338" s="4" t="s">
        <v>7762</v>
      </c>
      <c r="I338" s="1"/>
      <c r="J338" s="1" t="s">
        <v>1627</v>
      </c>
      <c r="K338" s="1">
        <v>66</v>
      </c>
      <c r="L338" s="1" t="s">
        <v>8</v>
      </c>
      <c r="M338" s="1">
        <v>0</v>
      </c>
      <c r="N338" s="1">
        <v>0</v>
      </c>
      <c r="O338" s="1">
        <v>0</v>
      </c>
      <c r="P338" s="1">
        <v>382.61412189280003</v>
      </c>
      <c r="Q338" s="1">
        <v>0</v>
      </c>
      <c r="R338" s="4">
        <v>0</v>
      </c>
      <c r="S338" s="16">
        <v>23.92</v>
      </c>
      <c r="T338" s="3">
        <v>0</v>
      </c>
      <c r="U338" s="3" t="s">
        <v>1627</v>
      </c>
      <c r="V338" s="3"/>
      <c r="W338" s="3"/>
      <c r="X338" s="3"/>
      <c r="Y338" s="3"/>
      <c r="Z338" s="3"/>
      <c r="AA338" s="3"/>
      <c r="AB338" s="28" t="str">
        <f>[1]IT!B$2750</f>
        <v>1.(c)</v>
      </c>
      <c r="AC338" s="31" t="str">
        <f>[1]IT!C$2750</f>
        <v>ERIDANIA SADAM</v>
      </c>
      <c r="AD338" s="31" t="str">
        <f>[1]IT!D$2750</f>
        <v>ERIDANIA SADAM ZUCCHERIFICIO DI S.QUIRICO</v>
      </c>
      <c r="AE338" s="31">
        <f>[1]IT!E$2750</f>
        <v>5004</v>
      </c>
      <c r="AF338" s="31" t="str">
        <f>[1]IT!F$2750</f>
        <v>PLE Zuccherificio</v>
      </c>
      <c r="AG338" s="31" t="str">
        <f>[1]IT!G$2750</f>
        <v>1</v>
      </c>
      <c r="AH338" s="31" t="str">
        <f>[1]IT!H$2750</f>
        <v>TRECASALI</v>
      </c>
      <c r="AI338" s="31" t="str">
        <f>[1]IT!I$2750</f>
        <v>43010</v>
      </c>
      <c r="AJ338" s="31">
        <f>[1]IT!J$2750</f>
        <v>0</v>
      </c>
      <c r="AK338" s="31">
        <f>[1]IT!K$2750</f>
        <v>0</v>
      </c>
      <c r="AL338" s="67">
        <f>[1]IT!L$2750</f>
        <v>0</v>
      </c>
      <c r="AM338" s="95">
        <f>[1]IT!M$2750</f>
        <v>0</v>
      </c>
      <c r="AN338" s="42" t="s">
        <v>810</v>
      </c>
      <c r="AO338" s="31"/>
    </row>
    <row r="339" spans="1:41" s="5" customFormat="1">
      <c r="A339" s="4" t="s">
        <v>7538</v>
      </c>
      <c r="B339" s="4">
        <v>2012</v>
      </c>
      <c r="C339" s="4" t="s">
        <v>7763</v>
      </c>
      <c r="D339" s="4" t="s">
        <v>7764</v>
      </c>
      <c r="E339" s="4" t="s">
        <v>2715</v>
      </c>
      <c r="F339" s="4">
        <v>301</v>
      </c>
      <c r="G339" s="4" t="s">
        <v>7761</v>
      </c>
      <c r="H339" s="4" t="s">
        <v>7765</v>
      </c>
      <c r="I339" s="1"/>
      <c r="J339" s="1" t="s">
        <v>1627</v>
      </c>
      <c r="K339" s="1">
        <v>66</v>
      </c>
      <c r="L339" s="1" t="s">
        <v>8</v>
      </c>
      <c r="M339" s="1">
        <v>0</v>
      </c>
      <c r="N339" s="1">
        <v>0</v>
      </c>
      <c r="O339" s="1">
        <v>0</v>
      </c>
      <c r="P339" s="1">
        <v>390.01457288639995</v>
      </c>
      <c r="Q339" s="1">
        <v>0</v>
      </c>
      <c r="R339" s="4">
        <v>0</v>
      </c>
      <c r="S339" s="16">
        <v>24.64</v>
      </c>
      <c r="T339" s="3">
        <v>0</v>
      </c>
      <c r="U339" s="3" t="s">
        <v>1627</v>
      </c>
      <c r="V339" s="3"/>
      <c r="W339" s="3"/>
      <c r="X339" s="3"/>
      <c r="Y339" s="3"/>
      <c r="Z339" s="3"/>
      <c r="AA339" s="3"/>
      <c r="AB339" s="28" t="str">
        <f>[1]IT!B$2750</f>
        <v>1.(c)</v>
      </c>
      <c r="AC339" s="31" t="str">
        <f>[1]IT!C$2750</f>
        <v>ERIDANIA SADAM</v>
      </c>
      <c r="AD339" s="31" t="str">
        <f>[1]IT!D$2750</f>
        <v>ERIDANIA SADAM ZUCCHERIFICIO DI S.QUIRICO</v>
      </c>
      <c r="AE339" s="31">
        <f>[1]IT!E$2750</f>
        <v>5004</v>
      </c>
      <c r="AF339" s="31" t="str">
        <f>[1]IT!F$2750</f>
        <v>PLE Zuccherificio</v>
      </c>
      <c r="AG339" s="31" t="str">
        <f>[1]IT!G$2750</f>
        <v>1</v>
      </c>
      <c r="AH339" s="31" t="str">
        <f>[1]IT!H$2750</f>
        <v>TRECASALI</v>
      </c>
      <c r="AI339" s="31" t="str">
        <f>[1]IT!I$2750</f>
        <v>43010</v>
      </c>
      <c r="AJ339" s="31">
        <f>[1]IT!J$2750</f>
        <v>0</v>
      </c>
      <c r="AK339" s="31">
        <f>[1]IT!K$2750</f>
        <v>0</v>
      </c>
      <c r="AL339" s="67"/>
      <c r="AM339" s="67"/>
      <c r="AN339" s="42" t="s">
        <v>810</v>
      </c>
      <c r="AO339" s="31"/>
    </row>
    <row r="340" spans="1:41" s="5" customFormat="1">
      <c r="A340" s="4" t="s">
        <v>7538</v>
      </c>
      <c r="B340" s="4">
        <v>2012</v>
      </c>
      <c r="C340" s="4" t="s">
        <v>7766</v>
      </c>
      <c r="D340" s="4" t="s">
        <v>7767</v>
      </c>
      <c r="E340" s="4" t="s">
        <v>2719</v>
      </c>
      <c r="F340" s="4">
        <v>302</v>
      </c>
      <c r="G340" s="4" t="s">
        <v>7761</v>
      </c>
      <c r="H340" s="4" t="s">
        <v>7765</v>
      </c>
      <c r="I340" s="1"/>
      <c r="J340" s="1" t="s">
        <v>1627</v>
      </c>
      <c r="K340" s="1">
        <v>66</v>
      </c>
      <c r="L340" s="1" t="s">
        <v>8</v>
      </c>
      <c r="M340" s="1">
        <v>0</v>
      </c>
      <c r="N340" s="1">
        <v>0</v>
      </c>
      <c r="O340" s="1">
        <v>0</v>
      </c>
      <c r="P340" s="1">
        <v>391.67871915199993</v>
      </c>
      <c r="Q340" s="1">
        <v>0</v>
      </c>
      <c r="R340" s="4">
        <v>0</v>
      </c>
      <c r="S340" s="16">
        <v>24.69</v>
      </c>
      <c r="T340" s="3">
        <v>0</v>
      </c>
      <c r="U340" s="3" t="s">
        <v>1627</v>
      </c>
      <c r="V340" s="3"/>
      <c r="W340" s="3"/>
      <c r="X340" s="3"/>
      <c r="Y340" s="3"/>
      <c r="Z340" s="3"/>
      <c r="AA340" s="3"/>
      <c r="AB340" s="28" t="str">
        <f>[1]IT!B$2750</f>
        <v>1.(c)</v>
      </c>
      <c r="AC340" s="31" t="str">
        <f>[1]IT!C$2750</f>
        <v>ERIDANIA SADAM</v>
      </c>
      <c r="AD340" s="31" t="str">
        <f>[1]IT!D$2750</f>
        <v>ERIDANIA SADAM ZUCCHERIFICIO DI S.QUIRICO</v>
      </c>
      <c r="AE340" s="31">
        <f>[1]IT!E$2750</f>
        <v>5004</v>
      </c>
      <c r="AF340" s="31" t="str">
        <f>[1]IT!F$2750</f>
        <v>PLE Zuccherificio</v>
      </c>
      <c r="AG340" s="31" t="str">
        <f>[1]IT!G$2750</f>
        <v>1</v>
      </c>
      <c r="AH340" s="31" t="str">
        <f>[1]IT!H$2750</f>
        <v>TRECASALI</v>
      </c>
      <c r="AI340" s="31" t="str">
        <f>[1]IT!I$2750</f>
        <v>43010</v>
      </c>
      <c r="AJ340" s="31">
        <f>[1]IT!J$2750</f>
        <v>0</v>
      </c>
      <c r="AK340" s="31">
        <f>[1]IT!K$2750</f>
        <v>0</v>
      </c>
      <c r="AL340" s="67"/>
      <c r="AM340" s="67"/>
      <c r="AN340" s="42" t="s">
        <v>810</v>
      </c>
      <c r="AO340" s="31"/>
    </row>
    <row r="341" spans="1:41" s="5" customFormat="1">
      <c r="A341" s="4" t="s">
        <v>7538</v>
      </c>
      <c r="B341" s="4">
        <v>2012</v>
      </c>
      <c r="C341" s="4" t="s">
        <v>8617</v>
      </c>
      <c r="D341" s="4" t="s">
        <v>8618</v>
      </c>
      <c r="E341" s="4" t="s">
        <v>2054</v>
      </c>
      <c r="F341" s="4">
        <v>155</v>
      </c>
      <c r="G341" s="4" t="s">
        <v>8619</v>
      </c>
      <c r="H341" s="4" t="s">
        <v>8620</v>
      </c>
      <c r="I341" s="4"/>
      <c r="J341" s="4" t="s">
        <v>1627</v>
      </c>
      <c r="K341" s="4">
        <v>714.6</v>
      </c>
      <c r="L341" s="4" t="s">
        <v>27</v>
      </c>
      <c r="M341" s="4">
        <v>0</v>
      </c>
      <c r="N341" s="4">
        <v>0</v>
      </c>
      <c r="O341" s="4">
        <v>0</v>
      </c>
      <c r="P341" s="4">
        <v>7037.6850000000004</v>
      </c>
      <c r="Q341" s="4">
        <v>0</v>
      </c>
      <c r="R341" s="4">
        <v>0</v>
      </c>
      <c r="S341" s="16">
        <v>87.05</v>
      </c>
      <c r="T341" s="16">
        <v>0</v>
      </c>
      <c r="U341" s="16"/>
      <c r="V341" s="16"/>
      <c r="W341" s="16"/>
      <c r="X341" s="16"/>
      <c r="Y341" s="16"/>
      <c r="Z341" s="16"/>
      <c r="AA341" s="16"/>
      <c r="AB341" s="28" t="str">
        <f>[1]IT!B$2434</f>
        <v>1.(c)</v>
      </c>
      <c r="AC341" s="31" t="str">
        <f>[1]IT!C$2434</f>
        <v>Alpiq</v>
      </c>
      <c r="AD341" s="31" t="str">
        <f>[1]IT!D$2434</f>
        <v>En Plus</v>
      </c>
      <c r="AE341" s="31">
        <f>[1]IT!E$2434</f>
        <v>159051</v>
      </c>
      <c r="AF341" s="31" t="str">
        <f>[1]IT!F$2434</f>
        <v>Strada Provinciale 20 - Loc. Contrada Ratino</v>
      </c>
      <c r="AG341" s="31" t="str">
        <f>[1]IT!G$2434</f>
        <v>SNC</v>
      </c>
      <c r="AH341" s="31" t="str">
        <f>[1]IT!H$2434</f>
        <v>SAN SEVERO</v>
      </c>
      <c r="AI341" s="31" t="str">
        <f>[1]IT!I$2434</f>
        <v>71016</v>
      </c>
      <c r="AJ341" s="31">
        <f>[1]IT!J$2434</f>
        <v>0</v>
      </c>
      <c r="AK341" s="31">
        <f>[1]IT!K$2434</f>
        <v>0</v>
      </c>
      <c r="AL341" s="31">
        <f>[1]IT!L$2434</f>
        <v>0</v>
      </c>
      <c r="AM341" s="31">
        <f>[1]IT!M$2434</f>
        <v>396</v>
      </c>
      <c r="AN341" s="8" t="s">
        <v>810</v>
      </c>
    </row>
    <row r="342" spans="1:41" s="5" customFormat="1">
      <c r="A342" s="4" t="s">
        <v>7538</v>
      </c>
      <c r="B342" s="4">
        <v>2012</v>
      </c>
      <c r="C342" s="4" t="s">
        <v>8075</v>
      </c>
      <c r="D342" s="4" t="s">
        <v>8076</v>
      </c>
      <c r="E342" s="4" t="s">
        <v>2536</v>
      </c>
      <c r="F342" s="4">
        <v>262</v>
      </c>
      <c r="G342" s="4" t="s">
        <v>8077</v>
      </c>
      <c r="H342" s="4" t="s">
        <v>8078</v>
      </c>
      <c r="I342" s="4"/>
      <c r="J342" s="4" t="s">
        <v>1627</v>
      </c>
      <c r="K342" s="4">
        <v>159.46</v>
      </c>
      <c r="L342" s="4" t="s">
        <v>27</v>
      </c>
      <c r="M342" s="4">
        <v>0</v>
      </c>
      <c r="N342" s="4">
        <v>0</v>
      </c>
      <c r="O342" s="4">
        <v>0</v>
      </c>
      <c r="P342" s="4">
        <v>701.2335841228246</v>
      </c>
      <c r="Q342" s="4">
        <v>4178.6397374999997</v>
      </c>
      <c r="R342" s="4">
        <v>222.72200000000001</v>
      </c>
      <c r="S342" s="16">
        <v>515.21600000000001</v>
      </c>
      <c r="T342" s="16">
        <v>29.3</v>
      </c>
      <c r="U342" s="16" t="s">
        <v>1627</v>
      </c>
      <c r="V342" s="16"/>
      <c r="W342" s="16"/>
      <c r="X342" s="16"/>
      <c r="Y342" s="16"/>
      <c r="Z342" s="16"/>
      <c r="AA342" s="16"/>
      <c r="AB342" s="28" t="str">
        <f>[1]IT!B$2448</f>
        <v>1.(a)</v>
      </c>
      <c r="AC342" s="31" t="str">
        <f>[1]IT!C$2448</f>
        <v>ENI S.P.A.</v>
      </c>
      <c r="AD342" s="31" t="str">
        <f>[1]IT!D$2448</f>
        <v>RAFFINERIA DI SANNAZZARO DE' BURGONDI</v>
      </c>
      <c r="AE342" s="31">
        <f>[1]IT!E$2448</f>
        <v>412</v>
      </c>
      <c r="AF342" s="31" t="str">
        <f>[1]IT!F$2448</f>
        <v>VIA ENRICO MATTEI</v>
      </c>
      <c r="AG342" s="31" t="str">
        <f>[1]IT!G$2448</f>
        <v>46</v>
      </c>
      <c r="AH342" s="31" t="str">
        <f>[1]IT!H$2448</f>
        <v>SANNAZZARO DE' BURGONDI</v>
      </c>
      <c r="AI342" s="31" t="str">
        <f>[1]IT!I$2448</f>
        <v>27039</v>
      </c>
      <c r="AJ342" s="31">
        <f>[1]IT!J$2448</f>
        <v>2220</v>
      </c>
      <c r="AK342" s="31">
        <f>[1]IT!K$2448</f>
        <v>4460</v>
      </c>
      <c r="AL342" s="31">
        <f>[1]IT!L$2448</f>
        <v>164</v>
      </c>
      <c r="AM342" s="31">
        <f>[1]IT!M$2448</f>
        <v>2160</v>
      </c>
      <c r="AN342" s="42" t="s">
        <v>810</v>
      </c>
      <c r="AO342" s="31"/>
    </row>
    <row r="343" spans="1:41" s="5" customFormat="1">
      <c r="A343" s="4" t="s">
        <v>7538</v>
      </c>
      <c r="B343" s="4">
        <v>2012</v>
      </c>
      <c r="C343" s="4" t="s">
        <v>8707</v>
      </c>
      <c r="D343" s="4" t="s">
        <v>8708</v>
      </c>
      <c r="E343" s="4" t="s">
        <v>2531</v>
      </c>
      <c r="F343" s="4">
        <v>261</v>
      </c>
      <c r="G343" s="4" t="s">
        <v>8077</v>
      </c>
      <c r="H343" s="4" t="s">
        <v>8078</v>
      </c>
      <c r="I343" s="4"/>
      <c r="J343" s="4" t="s">
        <v>633</v>
      </c>
      <c r="K343" s="4">
        <v>1046</v>
      </c>
      <c r="L343" s="4" t="s">
        <v>8</v>
      </c>
      <c r="M343" s="4">
        <v>0</v>
      </c>
      <c r="N343" s="4">
        <v>0</v>
      </c>
      <c r="O343" s="4">
        <v>1604.1241746999999</v>
      </c>
      <c r="P343" s="4">
        <v>685.78745795125508</v>
      </c>
      <c r="Q343" s="4">
        <v>20273.824957000001</v>
      </c>
      <c r="R343" s="4">
        <v>2124</v>
      </c>
      <c r="S343" s="16">
        <v>1579</v>
      </c>
      <c r="T343" s="16">
        <v>141.73500000000001</v>
      </c>
      <c r="U343" s="16" t="s">
        <v>1627</v>
      </c>
      <c r="V343" s="16"/>
      <c r="W343" s="16"/>
      <c r="X343" s="16"/>
      <c r="Y343" s="16"/>
      <c r="Z343" s="16"/>
      <c r="AA343" s="16"/>
      <c r="AB343" s="28" t="str">
        <f>[1]IT!B$2448</f>
        <v>1.(a)</v>
      </c>
      <c r="AC343" s="31" t="str">
        <f>[1]IT!C$2448</f>
        <v>ENI S.P.A.</v>
      </c>
      <c r="AD343" s="31" t="str">
        <f>[1]IT!D$2448</f>
        <v>RAFFINERIA DI SANNAZZARO DE' BURGONDI</v>
      </c>
      <c r="AE343" s="31">
        <f>[1]IT!E$2448</f>
        <v>412</v>
      </c>
      <c r="AF343" s="31" t="str">
        <f>[1]IT!F$2448</f>
        <v>VIA ENRICO MATTEI</v>
      </c>
      <c r="AG343" s="31" t="str">
        <f>[1]IT!G$2448</f>
        <v>46</v>
      </c>
      <c r="AH343" s="31" t="str">
        <f>[1]IT!H$2448</f>
        <v>SANNAZZARO DE' BURGONDI</v>
      </c>
      <c r="AI343" s="31" t="str">
        <f>[1]IT!I$2448</f>
        <v>27039</v>
      </c>
      <c r="AJ343" s="31">
        <f>[1]IT!J$2448</f>
        <v>2220</v>
      </c>
      <c r="AK343" s="31">
        <f>[1]IT!K$2448</f>
        <v>4460</v>
      </c>
      <c r="AL343" s="31">
        <f>[1]IT!L$2448</f>
        <v>164</v>
      </c>
      <c r="AM343" s="31">
        <f>[1]IT!M$2448</f>
        <v>2160</v>
      </c>
      <c r="AN343" s="8" t="s">
        <v>810</v>
      </c>
    </row>
    <row r="344" spans="1:41" s="5" customFormat="1">
      <c r="A344" s="4" t="s">
        <v>7538</v>
      </c>
      <c r="B344" s="4">
        <v>2012</v>
      </c>
      <c r="C344" s="4" t="s">
        <v>8292</v>
      </c>
      <c r="D344" s="4" t="s">
        <v>8293</v>
      </c>
      <c r="E344" s="4" t="s">
        <v>1956</v>
      </c>
      <c r="F344" s="4">
        <v>132</v>
      </c>
      <c r="G344" s="4" t="s">
        <v>8294</v>
      </c>
      <c r="H344" s="4" t="s">
        <v>8295</v>
      </c>
      <c r="I344" s="4"/>
      <c r="J344" s="4" t="s">
        <v>1627</v>
      </c>
      <c r="K344" s="4">
        <v>365</v>
      </c>
      <c r="L344" s="4" t="s">
        <v>27</v>
      </c>
      <c r="M344" s="4">
        <v>0</v>
      </c>
      <c r="N344" s="4">
        <v>0</v>
      </c>
      <c r="O344" s="4">
        <v>0</v>
      </c>
      <c r="P344" s="4">
        <v>2020.5563223581998</v>
      </c>
      <c r="Q344" s="4">
        <v>0</v>
      </c>
      <c r="R344" s="4">
        <v>0</v>
      </c>
      <c r="S344" s="16">
        <v>52.01</v>
      </c>
      <c r="T344" s="16">
        <v>0</v>
      </c>
      <c r="U344" s="16" t="s">
        <v>1627</v>
      </c>
      <c r="V344" s="16"/>
      <c r="W344" s="16"/>
      <c r="X344" s="16"/>
      <c r="Y344" s="16"/>
      <c r="Z344" s="16"/>
      <c r="AA344" s="16"/>
      <c r="AB344" s="28" t="str">
        <f>[1]IT!B$2487</f>
        <v>1.(c)</v>
      </c>
      <c r="AC344" s="31" t="str">
        <f>[1]IT!C$2487</f>
        <v>EDISON SPA</v>
      </c>
      <c r="AD344" s="31" t="str">
        <f>[1]IT!D$2487</f>
        <v>Centrale termoelettrica di Sarmato</v>
      </c>
      <c r="AE344" s="31">
        <f>[1]IT!E$2487</f>
        <v>191709</v>
      </c>
      <c r="AF344" s="31" t="str">
        <f>[1]IT!F$2487</f>
        <v>VIA Zuccherificio</v>
      </c>
      <c r="AG344" s="31" t="str">
        <f>[1]IT!G$2487</f>
        <v>13</v>
      </c>
      <c r="AH344" s="31" t="str">
        <f>[1]IT!H$2487</f>
        <v>SARMATO</v>
      </c>
      <c r="AI344" s="31" t="str">
        <f>[1]IT!I$2487</f>
        <v>29010</v>
      </c>
      <c r="AJ344" s="31">
        <f>[1]IT!J$2487</f>
        <v>0</v>
      </c>
      <c r="AK344" s="31">
        <f>[1]IT!K$2487</f>
        <v>0</v>
      </c>
      <c r="AL344" s="31">
        <f>[1]IT!L$2487</f>
        <v>0</v>
      </c>
      <c r="AM344" s="31">
        <f>[1]IT!M$2487</f>
        <v>113</v>
      </c>
      <c r="AN344" s="8" t="s">
        <v>810</v>
      </c>
    </row>
    <row r="345" spans="1:41" s="5" customFormat="1">
      <c r="A345" s="4" t="s">
        <v>7538</v>
      </c>
      <c r="B345" s="4">
        <v>2012</v>
      </c>
      <c r="C345" s="4" t="s">
        <v>8709</v>
      </c>
      <c r="D345" s="4" t="s">
        <v>8710</v>
      </c>
      <c r="E345" s="4" t="s">
        <v>3122</v>
      </c>
      <c r="F345" s="4">
        <v>392</v>
      </c>
      <c r="G345" s="4" t="s">
        <v>8711</v>
      </c>
      <c r="H345" s="4" t="s">
        <v>8712</v>
      </c>
      <c r="I345" s="4"/>
      <c r="J345" s="4" t="s">
        <v>633</v>
      </c>
      <c r="K345" s="4">
        <v>1104.98</v>
      </c>
      <c r="L345" s="4" t="s">
        <v>8</v>
      </c>
      <c r="M345" s="4">
        <v>0</v>
      </c>
      <c r="N345" s="4">
        <v>0</v>
      </c>
      <c r="O345" s="4">
        <v>6345.0537458999997</v>
      </c>
      <c r="P345" s="4">
        <v>0</v>
      </c>
      <c r="Q345" s="4">
        <v>17010.774310000001</v>
      </c>
      <c r="R345" s="4">
        <v>1684.8012979479017</v>
      </c>
      <c r="S345" s="16">
        <v>1270.6583997324194</v>
      </c>
      <c r="T345" s="16">
        <v>207.88022755182732</v>
      </c>
      <c r="U345" s="16" t="s">
        <v>1627</v>
      </c>
      <c r="V345" s="16"/>
      <c r="W345" s="16"/>
      <c r="X345" s="16"/>
      <c r="Y345" s="16"/>
      <c r="Z345" s="16"/>
      <c r="AA345" s="16"/>
      <c r="AB345" s="28" t="str">
        <f>[1]IT!B$2493</f>
        <v>1.(a)</v>
      </c>
      <c r="AC345" s="31" t="str">
        <f>[1]IT!C$2493</f>
        <v>Saras S.p.a.</v>
      </c>
      <c r="AD345" s="31" t="str">
        <f>[1]IT!D$2493</f>
        <v>Sarlux S.r.l. (ex Saras S.p.a.)</v>
      </c>
      <c r="AE345" s="31">
        <f>[1]IT!E$2493</f>
        <v>7506</v>
      </c>
      <c r="AF345" s="31" t="str">
        <f>[1]IT!F$2493</f>
        <v>SS 195 Km. 19</v>
      </c>
      <c r="AG345" s="31" t="str">
        <f>[1]IT!G$2493</f>
        <v>SNC</v>
      </c>
      <c r="AH345" s="31" t="str">
        <f>[1]IT!H$2493</f>
        <v>SARROCH</v>
      </c>
      <c r="AI345" s="31" t="str">
        <f>[1]IT!I$2493</f>
        <v>09018</v>
      </c>
      <c r="AJ345" s="31">
        <f>[1]IT!J$2493</f>
        <v>2430</v>
      </c>
      <c r="AK345" s="31">
        <f>[1]IT!K$2493</f>
        <v>3790</v>
      </c>
      <c r="AL345" s="31">
        <f>[1]IT!L$2493</f>
        <v>235</v>
      </c>
      <c r="AM345" s="31">
        <f>[1]IT!M$2493</f>
        <v>5930</v>
      </c>
      <c r="AN345" s="8" t="s">
        <v>810</v>
      </c>
    </row>
    <row r="346" spans="1:41" s="5" customFormat="1">
      <c r="A346" s="4" t="s">
        <v>7538</v>
      </c>
      <c r="B346" s="4">
        <v>2012</v>
      </c>
      <c r="C346" s="4" t="s">
        <v>8731</v>
      </c>
      <c r="D346" s="4" t="s">
        <v>8732</v>
      </c>
      <c r="E346" s="4" t="s">
        <v>3118</v>
      </c>
      <c r="F346" s="4">
        <v>391</v>
      </c>
      <c r="G346" s="4" t="s">
        <v>8711</v>
      </c>
      <c r="H346" s="4" t="s">
        <v>8712</v>
      </c>
      <c r="I346" s="4"/>
      <c r="J346" s="4" t="s">
        <v>1627</v>
      </c>
      <c r="K346" s="4">
        <v>1586.3</v>
      </c>
      <c r="L346" s="4" t="s">
        <v>27</v>
      </c>
      <c r="M346" s="4">
        <v>0</v>
      </c>
      <c r="N346" s="4">
        <v>0</v>
      </c>
      <c r="O346" s="4">
        <v>113.1230467</v>
      </c>
      <c r="P346" s="4">
        <v>0</v>
      </c>
      <c r="Q346" s="4">
        <v>31933.34259</v>
      </c>
      <c r="R346" s="4">
        <v>443.1</v>
      </c>
      <c r="S346" s="16">
        <v>518.5</v>
      </c>
      <c r="T346" s="16">
        <v>27.6</v>
      </c>
      <c r="U346" s="16" t="s">
        <v>1627</v>
      </c>
      <c r="V346" s="16"/>
      <c r="W346" s="16"/>
      <c r="X346" s="16"/>
      <c r="Y346" s="16"/>
      <c r="Z346" s="16"/>
      <c r="AA346" s="16"/>
      <c r="AB346" s="28" t="str">
        <f>[1]IT!B$2493</f>
        <v>1.(a)</v>
      </c>
      <c r="AC346" s="31" t="str">
        <f>[1]IT!C$2493</f>
        <v>Saras S.p.a.</v>
      </c>
      <c r="AD346" s="31" t="str">
        <f>[1]IT!D$2493</f>
        <v>Sarlux S.r.l. (ex Saras S.p.a.)</v>
      </c>
      <c r="AE346" s="31">
        <f>[1]IT!E$2493</f>
        <v>7506</v>
      </c>
      <c r="AF346" s="31" t="str">
        <f>[1]IT!F$2493</f>
        <v>SS 195 Km. 19</v>
      </c>
      <c r="AG346" s="31" t="str">
        <f>[1]IT!G$2493</f>
        <v>SNC</v>
      </c>
      <c r="AH346" s="31" t="str">
        <f>[1]IT!H$2493</f>
        <v>SARROCH</v>
      </c>
      <c r="AI346" s="31" t="str">
        <f>[1]IT!I$2493</f>
        <v>09018</v>
      </c>
      <c r="AJ346" s="31">
        <f>[1]IT!J$2493</f>
        <v>2430</v>
      </c>
      <c r="AK346" s="31">
        <f>[1]IT!K$2493</f>
        <v>3790</v>
      </c>
      <c r="AL346" s="31">
        <f>[1]IT!L$2493</f>
        <v>235</v>
      </c>
      <c r="AM346" s="31">
        <f>[1]IT!M$2493</f>
        <v>5930</v>
      </c>
      <c r="AN346" s="8" t="s">
        <v>810</v>
      </c>
    </row>
    <row r="347" spans="1:41" s="5" customFormat="1">
      <c r="A347" s="4" t="s">
        <v>7538</v>
      </c>
      <c r="B347" s="4">
        <v>2012</v>
      </c>
      <c r="C347" s="4" t="s">
        <v>7887</v>
      </c>
      <c r="D347" s="4" t="s">
        <v>7888</v>
      </c>
      <c r="E347" s="4" t="s">
        <v>2981</v>
      </c>
      <c r="F347" s="4">
        <v>360</v>
      </c>
      <c r="G347" s="4" t="s">
        <v>7889</v>
      </c>
      <c r="H347" s="4" t="s">
        <v>7890</v>
      </c>
      <c r="I347" s="4"/>
      <c r="J347" s="4" t="s">
        <v>1627</v>
      </c>
      <c r="K347" s="4">
        <v>91.3</v>
      </c>
      <c r="L347" s="4" t="s">
        <v>8</v>
      </c>
      <c r="M347" s="4">
        <v>0</v>
      </c>
      <c r="N347" s="4">
        <v>0</v>
      </c>
      <c r="O347" s="4">
        <v>0</v>
      </c>
      <c r="P347" s="4">
        <v>0</v>
      </c>
      <c r="Q347" s="4">
        <v>1673.0179207000001</v>
      </c>
      <c r="R347" s="4">
        <v>3.859</v>
      </c>
      <c r="S347" s="16">
        <v>112.34399999999999</v>
      </c>
      <c r="T347" s="16">
        <v>0.95399999999999996</v>
      </c>
      <c r="U347" s="16" t="s">
        <v>1627</v>
      </c>
      <c r="V347" s="16"/>
      <c r="W347" s="16"/>
      <c r="X347" s="16"/>
      <c r="Y347" s="16"/>
      <c r="Z347" s="16"/>
      <c r="AA347" s="16"/>
      <c r="AB347" s="41" t="str">
        <f>[1]IT!B$2495</f>
        <v>1.(c)</v>
      </c>
      <c r="AC347" s="24" t="str">
        <f>[1]IT!C$2495</f>
        <v>versalis spa</v>
      </c>
      <c r="AD347" s="24" t="str">
        <f>[1]IT!D$2495</f>
        <v>versalis stabilimento di Sarroch</v>
      </c>
      <c r="AE347" s="24">
        <f>[1]IT!E$2495</f>
        <v>7513</v>
      </c>
      <c r="AF347" s="24" t="str">
        <f>[1]IT!F$2495</f>
        <v>S.S. 195 km 18,800</v>
      </c>
      <c r="AG347" s="24" t="str">
        <f>[1]IT!G$2495</f>
        <v>SNC</v>
      </c>
      <c r="AH347" s="24" t="str">
        <f>[1]IT!H$2495</f>
        <v>SARROCH</v>
      </c>
      <c r="AI347" s="24" t="str">
        <f>[1]IT!I$2495</f>
        <v>09018</v>
      </c>
      <c r="AJ347" s="24">
        <f>[1]IT!J$2495</f>
        <v>622</v>
      </c>
      <c r="AK347" s="24">
        <f>[1]IT!K$2495</f>
        <v>1190</v>
      </c>
      <c r="AL347" s="24">
        <f>[1]IT!L$2495</f>
        <v>0</v>
      </c>
      <c r="AM347" s="24">
        <f>[1]IT!M$2495</f>
        <v>444</v>
      </c>
      <c r="AN347" s="23" t="s">
        <v>810</v>
      </c>
      <c r="AO347" s="24"/>
    </row>
    <row r="348" spans="1:41" s="5" customFormat="1">
      <c r="A348" s="4" t="s">
        <v>7538</v>
      </c>
      <c r="B348" s="4">
        <v>2012</v>
      </c>
      <c r="C348" s="4" t="s">
        <v>8186</v>
      </c>
      <c r="D348" s="4" t="s">
        <v>8187</v>
      </c>
      <c r="E348" s="4" t="s">
        <v>2985</v>
      </c>
      <c r="F348" s="4">
        <v>361</v>
      </c>
      <c r="G348" s="4" t="s">
        <v>7889</v>
      </c>
      <c r="H348" s="4" t="s">
        <v>7890</v>
      </c>
      <c r="I348" s="4"/>
      <c r="J348" s="4" t="s">
        <v>1627</v>
      </c>
      <c r="K348" s="4">
        <v>220</v>
      </c>
      <c r="L348" s="4" t="s">
        <v>8</v>
      </c>
      <c r="M348" s="4">
        <v>0</v>
      </c>
      <c r="N348" s="4">
        <v>0</v>
      </c>
      <c r="O348" s="4">
        <v>3858.0491824000001</v>
      </c>
      <c r="P348" s="4">
        <v>0</v>
      </c>
      <c r="Q348" s="4">
        <v>143.68039696</v>
      </c>
      <c r="R348" s="4">
        <v>1187</v>
      </c>
      <c r="S348" s="16">
        <v>442</v>
      </c>
      <c r="T348" s="16">
        <v>42</v>
      </c>
      <c r="U348" s="16" t="s">
        <v>1627</v>
      </c>
      <c r="V348" s="16"/>
      <c r="W348" s="16"/>
      <c r="X348" s="16"/>
      <c r="Y348" s="16"/>
      <c r="Z348" s="16"/>
      <c r="AA348" s="16"/>
      <c r="AB348" s="41" t="str">
        <f>[1]IT!B$2495</f>
        <v>1.(c)</v>
      </c>
      <c r="AC348" s="24" t="str">
        <f>[1]IT!C$2495</f>
        <v>versalis spa</v>
      </c>
      <c r="AD348" s="24" t="str">
        <f>[1]IT!D$2495</f>
        <v>versalis stabilimento di Sarroch</v>
      </c>
      <c r="AE348" s="24">
        <f>[1]IT!E$2495</f>
        <v>7513</v>
      </c>
      <c r="AF348" s="24" t="str">
        <f>[1]IT!F$2495</f>
        <v>S.S. 195 km 18,800</v>
      </c>
      <c r="AG348" s="24" t="str">
        <f>[1]IT!G$2495</f>
        <v>SNC</v>
      </c>
      <c r="AH348" s="24" t="str">
        <f>[1]IT!H$2495</f>
        <v>SARROCH</v>
      </c>
      <c r="AI348" s="24" t="str">
        <f>[1]IT!I$2495</f>
        <v>09018</v>
      </c>
      <c r="AJ348" s="24">
        <f>[1]IT!J$2495</f>
        <v>622</v>
      </c>
      <c r="AK348" s="24">
        <f>[1]IT!K$2495</f>
        <v>1190</v>
      </c>
      <c r="AL348" s="24">
        <f>[1]IT!L$2495</f>
        <v>0</v>
      </c>
      <c r="AM348" s="24">
        <f>[1]IT!M$2495</f>
        <v>444</v>
      </c>
      <c r="AN348" s="8" t="s">
        <v>810</v>
      </c>
    </row>
    <row r="349" spans="1:41" s="5" customFormat="1">
      <c r="A349" s="4" t="s">
        <v>7538</v>
      </c>
      <c r="B349" s="4">
        <v>2012</v>
      </c>
      <c r="C349" s="4" t="s">
        <v>7936</v>
      </c>
      <c r="D349" s="4" t="s">
        <v>7937</v>
      </c>
      <c r="E349" s="4" t="s">
        <v>568</v>
      </c>
      <c r="F349" s="4">
        <v>96</v>
      </c>
      <c r="G349" s="4" t="s">
        <v>7938</v>
      </c>
      <c r="H349" s="4" t="s">
        <v>7939</v>
      </c>
      <c r="I349" s="4"/>
      <c r="J349" s="4" t="s">
        <v>1627</v>
      </c>
      <c r="K349" s="4">
        <v>107</v>
      </c>
      <c r="L349" s="4" t="s">
        <v>27</v>
      </c>
      <c r="M349" s="4">
        <v>0</v>
      </c>
      <c r="N349" s="4">
        <v>0</v>
      </c>
      <c r="O349" s="4">
        <v>16.082165667999998</v>
      </c>
      <c r="P349" s="4">
        <v>0</v>
      </c>
      <c r="Q349" s="4">
        <v>0</v>
      </c>
      <c r="R349" s="4">
        <v>0.13</v>
      </c>
      <c r="S349" s="16">
        <v>0.54</v>
      </c>
      <c r="T349" s="16">
        <v>0.03</v>
      </c>
      <c r="U349" s="16" t="s">
        <v>1627</v>
      </c>
      <c r="V349" s="16"/>
      <c r="W349" s="16"/>
      <c r="X349" s="16"/>
      <c r="Y349" s="16"/>
      <c r="Z349" s="16"/>
      <c r="AA349" s="16"/>
      <c r="AB349" s="41" t="str">
        <f>[1]IT!B$2496</f>
        <v>1.(c)</v>
      </c>
      <c r="AC349" s="24" t="str">
        <f>[1]IT!C$2496</f>
        <v>E.ON Produzione S.p.A</v>
      </c>
      <c r="AD349" s="24" t="str">
        <f>[1]IT!D$2496</f>
        <v>Centrale Teromoelettrica di Fiume Santo</v>
      </c>
      <c r="AE349" s="24">
        <f>[1]IT!E$2496</f>
        <v>7490</v>
      </c>
      <c r="AF349" s="24" t="str">
        <f>[1]IT!F$2496</f>
        <v>Località Cabu Aspru (c.p. 224, 07046 Porto Torres)</v>
      </c>
      <c r="AG349" s="24" t="str">
        <f>[1]IT!G$2496</f>
        <v>SNC</v>
      </c>
      <c r="AH349" s="24" t="str">
        <f>[1]IT!H$2496</f>
        <v>SASSARI</v>
      </c>
      <c r="AI349" s="24" t="str">
        <f>[1]IT!I$2496</f>
        <v>07100</v>
      </c>
      <c r="AJ349" s="24">
        <f>[1]IT!J$2496</f>
        <v>2720</v>
      </c>
      <c r="AK349" s="24">
        <f>[1]IT!K$2496</f>
        <v>3730</v>
      </c>
      <c r="AL349" s="24">
        <f>[1]IT!L$2496</f>
        <v>58.5</v>
      </c>
      <c r="AM349" s="24">
        <f>[1]IT!M$2496</f>
        <v>3590</v>
      </c>
      <c r="AN349" s="42" t="s">
        <v>810</v>
      </c>
      <c r="AO349" s="31"/>
    </row>
    <row r="350" spans="1:41" s="5" customFormat="1">
      <c r="A350" s="4" t="s">
        <v>7538</v>
      </c>
      <c r="B350" s="4">
        <v>2012</v>
      </c>
      <c r="C350" s="4" t="s">
        <v>7940</v>
      </c>
      <c r="D350" s="4" t="s">
        <v>7941</v>
      </c>
      <c r="E350" s="4" t="s">
        <v>783</v>
      </c>
      <c r="F350" s="4">
        <v>97</v>
      </c>
      <c r="G350" s="4" t="s">
        <v>7938</v>
      </c>
      <c r="H350" s="4" t="s">
        <v>7939</v>
      </c>
      <c r="I350" s="4"/>
      <c r="J350" s="4" t="s">
        <v>1627</v>
      </c>
      <c r="K350" s="4">
        <v>107</v>
      </c>
      <c r="L350" s="4" t="s">
        <v>27</v>
      </c>
      <c r="M350" s="4">
        <v>0</v>
      </c>
      <c r="N350" s="4">
        <v>0</v>
      </c>
      <c r="O350" s="4">
        <v>9.0776865749999995</v>
      </c>
      <c r="P350" s="4">
        <v>0</v>
      </c>
      <c r="Q350" s="4">
        <v>0</v>
      </c>
      <c r="R350" s="4">
        <v>0.1</v>
      </c>
      <c r="S350" s="16">
        <v>0.26</v>
      </c>
      <c r="T350" s="16">
        <v>0.03</v>
      </c>
      <c r="U350" s="16" t="s">
        <v>1627</v>
      </c>
      <c r="V350" s="16"/>
      <c r="W350" s="16"/>
      <c r="X350" s="16"/>
      <c r="Y350" s="16"/>
      <c r="Z350" s="16"/>
      <c r="AA350" s="16"/>
      <c r="AB350" s="41" t="str">
        <f>[1]IT!B$2496</f>
        <v>1.(c)</v>
      </c>
      <c r="AC350" s="24" t="str">
        <f>[1]IT!C$2496</f>
        <v>E.ON Produzione S.p.A</v>
      </c>
      <c r="AD350" s="24" t="str">
        <f>[1]IT!D$2496</f>
        <v>Centrale Teromoelettrica di Fiume Santo</v>
      </c>
      <c r="AE350" s="24">
        <f>[1]IT!E$2496</f>
        <v>7490</v>
      </c>
      <c r="AF350" s="24" t="str">
        <f>[1]IT!F$2496</f>
        <v>Località Cabu Aspru (c.p. 224, 07046 Porto Torres)</v>
      </c>
      <c r="AG350" s="24" t="str">
        <f>[1]IT!G$2496</f>
        <v>SNC</v>
      </c>
      <c r="AH350" s="24" t="str">
        <f>[1]IT!H$2496</f>
        <v>SASSARI</v>
      </c>
      <c r="AI350" s="24" t="str">
        <f>[1]IT!I$2496</f>
        <v>07100</v>
      </c>
      <c r="AJ350" s="24">
        <f>[1]IT!J$2496</f>
        <v>2720</v>
      </c>
      <c r="AK350" s="24">
        <f>[1]IT!K$2496</f>
        <v>3730</v>
      </c>
      <c r="AL350" s="24">
        <f>[1]IT!L$2496</f>
        <v>58.5</v>
      </c>
      <c r="AM350" s="24">
        <f>[1]IT!M$2496</f>
        <v>3590</v>
      </c>
      <c r="AN350" s="42" t="s">
        <v>810</v>
      </c>
      <c r="AO350" s="31"/>
    </row>
    <row r="351" spans="1:41" s="5" customFormat="1">
      <c r="A351" s="4" t="s">
        <v>7538</v>
      </c>
      <c r="B351" s="4">
        <v>2012</v>
      </c>
      <c r="C351" s="4" t="s">
        <v>8337</v>
      </c>
      <c r="D351" s="4" t="s">
        <v>8338</v>
      </c>
      <c r="E351" s="4" t="s">
        <v>423</v>
      </c>
      <c r="F351" s="4">
        <v>92</v>
      </c>
      <c r="G351" s="4" t="s">
        <v>7938</v>
      </c>
      <c r="H351" s="4" t="s">
        <v>7939</v>
      </c>
      <c r="I351" s="4"/>
      <c r="J351" s="4" t="s">
        <v>1627</v>
      </c>
      <c r="K351" s="4">
        <v>407</v>
      </c>
      <c r="L351" s="4" t="s">
        <v>8</v>
      </c>
      <c r="M351" s="4">
        <v>0</v>
      </c>
      <c r="N351" s="4">
        <v>0</v>
      </c>
      <c r="O351" s="4">
        <v>1564.0781552000001</v>
      </c>
      <c r="P351" s="4">
        <v>0</v>
      </c>
      <c r="Q351" s="4">
        <v>0</v>
      </c>
      <c r="R351" s="4">
        <v>127.21</v>
      </c>
      <c r="S351" s="16">
        <v>140.67599999999999</v>
      </c>
      <c r="T351" s="16">
        <v>6.59</v>
      </c>
      <c r="U351" s="16" t="s">
        <v>1627</v>
      </c>
      <c r="V351" s="16"/>
      <c r="W351" s="16"/>
      <c r="X351" s="16"/>
      <c r="Y351" s="16"/>
      <c r="Z351" s="16"/>
      <c r="AA351" s="16"/>
      <c r="AB351" s="41" t="str">
        <f>[1]IT!B$2496</f>
        <v>1.(c)</v>
      </c>
      <c r="AC351" s="24" t="str">
        <f>[1]IT!C$2496</f>
        <v>E.ON Produzione S.p.A</v>
      </c>
      <c r="AD351" s="24" t="str">
        <f>[1]IT!D$2496</f>
        <v>Centrale Teromoelettrica di Fiume Santo</v>
      </c>
      <c r="AE351" s="24">
        <f>[1]IT!E$2496</f>
        <v>7490</v>
      </c>
      <c r="AF351" s="24" t="str">
        <f>[1]IT!F$2496</f>
        <v>Località Cabu Aspru (c.p. 224, 07046 Porto Torres)</v>
      </c>
      <c r="AG351" s="24" t="str">
        <f>[1]IT!G$2496</f>
        <v>SNC</v>
      </c>
      <c r="AH351" s="24" t="str">
        <f>[1]IT!H$2496</f>
        <v>SASSARI</v>
      </c>
      <c r="AI351" s="24" t="str">
        <f>[1]IT!I$2496</f>
        <v>07100</v>
      </c>
      <c r="AJ351" s="24">
        <f>[1]IT!J$2496</f>
        <v>2720</v>
      </c>
      <c r="AK351" s="24">
        <f>[1]IT!K$2496</f>
        <v>3730</v>
      </c>
      <c r="AL351" s="24">
        <f>[1]IT!L$2496</f>
        <v>58.5</v>
      </c>
      <c r="AM351" s="24">
        <f>[1]IT!M$2496</f>
        <v>3590</v>
      </c>
      <c r="AN351" s="8" t="s">
        <v>810</v>
      </c>
    </row>
    <row r="352" spans="1:41" s="5" customFormat="1">
      <c r="A352" s="4" t="s">
        <v>7538</v>
      </c>
      <c r="B352" s="4">
        <v>2012</v>
      </c>
      <c r="C352" s="4" t="s">
        <v>8353</v>
      </c>
      <c r="D352" s="4" t="s">
        <v>8354</v>
      </c>
      <c r="E352" s="4" t="s">
        <v>427</v>
      </c>
      <c r="F352" s="4">
        <v>93</v>
      </c>
      <c r="G352" s="4" t="s">
        <v>7938</v>
      </c>
      <c r="H352" s="4" t="s">
        <v>7939</v>
      </c>
      <c r="I352" s="4"/>
      <c r="J352" s="4" t="s">
        <v>1627</v>
      </c>
      <c r="K352" s="4">
        <v>420</v>
      </c>
      <c r="L352" s="4" t="s">
        <v>8</v>
      </c>
      <c r="M352" s="4">
        <v>0</v>
      </c>
      <c r="N352" s="4">
        <v>0</v>
      </c>
      <c r="O352" s="4">
        <v>1290.8535727000001</v>
      </c>
      <c r="P352" s="4">
        <v>0</v>
      </c>
      <c r="Q352" s="4">
        <v>0</v>
      </c>
      <c r="R352" s="4">
        <v>95.76</v>
      </c>
      <c r="S352" s="16">
        <v>120.18</v>
      </c>
      <c r="T352" s="16">
        <v>2.97</v>
      </c>
      <c r="U352" s="16" t="s">
        <v>1627</v>
      </c>
      <c r="V352" s="16"/>
      <c r="W352" s="16"/>
      <c r="X352" s="16"/>
      <c r="Y352" s="16"/>
      <c r="Z352" s="16"/>
      <c r="AA352" s="16"/>
      <c r="AB352" s="41" t="str">
        <f>[1]IT!B$2496</f>
        <v>1.(c)</v>
      </c>
      <c r="AC352" s="24" t="str">
        <f>[1]IT!C$2496</f>
        <v>E.ON Produzione S.p.A</v>
      </c>
      <c r="AD352" s="24" t="str">
        <f>[1]IT!D$2496</f>
        <v>Centrale Teromoelettrica di Fiume Santo</v>
      </c>
      <c r="AE352" s="24">
        <f>[1]IT!E$2496</f>
        <v>7490</v>
      </c>
      <c r="AF352" s="24" t="str">
        <f>[1]IT!F$2496</f>
        <v>Località Cabu Aspru (c.p. 224, 07046 Porto Torres)</v>
      </c>
      <c r="AG352" s="24" t="str">
        <f>[1]IT!G$2496</f>
        <v>SNC</v>
      </c>
      <c r="AH352" s="24" t="str">
        <f>[1]IT!H$2496</f>
        <v>SASSARI</v>
      </c>
      <c r="AI352" s="24" t="str">
        <f>[1]IT!I$2496</f>
        <v>07100</v>
      </c>
      <c r="AJ352" s="24">
        <f>[1]IT!J$2496</f>
        <v>2720</v>
      </c>
      <c r="AK352" s="24">
        <f>[1]IT!K$2496</f>
        <v>3730</v>
      </c>
      <c r="AL352" s="24">
        <f>[1]IT!L$2496</f>
        <v>58.5</v>
      </c>
      <c r="AM352" s="24">
        <f>[1]IT!M$2496</f>
        <v>3590</v>
      </c>
      <c r="AN352" s="8" t="s">
        <v>810</v>
      </c>
    </row>
    <row r="353" spans="1:41" s="5" customFormat="1">
      <c r="A353" s="4" t="s">
        <v>7538</v>
      </c>
      <c r="B353" s="4">
        <v>2012</v>
      </c>
      <c r="C353" s="4" t="s">
        <v>8696</v>
      </c>
      <c r="D353" s="4" t="s">
        <v>8697</v>
      </c>
      <c r="E353" s="4" t="s">
        <v>793</v>
      </c>
      <c r="F353" s="4">
        <v>94</v>
      </c>
      <c r="G353" s="4" t="s">
        <v>7938</v>
      </c>
      <c r="H353" s="4" t="s">
        <v>7939</v>
      </c>
      <c r="I353" s="4"/>
      <c r="J353" s="4" t="s">
        <v>1627</v>
      </c>
      <c r="K353" s="4">
        <v>828</v>
      </c>
      <c r="L353" s="4" t="s">
        <v>8</v>
      </c>
      <c r="M353" s="4">
        <v>248.13810907999999</v>
      </c>
      <c r="N353" s="4">
        <v>18055.509999999998</v>
      </c>
      <c r="O353" s="4">
        <v>447.86007294000001</v>
      </c>
      <c r="P353" s="4">
        <v>0</v>
      </c>
      <c r="Q353" s="4">
        <v>0</v>
      </c>
      <c r="R353" s="4">
        <v>1652.56</v>
      </c>
      <c r="S353" s="16">
        <v>1230.624</v>
      </c>
      <c r="T353" s="16">
        <v>98.99</v>
      </c>
      <c r="U353" s="16" t="s">
        <v>1627</v>
      </c>
      <c r="V353" s="16"/>
      <c r="W353" s="16"/>
      <c r="X353" s="16"/>
      <c r="Y353" s="16"/>
      <c r="Z353" s="16"/>
      <c r="AA353" s="16"/>
      <c r="AB353" s="41" t="str">
        <f>[1]IT!B$2496</f>
        <v>1.(c)</v>
      </c>
      <c r="AC353" s="24" t="str">
        <f>[1]IT!C$2496</f>
        <v>E.ON Produzione S.p.A</v>
      </c>
      <c r="AD353" s="24" t="str">
        <f>[1]IT!D$2496</f>
        <v>Centrale Teromoelettrica di Fiume Santo</v>
      </c>
      <c r="AE353" s="24">
        <f>[1]IT!E$2496</f>
        <v>7490</v>
      </c>
      <c r="AF353" s="24" t="str">
        <f>[1]IT!F$2496</f>
        <v>Località Cabu Aspru (c.p. 224, 07046 Porto Torres)</v>
      </c>
      <c r="AG353" s="24" t="str">
        <f>[1]IT!G$2496</f>
        <v>SNC</v>
      </c>
      <c r="AH353" s="24" t="str">
        <f>[1]IT!H$2496</f>
        <v>SASSARI</v>
      </c>
      <c r="AI353" s="24" t="str">
        <f>[1]IT!I$2496</f>
        <v>07100</v>
      </c>
      <c r="AJ353" s="24">
        <f>[1]IT!J$2496</f>
        <v>2720</v>
      </c>
      <c r="AK353" s="24">
        <f>[1]IT!K$2496</f>
        <v>3730</v>
      </c>
      <c r="AL353" s="24">
        <f>[1]IT!L$2496</f>
        <v>58.5</v>
      </c>
      <c r="AM353" s="24">
        <f>[1]IT!M$2496</f>
        <v>3590</v>
      </c>
      <c r="AN353" s="8" t="s">
        <v>810</v>
      </c>
    </row>
    <row r="354" spans="1:41" s="5" customFormat="1">
      <c r="A354" s="4" t="s">
        <v>7538</v>
      </c>
      <c r="B354" s="4">
        <v>2012</v>
      </c>
      <c r="C354" s="4" t="s">
        <v>8698</v>
      </c>
      <c r="D354" s="4" t="s">
        <v>8699</v>
      </c>
      <c r="E354" s="4" t="s">
        <v>497</v>
      </c>
      <c r="F354" s="4">
        <v>95</v>
      </c>
      <c r="G354" s="4" t="s">
        <v>7938</v>
      </c>
      <c r="H354" s="4" t="s">
        <v>7939</v>
      </c>
      <c r="I354" s="4"/>
      <c r="J354" s="4" t="s">
        <v>1627</v>
      </c>
      <c r="K354" s="4">
        <v>842</v>
      </c>
      <c r="L354" s="4" t="s">
        <v>8</v>
      </c>
      <c r="M354" s="4">
        <v>13.07809992</v>
      </c>
      <c r="N354" s="4">
        <v>17730.03</v>
      </c>
      <c r="O354" s="4">
        <v>697.24350291999997</v>
      </c>
      <c r="P354" s="4">
        <v>0</v>
      </c>
      <c r="Q354" s="4">
        <v>0</v>
      </c>
      <c r="R354" s="4">
        <v>1852.57</v>
      </c>
      <c r="S354" s="16">
        <v>1229.7619999999999</v>
      </c>
      <c r="T354" s="16">
        <v>68.400000000000006</v>
      </c>
      <c r="U354" s="16" t="s">
        <v>1627</v>
      </c>
      <c r="V354" s="16"/>
      <c r="W354" s="16"/>
      <c r="X354" s="16"/>
      <c r="Y354" s="16"/>
      <c r="Z354" s="16"/>
      <c r="AA354" s="16"/>
      <c r="AB354" s="41" t="str">
        <f>[1]IT!B$2496</f>
        <v>1.(c)</v>
      </c>
      <c r="AC354" s="24" t="str">
        <f>[1]IT!C$2496</f>
        <v>E.ON Produzione S.p.A</v>
      </c>
      <c r="AD354" s="24" t="str">
        <f>[1]IT!D$2496</f>
        <v>Centrale Teromoelettrica di Fiume Santo</v>
      </c>
      <c r="AE354" s="24">
        <f>[1]IT!E$2496</f>
        <v>7490</v>
      </c>
      <c r="AF354" s="24" t="str">
        <f>[1]IT!F$2496</f>
        <v>Località Cabu Aspru (c.p. 224, 07046 Porto Torres)</v>
      </c>
      <c r="AG354" s="24" t="str">
        <f>[1]IT!G$2496</f>
        <v>SNC</v>
      </c>
      <c r="AH354" s="24" t="str">
        <f>[1]IT!H$2496</f>
        <v>SASSARI</v>
      </c>
      <c r="AI354" s="24" t="str">
        <f>[1]IT!I$2496</f>
        <v>07100</v>
      </c>
      <c r="AJ354" s="24">
        <f>[1]IT!J$2496</f>
        <v>2720</v>
      </c>
      <c r="AK354" s="24">
        <f>[1]IT!K$2496</f>
        <v>3730</v>
      </c>
      <c r="AL354" s="24">
        <f>[1]IT!L$2496</f>
        <v>58.5</v>
      </c>
      <c r="AM354" s="24">
        <f>[1]IT!M$2496</f>
        <v>3590</v>
      </c>
      <c r="AN354" s="8" t="s">
        <v>810</v>
      </c>
    </row>
    <row r="355" spans="1:41" s="5" customFormat="1">
      <c r="A355" s="4" t="s">
        <v>7538</v>
      </c>
      <c r="B355" s="4">
        <v>2012</v>
      </c>
      <c r="C355" s="4" t="s">
        <v>8611</v>
      </c>
      <c r="D355" s="4" t="s">
        <v>8612</v>
      </c>
      <c r="E355" s="4" t="s">
        <v>2701</v>
      </c>
      <c r="F355" s="4">
        <v>298</v>
      </c>
      <c r="G355" s="4" t="s">
        <v>8613</v>
      </c>
      <c r="H355" s="4" t="s">
        <v>8614</v>
      </c>
      <c r="I355" s="4"/>
      <c r="J355" s="4" t="s">
        <v>1627</v>
      </c>
      <c r="K355" s="4">
        <v>706</v>
      </c>
      <c r="L355" s="4" t="s">
        <v>27</v>
      </c>
      <c r="M355" s="4">
        <v>0</v>
      </c>
      <c r="N355" s="4">
        <v>0</v>
      </c>
      <c r="O355" s="4">
        <v>7.0000000000000001E-3</v>
      </c>
      <c r="P355" s="4">
        <v>2923.0103772154562</v>
      </c>
      <c r="Q355" s="4">
        <v>0</v>
      </c>
      <c r="R355" s="4">
        <v>0</v>
      </c>
      <c r="S355" s="16">
        <v>53.1</v>
      </c>
      <c r="T355" s="16">
        <v>0</v>
      </c>
      <c r="U355" s="16" t="s">
        <v>1627</v>
      </c>
      <c r="V355" s="16"/>
      <c r="W355" s="16"/>
      <c r="X355" s="16"/>
      <c r="Y355" s="16"/>
      <c r="Z355" s="16"/>
      <c r="AA355" s="16"/>
      <c r="AB355" s="28" t="str">
        <f>[1]IT!B$2520</f>
        <v>1.(c)</v>
      </c>
      <c r="AC355" s="31" t="str">
        <f>[1]IT!C$2520</f>
        <v>Ergosud S.P.A</v>
      </c>
      <c r="AD355" s="31" t="str">
        <f>[1]IT!D$2520</f>
        <v>Centrale di Scandale</v>
      </c>
      <c r="AE355" s="31">
        <f>[1]IT!E$2520</f>
        <v>159056</v>
      </c>
      <c r="AF355" s="31" t="str">
        <f>[1]IT!F$2520</f>
        <v>s.s. 107 bis - direzione Papanice Località S. Domenica</v>
      </c>
      <c r="AG355" s="31" t="str">
        <f>[1]IT!G$2520</f>
        <v>SNC</v>
      </c>
      <c r="AH355" s="31" t="str">
        <f>[1]IT!H$2520</f>
        <v>SCANDALE</v>
      </c>
      <c r="AI355" s="31" t="str">
        <f>[1]IT!I$2520</f>
        <v>88831</v>
      </c>
      <c r="AJ355" s="31">
        <f>[1]IT!J$2520</f>
        <v>0</v>
      </c>
      <c r="AK355" s="31">
        <f>[1]IT!K$2520</f>
        <v>0</v>
      </c>
      <c r="AL355" s="31">
        <f>[1]IT!L$2520</f>
        <v>0</v>
      </c>
      <c r="AM355" s="31">
        <f>[1]IT!M$2520</f>
        <v>305</v>
      </c>
      <c r="AN355" s="8" t="s">
        <v>810</v>
      </c>
    </row>
    <row r="356" spans="1:41" s="5" customFormat="1">
      <c r="A356" s="4" t="s">
        <v>7538</v>
      </c>
      <c r="B356" s="4">
        <v>2012</v>
      </c>
      <c r="C356" s="4" t="s">
        <v>8615</v>
      </c>
      <c r="D356" s="4" t="s">
        <v>8616</v>
      </c>
      <c r="E356" s="4" t="s">
        <v>2706</v>
      </c>
      <c r="F356" s="4">
        <v>299</v>
      </c>
      <c r="G356" s="4" t="s">
        <v>8613</v>
      </c>
      <c r="H356" s="4" t="s">
        <v>8614</v>
      </c>
      <c r="I356" s="4"/>
      <c r="J356" s="4" t="s">
        <v>1627</v>
      </c>
      <c r="K356" s="4">
        <v>706</v>
      </c>
      <c r="L356" s="4" t="s">
        <v>27</v>
      </c>
      <c r="M356" s="4">
        <v>0</v>
      </c>
      <c r="N356" s="4">
        <v>0</v>
      </c>
      <c r="O356" s="4">
        <v>0</v>
      </c>
      <c r="P356" s="4">
        <v>2638.2666227845443</v>
      </c>
      <c r="Q356" s="4">
        <v>0</v>
      </c>
      <c r="R356" s="4">
        <v>0</v>
      </c>
      <c r="S356" s="16">
        <v>43.3</v>
      </c>
      <c r="T356" s="16">
        <v>0</v>
      </c>
      <c r="U356" s="16" t="s">
        <v>1627</v>
      </c>
      <c r="V356" s="16"/>
      <c r="W356" s="16"/>
      <c r="X356" s="16"/>
      <c r="Y356" s="16"/>
      <c r="Z356" s="16"/>
      <c r="AA356" s="16"/>
      <c r="AB356" s="28" t="str">
        <f>[1]IT!B$2520</f>
        <v>1.(c)</v>
      </c>
      <c r="AC356" s="31" t="str">
        <f>[1]IT!C$2520</f>
        <v>Ergosud S.P.A</v>
      </c>
      <c r="AD356" s="31" t="str">
        <f>[1]IT!D$2520</f>
        <v>Centrale di Scandale</v>
      </c>
      <c r="AE356" s="31">
        <f>[1]IT!E$2520</f>
        <v>159056</v>
      </c>
      <c r="AF356" s="31" t="str">
        <f>[1]IT!F$2520</f>
        <v>s.s. 107 bis - direzione Papanice Località S. Domenica</v>
      </c>
      <c r="AG356" s="31" t="str">
        <f>[1]IT!G$2520</f>
        <v>SNC</v>
      </c>
      <c r="AH356" s="31" t="str">
        <f>[1]IT!H$2520</f>
        <v>SCANDALE</v>
      </c>
      <c r="AI356" s="31" t="str">
        <f>[1]IT!I$2520</f>
        <v>88831</v>
      </c>
      <c r="AJ356" s="31">
        <f>[1]IT!J$2520</f>
        <v>0</v>
      </c>
      <c r="AK356" s="31">
        <f>[1]IT!K$2520</f>
        <v>0</v>
      </c>
      <c r="AL356" s="31">
        <f>[1]IT!L$2520</f>
        <v>0</v>
      </c>
      <c r="AM356" s="31">
        <f>[1]IT!M$2520</f>
        <v>305</v>
      </c>
      <c r="AN356" s="8" t="s">
        <v>810</v>
      </c>
    </row>
    <row r="357" spans="1:41">
      <c r="A357" s="1" t="s">
        <v>7538</v>
      </c>
      <c r="B357" s="1">
        <v>2012</v>
      </c>
      <c r="C357" s="1" t="s">
        <v>7833</v>
      </c>
      <c r="D357" s="1" t="s">
        <v>7834</v>
      </c>
      <c r="E357" s="1" t="s">
        <v>3153</v>
      </c>
      <c r="F357" s="1">
        <v>399</v>
      </c>
      <c r="G357" s="1" t="s">
        <v>7835</v>
      </c>
      <c r="H357" s="1" t="s">
        <v>7836</v>
      </c>
      <c r="I357" s="1"/>
      <c r="J357" s="1" t="s">
        <v>1627</v>
      </c>
      <c r="K357" s="1">
        <v>76</v>
      </c>
      <c r="L357" s="1" t="s">
        <v>8</v>
      </c>
      <c r="M357" s="1">
        <v>25.247199999999999</v>
      </c>
      <c r="N357" s="1">
        <v>42.704999999999998</v>
      </c>
      <c r="O357" s="1">
        <v>3.19998468</v>
      </c>
      <c r="P357" s="1">
        <v>0</v>
      </c>
      <c r="Q357" s="1">
        <v>0</v>
      </c>
      <c r="R357" s="1">
        <v>3.9E-2</v>
      </c>
      <c r="S357" s="3">
        <v>3.5390000000000001</v>
      </c>
      <c r="T357" s="3">
        <v>8.6900000000000005E-2</v>
      </c>
      <c r="U357" s="3" t="s">
        <v>1627</v>
      </c>
      <c r="V357" s="3"/>
      <c r="W357" s="3"/>
      <c r="X357" s="3"/>
      <c r="Y357" s="3"/>
      <c r="Z357" s="3"/>
      <c r="AA357" s="3"/>
      <c r="AB357" s="95"/>
      <c r="AC357" s="67"/>
      <c r="AD357" s="67"/>
      <c r="AE357" s="67"/>
      <c r="AF357" s="67"/>
      <c r="AG357" s="67"/>
      <c r="AH357" s="67"/>
      <c r="AI357" s="67"/>
      <c r="AJ357" s="67"/>
      <c r="AK357" s="67"/>
      <c r="AL357" s="67"/>
      <c r="AM357" s="67"/>
      <c r="AN357" s="98"/>
      <c r="AO357" s="67"/>
    </row>
    <row r="358" spans="1:41" s="5" customFormat="1">
      <c r="A358" s="4" t="s">
        <v>7538</v>
      </c>
      <c r="B358" s="4">
        <v>2012</v>
      </c>
      <c r="C358" s="4" t="s">
        <v>7651</v>
      </c>
      <c r="D358" s="4" t="s">
        <v>7652</v>
      </c>
      <c r="E358" s="4" t="s">
        <v>2964</v>
      </c>
      <c r="F358" s="4">
        <v>356</v>
      </c>
      <c r="G358" s="4" t="s">
        <v>7653</v>
      </c>
      <c r="H358" s="4" t="s">
        <v>7654</v>
      </c>
      <c r="I358" s="4"/>
      <c r="J358" s="4" t="s">
        <v>1627</v>
      </c>
      <c r="K358" s="4">
        <v>60.5</v>
      </c>
      <c r="L358" s="4" t="s">
        <v>8</v>
      </c>
      <c r="M358" s="4">
        <v>0</v>
      </c>
      <c r="N358" s="4">
        <v>0</v>
      </c>
      <c r="O358" s="4">
        <v>0</v>
      </c>
      <c r="P358" s="4">
        <v>73.843440000000001</v>
      </c>
      <c r="Q358" s="4">
        <v>0</v>
      </c>
      <c r="R358" s="4">
        <v>0.12</v>
      </c>
      <c r="S358" s="16">
        <v>4.93</v>
      </c>
      <c r="T358" s="16">
        <v>9.4E-2</v>
      </c>
      <c r="U358" s="16" t="s">
        <v>1627</v>
      </c>
      <c r="V358" s="16"/>
      <c r="W358" s="16"/>
      <c r="X358" s="16"/>
      <c r="Y358" s="16"/>
      <c r="Z358" s="16"/>
      <c r="AA358" s="16"/>
      <c r="AB358" s="28" t="str">
        <f>[1]IT!B$2527</f>
        <v>4.(b)</v>
      </c>
      <c r="AC358" s="31" t="str">
        <f>[1]IT!C$2527</f>
        <v>SOL.MAR. S.P.A.</v>
      </c>
      <c r="AD358" s="31" t="str">
        <f>[1]IT!D$2527</f>
        <v>NUOVA SOLMINE - Stabilimento di Scarlino</v>
      </c>
      <c r="AE358" s="31">
        <f>[1]IT!E$2527</f>
        <v>5183</v>
      </c>
      <c r="AF358" s="31" t="str">
        <f>[1]IT!F$2527</f>
        <v>Località Casone</v>
      </c>
      <c r="AG358" s="31" t="str">
        <f>[1]IT!G$2527</f>
        <v>SNC</v>
      </c>
      <c r="AH358" s="31" t="str">
        <f>[1]IT!H$2527</f>
        <v>SCARLINO</v>
      </c>
      <c r="AI358" s="31" t="str">
        <f>[1]IT!I$2527</f>
        <v>58020</v>
      </c>
      <c r="AJ358" s="31">
        <f>[1]IT!J$2527</f>
        <v>0</v>
      </c>
      <c r="AK358" s="31">
        <f>[1]IT!K$2527</f>
        <v>1080</v>
      </c>
      <c r="AL358" s="31">
        <f>[1]IT!L$2527</f>
        <v>0</v>
      </c>
      <c r="AM358" s="31">
        <f>[1]IT!M$2527</f>
        <v>0</v>
      </c>
      <c r="AN358" s="42" t="s">
        <v>810</v>
      </c>
      <c r="AO358" s="31"/>
    </row>
    <row r="359" spans="1:41" s="5" customFormat="1">
      <c r="A359" s="4" t="s">
        <v>7538</v>
      </c>
      <c r="B359" s="4">
        <v>2012</v>
      </c>
      <c r="C359" s="4" t="s">
        <v>7843</v>
      </c>
      <c r="D359" s="4" t="s">
        <v>7844</v>
      </c>
      <c r="E359" s="4" t="s">
        <v>2969</v>
      </c>
      <c r="F359" s="4">
        <v>357</v>
      </c>
      <c r="G359" s="4" t="s">
        <v>7653</v>
      </c>
      <c r="H359" s="4" t="s">
        <v>7654</v>
      </c>
      <c r="I359" s="4"/>
      <c r="J359" s="4" t="s">
        <v>1627</v>
      </c>
      <c r="K359" s="4">
        <v>79</v>
      </c>
      <c r="L359" s="4" t="s">
        <v>8</v>
      </c>
      <c r="M359" s="4">
        <v>0</v>
      </c>
      <c r="N359" s="4">
        <v>0</v>
      </c>
      <c r="O359" s="4">
        <v>2271.4678720000002</v>
      </c>
      <c r="P359" s="4">
        <v>0</v>
      </c>
      <c r="Q359" s="4">
        <v>0</v>
      </c>
      <c r="R359" s="4">
        <v>1070.6099999999999</v>
      </c>
      <c r="S359" s="16">
        <v>18.98</v>
      </c>
      <c r="T359" s="16">
        <v>0</v>
      </c>
      <c r="U359" s="16" t="s">
        <v>1627</v>
      </c>
      <c r="V359" s="16"/>
      <c r="W359" s="16"/>
      <c r="X359" s="16"/>
      <c r="Y359" s="16"/>
      <c r="Z359" s="16"/>
      <c r="AA359" s="16"/>
      <c r="AB359" s="28" t="str">
        <f>[1]IT!B$2527</f>
        <v>4.(b)</v>
      </c>
      <c r="AC359" s="31" t="str">
        <f>[1]IT!C$2527</f>
        <v>SOL.MAR. S.P.A.</v>
      </c>
      <c r="AD359" s="31" t="str">
        <f>[1]IT!D$2527</f>
        <v>NUOVA SOLMINE - Stabilimento di Scarlino</v>
      </c>
      <c r="AE359" s="31">
        <f>[1]IT!E$2527</f>
        <v>5183</v>
      </c>
      <c r="AF359" s="31" t="str">
        <f>[1]IT!F$2527</f>
        <v>Località Casone</v>
      </c>
      <c r="AG359" s="31" t="str">
        <f>[1]IT!G$2527</f>
        <v>SNC</v>
      </c>
      <c r="AH359" s="31" t="str">
        <f>[1]IT!H$2527</f>
        <v>SCARLINO</v>
      </c>
      <c r="AI359" s="31" t="str">
        <f>[1]IT!I$2527</f>
        <v>58020</v>
      </c>
      <c r="AJ359" s="31">
        <f>[1]IT!J$2527</f>
        <v>0</v>
      </c>
      <c r="AK359" s="31">
        <f>[1]IT!K$2527</f>
        <v>1080</v>
      </c>
      <c r="AL359" s="31">
        <f>[1]IT!L$2527</f>
        <v>0</v>
      </c>
      <c r="AM359" s="31">
        <f>[1]IT!M$2527</f>
        <v>0</v>
      </c>
      <c r="AN359" s="42" t="s">
        <v>810</v>
      </c>
      <c r="AO359" s="31"/>
    </row>
    <row r="360" spans="1:41" s="5" customFormat="1">
      <c r="A360" s="4" t="s">
        <v>7538</v>
      </c>
      <c r="B360" s="4">
        <v>2012</v>
      </c>
      <c r="C360" s="4" t="s">
        <v>7742</v>
      </c>
      <c r="D360" s="4" t="s">
        <v>7743</v>
      </c>
      <c r="E360" s="4" t="s">
        <v>3376</v>
      </c>
      <c r="F360" s="4">
        <v>449</v>
      </c>
      <c r="G360" s="4" t="s">
        <v>7590</v>
      </c>
      <c r="H360" s="4" t="s">
        <v>7744</v>
      </c>
      <c r="I360" s="4"/>
      <c r="J360" s="4" t="s">
        <v>1627</v>
      </c>
      <c r="K360" s="4">
        <v>63.89</v>
      </c>
      <c r="L360" s="4" t="s">
        <v>27</v>
      </c>
      <c r="M360" s="4">
        <v>0</v>
      </c>
      <c r="N360" s="4">
        <v>0</v>
      </c>
      <c r="O360" s="4">
        <v>0</v>
      </c>
      <c r="P360" s="4">
        <v>659.88574984000013</v>
      </c>
      <c r="Q360" s="4">
        <v>0</v>
      </c>
      <c r="R360" s="4">
        <v>0.17699999999999999</v>
      </c>
      <c r="S360" s="16">
        <v>17.483000000000001</v>
      </c>
      <c r="T360" s="16">
        <v>0.88500000000000001</v>
      </c>
      <c r="U360" s="16" t="s">
        <v>1627</v>
      </c>
      <c r="V360" s="16"/>
      <c r="W360" s="16"/>
      <c r="X360" s="16"/>
      <c r="Y360" s="16"/>
      <c r="Z360" s="16"/>
      <c r="AA360" s="16"/>
      <c r="AB360" s="28" t="str">
        <f>[1]IT!B$2546</f>
        <v>1.(c)</v>
      </c>
      <c r="AC360" s="31" t="str">
        <f>[1]IT!C$2546</f>
        <v>STOGIT S.P.A.</v>
      </c>
      <c r="AD360" s="31" t="str">
        <f>[1]IT!D$2546</f>
        <v>Concessione Sergnano Stoccaggio - Impianto di compressione gas naturale</v>
      </c>
      <c r="AE360" s="31">
        <f>[1]IT!E$2546</f>
        <v>422</v>
      </c>
      <c r="AF360" s="31" t="str">
        <f>[1]IT!F$2546</f>
        <v>VIA Vallarsa</v>
      </c>
      <c r="AG360" s="31" t="str">
        <f>[1]IT!G$2546</f>
        <v>18</v>
      </c>
      <c r="AH360" s="31" t="str">
        <f>[1]IT!H$2546</f>
        <v>SERGNANO</v>
      </c>
      <c r="AI360" s="31" t="str">
        <f>[1]IT!I$2546</f>
        <v>26010</v>
      </c>
      <c r="AJ360" s="31">
        <f>[1]IT!J$2546</f>
        <v>0</v>
      </c>
      <c r="AK360" s="31">
        <f>[1]IT!K$2546</f>
        <v>0</v>
      </c>
      <c r="AL360" s="31">
        <f>[1]IT!L$2546</f>
        <v>0</v>
      </c>
      <c r="AM360" s="31">
        <f>[1]IT!M$2546</f>
        <v>0</v>
      </c>
      <c r="AN360" s="42" t="s">
        <v>810</v>
      </c>
      <c r="AO360" s="31"/>
    </row>
    <row r="361" spans="1:41" s="5" customFormat="1">
      <c r="A361" s="4" t="s">
        <v>7538</v>
      </c>
      <c r="B361" s="4">
        <v>2012</v>
      </c>
      <c r="C361" s="4" t="s">
        <v>7803</v>
      </c>
      <c r="D361" s="4" t="s">
        <v>7804</v>
      </c>
      <c r="E361" s="4" t="s">
        <v>3380</v>
      </c>
      <c r="F361" s="4">
        <v>450</v>
      </c>
      <c r="G361" s="4" t="s">
        <v>7590</v>
      </c>
      <c r="H361" s="4" t="s">
        <v>7744</v>
      </c>
      <c r="I361" s="4"/>
      <c r="J361" s="4" t="s">
        <v>1627</v>
      </c>
      <c r="K361" s="4">
        <v>71.819999999999993</v>
      </c>
      <c r="L361" s="4" t="s">
        <v>27</v>
      </c>
      <c r="M361" s="4">
        <v>0</v>
      </c>
      <c r="N361" s="4">
        <v>0</v>
      </c>
      <c r="O361" s="4">
        <v>0</v>
      </c>
      <c r="P361" s="4">
        <v>17.250499920000003</v>
      </c>
      <c r="Q361" s="4">
        <v>0</v>
      </c>
      <c r="R361" s="4">
        <v>5.0000000000000001E-3</v>
      </c>
      <c r="S361" s="16">
        <v>0.60899999999999999</v>
      </c>
      <c r="T361" s="16">
        <v>2.3E-2</v>
      </c>
      <c r="U361" s="16" t="s">
        <v>1627</v>
      </c>
      <c r="V361" s="16"/>
      <c r="W361" s="16"/>
      <c r="X361" s="16"/>
      <c r="Y361" s="16"/>
      <c r="Z361" s="16"/>
      <c r="AA361" s="16"/>
      <c r="AB361" s="28" t="str">
        <f>[1]IT!B$2546</f>
        <v>1.(c)</v>
      </c>
      <c r="AC361" s="31" t="str">
        <f>[1]IT!C$2546</f>
        <v>STOGIT S.P.A.</v>
      </c>
      <c r="AD361" s="31" t="str">
        <f>[1]IT!D$2546</f>
        <v>Concessione Sergnano Stoccaggio - Impianto di compressione gas naturale</v>
      </c>
      <c r="AE361" s="31">
        <f>[1]IT!E$2546</f>
        <v>422</v>
      </c>
      <c r="AF361" s="31" t="str">
        <f>[1]IT!F$2546</f>
        <v>VIA Vallarsa</v>
      </c>
      <c r="AG361" s="31" t="str">
        <f>[1]IT!G$2546</f>
        <v>18</v>
      </c>
      <c r="AH361" s="31" t="str">
        <f>[1]IT!H$2546</f>
        <v>SERGNANO</v>
      </c>
      <c r="AI361" s="31" t="str">
        <f>[1]IT!I$2546</f>
        <v>26010</v>
      </c>
      <c r="AJ361" s="31">
        <f>[1]IT!J$2546</f>
        <v>0</v>
      </c>
      <c r="AK361" s="31">
        <f>[1]IT!K$2546</f>
        <v>0</v>
      </c>
      <c r="AL361" s="31">
        <f>[1]IT!L$2546</f>
        <v>0</v>
      </c>
      <c r="AM361" s="31">
        <f>[1]IT!M$2546</f>
        <v>0</v>
      </c>
      <c r="AN361" s="42" t="s">
        <v>810</v>
      </c>
      <c r="AO361" s="31"/>
    </row>
    <row r="362" spans="1:41" s="5" customFormat="1">
      <c r="A362" s="4" t="s">
        <v>7538</v>
      </c>
      <c r="B362" s="4">
        <v>2012</v>
      </c>
      <c r="C362" s="4" t="s">
        <v>8534</v>
      </c>
      <c r="D362" s="4" t="s">
        <v>8535</v>
      </c>
      <c r="E362" s="4" t="s">
        <v>1461</v>
      </c>
      <c r="F362" s="4">
        <v>107</v>
      </c>
      <c r="G362" s="4" t="s">
        <v>8447</v>
      </c>
      <c r="H362" s="4" t="s">
        <v>8536</v>
      </c>
      <c r="I362" s="4"/>
      <c r="J362" s="4" t="s">
        <v>1627</v>
      </c>
      <c r="K362" s="4">
        <v>684</v>
      </c>
      <c r="L362" s="4" t="s">
        <v>27</v>
      </c>
      <c r="M362" s="4">
        <v>0</v>
      </c>
      <c r="N362" s="4">
        <v>0</v>
      </c>
      <c r="O362" s="4">
        <v>0</v>
      </c>
      <c r="P362" s="4">
        <v>1793.1567245592</v>
      </c>
      <c r="Q362" s="4">
        <v>0</v>
      </c>
      <c r="R362" s="4">
        <v>0</v>
      </c>
      <c r="S362" s="16">
        <v>45.215999999999994</v>
      </c>
      <c r="T362" s="16">
        <v>0</v>
      </c>
      <c r="U362" s="16" t="s">
        <v>1627</v>
      </c>
      <c r="V362" s="16"/>
      <c r="W362" s="16"/>
      <c r="X362" s="16"/>
      <c r="Y362" s="16"/>
      <c r="Z362" s="16"/>
      <c r="AA362" s="16"/>
      <c r="AB362" s="28" t="str">
        <f>[1]IT!B$2549</f>
        <v>1.(c)</v>
      </c>
      <c r="AC362" s="31" t="str">
        <f>[1]IT!C$2549</f>
        <v>EDIPOWER SPA</v>
      </c>
      <c r="AD362" s="31" t="str">
        <f>[1]IT!D$2549</f>
        <v>CENTRALE TERMOELETTRICA SERMIDE</v>
      </c>
      <c r="AE362" s="31">
        <f>[1]IT!E$2549</f>
        <v>443</v>
      </c>
      <c r="AF362" s="31" t="str">
        <f>[1]IT!F$2549</f>
        <v>VIA CRISTOFORO COLOMBO</v>
      </c>
      <c r="AG362" s="31" t="str">
        <f>[1]IT!G$2549</f>
        <v>2</v>
      </c>
      <c r="AH362" s="31" t="str">
        <f>[1]IT!H$2549</f>
        <v>SERMIDE</v>
      </c>
      <c r="AI362" s="31" t="str">
        <f>[1]IT!I$2549</f>
        <v>46028</v>
      </c>
      <c r="AJ362" s="31">
        <f>[1]IT!J$2549</f>
        <v>183</v>
      </c>
      <c r="AK362" s="31">
        <f>[1]IT!K$2549</f>
        <v>0</v>
      </c>
      <c r="AL362" s="31">
        <f>[1]IT!L$2549</f>
        <v>0</v>
      </c>
      <c r="AM362" s="31">
        <f>[1]IT!M$2549</f>
        <v>559</v>
      </c>
      <c r="AN362" s="8" t="s">
        <v>810</v>
      </c>
    </row>
    <row r="363" spans="1:41" s="5" customFormat="1">
      <c r="A363" s="4" t="s">
        <v>7538</v>
      </c>
      <c r="B363" s="4">
        <v>2012</v>
      </c>
      <c r="C363" s="4" t="s">
        <v>8537</v>
      </c>
      <c r="D363" s="4" t="s">
        <v>8538</v>
      </c>
      <c r="E363" s="4" t="s">
        <v>1467</v>
      </c>
      <c r="F363" s="4">
        <v>108</v>
      </c>
      <c r="G363" s="4" t="s">
        <v>8447</v>
      </c>
      <c r="H363" s="4" t="s">
        <v>8536</v>
      </c>
      <c r="I363" s="4"/>
      <c r="J363" s="4" t="s">
        <v>1627</v>
      </c>
      <c r="K363" s="4">
        <v>684</v>
      </c>
      <c r="L363" s="4" t="s">
        <v>27</v>
      </c>
      <c r="M363" s="4">
        <v>0</v>
      </c>
      <c r="N363" s="4">
        <v>0</v>
      </c>
      <c r="O363" s="4">
        <v>0</v>
      </c>
      <c r="P363" s="4">
        <v>4445.9326839200003</v>
      </c>
      <c r="Q363" s="4">
        <v>0</v>
      </c>
      <c r="R363" s="4">
        <v>0</v>
      </c>
      <c r="S363" s="16">
        <v>94.162000000000006</v>
      </c>
      <c r="T363" s="16">
        <v>0</v>
      </c>
      <c r="U363" s="16" t="s">
        <v>1627</v>
      </c>
      <c r="V363" s="16"/>
      <c r="W363" s="16"/>
      <c r="X363" s="16"/>
      <c r="Y363" s="16"/>
      <c r="Z363" s="16"/>
      <c r="AA363" s="16"/>
      <c r="AB363" s="28" t="str">
        <f>[1]IT!B$2549</f>
        <v>1.(c)</v>
      </c>
      <c r="AC363" s="31" t="str">
        <f>[1]IT!C$2549</f>
        <v>EDIPOWER SPA</v>
      </c>
      <c r="AD363" s="31" t="str">
        <f>[1]IT!D$2549</f>
        <v>CENTRALE TERMOELETTRICA SERMIDE</v>
      </c>
      <c r="AE363" s="31">
        <f>[1]IT!E$2549</f>
        <v>443</v>
      </c>
      <c r="AF363" s="31" t="str">
        <f>[1]IT!F$2549</f>
        <v>VIA CRISTOFORO COLOMBO</v>
      </c>
      <c r="AG363" s="31" t="str">
        <f>[1]IT!G$2549</f>
        <v>2</v>
      </c>
      <c r="AH363" s="31" t="str">
        <f>[1]IT!H$2549</f>
        <v>SERMIDE</v>
      </c>
      <c r="AI363" s="31" t="str">
        <f>[1]IT!I$2549</f>
        <v>46028</v>
      </c>
      <c r="AJ363" s="31">
        <f>[1]IT!J$2549</f>
        <v>183</v>
      </c>
      <c r="AK363" s="31">
        <f>[1]IT!K$2549</f>
        <v>0</v>
      </c>
      <c r="AL363" s="31">
        <f>[1]IT!L$2549</f>
        <v>0</v>
      </c>
      <c r="AM363" s="31">
        <f>[1]IT!M$2549</f>
        <v>559</v>
      </c>
      <c r="AN363" s="8" t="s">
        <v>810</v>
      </c>
    </row>
    <row r="364" spans="1:41" s="5" customFormat="1">
      <c r="A364" s="4" t="s">
        <v>7538</v>
      </c>
      <c r="B364" s="4">
        <v>2012</v>
      </c>
      <c r="C364" s="4" t="s">
        <v>8539</v>
      </c>
      <c r="D364" s="4" t="s">
        <v>8540</v>
      </c>
      <c r="E364" s="4" t="s">
        <v>1854</v>
      </c>
      <c r="F364" s="4">
        <v>109</v>
      </c>
      <c r="G364" s="4" t="s">
        <v>8447</v>
      </c>
      <c r="H364" s="4" t="s">
        <v>8536</v>
      </c>
      <c r="I364" s="4"/>
      <c r="J364" s="4" t="s">
        <v>1627</v>
      </c>
      <c r="K364" s="4">
        <v>684</v>
      </c>
      <c r="L364" s="4" t="s">
        <v>27</v>
      </c>
      <c r="M364" s="4">
        <v>0</v>
      </c>
      <c r="N364" s="4">
        <v>0</v>
      </c>
      <c r="O364" s="4">
        <v>0</v>
      </c>
      <c r="P364" s="4">
        <v>3873.2218187936001</v>
      </c>
      <c r="Q364" s="4">
        <v>0</v>
      </c>
      <c r="R364" s="4">
        <v>0</v>
      </c>
      <c r="S364" s="16">
        <v>83.538000000000011</v>
      </c>
      <c r="T364" s="16">
        <v>0</v>
      </c>
      <c r="U364" s="16" t="s">
        <v>1627</v>
      </c>
      <c r="V364" s="16"/>
      <c r="W364" s="16"/>
      <c r="X364" s="16"/>
      <c r="Y364" s="16"/>
      <c r="Z364" s="16"/>
      <c r="AA364" s="16"/>
      <c r="AB364" s="28" t="str">
        <f>[1]IT!B$2549</f>
        <v>1.(c)</v>
      </c>
      <c r="AC364" s="31" t="str">
        <f>[1]IT!C$2549</f>
        <v>EDIPOWER SPA</v>
      </c>
      <c r="AD364" s="31" t="str">
        <f>[1]IT!D$2549</f>
        <v>CENTRALE TERMOELETTRICA SERMIDE</v>
      </c>
      <c r="AE364" s="31">
        <f>[1]IT!E$2549</f>
        <v>443</v>
      </c>
      <c r="AF364" s="31" t="str">
        <f>[1]IT!F$2549</f>
        <v>VIA CRISTOFORO COLOMBO</v>
      </c>
      <c r="AG364" s="31" t="str">
        <f>[1]IT!G$2549</f>
        <v>2</v>
      </c>
      <c r="AH364" s="31" t="str">
        <f>[1]IT!H$2549</f>
        <v>SERMIDE</v>
      </c>
      <c r="AI364" s="31" t="str">
        <f>[1]IT!I$2549</f>
        <v>46028</v>
      </c>
      <c r="AJ364" s="31">
        <f>[1]IT!J$2549</f>
        <v>183</v>
      </c>
      <c r="AK364" s="31">
        <f>[1]IT!K$2549</f>
        <v>0</v>
      </c>
      <c r="AL364" s="31">
        <f>[1]IT!L$2549</f>
        <v>0</v>
      </c>
      <c r="AM364" s="31">
        <f>[1]IT!M$2549</f>
        <v>559</v>
      </c>
      <c r="AN364" s="8" t="s">
        <v>810</v>
      </c>
    </row>
    <row r="365" spans="1:41" s="5" customFormat="1">
      <c r="A365" s="4" t="s">
        <v>7538</v>
      </c>
      <c r="B365" s="4">
        <v>2012</v>
      </c>
      <c r="C365" s="4" t="s">
        <v>7607</v>
      </c>
      <c r="D365" s="4" t="s">
        <v>7608</v>
      </c>
      <c r="E365" s="4" t="s">
        <v>1960</v>
      </c>
      <c r="F365" s="4">
        <v>133</v>
      </c>
      <c r="G365" s="4" t="s">
        <v>7609</v>
      </c>
      <c r="H365" s="4" t="s">
        <v>7610</v>
      </c>
      <c r="I365" s="4"/>
      <c r="J365" s="4" t="s">
        <v>1627</v>
      </c>
      <c r="K365" s="4">
        <v>56</v>
      </c>
      <c r="L365" s="4" t="s">
        <v>8</v>
      </c>
      <c r="M365" s="4">
        <v>0</v>
      </c>
      <c r="N365" s="4">
        <v>0</v>
      </c>
      <c r="O365" s="4">
        <v>0</v>
      </c>
      <c r="P365" s="4">
        <v>162.7649513721</v>
      </c>
      <c r="Q365" s="4">
        <v>0</v>
      </c>
      <c r="R365" s="4">
        <v>0</v>
      </c>
      <c r="S365" s="16">
        <v>5.09</v>
      </c>
      <c r="T365" s="16">
        <v>0</v>
      </c>
      <c r="U365" s="16" t="s">
        <v>1627</v>
      </c>
      <c r="V365" s="16"/>
      <c r="W365" s="16"/>
      <c r="X365" s="16"/>
      <c r="Y365" s="16"/>
      <c r="Z365" s="16"/>
      <c r="AA365" s="16"/>
      <c r="AB365" s="41" t="str">
        <f>[1]IT!B$2571</f>
        <v>1.(c)</v>
      </c>
      <c r="AC365" s="24" t="str">
        <f>[1]IT!C$2571</f>
        <v>EDISON SPA</v>
      </c>
      <c r="AD365" s="24" t="str">
        <f>[1]IT!D$2571</f>
        <v>CENTRALE TERMOELETTRICA DI SESTO SAN GIOVANNI (MI)</v>
      </c>
      <c r="AE365" s="24">
        <f>[1]IT!E$2571</f>
        <v>338</v>
      </c>
      <c r="AF365" s="24" t="str">
        <f>[1]IT!F$2571</f>
        <v>VLE ITALIA</v>
      </c>
      <c r="AG365" s="24" t="str">
        <f>[1]IT!G$2571</f>
        <v>588</v>
      </c>
      <c r="AH365" s="24" t="str">
        <f>[1]IT!H$2571</f>
        <v>SESTO SAN GIOVANNI</v>
      </c>
      <c r="AI365" s="24" t="str">
        <f>[1]IT!I$2571</f>
        <v>20099</v>
      </c>
      <c r="AJ365" s="24">
        <f>[1]IT!J$2571</f>
        <v>0</v>
      </c>
      <c r="AK365" s="24">
        <f>[1]IT!K$2571</f>
        <v>0</v>
      </c>
      <c r="AL365" s="24">
        <f>[1]IT!L$2571</f>
        <v>0</v>
      </c>
      <c r="AM365" s="24">
        <f>[1]IT!M$2571</f>
        <v>174</v>
      </c>
      <c r="AN365" s="23" t="s">
        <v>810</v>
      </c>
      <c r="AO365" s="24"/>
    </row>
    <row r="366" spans="1:41" s="5" customFormat="1">
      <c r="A366" s="4" t="s">
        <v>7538</v>
      </c>
      <c r="B366" s="4">
        <v>2012</v>
      </c>
      <c r="C366" s="4" t="s">
        <v>7951</v>
      </c>
      <c r="D366" s="4" t="s">
        <v>7952</v>
      </c>
      <c r="E366" s="4" t="s">
        <v>1964</v>
      </c>
      <c r="F366" s="4">
        <v>134</v>
      </c>
      <c r="G366" s="4" t="s">
        <v>7609</v>
      </c>
      <c r="H366" s="4" t="s">
        <v>7610</v>
      </c>
      <c r="I366" s="4"/>
      <c r="J366" s="4" t="s">
        <v>1627</v>
      </c>
      <c r="K366" s="4">
        <v>108</v>
      </c>
      <c r="L366" s="4" t="s">
        <v>27</v>
      </c>
      <c r="M366" s="4">
        <v>0</v>
      </c>
      <c r="N366" s="4">
        <v>0</v>
      </c>
      <c r="O366" s="4">
        <v>0</v>
      </c>
      <c r="P366" s="4">
        <v>1872.5500576530001</v>
      </c>
      <c r="Q366" s="4">
        <v>0</v>
      </c>
      <c r="R366" s="4">
        <v>0</v>
      </c>
      <c r="S366" s="16">
        <v>62.71</v>
      </c>
      <c r="T366" s="16">
        <v>0</v>
      </c>
      <c r="U366" s="16" t="s">
        <v>1627</v>
      </c>
      <c r="V366" s="16"/>
      <c r="W366" s="16"/>
      <c r="X366" s="16"/>
      <c r="Y366" s="16"/>
      <c r="Z366" s="16"/>
      <c r="AA366" s="16"/>
      <c r="AB366" s="41" t="str">
        <f>[1]IT!B$2571</f>
        <v>1.(c)</v>
      </c>
      <c r="AC366" s="24" t="str">
        <f>[1]IT!C$2571</f>
        <v>EDISON SPA</v>
      </c>
      <c r="AD366" s="24" t="str">
        <f>[1]IT!D$2571</f>
        <v>CENTRALE TERMOELETTRICA DI SESTO SAN GIOVANNI (MI)</v>
      </c>
      <c r="AE366" s="24">
        <f>[1]IT!E$2571</f>
        <v>338</v>
      </c>
      <c r="AF366" s="24" t="str">
        <f>[1]IT!F$2571</f>
        <v>VLE ITALIA</v>
      </c>
      <c r="AG366" s="24" t="str">
        <f>[1]IT!G$2571</f>
        <v>588</v>
      </c>
      <c r="AH366" s="24" t="str">
        <f>[1]IT!H$2571</f>
        <v>SESTO SAN GIOVANNI</v>
      </c>
      <c r="AI366" s="24" t="str">
        <f>[1]IT!I$2571</f>
        <v>20099</v>
      </c>
      <c r="AJ366" s="24">
        <f>[1]IT!J$2571</f>
        <v>0</v>
      </c>
      <c r="AK366" s="24">
        <f>[1]IT!K$2571</f>
        <v>0</v>
      </c>
      <c r="AL366" s="24">
        <f>[1]IT!L$2571</f>
        <v>0</v>
      </c>
      <c r="AM366" s="24">
        <f>[1]IT!M$2571</f>
        <v>174</v>
      </c>
      <c r="AN366" s="42" t="s">
        <v>810</v>
      </c>
      <c r="AO366" s="31"/>
    </row>
    <row r="367" spans="1:41" s="5" customFormat="1">
      <c r="A367" s="4" t="s">
        <v>7538</v>
      </c>
      <c r="B367" s="4">
        <v>2012</v>
      </c>
      <c r="C367" s="4" t="s">
        <v>8003</v>
      </c>
      <c r="D367" s="4" t="s">
        <v>8004</v>
      </c>
      <c r="E367" s="4" t="s">
        <v>1968</v>
      </c>
      <c r="F367" s="4">
        <v>135</v>
      </c>
      <c r="G367" s="4" t="s">
        <v>7609</v>
      </c>
      <c r="H367" s="4" t="s">
        <v>7610</v>
      </c>
      <c r="I367" s="4"/>
      <c r="J367" s="4" t="s">
        <v>1627</v>
      </c>
      <c r="K367" s="4">
        <v>121</v>
      </c>
      <c r="L367" s="4" t="s">
        <v>27</v>
      </c>
      <c r="M367" s="4">
        <v>0</v>
      </c>
      <c r="N367" s="4">
        <v>0</v>
      </c>
      <c r="O367" s="4">
        <v>0</v>
      </c>
      <c r="P367" s="4">
        <v>1085.6256331437</v>
      </c>
      <c r="Q367" s="4">
        <v>0</v>
      </c>
      <c r="R367" s="4">
        <v>0</v>
      </c>
      <c r="S367" s="16">
        <v>22.16</v>
      </c>
      <c r="T367" s="16">
        <v>0</v>
      </c>
      <c r="U367" s="16" t="s">
        <v>1627</v>
      </c>
      <c r="V367" s="16"/>
      <c r="W367" s="16"/>
      <c r="X367" s="16"/>
      <c r="Y367" s="16"/>
      <c r="Z367" s="16"/>
      <c r="AA367" s="16"/>
      <c r="AB367" s="41" t="str">
        <f>[1]IT!B$2571</f>
        <v>1.(c)</v>
      </c>
      <c r="AC367" s="24" t="str">
        <f>[1]IT!C$2571</f>
        <v>EDISON SPA</v>
      </c>
      <c r="AD367" s="24" t="str">
        <f>[1]IT!D$2571</f>
        <v>CENTRALE TERMOELETTRICA DI SESTO SAN GIOVANNI (MI)</v>
      </c>
      <c r="AE367" s="24">
        <f>[1]IT!E$2571</f>
        <v>338</v>
      </c>
      <c r="AF367" s="24" t="str">
        <f>[1]IT!F$2571</f>
        <v>VLE ITALIA</v>
      </c>
      <c r="AG367" s="24" t="str">
        <f>[1]IT!G$2571</f>
        <v>588</v>
      </c>
      <c r="AH367" s="24" t="str">
        <f>[1]IT!H$2571</f>
        <v>SESTO SAN GIOVANNI</v>
      </c>
      <c r="AI367" s="24" t="str">
        <f>[1]IT!I$2571</f>
        <v>20099</v>
      </c>
      <c r="AJ367" s="24">
        <f>[1]IT!J$2571</f>
        <v>0</v>
      </c>
      <c r="AK367" s="24">
        <f>[1]IT!K$2571</f>
        <v>0</v>
      </c>
      <c r="AL367" s="24">
        <f>[1]IT!L$2571</f>
        <v>0</v>
      </c>
      <c r="AM367" s="24">
        <f>[1]IT!M$2571</f>
        <v>174</v>
      </c>
      <c r="AN367" s="42" t="s">
        <v>810</v>
      </c>
      <c r="AO367" s="31"/>
    </row>
    <row r="368" spans="1:41" s="5" customFormat="1">
      <c r="A368" s="4" t="s">
        <v>7538</v>
      </c>
      <c r="B368" s="4">
        <v>2012</v>
      </c>
      <c r="C368" s="4" t="s">
        <v>7629</v>
      </c>
      <c r="D368" s="4" t="s">
        <v>7630</v>
      </c>
      <c r="E368" s="4" t="s">
        <v>1981</v>
      </c>
      <c r="F368" s="4">
        <v>138</v>
      </c>
      <c r="G368" s="4" t="s">
        <v>7631</v>
      </c>
      <c r="H368" s="4" t="s">
        <v>7632</v>
      </c>
      <c r="I368" s="4"/>
      <c r="J368" s="4" t="s">
        <v>1627</v>
      </c>
      <c r="K368" s="4">
        <v>58</v>
      </c>
      <c r="L368" s="4" t="s">
        <v>8</v>
      </c>
      <c r="M368" s="4">
        <v>0</v>
      </c>
      <c r="N368" s="4">
        <v>0</v>
      </c>
      <c r="O368" s="4">
        <v>0</v>
      </c>
      <c r="P368" s="4">
        <v>25.388053911</v>
      </c>
      <c r="Q368" s="4">
        <v>0</v>
      </c>
      <c r="R368" s="4">
        <v>0</v>
      </c>
      <c r="S368" s="16">
        <v>0.67</v>
      </c>
      <c r="T368" s="16">
        <v>0</v>
      </c>
      <c r="U368" s="16" t="s">
        <v>1627</v>
      </c>
      <c r="V368" s="16"/>
      <c r="W368" s="16"/>
      <c r="X368" s="16"/>
      <c r="Y368" s="16"/>
      <c r="Z368" s="16"/>
      <c r="AA368" s="16"/>
      <c r="AB368" s="41" t="str">
        <f>[1]IT!B$2584</f>
        <v>1.(c)</v>
      </c>
      <c r="AC368" s="24" t="str">
        <f>[1]IT!C$2584</f>
        <v>EDISON SPA</v>
      </c>
      <c r="AD368" s="24" t="str">
        <f>[1]IT!D$2584</f>
        <v>CENTRALE TERMOELETTRICA DI SIMERI CRICHI</v>
      </c>
      <c r="AE368" s="24">
        <f>[1]IT!E$2584</f>
        <v>117532</v>
      </c>
      <c r="AF368" s="24" t="str">
        <f>[1]IT!F$2584</f>
        <v>LOC. SAN FRANCESCO ZONA PIP</v>
      </c>
      <c r="AG368" s="24" t="str">
        <f>[1]IT!G$2584</f>
        <v>SNC</v>
      </c>
      <c r="AH368" s="24" t="str">
        <f>[1]IT!H$2584</f>
        <v>SIMERI CRICHI</v>
      </c>
      <c r="AI368" s="24" t="str">
        <f>[1]IT!I$2584</f>
        <v>88050</v>
      </c>
      <c r="AJ368" s="24">
        <f>[1]IT!J$2584</f>
        <v>251</v>
      </c>
      <c r="AK368" s="24">
        <f>[1]IT!K$2584</f>
        <v>0</v>
      </c>
      <c r="AL368" s="24">
        <f>[1]IT!L$2584</f>
        <v>0</v>
      </c>
      <c r="AM368" s="24">
        <f>[1]IT!M$2584</f>
        <v>781</v>
      </c>
      <c r="AN368" s="42" t="s">
        <v>810</v>
      </c>
      <c r="AO368" s="31"/>
    </row>
    <row r="369" spans="1:41" s="5" customFormat="1">
      <c r="A369" s="4" t="s">
        <v>7538</v>
      </c>
      <c r="B369" s="4">
        <v>2012</v>
      </c>
      <c r="C369" s="4" t="s">
        <v>8643</v>
      </c>
      <c r="D369" s="4" t="s">
        <v>8644</v>
      </c>
      <c r="E369" s="4" t="s">
        <v>1972</v>
      </c>
      <c r="F369" s="4">
        <v>136</v>
      </c>
      <c r="G369" s="4" t="s">
        <v>7631</v>
      </c>
      <c r="H369" s="4" t="s">
        <v>7632</v>
      </c>
      <c r="I369" s="4"/>
      <c r="J369" s="4" t="s">
        <v>1627</v>
      </c>
      <c r="K369" s="4">
        <v>730</v>
      </c>
      <c r="L369" s="4" t="s">
        <v>27</v>
      </c>
      <c r="M369" s="4">
        <v>0</v>
      </c>
      <c r="N369" s="4">
        <v>0</v>
      </c>
      <c r="O369" s="4">
        <v>0</v>
      </c>
      <c r="P369" s="4">
        <v>6878.7089822285998</v>
      </c>
      <c r="Q369" s="4">
        <v>0</v>
      </c>
      <c r="R369" s="4">
        <v>0</v>
      </c>
      <c r="S369" s="16">
        <v>128.03</v>
      </c>
      <c r="T369" s="16">
        <v>0</v>
      </c>
      <c r="U369" s="16" t="s">
        <v>1627</v>
      </c>
      <c r="V369" s="16"/>
      <c r="W369" s="16"/>
      <c r="X369" s="16"/>
      <c r="Y369" s="16"/>
      <c r="Z369" s="16"/>
      <c r="AA369" s="16"/>
      <c r="AB369" s="41" t="str">
        <f>[1]IT!B$2584</f>
        <v>1.(c)</v>
      </c>
      <c r="AC369" s="24" t="str">
        <f>[1]IT!C$2584</f>
        <v>EDISON SPA</v>
      </c>
      <c r="AD369" s="24" t="str">
        <f>[1]IT!D$2584</f>
        <v>CENTRALE TERMOELETTRICA DI SIMERI CRICHI</v>
      </c>
      <c r="AE369" s="24">
        <f>[1]IT!E$2584</f>
        <v>117532</v>
      </c>
      <c r="AF369" s="24" t="str">
        <f>[1]IT!F$2584</f>
        <v>LOC. SAN FRANCESCO ZONA PIP</v>
      </c>
      <c r="AG369" s="24" t="str">
        <f>[1]IT!G$2584</f>
        <v>SNC</v>
      </c>
      <c r="AH369" s="24" t="str">
        <f>[1]IT!H$2584</f>
        <v>SIMERI CRICHI</v>
      </c>
      <c r="AI369" s="24" t="str">
        <f>[1]IT!I$2584</f>
        <v>88050</v>
      </c>
      <c r="AJ369" s="24">
        <f>[1]IT!J$2584</f>
        <v>251</v>
      </c>
      <c r="AK369" s="24">
        <f>[1]IT!K$2584</f>
        <v>0</v>
      </c>
      <c r="AL369" s="24">
        <f>[1]IT!L$2584</f>
        <v>0</v>
      </c>
      <c r="AM369" s="24">
        <f>[1]IT!M$2584</f>
        <v>781</v>
      </c>
      <c r="AN369" s="8" t="s">
        <v>810</v>
      </c>
    </row>
    <row r="370" spans="1:41" s="5" customFormat="1">
      <c r="A370" s="4" t="s">
        <v>7538</v>
      </c>
      <c r="B370" s="4">
        <v>2012</v>
      </c>
      <c r="C370" s="4" t="s">
        <v>8645</v>
      </c>
      <c r="D370" s="4" t="s">
        <v>8646</v>
      </c>
      <c r="E370" s="4" t="s">
        <v>1977</v>
      </c>
      <c r="F370" s="4">
        <v>137</v>
      </c>
      <c r="G370" s="4" t="s">
        <v>7631</v>
      </c>
      <c r="H370" s="4" t="s">
        <v>7632</v>
      </c>
      <c r="I370" s="4"/>
      <c r="J370" s="4" t="s">
        <v>1627</v>
      </c>
      <c r="K370" s="4">
        <v>730</v>
      </c>
      <c r="L370" s="4" t="s">
        <v>27</v>
      </c>
      <c r="M370" s="4">
        <v>0</v>
      </c>
      <c r="N370" s="4">
        <v>0</v>
      </c>
      <c r="O370" s="4">
        <v>0</v>
      </c>
      <c r="P370" s="4">
        <v>7031.5467523785001</v>
      </c>
      <c r="Q370" s="4">
        <v>0</v>
      </c>
      <c r="R370" s="4">
        <v>0</v>
      </c>
      <c r="S370" s="16">
        <v>122.57</v>
      </c>
      <c r="T370" s="16">
        <v>0</v>
      </c>
      <c r="U370" s="16" t="s">
        <v>1627</v>
      </c>
      <c r="V370" s="16"/>
      <c r="W370" s="16"/>
      <c r="X370" s="16"/>
      <c r="Y370" s="16"/>
      <c r="Z370" s="16"/>
      <c r="AA370" s="16"/>
      <c r="AB370" s="41" t="str">
        <f>[1]IT!B$2584</f>
        <v>1.(c)</v>
      </c>
      <c r="AC370" s="24" t="str">
        <f>[1]IT!C$2584</f>
        <v>EDISON SPA</v>
      </c>
      <c r="AD370" s="24" t="str">
        <f>[1]IT!D$2584</f>
        <v>CENTRALE TERMOELETTRICA DI SIMERI CRICHI</v>
      </c>
      <c r="AE370" s="24">
        <f>[1]IT!E$2584</f>
        <v>117532</v>
      </c>
      <c r="AF370" s="24" t="str">
        <f>[1]IT!F$2584</f>
        <v>LOC. SAN FRANCESCO ZONA PIP</v>
      </c>
      <c r="AG370" s="24" t="str">
        <f>[1]IT!G$2584</f>
        <v>SNC</v>
      </c>
      <c r="AH370" s="24" t="str">
        <f>[1]IT!H$2584</f>
        <v>SIMERI CRICHI</v>
      </c>
      <c r="AI370" s="24" t="str">
        <f>[1]IT!I$2584</f>
        <v>88050</v>
      </c>
      <c r="AJ370" s="24">
        <f>[1]IT!J$2584</f>
        <v>251</v>
      </c>
      <c r="AK370" s="24">
        <f>[1]IT!K$2584</f>
        <v>0</v>
      </c>
      <c r="AL370" s="24">
        <f>[1]IT!L$2584</f>
        <v>0</v>
      </c>
      <c r="AM370" s="24">
        <f>[1]IT!M$2584</f>
        <v>781</v>
      </c>
      <c r="AN370" s="8" t="s">
        <v>810</v>
      </c>
    </row>
    <row r="371" spans="1:41" s="5" customFormat="1">
      <c r="A371" s="4" t="s">
        <v>7538</v>
      </c>
      <c r="B371" s="4">
        <v>2012</v>
      </c>
      <c r="C371" s="4" t="s">
        <v>7973</v>
      </c>
      <c r="D371" s="4" t="s">
        <v>7974</v>
      </c>
      <c r="E371" s="4" t="s">
        <v>251</v>
      </c>
      <c r="F371" s="4">
        <v>53</v>
      </c>
      <c r="G371" s="4" t="s">
        <v>7975</v>
      </c>
      <c r="H371" s="4" t="s">
        <v>7976</v>
      </c>
      <c r="I371" s="4"/>
      <c r="J371" s="4" t="s">
        <v>1627</v>
      </c>
      <c r="K371" s="4">
        <v>115.56</v>
      </c>
      <c r="L371" s="4" t="s">
        <v>27</v>
      </c>
      <c r="M371" s="4">
        <v>0</v>
      </c>
      <c r="N371" s="4">
        <v>0</v>
      </c>
      <c r="O371" s="4">
        <v>0</v>
      </c>
      <c r="P371" s="4">
        <v>2335.4141592199999</v>
      </c>
      <c r="Q371" s="4">
        <v>0</v>
      </c>
      <c r="R371" s="4">
        <v>0</v>
      </c>
      <c r="S371" s="16">
        <v>73.066999999999993</v>
      </c>
      <c r="T371" s="16">
        <v>0.1</v>
      </c>
      <c r="U371" s="16" t="s">
        <v>1627</v>
      </c>
      <c r="V371" s="16"/>
      <c r="W371" s="16"/>
      <c r="X371" s="16"/>
      <c r="Y371" s="16"/>
      <c r="Z371" s="16"/>
      <c r="AA371" s="16"/>
      <c r="AB371" s="41" t="str">
        <f>[1]IT!B$2611</f>
        <v>6.(b)</v>
      </c>
      <c r="AC371" s="24" t="str">
        <f>[1]IT!C$2611</f>
        <v>BURGO GROUP S.P.A.</v>
      </c>
      <c r="AD371" s="24" t="str">
        <f>[1]IT!D$2611</f>
        <v>Stabilimento di Sora</v>
      </c>
      <c r="AE371" s="24">
        <f>[1]IT!E$2611</f>
        <v>6280</v>
      </c>
      <c r="AF371" s="24" t="str">
        <f>[1]IT!F$2611</f>
        <v>VIALE SAN DOMENICO</v>
      </c>
      <c r="AG371" s="24" t="str">
        <f>[1]IT!G$2611</f>
        <v>62</v>
      </c>
      <c r="AH371" s="24" t="str">
        <f>[1]IT!H$2611</f>
        <v>SORA</v>
      </c>
      <c r="AI371" s="24" t="str">
        <f>[1]IT!I$2611</f>
        <v>03039</v>
      </c>
      <c r="AJ371" s="24">
        <f>[1]IT!J$2611</f>
        <v>0</v>
      </c>
      <c r="AK371" s="24">
        <f>[1]IT!K$2611</f>
        <v>0</v>
      </c>
      <c r="AL371" s="24">
        <f>[1]IT!L$2611</f>
        <v>0</v>
      </c>
      <c r="AM371" s="24">
        <f>[1]IT!M$2611</f>
        <v>142</v>
      </c>
      <c r="AN371" s="23" t="s">
        <v>810</v>
      </c>
      <c r="AO371" s="24"/>
    </row>
    <row r="372" spans="1:41" s="5" customFormat="1">
      <c r="A372" s="4" t="s">
        <v>7538</v>
      </c>
      <c r="B372" s="4">
        <v>2012</v>
      </c>
      <c r="C372" s="4" t="s">
        <v>8068</v>
      </c>
      <c r="D372" s="4" t="s">
        <v>8069</v>
      </c>
      <c r="E372" s="4" t="s">
        <v>205</v>
      </c>
      <c r="F372" s="4">
        <v>42</v>
      </c>
      <c r="G372" s="4" t="s">
        <v>8070</v>
      </c>
      <c r="H372" s="4" t="s">
        <v>8071</v>
      </c>
      <c r="I372" s="4"/>
      <c r="J372" s="4" t="s">
        <v>1627</v>
      </c>
      <c r="K372" s="4">
        <v>150</v>
      </c>
      <c r="L372" s="4" t="s">
        <v>8</v>
      </c>
      <c r="M372" s="4">
        <v>3389.6761853500002</v>
      </c>
      <c r="N372" s="4">
        <v>0</v>
      </c>
      <c r="O372" s="4">
        <v>0</v>
      </c>
      <c r="P372" s="4">
        <v>0</v>
      </c>
      <c r="Q372" s="4">
        <v>0</v>
      </c>
      <c r="R372" s="4">
        <v>0.7</v>
      </c>
      <c r="S372" s="16">
        <v>156.4</v>
      </c>
      <c r="T372" s="16">
        <v>3.3</v>
      </c>
      <c r="U372" s="16" t="s">
        <v>1627</v>
      </c>
      <c r="V372" s="16"/>
      <c r="W372" s="16"/>
      <c r="X372" s="16"/>
      <c r="Y372" s="16"/>
      <c r="Z372" s="16"/>
      <c r="AA372" s="16"/>
      <c r="AB372" s="28" t="str">
        <f>[1]IT!B$2638</f>
        <v>1.(c)</v>
      </c>
      <c r="AC372" s="31" t="str">
        <f>[1]IT!C$2638</f>
        <v>BIOMASSE ITALIA SPA</v>
      </c>
      <c r="AD372" s="31" t="str">
        <f>[1]IT!D$2638</f>
        <v>Strongoli</v>
      </c>
      <c r="AE372" s="31">
        <f>[1]IT!E$2638</f>
        <v>27241</v>
      </c>
      <c r="AF372" s="31" t="str">
        <f>[1]IT!F$2638</f>
        <v>STS Km 263</v>
      </c>
      <c r="AG372" s="31" t="str">
        <f>[1]IT!G$2638</f>
        <v>SNC</v>
      </c>
      <c r="AH372" s="31" t="str">
        <f>[1]IT!H$2638</f>
        <v>STRONGOLI</v>
      </c>
      <c r="AI372" s="31" t="str">
        <f>[1]IT!I$2638</f>
        <v>88816</v>
      </c>
      <c r="AJ372" s="31">
        <f>[1]IT!J$2638</f>
        <v>156</v>
      </c>
      <c r="AK372" s="31">
        <f>[1]IT!K$2638</f>
        <v>0</v>
      </c>
      <c r="AL372" s="31">
        <f>[1]IT!L$2638</f>
        <v>0</v>
      </c>
      <c r="AM372" s="31">
        <f>[1]IT!M$2638</f>
        <v>0</v>
      </c>
      <c r="AN372" s="42" t="s">
        <v>810</v>
      </c>
      <c r="AO372" s="31"/>
    </row>
    <row r="373" spans="1:41" s="5" customFormat="1">
      <c r="A373" s="4" t="s">
        <v>7538</v>
      </c>
      <c r="B373" s="4">
        <v>2012</v>
      </c>
      <c r="C373" s="4" t="s">
        <v>7948</v>
      </c>
      <c r="D373" s="4" t="s">
        <v>7949</v>
      </c>
      <c r="E373" s="4" t="s">
        <v>190</v>
      </c>
      <c r="F373" s="4">
        <v>39</v>
      </c>
      <c r="G373" s="4" t="s">
        <v>7946</v>
      </c>
      <c r="H373" s="4" t="s">
        <v>7950</v>
      </c>
      <c r="I373" s="1"/>
      <c r="J373" s="1" t="s">
        <v>1627</v>
      </c>
      <c r="K373" s="1">
        <v>107.62</v>
      </c>
      <c r="L373" s="1" t="s">
        <v>27</v>
      </c>
      <c r="M373" s="1">
        <v>0</v>
      </c>
      <c r="N373" s="1">
        <v>0</v>
      </c>
      <c r="O373" s="1">
        <v>0.15727149000000001</v>
      </c>
      <c r="P373" s="1">
        <v>1764.86741297</v>
      </c>
      <c r="Q373" s="1">
        <v>0</v>
      </c>
      <c r="R373" s="4">
        <v>0</v>
      </c>
      <c r="S373" s="16">
        <v>183</v>
      </c>
      <c r="T373" s="3">
        <v>0</v>
      </c>
      <c r="U373" s="3" t="s">
        <v>1627</v>
      </c>
      <c r="V373" s="3"/>
      <c r="W373" s="3"/>
      <c r="X373" s="3"/>
      <c r="Y373" s="3"/>
      <c r="Z373" s="3"/>
      <c r="AA373" s="3"/>
      <c r="AB373" s="28" t="str">
        <f>[1]IT!B$159</f>
        <v>2.(f)</v>
      </c>
      <c r="AC373" s="31" t="str">
        <f>[1]IT!C$159</f>
        <v>Clerici srl</v>
      </c>
      <c r="AD373" s="31" t="str">
        <f>[1]IT!D$159</f>
        <v>Clerici srl</v>
      </c>
      <c r="AE373" s="31">
        <f>[1]IT!E$159</f>
        <v>77742</v>
      </c>
      <c r="AF373" s="31" t="str">
        <f>[1]IT!F$159</f>
        <v>via Bissone</v>
      </c>
      <c r="AG373" s="31" t="str">
        <f>[1]IT!G$159</f>
        <v>11</v>
      </c>
      <c r="AH373" s="31" t="str">
        <f>[1]IT!H$159</f>
        <v>BARANZATE</v>
      </c>
      <c r="AI373" s="31" t="str">
        <f>[1]IT!I$159</f>
        <v>20021</v>
      </c>
      <c r="AJ373" s="31">
        <f>[1]IT!J$159</f>
        <v>0</v>
      </c>
      <c r="AK373" s="31">
        <f>[1]IT!K$159</f>
        <v>0</v>
      </c>
      <c r="AL373" s="67">
        <f>[1]IT!L$159</f>
        <v>0</v>
      </c>
      <c r="AM373" s="95">
        <f>[1]IT!M$159</f>
        <v>0</v>
      </c>
      <c r="AN373" s="42" t="s">
        <v>12971</v>
      </c>
      <c r="AO373" s="31"/>
    </row>
    <row r="374" spans="1:41" s="5" customFormat="1">
      <c r="A374" s="4" t="s">
        <v>7538</v>
      </c>
      <c r="B374" s="4">
        <v>2012</v>
      </c>
      <c r="C374" s="4" t="s">
        <v>8409</v>
      </c>
      <c r="D374" s="4" t="s">
        <v>8410</v>
      </c>
      <c r="E374" s="4" t="s">
        <v>2518</v>
      </c>
      <c r="F374" s="4">
        <v>258</v>
      </c>
      <c r="G374" s="4" t="s">
        <v>8411</v>
      </c>
      <c r="H374" s="4" t="s">
        <v>8412</v>
      </c>
      <c r="I374" s="4"/>
      <c r="J374" s="4" t="s">
        <v>633</v>
      </c>
      <c r="K374" s="4">
        <v>430.1</v>
      </c>
      <c r="L374" s="4" t="s">
        <v>8</v>
      </c>
      <c r="M374" s="4">
        <v>0</v>
      </c>
      <c r="N374" s="4">
        <v>0</v>
      </c>
      <c r="O374" s="4">
        <v>321.07001037999999</v>
      </c>
      <c r="P374" s="4">
        <v>0</v>
      </c>
      <c r="Q374" s="4">
        <v>13479.097024999999</v>
      </c>
      <c r="R374" s="4">
        <v>847.8</v>
      </c>
      <c r="S374" s="16">
        <v>426.5</v>
      </c>
      <c r="T374" s="16">
        <v>52.2</v>
      </c>
      <c r="U374" s="16" t="s">
        <v>1627</v>
      </c>
      <c r="V374" s="16"/>
      <c r="W374" s="16"/>
      <c r="X374" s="16"/>
      <c r="Y374" s="16"/>
      <c r="Z374" s="16"/>
      <c r="AA374" s="16"/>
      <c r="AB374" s="28" t="str">
        <f>[1]IT!B$2652</f>
        <v>1.(a)</v>
      </c>
      <c r="AC374" s="31" t="str">
        <f>[1]IT!C$2652</f>
        <v>ENI S.P.A.</v>
      </c>
      <c r="AD374" s="31" t="str">
        <f>[1]IT!D$2652</f>
        <v>ENI S.P.A. DIVISIONE REFINING &amp; MARKETING RAFFINERIA DI TARANTO</v>
      </c>
      <c r="AE374" s="31">
        <f>[1]IT!E$2652</f>
        <v>7018</v>
      </c>
      <c r="AF374" s="31" t="str">
        <f>[1]IT!F$2652</f>
        <v>STS 106 JONICA</v>
      </c>
      <c r="AG374" s="31" t="str">
        <f>[1]IT!G$2652</f>
        <v>SNC</v>
      </c>
      <c r="AH374" s="31" t="str">
        <f>[1]IT!H$2652</f>
        <v>TARANTO</v>
      </c>
      <c r="AI374" s="31" t="str">
        <f>[1]IT!I$2652</f>
        <v>74100</v>
      </c>
      <c r="AJ374" s="31">
        <f>[1]IT!J$2652</f>
        <v>427</v>
      </c>
      <c r="AK374" s="31">
        <f>[1]IT!K$2652</f>
        <v>848</v>
      </c>
      <c r="AL374" s="31">
        <f>[1]IT!L$2652</f>
        <v>0</v>
      </c>
      <c r="AM374" s="31">
        <f>[1]IT!M$2652</f>
        <v>787</v>
      </c>
      <c r="AN374" s="8" t="s">
        <v>810</v>
      </c>
    </row>
    <row r="375" spans="1:41" s="5" customFormat="1">
      <c r="A375" s="4" t="s">
        <v>7538</v>
      </c>
      <c r="B375" s="4">
        <v>2012</v>
      </c>
      <c r="C375" s="4" t="s">
        <v>8342</v>
      </c>
      <c r="D375" s="4" t="s">
        <v>8343</v>
      </c>
      <c r="E375" s="4" t="s">
        <v>2653</v>
      </c>
      <c r="F375" s="4">
        <v>287</v>
      </c>
      <c r="G375" s="4" t="s">
        <v>8344</v>
      </c>
      <c r="H375" s="4" t="s">
        <v>8345</v>
      </c>
      <c r="I375" s="4"/>
      <c r="J375" s="4" t="s">
        <v>1627</v>
      </c>
      <c r="K375" s="4">
        <v>410.1</v>
      </c>
      <c r="L375" s="4" t="s">
        <v>27</v>
      </c>
      <c r="M375" s="4">
        <v>0</v>
      </c>
      <c r="N375" s="4">
        <v>0</v>
      </c>
      <c r="O375" s="4">
        <v>385.69009811000001</v>
      </c>
      <c r="P375" s="4">
        <v>0</v>
      </c>
      <c r="Q375" s="4">
        <v>4995.7508211000004</v>
      </c>
      <c r="R375" s="4">
        <v>222.42522755808844</v>
      </c>
      <c r="S375" s="16">
        <v>407.97230058562417</v>
      </c>
      <c r="T375" s="16">
        <v>27.430562835952315</v>
      </c>
      <c r="U375" s="16" t="s">
        <v>1627</v>
      </c>
      <c r="V375" s="16"/>
      <c r="W375" s="16"/>
      <c r="X375" s="16"/>
      <c r="Y375" s="16"/>
      <c r="Z375" s="16"/>
      <c r="AA375" s="16"/>
      <c r="AB375" s="28" t="str">
        <f>[1]IT!B$2653</f>
        <v>1.(c)</v>
      </c>
      <c r="AC375" s="31" t="str">
        <f>[1]IT!C$2653</f>
        <v>ENI S.P.A.</v>
      </c>
      <c r="AD375" s="31" t="str">
        <f>[1]IT!D$2653</f>
        <v xml:space="preserve">ENI S.P.A. Divisione REFINING &amp; MARKETING RAFFINERIA DI TARANTO (ex ENIPOWER S.p.A. STABILIMENTO DI </v>
      </c>
      <c r="AE375" s="31">
        <f>[1]IT!E$2653</f>
        <v>7022</v>
      </c>
      <c r="AF375" s="31" t="str">
        <f>[1]IT!F$2653</f>
        <v>S.S. 106 JONICA</v>
      </c>
      <c r="AG375" s="31" t="str">
        <f>[1]IT!G$2653</f>
        <v>SNC</v>
      </c>
      <c r="AH375" s="31" t="str">
        <f>[1]IT!H$2653</f>
        <v>TARANTO</v>
      </c>
      <c r="AI375" s="31" t="str">
        <f>[1]IT!I$2653</f>
        <v>74100</v>
      </c>
      <c r="AJ375" s="31">
        <f>[1]IT!J$2653</f>
        <v>408</v>
      </c>
      <c r="AK375" s="31">
        <f>[1]IT!K$2653</f>
        <v>189</v>
      </c>
      <c r="AL375" s="31">
        <f>[1]IT!L$2653</f>
        <v>0</v>
      </c>
      <c r="AM375" s="31">
        <f>[1]IT!M$2653</f>
        <v>362</v>
      </c>
      <c r="AN375" s="8" t="s">
        <v>810</v>
      </c>
    </row>
    <row r="376" spans="1:41" s="5" customFormat="1">
      <c r="A376" s="4" t="s">
        <v>7538</v>
      </c>
      <c r="B376" s="4">
        <v>2012</v>
      </c>
      <c r="C376" s="4" t="s">
        <v>8360</v>
      </c>
      <c r="D376" s="4" t="s">
        <v>8361</v>
      </c>
      <c r="E376" s="4" t="s">
        <v>1985</v>
      </c>
      <c r="F376" s="4">
        <v>139</v>
      </c>
      <c r="G376" s="4" t="s">
        <v>8362</v>
      </c>
      <c r="H376" s="4" t="s">
        <v>8363</v>
      </c>
      <c r="I376" s="4"/>
      <c r="J376" s="4" t="s">
        <v>1627</v>
      </c>
      <c r="K376" s="4">
        <v>427</v>
      </c>
      <c r="L376" s="4" t="s">
        <v>8</v>
      </c>
      <c r="M376" s="4">
        <v>0</v>
      </c>
      <c r="N376" s="4">
        <v>0</v>
      </c>
      <c r="O376" s="4">
        <v>0</v>
      </c>
      <c r="P376" s="4">
        <v>537.11518529825025</v>
      </c>
      <c r="Q376" s="4">
        <v>7264.4693138000002</v>
      </c>
      <c r="R376" s="4">
        <v>350.6</v>
      </c>
      <c r="S376" s="16">
        <v>352.7</v>
      </c>
      <c r="T376" s="16">
        <v>8.9</v>
      </c>
      <c r="U376" s="16" t="s">
        <v>1627</v>
      </c>
      <c r="V376" s="16"/>
      <c r="W376" s="16"/>
      <c r="X376" s="16"/>
      <c r="Y376" s="16"/>
      <c r="Z376" s="16"/>
      <c r="AA376" s="16"/>
      <c r="AB376" s="28" t="str">
        <f>[1]IT!B$2650</f>
        <v>1.(c)</v>
      </c>
      <c r="AC376" s="31" t="str">
        <f>[1]IT!C$2650</f>
        <v>TARANTO ENERGIA S.R.L.</v>
      </c>
      <c r="AD376" s="31" t="str">
        <f>[1]IT!D$2650</f>
        <v>CENTRALE TERMOELETTRICA DI TARANTO</v>
      </c>
      <c r="AE376" s="31">
        <f>[1]IT!E$2650</f>
        <v>176967</v>
      </c>
      <c r="AF376" s="31" t="str">
        <f>[1]IT!F$2650</f>
        <v>APPIA KM 648</v>
      </c>
      <c r="AG376" s="31" t="str">
        <f>[1]IT!G$2650</f>
        <v>SNC</v>
      </c>
      <c r="AH376" s="31" t="str">
        <f>[1]IT!H$2650</f>
        <v>TARANTO</v>
      </c>
      <c r="AI376" s="31" t="str">
        <f>[1]IT!I$2650</f>
        <v>74123</v>
      </c>
      <c r="AJ376" s="31">
        <f>[1]IT!J$2650</f>
        <v>2150</v>
      </c>
      <c r="AK376" s="31">
        <f>[1]IT!K$2650</f>
        <v>1940</v>
      </c>
      <c r="AL376" s="31">
        <f>[1]IT!L$2650</f>
        <v>0</v>
      </c>
      <c r="AM376" s="31">
        <f>[1]IT!M$2650</f>
        <v>7480</v>
      </c>
      <c r="AN376" s="8" t="s">
        <v>810</v>
      </c>
    </row>
    <row r="377" spans="1:41" s="5" customFormat="1">
      <c r="A377" s="4" t="s">
        <v>7538</v>
      </c>
      <c r="B377" s="4">
        <v>2012</v>
      </c>
      <c r="C377" s="4" t="s">
        <v>8364</v>
      </c>
      <c r="D377" s="4" t="s">
        <v>8365</v>
      </c>
      <c r="E377" s="4" t="s">
        <v>1989</v>
      </c>
      <c r="F377" s="4">
        <v>140</v>
      </c>
      <c r="G377" s="4" t="s">
        <v>8362</v>
      </c>
      <c r="H377" s="4" t="s">
        <v>8363</v>
      </c>
      <c r="I377" s="4"/>
      <c r="J377" s="4" t="s">
        <v>1627</v>
      </c>
      <c r="K377" s="4">
        <v>427</v>
      </c>
      <c r="L377" s="4" t="s">
        <v>8</v>
      </c>
      <c r="M377" s="4">
        <v>0</v>
      </c>
      <c r="N377" s="4">
        <v>0</v>
      </c>
      <c r="O377" s="4">
        <v>0</v>
      </c>
      <c r="P377" s="4">
        <v>362.69169986049894</v>
      </c>
      <c r="Q377" s="4">
        <v>5743.8190805000004</v>
      </c>
      <c r="R377" s="4">
        <v>286.60000000000002</v>
      </c>
      <c r="S377" s="16">
        <v>276</v>
      </c>
      <c r="T377" s="16">
        <v>4.9000000000000004</v>
      </c>
      <c r="U377" s="16" t="s">
        <v>1627</v>
      </c>
      <c r="V377" s="16"/>
      <c r="W377" s="16"/>
      <c r="X377" s="16"/>
      <c r="Y377" s="16"/>
      <c r="Z377" s="16"/>
      <c r="AA377" s="16"/>
      <c r="AB377" s="28" t="str">
        <f>[1]IT!B$2650</f>
        <v>1.(c)</v>
      </c>
      <c r="AC377" s="31" t="str">
        <f>[1]IT!C$2650</f>
        <v>TARANTO ENERGIA S.R.L.</v>
      </c>
      <c r="AD377" s="31" t="str">
        <f>[1]IT!D$2650</f>
        <v>CENTRALE TERMOELETTRICA DI TARANTO</v>
      </c>
      <c r="AE377" s="31">
        <f>[1]IT!E$2650</f>
        <v>176967</v>
      </c>
      <c r="AF377" s="31" t="str">
        <f>[1]IT!F$2650</f>
        <v>APPIA KM 648</v>
      </c>
      <c r="AG377" s="31" t="str">
        <f>[1]IT!G$2650</f>
        <v>SNC</v>
      </c>
      <c r="AH377" s="31" t="str">
        <f>[1]IT!H$2650</f>
        <v>TARANTO</v>
      </c>
      <c r="AI377" s="31" t="str">
        <f>[1]IT!I$2650</f>
        <v>74123</v>
      </c>
      <c r="AJ377" s="31">
        <f>[1]IT!J$2650</f>
        <v>2150</v>
      </c>
      <c r="AK377" s="31">
        <f>[1]IT!K$2650</f>
        <v>1940</v>
      </c>
      <c r="AL377" s="31">
        <f>[1]IT!L$2650</f>
        <v>0</v>
      </c>
      <c r="AM377" s="31">
        <f>[1]IT!M$2650</f>
        <v>7480</v>
      </c>
      <c r="AN377" s="8" t="s">
        <v>810</v>
      </c>
    </row>
    <row r="378" spans="1:41" s="5" customFormat="1">
      <c r="A378" s="4" t="s">
        <v>7538</v>
      </c>
      <c r="B378" s="4">
        <v>2012</v>
      </c>
      <c r="C378" s="4" t="s">
        <v>8366</v>
      </c>
      <c r="D378" s="4" t="s">
        <v>8367</v>
      </c>
      <c r="E378" s="4" t="s">
        <v>1993</v>
      </c>
      <c r="F378" s="4">
        <v>141</v>
      </c>
      <c r="G378" s="4" t="s">
        <v>8362</v>
      </c>
      <c r="H378" s="4" t="s">
        <v>8363</v>
      </c>
      <c r="I378" s="4"/>
      <c r="J378" s="4" t="s">
        <v>1627</v>
      </c>
      <c r="K378" s="4">
        <v>427</v>
      </c>
      <c r="L378" s="4" t="s">
        <v>8</v>
      </c>
      <c r="M378" s="4">
        <v>0</v>
      </c>
      <c r="N378" s="4">
        <v>0</v>
      </c>
      <c r="O378" s="4">
        <v>0</v>
      </c>
      <c r="P378" s="4">
        <v>506.09208908728175</v>
      </c>
      <c r="Q378" s="4">
        <v>6698.3082346000001</v>
      </c>
      <c r="R378" s="4">
        <v>339</v>
      </c>
      <c r="S378" s="16">
        <v>302.3</v>
      </c>
      <c r="T378" s="16">
        <v>5.8</v>
      </c>
      <c r="U378" s="16" t="s">
        <v>1627</v>
      </c>
      <c r="V378" s="16"/>
      <c r="W378" s="16"/>
      <c r="X378" s="16"/>
      <c r="Y378" s="16"/>
      <c r="Z378" s="16"/>
      <c r="AA378" s="16"/>
      <c r="AB378" s="28" t="str">
        <f>[1]IT!B$2650</f>
        <v>1.(c)</v>
      </c>
      <c r="AC378" s="31" t="str">
        <f>[1]IT!C$2650</f>
        <v>TARANTO ENERGIA S.R.L.</v>
      </c>
      <c r="AD378" s="31" t="str">
        <f>[1]IT!D$2650</f>
        <v>CENTRALE TERMOELETTRICA DI TARANTO</v>
      </c>
      <c r="AE378" s="31">
        <f>[1]IT!E$2650</f>
        <v>176967</v>
      </c>
      <c r="AF378" s="31" t="str">
        <f>[1]IT!F$2650</f>
        <v>APPIA KM 648</v>
      </c>
      <c r="AG378" s="31" t="str">
        <f>[1]IT!G$2650</f>
        <v>SNC</v>
      </c>
      <c r="AH378" s="31" t="str">
        <f>[1]IT!H$2650</f>
        <v>TARANTO</v>
      </c>
      <c r="AI378" s="31" t="str">
        <f>[1]IT!I$2650</f>
        <v>74123</v>
      </c>
      <c r="AJ378" s="31">
        <f>[1]IT!J$2650</f>
        <v>2150</v>
      </c>
      <c r="AK378" s="31">
        <f>[1]IT!K$2650</f>
        <v>1940</v>
      </c>
      <c r="AL378" s="31">
        <f>[1]IT!L$2650</f>
        <v>0</v>
      </c>
      <c r="AM378" s="31">
        <f>[1]IT!M$2650</f>
        <v>7480</v>
      </c>
      <c r="AN378" s="8" t="s">
        <v>810</v>
      </c>
    </row>
    <row r="379" spans="1:41" s="5" customFormat="1">
      <c r="A379" s="4" t="s">
        <v>7538</v>
      </c>
      <c r="B379" s="4">
        <v>2012</v>
      </c>
      <c r="C379" s="4" t="s">
        <v>8421</v>
      </c>
      <c r="D379" s="4" t="s">
        <v>8422</v>
      </c>
      <c r="E379" s="4" t="s">
        <v>1997</v>
      </c>
      <c r="F379" s="4">
        <v>142</v>
      </c>
      <c r="G379" s="4" t="s">
        <v>8362</v>
      </c>
      <c r="H379" s="4" t="s">
        <v>8363</v>
      </c>
      <c r="I379" s="4"/>
      <c r="J379" s="4" t="s">
        <v>1627</v>
      </c>
      <c r="K379" s="4">
        <v>441.5</v>
      </c>
      <c r="L379" s="4" t="s">
        <v>27</v>
      </c>
      <c r="M379" s="4">
        <v>0</v>
      </c>
      <c r="N379" s="4">
        <v>0</v>
      </c>
      <c r="O379" s="4">
        <v>0</v>
      </c>
      <c r="P379" s="4">
        <v>2249.9647985416473</v>
      </c>
      <c r="Q379" s="4">
        <v>5903.7643012999997</v>
      </c>
      <c r="R379" s="4">
        <v>355.7</v>
      </c>
      <c r="S379" s="16">
        <v>399.1</v>
      </c>
      <c r="T379" s="16">
        <v>13.9</v>
      </c>
      <c r="U379" s="16" t="s">
        <v>1627</v>
      </c>
      <c r="V379" s="16"/>
      <c r="W379" s="16"/>
      <c r="X379" s="16"/>
      <c r="Y379" s="16"/>
      <c r="Z379" s="16"/>
      <c r="AA379" s="16"/>
      <c r="AB379" s="28" t="str">
        <f>[1]IT!B$2650</f>
        <v>1.(c)</v>
      </c>
      <c r="AC379" s="31" t="str">
        <f>[1]IT!C$2650</f>
        <v>TARANTO ENERGIA S.R.L.</v>
      </c>
      <c r="AD379" s="31" t="str">
        <f>[1]IT!D$2650</f>
        <v>CENTRALE TERMOELETTRICA DI TARANTO</v>
      </c>
      <c r="AE379" s="31">
        <f>[1]IT!E$2650</f>
        <v>176967</v>
      </c>
      <c r="AF379" s="31" t="str">
        <f>[1]IT!F$2650</f>
        <v>APPIA KM 648</v>
      </c>
      <c r="AG379" s="31" t="str">
        <f>[1]IT!G$2650</f>
        <v>SNC</v>
      </c>
      <c r="AH379" s="31" t="str">
        <f>[1]IT!H$2650</f>
        <v>TARANTO</v>
      </c>
      <c r="AI379" s="31" t="str">
        <f>[1]IT!I$2650</f>
        <v>74123</v>
      </c>
      <c r="AJ379" s="31">
        <f>[1]IT!J$2650</f>
        <v>2150</v>
      </c>
      <c r="AK379" s="31">
        <f>[1]IT!K$2650</f>
        <v>1940</v>
      </c>
      <c r="AL379" s="31">
        <f>[1]IT!L$2650</f>
        <v>0</v>
      </c>
      <c r="AM379" s="31">
        <f>[1]IT!M$2650</f>
        <v>7480</v>
      </c>
      <c r="AN379" s="8" t="s">
        <v>810</v>
      </c>
    </row>
    <row r="380" spans="1:41" s="5" customFormat="1">
      <c r="A380" s="4" t="s">
        <v>7538</v>
      </c>
      <c r="B380" s="4">
        <v>2012</v>
      </c>
      <c r="C380" s="4" t="s">
        <v>8423</v>
      </c>
      <c r="D380" s="4" t="s">
        <v>8424</v>
      </c>
      <c r="E380" s="4" t="s">
        <v>2001</v>
      </c>
      <c r="F380" s="4">
        <v>143</v>
      </c>
      <c r="G380" s="4" t="s">
        <v>8362</v>
      </c>
      <c r="H380" s="4" t="s">
        <v>8363</v>
      </c>
      <c r="I380" s="4"/>
      <c r="J380" s="4" t="s">
        <v>1627</v>
      </c>
      <c r="K380" s="4">
        <v>441.5</v>
      </c>
      <c r="L380" s="4" t="s">
        <v>27</v>
      </c>
      <c r="M380" s="4">
        <v>0</v>
      </c>
      <c r="N380" s="4">
        <v>0</v>
      </c>
      <c r="O380" s="4">
        <v>0</v>
      </c>
      <c r="P380" s="4">
        <v>2863.6398517395883</v>
      </c>
      <c r="Q380" s="4">
        <v>5155.5386996999996</v>
      </c>
      <c r="R380" s="4">
        <v>215.4</v>
      </c>
      <c r="S380" s="16">
        <v>356.7</v>
      </c>
      <c r="T380" s="16">
        <v>8.6</v>
      </c>
      <c r="U380" s="16" t="s">
        <v>1627</v>
      </c>
      <c r="V380" s="16"/>
      <c r="W380" s="16"/>
      <c r="X380" s="16"/>
      <c r="Y380" s="16"/>
      <c r="Z380" s="16"/>
      <c r="AA380" s="16"/>
      <c r="AB380" s="28" t="str">
        <f>[1]IT!B$2650</f>
        <v>1.(c)</v>
      </c>
      <c r="AC380" s="31" t="str">
        <f>[1]IT!C$2650</f>
        <v>TARANTO ENERGIA S.R.L.</v>
      </c>
      <c r="AD380" s="31" t="str">
        <f>[1]IT!D$2650</f>
        <v>CENTRALE TERMOELETTRICA DI TARANTO</v>
      </c>
      <c r="AE380" s="31">
        <f>[1]IT!E$2650</f>
        <v>176967</v>
      </c>
      <c r="AF380" s="31" t="str">
        <f>[1]IT!F$2650</f>
        <v>APPIA KM 648</v>
      </c>
      <c r="AG380" s="31" t="str">
        <f>[1]IT!G$2650</f>
        <v>SNC</v>
      </c>
      <c r="AH380" s="31" t="str">
        <f>[1]IT!H$2650</f>
        <v>TARANTO</v>
      </c>
      <c r="AI380" s="31" t="str">
        <f>[1]IT!I$2650</f>
        <v>74123</v>
      </c>
      <c r="AJ380" s="31">
        <f>[1]IT!J$2650</f>
        <v>2150</v>
      </c>
      <c r="AK380" s="31">
        <f>[1]IT!K$2650</f>
        <v>1940</v>
      </c>
      <c r="AL380" s="31">
        <f>[1]IT!L$2650</f>
        <v>0</v>
      </c>
      <c r="AM380" s="31">
        <f>[1]IT!M$2650</f>
        <v>7480</v>
      </c>
      <c r="AN380" s="8" t="s">
        <v>810</v>
      </c>
    </row>
    <row r="381" spans="1:41" s="5" customFormat="1">
      <c r="A381" s="4" t="s">
        <v>7538</v>
      </c>
      <c r="B381" s="4">
        <v>2012</v>
      </c>
      <c r="C381" s="4" t="s">
        <v>8425</v>
      </c>
      <c r="D381" s="4" t="s">
        <v>8426</v>
      </c>
      <c r="E381" s="4" t="s">
        <v>2005</v>
      </c>
      <c r="F381" s="4">
        <v>144</v>
      </c>
      <c r="G381" s="4" t="s">
        <v>8362</v>
      </c>
      <c r="H381" s="4" t="s">
        <v>8363</v>
      </c>
      <c r="I381" s="4"/>
      <c r="J381" s="4" t="s">
        <v>1627</v>
      </c>
      <c r="K381" s="4">
        <v>441.5</v>
      </c>
      <c r="L381" s="4" t="s">
        <v>27</v>
      </c>
      <c r="M381" s="4">
        <v>0</v>
      </c>
      <c r="N381" s="4">
        <v>0</v>
      </c>
      <c r="O381" s="4">
        <v>0</v>
      </c>
      <c r="P381" s="4">
        <v>2884.9455738387646</v>
      </c>
      <c r="Q381" s="4">
        <v>7872.2316154</v>
      </c>
      <c r="R381" s="4">
        <v>393.6</v>
      </c>
      <c r="S381" s="16">
        <v>461.6</v>
      </c>
      <c r="T381" s="16">
        <v>15.3</v>
      </c>
      <c r="U381" s="16" t="s">
        <v>1627</v>
      </c>
      <c r="V381" s="16"/>
      <c r="W381" s="16"/>
      <c r="X381" s="16"/>
      <c r="Y381" s="16"/>
      <c r="Z381" s="16"/>
      <c r="AA381" s="16"/>
      <c r="AB381" s="28" t="str">
        <f>[1]IT!B$2650</f>
        <v>1.(c)</v>
      </c>
      <c r="AC381" s="31" t="str">
        <f>[1]IT!C$2650</f>
        <v>TARANTO ENERGIA S.R.L.</v>
      </c>
      <c r="AD381" s="31" t="str">
        <f>[1]IT!D$2650</f>
        <v>CENTRALE TERMOELETTRICA DI TARANTO</v>
      </c>
      <c r="AE381" s="31">
        <f>[1]IT!E$2650</f>
        <v>176967</v>
      </c>
      <c r="AF381" s="31" t="str">
        <f>[1]IT!F$2650</f>
        <v>APPIA KM 648</v>
      </c>
      <c r="AG381" s="31" t="str">
        <f>[1]IT!G$2650</f>
        <v>SNC</v>
      </c>
      <c r="AH381" s="31" t="str">
        <f>[1]IT!H$2650</f>
        <v>TARANTO</v>
      </c>
      <c r="AI381" s="31" t="str">
        <f>[1]IT!I$2650</f>
        <v>74123</v>
      </c>
      <c r="AJ381" s="31">
        <f>[1]IT!J$2650</f>
        <v>2150</v>
      </c>
      <c r="AK381" s="31">
        <f>[1]IT!K$2650</f>
        <v>1940</v>
      </c>
      <c r="AL381" s="31">
        <f>[1]IT!L$2650</f>
        <v>0</v>
      </c>
      <c r="AM381" s="31">
        <f>[1]IT!M$2650</f>
        <v>7480</v>
      </c>
      <c r="AN381" s="8" t="s">
        <v>810</v>
      </c>
    </row>
    <row r="382" spans="1:41" s="5" customFormat="1">
      <c r="A382" s="4" t="s">
        <v>7538</v>
      </c>
      <c r="B382" s="4">
        <v>2012</v>
      </c>
      <c r="C382" s="4" t="s">
        <v>7661</v>
      </c>
      <c r="D382" s="4" t="s">
        <v>7662</v>
      </c>
      <c r="E382" s="4" t="s">
        <v>3285</v>
      </c>
      <c r="F382" s="4">
        <v>429</v>
      </c>
      <c r="G382" s="4" t="s">
        <v>7598</v>
      </c>
      <c r="H382" s="4" t="s">
        <v>7663</v>
      </c>
      <c r="I382" s="4"/>
      <c r="J382" s="4" t="s">
        <v>1627</v>
      </c>
      <c r="K382" s="4">
        <v>61.177999999999997</v>
      </c>
      <c r="L382" s="4" t="s">
        <v>27</v>
      </c>
      <c r="M382" s="4">
        <v>0</v>
      </c>
      <c r="N382" s="4">
        <v>0</v>
      </c>
      <c r="O382" s="4">
        <v>0</v>
      </c>
      <c r="P382" s="4">
        <v>77.802400660000004</v>
      </c>
      <c r="Q382" s="4">
        <v>0</v>
      </c>
      <c r="R382" s="4">
        <v>0</v>
      </c>
      <c r="S382" s="16">
        <v>2.4700000000000002</v>
      </c>
      <c r="T382" s="16">
        <v>0</v>
      </c>
      <c r="U382" s="16" t="s">
        <v>1627</v>
      </c>
      <c r="V382" s="16"/>
      <c r="W382" s="16"/>
      <c r="X382" s="16"/>
      <c r="Y382" s="16"/>
      <c r="Z382" s="16"/>
      <c r="AA382" s="16"/>
      <c r="AB382" s="28" t="str">
        <f>[1]IT!B$2659</f>
        <v>1.(c)</v>
      </c>
      <c r="AC382" s="31" t="str">
        <f>[1]IT!C$2659</f>
        <v>SNAM RETE GAS SPA</v>
      </c>
      <c r="AD382" s="31" t="str">
        <f>[1]IT!D$2659</f>
        <v>Centrale compressione gas di Tarsia</v>
      </c>
      <c r="AE382" s="31">
        <f>[1]IT!E$2659</f>
        <v>27316</v>
      </c>
      <c r="AF382" s="31" t="str">
        <f>[1]IT!F$2659</f>
        <v>CNT Ferramonti</v>
      </c>
      <c r="AG382" s="31" t="str">
        <f>[1]IT!G$2659</f>
        <v>SNC</v>
      </c>
      <c r="AH382" s="31" t="str">
        <f>[1]IT!H$2659</f>
        <v>TARSIA</v>
      </c>
      <c r="AI382" s="31" t="str">
        <f>[1]IT!I$2659</f>
        <v>87040</v>
      </c>
      <c r="AJ382" s="31">
        <f>[1]IT!J$2659</f>
        <v>0</v>
      </c>
      <c r="AK382" s="31">
        <f>[1]IT!K$2659</f>
        <v>0</v>
      </c>
      <c r="AL382" s="31">
        <f>[1]IT!L$2659</f>
        <v>0</v>
      </c>
      <c r="AM382" s="31">
        <f>[1]IT!M$2659</f>
        <v>0</v>
      </c>
      <c r="AN382" s="42" t="s">
        <v>810</v>
      </c>
      <c r="AO382" s="31"/>
    </row>
    <row r="383" spans="1:41" s="5" customFormat="1">
      <c r="A383" s="4" t="s">
        <v>7538</v>
      </c>
      <c r="B383" s="4">
        <v>2012</v>
      </c>
      <c r="C383" s="4" t="s">
        <v>7664</v>
      </c>
      <c r="D383" s="4" t="s">
        <v>7665</v>
      </c>
      <c r="E383" s="4" t="s">
        <v>3289</v>
      </c>
      <c r="F383" s="4">
        <v>430</v>
      </c>
      <c r="G383" s="4" t="s">
        <v>7598</v>
      </c>
      <c r="H383" s="4" t="s">
        <v>7663</v>
      </c>
      <c r="I383" s="4"/>
      <c r="J383" s="4" t="s">
        <v>1627</v>
      </c>
      <c r="K383" s="4">
        <v>61.177999999999997</v>
      </c>
      <c r="L383" s="4" t="s">
        <v>27</v>
      </c>
      <c r="M383" s="4">
        <v>0</v>
      </c>
      <c r="N383" s="4">
        <v>0</v>
      </c>
      <c r="O383" s="4">
        <v>0</v>
      </c>
      <c r="P383" s="4">
        <v>39.07694584</v>
      </c>
      <c r="Q383" s="4">
        <v>0</v>
      </c>
      <c r="R383" s="4">
        <v>0</v>
      </c>
      <c r="S383" s="16">
        <v>1.25</v>
      </c>
      <c r="T383" s="16">
        <v>0</v>
      </c>
      <c r="U383" s="16" t="s">
        <v>1627</v>
      </c>
      <c r="V383" s="16"/>
      <c r="W383" s="16"/>
      <c r="X383" s="16"/>
      <c r="Y383" s="16"/>
      <c r="Z383" s="16"/>
      <c r="AA383" s="16"/>
      <c r="AB383" s="28" t="str">
        <f>[1]IT!B$2659</f>
        <v>1.(c)</v>
      </c>
      <c r="AC383" s="31" t="str">
        <f>[1]IT!C$2659</f>
        <v>SNAM RETE GAS SPA</v>
      </c>
      <c r="AD383" s="31" t="str">
        <f>[1]IT!D$2659</f>
        <v>Centrale compressione gas di Tarsia</v>
      </c>
      <c r="AE383" s="31">
        <f>[1]IT!E$2659</f>
        <v>27316</v>
      </c>
      <c r="AF383" s="31" t="str">
        <f>[1]IT!F$2659</f>
        <v>CNT Ferramonti</v>
      </c>
      <c r="AG383" s="31" t="str">
        <f>[1]IT!G$2659</f>
        <v>SNC</v>
      </c>
      <c r="AH383" s="31" t="str">
        <f>[1]IT!H$2659</f>
        <v>TARSIA</v>
      </c>
      <c r="AI383" s="31" t="str">
        <f>[1]IT!I$2659</f>
        <v>87040</v>
      </c>
      <c r="AJ383" s="31">
        <f>[1]IT!J$2659</f>
        <v>0</v>
      </c>
      <c r="AK383" s="31">
        <f>[1]IT!K$2659</f>
        <v>0</v>
      </c>
      <c r="AL383" s="31">
        <f>[1]IT!L$2659</f>
        <v>0</v>
      </c>
      <c r="AM383" s="31">
        <f>[1]IT!M$2659</f>
        <v>0</v>
      </c>
      <c r="AN383" s="42" t="s">
        <v>810</v>
      </c>
      <c r="AO383" s="24"/>
    </row>
    <row r="384" spans="1:41" s="5" customFormat="1">
      <c r="A384" s="4" t="s">
        <v>7538</v>
      </c>
      <c r="B384" s="4">
        <v>2012</v>
      </c>
      <c r="C384" s="4" t="s">
        <v>7721</v>
      </c>
      <c r="D384" s="4" t="s">
        <v>7722</v>
      </c>
      <c r="E384" s="4" t="s">
        <v>3293</v>
      </c>
      <c r="F384" s="4">
        <v>431</v>
      </c>
      <c r="G384" s="4" t="s">
        <v>7598</v>
      </c>
      <c r="H384" s="4" t="s">
        <v>7663</v>
      </c>
      <c r="I384" s="4"/>
      <c r="J384" s="4" t="s">
        <v>1627</v>
      </c>
      <c r="K384" s="4">
        <v>62.438000000000002</v>
      </c>
      <c r="L384" s="4" t="s">
        <v>27</v>
      </c>
      <c r="M384" s="4">
        <v>0</v>
      </c>
      <c r="N384" s="4">
        <v>0</v>
      </c>
      <c r="O384" s="4">
        <v>0</v>
      </c>
      <c r="P384" s="4">
        <v>71.46757546000002</v>
      </c>
      <c r="Q384" s="4">
        <v>0</v>
      </c>
      <c r="R384" s="4">
        <v>0</v>
      </c>
      <c r="S384" s="16">
        <v>1.96</v>
      </c>
      <c r="T384" s="16">
        <v>0</v>
      </c>
      <c r="U384" s="16" t="s">
        <v>1627</v>
      </c>
      <c r="V384" s="16"/>
      <c r="W384" s="16"/>
      <c r="X384" s="16"/>
      <c r="Y384" s="16"/>
      <c r="Z384" s="16"/>
      <c r="AA384" s="16"/>
      <c r="AB384" s="28" t="str">
        <f>[1]IT!B$2659</f>
        <v>1.(c)</v>
      </c>
      <c r="AC384" s="31" t="str">
        <f>[1]IT!C$2659</f>
        <v>SNAM RETE GAS SPA</v>
      </c>
      <c r="AD384" s="31" t="str">
        <f>[1]IT!D$2659</f>
        <v>Centrale compressione gas di Tarsia</v>
      </c>
      <c r="AE384" s="31">
        <f>[1]IT!E$2659</f>
        <v>27316</v>
      </c>
      <c r="AF384" s="31" t="str">
        <f>[1]IT!F$2659</f>
        <v>CNT Ferramonti</v>
      </c>
      <c r="AG384" s="31" t="str">
        <f>[1]IT!G$2659</f>
        <v>SNC</v>
      </c>
      <c r="AH384" s="31" t="str">
        <f>[1]IT!H$2659</f>
        <v>TARSIA</v>
      </c>
      <c r="AI384" s="31" t="str">
        <f>[1]IT!I$2659</f>
        <v>87040</v>
      </c>
      <c r="AJ384" s="31">
        <f>[1]IT!J$2659</f>
        <v>0</v>
      </c>
      <c r="AK384" s="31">
        <f>[1]IT!K$2659</f>
        <v>0</v>
      </c>
      <c r="AL384" s="31">
        <f>[1]IT!L$2659</f>
        <v>0</v>
      </c>
      <c r="AM384" s="31">
        <f>[1]IT!M$2659</f>
        <v>0</v>
      </c>
      <c r="AN384" s="42" t="s">
        <v>810</v>
      </c>
      <c r="AO384" s="31"/>
    </row>
    <row r="385" spans="1:41" s="5" customFormat="1">
      <c r="A385" s="4" t="s">
        <v>7538</v>
      </c>
      <c r="B385" s="4">
        <v>2012</v>
      </c>
      <c r="C385" s="4" t="s">
        <v>7723</v>
      </c>
      <c r="D385" s="4" t="s">
        <v>7724</v>
      </c>
      <c r="E385" s="4" t="s">
        <v>3297</v>
      </c>
      <c r="F385" s="4">
        <v>432</v>
      </c>
      <c r="G385" s="4" t="s">
        <v>7598</v>
      </c>
      <c r="H385" s="4" t="s">
        <v>7663</v>
      </c>
      <c r="I385" s="4"/>
      <c r="J385" s="4" t="s">
        <v>1627</v>
      </c>
      <c r="K385" s="4">
        <v>62.438000000000002</v>
      </c>
      <c r="L385" s="4" t="s">
        <v>27</v>
      </c>
      <c r="M385" s="4">
        <v>0</v>
      </c>
      <c r="N385" s="4">
        <v>0</v>
      </c>
      <c r="O385" s="4">
        <v>0</v>
      </c>
      <c r="P385" s="4">
        <v>99.248852589999998</v>
      </c>
      <c r="Q385" s="4">
        <v>0</v>
      </c>
      <c r="R385" s="4">
        <v>0</v>
      </c>
      <c r="S385" s="16">
        <v>4.09</v>
      </c>
      <c r="T385" s="16">
        <v>0</v>
      </c>
      <c r="U385" s="16" t="s">
        <v>1627</v>
      </c>
      <c r="V385" s="16"/>
      <c r="W385" s="16"/>
      <c r="X385" s="16"/>
      <c r="Y385" s="16"/>
      <c r="Z385" s="16"/>
      <c r="AA385" s="16"/>
      <c r="AB385" s="28" t="str">
        <f>[1]IT!B$2659</f>
        <v>1.(c)</v>
      </c>
      <c r="AC385" s="31" t="str">
        <f>[1]IT!C$2659</f>
        <v>SNAM RETE GAS SPA</v>
      </c>
      <c r="AD385" s="31" t="str">
        <f>[1]IT!D$2659</f>
        <v>Centrale compressione gas di Tarsia</v>
      </c>
      <c r="AE385" s="31">
        <f>[1]IT!E$2659</f>
        <v>27316</v>
      </c>
      <c r="AF385" s="31" t="str">
        <f>[1]IT!F$2659</f>
        <v>CNT Ferramonti</v>
      </c>
      <c r="AG385" s="31" t="str">
        <f>[1]IT!G$2659</f>
        <v>SNC</v>
      </c>
      <c r="AH385" s="31" t="str">
        <f>[1]IT!H$2659</f>
        <v>TARSIA</v>
      </c>
      <c r="AI385" s="31" t="str">
        <f>[1]IT!I$2659</f>
        <v>87040</v>
      </c>
      <c r="AJ385" s="31">
        <f>[1]IT!J$2659</f>
        <v>0</v>
      </c>
      <c r="AK385" s="31">
        <f>[1]IT!K$2659</f>
        <v>0</v>
      </c>
      <c r="AL385" s="31">
        <f>[1]IT!L$2659</f>
        <v>0</v>
      </c>
      <c r="AM385" s="31">
        <f>[1]IT!M$2659</f>
        <v>0</v>
      </c>
      <c r="AN385" s="42" t="s">
        <v>810</v>
      </c>
      <c r="AO385" s="31"/>
    </row>
    <row r="386" spans="1:41" s="5" customFormat="1">
      <c r="A386" s="4" t="s">
        <v>7538</v>
      </c>
      <c r="B386" s="4">
        <v>2012</v>
      </c>
      <c r="C386" s="4" t="s">
        <v>8404</v>
      </c>
      <c r="D386" s="4" t="s">
        <v>8405</v>
      </c>
      <c r="E386" s="4" t="s">
        <v>2450</v>
      </c>
      <c r="F386" s="4">
        <v>243</v>
      </c>
      <c r="G386" s="4" t="s">
        <v>7779</v>
      </c>
      <c r="H386" s="4" t="s">
        <v>8406</v>
      </c>
      <c r="I386" s="4"/>
      <c r="J386" s="4" t="s">
        <v>1627</v>
      </c>
      <c r="K386" s="4">
        <v>430</v>
      </c>
      <c r="L386" s="4" t="s">
        <v>27</v>
      </c>
      <c r="M386" s="4">
        <v>0</v>
      </c>
      <c r="N386" s="4">
        <v>0</v>
      </c>
      <c r="O386" s="4">
        <v>0</v>
      </c>
      <c r="P386" s="4">
        <v>256.07966151242158</v>
      </c>
      <c r="Q386" s="4">
        <v>0</v>
      </c>
      <c r="R386" s="4">
        <v>0</v>
      </c>
      <c r="S386" s="16">
        <v>30.7</v>
      </c>
      <c r="T386" s="16">
        <v>0</v>
      </c>
      <c r="U386" s="16" t="s">
        <v>1627</v>
      </c>
      <c r="V386" s="16"/>
      <c r="W386" s="16"/>
      <c r="X386" s="16"/>
      <c r="Y386" s="16"/>
      <c r="Z386" s="16"/>
      <c r="AA386" s="16"/>
      <c r="AB386" s="28" t="str">
        <f>[1]IT!B$2670</f>
        <v>1.(c)</v>
      </c>
      <c r="AC386" s="31" t="str">
        <f>[1]IT!C$2670</f>
        <v>ENEL PRODUZIONE SPA</v>
      </c>
      <c r="AD386" s="31" t="str">
        <f>[1]IT!D$2670</f>
        <v>ENEL PRODUZIONE SPA - CENTRALE TERMOELETTRICA “ETTORE MAJORANA” DI TERMINI IMERESE</v>
      </c>
      <c r="AE386" s="31">
        <f>[1]IT!E$2670</f>
        <v>7342</v>
      </c>
      <c r="AF386" s="31" t="str">
        <f>[1]IT!F$2670</f>
        <v>ZONA INDUSTRIALE</v>
      </c>
      <c r="AG386" s="31" t="str">
        <f>[1]IT!G$2670</f>
        <v>SNC</v>
      </c>
      <c r="AH386" s="31" t="str">
        <f>[1]IT!H$2670</f>
        <v>TERMINI IMERESE</v>
      </c>
      <c r="AI386" s="31" t="str">
        <f>[1]IT!I$2670</f>
        <v>90018</v>
      </c>
      <c r="AJ386" s="31">
        <f>[1]IT!J$2670</f>
        <v>365</v>
      </c>
      <c r="AK386" s="31">
        <f>[1]IT!K$2670</f>
        <v>0</v>
      </c>
      <c r="AL386" s="31">
        <f>[1]IT!L$2670</f>
        <v>0</v>
      </c>
      <c r="AM386" s="31">
        <f>[1]IT!M$2670</f>
        <v>1240</v>
      </c>
      <c r="AN386" s="8" t="s">
        <v>810</v>
      </c>
    </row>
    <row r="387" spans="1:41" s="5" customFormat="1">
      <c r="A387" s="4" t="s">
        <v>7538</v>
      </c>
      <c r="B387" s="4">
        <v>2012</v>
      </c>
      <c r="C387" s="4" t="s">
        <v>8407</v>
      </c>
      <c r="D387" s="4" t="s">
        <v>8408</v>
      </c>
      <c r="E387" s="4" t="s">
        <v>2454</v>
      </c>
      <c r="F387" s="4">
        <v>244</v>
      </c>
      <c r="G387" s="4" t="s">
        <v>7779</v>
      </c>
      <c r="H387" s="4" t="s">
        <v>8406</v>
      </c>
      <c r="I387" s="4"/>
      <c r="J387" s="4" t="s">
        <v>1627</v>
      </c>
      <c r="K387" s="4">
        <v>430</v>
      </c>
      <c r="L387" s="4" t="s">
        <v>27</v>
      </c>
      <c r="M387" s="4">
        <v>0</v>
      </c>
      <c r="N387" s="4">
        <v>0</v>
      </c>
      <c r="O387" s="4">
        <v>0</v>
      </c>
      <c r="P387" s="4">
        <v>161.20186787654279</v>
      </c>
      <c r="Q387" s="4">
        <v>0</v>
      </c>
      <c r="R387" s="4">
        <v>0</v>
      </c>
      <c r="S387" s="16">
        <v>16.899999999999999</v>
      </c>
      <c r="T387" s="16">
        <v>0</v>
      </c>
      <c r="U387" s="16" t="s">
        <v>1627</v>
      </c>
      <c r="V387" s="16"/>
      <c r="W387" s="16"/>
      <c r="X387" s="16"/>
      <c r="Y387" s="16"/>
      <c r="Z387" s="16"/>
      <c r="AA387" s="16"/>
      <c r="AB387" s="28" t="str">
        <f>[1]IT!B$2670</f>
        <v>1.(c)</v>
      </c>
      <c r="AC387" s="31" t="str">
        <f>[1]IT!C$2670</f>
        <v>ENEL PRODUZIONE SPA</v>
      </c>
      <c r="AD387" s="31" t="str">
        <f>[1]IT!D$2670</f>
        <v>ENEL PRODUZIONE SPA - CENTRALE TERMOELETTRICA “ETTORE MAJORANA” DI TERMINI IMERESE</v>
      </c>
      <c r="AE387" s="31">
        <f>[1]IT!E$2670</f>
        <v>7342</v>
      </c>
      <c r="AF387" s="31" t="str">
        <f>[1]IT!F$2670</f>
        <v>ZONA INDUSTRIALE</v>
      </c>
      <c r="AG387" s="31" t="str">
        <f>[1]IT!G$2670</f>
        <v>SNC</v>
      </c>
      <c r="AH387" s="31" t="str">
        <f>[1]IT!H$2670</f>
        <v>TERMINI IMERESE</v>
      </c>
      <c r="AI387" s="31" t="str">
        <f>[1]IT!I$2670</f>
        <v>90018</v>
      </c>
      <c r="AJ387" s="31">
        <f>[1]IT!J$2670</f>
        <v>365</v>
      </c>
      <c r="AK387" s="31">
        <f>[1]IT!K$2670</f>
        <v>0</v>
      </c>
      <c r="AL387" s="31">
        <f>[1]IT!L$2670</f>
        <v>0</v>
      </c>
      <c r="AM387" s="31">
        <f>[1]IT!M$2670</f>
        <v>1240</v>
      </c>
      <c r="AN387" s="8" t="s">
        <v>810</v>
      </c>
    </row>
    <row r="388" spans="1:41" s="5" customFormat="1">
      <c r="A388" s="4" t="s">
        <v>7538</v>
      </c>
      <c r="B388" s="4">
        <v>2012</v>
      </c>
      <c r="C388" s="4" t="s">
        <v>8468</v>
      </c>
      <c r="D388" s="4" t="s">
        <v>8469</v>
      </c>
      <c r="E388" s="4" t="s">
        <v>2458</v>
      </c>
      <c r="F388" s="4">
        <v>245</v>
      </c>
      <c r="G388" s="4" t="s">
        <v>7779</v>
      </c>
      <c r="H388" s="4" t="s">
        <v>8406</v>
      </c>
      <c r="I388" s="4"/>
      <c r="J388" s="4" t="s">
        <v>1627</v>
      </c>
      <c r="K388" s="4">
        <v>645</v>
      </c>
      <c r="L388" s="4" t="s">
        <v>27</v>
      </c>
      <c r="M388" s="4">
        <v>0</v>
      </c>
      <c r="N388" s="4">
        <v>0</v>
      </c>
      <c r="O388" s="4">
        <v>0</v>
      </c>
      <c r="P388" s="4">
        <v>12706.64115077629</v>
      </c>
      <c r="Q388" s="4">
        <v>0</v>
      </c>
      <c r="R388" s="4">
        <v>0</v>
      </c>
      <c r="S388" s="16">
        <v>147.80000000000001</v>
      </c>
      <c r="T388" s="16">
        <v>0</v>
      </c>
      <c r="U388" s="16" t="s">
        <v>1627</v>
      </c>
      <c r="V388" s="16"/>
      <c r="W388" s="16"/>
      <c r="X388" s="16"/>
      <c r="Y388" s="16"/>
      <c r="Z388" s="16"/>
      <c r="AA388" s="16"/>
      <c r="AB388" s="28" t="str">
        <f>[1]IT!B$2670</f>
        <v>1.(c)</v>
      </c>
      <c r="AC388" s="31" t="str">
        <f>[1]IT!C$2670</f>
        <v>ENEL PRODUZIONE SPA</v>
      </c>
      <c r="AD388" s="31" t="str">
        <f>[1]IT!D$2670</f>
        <v>ENEL PRODUZIONE SPA - CENTRALE TERMOELETTRICA “ETTORE MAJORANA” DI TERMINI IMERESE</v>
      </c>
      <c r="AE388" s="31">
        <f>[1]IT!E$2670</f>
        <v>7342</v>
      </c>
      <c r="AF388" s="31" t="str">
        <f>[1]IT!F$2670</f>
        <v>ZONA INDUSTRIALE</v>
      </c>
      <c r="AG388" s="31" t="str">
        <f>[1]IT!G$2670</f>
        <v>SNC</v>
      </c>
      <c r="AH388" s="31" t="str">
        <f>[1]IT!H$2670</f>
        <v>TERMINI IMERESE</v>
      </c>
      <c r="AI388" s="31" t="str">
        <f>[1]IT!I$2670</f>
        <v>90018</v>
      </c>
      <c r="AJ388" s="31">
        <f>[1]IT!J$2670</f>
        <v>365</v>
      </c>
      <c r="AK388" s="31">
        <f>[1]IT!K$2670</f>
        <v>0</v>
      </c>
      <c r="AL388" s="31">
        <f>[1]IT!L$2670</f>
        <v>0</v>
      </c>
      <c r="AM388" s="31">
        <f>[1]IT!M$2670</f>
        <v>1240</v>
      </c>
      <c r="AN388" s="8" t="s">
        <v>810</v>
      </c>
    </row>
    <row r="389" spans="1:41" s="5" customFormat="1">
      <c r="A389" s="4" t="s">
        <v>7538</v>
      </c>
      <c r="B389" s="4">
        <v>2012</v>
      </c>
      <c r="C389" s="4" t="s">
        <v>8470</v>
      </c>
      <c r="D389" s="4" t="s">
        <v>8471</v>
      </c>
      <c r="E389" s="4" t="s">
        <v>2463</v>
      </c>
      <c r="F389" s="4">
        <v>246</v>
      </c>
      <c r="G389" s="4" t="s">
        <v>7779</v>
      </c>
      <c r="H389" s="4" t="s">
        <v>8406</v>
      </c>
      <c r="I389" s="4"/>
      <c r="J389" s="4" t="s">
        <v>1627</v>
      </c>
      <c r="K389" s="4">
        <v>645</v>
      </c>
      <c r="L389" s="4" t="s">
        <v>27</v>
      </c>
      <c r="M389" s="4">
        <v>0</v>
      </c>
      <c r="N389" s="4">
        <v>0</v>
      </c>
      <c r="O389" s="4">
        <v>0</v>
      </c>
      <c r="P389" s="4">
        <v>8076.6917788736409</v>
      </c>
      <c r="Q389" s="4">
        <v>0</v>
      </c>
      <c r="R389" s="4">
        <v>0</v>
      </c>
      <c r="S389" s="16">
        <v>119</v>
      </c>
      <c r="T389" s="16">
        <v>0</v>
      </c>
      <c r="U389" s="16" t="s">
        <v>1627</v>
      </c>
      <c r="V389" s="16"/>
      <c r="W389" s="16"/>
      <c r="X389" s="16"/>
      <c r="Y389" s="16"/>
      <c r="Z389" s="16"/>
      <c r="AA389" s="16"/>
      <c r="AB389" s="28" t="str">
        <f>[1]IT!B$2670</f>
        <v>1.(c)</v>
      </c>
      <c r="AC389" s="31" t="str">
        <f>[1]IT!C$2670</f>
        <v>ENEL PRODUZIONE SPA</v>
      </c>
      <c r="AD389" s="31" t="str">
        <f>[1]IT!D$2670</f>
        <v>ENEL PRODUZIONE SPA - CENTRALE TERMOELETTRICA “ETTORE MAJORANA” DI TERMINI IMERESE</v>
      </c>
      <c r="AE389" s="31">
        <f>[1]IT!E$2670</f>
        <v>7342</v>
      </c>
      <c r="AF389" s="31" t="str">
        <f>[1]IT!F$2670</f>
        <v>ZONA INDUSTRIALE</v>
      </c>
      <c r="AG389" s="31" t="str">
        <f>[1]IT!G$2670</f>
        <v>SNC</v>
      </c>
      <c r="AH389" s="31" t="str">
        <f>[1]IT!H$2670</f>
        <v>TERMINI IMERESE</v>
      </c>
      <c r="AI389" s="31" t="str">
        <f>[1]IT!I$2670</f>
        <v>90018</v>
      </c>
      <c r="AJ389" s="31">
        <f>[1]IT!J$2670</f>
        <v>365</v>
      </c>
      <c r="AK389" s="31">
        <f>[1]IT!K$2670</f>
        <v>0</v>
      </c>
      <c r="AL389" s="31">
        <f>[1]IT!L$2670</f>
        <v>0</v>
      </c>
      <c r="AM389" s="31">
        <f>[1]IT!M$2670</f>
        <v>1240</v>
      </c>
      <c r="AN389" s="8" t="s">
        <v>810</v>
      </c>
    </row>
    <row r="390" spans="1:41" s="5" customFormat="1">
      <c r="A390" s="4" t="s">
        <v>7538</v>
      </c>
      <c r="B390" s="4">
        <v>2012</v>
      </c>
      <c r="C390" s="4" t="s">
        <v>8690</v>
      </c>
      <c r="D390" s="4" t="s">
        <v>8691</v>
      </c>
      <c r="E390" s="4" t="s">
        <v>2467</v>
      </c>
      <c r="F390" s="4">
        <v>247</v>
      </c>
      <c r="G390" s="4" t="s">
        <v>7779</v>
      </c>
      <c r="H390" s="4" t="s">
        <v>8406</v>
      </c>
      <c r="I390" s="4"/>
      <c r="J390" s="4" t="s">
        <v>1627</v>
      </c>
      <c r="K390" s="4">
        <v>800</v>
      </c>
      <c r="L390" s="4" t="s">
        <v>8</v>
      </c>
      <c r="M390" s="4">
        <v>0</v>
      </c>
      <c r="N390" s="4">
        <v>0</v>
      </c>
      <c r="O390" s="4">
        <v>15.926839192999999</v>
      </c>
      <c r="P390" s="4">
        <v>753.95688815140909</v>
      </c>
      <c r="Q390" s="4">
        <v>0</v>
      </c>
      <c r="R390" s="4">
        <v>0</v>
      </c>
      <c r="S390" s="16">
        <v>9</v>
      </c>
      <c r="T390" s="16">
        <v>0</v>
      </c>
      <c r="U390" s="16" t="s">
        <v>1627</v>
      </c>
      <c r="V390" s="16"/>
      <c r="W390" s="16"/>
      <c r="X390" s="16"/>
      <c r="Y390" s="16"/>
      <c r="Z390" s="16"/>
      <c r="AA390" s="16"/>
      <c r="AB390" s="28" t="str">
        <f>[1]IT!B$2670</f>
        <v>1.(c)</v>
      </c>
      <c r="AC390" s="31" t="str">
        <f>[1]IT!C$2670</f>
        <v>ENEL PRODUZIONE SPA</v>
      </c>
      <c r="AD390" s="31" t="str">
        <f>[1]IT!D$2670</f>
        <v>ENEL PRODUZIONE SPA - CENTRALE TERMOELETTRICA “ETTORE MAJORANA” DI TERMINI IMERESE</v>
      </c>
      <c r="AE390" s="31">
        <f>[1]IT!E$2670</f>
        <v>7342</v>
      </c>
      <c r="AF390" s="31" t="str">
        <f>[1]IT!F$2670</f>
        <v>ZONA INDUSTRIALE</v>
      </c>
      <c r="AG390" s="31" t="str">
        <f>[1]IT!G$2670</f>
        <v>SNC</v>
      </c>
      <c r="AH390" s="31" t="str">
        <f>[1]IT!H$2670</f>
        <v>TERMINI IMERESE</v>
      </c>
      <c r="AI390" s="31" t="str">
        <f>[1]IT!I$2670</f>
        <v>90018</v>
      </c>
      <c r="AJ390" s="31">
        <f>[1]IT!J$2670</f>
        <v>365</v>
      </c>
      <c r="AK390" s="31">
        <f>[1]IT!K$2670</f>
        <v>0</v>
      </c>
      <c r="AL390" s="31">
        <f>[1]IT!L$2670</f>
        <v>0</v>
      </c>
      <c r="AM390" s="31">
        <f>[1]IT!M$2670</f>
        <v>1240</v>
      </c>
      <c r="AN390" s="8" t="s">
        <v>810</v>
      </c>
    </row>
    <row r="391" spans="1:41">
      <c r="A391" s="1" t="s">
        <v>7538</v>
      </c>
      <c r="B391" s="1">
        <v>2012</v>
      </c>
      <c r="C391" s="1" t="s">
        <v>8175</v>
      </c>
      <c r="D391" s="1" t="s">
        <v>8176</v>
      </c>
      <c r="E391" s="1" t="s">
        <v>195</v>
      </c>
      <c r="F391" s="1">
        <v>40</v>
      </c>
      <c r="G391" s="47" t="s">
        <v>7946</v>
      </c>
      <c r="H391" s="47" t="s">
        <v>8177</v>
      </c>
      <c r="I391" s="1"/>
      <c r="J391" s="1" t="s">
        <v>1627</v>
      </c>
      <c r="K391" s="1">
        <v>214.4</v>
      </c>
      <c r="L391" s="1" t="s">
        <v>27</v>
      </c>
      <c r="M391" s="1">
        <v>0</v>
      </c>
      <c r="N391" s="1">
        <v>0</v>
      </c>
      <c r="O391" s="1">
        <v>0.18082726428000001</v>
      </c>
      <c r="P391" s="1">
        <v>3429.6584246299999</v>
      </c>
      <c r="Q391" s="1">
        <v>0</v>
      </c>
      <c r="R391" s="1">
        <v>0</v>
      </c>
      <c r="S391" s="3">
        <v>208</v>
      </c>
      <c r="T391" s="3">
        <v>0</v>
      </c>
      <c r="U391" s="3" t="s">
        <v>1627</v>
      </c>
      <c r="V391" s="3"/>
      <c r="W391" s="3"/>
      <c r="X391" s="3"/>
      <c r="Y391" s="3"/>
      <c r="Z391" s="3"/>
      <c r="AA391" s="3"/>
    </row>
    <row r="392" spans="1:41">
      <c r="A392" s="1" t="s">
        <v>7538</v>
      </c>
      <c r="B392" s="1">
        <v>2012</v>
      </c>
      <c r="C392" s="1" t="s">
        <v>7981</v>
      </c>
      <c r="D392" s="1" t="s">
        <v>7982</v>
      </c>
      <c r="E392" s="1" t="s">
        <v>3493</v>
      </c>
      <c r="F392" s="1">
        <v>475</v>
      </c>
      <c r="G392" s="1" t="s">
        <v>7983</v>
      </c>
      <c r="H392" s="1" t="s">
        <v>7984</v>
      </c>
      <c r="I392" s="1"/>
      <c r="J392" s="1" t="s">
        <v>1627</v>
      </c>
      <c r="K392" s="1">
        <v>118</v>
      </c>
      <c r="L392" s="1" t="s">
        <v>8</v>
      </c>
      <c r="M392" s="1">
        <v>0</v>
      </c>
      <c r="N392" s="1">
        <v>0</v>
      </c>
      <c r="O392" s="1">
        <v>0</v>
      </c>
      <c r="P392" s="1">
        <v>0</v>
      </c>
      <c r="Q392" s="1">
        <v>0</v>
      </c>
      <c r="R392" s="1">
        <v>0</v>
      </c>
      <c r="S392" s="3">
        <v>0</v>
      </c>
      <c r="T392" s="3">
        <v>0</v>
      </c>
      <c r="U392" s="3" t="s">
        <v>7985</v>
      </c>
      <c r="V392" s="3"/>
      <c r="W392" s="3"/>
      <c r="X392" s="3"/>
      <c r="Y392" s="3"/>
      <c r="Z392" s="3"/>
      <c r="AA392" s="3"/>
      <c r="AB392" s="95"/>
      <c r="AC392" s="67"/>
      <c r="AD392" s="67"/>
      <c r="AE392" s="67"/>
      <c r="AF392" s="67"/>
      <c r="AG392" s="67"/>
      <c r="AH392" s="67"/>
      <c r="AI392" s="67"/>
      <c r="AJ392" s="67"/>
      <c r="AK392" s="67"/>
      <c r="AL392" s="67"/>
      <c r="AM392" s="67"/>
      <c r="AN392" s="98"/>
      <c r="AO392" s="67"/>
    </row>
    <row r="393" spans="1:41" s="5" customFormat="1">
      <c r="A393" s="4" t="s">
        <v>7538</v>
      </c>
      <c r="B393" s="4">
        <v>2012</v>
      </c>
      <c r="C393" s="4" t="s">
        <v>8484</v>
      </c>
      <c r="D393" s="4" t="s">
        <v>8485</v>
      </c>
      <c r="E393" s="4" t="s">
        <v>3319</v>
      </c>
      <c r="F393" s="4">
        <v>437</v>
      </c>
      <c r="G393" s="4" t="s">
        <v>8486</v>
      </c>
      <c r="H393" s="4" t="s">
        <v>8487</v>
      </c>
      <c r="I393" s="4"/>
      <c r="J393" s="4" t="s">
        <v>1627</v>
      </c>
      <c r="K393" s="4">
        <v>675</v>
      </c>
      <c r="L393" s="4" t="s">
        <v>27</v>
      </c>
      <c r="M393" s="4">
        <v>0</v>
      </c>
      <c r="N393" s="4">
        <v>0</v>
      </c>
      <c r="O393" s="4">
        <v>0</v>
      </c>
      <c r="P393" s="4">
        <v>3288.3331248426398</v>
      </c>
      <c r="Q393" s="4">
        <v>0</v>
      </c>
      <c r="R393" s="4">
        <v>0</v>
      </c>
      <c r="S393" s="16">
        <v>50.561999999999998</v>
      </c>
      <c r="T393" s="16">
        <v>0</v>
      </c>
      <c r="U393" s="16"/>
      <c r="V393" s="16"/>
      <c r="W393" s="16"/>
      <c r="X393" s="16"/>
      <c r="Y393" s="16"/>
      <c r="Z393" s="16"/>
      <c r="AA393" s="16"/>
      <c r="AB393" s="28" t="str">
        <f>[1]IT!B$2672</f>
        <v>1.(c)</v>
      </c>
      <c r="AC393" s="31" t="str">
        <f>[1]IT!C$2672</f>
        <v>Sorgenia</v>
      </c>
      <c r="AD393" s="31" t="str">
        <f>[1]IT!D$2672</f>
        <v>Centrale termoelettrica di Termoli</v>
      </c>
      <c r="AE393" s="31">
        <f>[1]IT!E$2672</f>
        <v>27066</v>
      </c>
      <c r="AF393" s="31" t="str">
        <f>[1]IT!F$2672</f>
        <v>Contrada Rivolta del Re</v>
      </c>
      <c r="AG393" s="31" t="str">
        <f>[1]IT!G$2672</f>
        <v>SNC</v>
      </c>
      <c r="AH393" s="31" t="str">
        <f>[1]IT!H$2672</f>
        <v>TERMOLI</v>
      </c>
      <c r="AI393" s="31" t="str">
        <f>[1]IT!I$2672</f>
        <v>86039</v>
      </c>
      <c r="AJ393" s="31">
        <f>[1]IT!J$2672</f>
        <v>0</v>
      </c>
      <c r="AK393" s="31">
        <f>[1]IT!K$2672</f>
        <v>0</v>
      </c>
      <c r="AL393" s="31">
        <f>[1]IT!L$2672</f>
        <v>0</v>
      </c>
      <c r="AM393" s="31">
        <f>[1]IT!M$2672</f>
        <v>359</v>
      </c>
      <c r="AN393" s="8" t="s">
        <v>810</v>
      </c>
    </row>
    <row r="394" spans="1:41" s="5" customFormat="1">
      <c r="A394" s="4" t="s">
        <v>7538</v>
      </c>
      <c r="B394" s="4">
        <v>2012</v>
      </c>
      <c r="C394" s="4" t="s">
        <v>8488</v>
      </c>
      <c r="D394" s="4" t="s">
        <v>8489</v>
      </c>
      <c r="E394" s="4" t="s">
        <v>3323</v>
      </c>
      <c r="F394" s="4">
        <v>438</v>
      </c>
      <c r="G394" s="4" t="s">
        <v>8486</v>
      </c>
      <c r="H394" s="4" t="s">
        <v>8487</v>
      </c>
      <c r="I394" s="4"/>
      <c r="J394" s="4" t="s">
        <v>1627</v>
      </c>
      <c r="K394" s="4">
        <v>675</v>
      </c>
      <c r="L394" s="4" t="s">
        <v>27</v>
      </c>
      <c r="M394" s="4">
        <v>0</v>
      </c>
      <c r="N394" s="4">
        <v>0</v>
      </c>
      <c r="O394" s="4">
        <v>0</v>
      </c>
      <c r="P394" s="4">
        <v>2957.5435456693599</v>
      </c>
      <c r="Q394" s="4">
        <v>0</v>
      </c>
      <c r="R394" s="4">
        <v>0</v>
      </c>
      <c r="S394" s="16">
        <v>42.292999999999999</v>
      </c>
      <c r="T394" s="16">
        <v>0</v>
      </c>
      <c r="U394" s="16"/>
      <c r="V394" s="16"/>
      <c r="W394" s="16"/>
      <c r="X394" s="16"/>
      <c r="Y394" s="16"/>
      <c r="Z394" s="16"/>
      <c r="AA394" s="16"/>
      <c r="AB394" s="28" t="str">
        <f>[1]IT!B$2672</f>
        <v>1.(c)</v>
      </c>
      <c r="AC394" s="31" t="str">
        <f>[1]IT!C$2672</f>
        <v>Sorgenia</v>
      </c>
      <c r="AD394" s="31" t="str">
        <f>[1]IT!D$2672</f>
        <v>Centrale termoelettrica di Termoli</v>
      </c>
      <c r="AE394" s="31">
        <f>[1]IT!E$2672</f>
        <v>27066</v>
      </c>
      <c r="AF394" s="31" t="str">
        <f>[1]IT!F$2672</f>
        <v>Contrada Rivolta del Re</v>
      </c>
      <c r="AG394" s="31" t="str">
        <f>[1]IT!G$2672</f>
        <v>SNC</v>
      </c>
      <c r="AH394" s="31" t="str">
        <f>[1]IT!H$2672</f>
        <v>TERMOLI</v>
      </c>
      <c r="AI394" s="31" t="str">
        <f>[1]IT!I$2672</f>
        <v>86039</v>
      </c>
      <c r="AJ394" s="31">
        <f>[1]IT!J$2672</f>
        <v>0</v>
      </c>
      <c r="AK394" s="31">
        <f>[1]IT!K$2672</f>
        <v>0</v>
      </c>
      <c r="AL394" s="31">
        <f>[1]IT!L$2672</f>
        <v>0</v>
      </c>
      <c r="AM394" s="31">
        <f>[1]IT!M$2672</f>
        <v>359</v>
      </c>
      <c r="AN394" s="8" t="s">
        <v>810</v>
      </c>
    </row>
    <row r="395" spans="1:41" s="5" customFormat="1">
      <c r="A395" s="4" t="s">
        <v>7538</v>
      </c>
      <c r="B395" s="4">
        <v>2012</v>
      </c>
      <c r="C395" s="4" t="s">
        <v>7774</v>
      </c>
      <c r="D395" s="4" t="s">
        <v>7775</v>
      </c>
      <c r="E395" s="4" t="s">
        <v>2013</v>
      </c>
      <c r="F395" s="4">
        <v>146</v>
      </c>
      <c r="G395" s="4" t="s">
        <v>7647</v>
      </c>
      <c r="H395" s="4" t="s">
        <v>7776</v>
      </c>
      <c r="I395" s="4"/>
      <c r="J395" s="4" t="s">
        <v>1627</v>
      </c>
      <c r="K395" s="4">
        <v>69</v>
      </c>
      <c r="L395" s="4" t="s">
        <v>8</v>
      </c>
      <c r="M395" s="4">
        <v>0</v>
      </c>
      <c r="N395" s="4">
        <v>0</v>
      </c>
      <c r="O395" s="4">
        <v>0</v>
      </c>
      <c r="P395" s="4">
        <v>180.17380393650001</v>
      </c>
      <c r="Q395" s="4">
        <v>0</v>
      </c>
      <c r="R395" s="4">
        <v>0</v>
      </c>
      <c r="S395" s="16">
        <v>5.49</v>
      </c>
      <c r="T395" s="16">
        <v>0</v>
      </c>
      <c r="U395" s="16" t="s">
        <v>1627</v>
      </c>
      <c r="V395" s="16"/>
      <c r="W395" s="16"/>
      <c r="X395" s="16"/>
      <c r="Y395" s="16"/>
      <c r="Z395" s="16"/>
      <c r="AA395" s="16"/>
      <c r="AB395" s="28" t="str">
        <f>[1]IT!B$2678</f>
        <v>1.(c)</v>
      </c>
      <c r="AC395" s="31" t="str">
        <f>[1]IT!C$2678</f>
        <v>EDISON S.p.a.</v>
      </c>
      <c r="AD395" s="31" t="str">
        <f>[1]IT!D$2678</f>
        <v>CENTRALE TERMOELETTRICA DI TERNI</v>
      </c>
      <c r="AE395" s="31">
        <f>[1]IT!E$2678</f>
        <v>5725</v>
      </c>
      <c r="AF395" s="31" t="str">
        <f>[1]IT!F$2678</f>
        <v>PZA DONEGANI</v>
      </c>
      <c r="AG395" s="31" t="str">
        <f>[1]IT!G$2678</f>
        <v>4</v>
      </c>
      <c r="AH395" s="31" t="str">
        <f>[1]IT!H$2678</f>
        <v>TERNI</v>
      </c>
      <c r="AI395" s="31" t="str">
        <f>[1]IT!I$2678</f>
        <v>05100</v>
      </c>
      <c r="AJ395" s="31">
        <f>[1]IT!J$2678</f>
        <v>0</v>
      </c>
      <c r="AK395" s="31">
        <f>[1]IT!K$2678</f>
        <v>0</v>
      </c>
      <c r="AL395" s="31">
        <f>[1]IT!L$2678</f>
        <v>0</v>
      </c>
      <c r="AM395" s="31">
        <f>[1]IT!M$2678</f>
        <v>101</v>
      </c>
      <c r="AN395" s="42" t="s">
        <v>810</v>
      </c>
      <c r="AO395" s="31"/>
    </row>
    <row r="396" spans="1:41" s="5" customFormat="1">
      <c r="A396" s="4" t="s">
        <v>7538</v>
      </c>
      <c r="B396" s="4">
        <v>2012</v>
      </c>
      <c r="C396" s="4" t="s">
        <v>8124</v>
      </c>
      <c r="D396" s="4" t="s">
        <v>8125</v>
      </c>
      <c r="E396" s="4" t="s">
        <v>2009</v>
      </c>
      <c r="F396" s="4">
        <v>145</v>
      </c>
      <c r="G396" s="4" t="s">
        <v>7647</v>
      </c>
      <c r="H396" s="4" t="s">
        <v>7776</v>
      </c>
      <c r="I396" s="4"/>
      <c r="J396" s="4" t="s">
        <v>1627</v>
      </c>
      <c r="K396" s="4">
        <v>184</v>
      </c>
      <c r="L396" s="4" t="s">
        <v>27</v>
      </c>
      <c r="M396" s="4">
        <v>0</v>
      </c>
      <c r="N396" s="4">
        <v>0</v>
      </c>
      <c r="O396" s="4">
        <v>0</v>
      </c>
      <c r="P396" s="4">
        <v>1642.842416556</v>
      </c>
      <c r="Q396" s="4">
        <v>0</v>
      </c>
      <c r="R396" s="4">
        <v>0</v>
      </c>
      <c r="S396" s="16">
        <v>40.78</v>
      </c>
      <c r="T396" s="16">
        <v>0</v>
      </c>
      <c r="U396" s="16" t="s">
        <v>1627</v>
      </c>
      <c r="V396" s="16"/>
      <c r="W396" s="16"/>
      <c r="X396" s="16"/>
      <c r="Y396" s="16"/>
      <c r="Z396" s="16"/>
      <c r="AA396" s="16"/>
      <c r="AB396" s="28" t="str">
        <f>[1]IT!B$2678</f>
        <v>1.(c)</v>
      </c>
      <c r="AC396" s="31" t="str">
        <f>[1]IT!C$2678</f>
        <v>EDISON S.p.a.</v>
      </c>
      <c r="AD396" s="31" t="str">
        <f>[1]IT!D$2678</f>
        <v>CENTRALE TERMOELETTRICA DI TERNI</v>
      </c>
      <c r="AE396" s="31">
        <f>[1]IT!E$2678</f>
        <v>5725</v>
      </c>
      <c r="AF396" s="31" t="str">
        <f>[1]IT!F$2678</f>
        <v>PZA DONEGANI</v>
      </c>
      <c r="AG396" s="31" t="str">
        <f>[1]IT!G$2678</f>
        <v>4</v>
      </c>
      <c r="AH396" s="31" t="str">
        <f>[1]IT!H$2678</f>
        <v>TERNI</v>
      </c>
      <c r="AI396" s="31" t="str">
        <f>[1]IT!I$2678</f>
        <v>05100</v>
      </c>
      <c r="AJ396" s="31">
        <f>[1]IT!J$2678</f>
        <v>0</v>
      </c>
      <c r="AK396" s="31">
        <f>[1]IT!K$2678</f>
        <v>0</v>
      </c>
      <c r="AL396" s="31">
        <f>[1]IT!L$2678</f>
        <v>0</v>
      </c>
      <c r="AM396" s="31">
        <f>[1]IT!M$2678</f>
        <v>101</v>
      </c>
      <c r="AN396" s="8" t="s">
        <v>810</v>
      </c>
    </row>
    <row r="397" spans="1:41" s="5" customFormat="1">
      <c r="A397" s="4" t="s">
        <v>7538</v>
      </c>
      <c r="B397" s="4">
        <v>2012</v>
      </c>
      <c r="C397" s="4" t="s">
        <v>7575</v>
      </c>
      <c r="D397" s="4" t="s">
        <v>7576</v>
      </c>
      <c r="E397" s="4" t="s">
        <v>3414</v>
      </c>
      <c r="F397" s="4">
        <v>458</v>
      </c>
      <c r="G397" s="4" t="s">
        <v>7577</v>
      </c>
      <c r="H397" s="4" t="s">
        <v>7578</v>
      </c>
      <c r="I397" s="4"/>
      <c r="J397" s="4" t="s">
        <v>1627</v>
      </c>
      <c r="K397" s="4">
        <v>52</v>
      </c>
      <c r="L397" s="4" t="s">
        <v>8</v>
      </c>
      <c r="M397" s="4">
        <v>0</v>
      </c>
      <c r="N397" s="4">
        <v>4.4514750000000003</v>
      </c>
      <c r="O397" s="4">
        <v>0</v>
      </c>
      <c r="P397" s="4">
        <v>17.661963799999999</v>
      </c>
      <c r="Q397" s="4">
        <v>0</v>
      </c>
      <c r="R397" s="4">
        <v>0.23</v>
      </c>
      <c r="S397" s="16">
        <v>67.02</v>
      </c>
      <c r="T397" s="16">
        <v>0</v>
      </c>
      <c r="U397" s="16" t="s">
        <v>7579</v>
      </c>
      <c r="V397" s="16"/>
      <c r="W397" s="16"/>
      <c r="X397" s="16"/>
      <c r="Y397" s="16"/>
      <c r="Z397" s="16"/>
      <c r="AA397" s="16"/>
      <c r="AB397" s="28" t="str">
        <f>[1]IT!B$2676</f>
        <v>1.(c)</v>
      </c>
      <c r="AC397" s="31" t="str">
        <f>[1]IT!C$2676</f>
        <v>A.R.I.A. S.r.l. - Acea Risorse e Impianti per l'Ambiente S.r.l.</v>
      </c>
      <c r="AD397" s="31" t="str">
        <f>[1]IT!D$2676</f>
        <v>A.R.I.A. S..r.l. Unità Locale 1 - Maratta Bassa (TR)</v>
      </c>
      <c r="AE397" s="31">
        <f>[1]IT!E$2676</f>
        <v>117613</v>
      </c>
      <c r="AF397" s="31" t="str">
        <f>[1]IT!F$2676</f>
        <v>Via Giuseppe Ratini</v>
      </c>
      <c r="AG397" s="31" t="str">
        <f>[1]IT!G$2676</f>
        <v>23</v>
      </c>
      <c r="AH397" s="31" t="str">
        <f>[1]IT!H$2676</f>
        <v>TERNI</v>
      </c>
      <c r="AI397" s="31" t="str">
        <f>[1]IT!I$2676</f>
        <v>05100</v>
      </c>
      <c r="AJ397" s="31">
        <f>[1]IT!J$2676</f>
        <v>0</v>
      </c>
      <c r="AK397" s="31">
        <f>[1]IT!K$2676</f>
        <v>0</v>
      </c>
      <c r="AL397" s="31">
        <f>[1]IT!L$2676</f>
        <v>0</v>
      </c>
      <c r="AM397" s="31">
        <f>[1]IT!M$2676</f>
        <v>0</v>
      </c>
      <c r="AN397" s="42" t="s">
        <v>810</v>
      </c>
      <c r="AO397" s="31"/>
    </row>
    <row r="398" spans="1:41" s="5" customFormat="1">
      <c r="A398" s="4" t="s">
        <v>7538</v>
      </c>
      <c r="B398" s="4">
        <v>2012</v>
      </c>
      <c r="C398" s="4" t="s">
        <v>8596</v>
      </c>
      <c r="D398" s="4" t="s">
        <v>8597</v>
      </c>
      <c r="E398" s="4" t="s">
        <v>3328</v>
      </c>
      <c r="F398" s="4">
        <v>439</v>
      </c>
      <c r="G398" s="4" t="s">
        <v>8486</v>
      </c>
      <c r="H398" s="4" t="s">
        <v>8598</v>
      </c>
      <c r="I398" s="4"/>
      <c r="J398" s="4" t="s">
        <v>1627</v>
      </c>
      <c r="K398" s="4">
        <v>700</v>
      </c>
      <c r="L398" s="4" t="s">
        <v>27</v>
      </c>
      <c r="M398" s="4">
        <v>0</v>
      </c>
      <c r="N398" s="4">
        <v>0</v>
      </c>
      <c r="O398" s="4">
        <v>0</v>
      </c>
      <c r="P398" s="4">
        <v>8076.6820480754504</v>
      </c>
      <c r="Q398" s="4">
        <v>0</v>
      </c>
      <c r="R398" s="4">
        <v>0</v>
      </c>
      <c r="S398" s="16">
        <v>137.0735</v>
      </c>
      <c r="T398" s="16">
        <v>0</v>
      </c>
      <c r="U398" s="16"/>
      <c r="V398" s="16"/>
      <c r="W398" s="16"/>
      <c r="X398" s="16"/>
      <c r="Y398" s="16"/>
      <c r="Z398" s="16"/>
      <c r="AA398" s="16"/>
      <c r="AB398" s="28" t="str">
        <f>[1]IT!B$2683</f>
        <v>1.(c)</v>
      </c>
      <c r="AC398" s="31" t="str">
        <f>[1]IT!C$2683</f>
        <v>Sorgenia Spa</v>
      </c>
      <c r="AD398" s="31" t="str">
        <f>[1]IT!D$2683</f>
        <v>Centrale a ciclo combinato di Turano Lodigiano e Bertonico</v>
      </c>
      <c r="AE398" s="31">
        <f>[1]IT!E$2683</f>
        <v>191625</v>
      </c>
      <c r="AF398" s="31" t="str">
        <f>[1]IT!F$2683</f>
        <v>Via Gulf Italiana</v>
      </c>
      <c r="AG398" s="31" t="str">
        <f>[1]IT!G$2683</f>
        <v>SNC</v>
      </c>
      <c r="AH398" s="31" t="str">
        <f>[1]IT!H$2683</f>
        <v>TERRANOVA DEI PASSERINI</v>
      </c>
      <c r="AI398" s="31" t="str">
        <f>[1]IT!I$2683</f>
        <v>26827</v>
      </c>
      <c r="AJ398" s="31">
        <f>[1]IT!J$2683</f>
        <v>185</v>
      </c>
      <c r="AK398" s="31">
        <f>[1]IT!K$2683</f>
        <v>0</v>
      </c>
      <c r="AL398" s="31">
        <f>[1]IT!L$2683</f>
        <v>0</v>
      </c>
      <c r="AM398" s="31">
        <f>[1]IT!M$2683</f>
        <v>650</v>
      </c>
      <c r="AN398" s="8" t="s">
        <v>810</v>
      </c>
    </row>
    <row r="399" spans="1:41" s="5" customFormat="1">
      <c r="A399" s="4" t="s">
        <v>7538</v>
      </c>
      <c r="B399" s="4">
        <v>2012</v>
      </c>
      <c r="C399" s="4" t="s">
        <v>8599</v>
      </c>
      <c r="D399" s="4" t="s">
        <v>8600</v>
      </c>
      <c r="E399" s="4" t="s">
        <v>3333</v>
      </c>
      <c r="F399" s="4">
        <v>440</v>
      </c>
      <c r="G399" s="4" t="s">
        <v>8486</v>
      </c>
      <c r="H399" s="4" t="s">
        <v>8598</v>
      </c>
      <c r="I399" s="4"/>
      <c r="J399" s="4" t="s">
        <v>1627</v>
      </c>
      <c r="K399" s="4">
        <v>700</v>
      </c>
      <c r="L399" s="4" t="s">
        <v>27</v>
      </c>
      <c r="M399" s="4">
        <v>0</v>
      </c>
      <c r="N399" s="4">
        <v>0</v>
      </c>
      <c r="O399" s="4">
        <v>0</v>
      </c>
      <c r="P399" s="4">
        <v>3490.4006356422979</v>
      </c>
      <c r="Q399" s="4">
        <v>0</v>
      </c>
      <c r="R399" s="4">
        <v>0</v>
      </c>
      <c r="S399" s="16">
        <v>48.176499999999997</v>
      </c>
      <c r="T399" s="16">
        <v>0</v>
      </c>
      <c r="U399" s="16"/>
      <c r="V399" s="16"/>
      <c r="W399" s="16"/>
      <c r="X399" s="16"/>
      <c r="Y399" s="16"/>
      <c r="Z399" s="16"/>
      <c r="AA399" s="16"/>
      <c r="AB399" s="28" t="str">
        <f>[1]IT!B$2683</f>
        <v>1.(c)</v>
      </c>
      <c r="AC399" s="31" t="str">
        <f>[1]IT!C$2683</f>
        <v>Sorgenia Spa</v>
      </c>
      <c r="AD399" s="31" t="str">
        <f>[1]IT!D$2683</f>
        <v>Centrale a ciclo combinato di Turano Lodigiano e Bertonico</v>
      </c>
      <c r="AE399" s="31">
        <f>[1]IT!E$2683</f>
        <v>191625</v>
      </c>
      <c r="AF399" s="31" t="str">
        <f>[1]IT!F$2683</f>
        <v>Via Gulf Italiana</v>
      </c>
      <c r="AG399" s="31" t="str">
        <f>[1]IT!G$2683</f>
        <v>SNC</v>
      </c>
      <c r="AH399" s="31" t="str">
        <f>[1]IT!H$2683</f>
        <v>TERRANOVA DEI PASSERINI</v>
      </c>
      <c r="AI399" s="31" t="str">
        <f>[1]IT!I$2683</f>
        <v>26827</v>
      </c>
      <c r="AJ399" s="31">
        <f>[1]IT!J$2683</f>
        <v>185</v>
      </c>
      <c r="AK399" s="31">
        <f>[1]IT!K$2683</f>
        <v>0</v>
      </c>
      <c r="AL399" s="31">
        <f>[1]IT!L$2683</f>
        <v>0</v>
      </c>
      <c r="AM399" s="31">
        <f>[1]IT!M$2683</f>
        <v>650</v>
      </c>
      <c r="AN399" s="8" t="s">
        <v>810</v>
      </c>
    </row>
    <row r="400" spans="1:41" s="46" customFormat="1">
      <c r="A400" s="47" t="s">
        <v>7538</v>
      </c>
      <c r="B400" s="47">
        <v>2012</v>
      </c>
      <c r="C400" s="47" t="s">
        <v>8061</v>
      </c>
      <c r="D400" s="47" t="s">
        <v>8062</v>
      </c>
      <c r="E400" s="47" t="s">
        <v>309</v>
      </c>
      <c r="F400" s="47">
        <v>66</v>
      </c>
      <c r="G400" s="47" t="s">
        <v>8063</v>
      </c>
      <c r="H400" s="47" t="s">
        <v>8064</v>
      </c>
      <c r="I400" s="47"/>
      <c r="J400" s="47"/>
      <c r="K400" s="47">
        <v>149.5</v>
      </c>
      <c r="L400" s="47" t="s">
        <v>27</v>
      </c>
      <c r="M400" s="47">
        <v>0</v>
      </c>
      <c r="N400" s="47">
        <v>0</v>
      </c>
      <c r="O400" s="47">
        <v>0</v>
      </c>
      <c r="P400" s="47">
        <v>0</v>
      </c>
      <c r="Q400" s="47">
        <v>0</v>
      </c>
      <c r="R400" s="47">
        <v>0</v>
      </c>
      <c r="S400" s="61">
        <v>0</v>
      </c>
      <c r="T400" s="61">
        <v>0</v>
      </c>
      <c r="U400" s="61" t="s">
        <v>8065</v>
      </c>
      <c r="V400" s="61"/>
      <c r="W400" s="61"/>
      <c r="X400" s="61"/>
      <c r="Y400" s="61"/>
      <c r="Z400" s="61"/>
      <c r="AA400" s="61"/>
      <c r="AB400" s="40"/>
      <c r="AC400" s="35"/>
      <c r="AD400" s="35"/>
      <c r="AE400" s="35"/>
      <c r="AF400" s="35"/>
      <c r="AG400" s="35"/>
      <c r="AH400" s="35"/>
      <c r="AI400" s="35"/>
      <c r="AJ400" s="35"/>
      <c r="AK400" s="35"/>
      <c r="AL400" s="35"/>
      <c r="AM400" s="35"/>
      <c r="AN400" s="37"/>
      <c r="AO400" s="35"/>
    </row>
    <row r="401" spans="1:41" s="46" customFormat="1">
      <c r="A401" s="47" t="s">
        <v>7538</v>
      </c>
      <c r="B401" s="47">
        <v>2012</v>
      </c>
      <c r="C401" s="47" t="s">
        <v>8066</v>
      </c>
      <c r="D401" s="47" t="s">
        <v>8067</v>
      </c>
      <c r="E401" s="47" t="s">
        <v>314</v>
      </c>
      <c r="F401" s="47">
        <v>67</v>
      </c>
      <c r="G401" s="47" t="s">
        <v>8063</v>
      </c>
      <c r="H401" s="47" t="s">
        <v>8064</v>
      </c>
      <c r="I401" s="47"/>
      <c r="J401" s="47"/>
      <c r="K401" s="47">
        <v>149.5</v>
      </c>
      <c r="L401" s="47" t="s">
        <v>27</v>
      </c>
      <c r="M401" s="47">
        <v>0</v>
      </c>
      <c r="N401" s="47">
        <v>0</v>
      </c>
      <c r="O401" s="47">
        <v>0</v>
      </c>
      <c r="P401" s="47">
        <v>0</v>
      </c>
      <c r="Q401" s="47">
        <v>0</v>
      </c>
      <c r="R401" s="47">
        <v>0</v>
      </c>
      <c r="S401" s="61">
        <v>0</v>
      </c>
      <c r="T401" s="61">
        <v>0</v>
      </c>
      <c r="U401" s="61" t="s">
        <v>8065</v>
      </c>
      <c r="V401" s="61"/>
      <c r="W401" s="61"/>
      <c r="X401" s="61"/>
      <c r="Y401" s="61"/>
      <c r="Z401" s="61"/>
      <c r="AA401" s="61"/>
      <c r="AB401" s="40"/>
      <c r="AC401" s="35"/>
      <c r="AD401" s="35"/>
      <c r="AE401" s="35"/>
      <c r="AF401" s="35"/>
      <c r="AG401" s="35"/>
      <c r="AH401" s="35"/>
      <c r="AI401" s="35"/>
      <c r="AJ401" s="35"/>
      <c r="AK401" s="35"/>
      <c r="AL401" s="35"/>
      <c r="AM401" s="35"/>
      <c r="AN401" s="37"/>
      <c r="AO401" s="67"/>
    </row>
    <row r="402" spans="1:41" s="5" customFormat="1">
      <c r="A402" s="4" t="s">
        <v>7538</v>
      </c>
      <c r="B402" s="4">
        <v>2012</v>
      </c>
      <c r="C402" s="4" t="s">
        <v>8647</v>
      </c>
      <c r="D402" s="4" t="s">
        <v>8648</v>
      </c>
      <c r="E402" s="4" t="s">
        <v>3157</v>
      </c>
      <c r="F402" s="4">
        <v>400</v>
      </c>
      <c r="G402" s="4" t="s">
        <v>8649</v>
      </c>
      <c r="H402" s="4" t="s">
        <v>8650</v>
      </c>
      <c r="I402" s="4"/>
      <c r="J402" s="4" t="s">
        <v>1627</v>
      </c>
      <c r="K402" s="4">
        <v>730</v>
      </c>
      <c r="L402" s="4" t="s">
        <v>27</v>
      </c>
      <c r="M402" s="4">
        <v>0</v>
      </c>
      <c r="N402" s="4">
        <v>0</v>
      </c>
      <c r="O402" s="4">
        <v>0</v>
      </c>
      <c r="P402" s="4">
        <v>7560.5959999999995</v>
      </c>
      <c r="Q402" s="4">
        <v>0</v>
      </c>
      <c r="R402" s="4">
        <v>0</v>
      </c>
      <c r="S402" s="16">
        <v>131</v>
      </c>
      <c r="T402" s="16">
        <v>1</v>
      </c>
      <c r="U402" s="16" t="s">
        <v>1627</v>
      </c>
      <c r="V402" s="16"/>
      <c r="W402" s="16"/>
      <c r="X402" s="16"/>
      <c r="Y402" s="16"/>
      <c r="Z402" s="16"/>
      <c r="AA402" s="16"/>
      <c r="AB402" s="41" t="str">
        <f>[1]IT!B$2688</f>
        <v>1.(c)</v>
      </c>
      <c r="AC402" s="24" t="str">
        <f>[1]IT!C$2688</f>
        <v>SET S.P.A.</v>
      </c>
      <c r="AD402" s="24" t="str">
        <f>[1]IT!D$2688</f>
        <v>SET S.p.A.</v>
      </c>
      <c r="AE402" s="24">
        <f>[1]IT!E$2688</f>
        <v>27068</v>
      </c>
      <c r="AF402" s="24" t="str">
        <f>[1]IT!F$2688</f>
        <v>Strada Statale Appia 7 BIS</v>
      </c>
      <c r="AG402" s="24" t="str">
        <f>[1]IT!G$2688</f>
        <v>km 15,400</v>
      </c>
      <c r="AH402" s="24" t="str">
        <f>[1]IT!H$2688</f>
        <v>TEVEROLA</v>
      </c>
      <c r="AI402" s="24" t="str">
        <f>[1]IT!I$2688</f>
        <v>81030</v>
      </c>
      <c r="AJ402" s="24">
        <f>[1]IT!J$2688</f>
        <v>131</v>
      </c>
      <c r="AK402" s="24">
        <f>[1]IT!K$2688</f>
        <v>0</v>
      </c>
      <c r="AL402" s="24">
        <f>[1]IT!L$2688</f>
        <v>0</v>
      </c>
      <c r="AM402" s="24">
        <f>[1]IT!M$2688</f>
        <v>429</v>
      </c>
      <c r="AN402" s="23" t="s">
        <v>810</v>
      </c>
    </row>
    <row r="403" spans="1:41" s="5" customFormat="1">
      <c r="A403" s="4" t="s">
        <v>7538</v>
      </c>
      <c r="B403" s="4">
        <v>2012</v>
      </c>
      <c r="C403" s="4" t="s">
        <v>7617</v>
      </c>
      <c r="D403" s="4" t="s">
        <v>7618</v>
      </c>
      <c r="E403" s="4" t="s">
        <v>235</v>
      </c>
      <c r="F403" s="4">
        <v>49</v>
      </c>
      <c r="G403" s="4" t="s">
        <v>7619</v>
      </c>
      <c r="H403" s="4" t="s">
        <v>7620</v>
      </c>
      <c r="I403" s="4"/>
      <c r="J403" s="4" t="s">
        <v>1627</v>
      </c>
      <c r="K403" s="4">
        <v>56.96</v>
      </c>
      <c r="L403" s="4" t="s">
        <v>8</v>
      </c>
      <c r="M403" s="4">
        <v>0</v>
      </c>
      <c r="N403" s="4">
        <v>0</v>
      </c>
      <c r="O403" s="4">
        <v>1.0768816746999999E-2</v>
      </c>
      <c r="P403" s="4">
        <v>1020.809169184</v>
      </c>
      <c r="Q403" s="4">
        <v>0</v>
      </c>
      <c r="R403" s="4">
        <v>14</v>
      </c>
      <c r="S403" s="16">
        <v>86</v>
      </c>
      <c r="T403" s="16">
        <v>0.1275</v>
      </c>
      <c r="U403" s="16" t="s">
        <v>1627</v>
      </c>
      <c r="V403" s="16"/>
      <c r="W403" s="16"/>
      <c r="X403" s="16"/>
      <c r="Y403" s="16"/>
      <c r="Z403" s="16"/>
      <c r="AA403" s="16"/>
      <c r="AB403" s="41" t="str">
        <f>[1]IT!B$2699</f>
        <v>6.(b)</v>
      </c>
      <c r="AC403" s="24" t="str">
        <f>[1]IT!C$2699</f>
        <v>Burgo Group S.p.A.</v>
      </c>
      <c r="AD403" s="24" t="str">
        <f>[1]IT!D$2699</f>
        <v>Burgo Group S.p.A. - Stabilimento di Tolmezzo</v>
      </c>
      <c r="AE403" s="24">
        <f>[1]IT!E$2699</f>
        <v>1425</v>
      </c>
      <c r="AF403" s="24" t="str">
        <f>[1]IT!F$2699</f>
        <v>P.F.Calvi</v>
      </c>
      <c r="AG403" s="24" t="str">
        <f>[1]IT!G$2699</f>
        <v>15</v>
      </c>
      <c r="AH403" s="24" t="str">
        <f>[1]IT!H$2699</f>
        <v>TOLMEZZO</v>
      </c>
      <c r="AI403" s="24" t="str">
        <f>[1]IT!I$2699</f>
        <v>33028</v>
      </c>
      <c r="AJ403" s="24">
        <f>[1]IT!J$2699</f>
        <v>198</v>
      </c>
      <c r="AK403" s="24">
        <f>[1]IT!K$2699</f>
        <v>0</v>
      </c>
      <c r="AL403" s="24">
        <f>[1]IT!L$2699</f>
        <v>0</v>
      </c>
      <c r="AM403" s="24">
        <f>[1]IT!M$2699</f>
        <v>123</v>
      </c>
      <c r="AN403" s="23" t="s">
        <v>810</v>
      </c>
      <c r="AO403" s="24"/>
    </row>
    <row r="404" spans="1:41" s="5" customFormat="1">
      <c r="A404" s="4" t="s">
        <v>7538</v>
      </c>
      <c r="B404" s="4">
        <v>2012</v>
      </c>
      <c r="C404" s="4" t="s">
        <v>7639</v>
      </c>
      <c r="D404" s="4" t="s">
        <v>7640</v>
      </c>
      <c r="E404" s="4" t="s">
        <v>239</v>
      </c>
      <c r="F404" s="4">
        <v>50</v>
      </c>
      <c r="G404" s="4" t="s">
        <v>7619</v>
      </c>
      <c r="H404" s="4" t="s">
        <v>7620</v>
      </c>
      <c r="I404" s="4"/>
      <c r="J404" s="4" t="s">
        <v>1627</v>
      </c>
      <c r="K404" s="4">
        <v>59.96</v>
      </c>
      <c r="L404" s="4" t="s">
        <v>8</v>
      </c>
      <c r="M404" s="4">
        <v>0</v>
      </c>
      <c r="N404" s="4">
        <v>0</v>
      </c>
      <c r="O404" s="4">
        <v>1.0768816746999999E-2</v>
      </c>
      <c r="P404" s="4">
        <v>1020.809169184</v>
      </c>
      <c r="Q404" s="4">
        <v>0</v>
      </c>
      <c r="R404" s="4">
        <v>14</v>
      </c>
      <c r="S404" s="16">
        <v>129</v>
      </c>
      <c r="T404" s="16">
        <v>0.1275</v>
      </c>
      <c r="U404" s="16" t="s">
        <v>1627</v>
      </c>
      <c r="V404" s="16"/>
      <c r="W404" s="16"/>
      <c r="X404" s="16"/>
      <c r="Y404" s="16"/>
      <c r="Z404" s="16"/>
      <c r="AA404" s="16"/>
      <c r="AB404" s="41" t="str">
        <f>[1]IT!B$2699</f>
        <v>6.(b)</v>
      </c>
      <c r="AC404" s="24" t="str">
        <f>[1]IT!C$2699</f>
        <v>Burgo Group S.p.A.</v>
      </c>
      <c r="AD404" s="24" t="str">
        <f>[1]IT!D$2699</f>
        <v>Burgo Group S.p.A. - Stabilimento di Tolmezzo</v>
      </c>
      <c r="AE404" s="24">
        <f>[1]IT!E$2699</f>
        <v>1425</v>
      </c>
      <c r="AF404" s="24" t="str">
        <f>[1]IT!F$2699</f>
        <v>P.F.Calvi</v>
      </c>
      <c r="AG404" s="24" t="str">
        <f>[1]IT!G$2699</f>
        <v>15</v>
      </c>
      <c r="AH404" s="24" t="str">
        <f>[1]IT!H$2699</f>
        <v>TOLMEZZO</v>
      </c>
      <c r="AI404" s="24" t="str">
        <f>[1]IT!I$2699</f>
        <v>33028</v>
      </c>
      <c r="AJ404" s="24">
        <f>[1]IT!J$2699</f>
        <v>198</v>
      </c>
      <c r="AK404" s="24">
        <f>[1]IT!K$2699</f>
        <v>0</v>
      </c>
      <c r="AL404" s="24">
        <f>[1]IT!L$2699</f>
        <v>0</v>
      </c>
      <c r="AM404" s="24">
        <f>[1]IT!M$2699</f>
        <v>123</v>
      </c>
      <c r="AN404" s="42" t="s">
        <v>810</v>
      </c>
      <c r="AO404" s="31"/>
    </row>
    <row r="405" spans="1:41" s="5" customFormat="1">
      <c r="A405" s="4" t="s">
        <v>7538</v>
      </c>
      <c r="B405" s="4">
        <v>2012</v>
      </c>
      <c r="C405" s="4" t="s">
        <v>7558</v>
      </c>
      <c r="D405" s="4" t="s">
        <v>7559</v>
      </c>
      <c r="E405" s="4" t="s">
        <v>2856</v>
      </c>
      <c r="F405" s="4">
        <v>331</v>
      </c>
      <c r="G405" s="4" t="s">
        <v>7556</v>
      </c>
      <c r="H405" s="4" t="s">
        <v>7560</v>
      </c>
      <c r="I405" s="4"/>
      <c r="J405" s="4" t="s">
        <v>1627</v>
      </c>
      <c r="K405" s="4">
        <v>50.88</v>
      </c>
      <c r="L405" s="4" t="s">
        <v>27</v>
      </c>
      <c r="M405" s="4">
        <v>0</v>
      </c>
      <c r="N405" s="4">
        <v>0</v>
      </c>
      <c r="O405" s="4">
        <v>0</v>
      </c>
      <c r="P405" s="4">
        <v>5.0003573499999998</v>
      </c>
      <c r="Q405" s="4">
        <v>0</v>
      </c>
      <c r="R405" s="4">
        <v>0</v>
      </c>
      <c r="S405" s="16">
        <v>0.65300000000000002</v>
      </c>
      <c r="T405" s="16">
        <v>0</v>
      </c>
      <c r="U405" s="16" t="s">
        <v>1627</v>
      </c>
      <c r="V405" s="16"/>
      <c r="W405" s="16"/>
      <c r="X405" s="16"/>
      <c r="Y405" s="16"/>
      <c r="Z405" s="16"/>
      <c r="AA405" s="16"/>
      <c r="AB405" s="28" t="str">
        <f>[1]IT!B$2714</f>
        <v>1.(c)</v>
      </c>
      <c r="AC405" s="31" t="str">
        <f>[1]IT!C$2714</f>
        <v>FENICE SP.A</v>
      </c>
      <c r="AD405" s="31" t="str">
        <f>[1]IT!D$2714</f>
        <v>Unità operativa Mirafiori</v>
      </c>
      <c r="AE405" s="31">
        <f>[1]IT!E$2714</f>
        <v>87</v>
      </c>
      <c r="AF405" s="31" t="str">
        <f>[1]IT!F$2714</f>
        <v>CSO Settembrini</v>
      </c>
      <c r="AG405" s="31" t="str">
        <f>[1]IT!G$2714</f>
        <v>90</v>
      </c>
      <c r="AH405" s="31" t="str">
        <f>[1]IT!H$2714</f>
        <v>TORINO</v>
      </c>
      <c r="AI405" s="31" t="str">
        <f>[1]IT!I$2714</f>
        <v>10100</v>
      </c>
      <c r="AJ405" s="31">
        <f>[1]IT!J$2714</f>
        <v>348</v>
      </c>
      <c r="AK405" s="31">
        <f>[1]IT!K$2714</f>
        <v>0</v>
      </c>
      <c r="AL405" s="31">
        <f>[1]IT!L$2714</f>
        <v>0</v>
      </c>
      <c r="AM405" s="31">
        <f>[1]IT!M$2714</f>
        <v>187</v>
      </c>
      <c r="AN405" s="42" t="s">
        <v>810</v>
      </c>
      <c r="AO405" s="31"/>
    </row>
    <row r="406" spans="1:41" s="5" customFormat="1">
      <c r="A406" s="4" t="s">
        <v>7538</v>
      </c>
      <c r="B406" s="4">
        <v>2012</v>
      </c>
      <c r="C406" s="4" t="s">
        <v>7916</v>
      </c>
      <c r="D406" s="4" t="s">
        <v>7917</v>
      </c>
      <c r="E406" s="4" t="s">
        <v>2839</v>
      </c>
      <c r="F406" s="4">
        <v>327</v>
      </c>
      <c r="G406" s="4" t="s">
        <v>7556</v>
      </c>
      <c r="H406" s="4" t="s">
        <v>7560</v>
      </c>
      <c r="I406" s="4"/>
      <c r="J406" s="4" t="s">
        <v>1627</v>
      </c>
      <c r="K406" s="4">
        <v>96</v>
      </c>
      <c r="L406" s="4" t="s">
        <v>8</v>
      </c>
      <c r="M406" s="4">
        <v>0</v>
      </c>
      <c r="N406" s="4">
        <v>0</v>
      </c>
      <c r="O406" s="4">
        <v>0</v>
      </c>
      <c r="P406" s="4">
        <v>2081.7099447000001</v>
      </c>
      <c r="Q406" s="4">
        <v>0</v>
      </c>
      <c r="R406" s="4">
        <v>0</v>
      </c>
      <c r="S406" s="16">
        <v>298.8</v>
      </c>
      <c r="T406" s="16">
        <v>0</v>
      </c>
      <c r="U406" s="16" t="s">
        <v>1627</v>
      </c>
      <c r="V406" s="16"/>
      <c r="W406" s="16"/>
      <c r="X406" s="16"/>
      <c r="Y406" s="16"/>
      <c r="Z406" s="16"/>
      <c r="AA406" s="16"/>
      <c r="AB406" s="28" t="str">
        <f>[1]IT!B$2714</f>
        <v>1.(c)</v>
      </c>
      <c r="AC406" s="31" t="str">
        <f>[1]IT!C$2714</f>
        <v>FENICE SP.A</v>
      </c>
      <c r="AD406" s="31" t="str">
        <f>[1]IT!D$2714</f>
        <v>Unità operativa Mirafiori</v>
      </c>
      <c r="AE406" s="31">
        <f>[1]IT!E$2714</f>
        <v>87</v>
      </c>
      <c r="AF406" s="31" t="str">
        <f>[1]IT!F$2714</f>
        <v>CSO Settembrini</v>
      </c>
      <c r="AG406" s="31" t="str">
        <f>[1]IT!G$2714</f>
        <v>90</v>
      </c>
      <c r="AH406" s="31" t="str">
        <f>[1]IT!H$2714</f>
        <v>TORINO</v>
      </c>
      <c r="AI406" s="31" t="str">
        <f>[1]IT!I$2714</f>
        <v>10100</v>
      </c>
      <c r="AJ406" s="31">
        <f>[1]IT!J$2714</f>
        <v>348</v>
      </c>
      <c r="AK406" s="31">
        <f>[1]IT!K$2714</f>
        <v>0</v>
      </c>
      <c r="AL406" s="31">
        <f>[1]IT!L$2714</f>
        <v>0</v>
      </c>
      <c r="AM406" s="31">
        <f>[1]IT!M$2714</f>
        <v>187</v>
      </c>
      <c r="AN406" s="42" t="s">
        <v>810</v>
      </c>
      <c r="AO406" s="31"/>
    </row>
    <row r="407" spans="1:41" s="5" customFormat="1">
      <c r="A407" s="4" t="s">
        <v>7538</v>
      </c>
      <c r="B407" s="4">
        <v>2012</v>
      </c>
      <c r="C407" s="4" t="s">
        <v>8005</v>
      </c>
      <c r="D407" s="4" t="s">
        <v>8006</v>
      </c>
      <c r="E407" s="4" t="s">
        <v>2843</v>
      </c>
      <c r="F407" s="4">
        <v>328</v>
      </c>
      <c r="G407" s="4" t="s">
        <v>7556</v>
      </c>
      <c r="H407" s="4" t="s">
        <v>7560</v>
      </c>
      <c r="I407" s="4"/>
      <c r="J407" s="4" t="s">
        <v>1627</v>
      </c>
      <c r="K407" s="4">
        <v>122</v>
      </c>
      <c r="L407" s="4" t="s">
        <v>8</v>
      </c>
      <c r="M407" s="4">
        <v>0</v>
      </c>
      <c r="N407" s="4">
        <v>0</v>
      </c>
      <c r="O407" s="4">
        <v>0</v>
      </c>
      <c r="P407" s="4">
        <v>188.557422904822</v>
      </c>
      <c r="Q407" s="4">
        <v>0</v>
      </c>
      <c r="R407" s="4">
        <v>0</v>
      </c>
      <c r="S407" s="16">
        <v>6</v>
      </c>
      <c r="T407" s="16">
        <v>0</v>
      </c>
      <c r="U407" s="16" t="s">
        <v>1627</v>
      </c>
      <c r="V407" s="16"/>
      <c r="W407" s="16"/>
      <c r="X407" s="16"/>
      <c r="Y407" s="16"/>
      <c r="Z407" s="16"/>
      <c r="AA407" s="16"/>
      <c r="AB407" s="28" t="str">
        <f>[1]IT!B$2714</f>
        <v>1.(c)</v>
      </c>
      <c r="AC407" s="31" t="str">
        <f>[1]IT!C$2714</f>
        <v>FENICE SP.A</v>
      </c>
      <c r="AD407" s="31" t="str">
        <f>[1]IT!D$2714</f>
        <v>Unità operativa Mirafiori</v>
      </c>
      <c r="AE407" s="31">
        <f>[1]IT!E$2714</f>
        <v>87</v>
      </c>
      <c r="AF407" s="31" t="str">
        <f>[1]IT!F$2714</f>
        <v>CSO Settembrini</v>
      </c>
      <c r="AG407" s="31" t="str">
        <f>[1]IT!G$2714</f>
        <v>90</v>
      </c>
      <c r="AH407" s="31" t="str">
        <f>[1]IT!H$2714</f>
        <v>TORINO</v>
      </c>
      <c r="AI407" s="31" t="str">
        <f>[1]IT!I$2714</f>
        <v>10100</v>
      </c>
      <c r="AJ407" s="31">
        <f>[1]IT!J$2714</f>
        <v>348</v>
      </c>
      <c r="AK407" s="31">
        <f>[1]IT!K$2714</f>
        <v>0</v>
      </c>
      <c r="AL407" s="31">
        <f>[1]IT!L$2714</f>
        <v>0</v>
      </c>
      <c r="AM407" s="31">
        <f>[1]IT!M$2714</f>
        <v>187</v>
      </c>
      <c r="AN407" s="42" t="s">
        <v>810</v>
      </c>
      <c r="AO407" s="31"/>
    </row>
    <row r="408" spans="1:41" s="5" customFormat="1">
      <c r="A408" s="4" t="s">
        <v>7538</v>
      </c>
      <c r="B408" s="4">
        <v>2012</v>
      </c>
      <c r="C408" s="4" t="s">
        <v>8092</v>
      </c>
      <c r="D408" s="4" t="s">
        <v>8093</v>
      </c>
      <c r="E408" s="4" t="s">
        <v>2847</v>
      </c>
      <c r="F408" s="4">
        <v>329</v>
      </c>
      <c r="G408" s="4" t="s">
        <v>7556</v>
      </c>
      <c r="H408" s="4" t="s">
        <v>7560</v>
      </c>
      <c r="I408" s="4"/>
      <c r="J408" s="4" t="s">
        <v>1627</v>
      </c>
      <c r="K408" s="4">
        <v>162</v>
      </c>
      <c r="L408" s="4" t="s">
        <v>8</v>
      </c>
      <c r="M408" s="4">
        <v>0</v>
      </c>
      <c r="N408" s="4">
        <v>0</v>
      </c>
      <c r="O408" s="4">
        <v>0</v>
      </c>
      <c r="P408" s="4">
        <v>296.78747447786901</v>
      </c>
      <c r="Q408" s="4">
        <v>0</v>
      </c>
      <c r="R408" s="4">
        <v>0</v>
      </c>
      <c r="S408" s="16">
        <v>9.6</v>
      </c>
      <c r="T408" s="16">
        <v>0</v>
      </c>
      <c r="U408" s="16" t="s">
        <v>1627</v>
      </c>
      <c r="V408" s="16"/>
      <c r="W408" s="16"/>
      <c r="X408" s="16"/>
      <c r="Y408" s="16"/>
      <c r="Z408" s="16"/>
      <c r="AA408" s="16"/>
      <c r="AB408" s="28" t="str">
        <f>[1]IT!B$2714</f>
        <v>1.(c)</v>
      </c>
      <c r="AC408" s="31" t="str">
        <f>[1]IT!C$2714</f>
        <v>FENICE SP.A</v>
      </c>
      <c r="AD408" s="31" t="str">
        <f>[1]IT!D$2714</f>
        <v>Unità operativa Mirafiori</v>
      </c>
      <c r="AE408" s="31">
        <f>[1]IT!E$2714</f>
        <v>87</v>
      </c>
      <c r="AF408" s="31" t="str">
        <f>[1]IT!F$2714</f>
        <v>CSO Settembrini</v>
      </c>
      <c r="AG408" s="31" t="str">
        <f>[1]IT!G$2714</f>
        <v>90</v>
      </c>
      <c r="AH408" s="31" t="str">
        <f>[1]IT!H$2714</f>
        <v>TORINO</v>
      </c>
      <c r="AI408" s="31" t="str">
        <f>[1]IT!I$2714</f>
        <v>10100</v>
      </c>
      <c r="AJ408" s="31">
        <f>[1]IT!J$2714</f>
        <v>348</v>
      </c>
      <c r="AK408" s="31">
        <f>[1]IT!K$2714</f>
        <v>0</v>
      </c>
      <c r="AL408" s="31">
        <f>[1]IT!L$2714</f>
        <v>0</v>
      </c>
      <c r="AM408" s="31">
        <f>[1]IT!M$2714</f>
        <v>187</v>
      </c>
      <c r="AN408" s="42" t="s">
        <v>810</v>
      </c>
      <c r="AO408" s="31"/>
    </row>
    <row r="409" spans="1:41" s="5" customFormat="1">
      <c r="A409" s="4" t="s">
        <v>7538</v>
      </c>
      <c r="B409" s="4">
        <v>2012</v>
      </c>
      <c r="C409" s="4" t="s">
        <v>8153</v>
      </c>
      <c r="D409" s="4" t="s">
        <v>8154</v>
      </c>
      <c r="E409" s="4" t="s">
        <v>2852</v>
      </c>
      <c r="F409" s="4">
        <v>330</v>
      </c>
      <c r="G409" s="4" t="s">
        <v>7556</v>
      </c>
      <c r="H409" s="4" t="s">
        <v>7560</v>
      </c>
      <c r="I409" s="4"/>
      <c r="J409" s="4" t="s">
        <v>1627</v>
      </c>
      <c r="K409" s="4">
        <v>201</v>
      </c>
      <c r="L409" s="4" t="s">
        <v>8</v>
      </c>
      <c r="M409" s="4">
        <v>0</v>
      </c>
      <c r="N409" s="4">
        <v>0</v>
      </c>
      <c r="O409" s="4">
        <v>0</v>
      </c>
      <c r="P409" s="4">
        <v>790.40459832734803</v>
      </c>
      <c r="Q409" s="4">
        <v>0</v>
      </c>
      <c r="R409" s="4">
        <v>0</v>
      </c>
      <c r="S409" s="16">
        <v>33</v>
      </c>
      <c r="T409" s="16">
        <v>0</v>
      </c>
      <c r="U409" s="16" t="s">
        <v>1627</v>
      </c>
      <c r="V409" s="16"/>
      <c r="W409" s="16"/>
      <c r="X409" s="16"/>
      <c r="Y409" s="16"/>
      <c r="Z409" s="16"/>
      <c r="AA409" s="16"/>
      <c r="AB409" s="28" t="str">
        <f>[1]IT!B$2714</f>
        <v>1.(c)</v>
      </c>
      <c r="AC409" s="31" t="str">
        <f>[1]IT!C$2714</f>
        <v>FENICE SP.A</v>
      </c>
      <c r="AD409" s="31" t="str">
        <f>[1]IT!D$2714</f>
        <v>Unità operativa Mirafiori</v>
      </c>
      <c r="AE409" s="31">
        <f>[1]IT!E$2714</f>
        <v>87</v>
      </c>
      <c r="AF409" s="31" t="str">
        <f>[1]IT!F$2714</f>
        <v>CSO Settembrini</v>
      </c>
      <c r="AG409" s="31" t="str">
        <f>[1]IT!G$2714</f>
        <v>90</v>
      </c>
      <c r="AH409" s="31" t="str">
        <f>[1]IT!H$2714</f>
        <v>TORINO</v>
      </c>
      <c r="AI409" s="31" t="str">
        <f>[1]IT!I$2714</f>
        <v>10100</v>
      </c>
      <c r="AJ409" s="31">
        <f>[1]IT!J$2714</f>
        <v>348</v>
      </c>
      <c r="AK409" s="31">
        <f>[1]IT!K$2714</f>
        <v>0</v>
      </c>
      <c r="AL409" s="31">
        <f>[1]IT!L$2714</f>
        <v>0</v>
      </c>
      <c r="AM409" s="31">
        <f>[1]IT!M$2714</f>
        <v>187</v>
      </c>
      <c r="AN409" s="8" t="s">
        <v>810</v>
      </c>
    </row>
    <row r="410" spans="1:41">
      <c r="A410" s="1" t="s">
        <v>7538</v>
      </c>
      <c r="B410" s="1">
        <v>2012</v>
      </c>
      <c r="C410" s="1" t="s">
        <v>8203</v>
      </c>
      <c r="D410" s="1" t="s">
        <v>8204</v>
      </c>
      <c r="E410" s="1" t="s">
        <v>2910</v>
      </c>
      <c r="F410" s="1">
        <v>343</v>
      </c>
      <c r="G410" s="1" t="s">
        <v>7875</v>
      </c>
      <c r="H410" s="1" t="s">
        <v>8205</v>
      </c>
      <c r="I410" s="1"/>
      <c r="J410" s="1" t="s">
        <v>1627</v>
      </c>
      <c r="K410" s="1">
        <v>281</v>
      </c>
      <c r="L410" s="1" t="s">
        <v>8</v>
      </c>
      <c r="M410" s="1">
        <v>0</v>
      </c>
      <c r="N410" s="1">
        <v>0</v>
      </c>
      <c r="O410" s="1">
        <v>0</v>
      </c>
      <c r="P410" s="1">
        <v>250.02</v>
      </c>
      <c r="Q410" s="1">
        <v>0</v>
      </c>
      <c r="R410" s="1">
        <v>0</v>
      </c>
      <c r="S410" s="3">
        <v>8</v>
      </c>
      <c r="T410" s="3">
        <v>0</v>
      </c>
      <c r="U410" s="3" t="s">
        <v>1627</v>
      </c>
      <c r="V410" s="3"/>
      <c r="W410" s="3"/>
      <c r="X410" s="3"/>
      <c r="Y410" s="3"/>
      <c r="Z410" s="3"/>
      <c r="AA410" s="3"/>
    </row>
    <row r="411" spans="1:41" s="5" customFormat="1">
      <c r="A411" s="4" t="s">
        <v>7538</v>
      </c>
      <c r="B411" s="4">
        <v>2012</v>
      </c>
      <c r="C411" s="4" t="s">
        <v>7554</v>
      </c>
      <c r="D411" s="4" t="s">
        <v>7555</v>
      </c>
      <c r="E411" s="4" t="s">
        <v>2826</v>
      </c>
      <c r="F411" s="4">
        <v>324</v>
      </c>
      <c r="G411" s="4" t="s">
        <v>7556</v>
      </c>
      <c r="H411" s="4" t="s">
        <v>7557</v>
      </c>
      <c r="I411" s="4"/>
      <c r="J411" s="4" t="s">
        <v>1627</v>
      </c>
      <c r="K411" s="4">
        <v>50</v>
      </c>
      <c r="L411" s="4" t="s">
        <v>8</v>
      </c>
      <c r="M411" s="4">
        <v>0</v>
      </c>
      <c r="N411" s="4">
        <v>0</v>
      </c>
      <c r="O411" s="4">
        <v>0</v>
      </c>
      <c r="P411" s="4">
        <v>138.08753117679959</v>
      </c>
      <c r="Q411" s="4">
        <v>0</v>
      </c>
      <c r="R411" s="4">
        <v>0</v>
      </c>
      <c r="S411" s="16">
        <v>4.9219999999999997</v>
      </c>
      <c r="T411" s="16">
        <v>0</v>
      </c>
      <c r="U411" s="16" t="s">
        <v>1627</v>
      </c>
      <c r="V411" s="16"/>
      <c r="W411" s="16"/>
      <c r="X411" s="16"/>
      <c r="Y411" s="16"/>
      <c r="Z411" s="16"/>
      <c r="AA411" s="16"/>
      <c r="AB411" s="28" t="str">
        <f>[1]IT!B$2715</f>
        <v>1.(c)</v>
      </c>
      <c r="AC411" s="31" t="str">
        <f>[1]IT!C$2715</f>
        <v>FENICE SP.A</v>
      </c>
      <c r="AD411" s="31" t="str">
        <f>[1]IT!D$2715</f>
        <v>Unità operativa Stura</v>
      </c>
      <c r="AE411" s="31">
        <f>[1]IT!E$2715</f>
        <v>27856</v>
      </c>
      <c r="AF411" s="31" t="str">
        <f>[1]IT!F$2715</f>
        <v>Lungo Stura Lazio</v>
      </c>
      <c r="AG411" s="31" t="str">
        <f>[1]IT!G$2715</f>
        <v>53</v>
      </c>
      <c r="AH411" s="31" t="str">
        <f>[1]IT!H$2715</f>
        <v>TORINO</v>
      </c>
      <c r="AI411" s="31" t="str">
        <f>[1]IT!I$2715</f>
        <v>10100</v>
      </c>
      <c r="AJ411" s="31">
        <f>[1]IT!J$2715</f>
        <v>0</v>
      </c>
      <c r="AK411" s="31">
        <f>[1]IT!K$2715</f>
        <v>0</v>
      </c>
      <c r="AL411" s="31">
        <f>[1]IT!L$2715</f>
        <v>0</v>
      </c>
      <c r="AM411" s="31">
        <f>[1]IT!M$2715</f>
        <v>0</v>
      </c>
      <c r="AN411" s="42" t="s">
        <v>810</v>
      </c>
      <c r="AO411" s="31"/>
    </row>
    <row r="412" spans="1:41" s="5" customFormat="1">
      <c r="A412" s="4" t="s">
        <v>7538</v>
      </c>
      <c r="B412" s="4">
        <v>2012</v>
      </c>
      <c r="C412" s="4" t="s">
        <v>7621</v>
      </c>
      <c r="D412" s="4" t="s">
        <v>7622</v>
      </c>
      <c r="E412" s="4" t="s">
        <v>2831</v>
      </c>
      <c r="F412" s="4">
        <v>325</v>
      </c>
      <c r="G412" s="4" t="s">
        <v>7556</v>
      </c>
      <c r="H412" s="4" t="s">
        <v>7557</v>
      </c>
      <c r="I412" s="4"/>
      <c r="J412" s="4" t="s">
        <v>1627</v>
      </c>
      <c r="K412" s="4">
        <v>57</v>
      </c>
      <c r="L412" s="4" t="s">
        <v>8</v>
      </c>
      <c r="M412" s="4">
        <v>0</v>
      </c>
      <c r="N412" s="4">
        <v>0</v>
      </c>
      <c r="O412" s="4">
        <v>0</v>
      </c>
      <c r="P412" s="4">
        <v>15.712352370251999</v>
      </c>
      <c r="Q412" s="4">
        <v>0</v>
      </c>
      <c r="R412" s="4">
        <v>0</v>
      </c>
      <c r="S412" s="16">
        <v>0.54500000000000004</v>
      </c>
      <c r="T412" s="16">
        <v>0</v>
      </c>
      <c r="U412" s="16" t="s">
        <v>1627</v>
      </c>
      <c r="V412" s="16"/>
      <c r="W412" s="16"/>
      <c r="X412" s="16"/>
      <c r="Y412" s="16"/>
      <c r="Z412" s="16"/>
      <c r="AA412" s="16"/>
      <c r="AB412" s="28" t="str">
        <f>[1]IT!B$2715</f>
        <v>1.(c)</v>
      </c>
      <c r="AC412" s="31" t="str">
        <f>[1]IT!C$2715</f>
        <v>FENICE SP.A</v>
      </c>
      <c r="AD412" s="31" t="str">
        <f>[1]IT!D$2715</f>
        <v>Unità operativa Stura</v>
      </c>
      <c r="AE412" s="31">
        <f>[1]IT!E$2715</f>
        <v>27856</v>
      </c>
      <c r="AF412" s="31" t="str">
        <f>[1]IT!F$2715</f>
        <v>Lungo Stura Lazio</v>
      </c>
      <c r="AG412" s="31" t="str">
        <f>[1]IT!G$2715</f>
        <v>53</v>
      </c>
      <c r="AH412" s="31" t="str">
        <f>[1]IT!H$2715</f>
        <v>TORINO</v>
      </c>
      <c r="AI412" s="31" t="str">
        <f>[1]IT!I$2715</f>
        <v>10100</v>
      </c>
      <c r="AJ412" s="31">
        <f>[1]IT!J$2715</f>
        <v>0</v>
      </c>
      <c r="AK412" s="31">
        <f>[1]IT!K$2715</f>
        <v>0</v>
      </c>
      <c r="AL412" s="31">
        <f>[1]IT!L$2715</f>
        <v>0</v>
      </c>
      <c r="AM412" s="31">
        <f>[1]IT!M$2715</f>
        <v>0</v>
      </c>
      <c r="AN412" s="23" t="s">
        <v>810</v>
      </c>
      <c r="AO412" s="24"/>
    </row>
    <row r="413" spans="1:41" s="5" customFormat="1">
      <c r="A413" s="4" t="s">
        <v>7538</v>
      </c>
      <c r="B413" s="4">
        <v>2012</v>
      </c>
      <c r="C413" s="4" t="s">
        <v>7649</v>
      </c>
      <c r="D413" s="4" t="s">
        <v>7650</v>
      </c>
      <c r="E413" s="4" t="s">
        <v>2835</v>
      </c>
      <c r="F413" s="4">
        <v>326</v>
      </c>
      <c r="G413" s="4" t="s">
        <v>7556</v>
      </c>
      <c r="H413" s="4" t="s">
        <v>7557</v>
      </c>
      <c r="I413" s="4"/>
      <c r="J413" s="4" t="s">
        <v>1627</v>
      </c>
      <c r="K413" s="4">
        <v>60</v>
      </c>
      <c r="L413" s="4" t="s">
        <v>8</v>
      </c>
      <c r="M413" s="4">
        <v>0</v>
      </c>
      <c r="N413" s="4">
        <v>0</v>
      </c>
      <c r="O413" s="4">
        <v>0</v>
      </c>
      <c r="P413" s="4">
        <v>507.1894641210024</v>
      </c>
      <c r="Q413" s="4">
        <v>0</v>
      </c>
      <c r="R413" s="4">
        <v>0</v>
      </c>
      <c r="S413" s="16">
        <v>19.637</v>
      </c>
      <c r="T413" s="16">
        <v>0</v>
      </c>
      <c r="U413" s="16" t="s">
        <v>1627</v>
      </c>
      <c r="V413" s="16"/>
      <c r="W413" s="16"/>
      <c r="X413" s="16"/>
      <c r="Y413" s="16"/>
      <c r="Z413" s="16"/>
      <c r="AA413" s="16"/>
      <c r="AB413" s="28" t="str">
        <f>[1]IT!B$2715</f>
        <v>1.(c)</v>
      </c>
      <c r="AC413" s="31" t="str">
        <f>[1]IT!C$2715</f>
        <v>FENICE SP.A</v>
      </c>
      <c r="AD413" s="31" t="str">
        <f>[1]IT!D$2715</f>
        <v>Unità operativa Stura</v>
      </c>
      <c r="AE413" s="31">
        <f>[1]IT!E$2715</f>
        <v>27856</v>
      </c>
      <c r="AF413" s="31" t="str">
        <f>[1]IT!F$2715</f>
        <v>Lungo Stura Lazio</v>
      </c>
      <c r="AG413" s="31" t="str">
        <f>[1]IT!G$2715</f>
        <v>53</v>
      </c>
      <c r="AH413" s="31" t="str">
        <f>[1]IT!H$2715</f>
        <v>TORINO</v>
      </c>
      <c r="AI413" s="31" t="str">
        <f>[1]IT!I$2715</f>
        <v>10100</v>
      </c>
      <c r="AJ413" s="31">
        <f>[1]IT!J$2715</f>
        <v>0</v>
      </c>
      <c r="AK413" s="31">
        <f>[1]IT!K$2715</f>
        <v>0</v>
      </c>
      <c r="AL413" s="31">
        <f>[1]IT!L$2715</f>
        <v>0</v>
      </c>
      <c r="AM413" s="31">
        <f>[1]IT!M$2715</f>
        <v>0</v>
      </c>
      <c r="AN413" s="42" t="s">
        <v>810</v>
      </c>
      <c r="AO413" s="31"/>
    </row>
    <row r="414" spans="1:41" s="5" customFormat="1">
      <c r="A414" s="4" t="s">
        <v>7538</v>
      </c>
      <c r="B414" s="4">
        <v>2012</v>
      </c>
      <c r="C414" s="4" t="s">
        <v>8325</v>
      </c>
      <c r="D414" s="4" t="s">
        <v>8326</v>
      </c>
      <c r="E414" s="4" t="s">
        <v>2919</v>
      </c>
      <c r="F414" s="4">
        <v>345</v>
      </c>
      <c r="G414" s="4" t="s">
        <v>7875</v>
      </c>
      <c r="H414" s="4" t="s">
        <v>8327</v>
      </c>
      <c r="I414" s="4"/>
      <c r="J414" s="4" t="s">
        <v>1627</v>
      </c>
      <c r="K414" s="4">
        <v>399</v>
      </c>
      <c r="L414" s="4" t="s">
        <v>8</v>
      </c>
      <c r="M414" s="4">
        <v>0</v>
      </c>
      <c r="N414" s="4">
        <v>0</v>
      </c>
      <c r="O414" s="4">
        <v>0</v>
      </c>
      <c r="P414" s="4">
        <v>505.65</v>
      </c>
      <c r="Q414" s="4">
        <v>0</v>
      </c>
      <c r="R414" s="4">
        <v>0</v>
      </c>
      <c r="S414" s="16">
        <v>5</v>
      </c>
      <c r="T414" s="16">
        <v>0</v>
      </c>
      <c r="U414" s="16" t="s">
        <v>1627</v>
      </c>
      <c r="V414" s="16"/>
      <c r="W414" s="16"/>
      <c r="X414" s="16"/>
      <c r="Y414" s="16"/>
      <c r="Z414" s="16"/>
      <c r="AA414" s="16"/>
      <c r="AB414" s="28" t="str">
        <f>[1]IT!B$2702</f>
        <v>1.(c)</v>
      </c>
      <c r="AC414" s="31" t="str">
        <f>[1]IT!C$2702</f>
        <v>IREN ENERGIA S.p.A.</v>
      </c>
      <c r="AD414" s="31" t="str">
        <f>[1]IT!D$2702</f>
        <v>Centrale Termoelettrica di Torino Nord</v>
      </c>
      <c r="AE414" s="31">
        <f>[1]IT!E$2702</f>
        <v>191764</v>
      </c>
      <c r="AF414" s="31" t="str">
        <f>[1]IT!F$2702</f>
        <v>Strada del Pansa</v>
      </c>
      <c r="AG414" s="31" t="str">
        <f>[1]IT!G$2702</f>
        <v>SNC</v>
      </c>
      <c r="AH414" s="31" t="str">
        <f>[1]IT!H$2702</f>
        <v>TORINO</v>
      </c>
      <c r="AI414" s="31" t="str">
        <f>[1]IT!I$2702</f>
        <v>10100</v>
      </c>
      <c r="AJ414" s="31">
        <f>[1]IT!J$2702</f>
        <v>0</v>
      </c>
      <c r="AK414" s="31">
        <f>[1]IT!K$2702</f>
        <v>0</v>
      </c>
      <c r="AL414" s="31">
        <f>[1]IT!L$2702</f>
        <v>0</v>
      </c>
      <c r="AM414" s="31">
        <f>[1]IT!M$2702</f>
        <v>591</v>
      </c>
      <c r="AN414" s="8" t="s">
        <v>810</v>
      </c>
    </row>
    <row r="415" spans="1:41" s="5" customFormat="1">
      <c r="A415" s="4" t="s">
        <v>7538</v>
      </c>
      <c r="B415" s="4">
        <v>2012</v>
      </c>
      <c r="C415" s="4" t="s">
        <v>8553</v>
      </c>
      <c r="D415" s="4" t="s">
        <v>8554</v>
      </c>
      <c r="E415" s="4" t="s">
        <v>2923</v>
      </c>
      <c r="F415" s="4">
        <v>346</v>
      </c>
      <c r="G415" s="4" t="s">
        <v>7875</v>
      </c>
      <c r="H415" s="4" t="s">
        <v>8327</v>
      </c>
      <c r="I415" s="4"/>
      <c r="J415" s="4" t="s">
        <v>1627</v>
      </c>
      <c r="K415" s="4">
        <v>693</v>
      </c>
      <c r="L415" s="4" t="s">
        <v>27</v>
      </c>
      <c r="M415" s="4">
        <v>0</v>
      </c>
      <c r="N415" s="4">
        <v>0</v>
      </c>
      <c r="O415" s="4">
        <v>0</v>
      </c>
      <c r="P415" s="4">
        <v>10058.379999999999</v>
      </c>
      <c r="Q415" s="4">
        <v>0</v>
      </c>
      <c r="R415" s="4">
        <v>0</v>
      </c>
      <c r="S415" s="16">
        <v>25</v>
      </c>
      <c r="T415" s="16">
        <v>5</v>
      </c>
      <c r="U415" s="16"/>
      <c r="V415" s="16"/>
      <c r="W415" s="16"/>
      <c r="X415" s="16"/>
      <c r="Y415" s="16"/>
      <c r="Z415" s="16"/>
      <c r="AA415" s="16"/>
      <c r="AB415" s="28" t="str">
        <f>[1]IT!B$2702</f>
        <v>1.(c)</v>
      </c>
      <c r="AC415" s="31" t="str">
        <f>[1]IT!C$2702</f>
        <v>IREN ENERGIA S.p.A.</v>
      </c>
      <c r="AD415" s="31" t="str">
        <f>[1]IT!D$2702</f>
        <v>Centrale Termoelettrica di Torino Nord</v>
      </c>
      <c r="AE415" s="31">
        <f>[1]IT!E$2702</f>
        <v>191764</v>
      </c>
      <c r="AF415" s="31" t="str">
        <f>[1]IT!F$2702</f>
        <v>Strada del Pansa</v>
      </c>
      <c r="AG415" s="31" t="str">
        <f>[1]IT!G$2702</f>
        <v>SNC</v>
      </c>
      <c r="AH415" s="31" t="str">
        <f>[1]IT!H$2702</f>
        <v>TORINO</v>
      </c>
      <c r="AI415" s="31" t="str">
        <f>[1]IT!I$2702</f>
        <v>10100</v>
      </c>
      <c r="AJ415" s="31">
        <f>[1]IT!J$2702</f>
        <v>0</v>
      </c>
      <c r="AK415" s="31">
        <f>[1]IT!K$2702</f>
        <v>0</v>
      </c>
      <c r="AL415" s="31">
        <f>[1]IT!L$2702</f>
        <v>0</v>
      </c>
      <c r="AM415" s="31">
        <f>[1]IT!M$2702</f>
        <v>591</v>
      </c>
      <c r="AN415" s="8" t="s">
        <v>810</v>
      </c>
    </row>
    <row r="416" spans="1:41">
      <c r="A416" s="1" t="s">
        <v>7538</v>
      </c>
      <c r="B416" s="1">
        <v>2012</v>
      </c>
      <c r="C416" s="1" t="s">
        <v>8206</v>
      </c>
      <c r="D416" s="1" t="s">
        <v>8207</v>
      </c>
      <c r="E416" s="1" t="s">
        <v>2915</v>
      </c>
      <c r="F416" s="1">
        <v>344</v>
      </c>
      <c r="G416" s="1" t="s">
        <v>7875</v>
      </c>
      <c r="H416" s="1" t="s">
        <v>8208</v>
      </c>
      <c r="I416" s="1"/>
      <c r="J416" s="1" t="s">
        <v>1627</v>
      </c>
      <c r="K416" s="1">
        <v>283</v>
      </c>
      <c r="L416" s="1" t="s">
        <v>8</v>
      </c>
      <c r="M416" s="1">
        <v>0</v>
      </c>
      <c r="N416" s="1">
        <v>0</v>
      </c>
      <c r="O416" s="1">
        <v>0</v>
      </c>
      <c r="P416" s="1">
        <v>90.04</v>
      </c>
      <c r="Q416" s="1">
        <v>0</v>
      </c>
      <c r="R416" s="1">
        <v>0</v>
      </c>
      <c r="S416" s="3">
        <v>3</v>
      </c>
      <c r="T416" s="3">
        <v>0</v>
      </c>
      <c r="U416" s="3" t="s">
        <v>1627</v>
      </c>
      <c r="V416" s="3"/>
      <c r="W416" s="3"/>
      <c r="X416" s="3"/>
      <c r="Y416" s="3"/>
      <c r="Z416" s="3"/>
      <c r="AA416" s="3"/>
    </row>
    <row r="417" spans="1:41" s="5" customFormat="1">
      <c r="A417" s="4" t="s">
        <v>7538</v>
      </c>
      <c r="B417" s="4">
        <v>2012</v>
      </c>
      <c r="C417" s="4" t="s">
        <v>7645</v>
      </c>
      <c r="D417" s="4" t="s">
        <v>7646</v>
      </c>
      <c r="E417" s="4" t="s">
        <v>2017</v>
      </c>
      <c r="F417" s="4">
        <v>147</v>
      </c>
      <c r="G417" s="4" t="s">
        <v>7647</v>
      </c>
      <c r="H417" s="4" t="s">
        <v>7648</v>
      </c>
      <c r="I417" s="4"/>
      <c r="J417" s="4" t="s">
        <v>1627</v>
      </c>
      <c r="K417" s="4">
        <v>60</v>
      </c>
      <c r="L417" s="4" t="s">
        <v>8</v>
      </c>
      <c r="M417" s="4">
        <v>0</v>
      </c>
      <c r="N417" s="4">
        <v>0</v>
      </c>
      <c r="O417" s="4">
        <v>0</v>
      </c>
      <c r="P417" s="4">
        <v>227.16507072600001</v>
      </c>
      <c r="Q417" s="4">
        <v>0</v>
      </c>
      <c r="R417" s="4">
        <v>0</v>
      </c>
      <c r="S417" s="16">
        <v>6.59</v>
      </c>
      <c r="T417" s="16">
        <v>0</v>
      </c>
      <c r="U417" s="16" t="s">
        <v>1627</v>
      </c>
      <c r="V417" s="16"/>
      <c r="W417" s="16"/>
      <c r="X417" s="16"/>
      <c r="Y417" s="16"/>
      <c r="Z417" s="16"/>
      <c r="AA417" s="16"/>
      <c r="AB417" s="28" t="str">
        <f>[1]IT!B$2735</f>
        <v>1.(c)</v>
      </c>
      <c r="AC417" s="31" t="str">
        <f>[1]IT!C$2735</f>
        <v>EDISON</v>
      </c>
      <c r="AD417" s="31" t="str">
        <f>[1]IT!D$2735</f>
        <v>CENTRALE TERMOELETTRICA DI TORVISCOSA</v>
      </c>
      <c r="AE417" s="31">
        <f>[1]IT!E$2735</f>
        <v>26668</v>
      </c>
      <c r="AF417" s="31" t="str">
        <f>[1]IT!F$2735</f>
        <v>STR DELLA ZUINA</v>
      </c>
      <c r="AG417" s="31" t="str">
        <f>[1]IT!G$2735</f>
        <v>1200</v>
      </c>
      <c r="AH417" s="31" t="str">
        <f>[1]IT!H$2735</f>
        <v>TORVISCOSA</v>
      </c>
      <c r="AI417" s="31" t="str">
        <f>[1]IT!I$2735</f>
        <v>33050</v>
      </c>
      <c r="AJ417" s="31">
        <f>[1]IT!J$2735</f>
        <v>455</v>
      </c>
      <c r="AK417" s="31">
        <f>[1]IT!K$2735</f>
        <v>0</v>
      </c>
      <c r="AL417" s="31">
        <f>[1]IT!L$2735</f>
        <v>0</v>
      </c>
      <c r="AM417" s="31">
        <f>[1]IT!M$2735</f>
        <v>1220</v>
      </c>
      <c r="AN417" s="42" t="s">
        <v>810</v>
      </c>
      <c r="AO417" s="31"/>
    </row>
    <row r="418" spans="1:41" s="5" customFormat="1">
      <c r="A418" s="4" t="s">
        <v>7538</v>
      </c>
      <c r="B418" s="4">
        <v>2012</v>
      </c>
      <c r="C418" s="4" t="s">
        <v>8549</v>
      </c>
      <c r="D418" s="4" t="s">
        <v>8550</v>
      </c>
      <c r="E418" s="4" t="s">
        <v>2021</v>
      </c>
      <c r="F418" s="4">
        <v>148</v>
      </c>
      <c r="G418" s="4" t="s">
        <v>7647</v>
      </c>
      <c r="H418" s="4" t="s">
        <v>7648</v>
      </c>
      <c r="I418" s="4"/>
      <c r="J418" s="4" t="s">
        <v>1627</v>
      </c>
      <c r="K418" s="4">
        <v>692.75</v>
      </c>
      <c r="L418" s="4" t="s">
        <v>27</v>
      </c>
      <c r="M418" s="4">
        <v>0</v>
      </c>
      <c r="N418" s="4">
        <v>0</v>
      </c>
      <c r="O418" s="4">
        <v>0</v>
      </c>
      <c r="P418" s="4">
        <v>11107.505287761298</v>
      </c>
      <c r="Q418" s="4">
        <v>0</v>
      </c>
      <c r="R418" s="4">
        <v>0</v>
      </c>
      <c r="S418" s="16">
        <v>224.5</v>
      </c>
      <c r="T418" s="16">
        <v>0</v>
      </c>
      <c r="U418" s="16" t="s">
        <v>1627</v>
      </c>
      <c r="V418" s="16"/>
      <c r="W418" s="16"/>
      <c r="X418" s="16"/>
      <c r="Y418" s="16"/>
      <c r="Z418" s="16"/>
      <c r="AA418" s="16"/>
      <c r="AB418" s="28" t="str">
        <f>[1]IT!B$2735</f>
        <v>1.(c)</v>
      </c>
      <c r="AC418" s="31" t="str">
        <f>[1]IT!C$2735</f>
        <v>EDISON</v>
      </c>
      <c r="AD418" s="31" t="str">
        <f>[1]IT!D$2735</f>
        <v>CENTRALE TERMOELETTRICA DI TORVISCOSA</v>
      </c>
      <c r="AE418" s="31">
        <f>[1]IT!E$2735</f>
        <v>26668</v>
      </c>
      <c r="AF418" s="31" t="str">
        <f>[1]IT!F$2735</f>
        <v>STR DELLA ZUINA</v>
      </c>
      <c r="AG418" s="31" t="str">
        <f>[1]IT!G$2735</f>
        <v>1200</v>
      </c>
      <c r="AH418" s="31" t="str">
        <f>[1]IT!H$2735</f>
        <v>TORVISCOSA</v>
      </c>
      <c r="AI418" s="31" t="str">
        <f>[1]IT!I$2735</f>
        <v>33050</v>
      </c>
      <c r="AJ418" s="31">
        <f>[1]IT!J$2735</f>
        <v>455</v>
      </c>
      <c r="AK418" s="31">
        <f>[1]IT!K$2735</f>
        <v>0</v>
      </c>
      <c r="AL418" s="31">
        <f>[1]IT!L$2735</f>
        <v>0</v>
      </c>
      <c r="AM418" s="31">
        <f>[1]IT!M$2735</f>
        <v>1220</v>
      </c>
      <c r="AN418" s="42" t="s">
        <v>810</v>
      </c>
    </row>
    <row r="419" spans="1:41" s="5" customFormat="1">
      <c r="A419" s="4" t="s">
        <v>7538</v>
      </c>
      <c r="B419" s="4">
        <v>2012</v>
      </c>
      <c r="C419" s="4" t="s">
        <v>8551</v>
      </c>
      <c r="D419" s="4" t="s">
        <v>8552</v>
      </c>
      <c r="E419" s="4" t="s">
        <v>2026</v>
      </c>
      <c r="F419" s="4">
        <v>149</v>
      </c>
      <c r="G419" s="4" t="s">
        <v>7647</v>
      </c>
      <c r="H419" s="4" t="s">
        <v>7648</v>
      </c>
      <c r="I419" s="4"/>
      <c r="J419" s="4" t="s">
        <v>1627</v>
      </c>
      <c r="K419" s="4">
        <v>692.75</v>
      </c>
      <c r="L419" s="4" t="s">
        <v>27</v>
      </c>
      <c r="M419" s="4">
        <v>0</v>
      </c>
      <c r="N419" s="4">
        <v>0</v>
      </c>
      <c r="O419" s="4">
        <v>0</v>
      </c>
      <c r="P419" s="4">
        <v>10812.801555171</v>
      </c>
      <c r="Q419" s="4">
        <v>0</v>
      </c>
      <c r="R419" s="4">
        <v>0</v>
      </c>
      <c r="S419" s="16">
        <v>223.5</v>
      </c>
      <c r="T419" s="16">
        <v>0</v>
      </c>
      <c r="U419" s="16" t="s">
        <v>1627</v>
      </c>
      <c r="V419" s="16"/>
      <c r="W419" s="16"/>
      <c r="X419" s="16"/>
      <c r="Y419" s="16"/>
      <c r="Z419" s="16"/>
      <c r="AA419" s="16"/>
      <c r="AB419" s="28" t="str">
        <f>[1]IT!B$2735</f>
        <v>1.(c)</v>
      </c>
      <c r="AC419" s="31" t="str">
        <f>[1]IT!C$2735</f>
        <v>EDISON</v>
      </c>
      <c r="AD419" s="31" t="str">
        <f>[1]IT!D$2735</f>
        <v>CENTRALE TERMOELETTRICA DI TORVISCOSA</v>
      </c>
      <c r="AE419" s="31">
        <f>[1]IT!E$2735</f>
        <v>26668</v>
      </c>
      <c r="AF419" s="31" t="str">
        <f>[1]IT!F$2735</f>
        <v>STR DELLA ZUINA</v>
      </c>
      <c r="AG419" s="31" t="str">
        <f>[1]IT!G$2735</f>
        <v>1200</v>
      </c>
      <c r="AH419" s="31" t="str">
        <f>[1]IT!H$2735</f>
        <v>TORVISCOSA</v>
      </c>
      <c r="AI419" s="31" t="str">
        <f>[1]IT!I$2735</f>
        <v>33050</v>
      </c>
      <c r="AJ419" s="31">
        <f>[1]IT!J$2735</f>
        <v>455</v>
      </c>
      <c r="AK419" s="31">
        <f>[1]IT!K$2735</f>
        <v>0</v>
      </c>
      <c r="AL419" s="31">
        <f>[1]IT!L$2735</f>
        <v>0</v>
      </c>
      <c r="AM419" s="31">
        <f>[1]IT!M$2735</f>
        <v>1220</v>
      </c>
      <c r="AN419" s="42" t="s">
        <v>810</v>
      </c>
    </row>
    <row r="420" spans="1:41" s="5" customFormat="1">
      <c r="A420" s="4" t="s">
        <v>7538</v>
      </c>
      <c r="B420" s="4">
        <v>2012</v>
      </c>
      <c r="C420" s="4" t="s">
        <v>7827</v>
      </c>
      <c r="D420" s="4" t="s">
        <v>7828</v>
      </c>
      <c r="E420" s="4" t="s">
        <v>247</v>
      </c>
      <c r="F420" s="4">
        <v>52</v>
      </c>
      <c r="G420" s="4" t="s">
        <v>7829</v>
      </c>
      <c r="H420" s="4" t="s">
        <v>7830</v>
      </c>
      <c r="I420" s="4"/>
      <c r="J420" s="4" t="s">
        <v>1627</v>
      </c>
      <c r="K420" s="4">
        <v>76</v>
      </c>
      <c r="L420" s="4" t="s">
        <v>8</v>
      </c>
      <c r="M420" s="4">
        <v>0</v>
      </c>
      <c r="N420" s="4">
        <v>0</v>
      </c>
      <c r="O420" s="4">
        <v>0</v>
      </c>
      <c r="P420" s="4">
        <v>1270.5761829999999</v>
      </c>
      <c r="Q420" s="4">
        <v>0</v>
      </c>
      <c r="R420" s="4">
        <v>8</v>
      </c>
      <c r="S420" s="16">
        <v>42.53</v>
      </c>
      <c r="T420" s="16">
        <v>0.2</v>
      </c>
      <c r="U420" s="16" t="s">
        <v>1627</v>
      </c>
      <c r="V420" s="16"/>
      <c r="W420" s="16"/>
      <c r="X420" s="16"/>
      <c r="Y420" s="16"/>
      <c r="Z420" s="16"/>
      <c r="AA420" s="16"/>
      <c r="AB420" s="28" t="str">
        <f>[1]IT!B$2737</f>
        <v>6.(b)</v>
      </c>
      <c r="AC420" s="31" t="str">
        <f>[1]IT!C$2737</f>
        <v>BURGO GROUP S.P.A.</v>
      </c>
      <c r="AD420" s="31" t="str">
        <f>[1]IT!D$2737</f>
        <v>BURGO GROUP S.p.A. - Cartiera di Toscolano</v>
      </c>
      <c r="AE420" s="31">
        <f>[1]IT!E$2737</f>
        <v>401</v>
      </c>
      <c r="AF420" s="31" t="str">
        <f>[1]IT!F$2737</f>
        <v>VIA Vespucci</v>
      </c>
      <c r="AG420" s="31" t="str">
        <f>[1]IT!G$2737</f>
        <v>28</v>
      </c>
      <c r="AH420" s="31" t="str">
        <f>[1]IT!H$2737</f>
        <v>TOSCOLANO-MADERNO</v>
      </c>
      <c r="AI420" s="31" t="str">
        <f>[1]IT!I$2737</f>
        <v>25088</v>
      </c>
      <c r="AJ420" s="31">
        <f>[1]IT!J$2737</f>
        <v>0</v>
      </c>
      <c r="AK420" s="31">
        <f>[1]IT!K$2737</f>
        <v>0</v>
      </c>
      <c r="AL420" s="31">
        <f>[1]IT!L$2737</f>
        <v>0</v>
      </c>
      <c r="AM420" s="31">
        <f>[1]IT!M$2737</f>
        <v>0</v>
      </c>
      <c r="AN420" s="42" t="s">
        <v>810</v>
      </c>
      <c r="AO420" s="31"/>
    </row>
    <row r="421" spans="1:41" s="5" customFormat="1">
      <c r="A421" s="4" t="s">
        <v>7538</v>
      </c>
      <c r="B421" s="4">
        <v>2012</v>
      </c>
      <c r="C421" s="4" t="s">
        <v>8209</v>
      </c>
      <c r="D421" s="4" t="s">
        <v>8210</v>
      </c>
      <c r="E421" s="4" t="s">
        <v>591</v>
      </c>
      <c r="F421" s="4">
        <v>98</v>
      </c>
      <c r="G421" s="4" t="s">
        <v>7938</v>
      </c>
      <c r="H421" s="4" t="s">
        <v>8211</v>
      </c>
      <c r="I421" s="4"/>
      <c r="J421" s="4" t="s">
        <v>1627</v>
      </c>
      <c r="K421" s="4">
        <v>291</v>
      </c>
      <c r="L421" s="4" t="s">
        <v>27</v>
      </c>
      <c r="M421" s="4">
        <v>0</v>
      </c>
      <c r="N421" s="4">
        <v>0</v>
      </c>
      <c r="O421" s="4">
        <v>0.180424</v>
      </c>
      <c r="P421" s="4">
        <v>733.42587517842514</v>
      </c>
      <c r="Q421" s="4">
        <v>0</v>
      </c>
      <c r="R421" s="4">
        <v>0</v>
      </c>
      <c r="S421" s="16">
        <v>100.38</v>
      </c>
      <c r="T421" s="16">
        <v>0</v>
      </c>
      <c r="U421" s="16" t="s">
        <v>1627</v>
      </c>
      <c r="V421" s="16"/>
      <c r="W421" s="16"/>
      <c r="X421" s="16"/>
      <c r="Y421" s="16"/>
      <c r="Z421" s="16"/>
      <c r="AA421" s="16"/>
      <c r="AB421" s="28" t="str">
        <f>[1]IT!B$2741</f>
        <v>1.(c)</v>
      </c>
      <c r="AC421" s="31" t="str">
        <f>[1]IT!C$2741</f>
        <v>E.ON Produzione S.p.A</v>
      </c>
      <c r="AD421" s="31" t="str">
        <f>[1]IT!D$2741</f>
        <v>CENTRALE TURBOGAS DI TRAPANI</v>
      </c>
      <c r="AE421" s="31">
        <f>[1]IT!E$2741</f>
        <v>7341</v>
      </c>
      <c r="AF421" s="31" t="str">
        <f>[1]IT!F$2741</f>
        <v>VIA FAVAROTTA</v>
      </c>
      <c r="AG421" s="31" t="str">
        <f>[1]IT!G$2741</f>
        <v>SNC</v>
      </c>
      <c r="AH421" s="31" t="str">
        <f>[1]IT!H$2741</f>
        <v>TRAPANI</v>
      </c>
      <c r="AI421" s="31" t="str">
        <f>[1]IT!I$2741</f>
        <v>91020</v>
      </c>
      <c r="AJ421" s="31">
        <f>[1]IT!J$2741</f>
        <v>128</v>
      </c>
      <c r="AK421" s="31">
        <f>[1]IT!K$2741</f>
        <v>0</v>
      </c>
      <c r="AL421" s="31">
        <f>[1]IT!L$2741</f>
        <v>0</v>
      </c>
      <c r="AM421" s="31">
        <f>[1]IT!M$2741</f>
        <v>0</v>
      </c>
      <c r="AN421" s="8" t="s">
        <v>810</v>
      </c>
    </row>
    <row r="422" spans="1:41" s="5" customFormat="1">
      <c r="A422" s="4" t="s">
        <v>7538</v>
      </c>
      <c r="B422" s="4">
        <v>2012</v>
      </c>
      <c r="C422" s="4" t="s">
        <v>8212</v>
      </c>
      <c r="D422" s="4" t="s">
        <v>8213</v>
      </c>
      <c r="E422" s="4" t="s">
        <v>473</v>
      </c>
      <c r="F422" s="4">
        <v>99</v>
      </c>
      <c r="G422" s="4" t="s">
        <v>7938</v>
      </c>
      <c r="H422" s="4" t="s">
        <v>8211</v>
      </c>
      <c r="I422" s="4"/>
      <c r="J422" s="4" t="s">
        <v>1627</v>
      </c>
      <c r="K422" s="4">
        <v>291</v>
      </c>
      <c r="L422" s="4" t="s">
        <v>27</v>
      </c>
      <c r="M422" s="4">
        <v>0</v>
      </c>
      <c r="N422" s="4">
        <v>0</v>
      </c>
      <c r="O422" s="4">
        <v>0</v>
      </c>
      <c r="P422" s="4">
        <v>227.76236492157491</v>
      </c>
      <c r="Q422" s="4">
        <v>0</v>
      </c>
      <c r="R422" s="4">
        <v>0</v>
      </c>
      <c r="S422" s="16">
        <v>27.82</v>
      </c>
      <c r="T422" s="16">
        <v>0</v>
      </c>
      <c r="U422" s="16" t="s">
        <v>1627</v>
      </c>
      <c r="V422" s="16"/>
      <c r="W422" s="16"/>
      <c r="X422" s="16"/>
      <c r="Y422" s="16"/>
      <c r="Z422" s="16"/>
      <c r="AA422" s="16"/>
      <c r="AB422" s="28" t="str">
        <f>[1]IT!B$2741</f>
        <v>1.(c)</v>
      </c>
      <c r="AC422" s="31" t="str">
        <f>[1]IT!C$2741</f>
        <v>E.ON Produzione S.p.A</v>
      </c>
      <c r="AD422" s="31" t="str">
        <f>[1]IT!D$2741</f>
        <v>CENTRALE TURBOGAS DI TRAPANI</v>
      </c>
      <c r="AE422" s="31">
        <f>[1]IT!E$2741</f>
        <v>7341</v>
      </c>
      <c r="AF422" s="31" t="str">
        <f>[1]IT!F$2741</f>
        <v>VIA FAVAROTTA</v>
      </c>
      <c r="AG422" s="31" t="str">
        <f>[1]IT!G$2741</f>
        <v>SNC</v>
      </c>
      <c r="AH422" s="31" t="str">
        <f>[1]IT!H$2741</f>
        <v>TRAPANI</v>
      </c>
      <c r="AI422" s="31" t="str">
        <f>[1]IT!I$2741</f>
        <v>91020</v>
      </c>
      <c r="AJ422" s="31">
        <f>[1]IT!J$2741</f>
        <v>128</v>
      </c>
      <c r="AK422" s="31">
        <f>[1]IT!K$2741</f>
        <v>0</v>
      </c>
      <c r="AL422" s="31">
        <f>[1]IT!L$2741</f>
        <v>0</v>
      </c>
      <c r="AM422" s="31">
        <f>[1]IT!M$2741</f>
        <v>0</v>
      </c>
      <c r="AN422" s="8" t="s">
        <v>810</v>
      </c>
    </row>
    <row r="423" spans="1:41" s="5" customFormat="1">
      <c r="A423" s="4" t="s">
        <v>7538</v>
      </c>
      <c r="B423" s="4">
        <v>2012</v>
      </c>
      <c r="C423" s="4" t="s">
        <v>8221</v>
      </c>
      <c r="D423" s="4" t="s">
        <v>8222</v>
      </c>
      <c r="E423" s="4" t="s">
        <v>2031</v>
      </c>
      <c r="F423" s="4">
        <v>150</v>
      </c>
      <c r="G423" s="4" t="s">
        <v>7647</v>
      </c>
      <c r="H423" s="4" t="s">
        <v>8223</v>
      </c>
      <c r="I423" s="4"/>
      <c r="J423" s="4" t="s">
        <v>1627</v>
      </c>
      <c r="K423" s="4">
        <v>299</v>
      </c>
      <c r="L423" s="4" t="s">
        <v>27</v>
      </c>
      <c r="M423" s="4">
        <v>0</v>
      </c>
      <c r="N423" s="4">
        <v>0</v>
      </c>
      <c r="O423" s="4">
        <v>0</v>
      </c>
      <c r="P423" s="4">
        <v>1015.7758608195001</v>
      </c>
      <c r="Q423" s="4">
        <v>0</v>
      </c>
      <c r="R423" s="4">
        <v>0</v>
      </c>
      <c r="S423" s="16">
        <v>64.680000000000007</v>
      </c>
      <c r="T423" s="16">
        <v>0</v>
      </c>
      <c r="U423" s="16" t="s">
        <v>1627</v>
      </c>
      <c r="V423" s="16"/>
      <c r="W423" s="16"/>
      <c r="X423" s="16"/>
      <c r="Y423" s="16"/>
      <c r="Z423" s="16"/>
      <c r="AA423" s="16"/>
      <c r="AB423" s="28" t="str">
        <f>[1]IT!B$2749</f>
        <v>1.(c)</v>
      </c>
      <c r="AC423" s="31" t="str">
        <f>[1]IT!C$2749</f>
        <v>EDISON</v>
      </c>
      <c r="AD423" s="31" t="str">
        <f>[1]IT!D$2749</f>
        <v>CENTRALE TERMOELETTRICA DI SAN QUIRICO</v>
      </c>
      <c r="AE423" s="31">
        <f>[1]IT!E$2749</f>
        <v>5003</v>
      </c>
      <c r="AF423" s="31" t="str">
        <f>[1]IT!F$2749</f>
        <v>PLE ZUCCHERIFICIO-SAN QUIRICO</v>
      </c>
      <c r="AG423" s="31" t="str">
        <f>[1]IT!G$2749</f>
        <v>3</v>
      </c>
      <c r="AH423" s="31" t="str">
        <f>[1]IT!H$2749</f>
        <v>TRECASALI</v>
      </c>
      <c r="AI423" s="31" t="str">
        <f>[1]IT!I$2749</f>
        <v>43010</v>
      </c>
      <c r="AJ423" s="31">
        <f>[1]IT!J$2749</f>
        <v>0</v>
      </c>
      <c r="AK423" s="31">
        <f>[1]IT!K$2749</f>
        <v>0</v>
      </c>
      <c r="AL423" s="31">
        <f>[1]IT!L$2749</f>
        <v>0</v>
      </c>
      <c r="AM423" s="31">
        <f>[1]IT!M$2749</f>
        <v>0</v>
      </c>
      <c r="AN423" s="8" t="s">
        <v>810</v>
      </c>
    </row>
    <row r="424" spans="1:41" s="5" customFormat="1">
      <c r="A424" s="4" t="s">
        <v>7538</v>
      </c>
      <c r="B424" s="4">
        <v>2012</v>
      </c>
      <c r="C424" s="4" t="s">
        <v>7655</v>
      </c>
      <c r="D424" s="4" t="s">
        <v>7656</v>
      </c>
      <c r="E424" s="4" t="s">
        <v>3078</v>
      </c>
      <c r="F424" s="4">
        <v>381</v>
      </c>
      <c r="G424" s="4" t="s">
        <v>7657</v>
      </c>
      <c r="H424" s="4" t="s">
        <v>7658</v>
      </c>
      <c r="I424" s="4"/>
      <c r="J424" s="4" t="s">
        <v>633</v>
      </c>
      <c r="K424" s="4">
        <v>60.5</v>
      </c>
      <c r="L424" s="4" t="s">
        <v>8</v>
      </c>
      <c r="M424" s="4">
        <v>0</v>
      </c>
      <c r="N424" s="4">
        <v>0</v>
      </c>
      <c r="O424" s="4">
        <v>0.47920877298000003</v>
      </c>
      <c r="P424" s="4">
        <v>0</v>
      </c>
      <c r="Q424" s="4">
        <v>145.64390520000001</v>
      </c>
      <c r="R424" s="4">
        <v>0.259813393762023</v>
      </c>
      <c r="S424" s="16">
        <v>13.9556904625247</v>
      </c>
      <c r="T424" s="16">
        <v>7.1834009153544903E-2</v>
      </c>
      <c r="U424" s="16" t="s">
        <v>1627</v>
      </c>
      <c r="V424" s="16"/>
      <c r="W424" s="16"/>
      <c r="X424" s="16"/>
      <c r="Y424" s="16"/>
      <c r="Z424" s="16"/>
      <c r="AA424" s="16"/>
      <c r="AB424" s="28" t="str">
        <f>[1]IT!B$2755</f>
        <v>1.(a)</v>
      </c>
      <c r="AC424" s="31" t="str">
        <f>[1]IT!C$2755</f>
        <v>SARPOM S.R.L.</v>
      </c>
      <c r="AD424" s="31" t="str">
        <f>[1]IT!D$2755</f>
        <v>RAFFINERIA SARPOM DI TRECATE</v>
      </c>
      <c r="AE424" s="31">
        <f>[1]IT!E$2755</f>
        <v>103</v>
      </c>
      <c r="AF424" s="31" t="str">
        <f>[1]IT!F$2755</f>
        <v>VIA VIGEVANO</v>
      </c>
      <c r="AG424" s="31" t="str">
        <f>[1]IT!G$2755</f>
        <v>43</v>
      </c>
      <c r="AH424" s="31" t="str">
        <f>[1]IT!H$2755</f>
        <v>TRECATE</v>
      </c>
      <c r="AI424" s="31" t="str">
        <f>[1]IT!I$2755</f>
        <v>28069</v>
      </c>
      <c r="AJ424" s="31">
        <f>[1]IT!J$2755</f>
        <v>2060</v>
      </c>
      <c r="AK424" s="31">
        <f>[1]IT!K$2755</f>
        <v>3570</v>
      </c>
      <c r="AL424" s="31">
        <f>[1]IT!L$2755</f>
        <v>0</v>
      </c>
      <c r="AM424" s="31">
        <f>[1]IT!M$2755</f>
        <v>1060</v>
      </c>
      <c r="AN424" s="42" t="s">
        <v>810</v>
      </c>
      <c r="AO424" s="31"/>
    </row>
    <row r="425" spans="1:41" s="5" customFormat="1">
      <c r="A425" s="4" t="s">
        <v>7538</v>
      </c>
      <c r="B425" s="4">
        <v>2012</v>
      </c>
      <c r="C425" s="4" t="s">
        <v>7659</v>
      </c>
      <c r="D425" s="4" t="s">
        <v>7660</v>
      </c>
      <c r="E425" s="4" t="s">
        <v>3082</v>
      </c>
      <c r="F425" s="4">
        <v>382</v>
      </c>
      <c r="G425" s="4" t="s">
        <v>7657</v>
      </c>
      <c r="H425" s="4" t="s">
        <v>7658</v>
      </c>
      <c r="I425" s="4"/>
      <c r="J425" s="4" t="s">
        <v>633</v>
      </c>
      <c r="K425" s="4">
        <v>60.5</v>
      </c>
      <c r="L425" s="4" t="s">
        <v>8</v>
      </c>
      <c r="M425" s="4">
        <v>0</v>
      </c>
      <c r="N425" s="4">
        <v>0</v>
      </c>
      <c r="O425" s="4">
        <v>2.5746543424000001</v>
      </c>
      <c r="P425" s="4">
        <v>0</v>
      </c>
      <c r="Q425" s="4">
        <v>424.33783634999998</v>
      </c>
      <c r="R425" s="4">
        <v>0.78599296617479197</v>
      </c>
      <c r="S425" s="16">
        <v>40.750669198074696</v>
      </c>
      <c r="T425" s="16">
        <v>0.21010351511150899</v>
      </c>
      <c r="U425" s="16" t="s">
        <v>1627</v>
      </c>
      <c r="V425" s="16"/>
      <c r="W425" s="16"/>
      <c r="X425" s="16"/>
      <c r="Y425" s="16"/>
      <c r="Z425" s="16"/>
      <c r="AA425" s="16"/>
      <c r="AB425" s="28" t="str">
        <f>[1]IT!B$2755</f>
        <v>1.(a)</v>
      </c>
      <c r="AC425" s="31" t="str">
        <f>[1]IT!C$2755</f>
        <v>SARPOM S.R.L.</v>
      </c>
      <c r="AD425" s="31" t="str">
        <f>[1]IT!D$2755</f>
        <v>RAFFINERIA SARPOM DI TRECATE</v>
      </c>
      <c r="AE425" s="31">
        <f>[1]IT!E$2755</f>
        <v>103</v>
      </c>
      <c r="AF425" s="31" t="str">
        <f>[1]IT!F$2755</f>
        <v>VIA VIGEVANO</v>
      </c>
      <c r="AG425" s="31" t="str">
        <f>[1]IT!G$2755</f>
        <v>43</v>
      </c>
      <c r="AH425" s="31" t="str">
        <f>[1]IT!H$2755</f>
        <v>TRECATE</v>
      </c>
      <c r="AI425" s="31" t="str">
        <f>[1]IT!I$2755</f>
        <v>28069</v>
      </c>
      <c r="AJ425" s="31">
        <f>[1]IT!J$2755</f>
        <v>2060</v>
      </c>
      <c r="AK425" s="31">
        <f>[1]IT!K$2755</f>
        <v>3570</v>
      </c>
      <c r="AL425" s="31">
        <f>[1]IT!L$2755</f>
        <v>0</v>
      </c>
      <c r="AM425" s="31">
        <f>[1]IT!M$2755</f>
        <v>1060</v>
      </c>
      <c r="AN425" s="42" t="s">
        <v>810</v>
      </c>
      <c r="AO425" s="31"/>
    </row>
    <row r="426" spans="1:41" s="5" customFormat="1">
      <c r="A426" s="4" t="s">
        <v>7538</v>
      </c>
      <c r="B426" s="4">
        <v>2012</v>
      </c>
      <c r="C426" s="4" t="s">
        <v>7731</v>
      </c>
      <c r="D426" s="4" t="s">
        <v>7732</v>
      </c>
      <c r="E426" s="4" t="s">
        <v>3086</v>
      </c>
      <c r="F426" s="4">
        <v>383</v>
      </c>
      <c r="G426" s="4" t="s">
        <v>7657</v>
      </c>
      <c r="H426" s="4" t="s">
        <v>7658</v>
      </c>
      <c r="I426" s="4"/>
      <c r="J426" s="4" t="s">
        <v>633</v>
      </c>
      <c r="K426" s="4">
        <v>63.5</v>
      </c>
      <c r="L426" s="4" t="s">
        <v>8</v>
      </c>
      <c r="M426" s="4">
        <v>0</v>
      </c>
      <c r="N426" s="4">
        <v>0</v>
      </c>
      <c r="O426" s="4">
        <v>3.626365651</v>
      </c>
      <c r="P426" s="4">
        <v>0</v>
      </c>
      <c r="Q426" s="4">
        <v>598.61905278999996</v>
      </c>
      <c r="R426" s="4">
        <v>1.1081142264807899</v>
      </c>
      <c r="S426" s="16">
        <v>57.455905789400802</v>
      </c>
      <c r="T426" s="16">
        <v>0.29623176581391197</v>
      </c>
      <c r="U426" s="16" t="s">
        <v>1627</v>
      </c>
      <c r="V426" s="16"/>
      <c r="W426" s="16"/>
      <c r="X426" s="16"/>
      <c r="Y426" s="16"/>
      <c r="Z426" s="16"/>
      <c r="AA426" s="16"/>
      <c r="AB426" s="28" t="str">
        <f>[1]IT!B$2755</f>
        <v>1.(a)</v>
      </c>
      <c r="AC426" s="31" t="str">
        <f>[1]IT!C$2755</f>
        <v>SARPOM S.R.L.</v>
      </c>
      <c r="AD426" s="31" t="str">
        <f>[1]IT!D$2755</f>
        <v>RAFFINERIA SARPOM DI TRECATE</v>
      </c>
      <c r="AE426" s="31">
        <f>[1]IT!E$2755</f>
        <v>103</v>
      </c>
      <c r="AF426" s="31" t="str">
        <f>[1]IT!F$2755</f>
        <v>VIA VIGEVANO</v>
      </c>
      <c r="AG426" s="31" t="str">
        <f>[1]IT!G$2755</f>
        <v>43</v>
      </c>
      <c r="AH426" s="31" t="str">
        <f>[1]IT!H$2755</f>
        <v>TRECATE</v>
      </c>
      <c r="AI426" s="31" t="str">
        <f>[1]IT!I$2755</f>
        <v>28069</v>
      </c>
      <c r="AJ426" s="31">
        <f>[1]IT!J$2755</f>
        <v>2060</v>
      </c>
      <c r="AK426" s="31">
        <f>[1]IT!K$2755</f>
        <v>3570</v>
      </c>
      <c r="AL426" s="31">
        <f>[1]IT!L$2755</f>
        <v>0</v>
      </c>
      <c r="AM426" s="31">
        <f>[1]IT!M$2755</f>
        <v>1060</v>
      </c>
      <c r="AN426" s="42" t="s">
        <v>810</v>
      </c>
      <c r="AO426" s="31"/>
    </row>
    <row r="427" spans="1:41" s="5" customFormat="1">
      <c r="A427" s="4" t="s">
        <v>7538</v>
      </c>
      <c r="B427" s="4">
        <v>2012</v>
      </c>
      <c r="C427" s="4" t="s">
        <v>7757</v>
      </c>
      <c r="D427" s="4" t="s">
        <v>7758</v>
      </c>
      <c r="E427" s="4" t="s">
        <v>3090</v>
      </c>
      <c r="F427" s="4">
        <v>384</v>
      </c>
      <c r="G427" s="4" t="s">
        <v>7657</v>
      </c>
      <c r="H427" s="4" t="s">
        <v>7658</v>
      </c>
      <c r="I427" s="4"/>
      <c r="J427" s="4" t="s">
        <v>633</v>
      </c>
      <c r="K427" s="4">
        <v>65.819999999999993</v>
      </c>
      <c r="L427" s="4" t="s">
        <v>8</v>
      </c>
      <c r="M427" s="4">
        <v>0</v>
      </c>
      <c r="N427" s="4">
        <v>0</v>
      </c>
      <c r="O427" s="4">
        <v>0</v>
      </c>
      <c r="P427" s="4">
        <v>0</v>
      </c>
      <c r="Q427" s="4">
        <v>1355.2492990000001</v>
      </c>
      <c r="R427" s="4">
        <v>2.3104342866227099</v>
      </c>
      <c r="S427" s="16">
        <v>129.66576377000001</v>
      </c>
      <c r="T427" s="16">
        <v>0.66610947464769199</v>
      </c>
      <c r="U427" s="16" t="s">
        <v>1627</v>
      </c>
      <c r="V427" s="16"/>
      <c r="W427" s="16"/>
      <c r="X427" s="16"/>
      <c r="Y427" s="16"/>
      <c r="Z427" s="16"/>
      <c r="AA427" s="16"/>
      <c r="AB427" s="28" t="str">
        <f>[1]IT!B$2755</f>
        <v>1.(a)</v>
      </c>
      <c r="AC427" s="31" t="str">
        <f>[1]IT!C$2755</f>
        <v>SARPOM S.R.L.</v>
      </c>
      <c r="AD427" s="31" t="str">
        <f>[1]IT!D$2755</f>
        <v>RAFFINERIA SARPOM DI TRECATE</v>
      </c>
      <c r="AE427" s="31">
        <f>[1]IT!E$2755</f>
        <v>103</v>
      </c>
      <c r="AF427" s="31" t="str">
        <f>[1]IT!F$2755</f>
        <v>VIA VIGEVANO</v>
      </c>
      <c r="AG427" s="31" t="str">
        <f>[1]IT!G$2755</f>
        <v>43</v>
      </c>
      <c r="AH427" s="31" t="str">
        <f>[1]IT!H$2755</f>
        <v>TRECATE</v>
      </c>
      <c r="AI427" s="31" t="str">
        <f>[1]IT!I$2755</f>
        <v>28069</v>
      </c>
      <c r="AJ427" s="31">
        <f>[1]IT!J$2755</f>
        <v>2060</v>
      </c>
      <c r="AK427" s="31">
        <f>[1]IT!K$2755</f>
        <v>3570</v>
      </c>
      <c r="AL427" s="31">
        <f>[1]IT!L$2755</f>
        <v>0</v>
      </c>
      <c r="AM427" s="31">
        <f>[1]IT!M$2755</f>
        <v>1060</v>
      </c>
      <c r="AN427" s="42" t="s">
        <v>810</v>
      </c>
      <c r="AO427" s="31"/>
    </row>
    <row r="428" spans="1:41" s="5" customFormat="1">
      <c r="A428" s="4" t="s">
        <v>7538</v>
      </c>
      <c r="B428" s="4">
        <v>2012</v>
      </c>
      <c r="C428" s="4" t="s">
        <v>7979</v>
      </c>
      <c r="D428" s="4" t="s">
        <v>7980</v>
      </c>
      <c r="E428" s="4" t="s">
        <v>3094</v>
      </c>
      <c r="F428" s="4">
        <v>385</v>
      </c>
      <c r="G428" s="4" t="s">
        <v>7657</v>
      </c>
      <c r="H428" s="4" t="s">
        <v>7658</v>
      </c>
      <c r="I428" s="4"/>
      <c r="J428" s="4" t="s">
        <v>633</v>
      </c>
      <c r="K428" s="4">
        <v>116</v>
      </c>
      <c r="L428" s="4" t="s">
        <v>8</v>
      </c>
      <c r="M428" s="4">
        <v>0</v>
      </c>
      <c r="N428" s="4">
        <v>0</v>
      </c>
      <c r="O428" s="4">
        <v>0</v>
      </c>
      <c r="P428" s="4">
        <v>0</v>
      </c>
      <c r="Q428" s="4">
        <v>796.58953117999999</v>
      </c>
      <c r="R428" s="4">
        <v>1.36177001333016</v>
      </c>
      <c r="S428" s="16">
        <v>76.425003680000003</v>
      </c>
      <c r="T428" s="16">
        <v>0.392604937271891</v>
      </c>
      <c r="U428" s="16" t="s">
        <v>1627</v>
      </c>
      <c r="V428" s="16"/>
      <c r="W428" s="16"/>
      <c r="X428" s="16"/>
      <c r="Y428" s="16"/>
      <c r="Z428" s="16"/>
      <c r="AA428" s="16"/>
      <c r="AB428" s="28" t="str">
        <f>[1]IT!B$2755</f>
        <v>1.(a)</v>
      </c>
      <c r="AC428" s="31" t="str">
        <f>[1]IT!C$2755</f>
        <v>SARPOM S.R.L.</v>
      </c>
      <c r="AD428" s="31" t="str">
        <f>[1]IT!D$2755</f>
        <v>RAFFINERIA SARPOM DI TRECATE</v>
      </c>
      <c r="AE428" s="31">
        <f>[1]IT!E$2755</f>
        <v>103</v>
      </c>
      <c r="AF428" s="31" t="str">
        <f>[1]IT!F$2755</f>
        <v>VIA VIGEVANO</v>
      </c>
      <c r="AG428" s="31" t="str">
        <f>[1]IT!G$2755</f>
        <v>43</v>
      </c>
      <c r="AH428" s="31" t="str">
        <f>[1]IT!H$2755</f>
        <v>TRECATE</v>
      </c>
      <c r="AI428" s="31" t="str">
        <f>[1]IT!I$2755</f>
        <v>28069</v>
      </c>
      <c r="AJ428" s="31">
        <f>[1]IT!J$2755</f>
        <v>2060</v>
      </c>
      <c r="AK428" s="31">
        <f>[1]IT!K$2755</f>
        <v>3570</v>
      </c>
      <c r="AL428" s="31">
        <f>[1]IT!L$2755</f>
        <v>0</v>
      </c>
      <c r="AM428" s="31">
        <f>[1]IT!M$2755</f>
        <v>1060</v>
      </c>
      <c r="AN428" s="42" t="s">
        <v>810</v>
      </c>
      <c r="AO428" s="31"/>
    </row>
    <row r="429" spans="1:41" s="5" customFormat="1">
      <c r="A429" s="4" t="s">
        <v>7538</v>
      </c>
      <c r="B429" s="4">
        <v>2012</v>
      </c>
      <c r="C429" s="4" t="s">
        <v>8051</v>
      </c>
      <c r="D429" s="4" t="s">
        <v>8052</v>
      </c>
      <c r="E429" s="4" t="s">
        <v>3098</v>
      </c>
      <c r="F429" s="4">
        <v>386</v>
      </c>
      <c r="G429" s="4" t="s">
        <v>7657</v>
      </c>
      <c r="H429" s="4" t="s">
        <v>7658</v>
      </c>
      <c r="I429" s="4"/>
      <c r="J429" s="4" t="s">
        <v>633</v>
      </c>
      <c r="K429" s="4">
        <v>139.5</v>
      </c>
      <c r="L429" s="4" t="s">
        <v>8</v>
      </c>
      <c r="M429" s="4">
        <v>0</v>
      </c>
      <c r="N429" s="4">
        <v>0</v>
      </c>
      <c r="O429" s="4">
        <v>1556.5091611</v>
      </c>
      <c r="P429" s="4">
        <v>0</v>
      </c>
      <c r="Q429" s="4">
        <v>1751.2957610000001</v>
      </c>
      <c r="R429" s="4">
        <v>840.75153138329495</v>
      </c>
      <c r="S429" s="16">
        <v>608.10060309000005</v>
      </c>
      <c r="T429" s="16">
        <v>20.368574127720599</v>
      </c>
      <c r="U429" s="16" t="s">
        <v>1627</v>
      </c>
      <c r="V429" s="16"/>
      <c r="W429" s="16"/>
      <c r="X429" s="16"/>
      <c r="Y429" s="16"/>
      <c r="Z429" s="16"/>
      <c r="AA429" s="16"/>
      <c r="AB429" s="28" t="str">
        <f>[1]IT!B$2755</f>
        <v>1.(a)</v>
      </c>
      <c r="AC429" s="31" t="str">
        <f>[1]IT!C$2755</f>
        <v>SARPOM S.R.L.</v>
      </c>
      <c r="AD429" s="31" t="str">
        <f>[1]IT!D$2755</f>
        <v>RAFFINERIA SARPOM DI TRECATE</v>
      </c>
      <c r="AE429" s="31">
        <f>[1]IT!E$2755</f>
        <v>103</v>
      </c>
      <c r="AF429" s="31" t="str">
        <f>[1]IT!F$2755</f>
        <v>VIA VIGEVANO</v>
      </c>
      <c r="AG429" s="31" t="str">
        <f>[1]IT!G$2755</f>
        <v>43</v>
      </c>
      <c r="AH429" s="31" t="str">
        <f>[1]IT!H$2755</f>
        <v>TRECATE</v>
      </c>
      <c r="AI429" s="31" t="str">
        <f>[1]IT!I$2755</f>
        <v>28069</v>
      </c>
      <c r="AJ429" s="31">
        <f>[1]IT!J$2755</f>
        <v>2060</v>
      </c>
      <c r="AK429" s="31">
        <f>[1]IT!K$2755</f>
        <v>3570</v>
      </c>
      <c r="AL429" s="31">
        <f>[1]IT!L$2755</f>
        <v>0</v>
      </c>
      <c r="AM429" s="31">
        <f>[1]IT!M$2755</f>
        <v>1060</v>
      </c>
      <c r="AN429" s="42" t="s">
        <v>810</v>
      </c>
      <c r="AO429" s="31"/>
    </row>
    <row r="430" spans="1:41" s="5" customFormat="1">
      <c r="A430" s="4" t="s">
        <v>7538</v>
      </c>
      <c r="B430" s="4">
        <v>2012</v>
      </c>
      <c r="C430" s="4" t="s">
        <v>8053</v>
      </c>
      <c r="D430" s="4" t="s">
        <v>8054</v>
      </c>
      <c r="E430" s="4" t="s">
        <v>3073</v>
      </c>
      <c r="F430" s="4">
        <v>380</v>
      </c>
      <c r="G430" s="4" t="s">
        <v>7657</v>
      </c>
      <c r="H430" s="4" t="s">
        <v>7658</v>
      </c>
      <c r="I430" s="4"/>
      <c r="J430" s="4" t="s">
        <v>1627</v>
      </c>
      <c r="K430" s="4">
        <v>143</v>
      </c>
      <c r="L430" s="4" t="s">
        <v>27</v>
      </c>
      <c r="M430" s="4">
        <v>0</v>
      </c>
      <c r="N430" s="4">
        <v>0</v>
      </c>
      <c r="O430" s="4">
        <v>27.817391074</v>
      </c>
      <c r="P430" s="4">
        <v>0</v>
      </c>
      <c r="Q430" s="4">
        <v>3468.5168803000001</v>
      </c>
      <c r="R430" s="4">
        <v>6.8573353635592698</v>
      </c>
      <c r="S430" s="16">
        <v>181.4</v>
      </c>
      <c r="T430" s="16">
        <v>1.8848316482841501</v>
      </c>
      <c r="U430" s="16" t="s">
        <v>1627</v>
      </c>
      <c r="V430" s="16"/>
      <c r="W430" s="16"/>
      <c r="X430" s="16"/>
      <c r="Y430" s="16"/>
      <c r="Z430" s="16"/>
      <c r="AA430" s="16"/>
      <c r="AB430" s="28" t="str">
        <f>[1]IT!B$2755</f>
        <v>1.(a)</v>
      </c>
      <c r="AC430" s="31" t="str">
        <f>[1]IT!C$2755</f>
        <v>SARPOM S.R.L.</v>
      </c>
      <c r="AD430" s="31" t="str">
        <f>[1]IT!D$2755</f>
        <v>RAFFINERIA SARPOM DI TRECATE</v>
      </c>
      <c r="AE430" s="31">
        <f>[1]IT!E$2755</f>
        <v>103</v>
      </c>
      <c r="AF430" s="31" t="str">
        <f>[1]IT!F$2755</f>
        <v>VIA VIGEVANO</v>
      </c>
      <c r="AG430" s="31" t="str">
        <f>[1]IT!G$2755</f>
        <v>43</v>
      </c>
      <c r="AH430" s="31" t="str">
        <f>[1]IT!H$2755</f>
        <v>TRECATE</v>
      </c>
      <c r="AI430" s="31" t="str">
        <f>[1]IT!I$2755</f>
        <v>28069</v>
      </c>
      <c r="AJ430" s="31">
        <f>[1]IT!J$2755</f>
        <v>2060</v>
      </c>
      <c r="AK430" s="31">
        <f>[1]IT!K$2755</f>
        <v>3570</v>
      </c>
      <c r="AL430" s="31">
        <f>[1]IT!L$2755</f>
        <v>0</v>
      </c>
      <c r="AM430" s="31">
        <f>[1]IT!M$2755</f>
        <v>1060</v>
      </c>
      <c r="AN430" s="42" t="s">
        <v>810</v>
      </c>
      <c r="AO430" s="31"/>
    </row>
    <row r="431" spans="1:41" s="5" customFormat="1">
      <c r="A431" s="4" t="s">
        <v>7538</v>
      </c>
      <c r="B431" s="4">
        <v>2012</v>
      </c>
      <c r="C431" s="4" t="s">
        <v>8096</v>
      </c>
      <c r="D431" s="4" t="s">
        <v>8097</v>
      </c>
      <c r="E431" s="4" t="s">
        <v>2036</v>
      </c>
      <c r="F431" s="4">
        <v>151</v>
      </c>
      <c r="G431" s="4" t="s">
        <v>8098</v>
      </c>
      <c r="H431" s="4" t="s">
        <v>8099</v>
      </c>
      <c r="I431" s="4"/>
      <c r="J431" s="4" t="s">
        <v>1627</v>
      </c>
      <c r="K431" s="4">
        <v>164</v>
      </c>
      <c r="L431" s="4" t="s">
        <v>8</v>
      </c>
      <c r="M431" s="4">
        <v>0</v>
      </c>
      <c r="N431" s="4">
        <v>0</v>
      </c>
      <c r="O431" s="4">
        <v>0</v>
      </c>
      <c r="P431" s="4">
        <v>172.48740323300001</v>
      </c>
      <c r="Q431" s="4">
        <v>929.94255246</v>
      </c>
      <c r="R431" s="4">
        <v>56.68</v>
      </c>
      <c r="S431" s="16">
        <v>53.44</v>
      </c>
      <c r="T431" s="16">
        <v>1.8</v>
      </c>
      <c r="U431" s="16" t="s">
        <v>1627</v>
      </c>
      <c r="V431" s="16"/>
      <c r="W431" s="16"/>
      <c r="X431" s="16"/>
      <c r="Y431" s="16"/>
      <c r="Z431" s="16"/>
      <c r="AA431" s="16"/>
      <c r="AB431" s="28" t="str">
        <f>[1]IT!B$2784</f>
        <v>1.(c)</v>
      </c>
      <c r="AC431" s="31" t="str">
        <f>[1]IT!C$2784</f>
        <v>Elettra Produzione srl</v>
      </c>
      <c r="AD431" s="31" t="str">
        <f>[1]IT!D$2784</f>
        <v>Elettra produzione srl - Centrale di Servola</v>
      </c>
      <c r="AE431" s="31">
        <f>[1]IT!E$2784</f>
        <v>1520</v>
      </c>
      <c r="AF431" s="31" t="str">
        <f>[1]IT!F$2784</f>
        <v>Via di Servola</v>
      </c>
      <c r="AG431" s="31" t="str">
        <f>[1]IT!G$2784</f>
        <v>1</v>
      </c>
      <c r="AH431" s="31" t="str">
        <f>[1]IT!H$2784</f>
        <v>TRIESTE</v>
      </c>
      <c r="AI431" s="31" t="str">
        <f>[1]IT!I$2784</f>
        <v>34145</v>
      </c>
      <c r="AJ431" s="31">
        <f>[1]IT!J$2784</f>
        <v>374</v>
      </c>
      <c r="AK431" s="31">
        <f>[1]IT!K$2784</f>
        <v>226</v>
      </c>
      <c r="AL431" s="31">
        <f>[1]IT!L$2784</f>
        <v>0</v>
      </c>
      <c r="AM431" s="31">
        <f>[1]IT!M$2784</f>
        <v>826</v>
      </c>
      <c r="AN431" s="42" t="s">
        <v>810</v>
      </c>
      <c r="AO431" s="31"/>
    </row>
    <row r="432" spans="1:41" s="5" customFormat="1">
      <c r="A432" s="4" t="s">
        <v>7538</v>
      </c>
      <c r="B432" s="4">
        <v>2012</v>
      </c>
      <c r="C432" s="4" t="s">
        <v>8312</v>
      </c>
      <c r="D432" s="4" t="s">
        <v>8313</v>
      </c>
      <c r="E432" s="4" t="s">
        <v>2040</v>
      </c>
      <c r="F432" s="4">
        <v>152</v>
      </c>
      <c r="G432" s="4" t="s">
        <v>8098</v>
      </c>
      <c r="H432" s="4" t="s">
        <v>8099</v>
      </c>
      <c r="I432" s="4"/>
      <c r="J432" s="4" t="s">
        <v>1627</v>
      </c>
      <c r="K432" s="4">
        <v>380</v>
      </c>
      <c r="L432" s="4" t="s">
        <v>27</v>
      </c>
      <c r="M432" s="4">
        <v>0</v>
      </c>
      <c r="N432" s="4">
        <v>0</v>
      </c>
      <c r="O432" s="4">
        <v>0</v>
      </c>
      <c r="P432" s="4">
        <v>4156.8384370693302</v>
      </c>
      <c r="Q432" s="4">
        <v>3452.0248753999999</v>
      </c>
      <c r="R432" s="4">
        <v>169.57</v>
      </c>
      <c r="S432" s="16">
        <v>320.99</v>
      </c>
      <c r="T432" s="16">
        <v>14.5</v>
      </c>
      <c r="U432" s="16" t="s">
        <v>1627</v>
      </c>
      <c r="V432" s="16"/>
      <c r="W432" s="16"/>
      <c r="X432" s="16"/>
      <c r="Y432" s="16"/>
      <c r="Z432" s="16"/>
      <c r="AA432" s="16"/>
      <c r="AB432" s="28" t="str">
        <f>[1]IT!B$2784</f>
        <v>1.(c)</v>
      </c>
      <c r="AC432" s="31" t="str">
        <f>[1]IT!C$2784</f>
        <v>Elettra Produzione srl</v>
      </c>
      <c r="AD432" s="31" t="str">
        <f>[1]IT!D$2784</f>
        <v>Elettra produzione srl - Centrale di Servola</v>
      </c>
      <c r="AE432" s="31">
        <f>[1]IT!E$2784</f>
        <v>1520</v>
      </c>
      <c r="AF432" s="31" t="str">
        <f>[1]IT!F$2784</f>
        <v>Via di Servola</v>
      </c>
      <c r="AG432" s="31" t="str">
        <f>[1]IT!G$2784</f>
        <v>1</v>
      </c>
      <c r="AH432" s="31" t="str">
        <f>[1]IT!H$2784</f>
        <v>TRIESTE</v>
      </c>
      <c r="AI432" s="31" t="str">
        <f>[1]IT!I$2784</f>
        <v>34145</v>
      </c>
      <c r="AJ432" s="31">
        <f>[1]IT!J$2784</f>
        <v>374</v>
      </c>
      <c r="AK432" s="31">
        <f>[1]IT!K$2784</f>
        <v>226</v>
      </c>
      <c r="AL432" s="31">
        <f>[1]IT!L$2784</f>
        <v>0</v>
      </c>
      <c r="AM432" s="31">
        <f>[1]IT!M$2784</f>
        <v>826</v>
      </c>
      <c r="AN432" s="42" t="s">
        <v>810</v>
      </c>
    </row>
    <row r="433" spans="1:41" s="5" customFormat="1">
      <c r="A433" s="4" t="s">
        <v>7538</v>
      </c>
      <c r="B433" s="4">
        <v>2012</v>
      </c>
      <c r="C433" s="4" t="s">
        <v>8700</v>
      </c>
      <c r="D433" s="4" t="s">
        <v>8701</v>
      </c>
      <c r="E433" s="4" t="s">
        <v>2472</v>
      </c>
      <c r="F433" s="4">
        <v>248</v>
      </c>
      <c r="G433" s="4" t="s">
        <v>7779</v>
      </c>
      <c r="H433" s="4" t="s">
        <v>8702</v>
      </c>
      <c r="I433" s="4"/>
      <c r="J433" s="4" t="s">
        <v>1627</v>
      </c>
      <c r="K433" s="4">
        <v>860</v>
      </c>
      <c r="L433" s="4" t="s">
        <v>27</v>
      </c>
      <c r="M433" s="4">
        <v>0</v>
      </c>
      <c r="N433" s="4">
        <v>0</v>
      </c>
      <c r="O433" s="4">
        <v>0</v>
      </c>
      <c r="P433" s="4">
        <v>118.03803431599999</v>
      </c>
      <c r="Q433" s="4">
        <v>0</v>
      </c>
      <c r="R433" s="4">
        <v>0</v>
      </c>
      <c r="S433" s="16">
        <v>6.92</v>
      </c>
      <c r="T433" s="16">
        <v>0</v>
      </c>
      <c r="U433" s="16" t="s">
        <v>1627</v>
      </c>
      <c r="V433" s="16"/>
      <c r="W433" s="16"/>
      <c r="X433" s="16"/>
      <c r="Y433" s="16"/>
      <c r="Z433" s="16"/>
      <c r="AA433" s="16"/>
      <c r="AB433" s="28" t="str">
        <f>[1]IT!B$2791</f>
        <v>1.(c)</v>
      </c>
      <c r="AC433" s="31" t="str">
        <f>[1]IT!C$2791</f>
        <v>ENEL PRODUZIONE SPA</v>
      </c>
      <c r="AD433" s="31" t="str">
        <f>[1]IT!D$2791</f>
        <v>ENEL PRODUZIONE SPA - CENTRALE DI LERI</v>
      </c>
      <c r="AE433" s="31">
        <f>[1]IT!E$2791</f>
        <v>93</v>
      </c>
      <c r="AF433" s="31" t="str">
        <f>[1]IT!F$2791</f>
        <v>LOC LERI</v>
      </c>
      <c r="AG433" s="31" t="str">
        <f>[1]IT!G$2791</f>
        <v>SNC</v>
      </c>
      <c r="AH433" s="31" t="str">
        <f>[1]IT!H$2791</f>
        <v>TRINO</v>
      </c>
      <c r="AI433" s="31" t="str">
        <f>[1]IT!I$2791</f>
        <v>13039</v>
      </c>
      <c r="AJ433" s="31">
        <f>[1]IT!J$2791</f>
        <v>0</v>
      </c>
      <c r="AK433" s="31">
        <f>[1]IT!K$2791</f>
        <v>0</v>
      </c>
      <c r="AL433" s="31">
        <f>[1]IT!L$2791</f>
        <v>0</v>
      </c>
      <c r="AM433" s="31">
        <f>[1]IT!M$2791</f>
        <v>0</v>
      </c>
      <c r="AN433" s="8" t="s">
        <v>810</v>
      </c>
    </row>
    <row r="434" spans="1:41" s="5" customFormat="1">
      <c r="A434" s="4" t="s">
        <v>7538</v>
      </c>
      <c r="B434" s="4">
        <v>2012</v>
      </c>
      <c r="C434" s="4" t="s">
        <v>8703</v>
      </c>
      <c r="D434" s="4" t="s">
        <v>8704</v>
      </c>
      <c r="E434" s="4" t="s">
        <v>2477</v>
      </c>
      <c r="F434" s="4">
        <v>249</v>
      </c>
      <c r="G434" s="4" t="s">
        <v>7779</v>
      </c>
      <c r="H434" s="4" t="s">
        <v>8702</v>
      </c>
      <c r="I434" s="4"/>
      <c r="J434" s="4" t="s">
        <v>1627</v>
      </c>
      <c r="K434" s="4">
        <v>860</v>
      </c>
      <c r="L434" s="4" t="s">
        <v>27</v>
      </c>
      <c r="M434" s="4">
        <v>0</v>
      </c>
      <c r="N434" s="4">
        <v>0</v>
      </c>
      <c r="O434" s="4">
        <v>0</v>
      </c>
      <c r="P434" s="4">
        <v>99.542718754000006</v>
      </c>
      <c r="Q434" s="4">
        <v>0</v>
      </c>
      <c r="R434" s="4">
        <v>0</v>
      </c>
      <c r="S434" s="16">
        <v>5.88</v>
      </c>
      <c r="T434" s="16">
        <v>0</v>
      </c>
      <c r="U434" s="16" t="s">
        <v>1627</v>
      </c>
      <c r="V434" s="16"/>
      <c r="W434" s="16"/>
      <c r="X434" s="16"/>
      <c r="Y434" s="16"/>
      <c r="Z434" s="16"/>
      <c r="AA434" s="16"/>
      <c r="AB434" s="28" t="str">
        <f>[1]IT!B$2791</f>
        <v>1.(c)</v>
      </c>
      <c r="AC434" s="31" t="str">
        <f>[1]IT!C$2791</f>
        <v>ENEL PRODUZIONE SPA</v>
      </c>
      <c r="AD434" s="31" t="str">
        <f>[1]IT!D$2791</f>
        <v>ENEL PRODUZIONE SPA - CENTRALE DI LERI</v>
      </c>
      <c r="AE434" s="31">
        <f>[1]IT!E$2791</f>
        <v>93</v>
      </c>
      <c r="AF434" s="31" t="str">
        <f>[1]IT!F$2791</f>
        <v>LOC LERI</v>
      </c>
      <c r="AG434" s="31" t="str">
        <f>[1]IT!G$2791</f>
        <v>SNC</v>
      </c>
      <c r="AH434" s="31" t="str">
        <f>[1]IT!H$2791</f>
        <v>TRINO</v>
      </c>
      <c r="AI434" s="31" t="str">
        <f>[1]IT!I$2791</f>
        <v>13039</v>
      </c>
      <c r="AJ434" s="31">
        <f>[1]IT!J$2791</f>
        <v>0</v>
      </c>
      <c r="AK434" s="31">
        <f>[1]IT!K$2791</f>
        <v>0</v>
      </c>
      <c r="AL434" s="31">
        <f>[1]IT!L$2791</f>
        <v>0</v>
      </c>
      <c r="AM434" s="31">
        <f>[1]IT!M$2791</f>
        <v>0</v>
      </c>
      <c r="AN434" s="8" t="s">
        <v>810</v>
      </c>
    </row>
    <row r="435" spans="1:41" s="5" customFormat="1">
      <c r="A435" s="4" t="s">
        <v>7538</v>
      </c>
      <c r="B435" s="4">
        <v>2012</v>
      </c>
      <c r="C435" s="4" t="s">
        <v>8445</v>
      </c>
      <c r="D435" s="4" t="s">
        <v>8446</v>
      </c>
      <c r="E435" s="4" t="s">
        <v>1870</v>
      </c>
      <c r="F435" s="4">
        <v>113</v>
      </c>
      <c r="G435" s="4" t="s">
        <v>8447</v>
      </c>
      <c r="H435" s="4" t="s">
        <v>8448</v>
      </c>
      <c r="I435" s="4"/>
      <c r="J435" s="4" t="s">
        <v>1627</v>
      </c>
      <c r="K435" s="4">
        <v>611.5</v>
      </c>
      <c r="L435" s="4" t="s">
        <v>8</v>
      </c>
      <c r="M435" s="4">
        <v>0</v>
      </c>
      <c r="N435" s="4">
        <v>0</v>
      </c>
      <c r="O435" s="4">
        <v>4.4758398575999996E-2</v>
      </c>
      <c r="P435" s="4">
        <v>39.028458704552001</v>
      </c>
      <c r="Q435" s="4">
        <v>0</v>
      </c>
      <c r="R435" s="4">
        <v>0.03</v>
      </c>
      <c r="S435" s="16">
        <v>1.89</v>
      </c>
      <c r="T435" s="16">
        <v>0.01</v>
      </c>
      <c r="U435" s="16" t="s">
        <v>1627</v>
      </c>
      <c r="V435" s="16"/>
      <c r="W435" s="16"/>
      <c r="X435" s="16"/>
      <c r="Y435" s="16"/>
      <c r="Z435" s="16"/>
      <c r="AA435" s="16"/>
      <c r="AB435" s="28" t="str">
        <f>[1]IT!B$2801</f>
        <v>1.(c)</v>
      </c>
      <c r="AC435" s="31" t="str">
        <f>[1]IT!C$2801</f>
        <v>EDIPOWER</v>
      </c>
      <c r="AD435" s="31" t="str">
        <f>[1]IT!D$2801</f>
        <v>CENTRALE TERMOELETTRICA DI TURBIGO</v>
      </c>
      <c r="AE435" s="31">
        <f>[1]IT!E$2801</f>
        <v>318</v>
      </c>
      <c r="AF435" s="31" t="str">
        <f>[1]IT!F$2801</f>
        <v>VIA CENTRALE TERMICA</v>
      </c>
      <c r="AG435" s="31" t="str">
        <f>[1]IT!G$2801</f>
        <v>SNC</v>
      </c>
      <c r="AH435" s="31" t="str">
        <f>[1]IT!H$2801</f>
        <v>TURBIGO</v>
      </c>
      <c r="AI435" s="31" t="str">
        <f>[1]IT!I$2801</f>
        <v>20029</v>
      </c>
      <c r="AJ435" s="31">
        <f>[1]IT!J$2801</f>
        <v>194</v>
      </c>
      <c r="AK435" s="31">
        <f>[1]IT!K$2801</f>
        <v>0</v>
      </c>
      <c r="AL435" s="31">
        <f>[1]IT!L$2801</f>
        <v>0</v>
      </c>
      <c r="AM435" s="31">
        <f>[1]IT!M$2801</f>
        <v>635</v>
      </c>
      <c r="AN435" s="8" t="s">
        <v>810</v>
      </c>
    </row>
    <row r="436" spans="1:41" s="5" customFormat="1">
      <c r="A436" s="4" t="s">
        <v>7538</v>
      </c>
      <c r="B436" s="4">
        <v>2012</v>
      </c>
      <c r="C436" s="4" t="s">
        <v>8660</v>
      </c>
      <c r="D436" s="4" t="s">
        <v>8661</v>
      </c>
      <c r="E436" s="4" t="s">
        <v>1875</v>
      </c>
      <c r="F436" s="4">
        <v>114</v>
      </c>
      <c r="G436" s="4" t="s">
        <v>8447</v>
      </c>
      <c r="H436" s="4" t="s">
        <v>8448</v>
      </c>
      <c r="I436" s="4"/>
      <c r="J436" s="4" t="s">
        <v>1627</v>
      </c>
      <c r="K436" s="4">
        <v>765</v>
      </c>
      <c r="L436" s="4" t="s">
        <v>27</v>
      </c>
      <c r="M436" s="4">
        <v>0</v>
      </c>
      <c r="N436" s="4">
        <v>0</v>
      </c>
      <c r="O436" s="4">
        <v>0</v>
      </c>
      <c r="P436" s="4">
        <v>5532.6387865408205</v>
      </c>
      <c r="Q436" s="4">
        <v>0</v>
      </c>
      <c r="R436" s="4">
        <v>0</v>
      </c>
      <c r="S436" s="16">
        <v>95.73</v>
      </c>
      <c r="T436" s="16">
        <v>0</v>
      </c>
      <c r="U436" s="16" t="s">
        <v>1627</v>
      </c>
      <c r="V436" s="16"/>
      <c r="W436" s="16"/>
      <c r="X436" s="16"/>
      <c r="Y436" s="16"/>
      <c r="Z436" s="16"/>
      <c r="AA436" s="16"/>
      <c r="AB436" s="28" t="str">
        <f>[1]IT!B$2801</f>
        <v>1.(c)</v>
      </c>
      <c r="AC436" s="31" t="str">
        <f>[1]IT!C$2801</f>
        <v>EDIPOWER</v>
      </c>
      <c r="AD436" s="31" t="str">
        <f>[1]IT!D$2801</f>
        <v>CENTRALE TERMOELETTRICA DI TURBIGO</v>
      </c>
      <c r="AE436" s="31">
        <f>[1]IT!E$2801</f>
        <v>318</v>
      </c>
      <c r="AF436" s="31" t="str">
        <f>[1]IT!F$2801</f>
        <v>VIA CENTRALE TERMICA</v>
      </c>
      <c r="AG436" s="31" t="str">
        <f>[1]IT!G$2801</f>
        <v>SNC</v>
      </c>
      <c r="AH436" s="31" t="str">
        <f>[1]IT!H$2801</f>
        <v>TURBIGO</v>
      </c>
      <c r="AI436" s="31" t="str">
        <f>[1]IT!I$2801</f>
        <v>20029</v>
      </c>
      <c r="AJ436" s="31">
        <f>[1]IT!J$2801</f>
        <v>194</v>
      </c>
      <c r="AK436" s="31">
        <f>[1]IT!K$2801</f>
        <v>0</v>
      </c>
      <c r="AL436" s="31">
        <f>[1]IT!L$2801</f>
        <v>0</v>
      </c>
      <c r="AM436" s="31">
        <f>[1]IT!M$2801</f>
        <v>635</v>
      </c>
      <c r="AN436" s="8" t="s">
        <v>810</v>
      </c>
    </row>
    <row r="437" spans="1:41" s="5" customFormat="1">
      <c r="A437" s="4" t="s">
        <v>7538</v>
      </c>
      <c r="B437" s="4">
        <v>2012</v>
      </c>
      <c r="C437" s="4" t="s">
        <v>8662</v>
      </c>
      <c r="D437" s="4" t="s">
        <v>8663</v>
      </c>
      <c r="E437" s="4" t="s">
        <v>1879</v>
      </c>
      <c r="F437" s="4">
        <v>115</v>
      </c>
      <c r="G437" s="4" t="s">
        <v>8447</v>
      </c>
      <c r="H437" s="4" t="s">
        <v>8448</v>
      </c>
      <c r="I437" s="4"/>
      <c r="J437" s="4" t="s">
        <v>1627</v>
      </c>
      <c r="K437" s="4">
        <v>765</v>
      </c>
      <c r="L437" s="4" t="s">
        <v>27</v>
      </c>
      <c r="M437" s="4">
        <v>0</v>
      </c>
      <c r="N437" s="4">
        <v>0</v>
      </c>
      <c r="O437" s="4">
        <v>0</v>
      </c>
      <c r="P437" s="4">
        <v>5439.4551071115902</v>
      </c>
      <c r="Q437" s="4">
        <v>0</v>
      </c>
      <c r="R437" s="4">
        <v>0</v>
      </c>
      <c r="S437" s="16">
        <v>84.97</v>
      </c>
      <c r="T437" s="16">
        <v>0</v>
      </c>
      <c r="U437" s="16" t="s">
        <v>1627</v>
      </c>
      <c r="V437" s="16"/>
      <c r="W437" s="16"/>
      <c r="X437" s="16"/>
      <c r="Y437" s="16"/>
      <c r="Z437" s="16"/>
      <c r="AA437" s="16"/>
      <c r="AB437" s="28" t="str">
        <f>[1]IT!B$2801</f>
        <v>1.(c)</v>
      </c>
      <c r="AC437" s="31" t="str">
        <f>[1]IT!C$2801</f>
        <v>EDIPOWER</v>
      </c>
      <c r="AD437" s="31" t="str">
        <f>[1]IT!D$2801</f>
        <v>CENTRALE TERMOELETTRICA DI TURBIGO</v>
      </c>
      <c r="AE437" s="31">
        <f>[1]IT!E$2801</f>
        <v>318</v>
      </c>
      <c r="AF437" s="31" t="str">
        <f>[1]IT!F$2801</f>
        <v>VIA CENTRALE TERMICA</v>
      </c>
      <c r="AG437" s="31" t="str">
        <f>[1]IT!G$2801</f>
        <v>SNC</v>
      </c>
      <c r="AH437" s="31" t="str">
        <f>[1]IT!H$2801</f>
        <v>TURBIGO</v>
      </c>
      <c r="AI437" s="31" t="str">
        <f>[1]IT!I$2801</f>
        <v>20029</v>
      </c>
      <c r="AJ437" s="31">
        <f>[1]IT!J$2801</f>
        <v>194</v>
      </c>
      <c r="AK437" s="31">
        <f>[1]IT!K$2801</f>
        <v>0</v>
      </c>
      <c r="AL437" s="31">
        <f>[1]IT!L$2801</f>
        <v>0</v>
      </c>
      <c r="AM437" s="31">
        <f>[1]IT!M$2801</f>
        <v>635</v>
      </c>
      <c r="AN437" s="8" t="s">
        <v>810</v>
      </c>
    </row>
    <row r="438" spans="1:41" s="5" customFormat="1">
      <c r="A438" s="4" t="s">
        <v>7538</v>
      </c>
      <c r="B438" s="4">
        <v>2012</v>
      </c>
      <c r="C438" s="4" t="s">
        <v>8664</v>
      </c>
      <c r="D438" s="4" t="s">
        <v>8665</v>
      </c>
      <c r="E438" s="4" t="s">
        <v>1884</v>
      </c>
      <c r="F438" s="4">
        <v>116</v>
      </c>
      <c r="G438" s="4" t="s">
        <v>8447</v>
      </c>
      <c r="H438" s="4" t="s">
        <v>8448</v>
      </c>
      <c r="I438" s="4"/>
      <c r="J438" s="4" t="s">
        <v>1627</v>
      </c>
      <c r="K438" s="4">
        <v>771.5</v>
      </c>
      <c r="L438" s="4" t="s">
        <v>8</v>
      </c>
      <c r="M438" s="4">
        <v>0</v>
      </c>
      <c r="N438" s="4">
        <v>0</v>
      </c>
      <c r="O438" s="4">
        <v>1.7210685134000001</v>
      </c>
      <c r="P438" s="4">
        <v>11.321396631423999</v>
      </c>
      <c r="Q438" s="4">
        <v>0</v>
      </c>
      <c r="R438" s="4">
        <v>0.01</v>
      </c>
      <c r="S438" s="16">
        <v>0.72</v>
      </c>
      <c r="T438" s="16">
        <v>0.02</v>
      </c>
      <c r="U438" s="16" t="s">
        <v>1627</v>
      </c>
      <c r="V438" s="16"/>
      <c r="W438" s="16"/>
      <c r="X438" s="16"/>
      <c r="Y438" s="16"/>
      <c r="Z438" s="16"/>
      <c r="AA438" s="16"/>
      <c r="AB438" s="28" t="str">
        <f>[1]IT!B$2801</f>
        <v>1.(c)</v>
      </c>
      <c r="AC438" s="31" t="str">
        <f>[1]IT!C$2801</f>
        <v>EDIPOWER</v>
      </c>
      <c r="AD438" s="31" t="str">
        <f>[1]IT!D$2801</f>
        <v>CENTRALE TERMOELETTRICA DI TURBIGO</v>
      </c>
      <c r="AE438" s="31">
        <f>[1]IT!E$2801</f>
        <v>318</v>
      </c>
      <c r="AF438" s="31" t="str">
        <f>[1]IT!F$2801</f>
        <v>VIA CENTRALE TERMICA</v>
      </c>
      <c r="AG438" s="31" t="str">
        <f>[1]IT!G$2801</f>
        <v>SNC</v>
      </c>
      <c r="AH438" s="31" t="str">
        <f>[1]IT!H$2801</f>
        <v>TURBIGO</v>
      </c>
      <c r="AI438" s="31" t="str">
        <f>[1]IT!I$2801</f>
        <v>20029</v>
      </c>
      <c r="AJ438" s="31">
        <f>[1]IT!J$2801</f>
        <v>194</v>
      </c>
      <c r="AK438" s="31">
        <f>[1]IT!K$2801</f>
        <v>0</v>
      </c>
      <c r="AL438" s="31">
        <f>[1]IT!L$2801</f>
        <v>0</v>
      </c>
      <c r="AM438" s="31">
        <f>[1]IT!M$2801</f>
        <v>635</v>
      </c>
      <c r="AN438" s="8" t="s">
        <v>810</v>
      </c>
    </row>
    <row r="439" spans="1:41" s="5" customFormat="1">
      <c r="A439" s="4" t="s">
        <v>7538</v>
      </c>
      <c r="B439" s="4">
        <v>2012</v>
      </c>
      <c r="C439" s="4" t="s">
        <v>8670</v>
      </c>
      <c r="D439" s="4" t="s">
        <v>8671</v>
      </c>
      <c r="E439" s="4" t="s">
        <v>1889</v>
      </c>
      <c r="F439" s="4">
        <v>117</v>
      </c>
      <c r="G439" s="4" t="s">
        <v>8447</v>
      </c>
      <c r="H439" s="4" t="s">
        <v>8448</v>
      </c>
      <c r="I439" s="4"/>
      <c r="J439" s="4" t="s">
        <v>1627</v>
      </c>
      <c r="K439" s="4">
        <v>792.5</v>
      </c>
      <c r="L439" s="4" t="s">
        <v>8</v>
      </c>
      <c r="M439" s="4">
        <v>0</v>
      </c>
      <c r="N439" s="4">
        <v>0</v>
      </c>
      <c r="O439" s="4">
        <v>5.6716587765000002</v>
      </c>
      <c r="P439" s="4">
        <v>270.34432623735199</v>
      </c>
      <c r="Q439" s="4">
        <v>0</v>
      </c>
      <c r="R439" s="4">
        <v>0.3</v>
      </c>
      <c r="S439" s="16">
        <v>10.19</v>
      </c>
      <c r="T439" s="16">
        <v>0.21</v>
      </c>
      <c r="U439" s="16" t="s">
        <v>1627</v>
      </c>
      <c r="V439" s="16"/>
      <c r="W439" s="16"/>
      <c r="X439" s="16"/>
      <c r="Y439" s="16"/>
      <c r="Z439" s="16"/>
      <c r="AA439" s="16"/>
      <c r="AB439" s="28" t="str">
        <f>[1]IT!B$2801</f>
        <v>1.(c)</v>
      </c>
      <c r="AC439" s="31" t="str">
        <f>[1]IT!C$2801</f>
        <v>EDIPOWER</v>
      </c>
      <c r="AD439" s="31" t="str">
        <f>[1]IT!D$2801</f>
        <v>CENTRALE TERMOELETTRICA DI TURBIGO</v>
      </c>
      <c r="AE439" s="31">
        <f>[1]IT!E$2801</f>
        <v>318</v>
      </c>
      <c r="AF439" s="31" t="str">
        <f>[1]IT!F$2801</f>
        <v>VIA CENTRALE TERMICA</v>
      </c>
      <c r="AG439" s="31" t="str">
        <f>[1]IT!G$2801</f>
        <v>SNC</v>
      </c>
      <c r="AH439" s="31" t="str">
        <f>[1]IT!H$2801</f>
        <v>TURBIGO</v>
      </c>
      <c r="AI439" s="31" t="str">
        <f>[1]IT!I$2801</f>
        <v>20029</v>
      </c>
      <c r="AJ439" s="31">
        <f>[1]IT!J$2801</f>
        <v>194</v>
      </c>
      <c r="AK439" s="31">
        <f>[1]IT!K$2801</f>
        <v>0</v>
      </c>
      <c r="AL439" s="31">
        <f>[1]IT!L$2801</f>
        <v>0</v>
      </c>
      <c r="AM439" s="31">
        <f>[1]IT!M$2801</f>
        <v>635</v>
      </c>
      <c r="AN439" s="8" t="s">
        <v>810</v>
      </c>
    </row>
    <row r="440" spans="1:41" s="5" customFormat="1">
      <c r="A440" s="4" t="s">
        <v>7538</v>
      </c>
      <c r="B440" s="4">
        <v>2012</v>
      </c>
      <c r="C440" s="4" t="s">
        <v>8346</v>
      </c>
      <c r="D440" s="4" t="s">
        <v>8347</v>
      </c>
      <c r="E440" s="4" t="s">
        <v>2491</v>
      </c>
      <c r="F440" s="4">
        <v>252</v>
      </c>
      <c r="G440" s="4" t="s">
        <v>7779</v>
      </c>
      <c r="H440" s="4" t="s">
        <v>8348</v>
      </c>
      <c r="I440" s="4"/>
      <c r="J440" s="4" t="s">
        <v>1627</v>
      </c>
      <c r="K440" s="4">
        <v>415</v>
      </c>
      <c r="L440" s="4" t="s">
        <v>8</v>
      </c>
      <c r="M440" s="4">
        <v>0</v>
      </c>
      <c r="N440" s="4">
        <v>5635.6615975000004</v>
      </c>
      <c r="O440" s="4">
        <v>3.8635510289999999</v>
      </c>
      <c r="P440" s="4">
        <v>558.47320135999996</v>
      </c>
      <c r="Q440" s="4">
        <v>0</v>
      </c>
      <c r="R440" s="4">
        <v>226</v>
      </c>
      <c r="S440" s="16">
        <v>300</v>
      </c>
      <c r="T440" s="16">
        <v>3.7</v>
      </c>
      <c r="U440" s="16" t="s">
        <v>1627</v>
      </c>
      <c r="V440" s="16"/>
      <c r="W440" s="16"/>
      <c r="X440" s="16"/>
      <c r="Y440" s="16"/>
      <c r="Z440" s="16"/>
      <c r="AA440" s="16"/>
      <c r="AB440" s="28" t="str">
        <f>[1]IT!B$2851</f>
        <v>1.(c)</v>
      </c>
      <c r="AC440" s="31" t="str">
        <f>[1]IT!C$2851</f>
        <v>ENEL PRODUZIONE SPA</v>
      </c>
      <c r="AD440" s="31" t="str">
        <f>[1]IT!D$2851</f>
        <v>IMPIANTO TERMOELETTRICO DI FUSINA</v>
      </c>
      <c r="AE440" s="31">
        <f>[1]IT!E$2851</f>
        <v>640</v>
      </c>
      <c r="AF440" s="31" t="str">
        <f>[1]IT!F$2851</f>
        <v>VIA DEI CANTIERI - MALCONTENTA</v>
      </c>
      <c r="AG440" s="31" t="str">
        <f>[1]IT!G$2851</f>
        <v>5</v>
      </c>
      <c r="AH440" s="31" t="str">
        <f>[1]IT!H$2851</f>
        <v>VENEZIA</v>
      </c>
      <c r="AI440" s="31" t="str">
        <f>[1]IT!I$2851</f>
        <v>30176</v>
      </c>
      <c r="AJ440" s="31">
        <f>[1]IT!J$2851</f>
        <v>2310</v>
      </c>
      <c r="AK440" s="31">
        <f>[1]IT!K$2851</f>
        <v>2010</v>
      </c>
      <c r="AL440" s="31">
        <f>[1]IT!L$2851</f>
        <v>0</v>
      </c>
      <c r="AM440" s="31">
        <f>[1]IT!M$2851</f>
        <v>4210</v>
      </c>
      <c r="AN440" s="8" t="s">
        <v>810</v>
      </c>
    </row>
    <row r="441" spans="1:41" s="5" customFormat="1">
      <c r="A441" s="4" t="s">
        <v>7538</v>
      </c>
      <c r="B441" s="4">
        <v>2012</v>
      </c>
      <c r="C441" s="4" t="s">
        <v>8413</v>
      </c>
      <c r="D441" s="4" t="s">
        <v>8414</v>
      </c>
      <c r="E441" s="4" t="s">
        <v>2495</v>
      </c>
      <c r="F441" s="4">
        <v>253</v>
      </c>
      <c r="G441" s="4" t="s">
        <v>7779</v>
      </c>
      <c r="H441" s="4" t="s">
        <v>8348</v>
      </c>
      <c r="I441" s="4"/>
      <c r="J441" s="4" t="s">
        <v>1627</v>
      </c>
      <c r="K441" s="4">
        <v>431</v>
      </c>
      <c r="L441" s="4" t="s">
        <v>8</v>
      </c>
      <c r="M441" s="4">
        <v>0</v>
      </c>
      <c r="N441" s="4">
        <v>6451.1777886999998</v>
      </c>
      <c r="O441" s="4">
        <v>1.5648300150000001</v>
      </c>
      <c r="P441" s="4">
        <v>244.20695098000004</v>
      </c>
      <c r="Q441" s="4">
        <v>0</v>
      </c>
      <c r="R441" s="4">
        <v>198</v>
      </c>
      <c r="S441" s="16">
        <v>312</v>
      </c>
      <c r="T441" s="16">
        <v>3.2</v>
      </c>
      <c r="U441" s="16" t="s">
        <v>1627</v>
      </c>
      <c r="V441" s="16"/>
      <c r="W441" s="16"/>
      <c r="X441" s="16"/>
      <c r="Y441" s="16"/>
      <c r="Z441" s="16"/>
      <c r="AA441" s="16"/>
      <c r="AB441" s="28" t="str">
        <f>[1]IT!B$2851</f>
        <v>1.(c)</v>
      </c>
      <c r="AC441" s="31" t="str">
        <f>[1]IT!C$2851</f>
        <v>ENEL PRODUZIONE SPA</v>
      </c>
      <c r="AD441" s="31" t="str">
        <f>[1]IT!D$2851</f>
        <v>IMPIANTO TERMOELETTRICO DI FUSINA</v>
      </c>
      <c r="AE441" s="31">
        <f>[1]IT!E$2851</f>
        <v>640</v>
      </c>
      <c r="AF441" s="31" t="str">
        <f>[1]IT!F$2851</f>
        <v>VIA DEI CANTIERI - MALCONTENTA</v>
      </c>
      <c r="AG441" s="31" t="str">
        <f>[1]IT!G$2851</f>
        <v>5</v>
      </c>
      <c r="AH441" s="31" t="str">
        <f>[1]IT!H$2851</f>
        <v>VENEZIA</v>
      </c>
      <c r="AI441" s="31" t="str">
        <f>[1]IT!I$2851</f>
        <v>30176</v>
      </c>
      <c r="AJ441" s="31">
        <f>[1]IT!J$2851</f>
        <v>2310</v>
      </c>
      <c r="AK441" s="31">
        <f>[1]IT!K$2851</f>
        <v>2010</v>
      </c>
      <c r="AL441" s="31">
        <f>[1]IT!L$2851</f>
        <v>0</v>
      </c>
      <c r="AM441" s="31">
        <f>[1]IT!M$2851</f>
        <v>4210</v>
      </c>
      <c r="AN441" s="8" t="s">
        <v>810</v>
      </c>
    </row>
    <row r="442" spans="1:41" s="5" customFormat="1">
      <c r="A442" s="4" t="s">
        <v>7538</v>
      </c>
      <c r="B442" s="4">
        <v>2012</v>
      </c>
      <c r="C442" s="4" t="s">
        <v>8415</v>
      </c>
      <c r="D442" s="4" t="s">
        <v>8416</v>
      </c>
      <c r="E442" s="4" t="s">
        <v>2500</v>
      </c>
      <c r="F442" s="4">
        <v>254</v>
      </c>
      <c r="G442" s="4" t="s">
        <v>7779</v>
      </c>
      <c r="H442" s="4" t="s">
        <v>8348</v>
      </c>
      <c r="I442" s="4"/>
      <c r="J442" s="4" t="s">
        <v>1627</v>
      </c>
      <c r="K442" s="4">
        <v>431</v>
      </c>
      <c r="L442" s="4" t="s">
        <v>8</v>
      </c>
      <c r="M442" s="4">
        <v>0</v>
      </c>
      <c r="N442" s="4">
        <v>0</v>
      </c>
      <c r="O442" s="4">
        <v>0</v>
      </c>
      <c r="P442" s="4">
        <v>0</v>
      </c>
      <c r="Q442" s="4">
        <v>0</v>
      </c>
      <c r="R442" s="4">
        <v>0</v>
      </c>
      <c r="S442" s="16">
        <v>0</v>
      </c>
      <c r="T442" s="16">
        <v>0</v>
      </c>
      <c r="U442" s="16" t="s">
        <v>1627</v>
      </c>
      <c r="V442" s="16"/>
      <c r="W442" s="16"/>
      <c r="X442" s="16"/>
      <c r="Y442" s="16"/>
      <c r="Z442" s="16"/>
      <c r="AA442" s="16"/>
      <c r="AB442" s="28" t="str">
        <f>[1]IT!B$2851</f>
        <v>1.(c)</v>
      </c>
      <c r="AC442" s="31" t="str">
        <f>[1]IT!C$2851</f>
        <v>ENEL PRODUZIONE SPA</v>
      </c>
      <c r="AD442" s="31" t="str">
        <f>[1]IT!D$2851</f>
        <v>IMPIANTO TERMOELETTRICO DI FUSINA</v>
      </c>
      <c r="AE442" s="31">
        <f>[1]IT!E$2851</f>
        <v>640</v>
      </c>
      <c r="AF442" s="31" t="str">
        <f>[1]IT!F$2851</f>
        <v>VIA DEI CANTIERI - MALCONTENTA</v>
      </c>
      <c r="AG442" s="31" t="str">
        <f>[1]IT!G$2851</f>
        <v>5</v>
      </c>
      <c r="AH442" s="31" t="str">
        <f>[1]IT!H$2851</f>
        <v>VENEZIA</v>
      </c>
      <c r="AI442" s="31" t="str">
        <f>[1]IT!I$2851</f>
        <v>30176</v>
      </c>
      <c r="AJ442" s="31">
        <f>[1]IT!J$2851</f>
        <v>2310</v>
      </c>
      <c r="AK442" s="31">
        <f>[1]IT!K$2851</f>
        <v>2010</v>
      </c>
      <c r="AL442" s="31">
        <f>[1]IT!L$2851</f>
        <v>0</v>
      </c>
      <c r="AM442" s="31">
        <f>[1]IT!M$2851</f>
        <v>4210</v>
      </c>
      <c r="AN442" s="8" t="s">
        <v>810</v>
      </c>
    </row>
    <row r="443" spans="1:41" s="5" customFormat="1">
      <c r="A443" s="4" t="s">
        <v>7538</v>
      </c>
      <c r="B443" s="4">
        <v>2012</v>
      </c>
      <c r="C443" s="4" t="s">
        <v>8729</v>
      </c>
      <c r="D443" s="4" t="s">
        <v>8730</v>
      </c>
      <c r="E443" s="4" t="s">
        <v>2505</v>
      </c>
      <c r="F443" s="4">
        <v>255</v>
      </c>
      <c r="G443" s="4" t="s">
        <v>7779</v>
      </c>
      <c r="H443" s="4" t="s">
        <v>8348</v>
      </c>
      <c r="I443" s="4"/>
      <c r="J443" s="4" t="s">
        <v>1627</v>
      </c>
      <c r="K443" s="4">
        <v>1586</v>
      </c>
      <c r="L443" s="4" t="s">
        <v>8</v>
      </c>
      <c r="M443" s="4">
        <v>0</v>
      </c>
      <c r="N443" s="4">
        <v>33119.425381000001</v>
      </c>
      <c r="O443" s="4">
        <v>8.9236866330000009</v>
      </c>
      <c r="P443" s="4">
        <v>743.29701609999995</v>
      </c>
      <c r="Q443" s="4">
        <v>0</v>
      </c>
      <c r="R443" s="4">
        <v>1588</v>
      </c>
      <c r="S443" s="16">
        <v>1676</v>
      </c>
      <c r="T443" s="16">
        <v>16</v>
      </c>
      <c r="U443" s="16" t="s">
        <v>1627</v>
      </c>
      <c r="V443" s="16"/>
      <c r="W443" s="16"/>
      <c r="X443" s="16"/>
      <c r="Y443" s="16"/>
      <c r="Z443" s="16"/>
      <c r="AA443" s="16"/>
      <c r="AB443" s="28" t="str">
        <f>[1]IT!B$2851</f>
        <v>1.(c)</v>
      </c>
      <c r="AC443" s="31" t="str">
        <f>[1]IT!C$2851</f>
        <v>ENEL PRODUZIONE SPA</v>
      </c>
      <c r="AD443" s="31" t="str">
        <f>[1]IT!D$2851</f>
        <v>IMPIANTO TERMOELETTRICO DI FUSINA</v>
      </c>
      <c r="AE443" s="31">
        <f>[1]IT!E$2851</f>
        <v>640</v>
      </c>
      <c r="AF443" s="31" t="str">
        <f>[1]IT!F$2851</f>
        <v>VIA DEI CANTIERI - MALCONTENTA</v>
      </c>
      <c r="AG443" s="31" t="str">
        <f>[1]IT!G$2851</f>
        <v>5</v>
      </c>
      <c r="AH443" s="31" t="str">
        <f>[1]IT!H$2851</f>
        <v>VENEZIA</v>
      </c>
      <c r="AI443" s="31" t="str">
        <f>[1]IT!I$2851</f>
        <v>30176</v>
      </c>
      <c r="AJ443" s="31">
        <f>[1]IT!J$2851</f>
        <v>2310</v>
      </c>
      <c r="AK443" s="31">
        <f>[1]IT!K$2851</f>
        <v>2010</v>
      </c>
      <c r="AL443" s="31">
        <f>[1]IT!L$2851</f>
        <v>0</v>
      </c>
      <c r="AM443" s="31">
        <f>[1]IT!M$2851</f>
        <v>4210</v>
      </c>
      <c r="AN443" s="8" t="s">
        <v>810</v>
      </c>
    </row>
    <row r="444" spans="1:41" s="5" customFormat="1">
      <c r="A444" s="4" t="s">
        <v>7538</v>
      </c>
      <c r="B444" s="4">
        <v>2012</v>
      </c>
      <c r="C444" s="4" t="s">
        <v>7909</v>
      </c>
      <c r="D444" s="4" t="s">
        <v>7910</v>
      </c>
      <c r="E444" s="4" t="s">
        <v>2527</v>
      </c>
      <c r="F444" s="4">
        <v>260</v>
      </c>
      <c r="G444" s="4" t="s">
        <v>7911</v>
      </c>
      <c r="H444" s="4" t="s">
        <v>7912</v>
      </c>
      <c r="I444" s="4"/>
      <c r="J444" s="4" t="s">
        <v>1627</v>
      </c>
      <c r="K444" s="4">
        <v>95.5</v>
      </c>
      <c r="L444" s="4" t="s">
        <v>27</v>
      </c>
      <c r="M444" s="4">
        <v>0</v>
      </c>
      <c r="N444" s="4">
        <v>0</v>
      </c>
      <c r="O444" s="4">
        <v>0</v>
      </c>
      <c r="P444" s="4">
        <v>0</v>
      </c>
      <c r="Q444" s="4">
        <v>1773.926964</v>
      </c>
      <c r="R444" s="4">
        <v>9.1999999999999993</v>
      </c>
      <c r="S444" s="16">
        <v>187</v>
      </c>
      <c r="T444" s="16">
        <v>6.5</v>
      </c>
      <c r="U444" s="16" t="s">
        <v>1627</v>
      </c>
      <c r="V444" s="16"/>
      <c r="W444" s="16"/>
      <c r="X444" s="16"/>
      <c r="Y444" s="16"/>
      <c r="Z444" s="16"/>
      <c r="AA444" s="16"/>
      <c r="AB444" s="28" t="str">
        <f>[1]IT!B$2857</f>
        <v>1.(a)</v>
      </c>
      <c r="AC444" s="31" t="str">
        <f>[1]IT!C$2857</f>
        <v>ENI S.P.A.</v>
      </c>
      <c r="AD444" s="31" t="str">
        <f>[1]IT!D$2857</f>
        <v>Raffineria di Venezia</v>
      </c>
      <c r="AE444" s="31">
        <f>[1]IT!E$2857</f>
        <v>626</v>
      </c>
      <c r="AF444" s="31" t="str">
        <f>[1]IT!F$2857</f>
        <v>Via dei Petroli</v>
      </c>
      <c r="AG444" s="31" t="str">
        <f>[1]IT!G$2857</f>
        <v>4</v>
      </c>
      <c r="AH444" s="31" t="str">
        <f>[1]IT!H$2857</f>
        <v>VENEZIA</v>
      </c>
      <c r="AI444" s="31" t="str">
        <f>[1]IT!I$2857</f>
        <v>30175</v>
      </c>
      <c r="AJ444" s="31">
        <f>[1]IT!J$2857</f>
        <v>869</v>
      </c>
      <c r="AK444" s="31">
        <f>[1]IT!K$2857</f>
        <v>1320</v>
      </c>
      <c r="AL444" s="31">
        <f>[1]IT!L$2857</f>
        <v>0</v>
      </c>
      <c r="AM444" s="31">
        <f>[1]IT!M$2857</f>
        <v>522</v>
      </c>
      <c r="AN444" s="42" t="s">
        <v>810</v>
      </c>
      <c r="AO444" s="31"/>
    </row>
    <row r="445" spans="1:41" s="5" customFormat="1">
      <c r="A445" s="4" t="s">
        <v>7538</v>
      </c>
      <c r="B445" s="4">
        <v>2012</v>
      </c>
      <c r="C445" s="4" t="s">
        <v>8321</v>
      </c>
      <c r="D445" s="4" t="s">
        <v>8322</v>
      </c>
      <c r="E445" s="4" t="s">
        <v>2522</v>
      </c>
      <c r="F445" s="4">
        <v>259</v>
      </c>
      <c r="G445" s="4" t="s">
        <v>7911</v>
      </c>
      <c r="H445" s="4" t="s">
        <v>7912</v>
      </c>
      <c r="I445" s="4"/>
      <c r="J445" s="4" t="s">
        <v>633</v>
      </c>
      <c r="K445" s="4">
        <v>383.6</v>
      </c>
      <c r="L445" s="4" t="s">
        <v>8</v>
      </c>
      <c r="M445" s="4">
        <v>0</v>
      </c>
      <c r="N445" s="4">
        <v>0</v>
      </c>
      <c r="O445" s="4">
        <v>3344.7310360000001</v>
      </c>
      <c r="P445" s="4">
        <v>0</v>
      </c>
      <c r="Q445" s="4">
        <v>2734.2328510000002</v>
      </c>
      <c r="R445" s="4">
        <v>1308</v>
      </c>
      <c r="S445" s="16">
        <v>682</v>
      </c>
      <c r="T445" s="16">
        <v>96.2</v>
      </c>
      <c r="U445" s="16" t="s">
        <v>1627</v>
      </c>
      <c r="V445" s="16"/>
      <c r="W445" s="16"/>
      <c r="X445" s="16"/>
      <c r="Y445" s="16"/>
      <c r="Z445" s="16"/>
      <c r="AA445" s="16"/>
      <c r="AB445" s="28" t="str">
        <f>[1]IT!B$2857</f>
        <v>1.(a)</v>
      </c>
      <c r="AC445" s="31" t="str">
        <f>[1]IT!C$2857</f>
        <v>ENI S.P.A.</v>
      </c>
      <c r="AD445" s="31" t="str">
        <f>[1]IT!D$2857</f>
        <v>Raffineria di Venezia</v>
      </c>
      <c r="AE445" s="31">
        <f>[1]IT!E$2857</f>
        <v>626</v>
      </c>
      <c r="AF445" s="31" t="str">
        <f>[1]IT!F$2857</f>
        <v>Via dei Petroli</v>
      </c>
      <c r="AG445" s="31" t="str">
        <f>[1]IT!G$2857</f>
        <v>4</v>
      </c>
      <c r="AH445" s="31" t="str">
        <f>[1]IT!H$2857</f>
        <v>VENEZIA</v>
      </c>
      <c r="AI445" s="31" t="str">
        <f>[1]IT!I$2857</f>
        <v>30175</v>
      </c>
      <c r="AJ445" s="31">
        <f>[1]IT!J$2857</f>
        <v>869</v>
      </c>
      <c r="AK445" s="31">
        <f>[1]IT!K$2857</f>
        <v>1320</v>
      </c>
      <c r="AL445" s="31">
        <f>[1]IT!L$2857</f>
        <v>0</v>
      </c>
      <c r="AM445" s="31">
        <f>[1]IT!M$2857</f>
        <v>522</v>
      </c>
      <c r="AN445" s="8" t="s">
        <v>810</v>
      </c>
    </row>
    <row r="446" spans="1:41" s="5" customFormat="1">
      <c r="A446" s="4" t="s">
        <v>7538</v>
      </c>
      <c r="B446" s="4">
        <v>2012</v>
      </c>
      <c r="C446" s="4" t="s">
        <v>7633</v>
      </c>
      <c r="D446" s="4" t="s">
        <v>7634</v>
      </c>
      <c r="E446" s="4" t="s">
        <v>2990</v>
      </c>
      <c r="F446" s="4">
        <v>362</v>
      </c>
      <c r="G446" s="4" t="s">
        <v>7635</v>
      </c>
      <c r="H446" s="4" t="s">
        <v>7636</v>
      </c>
      <c r="I446" s="4"/>
      <c r="J446" s="4" t="s">
        <v>1627</v>
      </c>
      <c r="K446" s="4">
        <v>58.14</v>
      </c>
      <c r="L446" s="4" t="s">
        <v>8</v>
      </c>
      <c r="M446" s="4">
        <v>0</v>
      </c>
      <c r="N446" s="4">
        <v>0</v>
      </c>
      <c r="O446" s="4">
        <v>0</v>
      </c>
      <c r="P446" s="4">
        <v>0</v>
      </c>
      <c r="Q446" s="4">
        <v>506.65066811000003</v>
      </c>
      <c r="R446" s="4">
        <v>1.6459402168978302E-2</v>
      </c>
      <c r="S446" s="16">
        <v>28.1826452665834</v>
      </c>
      <c r="T446" s="16">
        <v>0.129613580825089</v>
      </c>
      <c r="U446" s="16" t="s">
        <v>1627</v>
      </c>
      <c r="V446" s="16"/>
      <c r="W446" s="16"/>
      <c r="X446" s="16"/>
      <c r="Y446" s="16"/>
      <c r="Z446" s="16"/>
      <c r="AA446" s="16"/>
      <c r="AB446" s="41" t="str">
        <f>[1]IT!B$2858</f>
        <v>4.(a)</v>
      </c>
      <c r="AC446" s="24" t="str">
        <f>[1]IT!C$2858</f>
        <v>versalis S.p.A</v>
      </c>
      <c r="AD446" s="24" t="str">
        <f>[1]IT!D$2858</f>
        <v>Stabilimento di P.to Marghera</v>
      </c>
      <c r="AE446" s="24">
        <f>[1]IT!E$2858</f>
        <v>634</v>
      </c>
      <c r="AF446" s="24" t="str">
        <f>[1]IT!F$2858</f>
        <v>VIA DELLA CHIMICA</v>
      </c>
      <c r="AG446" s="24" t="str">
        <f>[1]IT!G$2858</f>
        <v>5</v>
      </c>
      <c r="AH446" s="24" t="str">
        <f>[1]IT!H$2858</f>
        <v>VENEZIA</v>
      </c>
      <c r="AI446" s="24" t="str">
        <f>[1]IT!I$2858</f>
        <v>30176</v>
      </c>
      <c r="AJ446" s="24">
        <f>[1]IT!J$2858</f>
        <v>834</v>
      </c>
      <c r="AK446" s="24">
        <f>[1]IT!K$2858</f>
        <v>0</v>
      </c>
      <c r="AL446" s="24">
        <f>[1]IT!L$2858</f>
        <v>0</v>
      </c>
      <c r="AM446" s="24">
        <f>[1]IT!M$2858</f>
        <v>780</v>
      </c>
      <c r="AN446" s="42" t="s">
        <v>810</v>
      </c>
      <c r="AO446" s="31"/>
    </row>
    <row r="447" spans="1:41" s="5" customFormat="1">
      <c r="A447" s="4" t="s">
        <v>7538</v>
      </c>
      <c r="B447" s="4">
        <v>2012</v>
      </c>
      <c r="C447" s="4" t="s">
        <v>8047</v>
      </c>
      <c r="D447" s="4" t="s">
        <v>8048</v>
      </c>
      <c r="E447" s="4" t="s">
        <v>2995</v>
      </c>
      <c r="F447" s="4">
        <v>363</v>
      </c>
      <c r="G447" s="4" t="s">
        <v>7635</v>
      </c>
      <c r="H447" s="4" t="s">
        <v>7636</v>
      </c>
      <c r="I447" s="4"/>
      <c r="J447" s="4" t="s">
        <v>1627</v>
      </c>
      <c r="K447" s="4">
        <v>139</v>
      </c>
      <c r="L447" s="4" t="s">
        <v>8</v>
      </c>
      <c r="M447" s="4">
        <v>0</v>
      </c>
      <c r="N447" s="4">
        <v>0</v>
      </c>
      <c r="O447" s="4">
        <v>445.22683531000001</v>
      </c>
      <c r="P447" s="4">
        <v>346.42971277159103</v>
      </c>
      <c r="Q447" s="4">
        <v>160.79311013</v>
      </c>
      <c r="R447" s="4">
        <v>9.5399999999999991</v>
      </c>
      <c r="S447" s="16">
        <v>63.57</v>
      </c>
      <c r="T447" s="16">
        <v>1.1599999999999999</v>
      </c>
      <c r="U447" s="16" t="s">
        <v>1627</v>
      </c>
      <c r="V447" s="16"/>
      <c r="W447" s="16"/>
      <c r="X447" s="16"/>
      <c r="Y447" s="16"/>
      <c r="Z447" s="16"/>
      <c r="AA447" s="16"/>
      <c r="AB447" s="41" t="str">
        <f>[1]IT!B$2858</f>
        <v>4.(a)</v>
      </c>
      <c r="AC447" s="24" t="str">
        <f>[1]IT!C$2858</f>
        <v>versalis S.p.A</v>
      </c>
      <c r="AD447" s="24" t="str">
        <f>[1]IT!D$2858</f>
        <v>Stabilimento di P.to Marghera</v>
      </c>
      <c r="AE447" s="24">
        <f>[1]IT!E$2858</f>
        <v>634</v>
      </c>
      <c r="AF447" s="24" t="str">
        <f>[1]IT!F$2858</f>
        <v>VIA DELLA CHIMICA</v>
      </c>
      <c r="AG447" s="24" t="str">
        <f>[1]IT!G$2858</f>
        <v>5</v>
      </c>
      <c r="AH447" s="24" t="str">
        <f>[1]IT!H$2858</f>
        <v>VENEZIA</v>
      </c>
      <c r="AI447" s="24" t="str">
        <f>[1]IT!I$2858</f>
        <v>30176</v>
      </c>
      <c r="AJ447" s="24">
        <f>[1]IT!J$2858</f>
        <v>834</v>
      </c>
      <c r="AK447" s="24">
        <f>[1]IT!K$2858</f>
        <v>0</v>
      </c>
      <c r="AL447" s="24">
        <f>[1]IT!L$2858</f>
        <v>0</v>
      </c>
      <c r="AM447" s="24">
        <f>[1]IT!M$2858</f>
        <v>780</v>
      </c>
      <c r="AN447" s="42" t="s">
        <v>810</v>
      </c>
      <c r="AO447" s="31"/>
    </row>
    <row r="448" spans="1:41" s="5" customFormat="1">
      <c r="A448" s="4" t="s">
        <v>7538</v>
      </c>
      <c r="B448" s="4">
        <v>2012</v>
      </c>
      <c r="C448" s="4" t="s">
        <v>8049</v>
      </c>
      <c r="D448" s="4" t="s">
        <v>8050</v>
      </c>
      <c r="E448" s="4" t="s">
        <v>2999</v>
      </c>
      <c r="F448" s="4">
        <v>364</v>
      </c>
      <c r="G448" s="4" t="s">
        <v>7635</v>
      </c>
      <c r="H448" s="4" t="s">
        <v>7636</v>
      </c>
      <c r="I448" s="4"/>
      <c r="J448" s="4" t="s">
        <v>1627</v>
      </c>
      <c r="K448" s="4">
        <v>139</v>
      </c>
      <c r="L448" s="4" t="s">
        <v>8</v>
      </c>
      <c r="M448" s="4">
        <v>0</v>
      </c>
      <c r="N448" s="4">
        <v>0</v>
      </c>
      <c r="O448" s="4">
        <v>1057.8515646999999</v>
      </c>
      <c r="P448" s="4">
        <v>726.88769707017298</v>
      </c>
      <c r="Q448" s="4">
        <v>351.92963322999998</v>
      </c>
      <c r="R448" s="4">
        <v>29.33</v>
      </c>
      <c r="S448" s="16">
        <v>108.66</v>
      </c>
      <c r="T448" s="16">
        <v>11.77</v>
      </c>
      <c r="U448" s="16" t="s">
        <v>1627</v>
      </c>
      <c r="V448" s="16"/>
      <c r="W448" s="16"/>
      <c r="X448" s="16"/>
      <c r="Y448" s="16"/>
      <c r="Z448" s="16"/>
      <c r="AA448" s="16"/>
      <c r="AB448" s="41" t="str">
        <f>[1]IT!B$2858</f>
        <v>4.(a)</v>
      </c>
      <c r="AC448" s="24" t="str">
        <f>[1]IT!C$2858</f>
        <v>versalis S.p.A</v>
      </c>
      <c r="AD448" s="24" t="str">
        <f>[1]IT!D$2858</f>
        <v>Stabilimento di P.to Marghera</v>
      </c>
      <c r="AE448" s="24">
        <f>[1]IT!E$2858</f>
        <v>634</v>
      </c>
      <c r="AF448" s="24" t="str">
        <f>[1]IT!F$2858</f>
        <v>VIA DELLA CHIMICA</v>
      </c>
      <c r="AG448" s="24" t="str">
        <f>[1]IT!G$2858</f>
        <v>5</v>
      </c>
      <c r="AH448" s="24" t="str">
        <f>[1]IT!H$2858</f>
        <v>VENEZIA</v>
      </c>
      <c r="AI448" s="24" t="str">
        <f>[1]IT!I$2858</f>
        <v>30176</v>
      </c>
      <c r="AJ448" s="24">
        <f>[1]IT!J$2858</f>
        <v>834</v>
      </c>
      <c r="AK448" s="24">
        <f>[1]IT!K$2858</f>
        <v>0</v>
      </c>
      <c r="AL448" s="24">
        <f>[1]IT!L$2858</f>
        <v>0</v>
      </c>
      <c r="AM448" s="24">
        <f>[1]IT!M$2858</f>
        <v>780</v>
      </c>
      <c r="AN448" s="42" t="s">
        <v>810</v>
      </c>
      <c r="AO448" s="31"/>
    </row>
    <row r="449" spans="1:41" s="5" customFormat="1">
      <c r="A449" s="4" t="s">
        <v>7538</v>
      </c>
      <c r="B449" s="4">
        <v>2012</v>
      </c>
      <c r="C449" s="4" t="s">
        <v>8164</v>
      </c>
      <c r="D449" s="4" t="s">
        <v>8165</v>
      </c>
      <c r="E449" s="4" t="s">
        <v>2482</v>
      </c>
      <c r="F449" s="4">
        <v>250</v>
      </c>
      <c r="G449" s="4" t="s">
        <v>7779</v>
      </c>
      <c r="H449" s="4" t="s">
        <v>8166</v>
      </c>
      <c r="I449" s="4"/>
      <c r="J449" s="4" t="s">
        <v>1627</v>
      </c>
      <c r="K449" s="4">
        <v>210</v>
      </c>
      <c r="L449" s="4" t="s">
        <v>8</v>
      </c>
      <c r="M449" s="4">
        <v>0</v>
      </c>
      <c r="N449" s="4">
        <v>405.84086187000003</v>
      </c>
      <c r="O449" s="4">
        <v>18.562794772</v>
      </c>
      <c r="P449" s="4">
        <v>0</v>
      </c>
      <c r="Q449" s="4">
        <v>0</v>
      </c>
      <c r="R449" s="4">
        <v>39</v>
      </c>
      <c r="S449" s="16">
        <v>53</v>
      </c>
      <c r="T449" s="16">
        <v>0.2</v>
      </c>
      <c r="U449" s="16" t="s">
        <v>1627</v>
      </c>
      <c r="V449" s="16"/>
      <c r="W449" s="16"/>
      <c r="X449" s="16"/>
      <c r="Y449" s="16"/>
      <c r="Z449" s="16"/>
      <c r="AA449" s="16"/>
      <c r="AB449" s="28" t="str">
        <f>[1]IT!B$2852</f>
        <v>1.(c)</v>
      </c>
      <c r="AC449" s="31" t="str">
        <f>[1]IT!C$2852</f>
        <v>ENEL PRODUZIONE SPA</v>
      </c>
      <c r="AD449" s="31" t="str">
        <f>[1]IT!D$2852</f>
        <v>IMPIANTO TERMOELETTRICO DI PORTO MARGHERA - VB DI FUSINA</v>
      </c>
      <c r="AE449" s="31">
        <f>[1]IT!E$2852</f>
        <v>639</v>
      </c>
      <c r="AF449" s="31" t="str">
        <f>[1]IT!F$2852</f>
        <v>VIA DELL'ELETTRICITA'</v>
      </c>
      <c r="AG449" s="31" t="str">
        <f>[1]IT!G$2852</f>
        <v>23</v>
      </c>
      <c r="AH449" s="31" t="str">
        <f>[1]IT!H$2852</f>
        <v>VENEZIA</v>
      </c>
      <c r="AI449" s="31" t="str">
        <f>[1]IT!I$2852</f>
        <v>30175</v>
      </c>
      <c r="AJ449" s="31">
        <f>[1]IT!J$2852</f>
        <v>0</v>
      </c>
      <c r="AK449" s="31">
        <f>[1]IT!K$2852</f>
        <v>0</v>
      </c>
      <c r="AL449" s="31">
        <f>[1]IT!L$2852</f>
        <v>0</v>
      </c>
      <c r="AM449" s="31">
        <f>[1]IT!M$2852</f>
        <v>0</v>
      </c>
      <c r="AN449" s="8" t="s">
        <v>810</v>
      </c>
    </row>
    <row r="450" spans="1:41" s="5" customFormat="1">
      <c r="A450" s="4" t="s">
        <v>7538</v>
      </c>
      <c r="B450" s="4">
        <v>2012</v>
      </c>
      <c r="C450" s="4" t="s">
        <v>8167</v>
      </c>
      <c r="D450" s="4" t="s">
        <v>8168</v>
      </c>
      <c r="E450" s="4" t="s">
        <v>2486</v>
      </c>
      <c r="F450" s="4">
        <v>251</v>
      </c>
      <c r="G450" s="4" t="s">
        <v>7779</v>
      </c>
      <c r="H450" s="4" t="s">
        <v>8166</v>
      </c>
      <c r="I450" s="4"/>
      <c r="J450" s="4" t="s">
        <v>1627</v>
      </c>
      <c r="K450" s="4">
        <v>210</v>
      </c>
      <c r="L450" s="4" t="s">
        <v>8</v>
      </c>
      <c r="M450" s="4">
        <v>0</v>
      </c>
      <c r="N450" s="4">
        <v>117.75776743999999</v>
      </c>
      <c r="O450" s="4">
        <v>9.2150939550000004</v>
      </c>
      <c r="P450" s="4">
        <v>0</v>
      </c>
      <c r="Q450" s="4">
        <v>0</v>
      </c>
      <c r="R450" s="4">
        <v>12</v>
      </c>
      <c r="S450" s="16">
        <v>16</v>
      </c>
      <c r="T450" s="16">
        <v>0.1</v>
      </c>
      <c r="U450" s="16" t="s">
        <v>1627</v>
      </c>
      <c r="V450" s="16"/>
      <c r="W450" s="16"/>
      <c r="X450" s="16"/>
      <c r="Y450" s="16"/>
      <c r="Z450" s="16"/>
      <c r="AA450" s="16"/>
      <c r="AB450" s="28" t="str">
        <f>[1]IT!B$2852</f>
        <v>1.(c)</v>
      </c>
      <c r="AC450" s="31" t="str">
        <f>[1]IT!C$2852</f>
        <v>ENEL PRODUZIONE SPA</v>
      </c>
      <c r="AD450" s="31" t="str">
        <f>[1]IT!D$2852</f>
        <v>IMPIANTO TERMOELETTRICO DI PORTO MARGHERA - VB DI FUSINA</v>
      </c>
      <c r="AE450" s="31">
        <f>[1]IT!E$2852</f>
        <v>639</v>
      </c>
      <c r="AF450" s="31" t="str">
        <f>[1]IT!F$2852</f>
        <v>VIA DELL'ELETTRICITA'</v>
      </c>
      <c r="AG450" s="31" t="str">
        <f>[1]IT!G$2852</f>
        <v>23</v>
      </c>
      <c r="AH450" s="31" t="str">
        <f>[1]IT!H$2852</f>
        <v>VENEZIA</v>
      </c>
      <c r="AI450" s="31" t="str">
        <f>[1]IT!I$2852</f>
        <v>30175</v>
      </c>
      <c r="AJ450" s="31">
        <f>[1]IT!J$2852</f>
        <v>0</v>
      </c>
      <c r="AK450" s="31">
        <f>[1]IT!K$2852</f>
        <v>0</v>
      </c>
      <c r="AL450" s="31">
        <f>[1]IT!L$2852</f>
        <v>0</v>
      </c>
      <c r="AM450" s="31">
        <f>[1]IT!M$2852</f>
        <v>0</v>
      </c>
      <c r="AN450" s="8" t="s">
        <v>810</v>
      </c>
    </row>
    <row r="451" spans="1:41" s="5" customFormat="1">
      <c r="A451" s="4" t="s">
        <v>7538</v>
      </c>
      <c r="B451" s="4">
        <v>2012</v>
      </c>
      <c r="C451" s="4" t="s">
        <v>7868</v>
      </c>
      <c r="D451" s="4" t="s">
        <v>7869</v>
      </c>
      <c r="E451" s="4" t="s">
        <v>130</v>
      </c>
      <c r="F451" s="4">
        <v>26</v>
      </c>
      <c r="G451" s="4" t="s">
        <v>7870</v>
      </c>
      <c r="H451" s="4" t="s">
        <v>7871</v>
      </c>
      <c r="I451" s="4"/>
      <c r="J451" s="4" t="s">
        <v>1627</v>
      </c>
      <c r="K451" s="4">
        <v>88</v>
      </c>
      <c r="L451" s="4" t="s">
        <v>8</v>
      </c>
      <c r="M451" s="4"/>
      <c r="N451" s="4"/>
      <c r="O451" s="4"/>
      <c r="P451" s="4"/>
      <c r="Q451" s="4"/>
      <c r="R451" s="4"/>
      <c r="S451" s="16"/>
      <c r="T451" s="16"/>
      <c r="U451" s="16" t="s">
        <v>7872</v>
      </c>
      <c r="V451" s="16"/>
      <c r="W451" s="16"/>
      <c r="X451" s="16"/>
      <c r="Y451" s="16"/>
      <c r="Z451" s="16"/>
      <c r="AA451" s="16"/>
      <c r="AB451" s="28" t="str">
        <f>[1]IT!B$2860</f>
        <v>4.(a)</v>
      </c>
      <c r="AC451" s="31" t="str">
        <f>[1]IT!C$2860</f>
        <v>Plastipak Italia Preforme S.r.l.</v>
      </c>
      <c r="AD451" s="31" t="str">
        <f>[1]IT!D$2860</f>
        <v>Plastipak Italia Preforme S.r.l.</v>
      </c>
      <c r="AE451" s="31">
        <f>[1]IT!E$2860</f>
        <v>27972</v>
      </c>
      <c r="AF451" s="31" t="str">
        <f>[1]IT!F$2860</f>
        <v>Azari</v>
      </c>
      <c r="AG451" s="31" t="str">
        <f>[1]IT!G$2860</f>
        <v>110</v>
      </c>
      <c r="AH451" s="31" t="str">
        <f>[1]IT!H$2860</f>
        <v>VERBANIA</v>
      </c>
      <c r="AI451" s="31" t="str">
        <f>[1]IT!I$2860</f>
        <v>28922</v>
      </c>
      <c r="AJ451" s="31">
        <f>[1]IT!J$2860</f>
        <v>0</v>
      </c>
      <c r="AK451" s="31">
        <f>[1]IT!K$2860</f>
        <v>0</v>
      </c>
      <c r="AL451" s="31">
        <f>[1]IT!L$2860</f>
        <v>0</v>
      </c>
      <c r="AM451" s="31">
        <f>[1]IT!M$2860</f>
        <v>0</v>
      </c>
      <c r="AN451" s="42" t="s">
        <v>809</v>
      </c>
      <c r="AO451" s="31"/>
    </row>
    <row r="452" spans="1:41" s="5" customFormat="1">
      <c r="A452" s="4" t="s">
        <v>7538</v>
      </c>
      <c r="B452" s="4">
        <v>2012</v>
      </c>
      <c r="C452" s="4" t="s">
        <v>7932</v>
      </c>
      <c r="D452" s="4" t="s">
        <v>7933</v>
      </c>
      <c r="E452" s="4" t="s">
        <v>152</v>
      </c>
      <c r="F452" s="4">
        <v>31</v>
      </c>
      <c r="G452" s="4" t="s">
        <v>7934</v>
      </c>
      <c r="H452" s="4" t="s">
        <v>7935</v>
      </c>
      <c r="I452" s="4"/>
      <c r="J452" s="4" t="s">
        <v>1627</v>
      </c>
      <c r="K452" s="4">
        <v>106</v>
      </c>
      <c r="L452" s="4" t="s">
        <v>27</v>
      </c>
      <c r="M452" s="4">
        <v>0</v>
      </c>
      <c r="N452" s="4">
        <v>0</v>
      </c>
      <c r="O452" s="4">
        <v>0</v>
      </c>
      <c r="P452" s="4">
        <v>1936.751</v>
      </c>
      <c r="Q452" s="4">
        <v>0</v>
      </c>
      <c r="R452" s="4">
        <v>0</v>
      </c>
      <c r="S452" s="16">
        <v>17</v>
      </c>
      <c r="T452" s="16">
        <v>0</v>
      </c>
      <c r="U452" s="16" t="s">
        <v>1627</v>
      </c>
      <c r="V452" s="16"/>
      <c r="W452" s="16"/>
      <c r="X452" s="16"/>
      <c r="Y452" s="16"/>
      <c r="Z452" s="16"/>
      <c r="AA452" s="16"/>
      <c r="AB452" s="41" t="str">
        <f>[1]IT!B$2862</f>
        <v>1.(c)</v>
      </c>
      <c r="AC452" s="24" t="str">
        <f>[1]IT!C$2862</f>
        <v>Alpiq Italia</v>
      </c>
      <c r="AD452" s="24" t="str">
        <f>[1]IT!D$2862</f>
        <v>Alpiq Vercelli S.r.l.</v>
      </c>
      <c r="AE452" s="24">
        <f>[1]IT!E$2862</f>
        <v>27380</v>
      </c>
      <c r="AF452" s="24" t="str">
        <f>[1]IT!F$2862</f>
        <v>VIA Ettore Ara</v>
      </c>
      <c r="AG452" s="24" t="str">
        <f>[1]IT!G$2862</f>
        <v>48</v>
      </c>
      <c r="AH452" s="24" t="str">
        <f>[1]IT!H$2862</f>
        <v>VERCELLI</v>
      </c>
      <c r="AI452" s="24" t="str">
        <f>[1]IT!I$2862</f>
        <v>13100</v>
      </c>
      <c r="AJ452" s="24">
        <f>[1]IT!J$2862</f>
        <v>0</v>
      </c>
      <c r="AK452" s="24">
        <f>[1]IT!K$2862</f>
        <v>0</v>
      </c>
      <c r="AL452" s="24">
        <f>[1]IT!L$2862</f>
        <v>0</v>
      </c>
      <c r="AM452" s="24">
        <f>[1]IT!M$2862</f>
        <v>108</v>
      </c>
      <c r="AN452" s="23" t="s">
        <v>810</v>
      </c>
      <c r="AO452" s="24"/>
    </row>
    <row r="453" spans="1:41" s="5" customFormat="1">
      <c r="A453" s="4" t="s">
        <v>7538</v>
      </c>
      <c r="B453" s="4">
        <v>2012</v>
      </c>
      <c r="C453" s="4" t="s">
        <v>7727</v>
      </c>
      <c r="D453" s="4" t="s">
        <v>7728</v>
      </c>
      <c r="E453" s="4" t="s">
        <v>135</v>
      </c>
      <c r="F453" s="4">
        <v>27</v>
      </c>
      <c r="G453" s="4" t="s">
        <v>7729</v>
      </c>
      <c r="H453" s="4" t="s">
        <v>7730</v>
      </c>
      <c r="I453" s="4"/>
      <c r="J453" s="4" t="s">
        <v>1627</v>
      </c>
      <c r="K453" s="4">
        <v>63.18</v>
      </c>
      <c r="L453" s="4" t="s">
        <v>27</v>
      </c>
      <c r="M453" s="4">
        <v>0</v>
      </c>
      <c r="N453" s="4">
        <v>0</v>
      </c>
      <c r="O453" s="4">
        <v>0</v>
      </c>
      <c r="P453" s="4">
        <v>1326.092272203</v>
      </c>
      <c r="Q453" s="4">
        <v>0</v>
      </c>
      <c r="R453" s="4">
        <v>0</v>
      </c>
      <c r="S453" s="16">
        <v>127.2</v>
      </c>
      <c r="T453" s="16">
        <v>0</v>
      </c>
      <c r="U453" s="16" t="s">
        <v>1627</v>
      </c>
      <c r="V453" s="16"/>
      <c r="W453" s="16"/>
      <c r="X453" s="16"/>
      <c r="Y453" s="16"/>
      <c r="Z453" s="16"/>
      <c r="AA453" s="16"/>
      <c r="AB453" s="28" t="str">
        <f>[1]IT!B$2882</f>
        <v>1.(c)</v>
      </c>
      <c r="AC453" s="31" t="str">
        <f>[1]IT!C$2882</f>
        <v>AGSM VERONA S.P.A.</v>
      </c>
      <c r="AD453" s="31" t="str">
        <f>[1]IT!D$2882</f>
        <v>Centrale di Cogenerazione di Borgo Trento</v>
      </c>
      <c r="AE453" s="31">
        <f>[1]IT!E$2882</f>
        <v>573</v>
      </c>
      <c r="AF453" s="31" t="str">
        <f>[1]IT!F$2882</f>
        <v>VLE Caduti del Lavoro</v>
      </c>
      <c r="AG453" s="31" t="str">
        <f>[1]IT!G$2882</f>
        <v>4</v>
      </c>
      <c r="AH453" s="31" t="str">
        <f>[1]IT!H$2882</f>
        <v>VERONA</v>
      </c>
      <c r="AI453" s="31" t="str">
        <f>[1]IT!I$2882</f>
        <v>37100</v>
      </c>
      <c r="AJ453" s="31">
        <f>[1]IT!J$2882</f>
        <v>138</v>
      </c>
      <c r="AK453" s="31">
        <f>[1]IT!K$2882</f>
        <v>0</v>
      </c>
      <c r="AL453" s="31">
        <f>[1]IT!L$2882</f>
        <v>0</v>
      </c>
      <c r="AM453" s="31">
        <f>[1]IT!M$2882</f>
        <v>0</v>
      </c>
      <c r="AN453" s="42" t="s">
        <v>810</v>
      </c>
      <c r="AO453" s="31"/>
    </row>
    <row r="454" spans="1:41" s="5" customFormat="1">
      <c r="A454" s="4" t="s">
        <v>7538</v>
      </c>
      <c r="B454" s="4">
        <v>2012</v>
      </c>
      <c r="C454" s="4" t="s">
        <v>8037</v>
      </c>
      <c r="D454" s="4" t="s">
        <v>8038</v>
      </c>
      <c r="E454" s="4" t="s">
        <v>2864</v>
      </c>
      <c r="F454" s="4">
        <v>333</v>
      </c>
      <c r="G454" s="4" t="s">
        <v>8039</v>
      </c>
      <c r="H454" s="4" t="s">
        <v>8040</v>
      </c>
      <c r="I454" s="4"/>
      <c r="J454" s="4" t="s">
        <v>1627</v>
      </c>
      <c r="K454" s="4">
        <v>138</v>
      </c>
      <c r="L454" s="4" t="s">
        <v>27</v>
      </c>
      <c r="M454" s="4">
        <v>0</v>
      </c>
      <c r="N454" s="4">
        <v>0</v>
      </c>
      <c r="O454" s="4">
        <v>0</v>
      </c>
      <c r="P454" s="4">
        <v>3533.5451002796999</v>
      </c>
      <c r="Q454" s="4">
        <v>0</v>
      </c>
      <c r="R454" s="4">
        <v>0</v>
      </c>
      <c r="S454" s="16">
        <v>54.02</v>
      </c>
      <c r="T454" s="16">
        <v>0</v>
      </c>
      <c r="U454" s="16" t="s">
        <v>1627</v>
      </c>
      <c r="V454" s="16"/>
      <c r="W454" s="16"/>
      <c r="X454" s="16"/>
      <c r="Y454" s="16"/>
      <c r="Z454" s="16"/>
      <c r="AA454" s="16"/>
      <c r="AB454" s="28" t="str">
        <f>[1]IT!B$2894</f>
        <v>1.(c)</v>
      </c>
      <c r="AC454" s="31" t="str">
        <f>[1]IT!C$2894</f>
        <v>GEVER SPA</v>
      </c>
      <c r="AD454" s="31" t="str">
        <f>[1]IT!D$2894</f>
        <v>CENTRALE TERMOELETTRICA DI VERZUOLO</v>
      </c>
      <c r="AE454" s="31">
        <f>[1]IT!E$2894</f>
        <v>115</v>
      </c>
      <c r="AF454" s="31" t="str">
        <f>[1]IT!F$2894</f>
        <v>VIA ROMA</v>
      </c>
      <c r="AG454" s="31" t="str">
        <f>[1]IT!G$2894</f>
        <v>26</v>
      </c>
      <c r="AH454" s="31" t="str">
        <f>[1]IT!H$2894</f>
        <v>VERZUOLO</v>
      </c>
      <c r="AI454" s="31" t="str">
        <f>[1]IT!I$2894</f>
        <v>12039</v>
      </c>
      <c r="AJ454" s="31">
        <f>[1]IT!J$2894</f>
        <v>145</v>
      </c>
      <c r="AK454" s="31">
        <f>[1]IT!K$2894</f>
        <v>0</v>
      </c>
      <c r="AL454" s="31">
        <f>[1]IT!L$2894</f>
        <v>0</v>
      </c>
      <c r="AM454" s="31">
        <f>[1]IT!M$2894</f>
        <v>426</v>
      </c>
      <c r="AN454" s="42" t="s">
        <v>810</v>
      </c>
      <c r="AO454" s="31"/>
    </row>
    <row r="455" spans="1:41" s="5" customFormat="1">
      <c r="A455" s="4" t="s">
        <v>7538</v>
      </c>
      <c r="B455" s="4">
        <v>2012</v>
      </c>
      <c r="C455" s="4" t="s">
        <v>8041</v>
      </c>
      <c r="D455" s="4" t="s">
        <v>8042</v>
      </c>
      <c r="E455" s="4" t="s">
        <v>2869</v>
      </c>
      <c r="F455" s="4">
        <v>334</v>
      </c>
      <c r="G455" s="4" t="s">
        <v>8039</v>
      </c>
      <c r="H455" s="4" t="s">
        <v>8040</v>
      </c>
      <c r="I455" s="4"/>
      <c r="J455" s="4" t="s">
        <v>1627</v>
      </c>
      <c r="K455" s="4">
        <v>138</v>
      </c>
      <c r="L455" s="4" t="s">
        <v>27</v>
      </c>
      <c r="M455" s="4">
        <v>0</v>
      </c>
      <c r="N455" s="4">
        <v>0</v>
      </c>
      <c r="O455" s="4">
        <v>0</v>
      </c>
      <c r="P455" s="4">
        <v>3332.0652060069001</v>
      </c>
      <c r="Q455" s="4">
        <v>0</v>
      </c>
      <c r="R455" s="4">
        <v>0</v>
      </c>
      <c r="S455" s="16">
        <v>45.91</v>
      </c>
      <c r="T455" s="16">
        <v>0</v>
      </c>
      <c r="U455" s="16" t="s">
        <v>1627</v>
      </c>
      <c r="V455" s="16"/>
      <c r="W455" s="16"/>
      <c r="X455" s="16"/>
      <c r="Y455" s="16"/>
      <c r="Z455" s="16"/>
      <c r="AA455" s="16"/>
      <c r="AB455" s="28" t="str">
        <f>[1]IT!B$2894</f>
        <v>1.(c)</v>
      </c>
      <c r="AC455" s="31" t="str">
        <f>[1]IT!C$2894</f>
        <v>GEVER SPA</v>
      </c>
      <c r="AD455" s="31" t="str">
        <f>[1]IT!D$2894</f>
        <v>CENTRALE TERMOELETTRICA DI VERZUOLO</v>
      </c>
      <c r="AE455" s="31">
        <f>[1]IT!E$2894</f>
        <v>115</v>
      </c>
      <c r="AF455" s="31" t="str">
        <f>[1]IT!F$2894</f>
        <v>VIA ROMA</v>
      </c>
      <c r="AG455" s="31" t="str">
        <f>[1]IT!G$2894</f>
        <v>26</v>
      </c>
      <c r="AH455" s="31" t="str">
        <f>[1]IT!H$2894</f>
        <v>VERZUOLO</v>
      </c>
      <c r="AI455" s="31" t="str">
        <f>[1]IT!I$2894</f>
        <v>12039</v>
      </c>
      <c r="AJ455" s="31">
        <f>[1]IT!J$2894</f>
        <v>145</v>
      </c>
      <c r="AK455" s="31">
        <f>[1]IT!K$2894</f>
        <v>0</v>
      </c>
      <c r="AL455" s="31">
        <f>[1]IT!L$2894</f>
        <v>0</v>
      </c>
      <c r="AM455" s="31">
        <f>[1]IT!M$2894</f>
        <v>426</v>
      </c>
      <c r="AN455" s="42" t="s">
        <v>810</v>
      </c>
      <c r="AO455" s="31"/>
    </row>
    <row r="456" spans="1:41" s="5" customFormat="1">
      <c r="A456" s="4" t="s">
        <v>7538</v>
      </c>
      <c r="B456" s="4">
        <v>2012</v>
      </c>
      <c r="C456" s="4" t="s">
        <v>7611</v>
      </c>
      <c r="D456" s="4" t="s">
        <v>7612</v>
      </c>
      <c r="E456" s="4" t="s">
        <v>2510</v>
      </c>
      <c r="F456" s="4">
        <v>256</v>
      </c>
      <c r="G456" s="4" t="s">
        <v>7613</v>
      </c>
      <c r="H456" s="4" t="s">
        <v>7614</v>
      </c>
      <c r="I456" s="4"/>
      <c r="J456" s="4" t="s">
        <v>1627</v>
      </c>
      <c r="K456" s="4">
        <v>56</v>
      </c>
      <c r="L456" s="4" t="s">
        <v>8</v>
      </c>
      <c r="M456" s="4">
        <v>0</v>
      </c>
      <c r="N456" s="4">
        <v>0</v>
      </c>
      <c r="O456" s="4">
        <v>0</v>
      </c>
      <c r="P456" s="4">
        <v>1068.6647148439999</v>
      </c>
      <c r="Q456" s="4">
        <v>0</v>
      </c>
      <c r="R456" s="4">
        <v>0.27</v>
      </c>
      <c r="S456" s="16">
        <v>44.88</v>
      </c>
      <c r="T456" s="16">
        <v>3.29</v>
      </c>
      <c r="U456" s="16" t="s">
        <v>1627</v>
      </c>
      <c r="V456" s="16"/>
      <c r="W456" s="16"/>
      <c r="X456" s="16"/>
      <c r="Y456" s="16"/>
      <c r="Z456" s="16"/>
      <c r="AA456" s="16"/>
      <c r="AB456" s="41" t="str">
        <f>[1]IT!B$2925</f>
        <v>3.(a)</v>
      </c>
      <c r="AC456" s="24" t="str">
        <f>[1]IT!C$2925</f>
        <v>ENI S.P.A.</v>
      </c>
      <c r="AD456" s="24" t="str">
        <f>[1]IT!D$2925</f>
        <v>Centro Olio Val D’Agri</v>
      </c>
      <c r="AE456" s="24">
        <f>[1]IT!E$2925</f>
        <v>7133</v>
      </c>
      <c r="AF456" s="24" t="str">
        <f>[1]IT!F$2925</f>
        <v>CNT CEMBRINA - ZONA INDUSTRIALE VIGGIANO</v>
      </c>
      <c r="AG456" s="24" t="str">
        <f>[1]IT!G$2925</f>
        <v>SNC</v>
      </c>
      <c r="AH456" s="24" t="str">
        <f>[1]IT!H$2925</f>
        <v>VIGGIANO</v>
      </c>
      <c r="AI456" s="24" t="str">
        <f>[1]IT!I$2925</f>
        <v>85059</v>
      </c>
      <c r="AJ456" s="24">
        <f>[1]IT!J$2925</f>
        <v>212</v>
      </c>
      <c r="AK456" s="24">
        <f>[1]IT!K$2925</f>
        <v>1860</v>
      </c>
      <c r="AL456" s="24">
        <f>[1]IT!L$2925</f>
        <v>0</v>
      </c>
      <c r="AM456" s="24">
        <f>[1]IT!M$2925</f>
        <v>358</v>
      </c>
      <c r="AN456" s="23" t="s">
        <v>810</v>
      </c>
      <c r="AO456" s="24"/>
    </row>
    <row r="457" spans="1:41" s="5" customFormat="1">
      <c r="A457" s="4" t="s">
        <v>7538</v>
      </c>
      <c r="B457" s="4">
        <v>2012</v>
      </c>
      <c r="C457" s="4" t="s">
        <v>7615</v>
      </c>
      <c r="D457" s="4" t="s">
        <v>7616</v>
      </c>
      <c r="E457" s="4" t="s">
        <v>2514</v>
      </c>
      <c r="F457" s="4">
        <v>257</v>
      </c>
      <c r="G457" s="4" t="s">
        <v>7613</v>
      </c>
      <c r="H457" s="4" t="s">
        <v>7614</v>
      </c>
      <c r="I457" s="4"/>
      <c r="J457" s="4" t="s">
        <v>1627</v>
      </c>
      <c r="K457" s="4">
        <v>56</v>
      </c>
      <c r="L457" s="4" t="s">
        <v>8</v>
      </c>
      <c r="M457" s="4">
        <v>0</v>
      </c>
      <c r="N457" s="4">
        <v>0</v>
      </c>
      <c r="O457" s="4">
        <v>0</v>
      </c>
      <c r="P457" s="4">
        <v>1060.1455792060001</v>
      </c>
      <c r="Q457" s="4">
        <v>0</v>
      </c>
      <c r="R457" s="4">
        <v>0.27</v>
      </c>
      <c r="S457" s="16">
        <v>46.744799999999998</v>
      </c>
      <c r="T457" s="16">
        <v>3.26</v>
      </c>
      <c r="U457" s="16" t="s">
        <v>1627</v>
      </c>
      <c r="V457" s="16"/>
      <c r="W457" s="16"/>
      <c r="X457" s="16"/>
      <c r="Y457" s="16"/>
      <c r="Z457" s="16"/>
      <c r="AA457" s="16"/>
      <c r="AB457" s="41" t="str">
        <f>[1]IT!B$2925</f>
        <v>3.(a)</v>
      </c>
      <c r="AC457" s="24" t="str">
        <f>[1]IT!C$2925</f>
        <v>ENI S.P.A.</v>
      </c>
      <c r="AD457" s="24" t="str">
        <f>[1]IT!D$2925</f>
        <v>Centro Olio Val D’Agri</v>
      </c>
      <c r="AE457" s="24">
        <f>[1]IT!E$2925</f>
        <v>7133</v>
      </c>
      <c r="AF457" s="24" t="str">
        <f>[1]IT!F$2925</f>
        <v>CNT CEMBRINA - ZONA INDUSTRIALE VIGGIANO</v>
      </c>
      <c r="AG457" s="24" t="str">
        <f>[1]IT!G$2925</f>
        <v>SNC</v>
      </c>
      <c r="AH457" s="24" t="str">
        <f>[1]IT!H$2925</f>
        <v>VIGGIANO</v>
      </c>
      <c r="AI457" s="24" t="str">
        <f>[1]IT!I$2925</f>
        <v>85059</v>
      </c>
      <c r="AJ457" s="24">
        <f>[1]IT!J$2925</f>
        <v>212</v>
      </c>
      <c r="AK457" s="24">
        <f>[1]IT!K$2925</f>
        <v>1860</v>
      </c>
      <c r="AL457" s="24">
        <f>[1]IT!L$2925</f>
        <v>0</v>
      </c>
      <c r="AM457" s="24">
        <f>[1]IT!M$2925</f>
        <v>358</v>
      </c>
      <c r="AN457" s="23" t="s">
        <v>810</v>
      </c>
      <c r="AO457" s="24"/>
    </row>
    <row r="458" spans="1:41" s="5" customFormat="1">
      <c r="A458" s="4" t="s">
        <v>7538</v>
      </c>
      <c r="B458" s="4">
        <v>2012</v>
      </c>
      <c r="C458" s="4" t="s">
        <v>7795</v>
      </c>
      <c r="D458" s="4" t="s">
        <v>7796</v>
      </c>
      <c r="E458" s="4" t="s">
        <v>269</v>
      </c>
      <c r="F458" s="4">
        <v>57</v>
      </c>
      <c r="G458" s="4" t="s">
        <v>7797</v>
      </c>
      <c r="H458" s="4" t="s">
        <v>7798</v>
      </c>
      <c r="I458" s="4"/>
      <c r="J458" s="4" t="s">
        <v>1627</v>
      </c>
      <c r="K458" s="4">
        <v>70.8</v>
      </c>
      <c r="L458" s="4" t="s">
        <v>27</v>
      </c>
      <c r="M458" s="4">
        <v>0</v>
      </c>
      <c r="N458" s="4">
        <v>0</v>
      </c>
      <c r="O458" s="4">
        <v>0</v>
      </c>
      <c r="P458" s="4">
        <v>1244.2916694918231</v>
      </c>
      <c r="Q458" s="4">
        <v>0</v>
      </c>
      <c r="R458" s="4">
        <v>2.7</v>
      </c>
      <c r="S458" s="16">
        <v>54.716000000000001</v>
      </c>
      <c r="T458" s="16">
        <v>7.0000000000000007E-2</v>
      </c>
      <c r="U458" s="16" t="s">
        <v>1627</v>
      </c>
      <c r="V458" s="16"/>
      <c r="W458" s="16"/>
      <c r="X458" s="16"/>
      <c r="Y458" s="16"/>
      <c r="Z458" s="16"/>
      <c r="AA458" s="16"/>
      <c r="AB458" s="41" t="str">
        <f>[1]IT!B$2958</f>
        <v>6.(b)</v>
      </c>
      <c r="AC458" s="24" t="str">
        <f>[1]IT!C$2958</f>
        <v>BURGO GROUP S.P.A.</v>
      </c>
      <c r="AD458" s="24" t="str">
        <f>[1]IT!D$2958</f>
        <v>Cartiera di Villorba</v>
      </c>
      <c r="AE458" s="24">
        <f>[1]IT!E$2958</f>
        <v>623</v>
      </c>
      <c r="AF458" s="24" t="str">
        <f>[1]IT!F$2958</f>
        <v>VIA Roma</v>
      </c>
      <c r="AG458" s="24" t="str">
        <f>[1]IT!G$2958</f>
        <v>212</v>
      </c>
      <c r="AH458" s="24" t="str">
        <f>[1]IT!H$2958</f>
        <v>VILLORBA</v>
      </c>
      <c r="AI458" s="24" t="str">
        <f>[1]IT!I$2958</f>
        <v>31020</v>
      </c>
      <c r="AJ458" s="24">
        <f>[1]IT!J$2958</f>
        <v>0</v>
      </c>
      <c r="AK458" s="24">
        <f>[1]IT!K$2958</f>
        <v>0</v>
      </c>
      <c r="AL458" s="24">
        <f>[1]IT!L$2958</f>
        <v>0</v>
      </c>
      <c r="AM458" s="24">
        <f>[1]IT!M$2958</f>
        <v>0</v>
      </c>
      <c r="AN458" s="23" t="s">
        <v>810</v>
      </c>
      <c r="AO458" s="24"/>
    </row>
    <row r="459" spans="1:41" s="32" customFormat="1" ht="15" thickBot="1">
      <c r="A459" s="33" t="s">
        <v>7538</v>
      </c>
      <c r="B459" s="33">
        <v>2012</v>
      </c>
      <c r="C459" s="33" t="s">
        <v>8639</v>
      </c>
      <c r="D459" s="33" t="s">
        <v>8640</v>
      </c>
      <c r="E459" s="33" t="s">
        <v>3483</v>
      </c>
      <c r="F459" s="33">
        <v>473</v>
      </c>
      <c r="G459" s="33" t="s">
        <v>8641</v>
      </c>
      <c r="H459" s="33" t="s">
        <v>8642</v>
      </c>
      <c r="I459" s="33"/>
      <c r="J459" s="33" t="s">
        <v>1627</v>
      </c>
      <c r="K459" s="33">
        <v>729.3</v>
      </c>
      <c r="L459" s="33" t="s">
        <v>27</v>
      </c>
      <c r="M459" s="33">
        <v>0</v>
      </c>
      <c r="N459" s="33">
        <v>0</v>
      </c>
      <c r="O459" s="33">
        <v>0</v>
      </c>
      <c r="P459" s="33">
        <v>13054.1298934754</v>
      </c>
      <c r="Q459" s="33">
        <v>0</v>
      </c>
      <c r="R459" s="33">
        <v>0</v>
      </c>
      <c r="S459" s="33">
        <v>227.3244</v>
      </c>
      <c r="T459" s="33">
        <v>0</v>
      </c>
      <c r="U459" s="33" t="s">
        <v>1627</v>
      </c>
      <c r="V459" s="33"/>
      <c r="W459" s="33"/>
      <c r="X459" s="33"/>
      <c r="Y459" s="33"/>
      <c r="Z459" s="33"/>
      <c r="AA459" s="33"/>
      <c r="AB459" s="34" t="str">
        <f>[1]IT!B$2975</f>
        <v>1.(c)</v>
      </c>
      <c r="AC459" s="32" t="str">
        <f>[1]IT!C$2975</f>
        <v>VOGHERA ENERGIA S.P.A.</v>
      </c>
      <c r="AD459" s="32" t="str">
        <f>[1]IT!D$2975</f>
        <v>VOGHERA ENERGIA S.p.A</v>
      </c>
      <c r="AE459" s="32">
        <f>[1]IT!E$2975</f>
        <v>27656</v>
      </c>
      <c r="AF459" s="32" t="str">
        <f>[1]IT!F$2975</f>
        <v>VIA Einstein Albert</v>
      </c>
      <c r="AG459" s="32" t="str">
        <f>[1]IT!G$2975</f>
        <v>24</v>
      </c>
      <c r="AH459" s="32" t="str">
        <f>[1]IT!H$2975</f>
        <v>VOGHERA</v>
      </c>
      <c r="AI459" s="32" t="str">
        <f>[1]IT!I$2975</f>
        <v>27058</v>
      </c>
      <c r="AJ459" s="32">
        <f>[1]IT!J$2975</f>
        <v>234</v>
      </c>
      <c r="AK459" s="32">
        <f>[1]IT!K$2975</f>
        <v>0</v>
      </c>
      <c r="AL459" s="32">
        <f>[1]IT!L$2975</f>
        <v>0</v>
      </c>
      <c r="AM459" s="32">
        <f>[1]IT!M$2975</f>
        <v>742</v>
      </c>
      <c r="AN459" s="42" t="s">
        <v>810</v>
      </c>
      <c r="AO459" s="31"/>
    </row>
    <row r="460" spans="1:41">
      <c r="AN460" s="48">
        <f>COUNTA($AN$3:$AN$459)+COUNTBLANK($AN$3:$AN$459)</f>
        <v>457</v>
      </c>
      <c r="AO460" s="49" t="s">
        <v>4171</v>
      </c>
    </row>
    <row r="461" spans="1:41">
      <c r="AN461" s="50">
        <f>COUNTIF($AN$3:$AN$459,"p")</f>
        <v>2</v>
      </c>
      <c r="AO461" s="51" t="s">
        <v>808</v>
      </c>
    </row>
    <row r="462" spans="1:41">
      <c r="AN462" s="50">
        <f>COUNTIF($AN$3:$AN$459,"n")</f>
        <v>406</v>
      </c>
      <c r="AO462" s="51" t="s">
        <v>810</v>
      </c>
    </row>
    <row r="463" spans="1:41">
      <c r="AN463" s="50">
        <f>COUNTIF($AN$3:$AN$459,"m")</f>
        <v>5</v>
      </c>
      <c r="AO463" s="51" t="s">
        <v>809</v>
      </c>
    </row>
    <row r="464" spans="1:41" ht="15" thickBot="1">
      <c r="AN464" s="52">
        <f>COUNTIF($AN$3:$AN$459,"l")</f>
        <v>7</v>
      </c>
      <c r="AO464" s="53" t="s">
        <v>12971</v>
      </c>
    </row>
  </sheetData>
  <autoFilter ref="A2:AO463"/>
  <sortState ref="A3:AO459">
    <sortCondition ref="H3:H459"/>
  </sortState>
  <mergeCells count="3">
    <mergeCell ref="A1:H1"/>
    <mergeCell ref="AC1:AI1"/>
    <mergeCell ref="AN1:AN2"/>
  </mergeCells>
  <pageMargins left="0.7" right="0.7" top="0.78740157499999996" bottom="0.78740157499999996" header="0.3" footer="0.3"/>
  <legacyDrawing r:id="rId1"/>
</worksheet>
</file>

<file path=xl/worksheets/sheet16.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3.109375" customWidth="1"/>
    <col min="2" max="2" width="5.33203125" customWidth="1"/>
    <col min="3" max="3" width="5.109375" customWidth="1"/>
    <col min="4" max="5" width="9" customWidth="1"/>
    <col min="6" max="6" width="3.44140625" customWidth="1"/>
    <col min="7" max="7" width="24.5546875" customWidth="1"/>
    <col min="8" max="8" width="22.886718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7.5546875" customWidth="1"/>
    <col min="20" max="20" width="11.44140625" customWidth="1"/>
    <col min="21" max="27" width="11.44140625" style="20" customWidth="1"/>
    <col min="28" max="28" width="5.88671875" style="12" customWidth="1"/>
    <col min="29" max="30" width="13" style="20" customWidth="1"/>
    <col min="31" max="31" width="7.109375" style="20" customWidth="1"/>
    <col min="32" max="32" width="10.88671875" style="20" customWidth="1"/>
    <col min="33" max="33" width="5.88671875" style="20" customWidth="1"/>
    <col min="34" max="34" width="10.88671875" style="20" customWidth="1"/>
    <col min="35" max="35" width="7.3320312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92.4">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8774</v>
      </c>
      <c r="B3" s="4">
        <v>2012</v>
      </c>
      <c r="C3" s="4" t="s">
        <v>8775</v>
      </c>
      <c r="D3" s="4" t="s">
        <v>8776</v>
      </c>
      <c r="E3" s="4" t="s">
        <v>3</v>
      </c>
      <c r="F3" s="4">
        <v>1</v>
      </c>
      <c r="G3" s="4" t="s">
        <v>8777</v>
      </c>
      <c r="H3" s="4" t="s">
        <v>8778</v>
      </c>
      <c r="I3" s="4"/>
      <c r="J3" s="4" t="s">
        <v>476</v>
      </c>
      <c r="K3" s="4">
        <v>4620</v>
      </c>
      <c r="L3" s="4"/>
      <c r="M3" s="4"/>
      <c r="N3" s="4"/>
      <c r="O3" s="4">
        <v>4548.1476500000008</v>
      </c>
      <c r="P3" s="4">
        <v>10159.526400000001</v>
      </c>
      <c r="Q3" s="4"/>
      <c r="R3" s="4">
        <v>152.726</v>
      </c>
      <c r="S3" s="4">
        <v>745.84</v>
      </c>
      <c r="T3" s="4">
        <v>5.8979999999999997</v>
      </c>
      <c r="U3" s="4"/>
      <c r="V3" s="4"/>
      <c r="W3" s="4"/>
      <c r="X3" s="4"/>
      <c r="Y3" s="4"/>
      <c r="Z3" s="4"/>
      <c r="AA3" s="4"/>
      <c r="AB3" s="28" t="str">
        <f>[1]LT!B$21</f>
        <v>1.(c)</v>
      </c>
      <c r="AC3" s="31" t="str">
        <f>[1]LT!C$21</f>
        <v>Akcinė bendrovė LIETUVOS ELEKTRINĖ</v>
      </c>
      <c r="AD3" s="31" t="str">
        <f>[1]LT!D$21</f>
        <v>AB "Lietuvos elektrinė"</v>
      </c>
      <c r="AE3" s="31">
        <f>[1]LT!E$21</f>
        <v>22</v>
      </c>
      <c r="AF3" s="31" t="str">
        <f>[1]LT!F$21</f>
        <v>Elektrinės gatvė</v>
      </c>
      <c r="AG3" s="31" t="str">
        <f>[1]LT!G$21</f>
        <v>21</v>
      </c>
      <c r="AH3" s="31" t="str">
        <f>[1]LT!H$21</f>
        <v>Elektrėnai</v>
      </c>
      <c r="AI3" s="31" t="str">
        <f>[1]LT!I$21</f>
        <v>LT-26108</v>
      </c>
      <c r="AJ3" s="31">
        <f>[1]LT!J$21</f>
        <v>746</v>
      </c>
      <c r="AK3" s="31">
        <f>[1]LT!K$21</f>
        <v>153</v>
      </c>
      <c r="AL3" s="31">
        <f>[1]LT!L$21</f>
        <v>0</v>
      </c>
      <c r="AM3" s="31">
        <f>[1]LT!M$21</f>
        <v>919</v>
      </c>
      <c r="AN3" s="42" t="s">
        <v>808</v>
      </c>
      <c r="AO3" s="31"/>
    </row>
    <row r="4" spans="1:41" s="35" customFormat="1">
      <c r="A4" s="1" t="s">
        <v>8774</v>
      </c>
      <c r="B4" s="1">
        <v>2012</v>
      </c>
      <c r="C4" s="1" t="s">
        <v>8779</v>
      </c>
      <c r="D4" s="1" t="s">
        <v>8780</v>
      </c>
      <c r="E4" s="1" t="s">
        <v>11</v>
      </c>
      <c r="F4" s="1">
        <v>2</v>
      </c>
      <c r="G4" s="1" t="s">
        <v>8781</v>
      </c>
      <c r="H4" s="1" t="s">
        <v>8782</v>
      </c>
      <c r="I4" s="1"/>
      <c r="J4" s="1" t="s">
        <v>202</v>
      </c>
      <c r="K4" s="1">
        <v>350.7</v>
      </c>
      <c r="L4" s="1"/>
      <c r="M4" s="1">
        <v>431.69895150000002</v>
      </c>
      <c r="N4" s="1"/>
      <c r="O4" s="1"/>
      <c r="P4" s="1">
        <v>721.22560299000008</v>
      </c>
      <c r="Q4" s="1"/>
      <c r="R4" s="1">
        <v>1E-3</v>
      </c>
      <c r="S4" s="1">
        <v>51.777999999999999</v>
      </c>
      <c r="T4" s="1">
        <v>0.83399999999999996</v>
      </c>
      <c r="U4" s="1"/>
      <c r="V4" s="1"/>
      <c r="W4" s="1"/>
      <c r="X4" s="1"/>
      <c r="Y4" s="1"/>
      <c r="Z4" s="1"/>
      <c r="AA4" s="1"/>
      <c r="AB4" s="95"/>
      <c r="AC4" s="67"/>
      <c r="AD4" s="67"/>
      <c r="AE4" s="67"/>
      <c r="AF4" s="67"/>
      <c r="AG4" s="67"/>
      <c r="AH4" s="67"/>
      <c r="AI4" s="67"/>
      <c r="AJ4" s="67"/>
      <c r="AK4" s="67"/>
      <c r="AL4" s="67"/>
      <c r="AM4" s="67"/>
      <c r="AN4" s="98"/>
      <c r="AO4" s="67"/>
    </row>
    <row r="5" spans="1:41" s="35" customFormat="1">
      <c r="A5" s="1" t="s">
        <v>8774</v>
      </c>
      <c r="B5" s="1">
        <v>2012</v>
      </c>
      <c r="C5" s="1" t="s">
        <v>8783</v>
      </c>
      <c r="D5" s="1" t="s">
        <v>8784</v>
      </c>
      <c r="E5" s="1" t="s">
        <v>18</v>
      </c>
      <c r="F5" s="1">
        <v>3</v>
      </c>
      <c r="G5" s="1" t="s">
        <v>8785</v>
      </c>
      <c r="H5" s="1" t="s">
        <v>8786</v>
      </c>
      <c r="I5" s="1"/>
      <c r="J5" s="1" t="s">
        <v>202</v>
      </c>
      <c r="K5" s="1">
        <v>124.2</v>
      </c>
      <c r="L5" s="1"/>
      <c r="M5" s="1"/>
      <c r="N5" s="1"/>
      <c r="O5" s="1">
        <v>1.1165615099999999</v>
      </c>
      <c r="P5" s="1">
        <v>468.08976349000005</v>
      </c>
      <c r="Q5" s="1"/>
      <c r="R5" s="1">
        <v>0.28999999999999998</v>
      </c>
      <c r="S5" s="1">
        <v>37.35</v>
      </c>
      <c r="T5" s="1">
        <v>1.0589999999999999</v>
      </c>
      <c r="U5" s="1"/>
      <c r="V5" s="1"/>
      <c r="W5" s="1"/>
      <c r="X5" s="1"/>
      <c r="Y5" s="1"/>
      <c r="Z5" s="1"/>
      <c r="AA5" s="1"/>
      <c r="AB5" s="95"/>
      <c r="AC5" s="67"/>
      <c r="AD5" s="67"/>
      <c r="AE5" s="67"/>
      <c r="AF5" s="67"/>
      <c r="AG5" s="67"/>
      <c r="AH5" s="67"/>
      <c r="AI5" s="67"/>
      <c r="AJ5" s="67"/>
      <c r="AK5" s="67"/>
      <c r="AL5" s="67"/>
      <c r="AM5" s="67"/>
      <c r="AN5" s="98"/>
      <c r="AO5" s="67"/>
    </row>
    <row r="6" spans="1:41" s="24" customFormat="1">
      <c r="A6" s="4" t="s">
        <v>8774</v>
      </c>
      <c r="B6" s="4">
        <v>2012</v>
      </c>
      <c r="C6" s="4" t="s">
        <v>8787</v>
      </c>
      <c r="D6" s="4" t="s">
        <v>8788</v>
      </c>
      <c r="E6" s="4" t="s">
        <v>24</v>
      </c>
      <c r="F6" s="4">
        <v>4</v>
      </c>
      <c r="G6" s="4" t="s">
        <v>8789</v>
      </c>
      <c r="H6" s="4" t="s">
        <v>8790</v>
      </c>
      <c r="I6" s="4"/>
      <c r="J6" s="4" t="s">
        <v>15</v>
      </c>
      <c r="K6" s="4">
        <v>1544</v>
      </c>
      <c r="L6" s="4"/>
      <c r="M6" s="4"/>
      <c r="N6" s="4"/>
      <c r="O6" s="4"/>
      <c r="P6" s="4">
        <v>7098.1050300000006</v>
      </c>
      <c r="Q6" s="4"/>
      <c r="R6" s="4">
        <v>39.558</v>
      </c>
      <c r="S6" s="4">
        <v>495.02100000000002</v>
      </c>
      <c r="T6" s="4">
        <v>0.59599999999999997</v>
      </c>
      <c r="U6" s="4"/>
      <c r="V6" s="4"/>
      <c r="W6" s="4"/>
      <c r="X6" s="4"/>
      <c r="Y6" s="4"/>
      <c r="Z6" s="4"/>
      <c r="AA6" s="4"/>
      <c r="AB6" s="28" t="str">
        <f>[1]LT!B$44</f>
        <v>1.(c)</v>
      </c>
      <c r="AC6" s="31" t="str">
        <f>[1]LT!C$44</f>
        <v>UAB "Energijos sistemų servisas"</v>
      </c>
      <c r="AD6" s="31" t="str">
        <f>[1]LT!D$44</f>
        <v>Kauno elektrine</v>
      </c>
      <c r="AE6" s="31">
        <f>[1]LT!E$44</f>
        <v>3</v>
      </c>
      <c r="AF6" s="31" t="str">
        <f>[1]LT!F$44</f>
        <v>Taikos prospektas</v>
      </c>
      <c r="AG6" s="31" t="str">
        <f>[1]LT!G$44</f>
        <v>147</v>
      </c>
      <c r="AH6" s="31" t="str">
        <f>[1]LT!H$44</f>
        <v>Kaunas</v>
      </c>
      <c r="AI6" s="31" t="str">
        <f>[1]LT!I$44</f>
        <v>LT-51142</v>
      </c>
      <c r="AJ6" s="31">
        <f>[1]LT!J$44</f>
        <v>495</v>
      </c>
      <c r="AK6" s="31">
        <f>[1]LT!K$44</f>
        <v>0</v>
      </c>
      <c r="AL6" s="31">
        <f>[1]LT!L$44</f>
        <v>0</v>
      </c>
      <c r="AM6" s="31">
        <f>[1]LT!M$44</f>
        <v>396</v>
      </c>
      <c r="AN6" s="42" t="s">
        <v>808</v>
      </c>
      <c r="AO6" s="31"/>
    </row>
    <row r="7" spans="1:41" s="35" customFormat="1">
      <c r="A7" s="1" t="s">
        <v>8774</v>
      </c>
      <c r="B7" s="1">
        <v>2012</v>
      </c>
      <c r="C7" s="1" t="s">
        <v>8791</v>
      </c>
      <c r="D7" s="1" t="s">
        <v>8792</v>
      </c>
      <c r="E7" s="1" t="s">
        <v>31</v>
      </c>
      <c r="F7" s="1">
        <v>5</v>
      </c>
      <c r="G7" s="1" t="s">
        <v>8793</v>
      </c>
      <c r="H7" s="1" t="s">
        <v>8794</v>
      </c>
      <c r="I7" s="1"/>
      <c r="J7" s="1" t="s">
        <v>15</v>
      </c>
      <c r="K7" s="1">
        <v>412</v>
      </c>
      <c r="L7" s="1"/>
      <c r="M7" s="1"/>
      <c r="N7" s="1"/>
      <c r="O7" s="1"/>
      <c r="P7" s="1">
        <v>58.339713959999997</v>
      </c>
      <c r="Q7" s="1"/>
      <c r="R7" s="1">
        <v>0</v>
      </c>
      <c r="S7" s="1">
        <v>1.776</v>
      </c>
      <c r="T7" s="1">
        <v>0</v>
      </c>
      <c r="U7" s="1"/>
      <c r="V7" s="1"/>
      <c r="W7" s="1"/>
      <c r="X7" s="1"/>
      <c r="Y7" s="1"/>
      <c r="Z7" s="1"/>
      <c r="AA7" s="1"/>
      <c r="AB7" s="95"/>
      <c r="AC7" s="67"/>
      <c r="AD7" s="67"/>
      <c r="AE7" s="67"/>
      <c r="AF7" s="67"/>
      <c r="AG7" s="67"/>
      <c r="AH7" s="67"/>
      <c r="AI7" s="67"/>
      <c r="AJ7" s="67"/>
      <c r="AK7" s="67"/>
      <c r="AL7" s="67"/>
      <c r="AM7" s="67"/>
      <c r="AN7" s="98"/>
      <c r="AO7" s="67"/>
    </row>
    <row r="8" spans="1:41" s="35" customFormat="1">
      <c r="A8" s="1" t="s">
        <v>8774</v>
      </c>
      <c r="B8" s="1">
        <v>2012</v>
      </c>
      <c r="C8" s="1" t="s">
        <v>8795</v>
      </c>
      <c r="D8" s="1" t="s">
        <v>8796</v>
      </c>
      <c r="E8" s="1" t="s">
        <v>37</v>
      </c>
      <c r="F8" s="1">
        <v>6</v>
      </c>
      <c r="G8" s="1" t="s">
        <v>8797</v>
      </c>
      <c r="H8" s="1" t="s">
        <v>8798</v>
      </c>
      <c r="I8" s="1"/>
      <c r="J8" s="1" t="s">
        <v>202</v>
      </c>
      <c r="K8" s="1">
        <v>58.15</v>
      </c>
      <c r="L8" s="1"/>
      <c r="M8" s="1"/>
      <c r="N8" s="1"/>
      <c r="O8" s="1"/>
      <c r="P8" s="1">
        <v>11.7576692</v>
      </c>
      <c r="Q8" s="1"/>
      <c r="R8" s="1">
        <v>0</v>
      </c>
      <c r="S8" s="1">
        <v>1.1819999999999999</v>
      </c>
      <c r="T8" s="1">
        <v>0</v>
      </c>
      <c r="U8" s="1"/>
      <c r="V8" s="1"/>
      <c r="W8" s="1"/>
      <c r="X8" s="1"/>
      <c r="Y8" s="1"/>
      <c r="Z8" s="1"/>
      <c r="AA8" s="1"/>
      <c r="AB8" s="95"/>
      <c r="AC8" s="67"/>
      <c r="AD8" s="67"/>
      <c r="AE8" s="67"/>
      <c r="AF8" s="67"/>
      <c r="AG8" s="67"/>
      <c r="AH8" s="67"/>
      <c r="AI8" s="67"/>
      <c r="AJ8" s="67"/>
      <c r="AK8" s="67"/>
      <c r="AL8" s="67"/>
      <c r="AM8" s="67"/>
      <c r="AN8" s="98"/>
      <c r="AO8" s="67"/>
    </row>
    <row r="9" spans="1:41" s="35" customFormat="1">
      <c r="A9" s="1" t="s">
        <v>8774</v>
      </c>
      <c r="B9" s="1">
        <v>2012</v>
      </c>
      <c r="C9" s="1" t="s">
        <v>8799</v>
      </c>
      <c r="D9" s="1" t="s">
        <v>8800</v>
      </c>
      <c r="E9" s="1" t="s">
        <v>41</v>
      </c>
      <c r="F9" s="1">
        <v>7</v>
      </c>
      <c r="G9" s="1" t="s">
        <v>8801</v>
      </c>
      <c r="H9" s="1" t="s">
        <v>8802</v>
      </c>
      <c r="I9" s="1"/>
      <c r="J9" s="1" t="s">
        <v>15</v>
      </c>
      <c r="K9" s="1">
        <v>234.01</v>
      </c>
      <c r="L9" s="1"/>
      <c r="M9" s="1"/>
      <c r="N9" s="1"/>
      <c r="O9" s="1">
        <v>20.133880660000003</v>
      </c>
      <c r="P9" s="1">
        <v>1081.07468178</v>
      </c>
      <c r="Q9" s="1"/>
      <c r="R9" s="1">
        <v>61.353000000000002</v>
      </c>
      <c r="S9" s="1">
        <v>24.42</v>
      </c>
      <c r="T9" s="1">
        <v>2.8530000000000002</v>
      </c>
      <c r="U9" s="1"/>
      <c r="V9" s="1"/>
      <c r="W9" s="1"/>
      <c r="X9" s="1"/>
      <c r="Y9" s="1"/>
      <c r="Z9" s="1"/>
      <c r="AA9" s="1"/>
      <c r="AB9" s="95"/>
      <c r="AC9" s="67"/>
      <c r="AD9" s="67"/>
      <c r="AE9" s="67"/>
      <c r="AF9" s="67"/>
      <c r="AG9" s="67"/>
      <c r="AH9" s="67"/>
      <c r="AI9" s="67"/>
      <c r="AJ9" s="67"/>
      <c r="AK9" s="67"/>
      <c r="AL9" s="67"/>
      <c r="AM9" s="67"/>
      <c r="AN9" s="98"/>
      <c r="AO9" s="67"/>
    </row>
    <row r="10" spans="1:41" s="35" customFormat="1">
      <c r="A10" s="1" t="s">
        <v>8774</v>
      </c>
      <c r="B10" s="1">
        <v>2012</v>
      </c>
      <c r="C10" s="1" t="s">
        <v>8803</v>
      </c>
      <c r="D10" s="1" t="s">
        <v>8804</v>
      </c>
      <c r="E10" s="1" t="s">
        <v>45</v>
      </c>
      <c r="F10" s="1">
        <v>8</v>
      </c>
      <c r="G10" s="1" t="s">
        <v>8805</v>
      </c>
      <c r="H10" s="1" t="s">
        <v>8806</v>
      </c>
      <c r="I10" s="1"/>
      <c r="J10" s="1" t="s">
        <v>202</v>
      </c>
      <c r="K10" s="1">
        <v>296.90000000000003</v>
      </c>
      <c r="L10" s="1"/>
      <c r="M10" s="1"/>
      <c r="N10" s="1"/>
      <c r="O10" s="1">
        <v>69.405092740000001</v>
      </c>
      <c r="P10" s="1">
        <v>708.34548295000013</v>
      </c>
      <c r="Q10" s="1"/>
      <c r="R10" s="1">
        <v>25.617000000000001</v>
      </c>
      <c r="S10" s="1">
        <v>46.84</v>
      </c>
      <c r="T10" s="1">
        <v>0.45400000000000001</v>
      </c>
      <c r="U10" s="1"/>
      <c r="V10" s="1"/>
      <c r="W10" s="1"/>
      <c r="X10" s="1"/>
      <c r="Y10" s="1"/>
      <c r="Z10" s="1"/>
      <c r="AA10" s="1"/>
      <c r="AB10" s="95"/>
      <c r="AC10" s="67"/>
      <c r="AD10" s="67"/>
      <c r="AE10" s="67"/>
      <c r="AF10" s="67"/>
      <c r="AG10" s="67"/>
      <c r="AH10" s="67"/>
      <c r="AI10" s="67"/>
      <c r="AJ10" s="67"/>
      <c r="AK10" s="67"/>
      <c r="AL10" s="67"/>
      <c r="AM10" s="67"/>
      <c r="AN10" s="98"/>
      <c r="AO10" s="67"/>
    </row>
    <row r="11" spans="1:41" s="24" customFormat="1">
      <c r="A11" s="4" t="s">
        <v>8774</v>
      </c>
      <c r="B11" s="4">
        <v>2012</v>
      </c>
      <c r="C11" s="4" t="s">
        <v>8807</v>
      </c>
      <c r="D11" s="4" t="s">
        <v>8808</v>
      </c>
      <c r="E11" s="4" t="s">
        <v>49</v>
      </c>
      <c r="F11" s="4">
        <v>9</v>
      </c>
      <c r="G11" s="4" t="s">
        <v>8809</v>
      </c>
      <c r="H11" s="4" t="s">
        <v>8810</v>
      </c>
      <c r="I11" s="4"/>
      <c r="J11" s="4" t="s">
        <v>15</v>
      </c>
      <c r="K11" s="4">
        <v>1394.4</v>
      </c>
      <c r="L11" s="4"/>
      <c r="M11" s="4"/>
      <c r="N11" s="4"/>
      <c r="O11" s="4">
        <v>3037.7916800000003</v>
      </c>
      <c r="P11" s="4"/>
      <c r="Q11" s="4">
        <v>973.6</v>
      </c>
      <c r="R11" s="4">
        <v>1584.4713999999999</v>
      </c>
      <c r="S11" s="4">
        <v>366.71890000000002</v>
      </c>
      <c r="T11" s="4">
        <v>44.194400000000002</v>
      </c>
      <c r="U11" s="4"/>
      <c r="V11" s="4"/>
      <c r="W11" s="4"/>
      <c r="X11" s="4"/>
      <c r="Y11" s="4"/>
      <c r="Z11" s="4"/>
      <c r="AA11" s="4"/>
      <c r="AB11" s="41" t="str">
        <f>[1]LT!B$89</f>
        <v>1.(a)</v>
      </c>
      <c r="AC11" s="24" t="str">
        <f>[1]LT!C$89</f>
        <v>Akcinė bendrovė "ORLEN Lietuva"</v>
      </c>
      <c r="AD11" s="24" t="str">
        <f>[1]LT!D$89</f>
        <v>Akcinė bendrovė "ORLEN Lietuva"</v>
      </c>
      <c r="AE11" s="24">
        <f>[1]LT!E$89</f>
        <v>18</v>
      </c>
      <c r="AF11" s="24" t="str">
        <f>[1]LT!F$89</f>
        <v>N/A</v>
      </c>
      <c r="AG11" s="24" t="str">
        <f>[1]LT!G$89</f>
        <v/>
      </c>
      <c r="AH11" s="24" t="str">
        <f>[1]LT!H$89</f>
        <v>Juodeikiai</v>
      </c>
      <c r="AI11" s="24" t="str">
        <f>[1]LT!I$89</f>
        <v>LT-89467</v>
      </c>
      <c r="AJ11" s="24">
        <f>[1]LT!J$89</f>
        <v>1360</v>
      </c>
      <c r="AK11" s="24">
        <f>[1]LT!K$89</f>
        <v>10700</v>
      </c>
      <c r="AL11" s="24">
        <f>[1]LT!L$89</f>
        <v>281</v>
      </c>
      <c r="AM11" s="24">
        <f>[1]LT!M$89</f>
        <v>0</v>
      </c>
      <c r="AN11" s="23" t="s">
        <v>808</v>
      </c>
    </row>
    <row r="12" spans="1:41" s="24" customFormat="1">
      <c r="A12" s="4" t="s">
        <v>8774</v>
      </c>
      <c r="B12" s="4">
        <v>2012</v>
      </c>
      <c r="C12" s="4" t="s">
        <v>8811</v>
      </c>
      <c r="D12" s="4" t="s">
        <v>8812</v>
      </c>
      <c r="E12" s="4" t="s">
        <v>54</v>
      </c>
      <c r="F12" s="4">
        <v>10</v>
      </c>
      <c r="G12" s="4" t="s">
        <v>8813</v>
      </c>
      <c r="H12" s="4" t="s">
        <v>8814</v>
      </c>
      <c r="I12" s="1"/>
      <c r="J12" s="1" t="s">
        <v>15</v>
      </c>
      <c r="K12" s="1">
        <v>940</v>
      </c>
      <c r="L12" s="1"/>
      <c r="M12" s="1">
        <v>2090.7060207499999</v>
      </c>
      <c r="N12" s="1"/>
      <c r="O12" s="1">
        <v>0.63632</v>
      </c>
      <c r="P12" s="1">
        <v>6546.0752941999999</v>
      </c>
      <c r="Q12" s="1"/>
      <c r="R12" s="4">
        <v>0.27500000000000002</v>
      </c>
      <c r="S12" s="4">
        <v>288.37900000000002</v>
      </c>
      <c r="T12" s="1">
        <v>8.5999999999999993E-2</v>
      </c>
      <c r="U12" s="1"/>
      <c r="V12" s="1"/>
      <c r="W12" s="1"/>
      <c r="X12" s="1"/>
      <c r="Y12" s="1"/>
      <c r="Z12" s="1"/>
      <c r="AA12" s="1"/>
      <c r="AB12" s="41" t="str">
        <f>[1]LT!B$5</f>
        <v>1.(c)</v>
      </c>
      <c r="AC12" s="24" t="str">
        <f>[1]LT!C$5</f>
        <v>UAB "VILNIAUS ENERGIJA"</v>
      </c>
      <c r="AD12" s="24" t="str">
        <f>[1]LT!D$5</f>
        <v>Termofikacinė elektrinė Nr. 2 (E-2)</v>
      </c>
      <c r="AE12" s="24">
        <f>[1]LT!E$5</f>
        <v>24</v>
      </c>
      <c r="AF12" s="24" t="str">
        <f>[1]LT!F$5</f>
        <v>Elektrinės gatvė</v>
      </c>
      <c r="AG12" s="24" t="str">
        <f>[1]LT!G$5</f>
        <v>2</v>
      </c>
      <c r="AH12" s="24" t="str">
        <f>[1]LT!H$5</f>
        <v>Vilnius</v>
      </c>
      <c r="AI12" s="24" t="str">
        <f>[1]LT!I$5</f>
        <v>LT-02300</v>
      </c>
      <c r="AJ12" s="24">
        <f>[1]LT!J$5</f>
        <v>288</v>
      </c>
      <c r="AK12" s="24">
        <f>[1]LT!K$5</f>
        <v>0</v>
      </c>
      <c r="AL12" s="35">
        <f>[1]LT!L$5</f>
        <v>0</v>
      </c>
      <c r="AM12" s="40">
        <f>[1]LT!M$5</f>
        <v>362</v>
      </c>
      <c r="AN12" s="23" t="s">
        <v>12971</v>
      </c>
    </row>
    <row r="13" spans="1:41" s="24" customFormat="1">
      <c r="A13" s="4" t="s">
        <v>8774</v>
      </c>
      <c r="B13" s="4">
        <v>2012</v>
      </c>
      <c r="C13" s="4" t="s">
        <v>8815</v>
      </c>
      <c r="D13" s="4" t="s">
        <v>8816</v>
      </c>
      <c r="E13" s="4" t="s">
        <v>59</v>
      </c>
      <c r="F13" s="4">
        <v>11</v>
      </c>
      <c r="G13" s="4" t="s">
        <v>8817</v>
      </c>
      <c r="H13" s="4" t="s">
        <v>8818</v>
      </c>
      <c r="I13" s="4"/>
      <c r="J13" s="4" t="s">
        <v>15</v>
      </c>
      <c r="K13" s="4">
        <v>1128</v>
      </c>
      <c r="L13" s="4"/>
      <c r="M13" s="4"/>
      <c r="N13" s="4"/>
      <c r="O13" s="4">
        <v>962.47377000000006</v>
      </c>
      <c r="P13" s="4">
        <v>3955.3528935899999</v>
      </c>
      <c r="Q13" s="4"/>
      <c r="R13" s="4">
        <v>734.68100000000004</v>
      </c>
      <c r="S13" s="4">
        <v>267.73399999999998</v>
      </c>
      <c r="T13" s="4">
        <v>25.135999999999999</v>
      </c>
      <c r="U13" s="4"/>
      <c r="V13" s="4"/>
      <c r="W13" s="4"/>
      <c r="X13" s="4"/>
      <c r="Y13" s="4"/>
      <c r="Z13" s="4"/>
      <c r="AA13" s="4"/>
      <c r="AB13" s="28" t="str">
        <f>[1]LT!B$6</f>
        <v>1.(c)</v>
      </c>
      <c r="AC13" s="31" t="str">
        <f>[1]LT!C$6</f>
        <v>UAB "VILNIAUS ENERGIJA"</v>
      </c>
      <c r="AD13" s="31" t="str">
        <f>[1]LT!D$6</f>
        <v>Termofikacinė elektrinė Nr. 3 (E-3)</v>
      </c>
      <c r="AE13" s="31">
        <f>[1]LT!E$6</f>
        <v>23</v>
      </c>
      <c r="AF13" s="31" t="str">
        <f>[1]LT!F$6</f>
        <v>Jočionių gatvė</v>
      </c>
      <c r="AG13" s="31" t="str">
        <f>[1]LT!G$6</f>
        <v>13</v>
      </c>
      <c r="AH13" s="31" t="str">
        <f>[1]LT!H$6</f>
        <v>Vilnius</v>
      </c>
      <c r="AI13" s="31" t="str">
        <f>[1]LT!I$6</f>
        <v>LT-02300</v>
      </c>
      <c r="AJ13" s="31">
        <f>[1]LT!J$6</f>
        <v>268</v>
      </c>
      <c r="AK13" s="31">
        <f>[1]LT!K$6</f>
        <v>735</v>
      </c>
      <c r="AL13" s="31">
        <f>[1]LT!L$6</f>
        <v>0</v>
      </c>
      <c r="AM13" s="31">
        <f>[1]LT!M$6</f>
        <v>297</v>
      </c>
      <c r="AN13" s="42" t="s">
        <v>808</v>
      </c>
      <c r="AO13" s="31"/>
    </row>
    <row r="14" spans="1:41" s="35" customFormat="1">
      <c r="A14" s="1" t="s">
        <v>8774</v>
      </c>
      <c r="B14" s="1">
        <v>2012</v>
      </c>
      <c r="C14" s="1" t="s">
        <v>8819</v>
      </c>
      <c r="D14" s="1" t="s">
        <v>8820</v>
      </c>
      <c r="E14" s="1" t="s">
        <v>63</v>
      </c>
      <c r="F14" s="1">
        <v>12</v>
      </c>
      <c r="G14" s="1" t="s">
        <v>8821</v>
      </c>
      <c r="H14" s="1" t="s">
        <v>8822</v>
      </c>
      <c r="I14" s="1"/>
      <c r="J14" s="1" t="s">
        <v>202</v>
      </c>
      <c r="K14" s="1">
        <v>303.40300000000002</v>
      </c>
      <c r="L14" s="1"/>
      <c r="M14" s="1">
        <v>418.09029000000004</v>
      </c>
      <c r="N14" s="1"/>
      <c r="O14" s="1">
        <v>10.141350000000001</v>
      </c>
      <c r="P14" s="1">
        <v>1162.23464919</v>
      </c>
      <c r="Q14" s="1"/>
      <c r="R14" s="1">
        <v>4.8479999999999999</v>
      </c>
      <c r="S14" s="1">
        <v>77.578000000000003</v>
      </c>
      <c r="T14" s="1">
        <v>5.5759999999999996</v>
      </c>
      <c r="U14" s="1"/>
      <c r="V14" s="1"/>
      <c r="W14" s="1"/>
      <c r="X14" s="1"/>
      <c r="Y14" s="1"/>
      <c r="Z14" s="1"/>
      <c r="AA14" s="1"/>
      <c r="AB14" s="40"/>
      <c r="AN14" s="37"/>
    </row>
    <row r="15" spans="1:41" s="24" customFormat="1">
      <c r="A15" s="4" t="s">
        <v>8774</v>
      </c>
      <c r="B15" s="4">
        <v>2012</v>
      </c>
      <c r="C15" s="4" t="s">
        <v>8823</v>
      </c>
      <c r="D15" s="4" t="s">
        <v>8824</v>
      </c>
      <c r="E15" s="4" t="s">
        <v>69</v>
      </c>
      <c r="F15" s="4">
        <v>13</v>
      </c>
      <c r="G15" s="4" t="s">
        <v>8825</v>
      </c>
      <c r="H15" s="4" t="s">
        <v>8826</v>
      </c>
      <c r="I15" s="4"/>
      <c r="J15" s="4" t="s">
        <v>202</v>
      </c>
      <c r="K15" s="4">
        <v>127.95</v>
      </c>
      <c r="L15" s="4"/>
      <c r="M15" s="4">
        <v>438.90058469999997</v>
      </c>
      <c r="N15" s="4"/>
      <c r="O15" s="4">
        <v>3.7662190000000004</v>
      </c>
      <c r="P15" s="4">
        <v>496.51815187</v>
      </c>
      <c r="Q15" s="4"/>
      <c r="R15" s="4">
        <v>5.1369999999999996</v>
      </c>
      <c r="S15" s="4">
        <v>107.88800000000001</v>
      </c>
      <c r="T15" s="4">
        <v>2.6339999999999999</v>
      </c>
      <c r="U15" s="4"/>
      <c r="V15" s="4"/>
      <c r="W15" s="4"/>
      <c r="X15" s="4"/>
      <c r="Y15" s="4"/>
      <c r="Z15" s="4"/>
      <c r="AA15" s="4"/>
      <c r="AB15" s="28" t="str">
        <f>[1]LT!B$28</f>
        <v>1.(c)</v>
      </c>
      <c r="AC15" s="31" t="str">
        <f>[1]LT!C$28</f>
        <v>AB "PANEVĖŽIO ENERGIJA"</v>
      </c>
      <c r="AD15" s="31" t="str">
        <f>[1]LT!D$28</f>
        <v>Panevėžio RK-1</v>
      </c>
      <c r="AE15" s="31">
        <f>[1]LT!E$28</f>
        <v>159204</v>
      </c>
      <c r="AF15" s="31" t="str">
        <f>[1]LT!F$28</f>
        <v>Pušaloto gatvė</v>
      </c>
      <c r="AG15" s="31" t="str">
        <f>[1]LT!G$28</f>
        <v>191A</v>
      </c>
      <c r="AH15" s="31" t="str">
        <f>[1]LT!H$28</f>
        <v>Panevėžys</v>
      </c>
      <c r="AI15" s="31" t="str">
        <f>[1]LT!I$28</f>
        <v>LT-35100</v>
      </c>
      <c r="AJ15" s="31">
        <f>[1]LT!J$28</f>
        <v>108</v>
      </c>
      <c r="AK15" s="31">
        <f>[1]LT!K$28</f>
        <v>0</v>
      </c>
      <c r="AL15" s="31">
        <f>[1]LT!L$28</f>
        <v>0</v>
      </c>
      <c r="AM15" s="31">
        <f>[1]LT!M$28</f>
        <v>0</v>
      </c>
      <c r="AN15" s="42" t="s">
        <v>808</v>
      </c>
      <c r="AO15" s="31"/>
    </row>
    <row r="16" spans="1:41" s="24" customFormat="1">
      <c r="A16" s="4" t="s">
        <v>8774</v>
      </c>
      <c r="B16" s="4">
        <v>2012</v>
      </c>
      <c r="C16" s="4" t="s">
        <v>8827</v>
      </c>
      <c r="D16" s="4" t="s">
        <v>8828</v>
      </c>
      <c r="E16" s="4" t="s">
        <v>75</v>
      </c>
      <c r="F16" s="4">
        <v>14</v>
      </c>
      <c r="G16" s="4" t="s">
        <v>8829</v>
      </c>
      <c r="H16" s="4" t="s">
        <v>8830</v>
      </c>
      <c r="I16" s="4"/>
      <c r="J16" s="4" t="s">
        <v>202</v>
      </c>
      <c r="K16" s="4">
        <v>140.6</v>
      </c>
      <c r="L16" s="4"/>
      <c r="M16" s="4"/>
      <c r="N16" s="4"/>
      <c r="O16" s="4">
        <v>1.7807017500000002</v>
      </c>
      <c r="P16" s="4">
        <v>375.01264750000001</v>
      </c>
      <c r="Q16" s="4"/>
      <c r="R16" s="4">
        <v>0.70199999999999996</v>
      </c>
      <c r="S16" s="4">
        <v>13.492000000000001</v>
      </c>
      <c r="T16" s="4">
        <v>2.1999999999999999E-2</v>
      </c>
      <c r="U16" s="4"/>
      <c r="V16" s="4"/>
      <c r="W16" s="4"/>
      <c r="X16" s="4"/>
      <c r="Y16" s="4"/>
      <c r="Z16" s="4"/>
      <c r="AA16" s="4"/>
      <c r="AB16" s="28" t="str">
        <f>[1]LT!B$29</f>
        <v>1.(c)</v>
      </c>
      <c r="AC16" s="31" t="str">
        <f>[1]LT!C$29</f>
        <v>AB "PANEVĖŽIO ENERGIJA"</v>
      </c>
      <c r="AD16" s="31" t="str">
        <f>[1]LT!D$29</f>
        <v>Panevėžio elektrinė</v>
      </c>
      <c r="AE16" s="31">
        <f>[1]LT!E$29</f>
        <v>40488</v>
      </c>
      <c r="AF16" s="31" t="str">
        <f>[1]LT!F$29</f>
        <v>Senamiesčio gatvė</v>
      </c>
      <c r="AG16" s="31" t="str">
        <f>[1]LT!G$29</f>
        <v>113</v>
      </c>
      <c r="AH16" s="31" t="str">
        <f>[1]LT!H$29</f>
        <v>Panevėžys</v>
      </c>
      <c r="AI16" s="31" t="str">
        <f>[1]LT!I$29</f>
        <v>LT-35114</v>
      </c>
      <c r="AJ16" s="31">
        <f>[1]LT!J$29</f>
        <v>0</v>
      </c>
      <c r="AK16" s="31">
        <f>[1]LT!K$29</f>
        <v>0</v>
      </c>
      <c r="AL16" s="31">
        <f>[1]LT!L$29</f>
        <v>0</v>
      </c>
      <c r="AM16" s="31">
        <f>[1]LT!M$29</f>
        <v>0</v>
      </c>
      <c r="AN16" s="42" t="s">
        <v>808</v>
      </c>
      <c r="AO16" s="31"/>
    </row>
    <row r="17" spans="1:41" s="35" customFormat="1">
      <c r="A17" s="1" t="s">
        <v>8774</v>
      </c>
      <c r="B17" s="1">
        <v>2012</v>
      </c>
      <c r="C17" s="1" t="s">
        <v>8831</v>
      </c>
      <c r="D17" s="1" t="s">
        <v>8832</v>
      </c>
      <c r="E17" s="1" t="s">
        <v>80</v>
      </c>
      <c r="F17" s="1">
        <v>15</v>
      </c>
      <c r="G17" s="1" t="s">
        <v>8833</v>
      </c>
      <c r="H17" s="1" t="s">
        <v>8834</v>
      </c>
      <c r="I17" s="1"/>
      <c r="J17" s="1" t="s">
        <v>202</v>
      </c>
      <c r="K17" s="1">
        <v>134.15</v>
      </c>
      <c r="L17" s="1"/>
      <c r="M17" s="1">
        <v>580.70243325000001</v>
      </c>
      <c r="N17" s="1"/>
      <c r="O17" s="1"/>
      <c r="P17" s="1">
        <v>100.85533594</v>
      </c>
      <c r="Q17" s="1"/>
      <c r="R17" s="1">
        <v>0</v>
      </c>
      <c r="S17" s="1">
        <v>32.039000000000001</v>
      </c>
      <c r="T17" s="1">
        <v>6.0620000000000003</v>
      </c>
      <c r="U17" s="1"/>
      <c r="V17" s="1"/>
      <c r="W17" s="1"/>
      <c r="X17" s="1"/>
      <c r="Y17" s="1"/>
      <c r="Z17" s="1"/>
      <c r="AA17" s="1"/>
      <c r="AB17" s="95"/>
      <c r="AC17" s="67"/>
      <c r="AD17" s="67"/>
      <c r="AE17" s="67"/>
      <c r="AF17" s="67"/>
      <c r="AG17" s="67"/>
      <c r="AH17" s="67"/>
      <c r="AI17" s="67"/>
      <c r="AJ17" s="67"/>
      <c r="AK17" s="67"/>
      <c r="AL17" s="67"/>
      <c r="AM17" s="67"/>
      <c r="AN17" s="98"/>
      <c r="AO17" s="67"/>
    </row>
    <row r="18" spans="1:41" s="35" customFormat="1">
      <c r="A18" s="1" t="s">
        <v>8774</v>
      </c>
      <c r="B18" s="1">
        <v>2012</v>
      </c>
      <c r="C18" s="1" t="s">
        <v>8835</v>
      </c>
      <c r="D18" s="1" t="s">
        <v>8836</v>
      </c>
      <c r="E18" s="1" t="s">
        <v>84</v>
      </c>
      <c r="F18" s="1">
        <v>16</v>
      </c>
      <c r="G18" s="1" t="s">
        <v>8837</v>
      </c>
      <c r="H18" s="1" t="s">
        <v>8838</v>
      </c>
      <c r="I18" s="1"/>
      <c r="J18" s="1" t="s">
        <v>202</v>
      </c>
      <c r="K18" s="1">
        <v>245.9</v>
      </c>
      <c r="L18" s="1"/>
      <c r="M18" s="1">
        <v>101.24135</v>
      </c>
      <c r="N18" s="1"/>
      <c r="O18" s="1">
        <v>6.6005000000000003</v>
      </c>
      <c r="P18" s="1">
        <v>1369.355865</v>
      </c>
      <c r="Q18" s="1"/>
      <c r="R18" s="1">
        <v>0</v>
      </c>
      <c r="S18" s="1">
        <v>48.442</v>
      </c>
      <c r="T18" s="1">
        <v>28.181999999999999</v>
      </c>
      <c r="U18" s="1"/>
      <c r="V18" s="1"/>
      <c r="W18" s="1"/>
      <c r="X18" s="1"/>
      <c r="Y18" s="1"/>
      <c r="Z18" s="1"/>
      <c r="AA18" s="1"/>
      <c r="AB18" s="95"/>
      <c r="AC18" s="67"/>
      <c r="AD18" s="67"/>
      <c r="AE18" s="67"/>
      <c r="AF18" s="67"/>
      <c r="AG18" s="67"/>
      <c r="AH18" s="67"/>
      <c r="AI18" s="67"/>
      <c r="AJ18" s="67"/>
      <c r="AK18" s="67"/>
      <c r="AL18" s="67"/>
      <c r="AM18" s="67"/>
      <c r="AN18" s="98"/>
      <c r="AO18" s="67"/>
    </row>
    <row r="19" spans="1:41" s="24" customFormat="1">
      <c r="A19" s="4" t="s">
        <v>8774</v>
      </c>
      <c r="B19" s="4">
        <v>2012</v>
      </c>
      <c r="C19" s="4" t="s">
        <v>8839</v>
      </c>
      <c r="D19" s="4" t="s">
        <v>8840</v>
      </c>
      <c r="E19" s="4" t="s">
        <v>88</v>
      </c>
      <c r="F19" s="4">
        <v>17</v>
      </c>
      <c r="G19" s="4" t="s">
        <v>8841</v>
      </c>
      <c r="H19" s="4" t="s">
        <v>8842</v>
      </c>
      <c r="I19" s="4"/>
      <c r="J19" s="4" t="s">
        <v>202</v>
      </c>
      <c r="K19" s="4">
        <v>94.7</v>
      </c>
      <c r="L19" s="4"/>
      <c r="M19" s="4">
        <v>521.375</v>
      </c>
      <c r="N19" s="4"/>
      <c r="O19" s="4">
        <v>3.6190700000000002</v>
      </c>
      <c r="P19" s="4">
        <v>160.0822</v>
      </c>
      <c r="Q19" s="4"/>
      <c r="R19" s="4">
        <v>3.3759999999999999</v>
      </c>
      <c r="S19" s="4">
        <v>69.953000000000003</v>
      </c>
      <c r="T19" s="4">
        <v>15.073</v>
      </c>
      <c r="U19" s="4"/>
      <c r="V19" s="4"/>
      <c r="W19" s="4"/>
      <c r="X19" s="4"/>
      <c r="Y19" s="4"/>
      <c r="Z19" s="4"/>
      <c r="AA19" s="4"/>
      <c r="AB19" s="28" t="str">
        <f>[1]LT!B$22</f>
        <v>8.(b).(i)</v>
      </c>
      <c r="AC19" s="31" t="str">
        <f>[1]LT!C$22</f>
        <v>UAB "Utenos mėsa"</v>
      </c>
      <c r="AD19" s="31" t="str">
        <f>[1]LT!D$22</f>
        <v>UAB "Utenos mėsa"</v>
      </c>
      <c r="AE19" s="31">
        <f>[1]LT!E$22</f>
        <v>40533</v>
      </c>
      <c r="AF19" s="31" t="str">
        <f>[1]LT!F$22</f>
        <v>Pramonės gatvė</v>
      </c>
      <c r="AG19" s="31" t="str">
        <f>[1]LT!G$22</f>
        <v>4</v>
      </c>
      <c r="AH19" s="31" t="str">
        <f>[1]LT!H$22</f>
        <v>Utena</v>
      </c>
      <c r="AI19" s="31" t="str">
        <f>[1]LT!I$22</f>
        <v>LT-28216</v>
      </c>
      <c r="AJ19" s="31">
        <f>[1]LT!J$22</f>
        <v>0</v>
      </c>
      <c r="AK19" s="31">
        <f>[1]LT!K$22</f>
        <v>0</v>
      </c>
      <c r="AL19" s="31">
        <f>[1]LT!L$22</f>
        <v>0</v>
      </c>
      <c r="AM19" s="31">
        <f>[1]LT!M$22</f>
        <v>0</v>
      </c>
      <c r="AN19" s="42" t="s">
        <v>808</v>
      </c>
      <c r="AO19" s="31"/>
    </row>
    <row r="20" spans="1:41" s="35" customFormat="1">
      <c r="A20" s="1" t="s">
        <v>8774</v>
      </c>
      <c r="B20" s="1">
        <v>2012</v>
      </c>
      <c r="C20" s="1" t="s">
        <v>8843</v>
      </c>
      <c r="D20" s="1" t="s">
        <v>8844</v>
      </c>
      <c r="E20" s="1" t="s">
        <v>94</v>
      </c>
      <c r="F20" s="1">
        <v>18</v>
      </c>
      <c r="G20" s="1" t="s">
        <v>8845</v>
      </c>
      <c r="H20" s="1" t="s">
        <v>8846</v>
      </c>
      <c r="I20" s="1"/>
      <c r="J20" s="1" t="s">
        <v>202</v>
      </c>
      <c r="K20" s="1">
        <v>131.1</v>
      </c>
      <c r="L20" s="1"/>
      <c r="M20" s="1"/>
      <c r="N20" s="1">
        <v>0</v>
      </c>
      <c r="O20" s="1"/>
      <c r="P20" s="1">
        <v>704.38663005000001</v>
      </c>
      <c r="Q20" s="1"/>
      <c r="R20" s="1">
        <v>0</v>
      </c>
      <c r="S20" s="1">
        <v>35.192100000000003</v>
      </c>
      <c r="T20" s="1">
        <v>0</v>
      </c>
      <c r="U20" s="1"/>
      <c r="V20" s="1"/>
      <c r="W20" s="1"/>
      <c r="X20" s="1"/>
      <c r="Y20" s="1"/>
      <c r="Z20" s="1"/>
      <c r="AA20" s="1"/>
      <c r="AB20" s="95"/>
      <c r="AC20" s="67"/>
      <c r="AD20" s="67"/>
      <c r="AE20" s="67"/>
      <c r="AF20" s="67"/>
      <c r="AG20" s="67"/>
      <c r="AH20" s="67"/>
      <c r="AI20" s="67"/>
      <c r="AJ20" s="67"/>
      <c r="AK20" s="67"/>
      <c r="AL20" s="67"/>
      <c r="AM20" s="67"/>
      <c r="AN20" s="98"/>
      <c r="AO20" s="67"/>
    </row>
    <row r="21" spans="1:41" s="24" customFormat="1">
      <c r="A21" s="4" t="s">
        <v>8774</v>
      </c>
      <c r="B21" s="4">
        <v>2012</v>
      </c>
      <c r="C21" s="4" t="s">
        <v>8847</v>
      </c>
      <c r="D21" s="4" t="s">
        <v>8848</v>
      </c>
      <c r="E21" s="4" t="s">
        <v>99</v>
      </c>
      <c r="F21" s="4">
        <v>19</v>
      </c>
      <c r="G21" s="4" t="s">
        <v>8849</v>
      </c>
      <c r="H21" s="4" t="s">
        <v>8830</v>
      </c>
      <c r="I21" s="4"/>
      <c r="J21" s="4" t="s">
        <v>15</v>
      </c>
      <c r="K21" s="4">
        <v>67</v>
      </c>
      <c r="L21" s="4" t="s">
        <v>27</v>
      </c>
      <c r="M21" s="4"/>
      <c r="N21" s="4"/>
      <c r="O21" s="4"/>
      <c r="P21" s="4">
        <v>880.56700419000015</v>
      </c>
      <c r="Q21" s="4"/>
      <c r="R21" s="4">
        <v>0</v>
      </c>
      <c r="S21" s="4">
        <v>63.31</v>
      </c>
      <c r="T21" s="4">
        <v>0</v>
      </c>
      <c r="U21" s="4"/>
      <c r="V21" s="4"/>
      <c r="W21" s="4"/>
      <c r="X21" s="4"/>
      <c r="Y21" s="4"/>
      <c r="Z21" s="4"/>
      <c r="AA21" s="4"/>
      <c r="AB21" s="28" t="str">
        <f>[1]LT!B$29</f>
        <v>1.(c)</v>
      </c>
      <c r="AC21" s="31" t="str">
        <f>[1]LT!C$29</f>
        <v>AB "PANEVĖŽIO ENERGIJA"</v>
      </c>
      <c r="AD21" s="31" t="str">
        <f>[1]LT!D$29</f>
        <v>Panevėžio elektrinė</v>
      </c>
      <c r="AE21" s="31">
        <f>[1]LT!E$29</f>
        <v>40488</v>
      </c>
      <c r="AF21" s="31" t="str">
        <f>[1]LT!F$29</f>
        <v>Senamiesčio gatvė</v>
      </c>
      <c r="AG21" s="31" t="str">
        <f>[1]LT!G$29</f>
        <v>113</v>
      </c>
      <c r="AH21" s="31" t="str">
        <f>[1]LT!H$29</f>
        <v>Panevėžys</v>
      </c>
      <c r="AI21" s="31" t="str">
        <f>[1]LT!I$29</f>
        <v>LT-35114</v>
      </c>
      <c r="AJ21" s="31">
        <f>[1]LT!J$29</f>
        <v>0</v>
      </c>
      <c r="AK21" s="31">
        <f>[1]LT!K$29</f>
        <v>0</v>
      </c>
      <c r="AL21" s="31">
        <f>[1]LT!L$29</f>
        <v>0</v>
      </c>
      <c r="AM21" s="31">
        <f>[1]LT!M$29</f>
        <v>0</v>
      </c>
      <c r="AN21" s="42" t="s">
        <v>808</v>
      </c>
      <c r="AO21" s="31"/>
    </row>
    <row r="22" spans="1:41" s="24" customFormat="1">
      <c r="A22" s="4" t="s">
        <v>8774</v>
      </c>
      <c r="B22" s="4">
        <v>2012</v>
      </c>
      <c r="C22" s="4" t="s">
        <v>8850</v>
      </c>
      <c r="D22" s="4" t="s">
        <v>8851</v>
      </c>
      <c r="E22" s="4" t="s">
        <v>104</v>
      </c>
      <c r="F22" s="4">
        <v>20</v>
      </c>
      <c r="G22" s="4" t="s">
        <v>8852</v>
      </c>
      <c r="H22" s="4" t="s">
        <v>8853</v>
      </c>
      <c r="I22" s="4"/>
      <c r="J22" s="4" t="s">
        <v>15</v>
      </c>
      <c r="K22" s="4">
        <v>100</v>
      </c>
      <c r="L22" s="4"/>
      <c r="M22" s="4"/>
      <c r="N22" s="4">
        <v>0</v>
      </c>
      <c r="O22" s="4"/>
      <c r="P22" s="4">
        <v>436.84356000000002</v>
      </c>
      <c r="Q22" s="4"/>
      <c r="R22" s="4">
        <v>0</v>
      </c>
      <c r="S22" s="4">
        <v>13.356999999999999</v>
      </c>
      <c r="T22" s="4">
        <v>0</v>
      </c>
      <c r="U22" s="4"/>
      <c r="V22" s="4"/>
      <c r="W22" s="4"/>
      <c r="X22" s="4"/>
      <c r="Y22" s="4"/>
      <c r="Z22" s="4"/>
      <c r="AA22" s="4"/>
      <c r="AB22" s="28" t="str">
        <f>[1]LT!B$96</f>
        <v>5.(a)</v>
      </c>
      <c r="AC22" s="31" t="str">
        <f>[1]LT!C$96</f>
        <v>Akcinė bendrovė "Klaipėdos nafta"</v>
      </c>
      <c r="AD22" s="31" t="str">
        <f>[1]LT!D$96</f>
        <v>AB "Klaipėdos nafta"</v>
      </c>
      <c r="AE22" s="31">
        <f>[1]LT!E$96</f>
        <v>40527</v>
      </c>
      <c r="AF22" s="31" t="str">
        <f>[1]LT!F$96</f>
        <v>Burių gatvė</v>
      </c>
      <c r="AG22" s="31" t="str">
        <f>[1]LT!G$96</f>
        <v>19</v>
      </c>
      <c r="AH22" s="31" t="str">
        <f>[1]LT!H$96</f>
        <v>Klaipėda</v>
      </c>
      <c r="AI22" s="31" t="str">
        <f>[1]LT!I$96</f>
        <v>LT-92276</v>
      </c>
      <c r="AJ22" s="31">
        <f>[1]LT!J$96</f>
        <v>0</v>
      </c>
      <c r="AK22" s="31">
        <f>[1]LT!K$96</f>
        <v>0</v>
      </c>
      <c r="AL22" s="31">
        <f>[1]LT!L$96</f>
        <v>0</v>
      </c>
      <c r="AM22" s="31">
        <f>[1]LT!M$96</f>
        <v>0</v>
      </c>
      <c r="AN22" s="42" t="s">
        <v>810</v>
      </c>
      <c r="AO22" s="31"/>
    </row>
    <row r="23" spans="1:41" s="24" customFormat="1">
      <c r="A23" s="4" t="s">
        <v>8774</v>
      </c>
      <c r="B23" s="4">
        <v>2012</v>
      </c>
      <c r="C23" s="4" t="s">
        <v>8854</v>
      </c>
      <c r="D23" s="4" t="s">
        <v>8855</v>
      </c>
      <c r="E23" s="4" t="s">
        <v>109</v>
      </c>
      <c r="F23" s="4">
        <v>21</v>
      </c>
      <c r="G23" s="4" t="s">
        <v>8856</v>
      </c>
      <c r="H23" s="4" t="s">
        <v>8857</v>
      </c>
      <c r="I23" s="4"/>
      <c r="J23" s="4" t="s">
        <v>202</v>
      </c>
      <c r="K23" s="4">
        <v>261</v>
      </c>
      <c r="L23" s="4"/>
      <c r="M23" s="4"/>
      <c r="N23" s="4"/>
      <c r="O23" s="4"/>
      <c r="P23" s="4">
        <v>44.709150000000001</v>
      </c>
      <c r="Q23" s="4"/>
      <c r="R23" s="4">
        <v>0</v>
      </c>
      <c r="S23" s="4">
        <v>1.865</v>
      </c>
      <c r="T23" s="4">
        <v>3.1E-2</v>
      </c>
      <c r="U23" s="4"/>
      <c r="V23" s="4"/>
      <c r="W23" s="4"/>
      <c r="X23" s="4"/>
      <c r="Y23" s="4"/>
      <c r="Z23" s="4"/>
      <c r="AA23" s="4"/>
      <c r="AB23" s="28" t="str">
        <f>[1]LT!B$4</f>
        <v>1.(c)</v>
      </c>
      <c r="AC23" s="31" t="str">
        <f>[1]LT!C$4</f>
        <v>UAB "VILNIAUS ENERGIJA"</v>
      </c>
      <c r="AD23" s="31" t="str">
        <f>[1]LT!D$4</f>
        <v>Ateities rajoninė katilinė Nr. 8 (RK-8)</v>
      </c>
      <c r="AE23" s="31">
        <f>[1]LT!E$4</f>
        <v>40511</v>
      </c>
      <c r="AF23" s="31" t="str">
        <f>[1]LT!F$4</f>
        <v>Ateities gatvė</v>
      </c>
      <c r="AG23" s="31" t="str">
        <f>[1]LT!G$4</f>
        <v>12</v>
      </c>
      <c r="AH23" s="31" t="str">
        <f>[1]LT!H$4</f>
        <v>Vilnius</v>
      </c>
      <c r="AI23" s="31" t="str">
        <f>[1]LT!I$4</f>
        <v>LT-02300</v>
      </c>
      <c r="AJ23" s="31">
        <f>[1]LT!J$4</f>
        <v>0</v>
      </c>
      <c r="AK23" s="31">
        <f>[1]LT!K$4</f>
        <v>0</v>
      </c>
      <c r="AL23" s="31">
        <f>[1]LT!L$4</f>
        <v>0</v>
      </c>
      <c r="AM23" s="31">
        <f>[1]LT!M$4</f>
        <v>0</v>
      </c>
      <c r="AN23" s="42" t="s">
        <v>810</v>
      </c>
      <c r="AO23" s="31"/>
    </row>
    <row r="24" spans="1:41" s="35" customFormat="1">
      <c r="A24" s="1" t="s">
        <v>8774</v>
      </c>
      <c r="B24" s="1">
        <v>2012</v>
      </c>
      <c r="C24" s="1" t="s">
        <v>8858</v>
      </c>
      <c r="D24" s="1" t="s">
        <v>8859</v>
      </c>
      <c r="E24" s="1" t="s">
        <v>113</v>
      </c>
      <c r="F24" s="1">
        <v>22</v>
      </c>
      <c r="G24" s="1" t="s">
        <v>8860</v>
      </c>
      <c r="H24" s="1" t="s">
        <v>8861</v>
      </c>
      <c r="I24" s="1"/>
      <c r="J24" s="1" t="s">
        <v>202</v>
      </c>
      <c r="K24" s="1">
        <v>80.53</v>
      </c>
      <c r="L24" s="1"/>
      <c r="M24" s="1"/>
      <c r="N24" s="1"/>
      <c r="O24" s="1"/>
      <c r="P24" s="1">
        <v>524.29418854000005</v>
      </c>
      <c r="Q24" s="1"/>
      <c r="R24" s="1"/>
      <c r="S24" s="1">
        <v>52.649000000000001</v>
      </c>
      <c r="T24" s="1">
        <v>0.46899999999999997</v>
      </c>
      <c r="U24" s="1"/>
      <c r="V24" s="1"/>
      <c r="W24" s="1"/>
      <c r="X24" s="1"/>
      <c r="Y24" s="1"/>
      <c r="Z24" s="1"/>
      <c r="AA24" s="1"/>
      <c r="AB24" s="40"/>
      <c r="AN24" s="37"/>
    </row>
    <row r="25" spans="1:41" s="24" customFormat="1">
      <c r="A25" s="4" t="s">
        <v>8774</v>
      </c>
      <c r="B25" s="4">
        <v>2012</v>
      </c>
      <c r="C25" s="4" t="s">
        <v>8862</v>
      </c>
      <c r="D25" s="4" t="s">
        <v>8863</v>
      </c>
      <c r="E25" s="4" t="s">
        <v>118</v>
      </c>
      <c r="F25" s="4">
        <v>23</v>
      </c>
      <c r="G25" s="4" t="s">
        <v>8864</v>
      </c>
      <c r="H25" s="4" t="s">
        <v>8810</v>
      </c>
      <c r="I25" s="4"/>
      <c r="J25" s="4" t="s">
        <v>633</v>
      </c>
      <c r="K25" s="4">
        <v>498.75799999999998</v>
      </c>
      <c r="L25" s="4"/>
      <c r="M25" s="4"/>
      <c r="N25" s="4"/>
      <c r="O25" s="4">
        <v>1496.5451</v>
      </c>
      <c r="P25" s="4"/>
      <c r="Q25" s="4">
        <v>8373.85</v>
      </c>
      <c r="R25" s="4">
        <v>1240.1323</v>
      </c>
      <c r="S25" s="4">
        <v>483.91319999999996</v>
      </c>
      <c r="T25" s="4">
        <v>39.662700000000001</v>
      </c>
      <c r="U25" s="4"/>
      <c r="V25" s="4"/>
      <c r="W25" s="4"/>
      <c r="X25" s="4"/>
      <c r="Y25" s="4"/>
      <c r="Z25" s="4"/>
      <c r="AA25" s="4"/>
      <c r="AB25" s="41" t="str">
        <f>[1]LT!B$89</f>
        <v>1.(a)</v>
      </c>
      <c r="AC25" s="24" t="str">
        <f>[1]LT!C$89</f>
        <v>Akcinė bendrovė "ORLEN Lietuva"</v>
      </c>
      <c r="AD25" s="24" t="str">
        <f>[1]LT!D$89</f>
        <v>Akcinė bendrovė "ORLEN Lietuva"</v>
      </c>
      <c r="AE25" s="24">
        <f>[1]LT!E$89</f>
        <v>18</v>
      </c>
      <c r="AF25" s="24" t="str">
        <f>[1]LT!F$89</f>
        <v>N/A</v>
      </c>
      <c r="AG25" s="24" t="str">
        <f>[1]LT!G$89</f>
        <v/>
      </c>
      <c r="AH25" s="24" t="str">
        <f>[1]LT!H$89</f>
        <v>Juodeikiai</v>
      </c>
      <c r="AI25" s="24" t="str">
        <f>[1]LT!I$89</f>
        <v>LT-89467</v>
      </c>
      <c r="AJ25" s="24">
        <f>[1]LT!J$89</f>
        <v>1360</v>
      </c>
      <c r="AK25" s="24">
        <f>[1]LT!K$89</f>
        <v>10700</v>
      </c>
      <c r="AL25" s="24">
        <f>[1]LT!L$89</f>
        <v>281</v>
      </c>
      <c r="AM25" s="24">
        <f>[1]LT!M$89</f>
        <v>0</v>
      </c>
      <c r="AN25" s="23" t="s">
        <v>808</v>
      </c>
    </row>
    <row r="26" spans="1:41" s="24" customFormat="1">
      <c r="A26" s="4" t="s">
        <v>8774</v>
      </c>
      <c r="B26" s="4">
        <v>2012</v>
      </c>
      <c r="C26" s="4" t="s">
        <v>8865</v>
      </c>
      <c r="D26" s="4" t="s">
        <v>8866</v>
      </c>
      <c r="E26" s="4" t="s">
        <v>122</v>
      </c>
      <c r="F26" s="4">
        <v>24</v>
      </c>
      <c r="G26" s="4" t="s">
        <v>8867</v>
      </c>
      <c r="H26" s="4" t="s">
        <v>8810</v>
      </c>
      <c r="I26" s="4"/>
      <c r="J26" s="4" t="s">
        <v>633</v>
      </c>
      <c r="K26" s="4">
        <v>438.03800000000001</v>
      </c>
      <c r="L26" s="4"/>
      <c r="M26" s="4"/>
      <c r="N26" s="4"/>
      <c r="O26" s="4">
        <v>267.61233000000004</v>
      </c>
      <c r="P26" s="4"/>
      <c r="Q26" s="4">
        <v>4243.45</v>
      </c>
      <c r="R26" s="4">
        <v>150.4452</v>
      </c>
      <c r="S26" s="4">
        <v>147.69810000000001</v>
      </c>
      <c r="T26" s="4">
        <v>2.2967</v>
      </c>
      <c r="U26" s="4"/>
      <c r="V26" s="4"/>
      <c r="W26" s="4"/>
      <c r="X26" s="4"/>
      <c r="Y26" s="4"/>
      <c r="Z26" s="4"/>
      <c r="AA26" s="4"/>
      <c r="AB26" s="41" t="str">
        <f>[1]LT!B$89</f>
        <v>1.(a)</v>
      </c>
      <c r="AC26" s="24" t="str">
        <f>[1]LT!C$89</f>
        <v>Akcinė bendrovė "ORLEN Lietuva"</v>
      </c>
      <c r="AD26" s="24" t="str">
        <f>[1]LT!D$89</f>
        <v>Akcinė bendrovė "ORLEN Lietuva"</v>
      </c>
      <c r="AE26" s="24">
        <f>[1]LT!E$89</f>
        <v>18</v>
      </c>
      <c r="AF26" s="24" t="str">
        <f>[1]LT!F$89</f>
        <v>N/A</v>
      </c>
      <c r="AG26" s="24" t="str">
        <f>[1]LT!G$89</f>
        <v/>
      </c>
      <c r="AH26" s="24" t="str">
        <f>[1]LT!H$89</f>
        <v>Juodeikiai</v>
      </c>
      <c r="AI26" s="24" t="str">
        <f>[1]LT!I$89</f>
        <v>LT-89467</v>
      </c>
      <c r="AJ26" s="24">
        <f>[1]LT!J$89</f>
        <v>1360</v>
      </c>
      <c r="AK26" s="24">
        <f>[1]LT!K$89</f>
        <v>10700</v>
      </c>
      <c r="AL26" s="24">
        <f>[1]LT!L$89</f>
        <v>281</v>
      </c>
      <c r="AM26" s="24">
        <f>[1]LT!M$89</f>
        <v>0</v>
      </c>
      <c r="AN26" s="23" t="s">
        <v>808</v>
      </c>
    </row>
    <row r="27" spans="1:41" s="35" customFormat="1">
      <c r="A27" s="1" t="s">
        <v>8774</v>
      </c>
      <c r="B27" s="1">
        <v>2012</v>
      </c>
      <c r="C27" s="1" t="s">
        <v>8868</v>
      </c>
      <c r="D27" s="1" t="s">
        <v>8869</v>
      </c>
      <c r="E27" s="1" t="s">
        <v>126</v>
      </c>
      <c r="F27" s="1">
        <v>25</v>
      </c>
      <c r="G27" s="1" t="s">
        <v>8870</v>
      </c>
      <c r="H27" s="1" t="s">
        <v>8871</v>
      </c>
      <c r="I27" s="1"/>
      <c r="J27" s="1" t="s">
        <v>202</v>
      </c>
      <c r="K27" s="1">
        <v>371.33000000000004</v>
      </c>
      <c r="L27" s="1"/>
      <c r="M27" s="1"/>
      <c r="N27" s="1"/>
      <c r="O27" s="1">
        <v>133.74062404</v>
      </c>
      <c r="P27" s="1">
        <v>1109.0646190800001</v>
      </c>
      <c r="Q27" s="1"/>
      <c r="R27" s="1">
        <v>68.912999999999997</v>
      </c>
      <c r="S27" s="1">
        <v>315.63499999999999</v>
      </c>
      <c r="T27" s="1">
        <v>1.143</v>
      </c>
      <c r="U27" s="1"/>
      <c r="V27" s="1"/>
      <c r="W27" s="1"/>
      <c r="X27" s="1"/>
      <c r="Y27" s="1"/>
      <c r="Z27" s="1"/>
      <c r="AA27" s="1"/>
      <c r="AB27" s="40"/>
      <c r="AN27" s="37"/>
    </row>
    <row r="28" spans="1:41" s="35" customFormat="1">
      <c r="A28" s="1" t="s">
        <v>8774</v>
      </c>
      <c r="B28" s="1">
        <v>2012</v>
      </c>
      <c r="C28" s="1" t="s">
        <v>8872</v>
      </c>
      <c r="D28" s="1" t="s">
        <v>8873</v>
      </c>
      <c r="E28" s="1" t="s">
        <v>130</v>
      </c>
      <c r="F28" s="1">
        <v>26</v>
      </c>
      <c r="G28" s="1" t="s">
        <v>8874</v>
      </c>
      <c r="H28" s="1" t="s">
        <v>8875</v>
      </c>
      <c r="I28" s="1"/>
      <c r="J28" s="1" t="s">
        <v>202</v>
      </c>
      <c r="K28" s="1">
        <v>100.8</v>
      </c>
      <c r="L28" s="1"/>
      <c r="M28" s="1"/>
      <c r="N28" s="1"/>
      <c r="O28" s="1">
        <v>0.88909400999999999</v>
      </c>
      <c r="P28" s="1">
        <v>102.77903503000002</v>
      </c>
      <c r="Q28" s="1"/>
      <c r="R28" s="1"/>
      <c r="S28" s="1">
        <v>7.2270000000000003</v>
      </c>
      <c r="T28" s="1"/>
      <c r="U28" s="1"/>
      <c r="V28" s="1"/>
      <c r="W28" s="1"/>
      <c r="X28" s="1"/>
      <c r="Y28" s="1"/>
      <c r="Z28" s="1"/>
      <c r="AA28" s="1"/>
      <c r="AB28" s="40"/>
      <c r="AN28" s="37"/>
    </row>
    <row r="29" spans="1:41" s="45" customFormat="1" ht="15" thickBot="1">
      <c r="A29" s="33" t="s">
        <v>8774</v>
      </c>
      <c r="B29" s="33">
        <v>2012</v>
      </c>
      <c r="C29" s="33" t="s">
        <v>8876</v>
      </c>
      <c r="D29" s="33" t="s">
        <v>8877</v>
      </c>
      <c r="E29" s="33" t="s">
        <v>135</v>
      </c>
      <c r="F29" s="33">
        <v>27</v>
      </c>
      <c r="G29" s="33" t="s">
        <v>8878</v>
      </c>
      <c r="H29" s="33" t="s">
        <v>8879</v>
      </c>
      <c r="I29" s="33"/>
      <c r="J29" s="33" t="s">
        <v>470</v>
      </c>
      <c r="K29" s="33">
        <v>118</v>
      </c>
      <c r="L29" s="33"/>
      <c r="M29" s="33"/>
      <c r="N29" s="33">
        <v>28.211267199999998</v>
      </c>
      <c r="O29" s="33"/>
      <c r="P29" s="33">
        <v>557.99999809999997</v>
      </c>
      <c r="Q29" s="33"/>
      <c r="R29" s="33"/>
      <c r="S29" s="33">
        <v>44.658000000000001</v>
      </c>
      <c r="T29" s="33"/>
      <c r="U29" s="33"/>
      <c r="V29" s="33"/>
      <c r="W29" s="33"/>
      <c r="X29" s="33"/>
      <c r="Y29" s="33"/>
      <c r="Z29" s="33"/>
      <c r="AA29" s="33"/>
      <c r="AB29" s="34" t="str">
        <f>[1]LT!B$56</f>
        <v>8.(b).(ii)</v>
      </c>
      <c r="AC29" s="32" t="str">
        <f>[1]LT!C$56</f>
        <v>Akcinė bendrovė "Nordic Sugar Kėdainiai"</v>
      </c>
      <c r="AD29" s="32" t="str">
        <f>[1]LT!D$56</f>
        <v>Akcinė bendrovė "Nordic Sugar Kėdainiai"</v>
      </c>
      <c r="AE29" s="32">
        <f>[1]LT!E$56</f>
        <v>63</v>
      </c>
      <c r="AF29" s="32" t="str">
        <f>[1]LT!F$56</f>
        <v>Pramonės gatvė</v>
      </c>
      <c r="AG29" s="32" t="str">
        <f>[1]LT!G$56</f>
        <v>6</v>
      </c>
      <c r="AH29" s="32" t="str">
        <f>[1]LT!H$56</f>
        <v>Kėdainiai</v>
      </c>
      <c r="AI29" s="32" t="str">
        <f>[1]LT!I$56</f>
        <v>LT-57500</v>
      </c>
      <c r="AJ29" s="32">
        <f>[1]LT!J$56</f>
        <v>0</v>
      </c>
      <c r="AK29" s="32">
        <f>[1]LT!K$56</f>
        <v>0</v>
      </c>
      <c r="AL29" s="32">
        <f>[1]LT!L$56</f>
        <v>0</v>
      </c>
      <c r="AM29" s="32">
        <f>[1]LT!M$56</f>
        <v>0</v>
      </c>
      <c r="AN29" s="42" t="s">
        <v>808</v>
      </c>
      <c r="AO29" s="31"/>
    </row>
    <row r="30" spans="1:41" s="35" customFormat="1">
      <c r="A30" s="61"/>
      <c r="B30" s="61"/>
      <c r="C30" s="61"/>
      <c r="D30" s="61"/>
      <c r="E30" s="61"/>
      <c r="F30" s="61"/>
      <c r="G30" s="61"/>
      <c r="H30" s="61"/>
      <c r="I30" s="61"/>
      <c r="J30" s="61"/>
      <c r="K30" s="61"/>
      <c r="L30" s="61"/>
      <c r="M30" s="61"/>
      <c r="N30" s="61"/>
      <c r="O30" s="61"/>
      <c r="P30" s="61"/>
      <c r="Q30" s="61"/>
      <c r="R30" s="61"/>
      <c r="S30" s="61"/>
      <c r="T30" s="61"/>
      <c r="U30" s="97"/>
      <c r="V30" s="61"/>
      <c r="W30" s="61"/>
      <c r="X30" s="61"/>
      <c r="Y30" s="61"/>
      <c r="Z30" s="61"/>
      <c r="AA30" s="61"/>
      <c r="AB30" s="95"/>
      <c r="AC30" s="67"/>
      <c r="AD30" s="67"/>
      <c r="AE30" s="67"/>
      <c r="AF30" s="67"/>
      <c r="AG30" s="67"/>
      <c r="AH30" s="67"/>
      <c r="AI30" s="67"/>
      <c r="AJ30" s="67"/>
      <c r="AK30" s="67"/>
      <c r="AL30" s="67"/>
      <c r="AM30" s="67"/>
      <c r="AN30" s="48">
        <f>COUNTA($AN$3:$AN$29)+COUNTBLANK($AN$3:$AN$29)</f>
        <v>27</v>
      </c>
      <c r="AO30" s="49" t="s">
        <v>4171</v>
      </c>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50">
        <f>COUNTIF($AN$3:$AN$29,"p")</f>
        <v>11</v>
      </c>
      <c r="AO31" s="51" t="s">
        <v>808</v>
      </c>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50">
        <f>COUNTIF($AN$3:$AN$29,"n")</f>
        <v>2</v>
      </c>
      <c r="AO32" s="51" t="s">
        <v>810</v>
      </c>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50">
        <f>COUNTIF($AN$3:$AN$29,"m")</f>
        <v>0</v>
      </c>
      <c r="AO33" s="51" t="s">
        <v>809</v>
      </c>
    </row>
    <row r="34" spans="1:41" s="35" customFormat="1" ht="15" thickBo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52">
        <f>COUNTIF($AN$3:$AN$29,"l")</f>
        <v>1</v>
      </c>
      <c r="AO34" s="53" t="s">
        <v>12971</v>
      </c>
    </row>
    <row r="35" spans="1:41" s="67" customForma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98"/>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17.xml><?xml version="1.0" encoding="utf-8"?>
<worksheet xmlns="http://schemas.openxmlformats.org/spreadsheetml/2006/main" xmlns:r="http://schemas.openxmlformats.org/officeDocument/2006/relationships">
  <sheetPr>
    <tabColor rgb="FF92D050"/>
  </sheetPr>
  <dimension ref="A1:AO196"/>
  <sheetViews>
    <sheetView zoomScale="85" zoomScaleNormal="85" workbookViewId="0">
      <selection activeCell="M34" sqref="M34"/>
    </sheetView>
  </sheetViews>
  <sheetFormatPr defaultColWidth="11.5546875" defaultRowHeight="14.4"/>
  <cols>
    <col min="1" max="1" width="3.88671875" customWidth="1"/>
    <col min="2" max="2" width="5.33203125" customWidth="1"/>
    <col min="3" max="3" width="4" customWidth="1"/>
    <col min="4" max="4" width="8.33203125" customWidth="1"/>
    <col min="5" max="5" width="7.33203125" customWidth="1"/>
    <col min="6" max="6" width="3.109375" customWidth="1"/>
    <col min="7" max="7" width="8.5546875" customWidth="1"/>
    <col min="8" max="8" width="16.1093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6.5546875" customWidth="1"/>
    <col min="20" max="20" width="11.44140625" customWidth="1"/>
    <col min="21" max="27" width="11.44140625" style="20" customWidth="1"/>
    <col min="28" max="28" width="7" style="12" customWidth="1"/>
    <col min="29" max="30" width="10.88671875" style="20" customWidth="1"/>
    <col min="31" max="31" width="7.109375" style="20" customWidth="1"/>
    <col min="32" max="32" width="10.88671875" style="20" customWidth="1"/>
    <col min="33" max="33" width="5.5546875" style="20" customWidth="1"/>
    <col min="34"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105.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45" customFormat="1" ht="15" thickBot="1">
      <c r="A3" s="33" t="s">
        <v>8880</v>
      </c>
      <c r="B3" s="33">
        <v>2012</v>
      </c>
      <c r="C3" s="33" t="s">
        <v>8881</v>
      </c>
      <c r="D3" s="33" t="s">
        <v>8882</v>
      </c>
      <c r="E3" s="33" t="s">
        <v>3</v>
      </c>
      <c r="F3" s="33">
        <v>1</v>
      </c>
      <c r="G3" s="33" t="s">
        <v>8883</v>
      </c>
      <c r="H3" s="33" t="s">
        <v>8884</v>
      </c>
      <c r="I3" s="33" t="s">
        <v>6</v>
      </c>
      <c r="J3" s="33" t="s">
        <v>15</v>
      </c>
      <c r="K3" s="33">
        <v>350</v>
      </c>
      <c r="L3" s="33" t="s">
        <v>27</v>
      </c>
      <c r="M3" s="33"/>
      <c r="N3" s="33"/>
      <c r="O3" s="33"/>
      <c r="P3" s="33">
        <v>13613.01598966</v>
      </c>
      <c r="Q3" s="33"/>
      <c r="R3" s="33">
        <v>4.077</v>
      </c>
      <c r="S3" s="33">
        <v>331.13200000000001</v>
      </c>
      <c r="T3" s="33">
        <v>4.7E-2</v>
      </c>
      <c r="U3" s="33" t="s">
        <v>8885</v>
      </c>
      <c r="V3" s="33"/>
      <c r="W3" s="33"/>
      <c r="X3" s="33"/>
      <c r="Y3" s="33"/>
      <c r="Z3" s="33"/>
      <c r="AA3" s="33"/>
      <c r="AB3" s="34" t="str">
        <f>[1]LU!B$32</f>
        <v>1.(c)</v>
      </c>
      <c r="AC3" s="32" t="str">
        <f>[1]LU!C$32</f>
        <v>Twinerg</v>
      </c>
      <c r="AD3" s="32" t="str">
        <f>[1]LU!D$32</f>
        <v>Twinerg</v>
      </c>
      <c r="AE3" s="32">
        <f>[1]LU!E$32</f>
        <v>14381</v>
      </c>
      <c r="AF3" s="32" t="str">
        <f>[1]LU!F$32</f>
        <v>route d'Ehlerange</v>
      </c>
      <c r="AG3" s="32" t="str">
        <f>[1]LU!G$32</f>
        <v>201</v>
      </c>
      <c r="AH3" s="32" t="str">
        <f>[1]LU!H$32</f>
        <v>Esch-sur-Alzette</v>
      </c>
      <c r="AI3" s="32" t="str">
        <f>[1]LU!I$32</f>
        <v>4108</v>
      </c>
      <c r="AJ3" s="32">
        <f>[1]LU!J$32</f>
        <v>331</v>
      </c>
      <c r="AK3" s="32">
        <f>[1]LU!K$32</f>
        <v>0</v>
      </c>
      <c r="AL3" s="32">
        <f>[1]LU!L$32</f>
        <v>0</v>
      </c>
      <c r="AM3" s="32">
        <f>[1]LU!M$32</f>
        <v>774</v>
      </c>
      <c r="AN3" s="42" t="s">
        <v>810</v>
      </c>
      <c r="AO3" s="31"/>
    </row>
    <row r="4" spans="1:41" s="35" customFormat="1">
      <c r="A4" s="61"/>
      <c r="B4" s="61"/>
      <c r="C4" s="61"/>
      <c r="D4" s="61"/>
      <c r="E4" s="61"/>
      <c r="F4" s="61"/>
      <c r="G4" s="61"/>
      <c r="H4" s="61"/>
      <c r="I4" s="61"/>
      <c r="J4" s="61"/>
      <c r="K4" s="61"/>
      <c r="L4" s="61"/>
      <c r="M4" s="61"/>
      <c r="N4" s="61"/>
      <c r="O4" s="61"/>
      <c r="P4" s="61"/>
      <c r="Q4" s="61"/>
      <c r="R4" s="61"/>
      <c r="S4" s="61"/>
      <c r="T4" s="61"/>
      <c r="U4" s="97"/>
      <c r="V4" s="61"/>
      <c r="W4" s="61"/>
      <c r="X4" s="61"/>
      <c r="Y4" s="61"/>
      <c r="Z4" s="61"/>
      <c r="AA4" s="61"/>
      <c r="AB4" s="95"/>
      <c r="AC4" s="67"/>
      <c r="AD4" s="67"/>
      <c r="AE4" s="67"/>
      <c r="AF4" s="67"/>
      <c r="AG4" s="67"/>
      <c r="AH4" s="67"/>
      <c r="AI4" s="67"/>
      <c r="AJ4" s="67"/>
      <c r="AK4" s="67"/>
      <c r="AL4" s="67"/>
      <c r="AM4" s="67"/>
      <c r="AN4" s="48">
        <f>COUNTA($AN$3:$AN$3)+COUNTBLANK($AN$3:$AN$3)</f>
        <v>1</v>
      </c>
      <c r="AO4" s="49" t="s">
        <v>4171</v>
      </c>
    </row>
    <row r="5" spans="1:41" s="35" customFormat="1">
      <c r="A5" s="61"/>
      <c r="B5" s="61"/>
      <c r="C5" s="61"/>
      <c r="D5" s="61"/>
      <c r="E5" s="61"/>
      <c r="F5" s="61"/>
      <c r="G5" s="61"/>
      <c r="H5" s="61"/>
      <c r="I5" s="61"/>
      <c r="J5" s="61"/>
      <c r="K5" s="61"/>
      <c r="L5" s="61"/>
      <c r="M5" s="61"/>
      <c r="N5" s="61"/>
      <c r="O5" s="61"/>
      <c r="P5" s="61"/>
      <c r="Q5" s="61"/>
      <c r="R5" s="61"/>
      <c r="S5" s="61"/>
      <c r="T5" s="61"/>
      <c r="U5" s="97"/>
      <c r="V5" s="61"/>
      <c r="W5" s="61"/>
      <c r="X5" s="61"/>
      <c r="Y5" s="61"/>
      <c r="Z5" s="61"/>
      <c r="AA5" s="61"/>
      <c r="AB5" s="95"/>
      <c r="AC5" s="67"/>
      <c r="AD5" s="67"/>
      <c r="AE5" s="67"/>
      <c r="AF5" s="67"/>
      <c r="AG5" s="67"/>
      <c r="AH5" s="67"/>
      <c r="AI5" s="67"/>
      <c r="AJ5" s="67"/>
      <c r="AK5" s="67"/>
      <c r="AL5" s="67"/>
      <c r="AM5" s="67"/>
      <c r="AN5" s="50">
        <f>COUNTIF($AN$3:$AN$3,"p")</f>
        <v>0</v>
      </c>
      <c r="AO5" s="51" t="s">
        <v>808</v>
      </c>
    </row>
    <row r="6" spans="1:41" s="35" customFormat="1">
      <c r="A6" s="61"/>
      <c r="B6" s="61"/>
      <c r="C6" s="61"/>
      <c r="D6" s="61"/>
      <c r="E6" s="61"/>
      <c r="F6" s="61"/>
      <c r="G6" s="61"/>
      <c r="H6" s="61"/>
      <c r="I6" s="61"/>
      <c r="J6" s="61"/>
      <c r="K6" s="61"/>
      <c r="L6" s="61"/>
      <c r="M6" s="61"/>
      <c r="N6" s="61"/>
      <c r="O6" s="61"/>
      <c r="P6" s="61"/>
      <c r="Q6" s="61"/>
      <c r="R6" s="61"/>
      <c r="S6" s="61"/>
      <c r="T6" s="61"/>
      <c r="U6" s="97"/>
      <c r="V6" s="61"/>
      <c r="W6" s="61"/>
      <c r="X6" s="61"/>
      <c r="Y6" s="61"/>
      <c r="Z6" s="61"/>
      <c r="AA6" s="61"/>
      <c r="AB6" s="95"/>
      <c r="AC6" s="67"/>
      <c r="AD6" s="67"/>
      <c r="AE6" s="67"/>
      <c r="AF6" s="67"/>
      <c r="AG6" s="67"/>
      <c r="AH6" s="67"/>
      <c r="AI6" s="67"/>
      <c r="AJ6" s="67"/>
      <c r="AK6" s="67"/>
      <c r="AL6" s="67"/>
      <c r="AM6" s="67"/>
      <c r="AN6" s="50">
        <f>COUNTIF($AN$3:$AN$3,"n")</f>
        <v>1</v>
      </c>
      <c r="AO6" s="51" t="s">
        <v>810</v>
      </c>
    </row>
    <row r="7" spans="1:41" s="35" customFormat="1">
      <c r="A7" s="61"/>
      <c r="B7" s="61"/>
      <c r="C7" s="61"/>
      <c r="D7" s="61"/>
      <c r="E7" s="61"/>
      <c r="F7" s="61"/>
      <c r="G7" s="61"/>
      <c r="H7" s="61"/>
      <c r="I7" s="61"/>
      <c r="J7" s="61"/>
      <c r="K7" s="61"/>
      <c r="L7" s="61"/>
      <c r="M7" s="61"/>
      <c r="N7" s="61"/>
      <c r="O7" s="61"/>
      <c r="P7" s="61"/>
      <c r="Q7" s="61"/>
      <c r="R7" s="61"/>
      <c r="S7" s="61"/>
      <c r="T7" s="61"/>
      <c r="U7" s="97"/>
      <c r="V7" s="61"/>
      <c r="W7" s="61"/>
      <c r="X7" s="61"/>
      <c r="Y7" s="61"/>
      <c r="Z7" s="61"/>
      <c r="AA7" s="61"/>
      <c r="AB7" s="95"/>
      <c r="AC7" s="67"/>
      <c r="AD7" s="67"/>
      <c r="AE7" s="67"/>
      <c r="AF7" s="67"/>
      <c r="AG7" s="67"/>
      <c r="AH7" s="67"/>
      <c r="AI7" s="67"/>
      <c r="AJ7" s="67"/>
      <c r="AK7" s="67"/>
      <c r="AL7" s="67"/>
      <c r="AM7" s="67"/>
      <c r="AN7" s="50">
        <f>COUNTIF($AN$3:$AN$3,"m")</f>
        <v>0</v>
      </c>
      <c r="AO7" s="51" t="s">
        <v>809</v>
      </c>
    </row>
    <row r="8" spans="1:41" s="35" customFormat="1" ht="15" thickBot="1">
      <c r="A8" s="61"/>
      <c r="B8" s="61"/>
      <c r="C8" s="61"/>
      <c r="D8" s="61"/>
      <c r="E8" s="61"/>
      <c r="F8" s="61"/>
      <c r="G8" s="61"/>
      <c r="H8" s="61"/>
      <c r="I8" s="61"/>
      <c r="J8" s="61"/>
      <c r="K8" s="61"/>
      <c r="L8" s="61"/>
      <c r="M8" s="61"/>
      <c r="N8" s="61"/>
      <c r="O8" s="61"/>
      <c r="P8" s="61"/>
      <c r="Q8" s="61"/>
      <c r="R8" s="61"/>
      <c r="S8" s="61"/>
      <c r="T8" s="61"/>
      <c r="U8" s="99"/>
      <c r="V8" s="61"/>
      <c r="W8" s="61"/>
      <c r="X8" s="61"/>
      <c r="Y8" s="61"/>
      <c r="Z8" s="61"/>
      <c r="AA8" s="61"/>
      <c r="AB8" s="95"/>
      <c r="AC8" s="67"/>
      <c r="AD8" s="67"/>
      <c r="AE8" s="67"/>
      <c r="AF8" s="67"/>
      <c r="AG8" s="67"/>
      <c r="AH8" s="67"/>
      <c r="AI8" s="67"/>
      <c r="AJ8" s="67"/>
      <c r="AK8" s="67"/>
      <c r="AL8" s="67"/>
      <c r="AM8" s="67"/>
      <c r="AN8" s="52">
        <f>COUNTIF($AN$3:$AN$3,"l")</f>
        <v>0</v>
      </c>
      <c r="AO8" s="53" t="s">
        <v>12971</v>
      </c>
    </row>
    <row r="9" spans="1:41" s="35" customFormat="1">
      <c r="A9" s="61"/>
      <c r="B9" s="61"/>
      <c r="C9" s="61"/>
      <c r="D9" s="61"/>
      <c r="E9" s="61"/>
      <c r="F9" s="61"/>
      <c r="G9" s="61"/>
      <c r="H9" s="61"/>
      <c r="I9" s="61"/>
      <c r="J9" s="61"/>
      <c r="K9" s="61"/>
      <c r="L9" s="61"/>
      <c r="M9" s="61"/>
      <c r="N9" s="61"/>
      <c r="O9" s="61"/>
      <c r="P9" s="61"/>
      <c r="Q9" s="61"/>
      <c r="R9" s="61"/>
      <c r="S9" s="61"/>
      <c r="T9" s="61"/>
      <c r="U9" s="97"/>
      <c r="V9" s="61"/>
      <c r="W9" s="61"/>
      <c r="X9" s="61"/>
      <c r="Y9" s="61"/>
      <c r="Z9" s="61"/>
      <c r="AA9" s="61"/>
      <c r="AB9" s="95"/>
      <c r="AC9" s="67"/>
      <c r="AD9" s="67"/>
      <c r="AE9" s="67"/>
      <c r="AF9" s="67"/>
      <c r="AG9" s="67"/>
      <c r="AH9" s="67"/>
      <c r="AI9" s="67"/>
      <c r="AJ9" s="67"/>
      <c r="AK9" s="67"/>
      <c r="AL9" s="67"/>
      <c r="AM9" s="67"/>
      <c r="AN9" s="98"/>
      <c r="AO9" s="67"/>
    </row>
    <row r="10" spans="1:41" s="35" customFormat="1">
      <c r="A10" s="61"/>
      <c r="B10" s="61"/>
      <c r="C10" s="61"/>
      <c r="D10" s="61"/>
      <c r="E10" s="61"/>
      <c r="F10" s="61"/>
      <c r="G10" s="61"/>
      <c r="H10" s="61"/>
      <c r="I10" s="61"/>
      <c r="J10" s="61"/>
      <c r="K10" s="61"/>
      <c r="L10" s="61"/>
      <c r="M10" s="61"/>
      <c r="N10" s="61"/>
      <c r="O10" s="61"/>
      <c r="P10" s="61"/>
      <c r="Q10" s="61"/>
      <c r="R10" s="61"/>
      <c r="S10" s="61"/>
      <c r="T10" s="61"/>
      <c r="U10" s="97"/>
      <c r="V10" s="61"/>
      <c r="W10" s="61"/>
      <c r="X10" s="61"/>
      <c r="Y10" s="61"/>
      <c r="Z10" s="61"/>
      <c r="AA10" s="61"/>
      <c r="AB10" s="95"/>
      <c r="AC10" s="67"/>
      <c r="AD10" s="67"/>
      <c r="AE10" s="67"/>
      <c r="AF10" s="67"/>
      <c r="AG10" s="67"/>
      <c r="AH10" s="67"/>
      <c r="AI10" s="67"/>
      <c r="AJ10" s="67"/>
      <c r="AK10" s="67"/>
      <c r="AL10" s="67"/>
      <c r="AM10" s="67"/>
      <c r="AN10" s="98"/>
      <c r="AO10" s="67"/>
    </row>
    <row r="11" spans="1:41" s="35" customFormat="1">
      <c r="A11" s="61"/>
      <c r="B11" s="61"/>
      <c r="C11" s="61"/>
      <c r="D11" s="61"/>
      <c r="E11" s="61"/>
      <c r="F11" s="61"/>
      <c r="G11" s="61"/>
      <c r="H11" s="61"/>
      <c r="I11" s="61"/>
      <c r="J11" s="61"/>
      <c r="K11" s="61"/>
      <c r="L11" s="61"/>
      <c r="M11" s="61"/>
      <c r="N11" s="61"/>
      <c r="O11" s="61"/>
      <c r="P11" s="61"/>
      <c r="Q11" s="61"/>
      <c r="R11" s="61"/>
      <c r="S11" s="61"/>
      <c r="T11" s="61"/>
      <c r="U11" s="97"/>
      <c r="V11" s="61"/>
      <c r="W11" s="61"/>
      <c r="X11" s="61"/>
      <c r="Y11" s="61"/>
      <c r="Z11" s="61"/>
      <c r="AA11" s="61"/>
      <c r="AB11" s="40"/>
      <c r="AN11" s="37"/>
    </row>
    <row r="12" spans="1:41" s="35" customFormat="1">
      <c r="A12" s="61"/>
      <c r="B12" s="61"/>
      <c r="C12" s="61"/>
      <c r="D12" s="61"/>
      <c r="E12" s="61"/>
      <c r="F12" s="61"/>
      <c r="G12" s="61"/>
      <c r="H12" s="61"/>
      <c r="I12" s="61"/>
      <c r="J12" s="61"/>
      <c r="K12" s="61"/>
      <c r="L12" s="61"/>
      <c r="M12" s="61"/>
      <c r="N12" s="61"/>
      <c r="O12" s="61"/>
      <c r="P12" s="61"/>
      <c r="Q12" s="61"/>
      <c r="R12" s="61"/>
      <c r="S12" s="61"/>
      <c r="T12" s="61"/>
      <c r="U12" s="97"/>
      <c r="V12" s="61"/>
      <c r="W12" s="61"/>
      <c r="X12" s="61"/>
      <c r="Y12" s="61"/>
      <c r="Z12" s="61"/>
      <c r="AA12" s="61"/>
      <c r="AB12" s="40"/>
      <c r="AN12" s="37"/>
    </row>
    <row r="13" spans="1:41" s="35" customFormat="1">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95"/>
      <c r="AC13" s="67"/>
      <c r="AD13" s="67"/>
      <c r="AE13" s="67"/>
      <c r="AF13" s="67"/>
      <c r="AG13" s="67"/>
      <c r="AH13" s="67"/>
      <c r="AI13" s="67"/>
      <c r="AJ13" s="67"/>
      <c r="AK13" s="67"/>
      <c r="AL13" s="67"/>
      <c r="AM13" s="67"/>
      <c r="AN13" s="98"/>
      <c r="AO13" s="67"/>
    </row>
    <row r="14" spans="1:41" s="35" customFormat="1">
      <c r="A14" s="61"/>
      <c r="B14" s="61"/>
      <c r="C14" s="61"/>
      <c r="D14" s="61"/>
      <c r="E14" s="61"/>
      <c r="F14" s="61"/>
      <c r="G14" s="61"/>
      <c r="H14" s="61"/>
      <c r="I14" s="61"/>
      <c r="J14" s="61"/>
      <c r="K14" s="61"/>
      <c r="L14" s="61"/>
      <c r="M14" s="61"/>
      <c r="N14" s="61"/>
      <c r="O14" s="61"/>
      <c r="P14" s="61"/>
      <c r="Q14" s="61"/>
      <c r="R14" s="61"/>
      <c r="S14" s="61"/>
      <c r="T14" s="61"/>
      <c r="U14" s="97"/>
      <c r="V14" s="61"/>
      <c r="W14" s="61"/>
      <c r="X14" s="61"/>
      <c r="Y14" s="61"/>
      <c r="Z14" s="61"/>
      <c r="AA14" s="61"/>
      <c r="AB14" s="40"/>
      <c r="AN14" s="37"/>
    </row>
    <row r="15" spans="1:41" s="35" customFormat="1">
      <c r="A15" s="61"/>
      <c r="B15" s="61"/>
      <c r="C15" s="61"/>
      <c r="D15" s="61"/>
      <c r="E15" s="61"/>
      <c r="F15" s="61"/>
      <c r="G15" s="61"/>
      <c r="H15" s="61"/>
      <c r="I15" s="61"/>
      <c r="J15" s="61"/>
      <c r="K15" s="61"/>
      <c r="L15" s="61"/>
      <c r="M15" s="61"/>
      <c r="N15" s="61"/>
      <c r="O15" s="61"/>
      <c r="P15" s="61"/>
      <c r="Q15" s="61"/>
      <c r="R15" s="61"/>
      <c r="S15" s="61"/>
      <c r="T15" s="61"/>
      <c r="U15" s="97"/>
      <c r="V15" s="61"/>
      <c r="W15" s="61"/>
      <c r="X15" s="61"/>
      <c r="Y15" s="61"/>
      <c r="Z15" s="61"/>
      <c r="AA15" s="61"/>
      <c r="AB15" s="95"/>
      <c r="AC15" s="67"/>
      <c r="AD15" s="67"/>
      <c r="AE15" s="67"/>
      <c r="AF15" s="67"/>
      <c r="AG15" s="67"/>
      <c r="AH15" s="67"/>
      <c r="AI15" s="67"/>
      <c r="AJ15" s="67"/>
      <c r="AK15" s="67"/>
      <c r="AL15" s="67"/>
      <c r="AM15" s="67"/>
      <c r="AN15" s="98"/>
      <c r="AO15" s="67"/>
    </row>
    <row r="16" spans="1:41" s="35" customFormat="1">
      <c r="A16" s="61"/>
      <c r="B16" s="61"/>
      <c r="C16" s="61"/>
      <c r="D16" s="61"/>
      <c r="E16" s="61"/>
      <c r="F16" s="61"/>
      <c r="G16" s="61"/>
      <c r="H16" s="61"/>
      <c r="I16" s="61"/>
      <c r="J16" s="61"/>
      <c r="K16" s="61"/>
      <c r="L16" s="61"/>
      <c r="M16" s="61"/>
      <c r="N16" s="61"/>
      <c r="O16" s="61"/>
      <c r="P16" s="61"/>
      <c r="Q16" s="61"/>
      <c r="R16" s="61"/>
      <c r="S16" s="61"/>
      <c r="T16" s="61"/>
      <c r="U16" s="97"/>
      <c r="V16" s="61"/>
      <c r="W16" s="61"/>
      <c r="X16" s="61"/>
      <c r="Y16" s="61"/>
      <c r="Z16" s="61"/>
      <c r="AA16" s="61"/>
      <c r="AB16" s="95"/>
      <c r="AC16" s="67"/>
      <c r="AD16" s="67"/>
      <c r="AE16" s="67"/>
      <c r="AF16" s="67"/>
      <c r="AG16" s="67"/>
      <c r="AH16" s="67"/>
      <c r="AI16" s="67"/>
      <c r="AJ16" s="67"/>
      <c r="AK16" s="67"/>
      <c r="AL16" s="67"/>
      <c r="AM16" s="67"/>
      <c r="AN16" s="98"/>
      <c r="AO16" s="67"/>
    </row>
    <row r="17" spans="1:41" s="35" customFormat="1">
      <c r="A17" s="61"/>
      <c r="B17" s="61"/>
      <c r="C17" s="61"/>
      <c r="D17" s="61"/>
      <c r="E17" s="61"/>
      <c r="F17" s="61"/>
      <c r="G17" s="61"/>
      <c r="H17" s="61"/>
      <c r="I17" s="61"/>
      <c r="J17" s="61"/>
      <c r="K17" s="61"/>
      <c r="L17" s="61"/>
      <c r="M17" s="61"/>
      <c r="N17" s="61"/>
      <c r="O17" s="61"/>
      <c r="P17" s="61"/>
      <c r="Q17" s="61"/>
      <c r="R17" s="61"/>
      <c r="S17" s="61"/>
      <c r="T17" s="61"/>
      <c r="U17" s="97"/>
      <c r="V17" s="61"/>
      <c r="W17" s="61"/>
      <c r="X17" s="61"/>
      <c r="Y17" s="61"/>
      <c r="Z17" s="61"/>
      <c r="AA17" s="61"/>
      <c r="AB17" s="95"/>
      <c r="AC17" s="67"/>
      <c r="AD17" s="67"/>
      <c r="AE17" s="67"/>
      <c r="AF17" s="67"/>
      <c r="AG17" s="67"/>
      <c r="AH17" s="67"/>
      <c r="AI17" s="67"/>
      <c r="AJ17" s="67"/>
      <c r="AK17" s="67"/>
      <c r="AL17" s="67"/>
      <c r="AM17" s="67"/>
      <c r="AN17" s="98"/>
      <c r="AO17" s="67"/>
    </row>
    <row r="18" spans="1:41" s="35" customFormat="1">
      <c r="A18" s="61"/>
      <c r="B18" s="61"/>
      <c r="C18" s="61"/>
      <c r="D18" s="61"/>
      <c r="E18" s="61"/>
      <c r="F18" s="61"/>
      <c r="G18" s="61"/>
      <c r="H18" s="61"/>
      <c r="I18" s="61"/>
      <c r="J18" s="61"/>
      <c r="K18" s="61"/>
      <c r="L18" s="61"/>
      <c r="M18" s="61"/>
      <c r="N18" s="61"/>
      <c r="O18" s="61"/>
      <c r="P18" s="61"/>
      <c r="Q18" s="61"/>
      <c r="R18" s="61"/>
      <c r="S18" s="61"/>
      <c r="T18" s="61"/>
      <c r="U18" s="97"/>
      <c r="V18" s="61"/>
      <c r="W18" s="61"/>
      <c r="X18" s="61"/>
      <c r="Y18" s="61"/>
      <c r="Z18" s="61"/>
      <c r="AA18" s="61"/>
      <c r="AB18" s="95"/>
      <c r="AC18" s="67"/>
      <c r="AD18" s="67"/>
      <c r="AE18" s="67"/>
      <c r="AF18" s="67"/>
      <c r="AG18" s="67"/>
      <c r="AH18" s="67"/>
      <c r="AI18" s="67"/>
      <c r="AJ18" s="67"/>
      <c r="AK18" s="67"/>
      <c r="AL18" s="67"/>
      <c r="AM18" s="67"/>
      <c r="AN18" s="98"/>
      <c r="AO18" s="67"/>
    </row>
    <row r="19" spans="1:41" s="35" customForma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95"/>
      <c r="AC19" s="67"/>
      <c r="AD19" s="67"/>
      <c r="AE19" s="67"/>
      <c r="AF19" s="67"/>
      <c r="AG19" s="67"/>
      <c r="AH19" s="67"/>
      <c r="AI19" s="67"/>
      <c r="AJ19" s="67"/>
      <c r="AK19" s="67"/>
      <c r="AL19" s="67"/>
      <c r="AM19" s="67"/>
      <c r="AN19" s="98"/>
      <c r="AO19" s="67"/>
    </row>
    <row r="20" spans="1:41" s="35" customFormat="1">
      <c r="A20" s="61"/>
      <c r="B20" s="61"/>
      <c r="C20" s="61"/>
      <c r="D20" s="61"/>
      <c r="E20" s="61"/>
      <c r="F20" s="61"/>
      <c r="G20" s="61"/>
      <c r="H20" s="61"/>
      <c r="I20" s="61"/>
      <c r="J20" s="61"/>
      <c r="K20" s="61"/>
      <c r="L20" s="61"/>
      <c r="M20" s="61"/>
      <c r="N20" s="61"/>
      <c r="O20" s="61"/>
      <c r="P20" s="61"/>
      <c r="Q20" s="61"/>
      <c r="R20" s="61"/>
      <c r="S20" s="61"/>
      <c r="T20" s="61"/>
      <c r="U20" s="100"/>
      <c r="V20" s="61"/>
      <c r="W20" s="61"/>
      <c r="X20" s="61"/>
      <c r="Y20" s="61"/>
      <c r="Z20" s="61"/>
      <c r="AA20" s="61"/>
      <c r="AB20" s="95"/>
      <c r="AC20" s="67"/>
      <c r="AD20" s="67"/>
      <c r="AE20" s="67"/>
      <c r="AF20" s="67"/>
      <c r="AG20" s="67"/>
      <c r="AH20" s="67"/>
      <c r="AI20" s="67"/>
      <c r="AJ20" s="67"/>
      <c r="AK20" s="67"/>
      <c r="AL20" s="67"/>
      <c r="AM20" s="67"/>
      <c r="AN20" s="98"/>
      <c r="AO20" s="67"/>
    </row>
    <row r="21" spans="1:41" s="35" customForma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95"/>
      <c r="AC21" s="67"/>
      <c r="AD21" s="67"/>
      <c r="AE21" s="67"/>
      <c r="AF21" s="67"/>
      <c r="AG21" s="67"/>
      <c r="AH21" s="67"/>
      <c r="AI21" s="67"/>
      <c r="AJ21" s="67"/>
      <c r="AK21" s="67"/>
      <c r="AL21" s="67"/>
      <c r="AM21" s="67"/>
      <c r="AN21" s="98"/>
      <c r="AO21" s="67"/>
    </row>
    <row r="22" spans="1:41" s="35" customFormat="1">
      <c r="A22" s="61"/>
      <c r="B22" s="61"/>
      <c r="C22" s="61"/>
      <c r="D22" s="61"/>
      <c r="E22" s="61"/>
      <c r="F22" s="61"/>
      <c r="G22" s="61"/>
      <c r="H22" s="61"/>
      <c r="I22" s="61"/>
      <c r="J22" s="61"/>
      <c r="K22" s="61"/>
      <c r="L22" s="61"/>
      <c r="M22" s="61"/>
      <c r="N22" s="61"/>
      <c r="O22" s="61"/>
      <c r="P22" s="61"/>
      <c r="Q22" s="61"/>
      <c r="R22" s="61"/>
      <c r="S22" s="61"/>
      <c r="T22" s="61"/>
      <c r="U22" s="97"/>
      <c r="V22" s="61"/>
      <c r="W22" s="61"/>
      <c r="X22" s="61"/>
      <c r="Y22" s="61"/>
      <c r="Z22" s="61"/>
      <c r="AA22" s="61"/>
      <c r="AB22" s="95"/>
      <c r="AC22" s="67"/>
      <c r="AD22" s="67"/>
      <c r="AE22" s="67"/>
      <c r="AF22" s="67"/>
      <c r="AG22" s="67"/>
      <c r="AH22" s="67"/>
      <c r="AI22" s="67"/>
      <c r="AJ22" s="67"/>
      <c r="AK22" s="67"/>
      <c r="AL22" s="67"/>
      <c r="AM22" s="67"/>
      <c r="AN22" s="98"/>
      <c r="AO22" s="67"/>
    </row>
    <row r="23" spans="1:41" s="35" customFormat="1">
      <c r="A23" s="61"/>
      <c r="B23" s="61"/>
      <c r="C23" s="61"/>
      <c r="D23" s="61"/>
      <c r="E23" s="61"/>
      <c r="F23" s="61"/>
      <c r="G23" s="61"/>
      <c r="H23" s="61"/>
      <c r="I23" s="61"/>
      <c r="J23" s="61"/>
      <c r="K23" s="61"/>
      <c r="L23" s="61"/>
      <c r="M23" s="61"/>
      <c r="N23" s="61"/>
      <c r="O23" s="61"/>
      <c r="P23" s="61"/>
      <c r="Q23" s="61"/>
      <c r="R23" s="61"/>
      <c r="S23" s="61"/>
      <c r="T23" s="61"/>
      <c r="U23" s="97"/>
      <c r="V23" s="61"/>
      <c r="W23" s="61"/>
      <c r="X23" s="61"/>
      <c r="Y23" s="61"/>
      <c r="Z23" s="61"/>
      <c r="AA23" s="61"/>
      <c r="AB23" s="95"/>
      <c r="AC23" s="67"/>
      <c r="AD23" s="67"/>
      <c r="AE23" s="67"/>
      <c r="AF23" s="67"/>
      <c r="AG23" s="67"/>
      <c r="AH23" s="67"/>
      <c r="AI23" s="67"/>
      <c r="AJ23" s="67"/>
      <c r="AK23" s="67"/>
      <c r="AL23" s="67"/>
      <c r="AM23" s="67"/>
      <c r="AN23" s="98"/>
      <c r="AO23" s="67"/>
    </row>
    <row r="24" spans="1:41" s="35" customFormat="1">
      <c r="A24" s="61"/>
      <c r="B24" s="61"/>
      <c r="C24" s="61"/>
      <c r="D24" s="61"/>
      <c r="E24" s="61"/>
      <c r="F24" s="61"/>
      <c r="G24" s="61"/>
      <c r="H24" s="61"/>
      <c r="I24" s="61"/>
      <c r="J24" s="61"/>
      <c r="K24" s="61"/>
      <c r="L24" s="61"/>
      <c r="M24" s="61"/>
      <c r="N24" s="61"/>
      <c r="O24" s="61"/>
      <c r="P24" s="61"/>
      <c r="Q24" s="61"/>
      <c r="R24" s="61"/>
      <c r="S24" s="61"/>
      <c r="T24" s="61"/>
      <c r="U24" s="97"/>
      <c r="V24" s="61"/>
      <c r="W24" s="61"/>
      <c r="X24" s="61"/>
      <c r="Y24" s="61"/>
      <c r="Z24" s="61"/>
      <c r="AA24" s="61"/>
      <c r="AB24" s="40"/>
      <c r="AN24" s="37"/>
    </row>
    <row r="25" spans="1:41" s="35" customFormat="1">
      <c r="A25" s="61"/>
      <c r="B25" s="61"/>
      <c r="C25" s="61"/>
      <c r="D25" s="61"/>
      <c r="E25" s="61"/>
      <c r="F25" s="61"/>
      <c r="G25" s="61"/>
      <c r="H25" s="61"/>
      <c r="I25" s="61"/>
      <c r="J25" s="61"/>
      <c r="K25" s="61"/>
      <c r="L25" s="61"/>
      <c r="M25" s="61"/>
      <c r="N25" s="61"/>
      <c r="O25" s="61"/>
      <c r="P25" s="61"/>
      <c r="Q25" s="61"/>
      <c r="R25" s="61"/>
      <c r="S25" s="61"/>
      <c r="T25" s="61"/>
      <c r="U25" s="97"/>
      <c r="V25" s="61"/>
      <c r="W25" s="61"/>
      <c r="X25" s="61"/>
      <c r="Y25" s="61"/>
      <c r="Z25" s="61"/>
      <c r="AA25" s="61"/>
      <c r="AB25" s="40"/>
      <c r="AN25" s="37"/>
    </row>
    <row r="26" spans="1:41" s="35" customFormat="1">
      <c r="A26" s="61"/>
      <c r="B26" s="61"/>
      <c r="C26" s="61"/>
      <c r="D26" s="61"/>
      <c r="E26" s="61"/>
      <c r="F26" s="61"/>
      <c r="G26" s="61"/>
      <c r="H26" s="61"/>
      <c r="I26" s="61"/>
      <c r="J26" s="61"/>
      <c r="K26" s="61"/>
      <c r="L26" s="61"/>
      <c r="M26" s="61"/>
      <c r="N26" s="61"/>
      <c r="O26" s="61"/>
      <c r="P26" s="61"/>
      <c r="Q26" s="61"/>
      <c r="R26" s="61"/>
      <c r="S26" s="61"/>
      <c r="T26" s="61"/>
      <c r="U26" s="97"/>
      <c r="V26" s="61"/>
      <c r="W26" s="61"/>
      <c r="X26" s="61"/>
      <c r="Y26" s="61"/>
      <c r="Z26" s="61"/>
      <c r="AA26" s="61"/>
      <c r="AB26" s="40"/>
      <c r="AN26" s="37"/>
    </row>
    <row r="27" spans="1:41" s="35" customFormat="1">
      <c r="A27" s="61"/>
      <c r="B27" s="61"/>
      <c r="C27" s="61"/>
      <c r="D27" s="61"/>
      <c r="E27" s="61"/>
      <c r="F27" s="61"/>
      <c r="G27" s="61"/>
      <c r="H27" s="61"/>
      <c r="I27" s="61"/>
      <c r="J27" s="61"/>
      <c r="K27" s="61"/>
      <c r="L27" s="61"/>
      <c r="M27" s="61"/>
      <c r="N27" s="61"/>
      <c r="O27" s="61"/>
      <c r="P27" s="61"/>
      <c r="Q27" s="61"/>
      <c r="R27" s="61"/>
      <c r="S27" s="61"/>
      <c r="T27" s="61"/>
      <c r="U27" s="97"/>
      <c r="V27" s="61"/>
      <c r="W27" s="61"/>
      <c r="X27" s="61"/>
      <c r="Y27" s="61"/>
      <c r="Z27" s="61"/>
      <c r="AA27" s="61"/>
      <c r="AB27" s="40"/>
      <c r="AN27" s="37"/>
    </row>
    <row r="28" spans="1:41" s="35" customFormat="1">
      <c r="A28" s="61"/>
      <c r="B28" s="61"/>
      <c r="C28" s="61"/>
      <c r="D28" s="61"/>
      <c r="E28" s="61"/>
      <c r="F28" s="61"/>
      <c r="G28" s="61"/>
      <c r="H28" s="61"/>
      <c r="I28" s="61"/>
      <c r="J28" s="61"/>
      <c r="K28" s="61"/>
      <c r="L28" s="61"/>
      <c r="M28" s="61"/>
      <c r="N28" s="61"/>
      <c r="O28" s="61"/>
      <c r="P28" s="61"/>
      <c r="Q28" s="61"/>
      <c r="R28" s="61"/>
      <c r="S28" s="61"/>
      <c r="T28" s="61"/>
      <c r="U28" s="97"/>
      <c r="V28" s="61"/>
      <c r="W28" s="61"/>
      <c r="X28" s="61"/>
      <c r="Y28" s="61"/>
      <c r="Z28" s="61"/>
      <c r="AA28" s="61"/>
      <c r="AB28" s="40"/>
      <c r="AN28" s="37"/>
    </row>
    <row r="29" spans="1:41" s="35" customFormat="1">
      <c r="A29" s="61"/>
      <c r="B29" s="61"/>
      <c r="C29" s="61"/>
      <c r="D29" s="61"/>
      <c r="E29" s="61"/>
      <c r="F29" s="61"/>
      <c r="G29" s="61"/>
      <c r="H29" s="61"/>
      <c r="I29" s="61"/>
      <c r="J29" s="61"/>
      <c r="K29" s="61"/>
      <c r="L29" s="61"/>
      <c r="M29" s="61"/>
      <c r="N29" s="61"/>
      <c r="O29" s="61"/>
      <c r="P29" s="61"/>
      <c r="Q29" s="61"/>
      <c r="R29" s="61"/>
      <c r="S29" s="61"/>
      <c r="T29" s="61"/>
      <c r="U29" s="97"/>
      <c r="V29" s="61"/>
      <c r="W29" s="61"/>
      <c r="X29" s="61"/>
      <c r="Y29" s="61"/>
      <c r="Z29" s="61"/>
      <c r="AA29" s="61"/>
      <c r="AB29" s="95"/>
      <c r="AC29" s="67"/>
      <c r="AD29" s="67"/>
      <c r="AE29" s="67"/>
      <c r="AF29" s="67"/>
      <c r="AG29" s="67"/>
      <c r="AH29" s="67"/>
      <c r="AI29" s="67"/>
      <c r="AJ29" s="67"/>
      <c r="AK29" s="67"/>
      <c r="AL29" s="67"/>
      <c r="AM29" s="67"/>
      <c r="AN29" s="98"/>
      <c r="AO29" s="67"/>
    </row>
    <row r="30" spans="1:41" s="35" customFormat="1">
      <c r="A30" s="61"/>
      <c r="B30" s="61"/>
      <c r="C30" s="61"/>
      <c r="D30" s="61"/>
      <c r="E30" s="61"/>
      <c r="F30" s="61"/>
      <c r="G30" s="61"/>
      <c r="H30" s="61"/>
      <c r="I30" s="61"/>
      <c r="J30" s="61"/>
      <c r="K30" s="61"/>
      <c r="L30" s="61"/>
      <c r="M30" s="61"/>
      <c r="N30" s="61"/>
      <c r="O30" s="61"/>
      <c r="P30" s="61"/>
      <c r="Q30" s="61"/>
      <c r="R30" s="61"/>
      <c r="S30" s="61"/>
      <c r="T30" s="61"/>
      <c r="U30" s="97"/>
      <c r="V30" s="61"/>
      <c r="W30" s="61"/>
      <c r="X30" s="61"/>
      <c r="Y30" s="61"/>
      <c r="Z30" s="61"/>
      <c r="AA30" s="61"/>
      <c r="AB30" s="95"/>
      <c r="AC30" s="67"/>
      <c r="AD30" s="67"/>
      <c r="AE30" s="67"/>
      <c r="AF30" s="67"/>
      <c r="AG30" s="67"/>
      <c r="AH30" s="67"/>
      <c r="AI30" s="67"/>
      <c r="AJ30" s="67"/>
      <c r="AK30" s="67"/>
      <c r="AL30" s="67"/>
      <c r="AM30" s="67"/>
      <c r="AN30" s="98"/>
      <c r="AO30" s="67"/>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98"/>
      <c r="AO31" s="67"/>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98"/>
      <c r="AO32" s="67"/>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98"/>
      <c r="AO33" s="67"/>
    </row>
    <row r="34" spans="1:41" s="35" customForma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98"/>
      <c r="AO34" s="67"/>
    </row>
    <row r="35" spans="1:41" s="67" customForma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98"/>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18.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3.44140625" customWidth="1"/>
    <col min="2" max="3" width="5.33203125" customWidth="1"/>
    <col min="4" max="4" width="9.109375" customWidth="1"/>
    <col min="5" max="5" width="7.6640625" customWidth="1"/>
    <col min="6" max="6" width="3.109375" customWidth="1"/>
    <col min="7" max="8" width="21.4414062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5.5546875" style="12" customWidth="1"/>
    <col min="29" max="30" width="12.88671875" style="20" customWidth="1"/>
    <col min="31" max="31" width="4" style="20" customWidth="1"/>
    <col min="32" max="32" width="10.88671875" style="20" customWidth="1"/>
    <col min="33" max="33" width="5" style="20" customWidth="1"/>
    <col min="34" max="34" width="10.88671875" style="20" customWidth="1"/>
    <col min="35" max="35" width="7.8867187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105.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35" customFormat="1">
      <c r="A3" s="1" t="s">
        <v>8886</v>
      </c>
      <c r="B3" s="1">
        <v>2012</v>
      </c>
      <c r="C3" s="1" t="s">
        <v>8887</v>
      </c>
      <c r="D3" s="1" t="s">
        <v>8888</v>
      </c>
      <c r="E3" s="1" t="s">
        <v>3</v>
      </c>
      <c r="F3" s="1">
        <v>1</v>
      </c>
      <c r="G3" s="1" t="s">
        <v>8889</v>
      </c>
      <c r="H3" s="1" t="s">
        <v>8890</v>
      </c>
      <c r="I3" s="1" t="s">
        <v>6</v>
      </c>
      <c r="J3" s="1" t="s">
        <v>202</v>
      </c>
      <c r="K3" s="1">
        <v>54.2</v>
      </c>
      <c r="L3" s="1" t="s">
        <v>8</v>
      </c>
      <c r="M3" s="1">
        <v>0</v>
      </c>
      <c r="N3" s="1">
        <v>0</v>
      </c>
      <c r="O3" s="1">
        <v>0</v>
      </c>
      <c r="P3" s="1">
        <v>139.15100000000001</v>
      </c>
      <c r="Q3" s="1">
        <v>0</v>
      </c>
      <c r="R3" s="1">
        <v>0</v>
      </c>
      <c r="S3" s="1">
        <v>11.907999999999999</v>
      </c>
      <c r="T3" s="1">
        <v>0</v>
      </c>
      <c r="U3" s="1"/>
      <c r="V3" s="1"/>
      <c r="W3" s="1"/>
      <c r="X3" s="1"/>
      <c r="Y3" s="1"/>
      <c r="Z3" s="1"/>
      <c r="AA3" s="1"/>
      <c r="AB3" s="95"/>
      <c r="AC3" s="67"/>
      <c r="AD3" s="67"/>
      <c r="AE3" s="67"/>
      <c r="AF3" s="67"/>
      <c r="AG3" s="67"/>
      <c r="AH3" s="67"/>
      <c r="AI3" s="67"/>
      <c r="AJ3" s="67"/>
      <c r="AK3" s="67"/>
      <c r="AL3" s="67"/>
      <c r="AM3" s="67"/>
      <c r="AN3" s="98"/>
      <c r="AO3" s="67"/>
    </row>
    <row r="4" spans="1:41" s="24" customFormat="1">
      <c r="A4" s="4" t="s">
        <v>8886</v>
      </c>
      <c r="B4" s="4">
        <v>2012</v>
      </c>
      <c r="C4" s="4" t="s">
        <v>8891</v>
      </c>
      <c r="D4" s="4" t="s">
        <v>8892</v>
      </c>
      <c r="E4" s="4" t="s">
        <v>11</v>
      </c>
      <c r="F4" s="4">
        <v>2</v>
      </c>
      <c r="G4" s="4" t="s">
        <v>8893</v>
      </c>
      <c r="H4" s="4" t="s">
        <v>8894</v>
      </c>
      <c r="I4" s="4" t="s">
        <v>6</v>
      </c>
      <c r="J4" s="4" t="s">
        <v>202</v>
      </c>
      <c r="K4" s="4">
        <v>143.05000000000001</v>
      </c>
      <c r="L4" s="4" t="s">
        <v>8</v>
      </c>
      <c r="M4" s="4">
        <v>0</v>
      </c>
      <c r="N4" s="4">
        <v>0</v>
      </c>
      <c r="O4" s="4">
        <v>0</v>
      </c>
      <c r="P4" s="4">
        <v>577.42200000000003</v>
      </c>
      <c r="Q4" s="4">
        <v>0</v>
      </c>
      <c r="R4" s="4">
        <v>0</v>
      </c>
      <c r="S4" s="4">
        <v>33.994999999999997</v>
      </c>
      <c r="T4" s="4">
        <v>0</v>
      </c>
      <c r="U4" s="4"/>
      <c r="V4" s="4"/>
      <c r="W4" s="4"/>
      <c r="X4" s="4"/>
      <c r="Y4" s="4"/>
      <c r="Z4" s="4"/>
      <c r="AA4" s="4"/>
      <c r="AB4" s="28" t="str">
        <f>[1]LV!B$10</f>
        <v>1.(c)</v>
      </c>
      <c r="AC4" s="31" t="str">
        <f>[1]LV!C$10</f>
        <v>PAS "Daugavpils siltumtīkli"</v>
      </c>
      <c r="AD4" s="31" t="str">
        <f>[1]LV!D$10</f>
        <v>PAS "Daugavpils siltumtīkli" Siltumcentrāle Nr. 1</v>
      </c>
      <c r="AE4" s="31">
        <f>[1]LV!E$10</f>
        <v>177119</v>
      </c>
      <c r="AF4" s="31" t="str">
        <f>[1]LV!F$10</f>
        <v>18. Novembra iela</v>
      </c>
      <c r="AG4" s="31" t="str">
        <f>[1]LV!G$10</f>
        <v>2</v>
      </c>
      <c r="AH4" s="31" t="str">
        <f>[1]LV!H$10</f>
        <v>Daugavpils</v>
      </c>
      <c r="AI4" s="31" t="str">
        <f>[1]LV!I$10</f>
        <v>LV-5401</v>
      </c>
      <c r="AJ4" s="31">
        <f>[1]LV!J$10</f>
        <v>0</v>
      </c>
      <c r="AK4" s="31">
        <f>[1]LV!K$10</f>
        <v>0</v>
      </c>
      <c r="AL4" s="31">
        <f>[1]LV!L$10</f>
        <v>0</v>
      </c>
      <c r="AM4" s="31">
        <f>[1]LV!M$10</f>
        <v>0</v>
      </c>
      <c r="AN4" s="42" t="s">
        <v>810</v>
      </c>
      <c r="AO4" s="31"/>
    </row>
    <row r="5" spans="1:41" s="24" customFormat="1">
      <c r="A5" s="4" t="s">
        <v>8886</v>
      </c>
      <c r="B5" s="4">
        <v>2012</v>
      </c>
      <c r="C5" s="4" t="s">
        <v>8895</v>
      </c>
      <c r="D5" s="4" t="s">
        <v>8896</v>
      </c>
      <c r="E5" s="4" t="s">
        <v>18</v>
      </c>
      <c r="F5" s="4">
        <v>3</v>
      </c>
      <c r="G5" s="4" t="s">
        <v>8897</v>
      </c>
      <c r="H5" s="4" t="s">
        <v>8898</v>
      </c>
      <c r="I5" s="4" t="s">
        <v>6</v>
      </c>
      <c r="J5" s="4" t="s">
        <v>202</v>
      </c>
      <c r="K5" s="4">
        <v>137.22</v>
      </c>
      <c r="L5" s="4" t="s">
        <v>8</v>
      </c>
      <c r="M5" s="4">
        <v>0</v>
      </c>
      <c r="N5" s="4">
        <v>0</v>
      </c>
      <c r="O5" s="4">
        <v>0</v>
      </c>
      <c r="P5" s="4">
        <v>398.916</v>
      </c>
      <c r="Q5" s="4">
        <v>0</v>
      </c>
      <c r="R5" s="4">
        <v>0</v>
      </c>
      <c r="S5" s="4">
        <v>20.100000000000001</v>
      </c>
      <c r="T5" s="4">
        <v>0</v>
      </c>
      <c r="U5" s="4"/>
      <c r="V5" s="4"/>
      <c r="W5" s="4"/>
      <c r="X5" s="4"/>
      <c r="Y5" s="4"/>
      <c r="Z5" s="4"/>
      <c r="AA5" s="4"/>
      <c r="AB5" s="28" t="str">
        <f>[1]LV!B$10</f>
        <v>1.(c)</v>
      </c>
      <c r="AC5" s="31" t="str">
        <f>[1]LV!C$10</f>
        <v>PAS "Daugavpils siltumtīkli"</v>
      </c>
      <c r="AD5" s="31" t="str">
        <f>[1]LV!D$10</f>
        <v>PAS "Daugavpils siltumtīkli" Siltumcentrāle Nr. 1</v>
      </c>
      <c r="AE5" s="31">
        <f>[1]LV!E$10</f>
        <v>177119</v>
      </c>
      <c r="AF5" s="31" t="str">
        <f>[1]LV!F$10</f>
        <v>18. Novembra iela</v>
      </c>
      <c r="AG5" s="31" t="str">
        <f>[1]LV!G$10</f>
        <v>2</v>
      </c>
      <c r="AH5" s="31" t="str">
        <f>[1]LV!H$10</f>
        <v>Daugavpils</v>
      </c>
      <c r="AI5" s="31" t="str">
        <f>[1]LV!I$10</f>
        <v>LV-5401</v>
      </c>
      <c r="AJ5" s="31">
        <f>[1]LV!J$10</f>
        <v>0</v>
      </c>
      <c r="AK5" s="31">
        <f>[1]LV!K$10</f>
        <v>0</v>
      </c>
      <c r="AL5" s="31">
        <f>[1]LV!L$10</f>
        <v>0</v>
      </c>
      <c r="AM5" s="31">
        <f>[1]LV!M$10</f>
        <v>0</v>
      </c>
      <c r="AN5" s="42" t="s">
        <v>810</v>
      </c>
      <c r="AO5" s="31"/>
    </row>
    <row r="6" spans="1:41" s="24" customFormat="1">
      <c r="A6" s="4" t="s">
        <v>8886</v>
      </c>
      <c r="B6" s="4">
        <v>2012</v>
      </c>
      <c r="C6" s="4" t="s">
        <v>8899</v>
      </c>
      <c r="D6" s="4" t="s">
        <v>8900</v>
      </c>
      <c r="E6" s="4" t="s">
        <v>24</v>
      </c>
      <c r="F6" s="4">
        <v>4</v>
      </c>
      <c r="G6" s="4" t="s">
        <v>8901</v>
      </c>
      <c r="H6" s="4" t="s">
        <v>8902</v>
      </c>
      <c r="I6" s="4" t="s">
        <v>6</v>
      </c>
      <c r="J6" s="4" t="s">
        <v>202</v>
      </c>
      <c r="K6" s="4">
        <v>248.89</v>
      </c>
      <c r="L6" s="4" t="s">
        <v>8</v>
      </c>
      <c r="M6" s="4">
        <v>0</v>
      </c>
      <c r="N6" s="4">
        <v>0</v>
      </c>
      <c r="O6" s="4">
        <v>0</v>
      </c>
      <c r="P6" s="4">
        <v>470.60199999999998</v>
      </c>
      <c r="Q6" s="4">
        <v>0</v>
      </c>
      <c r="R6" s="4">
        <v>0</v>
      </c>
      <c r="S6" s="4">
        <v>23.317</v>
      </c>
      <c r="T6" s="4">
        <v>0</v>
      </c>
      <c r="U6" s="4"/>
      <c r="V6" s="4"/>
      <c r="W6" s="4"/>
      <c r="X6" s="4"/>
      <c r="Y6" s="4"/>
      <c r="Z6" s="4"/>
      <c r="AA6" s="4"/>
      <c r="AB6" s="28" t="str">
        <f>[1]LV!B$10</f>
        <v>1.(c)</v>
      </c>
      <c r="AC6" s="31" t="str">
        <f>[1]LV!C$10</f>
        <v>PAS "Daugavpils siltumtīkli"</v>
      </c>
      <c r="AD6" s="31" t="str">
        <f>[1]LV!D$10</f>
        <v>PAS "Daugavpils siltumtīkli" Siltumcentrāle Nr. 1</v>
      </c>
      <c r="AE6" s="31">
        <f>[1]LV!E$10</f>
        <v>177119</v>
      </c>
      <c r="AF6" s="31" t="str">
        <f>[1]LV!F$10</f>
        <v>18. Novembra iela</v>
      </c>
      <c r="AG6" s="31" t="str">
        <f>[1]LV!G$10</f>
        <v>2</v>
      </c>
      <c r="AH6" s="31" t="str">
        <f>[1]LV!H$10</f>
        <v>Daugavpils</v>
      </c>
      <c r="AI6" s="31" t="str">
        <f>[1]LV!I$10</f>
        <v>LV-5401</v>
      </c>
      <c r="AJ6" s="31">
        <f>[1]LV!J$10</f>
        <v>0</v>
      </c>
      <c r="AK6" s="31">
        <f>[1]LV!K$10</f>
        <v>0</v>
      </c>
      <c r="AL6" s="31">
        <f>[1]LV!L$10</f>
        <v>0</v>
      </c>
      <c r="AM6" s="31">
        <f>[1]LV!M$10</f>
        <v>0</v>
      </c>
      <c r="AN6" s="42" t="s">
        <v>810</v>
      </c>
      <c r="AO6" s="31"/>
    </row>
    <row r="7" spans="1:41" s="24" customFormat="1">
      <c r="A7" s="4" t="s">
        <v>8886</v>
      </c>
      <c r="B7" s="4">
        <v>2012</v>
      </c>
      <c r="C7" s="4" t="s">
        <v>8903</v>
      </c>
      <c r="D7" s="4" t="s">
        <v>8904</v>
      </c>
      <c r="E7" s="4" t="s">
        <v>31</v>
      </c>
      <c r="F7" s="4">
        <v>5</v>
      </c>
      <c r="G7" s="4" t="s">
        <v>8905</v>
      </c>
      <c r="H7" s="4" t="s">
        <v>8906</v>
      </c>
      <c r="I7" s="4" t="s">
        <v>6</v>
      </c>
      <c r="J7" s="4" t="s">
        <v>202</v>
      </c>
      <c r="K7" s="4">
        <v>114.75</v>
      </c>
      <c r="L7" s="4" t="s">
        <v>8</v>
      </c>
      <c r="M7" s="4">
        <v>0</v>
      </c>
      <c r="N7" s="4">
        <v>0</v>
      </c>
      <c r="O7" s="4">
        <v>0</v>
      </c>
      <c r="P7" s="4">
        <v>448.65</v>
      </c>
      <c r="Q7" s="4">
        <v>0</v>
      </c>
      <c r="R7" s="4">
        <v>0</v>
      </c>
      <c r="S7" s="4">
        <v>37.72</v>
      </c>
      <c r="T7" s="4">
        <v>0</v>
      </c>
      <c r="U7" s="4"/>
      <c r="V7" s="4"/>
      <c r="W7" s="4"/>
      <c r="X7" s="4"/>
      <c r="Y7" s="4"/>
      <c r="Z7" s="4"/>
      <c r="AA7" s="4"/>
      <c r="AB7" s="28" t="str">
        <f>[1]LV!B$18</f>
        <v>1.(c)</v>
      </c>
      <c r="AC7" s="31" t="str">
        <f>[1]LV!C$18</f>
        <v>'FORTUM JELGAVA' SIA</v>
      </c>
      <c r="AD7" s="31" t="str">
        <f>[1]LV!D$18</f>
        <v>'FORTUM JELGAVA' SIA katlu māja Ganību ielā 71</v>
      </c>
      <c r="AE7" s="31">
        <f>[1]LV!E$18</f>
        <v>181979</v>
      </c>
      <c r="AF7" s="31" t="str">
        <f>[1]LV!F$18</f>
        <v>Ganību iela</v>
      </c>
      <c r="AG7" s="31" t="str">
        <f>[1]LV!G$18</f>
        <v>71</v>
      </c>
      <c r="AH7" s="31" t="str">
        <f>[1]LV!H$18</f>
        <v>Jelgava</v>
      </c>
      <c r="AI7" s="31" t="str">
        <f>[1]LV!I$18</f>
        <v>LV-3007</v>
      </c>
      <c r="AJ7" s="31">
        <f>[1]LV!J$18</f>
        <v>116</v>
      </c>
      <c r="AK7" s="31">
        <f>[1]LV!K$18</f>
        <v>0</v>
      </c>
      <c r="AL7" s="31">
        <f>[1]LV!L$18</f>
        <v>0</v>
      </c>
      <c r="AM7" s="31">
        <f>[1]LV!M$18</f>
        <v>0</v>
      </c>
      <c r="AN7" s="42" t="s">
        <v>810</v>
      </c>
      <c r="AO7" s="31"/>
    </row>
    <row r="8" spans="1:41" s="35" customFormat="1">
      <c r="A8" s="1" t="s">
        <v>8886</v>
      </c>
      <c r="B8" s="1">
        <v>2012</v>
      </c>
      <c r="C8" s="1" t="s">
        <v>8907</v>
      </c>
      <c r="D8" s="1" t="s">
        <v>8908</v>
      </c>
      <c r="E8" s="1" t="s">
        <v>37</v>
      </c>
      <c r="F8" s="1">
        <v>6</v>
      </c>
      <c r="G8" s="1" t="s">
        <v>8909</v>
      </c>
      <c r="H8" s="1" t="s">
        <v>8910</v>
      </c>
      <c r="I8" s="1" t="s">
        <v>6</v>
      </c>
      <c r="J8" s="1" t="s">
        <v>202</v>
      </c>
      <c r="K8" s="1">
        <v>82.39</v>
      </c>
      <c r="L8" s="1" t="s">
        <v>8</v>
      </c>
      <c r="M8" s="1">
        <v>0</v>
      </c>
      <c r="N8" s="1">
        <v>0</v>
      </c>
      <c r="O8" s="1">
        <v>0</v>
      </c>
      <c r="P8" s="1">
        <v>407.52600000000001</v>
      </c>
      <c r="Q8" s="1">
        <v>0</v>
      </c>
      <c r="R8" s="1">
        <v>0</v>
      </c>
      <c r="S8" s="1">
        <v>46.094200000000001</v>
      </c>
      <c r="T8" s="1">
        <v>0</v>
      </c>
      <c r="U8" s="1"/>
      <c r="V8" s="1"/>
      <c r="W8" s="1"/>
      <c r="X8" s="1"/>
      <c r="Y8" s="1"/>
      <c r="Z8" s="1"/>
      <c r="AA8" s="1"/>
      <c r="AB8" s="95"/>
      <c r="AC8" s="67"/>
      <c r="AD8" s="67"/>
      <c r="AE8" s="67"/>
      <c r="AF8" s="67"/>
      <c r="AG8" s="67"/>
      <c r="AH8" s="67"/>
      <c r="AI8" s="67"/>
      <c r="AJ8" s="67"/>
      <c r="AK8" s="67"/>
      <c r="AL8" s="67"/>
      <c r="AM8" s="67"/>
      <c r="AN8" s="98"/>
      <c r="AO8" s="67"/>
    </row>
    <row r="9" spans="1:41" s="24" customFormat="1">
      <c r="A9" s="4" t="s">
        <v>8886</v>
      </c>
      <c r="B9" s="4">
        <v>2012</v>
      </c>
      <c r="C9" s="4" t="s">
        <v>8911</v>
      </c>
      <c r="D9" s="4" t="s">
        <v>8912</v>
      </c>
      <c r="E9" s="4" t="s">
        <v>41</v>
      </c>
      <c r="F9" s="4">
        <v>7</v>
      </c>
      <c r="G9" s="4" t="s">
        <v>8913</v>
      </c>
      <c r="H9" s="4" t="s">
        <v>8914</v>
      </c>
      <c r="I9" s="4" t="s">
        <v>6</v>
      </c>
      <c r="J9" s="4" t="s">
        <v>202</v>
      </c>
      <c r="K9" s="4">
        <v>81.2</v>
      </c>
      <c r="L9" s="4" t="s">
        <v>8</v>
      </c>
      <c r="M9" s="4">
        <v>0</v>
      </c>
      <c r="N9" s="4">
        <v>0</v>
      </c>
      <c r="O9" s="4">
        <v>12.798999999999999</v>
      </c>
      <c r="P9" s="4">
        <v>128.02179000000001</v>
      </c>
      <c r="Q9" s="4">
        <v>0</v>
      </c>
      <c r="R9" s="4">
        <v>6.11</v>
      </c>
      <c r="S9" s="4">
        <v>24.47</v>
      </c>
      <c r="T9" s="4">
        <v>6.3E-2</v>
      </c>
      <c r="U9" s="4"/>
      <c r="V9" s="4"/>
      <c r="W9" s="4"/>
      <c r="X9" s="4"/>
      <c r="Y9" s="4"/>
      <c r="Z9" s="4"/>
      <c r="AA9" s="4"/>
      <c r="AB9" s="28" t="str">
        <f>[1]LV!B$31</f>
        <v>1.(c)</v>
      </c>
      <c r="AC9" s="31" t="str">
        <f>[1]LV!C$31</f>
        <v>'RĒZEKNES SILTUMTĪKLI' AS</v>
      </c>
      <c r="AD9" s="31" t="str">
        <f>[1]LV!D$31</f>
        <v>'RĒZEKNES SILTUMTĪKLI' AS Rīgas ielā</v>
      </c>
      <c r="AE9" s="31">
        <f>[1]LV!E$31</f>
        <v>181980</v>
      </c>
      <c r="AF9" s="31" t="str">
        <f>[1]LV!F$31</f>
        <v>Rīgas iela</v>
      </c>
      <c r="AG9" s="31" t="str">
        <f>[1]LV!G$31</f>
        <v>1</v>
      </c>
      <c r="AH9" s="31" t="str">
        <f>[1]LV!H$31</f>
        <v>Rēzekne</v>
      </c>
      <c r="AI9" s="31" t="str">
        <f>[1]LV!I$31</f>
        <v>LV-4601</v>
      </c>
      <c r="AJ9" s="31">
        <f>[1]LV!J$31</f>
        <v>0</v>
      </c>
      <c r="AK9" s="31">
        <f>[1]LV!K$31</f>
        <v>0</v>
      </c>
      <c r="AL9" s="31">
        <f>[1]LV!L$31</f>
        <v>0</v>
      </c>
      <c r="AM9" s="31">
        <f>[1]LV!M$31</f>
        <v>0</v>
      </c>
      <c r="AN9" s="42" t="s">
        <v>810</v>
      </c>
      <c r="AO9" s="31"/>
    </row>
    <row r="10" spans="1:41" s="24" customFormat="1">
      <c r="A10" s="4" t="s">
        <v>8886</v>
      </c>
      <c r="B10" s="4">
        <v>2012</v>
      </c>
      <c r="C10" s="4" t="s">
        <v>8915</v>
      </c>
      <c r="D10" s="4" t="s">
        <v>8916</v>
      </c>
      <c r="E10" s="4" t="s">
        <v>45</v>
      </c>
      <c r="F10" s="4">
        <v>8</v>
      </c>
      <c r="G10" s="4" t="s">
        <v>8917</v>
      </c>
      <c r="H10" s="4" t="s">
        <v>8918</v>
      </c>
      <c r="I10" s="4" t="s">
        <v>34</v>
      </c>
      <c r="J10" s="4" t="s">
        <v>15</v>
      </c>
      <c r="K10" s="4">
        <v>179</v>
      </c>
      <c r="L10" s="4" t="s">
        <v>27</v>
      </c>
      <c r="M10" s="4">
        <v>0</v>
      </c>
      <c r="N10" s="4">
        <v>0</v>
      </c>
      <c r="O10" s="4">
        <v>0</v>
      </c>
      <c r="P10" s="4">
        <v>1466.1310000000001</v>
      </c>
      <c r="Q10" s="4">
        <v>0</v>
      </c>
      <c r="R10" s="4">
        <v>0</v>
      </c>
      <c r="S10" s="4">
        <v>47</v>
      </c>
      <c r="T10" s="4">
        <v>0</v>
      </c>
      <c r="U10" s="4"/>
      <c r="V10" s="4"/>
      <c r="W10" s="4"/>
      <c r="X10" s="4"/>
      <c r="Y10" s="4"/>
      <c r="Z10" s="4"/>
      <c r="AA10" s="4"/>
      <c r="AB10" s="28" t="str">
        <f>[1]LV!B$35</f>
        <v>1.(c)</v>
      </c>
      <c r="AC10" s="31" t="str">
        <f>[1]LV!C$35</f>
        <v>'LATVENERGO; AS</v>
      </c>
      <c r="AD10" s="31" t="str">
        <f>[1]LV!D$35</f>
        <v>'LATVENERGO; AS, TEC-1</v>
      </c>
      <c r="AE10" s="31">
        <f>[1]LV!E$35</f>
        <v>10350</v>
      </c>
      <c r="AF10" s="31" t="str">
        <f>[1]LV!F$35</f>
        <v>Viskaļu iela</v>
      </c>
      <c r="AG10" s="31" t="str">
        <f>[1]LV!G$35</f>
        <v>16</v>
      </c>
      <c r="AH10" s="31" t="str">
        <f>[1]LV!H$35</f>
        <v>Rīga</v>
      </c>
      <c r="AI10" s="31" t="str">
        <f>[1]LV!I$35</f>
        <v>LV-1026</v>
      </c>
      <c r="AJ10" s="31">
        <f>[1]LV!J$35</f>
        <v>151</v>
      </c>
      <c r="AK10" s="31">
        <f>[1]LV!K$35</f>
        <v>0</v>
      </c>
      <c r="AL10" s="31">
        <f>[1]LV!L$35</f>
        <v>0</v>
      </c>
      <c r="AM10" s="31">
        <f>[1]LV!M$35</f>
        <v>282</v>
      </c>
      <c r="AN10" s="42" t="s">
        <v>810</v>
      </c>
      <c r="AO10" s="31"/>
    </row>
    <row r="11" spans="1:41" s="24" customFormat="1">
      <c r="A11" s="4" t="s">
        <v>8886</v>
      </c>
      <c r="B11" s="4">
        <v>2012</v>
      </c>
      <c r="C11" s="4" t="s">
        <v>8919</v>
      </c>
      <c r="D11" s="4" t="s">
        <v>8920</v>
      </c>
      <c r="E11" s="4" t="s">
        <v>49</v>
      </c>
      <c r="F11" s="4">
        <v>9</v>
      </c>
      <c r="G11" s="4" t="s">
        <v>8917</v>
      </c>
      <c r="H11" s="4" t="s">
        <v>8918</v>
      </c>
      <c r="I11" s="4" t="s">
        <v>34</v>
      </c>
      <c r="J11" s="4" t="s">
        <v>15</v>
      </c>
      <c r="K11" s="4">
        <v>179</v>
      </c>
      <c r="L11" s="4" t="s">
        <v>27</v>
      </c>
      <c r="M11" s="4">
        <v>0</v>
      </c>
      <c r="N11" s="4">
        <v>0</v>
      </c>
      <c r="O11" s="4">
        <v>0</v>
      </c>
      <c r="P11" s="4">
        <v>1180.432</v>
      </c>
      <c r="Q11" s="4">
        <v>0</v>
      </c>
      <c r="R11" s="4">
        <v>0</v>
      </c>
      <c r="S11" s="4">
        <v>43</v>
      </c>
      <c r="T11" s="4">
        <v>0</v>
      </c>
      <c r="U11" s="4"/>
      <c r="V11" s="4"/>
      <c r="W11" s="4"/>
      <c r="X11" s="4"/>
      <c r="Y11" s="4"/>
      <c r="Z11" s="4"/>
      <c r="AA11" s="4"/>
      <c r="AB11" s="28" t="str">
        <f>[1]LV!B$35</f>
        <v>1.(c)</v>
      </c>
      <c r="AC11" s="31" t="str">
        <f>[1]LV!C$35</f>
        <v>'LATVENERGO; AS</v>
      </c>
      <c r="AD11" s="31" t="str">
        <f>[1]LV!D$35</f>
        <v>'LATVENERGO; AS, TEC-1</v>
      </c>
      <c r="AE11" s="31">
        <f>[1]LV!E$35</f>
        <v>10350</v>
      </c>
      <c r="AF11" s="31" t="str">
        <f>[1]LV!F$35</f>
        <v>Viskaļu iela</v>
      </c>
      <c r="AG11" s="31" t="str">
        <f>[1]LV!G$35</f>
        <v>16</v>
      </c>
      <c r="AH11" s="31" t="str">
        <f>[1]LV!H$35</f>
        <v>Rīga</v>
      </c>
      <c r="AI11" s="31" t="str">
        <f>[1]LV!I$35</f>
        <v>LV-1026</v>
      </c>
      <c r="AJ11" s="31">
        <f>[1]LV!J$35</f>
        <v>151</v>
      </c>
      <c r="AK11" s="31">
        <f>[1]LV!K$35</f>
        <v>0</v>
      </c>
      <c r="AL11" s="31">
        <f>[1]LV!L$35</f>
        <v>0</v>
      </c>
      <c r="AM11" s="31">
        <f>[1]LV!M$35</f>
        <v>282</v>
      </c>
      <c r="AN11" s="23" t="s">
        <v>810</v>
      </c>
    </row>
    <row r="12" spans="1:41" s="24" customFormat="1">
      <c r="A12" s="4" t="s">
        <v>8886</v>
      </c>
      <c r="B12" s="4">
        <v>2012</v>
      </c>
      <c r="C12" s="4" t="s">
        <v>8921</v>
      </c>
      <c r="D12" s="4" t="s">
        <v>8922</v>
      </c>
      <c r="E12" s="4" t="s">
        <v>54</v>
      </c>
      <c r="F12" s="4">
        <v>10</v>
      </c>
      <c r="G12" s="4" t="s">
        <v>8917</v>
      </c>
      <c r="H12" s="4" t="s">
        <v>8918</v>
      </c>
      <c r="I12" s="4" t="s">
        <v>34</v>
      </c>
      <c r="J12" s="4" t="s">
        <v>202</v>
      </c>
      <c r="K12" s="4">
        <v>258</v>
      </c>
      <c r="L12" s="4" t="s">
        <v>8</v>
      </c>
      <c r="M12" s="4">
        <v>0</v>
      </c>
      <c r="N12" s="4">
        <v>0</v>
      </c>
      <c r="O12" s="4">
        <v>0</v>
      </c>
      <c r="P12" s="4">
        <v>1488.6030000000001</v>
      </c>
      <c r="Q12" s="4">
        <v>0</v>
      </c>
      <c r="R12" s="4">
        <v>0</v>
      </c>
      <c r="S12" s="4">
        <v>37</v>
      </c>
      <c r="T12" s="4">
        <v>0</v>
      </c>
      <c r="U12" s="4"/>
      <c r="V12" s="4"/>
      <c r="W12" s="4"/>
      <c r="X12" s="4"/>
      <c r="Y12" s="4"/>
      <c r="Z12" s="4"/>
      <c r="AA12" s="4"/>
      <c r="AB12" s="28" t="str">
        <f>[1]LV!B$35</f>
        <v>1.(c)</v>
      </c>
      <c r="AC12" s="31" t="str">
        <f>[1]LV!C$35</f>
        <v>'LATVENERGO; AS</v>
      </c>
      <c r="AD12" s="31" t="str">
        <f>[1]LV!D$35</f>
        <v>'LATVENERGO; AS, TEC-1</v>
      </c>
      <c r="AE12" s="31">
        <f>[1]LV!E$35</f>
        <v>10350</v>
      </c>
      <c r="AF12" s="31" t="str">
        <f>[1]LV!F$35</f>
        <v>Viskaļu iela</v>
      </c>
      <c r="AG12" s="31" t="str">
        <f>[1]LV!G$35</f>
        <v>16</v>
      </c>
      <c r="AH12" s="31" t="str">
        <f>[1]LV!H$35</f>
        <v>Rīga</v>
      </c>
      <c r="AI12" s="31" t="str">
        <f>[1]LV!I$35</f>
        <v>LV-1026</v>
      </c>
      <c r="AJ12" s="31">
        <f>[1]LV!J$35</f>
        <v>151</v>
      </c>
      <c r="AK12" s="31">
        <f>[1]LV!K$35</f>
        <v>0</v>
      </c>
      <c r="AL12" s="31">
        <f>[1]LV!L$35</f>
        <v>0</v>
      </c>
      <c r="AM12" s="31">
        <f>[1]LV!M$35</f>
        <v>282</v>
      </c>
      <c r="AN12" s="23" t="s">
        <v>810</v>
      </c>
    </row>
    <row r="13" spans="1:41" s="24" customFormat="1">
      <c r="A13" s="4" t="s">
        <v>8886</v>
      </c>
      <c r="B13" s="4">
        <v>2012</v>
      </c>
      <c r="C13" s="4" t="s">
        <v>8923</v>
      </c>
      <c r="D13" s="4" t="s">
        <v>8924</v>
      </c>
      <c r="E13" s="4" t="s">
        <v>59</v>
      </c>
      <c r="F13" s="4">
        <v>11</v>
      </c>
      <c r="G13" s="4" t="s">
        <v>8917</v>
      </c>
      <c r="H13" s="4" t="s">
        <v>8918</v>
      </c>
      <c r="I13" s="4" t="s">
        <v>34</v>
      </c>
      <c r="J13" s="4" t="s">
        <v>202</v>
      </c>
      <c r="K13" s="4">
        <v>129</v>
      </c>
      <c r="L13" s="4" t="s">
        <v>8</v>
      </c>
      <c r="M13" s="4">
        <v>0</v>
      </c>
      <c r="N13" s="4">
        <v>0</v>
      </c>
      <c r="O13" s="4">
        <v>0</v>
      </c>
      <c r="P13" s="4">
        <v>983.40700000000004</v>
      </c>
      <c r="Q13" s="4">
        <v>0</v>
      </c>
      <c r="R13" s="4">
        <v>0</v>
      </c>
      <c r="S13" s="4">
        <v>24.05</v>
      </c>
      <c r="T13" s="4">
        <v>0</v>
      </c>
      <c r="U13" s="4"/>
      <c r="V13" s="4"/>
      <c r="W13" s="4"/>
      <c r="X13" s="4"/>
      <c r="Y13" s="4"/>
      <c r="Z13" s="4"/>
      <c r="AA13" s="4"/>
      <c r="AB13" s="28" t="str">
        <f>[1]LV!B$35</f>
        <v>1.(c)</v>
      </c>
      <c r="AC13" s="31" t="str">
        <f>[1]LV!C$35</f>
        <v>'LATVENERGO; AS</v>
      </c>
      <c r="AD13" s="31" t="str">
        <f>[1]LV!D$35</f>
        <v>'LATVENERGO; AS, TEC-1</v>
      </c>
      <c r="AE13" s="31">
        <f>[1]LV!E$35</f>
        <v>10350</v>
      </c>
      <c r="AF13" s="31" t="str">
        <f>[1]LV!F$35</f>
        <v>Viskaļu iela</v>
      </c>
      <c r="AG13" s="31" t="str">
        <f>[1]LV!G$35</f>
        <v>16</v>
      </c>
      <c r="AH13" s="31" t="str">
        <f>[1]LV!H$35</f>
        <v>Rīga</v>
      </c>
      <c r="AI13" s="31" t="str">
        <f>[1]LV!I$35</f>
        <v>LV-1026</v>
      </c>
      <c r="AJ13" s="31">
        <f>[1]LV!J$35</f>
        <v>151</v>
      </c>
      <c r="AK13" s="31">
        <f>[1]LV!K$35</f>
        <v>0</v>
      </c>
      <c r="AL13" s="31">
        <f>[1]LV!L$35</f>
        <v>0</v>
      </c>
      <c r="AM13" s="31">
        <f>[1]LV!M$35</f>
        <v>282</v>
      </c>
      <c r="AN13" s="42" t="s">
        <v>810</v>
      </c>
      <c r="AO13" s="31"/>
    </row>
    <row r="14" spans="1:41" s="24" customFormat="1">
      <c r="A14" s="4" t="s">
        <v>8886</v>
      </c>
      <c r="B14" s="4">
        <v>2012</v>
      </c>
      <c r="C14" s="4" t="s">
        <v>8925</v>
      </c>
      <c r="D14" s="4" t="s">
        <v>8926</v>
      </c>
      <c r="E14" s="4" t="s">
        <v>63</v>
      </c>
      <c r="F14" s="4">
        <v>12</v>
      </c>
      <c r="G14" s="4" t="s">
        <v>8927</v>
      </c>
      <c r="H14" s="4" t="s">
        <v>8928</v>
      </c>
      <c r="I14" s="4" t="s">
        <v>6</v>
      </c>
      <c r="J14" s="4" t="s">
        <v>15</v>
      </c>
      <c r="K14" s="4">
        <v>1464.2</v>
      </c>
      <c r="L14" s="4" t="s">
        <v>8</v>
      </c>
      <c r="M14" s="4">
        <v>0</v>
      </c>
      <c r="N14" s="4">
        <v>0</v>
      </c>
      <c r="O14" s="4">
        <v>0</v>
      </c>
      <c r="P14" s="4">
        <v>2998.2289999999998</v>
      </c>
      <c r="Q14" s="4">
        <v>0</v>
      </c>
      <c r="R14" s="4">
        <v>0</v>
      </c>
      <c r="S14" s="4">
        <v>179.83</v>
      </c>
      <c r="T14" s="4">
        <v>0</v>
      </c>
      <c r="U14" s="4"/>
      <c r="V14" s="4"/>
      <c r="W14" s="4"/>
      <c r="X14" s="4"/>
      <c r="Y14" s="4"/>
      <c r="Z14" s="4"/>
      <c r="AA14" s="4"/>
      <c r="AB14" s="41" t="str">
        <f>[1]LV!B$41</f>
        <v>2.(e).(ii)</v>
      </c>
      <c r="AC14" s="24" t="str">
        <f>[1]LV!C$41</f>
        <v>SIA Dīlers</v>
      </c>
      <c r="AD14" s="24" t="str">
        <f>[1]LV!D$41</f>
        <v>'DĪLERS' SIA, metāllūžņu sav.punkts</v>
      </c>
      <c r="AE14" s="24">
        <f>[1]LV!E$41</f>
        <v>177120</v>
      </c>
      <c r="AF14" s="24" t="str">
        <f>[1]LV!F$41</f>
        <v>Salaspils rajons, Acone, Granīta iela</v>
      </c>
      <c r="AG14" s="24" t="str">
        <f>[1]LV!G$41</f>
        <v>31/5</v>
      </c>
      <c r="AH14" s="24" t="str">
        <f>[1]LV!H$41</f>
        <v>Rīgas rajons</v>
      </c>
      <c r="AI14" s="24" t="str">
        <f>[1]LV!I$41</f>
        <v>LV-2119</v>
      </c>
      <c r="AJ14" s="24">
        <f>[1]LV!J$41</f>
        <v>0</v>
      </c>
      <c r="AK14" s="24">
        <f>[1]LV!K$41</f>
        <v>0</v>
      </c>
      <c r="AL14" s="24">
        <f>[1]LV!L$41</f>
        <v>0</v>
      </c>
      <c r="AM14" s="24">
        <f>[1]LV!M$41</f>
        <v>0</v>
      </c>
      <c r="AN14" s="23" t="s">
        <v>809</v>
      </c>
    </row>
    <row r="15" spans="1:41" s="24" customFormat="1">
      <c r="A15" s="4" t="s">
        <v>8886</v>
      </c>
      <c r="B15" s="4">
        <v>2012</v>
      </c>
      <c r="C15" s="4" t="s">
        <v>8929</v>
      </c>
      <c r="D15" s="4" t="s">
        <v>8930</v>
      </c>
      <c r="E15" s="4" t="s">
        <v>69</v>
      </c>
      <c r="F15" s="4">
        <v>13</v>
      </c>
      <c r="G15" s="4" t="s">
        <v>8927</v>
      </c>
      <c r="H15" s="4" t="s">
        <v>8928</v>
      </c>
      <c r="I15" s="4" t="s">
        <v>34</v>
      </c>
      <c r="J15" s="4" t="s">
        <v>15</v>
      </c>
      <c r="K15" s="4">
        <v>802</v>
      </c>
      <c r="L15" s="4" t="s">
        <v>27</v>
      </c>
      <c r="M15" s="4">
        <v>0</v>
      </c>
      <c r="N15" s="4">
        <v>0</v>
      </c>
      <c r="O15" s="4">
        <v>0</v>
      </c>
      <c r="P15" s="4">
        <v>7606.8879999999999</v>
      </c>
      <c r="Q15" s="4">
        <v>0</v>
      </c>
      <c r="R15" s="4">
        <v>0</v>
      </c>
      <c r="S15" s="4">
        <v>199.08</v>
      </c>
      <c r="T15" s="4">
        <v>0</v>
      </c>
      <c r="U15" s="4"/>
      <c r="V15" s="4"/>
      <c r="W15" s="4"/>
      <c r="X15" s="4"/>
      <c r="Y15" s="4"/>
      <c r="Z15" s="4"/>
      <c r="AA15" s="4"/>
      <c r="AB15" s="41" t="str">
        <f>[1]LV!B$41</f>
        <v>2.(e).(ii)</v>
      </c>
      <c r="AC15" s="24" t="str">
        <f>[1]LV!C$41</f>
        <v>SIA Dīlers</v>
      </c>
      <c r="AD15" s="24" t="str">
        <f>[1]LV!D$41</f>
        <v>'DĪLERS' SIA, metāllūžņu sav.punkts</v>
      </c>
      <c r="AE15" s="24">
        <f>[1]LV!E$41</f>
        <v>177120</v>
      </c>
      <c r="AF15" s="24" t="str">
        <f>[1]LV!F$41</f>
        <v>Salaspils rajons, Acone, Granīta iela</v>
      </c>
      <c r="AG15" s="24" t="str">
        <f>[1]LV!G$41</f>
        <v>31/5</v>
      </c>
      <c r="AH15" s="24" t="str">
        <f>[1]LV!H$41</f>
        <v>Rīgas rajons</v>
      </c>
      <c r="AI15" s="24" t="str">
        <f>[1]LV!I$41</f>
        <v>LV-2119</v>
      </c>
      <c r="AJ15" s="24">
        <f>[1]LV!J$41</f>
        <v>0</v>
      </c>
      <c r="AK15" s="24">
        <f>[1]LV!K$41</f>
        <v>0</v>
      </c>
      <c r="AL15" s="24">
        <f>[1]LV!L$41</f>
        <v>0</v>
      </c>
      <c r="AM15" s="24">
        <f>[1]LV!M$41</f>
        <v>0</v>
      </c>
      <c r="AN15" s="23" t="s">
        <v>809</v>
      </c>
      <c r="AO15" s="31"/>
    </row>
    <row r="16" spans="1:41" s="24" customFormat="1">
      <c r="A16" s="4" t="s">
        <v>8886</v>
      </c>
      <c r="B16" s="4">
        <v>2012</v>
      </c>
      <c r="C16" s="4" t="s">
        <v>8931</v>
      </c>
      <c r="D16" s="4" t="s">
        <v>8932</v>
      </c>
      <c r="E16" s="4" t="s">
        <v>75</v>
      </c>
      <c r="F16" s="4">
        <v>14</v>
      </c>
      <c r="G16" s="4" t="s">
        <v>8933</v>
      </c>
      <c r="H16" s="4" t="s">
        <v>8934</v>
      </c>
      <c r="I16" s="4" t="s">
        <v>6</v>
      </c>
      <c r="J16" s="4" t="s">
        <v>202</v>
      </c>
      <c r="K16" s="4">
        <v>126</v>
      </c>
      <c r="L16" s="4" t="s">
        <v>8</v>
      </c>
      <c r="M16" s="4">
        <v>0</v>
      </c>
      <c r="N16" s="4">
        <v>0</v>
      </c>
      <c r="O16" s="4">
        <v>0</v>
      </c>
      <c r="P16" s="4">
        <v>345.99099999999999</v>
      </c>
      <c r="Q16" s="4">
        <v>0</v>
      </c>
      <c r="R16" s="4">
        <v>0</v>
      </c>
      <c r="S16" s="4">
        <v>31.219000000000001</v>
      </c>
      <c r="T16" s="4">
        <v>0</v>
      </c>
      <c r="U16" s="4"/>
      <c r="V16" s="4"/>
      <c r="W16" s="4"/>
      <c r="X16" s="4"/>
      <c r="Y16" s="4"/>
      <c r="Z16" s="4"/>
      <c r="AA16" s="4"/>
      <c r="AB16" s="28" t="str">
        <f>[1]LV!B$24</f>
        <v>1.(c)</v>
      </c>
      <c r="AC16" s="31" t="str">
        <f>[1]LV!C$24</f>
        <v>'LIEPĀJAS ENERĢIJA' SIA</v>
      </c>
      <c r="AD16" s="31" t="str">
        <f>[1]LV!D$24</f>
        <v>'LIEPĀJAS ENERĢIJA' SIA, TEC</v>
      </c>
      <c r="AE16" s="31">
        <f>[1]LV!E$24</f>
        <v>10991</v>
      </c>
      <c r="AF16" s="31" t="str">
        <f>[1]LV!F$24</f>
        <v>Kaiju iela</v>
      </c>
      <c r="AG16" s="31" t="str">
        <f>[1]LV!G$24</f>
        <v>33</v>
      </c>
      <c r="AH16" s="31" t="str">
        <f>[1]LV!H$24</f>
        <v>Liepāja</v>
      </c>
      <c r="AI16" s="31" t="str">
        <f>[1]LV!I$24</f>
        <v>LV-3401</v>
      </c>
      <c r="AJ16" s="31">
        <f>[1]LV!J$24</f>
        <v>0</v>
      </c>
      <c r="AK16" s="31">
        <f>[1]LV!K$24</f>
        <v>0</v>
      </c>
      <c r="AL16" s="31">
        <f>[1]LV!L$24</f>
        <v>0</v>
      </c>
      <c r="AM16" s="31">
        <f>[1]LV!M$24</f>
        <v>0</v>
      </c>
      <c r="AN16" s="42" t="s">
        <v>810</v>
      </c>
      <c r="AO16" s="31"/>
    </row>
    <row r="17" spans="1:41" s="24" customFormat="1">
      <c r="A17" s="4" t="s">
        <v>8886</v>
      </c>
      <c r="B17" s="4">
        <v>2012</v>
      </c>
      <c r="C17" s="4" t="s">
        <v>8935</v>
      </c>
      <c r="D17" s="4" t="s">
        <v>8936</v>
      </c>
      <c r="E17" s="4" t="s">
        <v>80</v>
      </c>
      <c r="F17" s="4">
        <v>15</v>
      </c>
      <c r="G17" s="4" t="s">
        <v>8937</v>
      </c>
      <c r="H17" s="4" t="s">
        <v>8938</v>
      </c>
      <c r="I17" s="4" t="s">
        <v>6</v>
      </c>
      <c r="J17" s="4" t="s">
        <v>202</v>
      </c>
      <c r="K17" s="4">
        <v>375.3</v>
      </c>
      <c r="L17" s="4" t="s">
        <v>8</v>
      </c>
      <c r="M17" s="4">
        <v>0</v>
      </c>
      <c r="N17" s="4">
        <v>0</v>
      </c>
      <c r="O17" s="4">
        <v>0.95299999999999996</v>
      </c>
      <c r="P17" s="4">
        <v>2022.7280000000001</v>
      </c>
      <c r="Q17" s="4">
        <v>0</v>
      </c>
      <c r="R17" s="4">
        <v>1.9000000000000001E-4</v>
      </c>
      <c r="S17" s="4">
        <v>107.502</v>
      </c>
      <c r="T17" s="4">
        <v>6.0000000000000001E-3</v>
      </c>
      <c r="U17" s="4"/>
      <c r="V17" s="4"/>
      <c r="W17" s="4"/>
      <c r="X17" s="4"/>
      <c r="Y17" s="4"/>
      <c r="Z17" s="4"/>
      <c r="AA17" s="4"/>
      <c r="AB17" s="28" t="str">
        <f>[1]LV!B$39</f>
        <v>1.(c)</v>
      </c>
      <c r="AC17" s="31" t="str">
        <f>[1]LV!C$39</f>
        <v>'RĪGAS SILTUMS; AS</v>
      </c>
      <c r="AD17" s="31" t="str">
        <f>[1]LV!D$39</f>
        <v>'RĪGAS SILTUMS; AS, SC 'IMANTA'</v>
      </c>
      <c r="AE17" s="31">
        <f>[1]LV!E$39</f>
        <v>8585</v>
      </c>
      <c r="AF17" s="31" t="str">
        <f>[1]LV!F$39</f>
        <v>Kurzemes prospekts</v>
      </c>
      <c r="AG17" s="31" t="str">
        <f>[1]LV!G$39</f>
        <v>17</v>
      </c>
      <c r="AH17" s="31" t="str">
        <f>[1]LV!H$39</f>
        <v>Rīga</v>
      </c>
      <c r="AI17" s="31" t="str">
        <f>[1]LV!I$39</f>
        <v>LV-1067</v>
      </c>
      <c r="AJ17" s="31">
        <f>[1]LV!J$39</f>
        <v>181</v>
      </c>
      <c r="AK17" s="31">
        <f>[1]LV!K$39</f>
        <v>0</v>
      </c>
      <c r="AL17" s="31">
        <f>[1]LV!L$39</f>
        <v>0</v>
      </c>
      <c r="AM17" s="31">
        <f>[1]LV!M$39</f>
        <v>164</v>
      </c>
      <c r="AN17" s="42" t="s">
        <v>810</v>
      </c>
      <c r="AO17" s="31"/>
    </row>
    <row r="18" spans="1:41" s="24" customFormat="1">
      <c r="A18" s="4" t="s">
        <v>8886</v>
      </c>
      <c r="B18" s="4">
        <v>2012</v>
      </c>
      <c r="C18" s="4" t="s">
        <v>8939</v>
      </c>
      <c r="D18" s="4" t="s">
        <v>8940</v>
      </c>
      <c r="E18" s="4" t="s">
        <v>84</v>
      </c>
      <c r="F18" s="4">
        <v>16</v>
      </c>
      <c r="G18" s="4" t="s">
        <v>8937</v>
      </c>
      <c r="H18" s="4" t="s">
        <v>8938</v>
      </c>
      <c r="I18" s="4" t="s">
        <v>34</v>
      </c>
      <c r="J18" s="4" t="s">
        <v>15</v>
      </c>
      <c r="K18" s="4">
        <v>111.6</v>
      </c>
      <c r="L18" s="4" t="s">
        <v>27</v>
      </c>
      <c r="M18" s="4">
        <v>0</v>
      </c>
      <c r="N18" s="4">
        <v>0</v>
      </c>
      <c r="O18" s="4">
        <v>0</v>
      </c>
      <c r="P18" s="4">
        <v>927.48500000000001</v>
      </c>
      <c r="Q18" s="4">
        <v>0</v>
      </c>
      <c r="R18" s="4">
        <v>0</v>
      </c>
      <c r="S18" s="4">
        <v>71.706999999999994</v>
      </c>
      <c r="T18" s="4">
        <v>0</v>
      </c>
      <c r="U18" s="4"/>
      <c r="V18" s="4"/>
      <c r="W18" s="4"/>
      <c r="X18" s="4"/>
      <c r="Y18" s="4"/>
      <c r="Z18" s="4"/>
      <c r="AA18" s="4"/>
      <c r="AB18" s="28" t="str">
        <f>[1]LV!B$39</f>
        <v>1.(c)</v>
      </c>
      <c r="AC18" s="31" t="str">
        <f>[1]LV!C$39</f>
        <v>'RĪGAS SILTUMS; AS</v>
      </c>
      <c r="AD18" s="31" t="str">
        <f>[1]LV!D$39</f>
        <v>'RĪGAS SILTUMS; AS, SC 'IMANTA'</v>
      </c>
      <c r="AE18" s="31">
        <f>[1]LV!E$39</f>
        <v>8585</v>
      </c>
      <c r="AF18" s="31" t="str">
        <f>[1]LV!F$39</f>
        <v>Kurzemes prospekts</v>
      </c>
      <c r="AG18" s="31" t="str">
        <f>[1]LV!G$39</f>
        <v>17</v>
      </c>
      <c r="AH18" s="31" t="str">
        <f>[1]LV!H$39</f>
        <v>Rīga</v>
      </c>
      <c r="AI18" s="31" t="str">
        <f>[1]LV!I$39</f>
        <v>LV-1067</v>
      </c>
      <c r="AJ18" s="31">
        <f>[1]LV!J$39</f>
        <v>181</v>
      </c>
      <c r="AK18" s="31">
        <f>[1]LV!K$39</f>
        <v>0</v>
      </c>
      <c r="AL18" s="31">
        <f>[1]LV!L$39</f>
        <v>0</v>
      </c>
      <c r="AM18" s="31">
        <f>[1]LV!M$39</f>
        <v>164</v>
      </c>
      <c r="AN18" s="42" t="s">
        <v>810</v>
      </c>
      <c r="AO18" s="31"/>
    </row>
    <row r="19" spans="1:41" s="24" customFormat="1">
      <c r="A19" s="4" t="s">
        <v>8886</v>
      </c>
      <c r="B19" s="4">
        <v>2012</v>
      </c>
      <c r="C19" s="4" t="s">
        <v>8941</v>
      </c>
      <c r="D19" s="4" t="s">
        <v>8942</v>
      </c>
      <c r="E19" s="4" t="s">
        <v>88</v>
      </c>
      <c r="F19" s="4">
        <v>17</v>
      </c>
      <c r="G19" s="4" t="s">
        <v>8943</v>
      </c>
      <c r="H19" s="4" t="s">
        <v>8944</v>
      </c>
      <c r="I19" s="4" t="s">
        <v>6</v>
      </c>
      <c r="J19" s="4" t="s">
        <v>202</v>
      </c>
      <c r="K19" s="4">
        <v>250</v>
      </c>
      <c r="L19" s="4" t="s">
        <v>8</v>
      </c>
      <c r="M19" s="4">
        <v>0</v>
      </c>
      <c r="N19" s="4">
        <v>0</v>
      </c>
      <c r="O19" s="4">
        <v>0</v>
      </c>
      <c r="P19" s="4">
        <v>42.874000000000002</v>
      </c>
      <c r="Q19" s="4">
        <v>0</v>
      </c>
      <c r="R19" s="4">
        <v>0</v>
      </c>
      <c r="S19" s="4">
        <v>4.2359999999999998</v>
      </c>
      <c r="T19" s="4">
        <v>0</v>
      </c>
      <c r="U19" s="4"/>
      <c r="V19" s="4"/>
      <c r="W19" s="4"/>
      <c r="X19" s="4"/>
      <c r="Y19" s="4"/>
      <c r="Z19" s="4"/>
      <c r="AA19" s="4"/>
      <c r="AB19" s="28" t="str">
        <f>[1]LV!B$37</f>
        <v>1.(c)</v>
      </c>
      <c r="AC19" s="31" t="str">
        <f>[1]LV!C$37</f>
        <v>'RĪGAS SILTUMS' AS</v>
      </c>
      <c r="AD19" s="31" t="str">
        <f>[1]LV!D$37</f>
        <v>'RĪGAS SILTUMS' AS, SC 'Zasulauks'</v>
      </c>
      <c r="AE19" s="31">
        <f>[1]LV!E$37</f>
        <v>191904</v>
      </c>
      <c r="AF19" s="31" t="str">
        <f>[1]LV!F$37</f>
        <v>Kandavas iela</v>
      </c>
      <c r="AG19" s="31" t="str">
        <f>[1]LV!G$37</f>
        <v>16</v>
      </c>
      <c r="AH19" s="31" t="str">
        <f>[1]LV!H$37</f>
        <v>Rīga</v>
      </c>
      <c r="AI19" s="31" t="str">
        <f>[1]LV!I$37</f>
        <v>LV-1083</v>
      </c>
      <c r="AJ19" s="31">
        <f>[1]LV!J$37</f>
        <v>0</v>
      </c>
      <c r="AK19" s="31">
        <f>[1]LV!K$37</f>
        <v>0</v>
      </c>
      <c r="AL19" s="31">
        <f>[1]LV!L$37</f>
        <v>0</v>
      </c>
      <c r="AM19" s="31">
        <f>[1]LV!M$37</f>
        <v>0</v>
      </c>
      <c r="AN19" s="42" t="s">
        <v>810</v>
      </c>
      <c r="AO19" s="31"/>
    </row>
    <row r="20" spans="1:41" s="45" customFormat="1" ht="15" thickBot="1">
      <c r="A20" s="33" t="s">
        <v>8886</v>
      </c>
      <c r="B20" s="33">
        <v>2012</v>
      </c>
      <c r="C20" s="33" t="s">
        <v>8945</v>
      </c>
      <c r="D20" s="33" t="s">
        <v>8946</v>
      </c>
      <c r="E20" s="33" t="s">
        <v>94</v>
      </c>
      <c r="F20" s="33">
        <v>18</v>
      </c>
      <c r="G20" s="33" t="s">
        <v>8947</v>
      </c>
      <c r="H20" s="33" t="s">
        <v>8948</v>
      </c>
      <c r="I20" s="33" t="s">
        <v>14</v>
      </c>
      <c r="J20" s="33" t="s">
        <v>202</v>
      </c>
      <c r="K20" s="33">
        <v>75.8</v>
      </c>
      <c r="L20" s="33" t="s">
        <v>8</v>
      </c>
      <c r="M20" s="33">
        <v>0</v>
      </c>
      <c r="N20" s="33">
        <v>0</v>
      </c>
      <c r="O20" s="33">
        <v>0</v>
      </c>
      <c r="P20" s="33">
        <v>408.77600000000001</v>
      </c>
      <c r="Q20" s="33">
        <v>0</v>
      </c>
      <c r="R20" s="33">
        <v>0</v>
      </c>
      <c r="S20" s="33">
        <v>24.57</v>
      </c>
      <c r="T20" s="33">
        <v>0</v>
      </c>
      <c r="U20" s="33"/>
      <c r="V20" s="33"/>
      <c r="W20" s="33"/>
      <c r="X20" s="33"/>
      <c r="Y20" s="33"/>
      <c r="Z20" s="33"/>
      <c r="AA20" s="33"/>
      <c r="AB20" s="34" t="str">
        <f>[1]LV!B$38</f>
        <v>1.(c)</v>
      </c>
      <c r="AC20" s="32" t="str">
        <f>[1]LV!C$38</f>
        <v>'RĪGAS SILTUMS' AS</v>
      </c>
      <c r="AD20" s="32" t="str">
        <f>[1]LV!D$38</f>
        <v>'RĪGAS SILTUMS' AS, SC 'ZIEPNIEKKALNS'</v>
      </c>
      <c r="AE20" s="32">
        <f>[1]LV!E$38</f>
        <v>191905</v>
      </c>
      <c r="AF20" s="32" t="str">
        <f>[1]LV!F$38</f>
        <v>Tīraines iela</v>
      </c>
      <c r="AG20" s="32" t="str">
        <f>[1]LV!G$38</f>
        <v>5a</v>
      </c>
      <c r="AH20" s="32" t="str">
        <f>[1]LV!H$38</f>
        <v>Rīga</v>
      </c>
      <c r="AI20" s="32" t="str">
        <f>[1]LV!I$38</f>
        <v>LV-1058</v>
      </c>
      <c r="AJ20" s="32">
        <f>[1]LV!J$38</f>
        <v>0</v>
      </c>
      <c r="AK20" s="32">
        <f>[1]LV!K$38</f>
        <v>0</v>
      </c>
      <c r="AL20" s="32">
        <f>[1]LV!L$38</f>
        <v>0</v>
      </c>
      <c r="AM20" s="32">
        <f>[1]LV!M$38</f>
        <v>0</v>
      </c>
      <c r="AN20" s="42" t="s">
        <v>810</v>
      </c>
      <c r="AO20" s="31"/>
    </row>
    <row r="21" spans="1:41" s="35" customForma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95"/>
      <c r="AC21" s="67"/>
      <c r="AD21" s="67"/>
      <c r="AE21" s="67"/>
      <c r="AF21" s="67"/>
      <c r="AG21" s="67"/>
      <c r="AH21" s="67"/>
      <c r="AI21" s="67"/>
      <c r="AJ21" s="67"/>
      <c r="AK21" s="67"/>
      <c r="AL21" s="67"/>
      <c r="AM21" s="67"/>
      <c r="AN21" s="48">
        <f>COUNTA($AN$3:$AN$20)+COUNTBLANK($AN$3:$AN$20)</f>
        <v>18</v>
      </c>
      <c r="AO21" s="49" t="s">
        <v>4171</v>
      </c>
    </row>
    <row r="22" spans="1:41" s="35" customFormat="1">
      <c r="A22" s="61"/>
      <c r="B22" s="61"/>
      <c r="C22" s="61"/>
      <c r="D22" s="61"/>
      <c r="E22" s="61"/>
      <c r="F22" s="61"/>
      <c r="G22" s="61"/>
      <c r="H22" s="61"/>
      <c r="I22" s="61"/>
      <c r="J22" s="61"/>
      <c r="K22" s="61"/>
      <c r="L22" s="61"/>
      <c r="M22" s="61"/>
      <c r="N22" s="61"/>
      <c r="O22" s="61"/>
      <c r="P22" s="61"/>
      <c r="Q22" s="61"/>
      <c r="R22" s="61"/>
      <c r="S22" s="61"/>
      <c r="T22" s="61"/>
      <c r="U22" s="97"/>
      <c r="V22" s="61"/>
      <c r="W22" s="61"/>
      <c r="X22" s="61"/>
      <c r="Y22" s="61"/>
      <c r="Z22" s="61"/>
      <c r="AA22" s="61"/>
      <c r="AB22" s="95"/>
      <c r="AC22" s="67"/>
      <c r="AD22" s="67"/>
      <c r="AE22" s="67"/>
      <c r="AF22" s="67"/>
      <c r="AG22" s="67"/>
      <c r="AH22" s="67"/>
      <c r="AI22" s="67"/>
      <c r="AJ22" s="67"/>
      <c r="AK22" s="67"/>
      <c r="AL22" s="67"/>
      <c r="AM22" s="67"/>
      <c r="AN22" s="50">
        <f>COUNTIF($AN$3:$AN$20,"p")</f>
        <v>0</v>
      </c>
      <c r="AO22" s="51" t="s">
        <v>808</v>
      </c>
    </row>
    <row r="23" spans="1:41" s="35" customFormat="1">
      <c r="A23" s="61"/>
      <c r="B23" s="61"/>
      <c r="C23" s="61"/>
      <c r="D23" s="61"/>
      <c r="E23" s="61"/>
      <c r="F23" s="61"/>
      <c r="G23" s="61"/>
      <c r="H23" s="61"/>
      <c r="I23" s="61"/>
      <c r="J23" s="61"/>
      <c r="K23" s="61"/>
      <c r="L23" s="61"/>
      <c r="M23" s="61"/>
      <c r="N23" s="61"/>
      <c r="O23" s="61"/>
      <c r="P23" s="61"/>
      <c r="Q23" s="61"/>
      <c r="R23" s="61"/>
      <c r="S23" s="61"/>
      <c r="T23" s="61"/>
      <c r="U23" s="97"/>
      <c r="V23" s="61"/>
      <c r="W23" s="61"/>
      <c r="X23" s="61"/>
      <c r="Y23" s="61"/>
      <c r="Z23" s="61"/>
      <c r="AA23" s="61"/>
      <c r="AB23" s="95"/>
      <c r="AC23" s="67"/>
      <c r="AD23" s="67"/>
      <c r="AE23" s="67"/>
      <c r="AF23" s="67"/>
      <c r="AG23" s="67"/>
      <c r="AH23" s="67"/>
      <c r="AI23" s="67"/>
      <c r="AJ23" s="67"/>
      <c r="AK23" s="67"/>
      <c r="AL23" s="67"/>
      <c r="AM23" s="67"/>
      <c r="AN23" s="50">
        <f>COUNTIF($AN$3:$AN$20,"n")</f>
        <v>14</v>
      </c>
      <c r="AO23" s="51" t="s">
        <v>810</v>
      </c>
    </row>
    <row r="24" spans="1:41" s="35" customFormat="1">
      <c r="A24" s="61"/>
      <c r="B24" s="61"/>
      <c r="C24" s="61"/>
      <c r="D24" s="61"/>
      <c r="E24" s="61"/>
      <c r="F24" s="61"/>
      <c r="G24" s="61"/>
      <c r="H24" s="61"/>
      <c r="I24" s="61"/>
      <c r="J24" s="61"/>
      <c r="K24" s="61"/>
      <c r="L24" s="61"/>
      <c r="M24" s="61"/>
      <c r="N24" s="61"/>
      <c r="O24" s="61"/>
      <c r="P24" s="61"/>
      <c r="Q24" s="61"/>
      <c r="R24" s="61"/>
      <c r="S24" s="61"/>
      <c r="T24" s="61"/>
      <c r="U24" s="97"/>
      <c r="V24" s="61"/>
      <c r="W24" s="61"/>
      <c r="X24" s="61"/>
      <c r="Y24" s="61"/>
      <c r="Z24" s="61"/>
      <c r="AA24" s="61"/>
      <c r="AB24" s="40"/>
      <c r="AN24" s="50">
        <f>COUNTIF($AN$3:$AN$20,"m")</f>
        <v>2</v>
      </c>
      <c r="AO24" s="51" t="s">
        <v>809</v>
      </c>
    </row>
    <row r="25" spans="1:41" s="35" customFormat="1" ht="15" thickBot="1">
      <c r="A25" s="61"/>
      <c r="B25" s="61"/>
      <c r="C25" s="61"/>
      <c r="D25" s="61"/>
      <c r="E25" s="61"/>
      <c r="F25" s="61"/>
      <c r="G25" s="61"/>
      <c r="H25" s="61"/>
      <c r="I25" s="61"/>
      <c r="J25" s="61"/>
      <c r="K25" s="61"/>
      <c r="L25" s="61"/>
      <c r="M25" s="61"/>
      <c r="N25" s="61"/>
      <c r="O25" s="61"/>
      <c r="P25" s="61"/>
      <c r="Q25" s="61"/>
      <c r="R25" s="61"/>
      <c r="S25" s="61"/>
      <c r="T25" s="61"/>
      <c r="U25" s="97"/>
      <c r="V25" s="61"/>
      <c r="W25" s="61"/>
      <c r="X25" s="61"/>
      <c r="Y25" s="61"/>
      <c r="Z25" s="61"/>
      <c r="AA25" s="61"/>
      <c r="AB25" s="40"/>
      <c r="AN25" s="52">
        <f>COUNTIF($AN$3:$AN$20,"l")</f>
        <v>0</v>
      </c>
      <c r="AO25" s="53" t="s">
        <v>12971</v>
      </c>
    </row>
    <row r="26" spans="1:41" s="35" customFormat="1">
      <c r="A26" s="61"/>
      <c r="B26" s="61"/>
      <c r="C26" s="61"/>
      <c r="D26" s="61"/>
      <c r="E26" s="61"/>
      <c r="F26" s="61"/>
      <c r="G26" s="61"/>
      <c r="H26" s="61"/>
      <c r="I26" s="61"/>
      <c r="J26" s="61"/>
      <c r="K26" s="61"/>
      <c r="L26" s="61"/>
      <c r="M26" s="61"/>
      <c r="N26" s="61"/>
      <c r="O26" s="61"/>
      <c r="P26" s="61"/>
      <c r="Q26" s="61"/>
      <c r="R26" s="61"/>
      <c r="S26" s="61"/>
      <c r="T26" s="61"/>
      <c r="U26" s="97"/>
      <c r="V26" s="61"/>
      <c r="W26" s="61"/>
      <c r="X26" s="61"/>
      <c r="Y26" s="61"/>
      <c r="Z26" s="61"/>
      <c r="AA26" s="61"/>
      <c r="AB26" s="40"/>
      <c r="AN26" s="37"/>
    </row>
    <row r="27" spans="1:41" s="35" customFormat="1">
      <c r="A27" s="61"/>
      <c r="B27" s="61"/>
      <c r="C27" s="61"/>
      <c r="D27" s="61"/>
      <c r="E27" s="61"/>
      <c r="F27" s="61"/>
      <c r="G27" s="61"/>
      <c r="H27" s="61"/>
      <c r="I27" s="61"/>
      <c r="J27" s="61"/>
      <c r="K27" s="61"/>
      <c r="L27" s="61"/>
      <c r="M27" s="61"/>
      <c r="N27" s="61"/>
      <c r="O27" s="61"/>
      <c r="P27" s="61"/>
      <c r="Q27" s="61"/>
      <c r="R27" s="61"/>
      <c r="S27" s="61"/>
      <c r="T27" s="61"/>
      <c r="U27" s="97"/>
      <c r="V27" s="61"/>
      <c r="W27" s="61"/>
      <c r="X27" s="61"/>
      <c r="Y27" s="61"/>
      <c r="Z27" s="61"/>
      <c r="AA27" s="61"/>
      <c r="AB27" s="40"/>
      <c r="AN27" s="37"/>
    </row>
    <row r="28" spans="1:41" s="35" customFormat="1">
      <c r="A28" s="61"/>
      <c r="B28" s="61"/>
      <c r="C28" s="61"/>
      <c r="D28" s="61"/>
      <c r="E28" s="61"/>
      <c r="F28" s="61"/>
      <c r="G28" s="61"/>
      <c r="H28" s="61"/>
      <c r="I28" s="61"/>
      <c r="J28" s="61"/>
      <c r="K28" s="61"/>
      <c r="L28" s="61"/>
      <c r="M28" s="61"/>
      <c r="N28" s="61"/>
      <c r="O28" s="61"/>
      <c r="P28" s="61"/>
      <c r="Q28" s="61"/>
      <c r="R28" s="61"/>
      <c r="S28" s="61"/>
      <c r="T28" s="61"/>
      <c r="U28" s="97"/>
      <c r="V28" s="61"/>
      <c r="W28" s="61"/>
      <c r="X28" s="61"/>
      <c r="Y28" s="61"/>
      <c r="Z28" s="61"/>
      <c r="AA28" s="61"/>
      <c r="AB28" s="40"/>
      <c r="AN28" s="37"/>
    </row>
    <row r="29" spans="1:41" s="35" customFormat="1">
      <c r="A29" s="61"/>
      <c r="B29" s="61"/>
      <c r="C29" s="61"/>
      <c r="D29" s="61"/>
      <c r="E29" s="61"/>
      <c r="F29" s="61"/>
      <c r="G29" s="61"/>
      <c r="H29" s="61"/>
      <c r="I29" s="61"/>
      <c r="J29" s="61"/>
      <c r="K29" s="61"/>
      <c r="L29" s="61"/>
      <c r="M29" s="61"/>
      <c r="N29" s="61"/>
      <c r="O29" s="61"/>
      <c r="P29" s="61"/>
      <c r="Q29" s="61"/>
      <c r="R29" s="61"/>
      <c r="S29" s="61"/>
      <c r="T29" s="61"/>
      <c r="U29" s="97"/>
      <c r="V29" s="61"/>
      <c r="W29" s="61"/>
      <c r="X29" s="61"/>
      <c r="Y29" s="61"/>
      <c r="Z29" s="61"/>
      <c r="AA29" s="61"/>
      <c r="AB29" s="95"/>
      <c r="AC29" s="67"/>
      <c r="AD29" s="67"/>
      <c r="AE29" s="67"/>
      <c r="AF29" s="67"/>
      <c r="AG29" s="67"/>
      <c r="AH29" s="67"/>
      <c r="AI29" s="67"/>
      <c r="AJ29" s="67"/>
      <c r="AK29" s="67"/>
      <c r="AL29" s="67"/>
      <c r="AM29" s="67"/>
      <c r="AN29" s="98"/>
      <c r="AO29" s="67"/>
    </row>
    <row r="30" spans="1:41" s="35" customFormat="1">
      <c r="A30" s="61"/>
      <c r="B30" s="61"/>
      <c r="C30" s="61"/>
      <c r="D30" s="61"/>
      <c r="E30" s="61"/>
      <c r="F30" s="61"/>
      <c r="G30" s="61"/>
      <c r="H30" s="61"/>
      <c r="I30" s="61"/>
      <c r="J30" s="61"/>
      <c r="K30" s="61"/>
      <c r="L30" s="61"/>
      <c r="M30" s="61"/>
      <c r="N30" s="61"/>
      <c r="O30" s="61"/>
      <c r="P30" s="61"/>
      <c r="Q30" s="61"/>
      <c r="R30" s="61"/>
      <c r="S30" s="61"/>
      <c r="T30" s="61"/>
      <c r="U30" s="97"/>
      <c r="V30" s="61"/>
      <c r="W30" s="61"/>
      <c r="X30" s="61"/>
      <c r="Y30" s="61"/>
      <c r="Z30" s="61"/>
      <c r="AA30" s="61"/>
      <c r="AB30" s="95"/>
      <c r="AC30" s="67"/>
      <c r="AD30" s="67"/>
      <c r="AE30" s="67"/>
      <c r="AF30" s="67"/>
      <c r="AG30" s="67"/>
      <c r="AH30" s="67"/>
      <c r="AI30" s="67"/>
      <c r="AJ30" s="67"/>
      <c r="AK30" s="67"/>
      <c r="AL30" s="67"/>
      <c r="AM30" s="67"/>
      <c r="AN30" s="98"/>
      <c r="AO30" s="67"/>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98"/>
      <c r="AO31" s="67"/>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98"/>
      <c r="AO32" s="67"/>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98"/>
      <c r="AO33" s="67"/>
    </row>
    <row r="34" spans="1:41" s="35" customForma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98"/>
      <c r="AO34" s="67"/>
    </row>
    <row r="35" spans="1:41" s="67" customForma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98"/>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19.xml><?xml version="1.0" encoding="utf-8"?>
<worksheet xmlns="http://schemas.openxmlformats.org/spreadsheetml/2006/main" xmlns:r="http://schemas.openxmlformats.org/officeDocument/2006/relationships">
  <sheetPr>
    <tabColor rgb="FF92D050"/>
  </sheetPr>
  <dimension ref="A1:AO196"/>
  <sheetViews>
    <sheetView zoomScale="85" zoomScaleNormal="85" workbookViewId="0">
      <selection sqref="A1:H1"/>
    </sheetView>
  </sheetViews>
  <sheetFormatPr defaultColWidth="11.5546875" defaultRowHeight="14.4"/>
  <cols>
    <col min="1" max="1" width="3.33203125" customWidth="1"/>
    <col min="2" max="2" width="5.109375" customWidth="1"/>
    <col min="3" max="3" width="5.33203125" customWidth="1"/>
    <col min="4" max="4" width="9" customWidth="1"/>
    <col min="5" max="5" width="7.33203125" customWidth="1"/>
    <col min="6" max="6" width="2.88671875" customWidth="1"/>
    <col min="7" max="7" width="6" customWidth="1"/>
    <col min="8" max="8" width="23.554687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5.6640625" style="12" customWidth="1"/>
    <col min="29" max="30" width="17.5546875" style="20" customWidth="1"/>
    <col min="31" max="31" width="7" style="20" customWidth="1"/>
    <col min="32" max="32" width="10.88671875" style="20" customWidth="1"/>
    <col min="33" max="33" width="4.5546875" style="20" customWidth="1"/>
    <col min="34"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105.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8949</v>
      </c>
      <c r="B3" s="4">
        <v>2012</v>
      </c>
      <c r="C3" s="4" t="s">
        <v>8950</v>
      </c>
      <c r="D3" s="4" t="s">
        <v>8951</v>
      </c>
      <c r="E3" s="4" t="s">
        <v>3</v>
      </c>
      <c r="F3" s="4">
        <v>1</v>
      </c>
      <c r="G3" s="4" t="s">
        <v>8952</v>
      </c>
      <c r="H3" s="4" t="s">
        <v>8953</v>
      </c>
      <c r="I3" s="4" t="s">
        <v>6</v>
      </c>
      <c r="J3" s="4" t="s">
        <v>476</v>
      </c>
      <c r="K3" s="4">
        <v>240</v>
      </c>
      <c r="L3" s="4" t="s">
        <v>8</v>
      </c>
      <c r="M3" s="4">
        <v>0</v>
      </c>
      <c r="N3" s="4">
        <v>0</v>
      </c>
      <c r="O3" s="4">
        <v>1500.578816</v>
      </c>
      <c r="P3" s="4">
        <v>0</v>
      </c>
      <c r="Q3" s="4">
        <v>0</v>
      </c>
      <c r="R3" s="4">
        <v>512.09100000000001</v>
      </c>
      <c r="S3" s="4">
        <v>217.77500000000001</v>
      </c>
      <c r="T3" s="4">
        <v>35.594999999999999</v>
      </c>
      <c r="U3" s="4" t="s">
        <v>8954</v>
      </c>
      <c r="V3" s="4"/>
      <c r="W3" s="4"/>
      <c r="X3" s="4"/>
      <c r="Y3" s="4"/>
      <c r="Z3" s="4"/>
      <c r="AA3" s="4"/>
      <c r="AB3" s="28" t="str">
        <f>[1]MT!B$9</f>
        <v>1.(c)</v>
      </c>
      <c r="AC3" s="31" t="str">
        <f>[1]MT!C$9</f>
        <v>ENEMALTA CORPORATION</v>
      </c>
      <c r="AD3" s="31" t="str">
        <f>[1]MT!D$9</f>
        <v>MARSA POWER STATION</v>
      </c>
      <c r="AE3" s="31">
        <f>[1]MT!E$9</f>
        <v>14408</v>
      </c>
      <c r="AF3" s="31" t="str">
        <f>[1]MT!F$9</f>
        <v>CHURCH WHARF</v>
      </c>
      <c r="AG3" s="31" t="str">
        <f>[1]MT!G$9</f>
        <v>-</v>
      </c>
      <c r="AH3" s="31" t="str">
        <f>[1]MT!H$9</f>
        <v>MARSA</v>
      </c>
      <c r="AI3" s="31" t="str">
        <f>[1]MT!I$9</f>
        <v>MRS 1000</v>
      </c>
      <c r="AJ3" s="31">
        <f>[1]MT!J$9</f>
        <v>2130</v>
      </c>
      <c r="AK3" s="31">
        <f>[1]MT!K$9</f>
        <v>4190</v>
      </c>
      <c r="AL3" s="31">
        <f>[1]MT!L$9</f>
        <v>244</v>
      </c>
      <c r="AM3" s="31">
        <f>[1]MT!M$9</f>
        <v>992</v>
      </c>
      <c r="AN3" s="42" t="s">
        <v>808</v>
      </c>
      <c r="AO3" s="31"/>
    </row>
    <row r="4" spans="1:41" s="24" customFormat="1">
      <c r="A4" s="4" t="s">
        <v>8949</v>
      </c>
      <c r="B4" s="4">
        <v>2012</v>
      </c>
      <c r="C4" s="4" t="s">
        <v>8955</v>
      </c>
      <c r="D4" s="4" t="s">
        <v>8956</v>
      </c>
      <c r="E4" s="4" t="s">
        <v>11</v>
      </c>
      <c r="F4" s="4">
        <v>2</v>
      </c>
      <c r="G4" s="4" t="s">
        <v>8957</v>
      </c>
      <c r="H4" s="4" t="s">
        <v>8953</v>
      </c>
      <c r="I4" s="4" t="s">
        <v>6</v>
      </c>
      <c r="J4" s="4" t="s">
        <v>476</v>
      </c>
      <c r="K4" s="4">
        <v>240</v>
      </c>
      <c r="L4" s="4" t="s">
        <v>8</v>
      </c>
      <c r="M4" s="4">
        <v>0</v>
      </c>
      <c r="N4" s="4">
        <v>0</v>
      </c>
      <c r="O4" s="4">
        <v>2675.3651639999998</v>
      </c>
      <c r="P4" s="4">
        <v>0</v>
      </c>
      <c r="Q4" s="4">
        <v>0</v>
      </c>
      <c r="R4" s="4">
        <v>893.40700000000004</v>
      </c>
      <c r="S4" s="4">
        <v>438.35199999999998</v>
      </c>
      <c r="T4" s="4">
        <v>49.314</v>
      </c>
      <c r="U4" s="4" t="s">
        <v>8954</v>
      </c>
      <c r="V4" s="4"/>
      <c r="W4" s="4"/>
      <c r="X4" s="4"/>
      <c r="Y4" s="4"/>
      <c r="Z4" s="4"/>
      <c r="AA4" s="4"/>
      <c r="AB4" s="28" t="str">
        <f>[1]MT!B$9</f>
        <v>1.(c)</v>
      </c>
      <c r="AC4" s="31" t="str">
        <f>[1]MT!C$9</f>
        <v>ENEMALTA CORPORATION</v>
      </c>
      <c r="AD4" s="31" t="str">
        <f>[1]MT!D$9</f>
        <v>MARSA POWER STATION</v>
      </c>
      <c r="AE4" s="31">
        <f>[1]MT!E$9</f>
        <v>14408</v>
      </c>
      <c r="AF4" s="31" t="str">
        <f>[1]MT!F$9</f>
        <v>CHURCH WHARF</v>
      </c>
      <c r="AG4" s="31" t="str">
        <f>[1]MT!G$9</f>
        <v>-</v>
      </c>
      <c r="AH4" s="31" t="str">
        <f>[1]MT!H$9</f>
        <v>MARSA</v>
      </c>
      <c r="AI4" s="31" t="str">
        <f>[1]MT!I$9</f>
        <v>MRS 1000</v>
      </c>
      <c r="AJ4" s="31">
        <f>[1]MT!J$9</f>
        <v>2130</v>
      </c>
      <c r="AK4" s="31">
        <f>[1]MT!K$9</f>
        <v>4190</v>
      </c>
      <c r="AL4" s="31">
        <f>[1]MT!L$9</f>
        <v>244</v>
      </c>
      <c r="AM4" s="31">
        <f>[1]MT!M$9</f>
        <v>992</v>
      </c>
      <c r="AN4" s="42" t="s">
        <v>808</v>
      </c>
      <c r="AO4" s="31"/>
    </row>
    <row r="5" spans="1:41" s="24" customFormat="1">
      <c r="A5" s="4" t="s">
        <v>8949</v>
      </c>
      <c r="B5" s="4">
        <v>2012</v>
      </c>
      <c r="C5" s="4" t="s">
        <v>8958</v>
      </c>
      <c r="D5" s="4" t="s">
        <v>8959</v>
      </c>
      <c r="E5" s="4" t="s">
        <v>18</v>
      </c>
      <c r="F5" s="4">
        <v>3</v>
      </c>
      <c r="G5" s="4" t="s">
        <v>8960</v>
      </c>
      <c r="H5" s="4" t="s">
        <v>8953</v>
      </c>
      <c r="I5" s="4" t="s">
        <v>6</v>
      </c>
      <c r="J5" s="4" t="s">
        <v>476</v>
      </c>
      <c r="K5" s="4">
        <v>230.3</v>
      </c>
      <c r="L5" s="4" t="s">
        <v>8</v>
      </c>
      <c r="M5" s="4">
        <v>0</v>
      </c>
      <c r="N5" s="4">
        <v>0</v>
      </c>
      <c r="O5" s="4">
        <v>3380.7927960000002</v>
      </c>
      <c r="P5" s="4">
        <v>0</v>
      </c>
      <c r="Q5" s="4">
        <v>0</v>
      </c>
      <c r="R5" s="4">
        <v>1104.4490000000001</v>
      </c>
      <c r="S5" s="4">
        <v>643.16700000000003</v>
      </c>
      <c r="T5" s="4">
        <v>53.732999999999997</v>
      </c>
      <c r="U5" s="4" t="s">
        <v>8954</v>
      </c>
      <c r="V5" s="4"/>
      <c r="W5" s="4"/>
      <c r="X5" s="4"/>
      <c r="Y5" s="4"/>
      <c r="Z5" s="4"/>
      <c r="AA5" s="4"/>
      <c r="AB5" s="28" t="str">
        <f>[1]MT!B$9</f>
        <v>1.(c)</v>
      </c>
      <c r="AC5" s="31" t="str">
        <f>[1]MT!C$9</f>
        <v>ENEMALTA CORPORATION</v>
      </c>
      <c r="AD5" s="31" t="str">
        <f>[1]MT!D$9</f>
        <v>MARSA POWER STATION</v>
      </c>
      <c r="AE5" s="31">
        <f>[1]MT!E$9</f>
        <v>14408</v>
      </c>
      <c r="AF5" s="31" t="str">
        <f>[1]MT!F$9</f>
        <v>CHURCH WHARF</v>
      </c>
      <c r="AG5" s="31" t="str">
        <f>[1]MT!G$9</f>
        <v>-</v>
      </c>
      <c r="AH5" s="31" t="str">
        <f>[1]MT!H$9</f>
        <v>MARSA</v>
      </c>
      <c r="AI5" s="31" t="str">
        <f>[1]MT!I$9</f>
        <v>MRS 1000</v>
      </c>
      <c r="AJ5" s="31">
        <f>[1]MT!J$9</f>
        <v>2130</v>
      </c>
      <c r="AK5" s="31">
        <f>[1]MT!K$9</f>
        <v>4190</v>
      </c>
      <c r="AL5" s="31">
        <f>[1]MT!L$9</f>
        <v>244</v>
      </c>
      <c r="AM5" s="31">
        <f>[1]MT!M$9</f>
        <v>992</v>
      </c>
      <c r="AN5" s="42" t="s">
        <v>808</v>
      </c>
      <c r="AO5" s="31"/>
    </row>
    <row r="6" spans="1:41" s="24" customFormat="1">
      <c r="A6" s="4" t="s">
        <v>8949</v>
      </c>
      <c r="B6" s="4">
        <v>2012</v>
      </c>
      <c r="C6" s="4" t="s">
        <v>8961</v>
      </c>
      <c r="D6" s="4" t="s">
        <v>8962</v>
      </c>
      <c r="E6" s="4" t="s">
        <v>24</v>
      </c>
      <c r="F6" s="4">
        <v>4</v>
      </c>
      <c r="G6" s="4" t="s">
        <v>8963</v>
      </c>
      <c r="H6" s="4" t="s">
        <v>8953</v>
      </c>
      <c r="I6" s="4" t="s">
        <v>6</v>
      </c>
      <c r="J6" s="4" t="s">
        <v>476</v>
      </c>
      <c r="K6" s="4">
        <v>230.8</v>
      </c>
      <c r="L6" s="4" t="s">
        <v>8</v>
      </c>
      <c r="M6" s="4">
        <v>0</v>
      </c>
      <c r="N6" s="4">
        <v>0</v>
      </c>
      <c r="O6" s="4">
        <v>5046.4843920000003</v>
      </c>
      <c r="P6" s="4">
        <v>0</v>
      </c>
      <c r="Q6" s="4">
        <v>0</v>
      </c>
      <c r="R6" s="4">
        <v>1677.116</v>
      </c>
      <c r="S6" s="4">
        <v>729.73</v>
      </c>
      <c r="T6" s="4">
        <v>105.309</v>
      </c>
      <c r="U6" s="4" t="s">
        <v>8954</v>
      </c>
      <c r="V6" s="4"/>
      <c r="W6" s="4"/>
      <c r="X6" s="4"/>
      <c r="Y6" s="4"/>
      <c r="Z6" s="4"/>
      <c r="AA6" s="4"/>
      <c r="AB6" s="28" t="str">
        <f>[1]MT!B$9</f>
        <v>1.(c)</v>
      </c>
      <c r="AC6" s="31" t="str">
        <f>[1]MT!C$9</f>
        <v>ENEMALTA CORPORATION</v>
      </c>
      <c r="AD6" s="31" t="str">
        <f>[1]MT!D$9</f>
        <v>MARSA POWER STATION</v>
      </c>
      <c r="AE6" s="31">
        <f>[1]MT!E$9</f>
        <v>14408</v>
      </c>
      <c r="AF6" s="31" t="str">
        <f>[1]MT!F$9</f>
        <v>CHURCH WHARF</v>
      </c>
      <c r="AG6" s="31" t="str">
        <f>[1]MT!G$9</f>
        <v>-</v>
      </c>
      <c r="AH6" s="31" t="str">
        <f>[1]MT!H$9</f>
        <v>MARSA</v>
      </c>
      <c r="AI6" s="31" t="str">
        <f>[1]MT!I$9</f>
        <v>MRS 1000</v>
      </c>
      <c r="AJ6" s="31">
        <f>[1]MT!J$9</f>
        <v>2130</v>
      </c>
      <c r="AK6" s="31">
        <f>[1]MT!K$9</f>
        <v>4190</v>
      </c>
      <c r="AL6" s="31">
        <f>[1]MT!L$9</f>
        <v>244</v>
      </c>
      <c r="AM6" s="31">
        <f>[1]MT!M$9</f>
        <v>992</v>
      </c>
      <c r="AN6" s="42" t="s">
        <v>808</v>
      </c>
      <c r="AO6" s="31"/>
    </row>
    <row r="7" spans="1:41" s="24" customFormat="1">
      <c r="A7" s="4" t="s">
        <v>8949</v>
      </c>
      <c r="B7" s="4">
        <v>2012</v>
      </c>
      <c r="C7" s="4" t="s">
        <v>8964</v>
      </c>
      <c r="D7" s="4" t="s">
        <v>8965</v>
      </c>
      <c r="E7" s="4" t="s">
        <v>31</v>
      </c>
      <c r="F7" s="4">
        <v>5</v>
      </c>
      <c r="G7" s="4" t="s">
        <v>8966</v>
      </c>
      <c r="H7" s="4" t="s">
        <v>8953</v>
      </c>
      <c r="I7" s="4" t="s">
        <v>14</v>
      </c>
      <c r="J7" s="4" t="s">
        <v>476</v>
      </c>
      <c r="K7" s="4">
        <v>120.1</v>
      </c>
      <c r="L7" s="4" t="s">
        <v>27</v>
      </c>
      <c r="M7" s="4">
        <v>0</v>
      </c>
      <c r="N7" s="4">
        <v>0</v>
      </c>
      <c r="O7" s="4">
        <v>159.50248000000002</v>
      </c>
      <c r="P7" s="4">
        <v>0</v>
      </c>
      <c r="Q7" s="4">
        <v>0</v>
      </c>
      <c r="R7" s="4">
        <v>7.4189999999999996</v>
      </c>
      <c r="S7" s="4">
        <v>97.204999999999998</v>
      </c>
      <c r="T7" s="4">
        <v>8.4000000000000005E-2</v>
      </c>
      <c r="U7" s="4" t="s">
        <v>8954</v>
      </c>
      <c r="V7" s="4"/>
      <c r="W7" s="4"/>
      <c r="X7" s="4"/>
      <c r="Y7" s="4"/>
      <c r="Z7" s="4"/>
      <c r="AA7" s="4"/>
      <c r="AB7" s="28" t="str">
        <f>[1]MT!B$9</f>
        <v>1.(c)</v>
      </c>
      <c r="AC7" s="31" t="str">
        <f>[1]MT!C$9</f>
        <v>ENEMALTA CORPORATION</v>
      </c>
      <c r="AD7" s="31" t="str">
        <f>[1]MT!D$9</f>
        <v>MARSA POWER STATION</v>
      </c>
      <c r="AE7" s="31">
        <f>[1]MT!E$9</f>
        <v>14408</v>
      </c>
      <c r="AF7" s="31" t="str">
        <f>[1]MT!F$9</f>
        <v>CHURCH WHARF</v>
      </c>
      <c r="AG7" s="31" t="str">
        <f>[1]MT!G$9</f>
        <v>-</v>
      </c>
      <c r="AH7" s="31" t="str">
        <f>[1]MT!H$9</f>
        <v>MARSA</v>
      </c>
      <c r="AI7" s="31" t="str">
        <f>[1]MT!I$9</f>
        <v>MRS 1000</v>
      </c>
      <c r="AJ7" s="31">
        <f>[1]MT!J$9</f>
        <v>2130</v>
      </c>
      <c r="AK7" s="31">
        <f>[1]MT!K$9</f>
        <v>4190</v>
      </c>
      <c r="AL7" s="31">
        <f>[1]MT!L$9</f>
        <v>244</v>
      </c>
      <c r="AM7" s="31">
        <f>[1]MT!M$9</f>
        <v>992</v>
      </c>
      <c r="AN7" s="42" t="s">
        <v>808</v>
      </c>
      <c r="AO7" s="31"/>
    </row>
    <row r="8" spans="1:41" s="24" customFormat="1">
      <c r="A8" s="4" t="s">
        <v>8949</v>
      </c>
      <c r="B8" s="4">
        <v>2012</v>
      </c>
      <c r="C8" s="4" t="s">
        <v>8967</v>
      </c>
      <c r="D8" s="4" t="s">
        <v>8968</v>
      </c>
      <c r="E8" s="4" t="s">
        <v>37</v>
      </c>
      <c r="F8" s="4">
        <v>6</v>
      </c>
      <c r="G8" s="4" t="s">
        <v>8969</v>
      </c>
      <c r="H8" s="4" t="s">
        <v>8970</v>
      </c>
      <c r="I8" s="4" t="s">
        <v>14</v>
      </c>
      <c r="J8" s="4" t="s">
        <v>476</v>
      </c>
      <c r="K8" s="4">
        <v>332</v>
      </c>
      <c r="L8" s="4" t="s">
        <v>8</v>
      </c>
      <c r="M8" s="4">
        <v>0</v>
      </c>
      <c r="N8" s="4">
        <v>0</v>
      </c>
      <c r="O8" s="4">
        <v>9031.6583599999994</v>
      </c>
      <c r="P8" s="4">
        <v>0</v>
      </c>
      <c r="Q8" s="4">
        <v>0</v>
      </c>
      <c r="R8" s="4">
        <v>3114.4189999999999</v>
      </c>
      <c r="S8" s="4">
        <v>1293.396</v>
      </c>
      <c r="T8" s="4">
        <v>114.435</v>
      </c>
      <c r="U8" s="4" t="s">
        <v>8954</v>
      </c>
      <c r="V8" s="4"/>
      <c r="W8" s="4"/>
      <c r="X8" s="4"/>
      <c r="Y8" s="4"/>
      <c r="Z8" s="4"/>
      <c r="AA8" s="4"/>
      <c r="AB8" s="28" t="str">
        <f>[1]MT!B$5</f>
        <v>1.(c)</v>
      </c>
      <c r="AC8" s="31" t="str">
        <f>[1]MT!C$5</f>
        <v>ENEMALTA CORPORATION</v>
      </c>
      <c r="AD8" s="31" t="str">
        <f>[1]MT!D$5</f>
        <v>DELIMARA POWER STATION</v>
      </c>
      <c r="AE8" s="31">
        <f>[1]MT!E$5</f>
        <v>14409</v>
      </c>
      <c r="AF8" s="31" t="str">
        <f>[1]MT!F$5</f>
        <v>DELIMARA</v>
      </c>
      <c r="AG8" s="31" t="str">
        <f>[1]MT!G$5</f>
        <v>-</v>
      </c>
      <c r="AH8" s="31" t="str">
        <f>[1]MT!H$5</f>
        <v>MARSAXLOKK</v>
      </c>
      <c r="AI8" s="31" t="str">
        <f>[1]MT!I$5</f>
        <v>MXK 1320</v>
      </c>
      <c r="AJ8" s="31">
        <f>[1]MT!J$5</f>
        <v>2430</v>
      </c>
      <c r="AK8" s="31">
        <f>[1]MT!K$5</f>
        <v>3390</v>
      </c>
      <c r="AL8" s="31">
        <f>[1]MT!L$5</f>
        <v>121</v>
      </c>
      <c r="AM8" s="31">
        <f>[1]MT!M$5</f>
        <v>1060</v>
      </c>
      <c r="AN8" s="42" t="s">
        <v>808</v>
      </c>
      <c r="AO8" s="31"/>
    </row>
    <row r="9" spans="1:41" s="24" customFormat="1">
      <c r="A9" s="4" t="s">
        <v>8949</v>
      </c>
      <c r="B9" s="4">
        <v>2012</v>
      </c>
      <c r="C9" s="4" t="s">
        <v>8971</v>
      </c>
      <c r="D9" s="4" t="s">
        <v>8972</v>
      </c>
      <c r="E9" s="4" t="s">
        <v>41</v>
      </c>
      <c r="F9" s="4">
        <v>7</v>
      </c>
      <c r="G9" s="4" t="s">
        <v>8973</v>
      </c>
      <c r="H9" s="4" t="s">
        <v>8970</v>
      </c>
      <c r="I9" s="4" t="s">
        <v>14</v>
      </c>
      <c r="J9" s="4" t="s">
        <v>476</v>
      </c>
      <c r="K9" s="4">
        <v>124</v>
      </c>
      <c r="L9" s="4" t="s">
        <v>27</v>
      </c>
      <c r="M9" s="4">
        <v>0</v>
      </c>
      <c r="N9" s="4">
        <v>0</v>
      </c>
      <c r="O9" s="4">
        <v>547.5018</v>
      </c>
      <c r="P9" s="4">
        <v>0</v>
      </c>
      <c r="Q9" s="4">
        <v>0</v>
      </c>
      <c r="R9" s="4">
        <v>25.465</v>
      </c>
      <c r="S9" s="4">
        <v>296.89100000000002</v>
      </c>
      <c r="T9" s="4">
        <v>1.7999999999999999E-2</v>
      </c>
      <c r="U9" s="4" t="s">
        <v>8954</v>
      </c>
      <c r="V9" s="4"/>
      <c r="W9" s="4"/>
      <c r="X9" s="4"/>
      <c r="Y9" s="4"/>
      <c r="Z9" s="4"/>
      <c r="AA9" s="4"/>
      <c r="AB9" s="28" t="str">
        <f>[1]MT!B$5</f>
        <v>1.(c)</v>
      </c>
      <c r="AC9" s="31" t="str">
        <f>[1]MT!C$5</f>
        <v>ENEMALTA CORPORATION</v>
      </c>
      <c r="AD9" s="31" t="str">
        <f>[1]MT!D$5</f>
        <v>DELIMARA POWER STATION</v>
      </c>
      <c r="AE9" s="31">
        <f>[1]MT!E$5</f>
        <v>14409</v>
      </c>
      <c r="AF9" s="31" t="str">
        <f>[1]MT!F$5</f>
        <v>DELIMARA</v>
      </c>
      <c r="AG9" s="31" t="str">
        <f>[1]MT!G$5</f>
        <v>-</v>
      </c>
      <c r="AH9" s="31" t="str">
        <f>[1]MT!H$5</f>
        <v>MARSAXLOKK</v>
      </c>
      <c r="AI9" s="31" t="str">
        <f>[1]MT!I$5</f>
        <v>MXK 1320</v>
      </c>
      <c r="AJ9" s="31">
        <f>[1]MT!J$5</f>
        <v>2430</v>
      </c>
      <c r="AK9" s="31">
        <f>[1]MT!K$5</f>
        <v>3390</v>
      </c>
      <c r="AL9" s="31">
        <f>[1]MT!L$5</f>
        <v>121</v>
      </c>
      <c r="AM9" s="31">
        <f>[1]MT!M$5</f>
        <v>1060</v>
      </c>
      <c r="AN9" s="42" t="s">
        <v>808</v>
      </c>
      <c r="AO9" s="31"/>
    </row>
    <row r="10" spans="1:41" s="24" customFormat="1">
      <c r="A10" s="4" t="s">
        <v>8949</v>
      </c>
      <c r="B10" s="4">
        <v>2012</v>
      </c>
      <c r="C10" s="4" t="s">
        <v>8974</v>
      </c>
      <c r="D10" s="4" t="s">
        <v>8975</v>
      </c>
      <c r="E10" s="4" t="s">
        <v>45</v>
      </c>
      <c r="F10" s="4">
        <v>8</v>
      </c>
      <c r="G10" s="4" t="s">
        <v>8976</v>
      </c>
      <c r="H10" s="4" t="s">
        <v>8970</v>
      </c>
      <c r="I10" s="4" t="s">
        <v>14</v>
      </c>
      <c r="J10" s="4" t="s">
        <v>476</v>
      </c>
      <c r="K10" s="4">
        <v>124</v>
      </c>
      <c r="L10" s="4" t="s">
        <v>27</v>
      </c>
      <c r="M10" s="4">
        <v>0</v>
      </c>
      <c r="N10" s="4">
        <v>0</v>
      </c>
      <c r="O10" s="4">
        <v>435.10624999999999</v>
      </c>
      <c r="P10" s="4">
        <v>0</v>
      </c>
      <c r="Q10" s="4">
        <v>0</v>
      </c>
      <c r="R10" s="4">
        <v>20.238</v>
      </c>
      <c r="S10" s="4">
        <v>237.51599999999999</v>
      </c>
      <c r="T10" s="4">
        <v>2.8000000000000001E-2</v>
      </c>
      <c r="U10" s="4" t="s">
        <v>8954</v>
      </c>
      <c r="V10" s="4"/>
      <c r="W10" s="4"/>
      <c r="X10" s="4"/>
      <c r="Y10" s="4"/>
      <c r="Z10" s="4"/>
      <c r="AA10" s="4"/>
      <c r="AB10" s="28" t="str">
        <f>[1]MT!B$5</f>
        <v>1.(c)</v>
      </c>
      <c r="AC10" s="31" t="str">
        <f>[1]MT!C$5</f>
        <v>ENEMALTA CORPORATION</v>
      </c>
      <c r="AD10" s="31" t="str">
        <f>[1]MT!D$5</f>
        <v>DELIMARA POWER STATION</v>
      </c>
      <c r="AE10" s="31">
        <f>[1]MT!E$5</f>
        <v>14409</v>
      </c>
      <c r="AF10" s="31" t="str">
        <f>[1]MT!F$5</f>
        <v>DELIMARA</v>
      </c>
      <c r="AG10" s="31" t="str">
        <f>[1]MT!G$5</f>
        <v>-</v>
      </c>
      <c r="AH10" s="31" t="str">
        <f>[1]MT!H$5</f>
        <v>MARSAXLOKK</v>
      </c>
      <c r="AI10" s="31" t="str">
        <f>[1]MT!I$5</f>
        <v>MXK 1320</v>
      </c>
      <c r="AJ10" s="31">
        <f>[1]MT!J$5</f>
        <v>2430</v>
      </c>
      <c r="AK10" s="31">
        <f>[1]MT!K$5</f>
        <v>3390</v>
      </c>
      <c r="AL10" s="31">
        <f>[1]MT!L$5</f>
        <v>121</v>
      </c>
      <c r="AM10" s="31">
        <f>[1]MT!M$5</f>
        <v>1060</v>
      </c>
      <c r="AN10" s="42" t="s">
        <v>808</v>
      </c>
      <c r="AO10" s="31"/>
    </row>
    <row r="11" spans="1:41" s="24" customFormat="1">
      <c r="A11" s="4" t="s">
        <v>8949</v>
      </c>
      <c r="B11" s="4">
        <v>2012</v>
      </c>
      <c r="C11" s="4" t="s">
        <v>8977</v>
      </c>
      <c r="D11" s="4" t="s">
        <v>8978</v>
      </c>
      <c r="E11" s="4" t="s">
        <v>49</v>
      </c>
      <c r="F11" s="4">
        <v>9</v>
      </c>
      <c r="G11" s="4" t="s">
        <v>8979</v>
      </c>
      <c r="H11" s="4" t="s">
        <v>8970</v>
      </c>
      <c r="I11" s="4" t="s">
        <v>14</v>
      </c>
      <c r="J11" s="4" t="s">
        <v>476</v>
      </c>
      <c r="K11" s="4">
        <v>124</v>
      </c>
      <c r="L11" s="4" t="s">
        <v>27</v>
      </c>
      <c r="M11" s="4">
        <v>0</v>
      </c>
      <c r="N11" s="4">
        <v>0</v>
      </c>
      <c r="O11" s="4">
        <v>945.61385999999993</v>
      </c>
      <c r="P11" s="4">
        <v>0</v>
      </c>
      <c r="Q11" s="4">
        <v>0</v>
      </c>
      <c r="R11" s="4">
        <v>43.99</v>
      </c>
      <c r="S11" s="4">
        <v>146.87200000000001</v>
      </c>
      <c r="T11" s="4">
        <v>0.23899999999999999</v>
      </c>
      <c r="U11" s="4" t="s">
        <v>8954</v>
      </c>
      <c r="V11" s="4"/>
      <c r="W11" s="4"/>
      <c r="X11" s="4"/>
      <c r="Y11" s="4"/>
      <c r="Z11" s="4"/>
      <c r="AA11" s="4"/>
      <c r="AB11" s="28" t="str">
        <f>[1]MT!B$5</f>
        <v>1.(c)</v>
      </c>
      <c r="AC11" s="31" t="str">
        <f>[1]MT!C$5</f>
        <v>ENEMALTA CORPORATION</v>
      </c>
      <c r="AD11" s="31" t="str">
        <f>[1]MT!D$5</f>
        <v>DELIMARA POWER STATION</v>
      </c>
      <c r="AE11" s="31">
        <f>[1]MT!E$5</f>
        <v>14409</v>
      </c>
      <c r="AF11" s="31" t="str">
        <f>[1]MT!F$5</f>
        <v>DELIMARA</v>
      </c>
      <c r="AG11" s="31" t="str">
        <f>[1]MT!G$5</f>
        <v>-</v>
      </c>
      <c r="AH11" s="31" t="str">
        <f>[1]MT!H$5</f>
        <v>MARSAXLOKK</v>
      </c>
      <c r="AI11" s="31" t="str">
        <f>[1]MT!I$5</f>
        <v>MXK 1320</v>
      </c>
      <c r="AJ11" s="31">
        <f>[1]MT!J$5</f>
        <v>2430</v>
      </c>
      <c r="AK11" s="31">
        <f>[1]MT!K$5</f>
        <v>3390</v>
      </c>
      <c r="AL11" s="31">
        <f>[1]MT!L$5</f>
        <v>121</v>
      </c>
      <c r="AM11" s="31">
        <f>[1]MT!M$5</f>
        <v>1060</v>
      </c>
      <c r="AN11" s="23" t="s">
        <v>808</v>
      </c>
    </row>
    <row r="12" spans="1:41" s="24" customFormat="1">
      <c r="A12" s="4" t="s">
        <v>8949</v>
      </c>
      <c r="B12" s="4">
        <v>2012</v>
      </c>
      <c r="C12" s="4" t="s">
        <v>8980</v>
      </c>
      <c r="D12" s="4" t="s">
        <v>8981</v>
      </c>
      <c r="E12" s="4" t="s">
        <v>54</v>
      </c>
      <c r="F12" s="4">
        <v>10</v>
      </c>
      <c r="G12" s="4" t="s">
        <v>8982</v>
      </c>
      <c r="H12" s="4" t="s">
        <v>8970</v>
      </c>
      <c r="I12" s="4" t="s">
        <v>14</v>
      </c>
      <c r="J12" s="4" t="s">
        <v>476</v>
      </c>
      <c r="K12" s="4">
        <v>124</v>
      </c>
      <c r="L12" s="4" t="s">
        <v>27</v>
      </c>
      <c r="M12" s="4">
        <v>0</v>
      </c>
      <c r="N12" s="4">
        <v>0</v>
      </c>
      <c r="O12" s="4">
        <v>951.8570299999999</v>
      </c>
      <c r="P12" s="4">
        <v>0</v>
      </c>
      <c r="Q12" s="4">
        <v>0</v>
      </c>
      <c r="R12" s="4">
        <v>44.279000000000003</v>
      </c>
      <c r="S12" s="4">
        <v>162.60400000000001</v>
      </c>
      <c r="T12" s="4">
        <v>8.5999999999999993E-2</v>
      </c>
      <c r="U12" s="4" t="s">
        <v>8954</v>
      </c>
      <c r="V12" s="4"/>
      <c r="W12" s="4"/>
      <c r="X12" s="4"/>
      <c r="Y12" s="4"/>
      <c r="Z12" s="4"/>
      <c r="AA12" s="4"/>
      <c r="AB12" s="28" t="str">
        <f>[1]MT!B$5</f>
        <v>1.(c)</v>
      </c>
      <c r="AC12" s="31" t="str">
        <f>[1]MT!C$5</f>
        <v>ENEMALTA CORPORATION</v>
      </c>
      <c r="AD12" s="31" t="str">
        <f>[1]MT!D$5</f>
        <v>DELIMARA POWER STATION</v>
      </c>
      <c r="AE12" s="31">
        <f>[1]MT!E$5</f>
        <v>14409</v>
      </c>
      <c r="AF12" s="31" t="str">
        <f>[1]MT!F$5</f>
        <v>DELIMARA</v>
      </c>
      <c r="AG12" s="31" t="str">
        <f>[1]MT!G$5</f>
        <v>-</v>
      </c>
      <c r="AH12" s="31" t="str">
        <f>[1]MT!H$5</f>
        <v>MARSAXLOKK</v>
      </c>
      <c r="AI12" s="31" t="str">
        <f>[1]MT!I$5</f>
        <v>MXK 1320</v>
      </c>
      <c r="AJ12" s="31">
        <f>[1]MT!J$5</f>
        <v>2430</v>
      </c>
      <c r="AK12" s="31">
        <f>[1]MT!K$5</f>
        <v>3390</v>
      </c>
      <c r="AL12" s="31">
        <f>[1]MT!L$5</f>
        <v>121</v>
      </c>
      <c r="AM12" s="31">
        <f>[1]MT!M$5</f>
        <v>1060</v>
      </c>
      <c r="AN12" s="23" t="s">
        <v>808</v>
      </c>
    </row>
    <row r="13" spans="1:41" s="45" customFormat="1" ht="15" thickBot="1">
      <c r="A13" s="33" t="s">
        <v>8949</v>
      </c>
      <c r="B13" s="33">
        <v>2012</v>
      </c>
      <c r="C13" s="33" t="s">
        <v>8983</v>
      </c>
      <c r="D13" s="33" t="s">
        <v>8984</v>
      </c>
      <c r="E13" s="33" t="s">
        <v>59</v>
      </c>
      <c r="F13" s="33">
        <v>11</v>
      </c>
      <c r="G13" s="33" t="s">
        <v>8985</v>
      </c>
      <c r="H13" s="33" t="s">
        <v>8970</v>
      </c>
      <c r="I13" s="33" t="s">
        <v>34</v>
      </c>
      <c r="J13" s="33" t="s">
        <v>476</v>
      </c>
      <c r="K13" s="33">
        <v>144</v>
      </c>
      <c r="L13" s="33" t="s">
        <v>8</v>
      </c>
      <c r="M13" s="33">
        <v>0</v>
      </c>
      <c r="N13" s="33">
        <v>0</v>
      </c>
      <c r="O13" s="33">
        <v>1804.3816319999999</v>
      </c>
      <c r="P13" s="33">
        <v>0</v>
      </c>
      <c r="Q13" s="33">
        <v>0</v>
      </c>
      <c r="R13" s="33">
        <v>142.17400000000001</v>
      </c>
      <c r="S13" s="33">
        <v>296.56799999999998</v>
      </c>
      <c r="T13" s="33">
        <v>7.399</v>
      </c>
      <c r="U13" s="33" t="s">
        <v>8954</v>
      </c>
      <c r="V13" s="33"/>
      <c r="W13" s="33"/>
      <c r="X13" s="33"/>
      <c r="Y13" s="33"/>
      <c r="Z13" s="33"/>
      <c r="AA13" s="33"/>
      <c r="AB13" s="34" t="str">
        <f>[1]MT!B$5</f>
        <v>1.(c)</v>
      </c>
      <c r="AC13" s="32" t="str">
        <f>[1]MT!C$5</f>
        <v>ENEMALTA CORPORATION</v>
      </c>
      <c r="AD13" s="32" t="str">
        <f>[1]MT!D$5</f>
        <v>DELIMARA POWER STATION</v>
      </c>
      <c r="AE13" s="32">
        <f>[1]MT!E$5</f>
        <v>14409</v>
      </c>
      <c r="AF13" s="32" t="str">
        <f>[1]MT!F$5</f>
        <v>DELIMARA</v>
      </c>
      <c r="AG13" s="32" t="str">
        <f>[1]MT!G$5</f>
        <v>-</v>
      </c>
      <c r="AH13" s="32" t="str">
        <f>[1]MT!H$5</f>
        <v>MARSAXLOKK</v>
      </c>
      <c r="AI13" s="32" t="str">
        <f>[1]MT!I$5</f>
        <v>MXK 1320</v>
      </c>
      <c r="AJ13" s="32">
        <f>[1]MT!J$5</f>
        <v>2430</v>
      </c>
      <c r="AK13" s="32">
        <f>[1]MT!K$5</f>
        <v>3390</v>
      </c>
      <c r="AL13" s="32">
        <f>[1]MT!L$5</f>
        <v>121</v>
      </c>
      <c r="AM13" s="32">
        <f>[1]MT!M$5</f>
        <v>1060</v>
      </c>
      <c r="AN13" s="42" t="s">
        <v>808</v>
      </c>
      <c r="AO13" s="31"/>
    </row>
    <row r="14" spans="1:41" s="35" customFormat="1">
      <c r="A14" s="61"/>
      <c r="B14" s="61"/>
      <c r="C14" s="61"/>
      <c r="D14" s="61"/>
      <c r="E14" s="61"/>
      <c r="F14" s="61"/>
      <c r="G14" s="61"/>
      <c r="H14" s="61"/>
      <c r="I14" s="61"/>
      <c r="J14" s="61"/>
      <c r="K14" s="61"/>
      <c r="L14" s="61"/>
      <c r="M14" s="61"/>
      <c r="N14" s="61"/>
      <c r="O14" s="61"/>
      <c r="P14" s="61"/>
      <c r="Q14" s="61"/>
      <c r="R14" s="61"/>
      <c r="S14" s="61"/>
      <c r="T14" s="61"/>
      <c r="U14" s="97"/>
      <c r="V14" s="61"/>
      <c r="W14" s="61"/>
      <c r="X14" s="61"/>
      <c r="Y14" s="61"/>
      <c r="Z14" s="61"/>
      <c r="AA14" s="61"/>
      <c r="AB14" s="40"/>
      <c r="AN14" s="48">
        <f>COUNTA($AN$3:$AN$13)+COUNTBLANK($AN$3:$AN$13)</f>
        <v>11</v>
      </c>
      <c r="AO14" s="49" t="s">
        <v>4171</v>
      </c>
    </row>
    <row r="15" spans="1:41" s="35" customFormat="1">
      <c r="A15" s="61"/>
      <c r="B15" s="61"/>
      <c r="C15" s="61"/>
      <c r="D15" s="61"/>
      <c r="E15" s="61"/>
      <c r="F15" s="61"/>
      <c r="G15" s="61"/>
      <c r="H15" s="61"/>
      <c r="I15" s="61"/>
      <c r="J15" s="61"/>
      <c r="K15" s="61"/>
      <c r="L15" s="61"/>
      <c r="M15" s="61"/>
      <c r="N15" s="61"/>
      <c r="O15" s="61"/>
      <c r="P15" s="61"/>
      <c r="Q15" s="61"/>
      <c r="R15" s="61"/>
      <c r="S15" s="61"/>
      <c r="T15" s="61"/>
      <c r="U15" s="97"/>
      <c r="V15" s="61"/>
      <c r="W15" s="61"/>
      <c r="X15" s="61"/>
      <c r="Y15" s="61"/>
      <c r="Z15" s="61"/>
      <c r="AA15" s="61"/>
      <c r="AB15" s="95"/>
      <c r="AC15" s="67"/>
      <c r="AD15" s="67"/>
      <c r="AE15" s="67"/>
      <c r="AF15" s="67"/>
      <c r="AG15" s="67"/>
      <c r="AH15" s="67"/>
      <c r="AI15" s="67"/>
      <c r="AJ15" s="67"/>
      <c r="AK15" s="67"/>
      <c r="AL15" s="67"/>
      <c r="AM15" s="67"/>
      <c r="AN15" s="50">
        <f>COUNTIF($AN$3:$AN$13,"p")</f>
        <v>11</v>
      </c>
      <c r="AO15" s="51" t="s">
        <v>808</v>
      </c>
    </row>
    <row r="16" spans="1:41" s="35" customFormat="1">
      <c r="A16" s="61"/>
      <c r="B16" s="61"/>
      <c r="C16" s="61"/>
      <c r="D16" s="61"/>
      <c r="E16" s="61"/>
      <c r="F16" s="61"/>
      <c r="G16" s="61"/>
      <c r="H16" s="61"/>
      <c r="I16" s="61"/>
      <c r="J16" s="61"/>
      <c r="K16" s="61"/>
      <c r="L16" s="61"/>
      <c r="M16" s="61"/>
      <c r="N16" s="61"/>
      <c r="O16" s="61"/>
      <c r="P16" s="61"/>
      <c r="Q16" s="61"/>
      <c r="R16" s="61"/>
      <c r="S16" s="61"/>
      <c r="T16" s="61"/>
      <c r="U16" s="97"/>
      <c r="V16" s="61"/>
      <c r="W16" s="61"/>
      <c r="X16" s="61"/>
      <c r="Y16" s="61"/>
      <c r="Z16" s="61"/>
      <c r="AA16" s="61"/>
      <c r="AB16" s="95"/>
      <c r="AC16" s="67"/>
      <c r="AD16" s="67"/>
      <c r="AE16" s="67"/>
      <c r="AF16" s="67"/>
      <c r="AG16" s="67"/>
      <c r="AH16" s="67"/>
      <c r="AI16" s="67"/>
      <c r="AJ16" s="67"/>
      <c r="AK16" s="67"/>
      <c r="AL16" s="67"/>
      <c r="AM16" s="67"/>
      <c r="AN16" s="50">
        <f>COUNTIF($AN$3:$AN$13,"n")</f>
        <v>0</v>
      </c>
      <c r="AO16" s="51" t="s">
        <v>810</v>
      </c>
    </row>
    <row r="17" spans="1:41" s="35" customFormat="1">
      <c r="A17" s="61"/>
      <c r="B17" s="61"/>
      <c r="C17" s="61"/>
      <c r="D17" s="61"/>
      <c r="E17" s="61"/>
      <c r="F17" s="61"/>
      <c r="G17" s="61"/>
      <c r="H17" s="61"/>
      <c r="I17" s="61"/>
      <c r="J17" s="61"/>
      <c r="K17" s="61"/>
      <c r="L17" s="61"/>
      <c r="M17" s="61"/>
      <c r="N17" s="61"/>
      <c r="O17" s="61"/>
      <c r="P17" s="61"/>
      <c r="Q17" s="61"/>
      <c r="R17" s="61"/>
      <c r="S17" s="61"/>
      <c r="T17" s="61"/>
      <c r="U17" s="97"/>
      <c r="V17" s="61"/>
      <c r="W17" s="61"/>
      <c r="X17" s="61"/>
      <c r="Y17" s="61"/>
      <c r="Z17" s="61"/>
      <c r="AA17" s="61"/>
      <c r="AB17" s="95"/>
      <c r="AC17" s="67"/>
      <c r="AD17" s="67"/>
      <c r="AE17" s="67"/>
      <c r="AF17" s="67"/>
      <c r="AG17" s="67"/>
      <c r="AH17" s="67"/>
      <c r="AI17" s="67"/>
      <c r="AJ17" s="67"/>
      <c r="AK17" s="67"/>
      <c r="AL17" s="67"/>
      <c r="AM17" s="67"/>
      <c r="AN17" s="50">
        <f>COUNTIF($AN$3:$AN$13,"m")</f>
        <v>0</v>
      </c>
      <c r="AO17" s="51" t="s">
        <v>809</v>
      </c>
    </row>
    <row r="18" spans="1:41" s="35" customFormat="1" ht="15" thickBot="1">
      <c r="A18" s="61"/>
      <c r="B18" s="61"/>
      <c r="C18" s="61"/>
      <c r="D18" s="61"/>
      <c r="E18" s="61"/>
      <c r="F18" s="61"/>
      <c r="G18" s="61"/>
      <c r="H18" s="61"/>
      <c r="I18" s="61"/>
      <c r="J18" s="61"/>
      <c r="K18" s="61"/>
      <c r="L18" s="61"/>
      <c r="M18" s="61"/>
      <c r="N18" s="61"/>
      <c r="O18" s="61"/>
      <c r="P18" s="61"/>
      <c r="Q18" s="61"/>
      <c r="R18" s="61"/>
      <c r="S18" s="61"/>
      <c r="T18" s="61"/>
      <c r="U18" s="97"/>
      <c r="V18" s="61"/>
      <c r="W18" s="61"/>
      <c r="X18" s="61"/>
      <c r="Y18" s="61"/>
      <c r="Z18" s="61"/>
      <c r="AA18" s="61"/>
      <c r="AB18" s="95"/>
      <c r="AC18" s="67"/>
      <c r="AD18" s="67"/>
      <c r="AE18" s="67"/>
      <c r="AF18" s="67"/>
      <c r="AG18" s="67"/>
      <c r="AH18" s="67"/>
      <c r="AI18" s="67"/>
      <c r="AJ18" s="67"/>
      <c r="AK18" s="67"/>
      <c r="AL18" s="67"/>
      <c r="AM18" s="67"/>
      <c r="AN18" s="52">
        <f>COUNTIF($AN$3:$AN$13,"l")</f>
        <v>0</v>
      </c>
      <c r="AO18" s="53" t="s">
        <v>12971</v>
      </c>
    </row>
    <row r="19" spans="1:41" s="35" customForma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95"/>
      <c r="AC19" s="67"/>
      <c r="AD19" s="67"/>
      <c r="AE19" s="67"/>
      <c r="AF19" s="67"/>
      <c r="AG19" s="67"/>
      <c r="AH19" s="67"/>
      <c r="AI19" s="67"/>
      <c r="AJ19" s="67"/>
      <c r="AK19" s="67"/>
      <c r="AL19" s="67"/>
      <c r="AM19" s="67"/>
      <c r="AN19" s="98"/>
      <c r="AO19" s="67"/>
    </row>
    <row r="20" spans="1:41" s="35" customFormat="1">
      <c r="A20" s="61"/>
      <c r="B20" s="61"/>
      <c r="C20" s="61"/>
      <c r="D20" s="61"/>
      <c r="E20" s="61"/>
      <c r="F20" s="61"/>
      <c r="G20" s="61"/>
      <c r="H20" s="61"/>
      <c r="I20" s="61"/>
      <c r="J20" s="61"/>
      <c r="K20" s="61"/>
      <c r="L20" s="61"/>
      <c r="M20" s="61"/>
      <c r="N20" s="61"/>
      <c r="O20" s="61"/>
      <c r="P20" s="61"/>
      <c r="Q20" s="61"/>
      <c r="R20" s="61"/>
      <c r="S20" s="61"/>
      <c r="T20" s="61"/>
      <c r="U20" s="100"/>
      <c r="V20" s="61"/>
      <c r="W20" s="61"/>
      <c r="X20" s="61"/>
      <c r="Y20" s="61"/>
      <c r="Z20" s="61"/>
      <c r="AA20" s="61"/>
      <c r="AB20" s="95"/>
      <c r="AC20" s="67"/>
      <c r="AD20" s="67"/>
      <c r="AE20" s="67"/>
      <c r="AF20" s="67"/>
      <c r="AG20" s="67"/>
      <c r="AH20" s="67"/>
      <c r="AI20" s="67"/>
      <c r="AJ20" s="67"/>
      <c r="AK20" s="67"/>
      <c r="AL20" s="67"/>
      <c r="AM20" s="67"/>
      <c r="AN20" s="98"/>
      <c r="AO20" s="67"/>
    </row>
    <row r="21" spans="1:41" s="35" customForma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95"/>
      <c r="AC21" s="67"/>
      <c r="AD21" s="67"/>
      <c r="AE21" s="67"/>
      <c r="AF21" s="67"/>
      <c r="AG21" s="67"/>
      <c r="AH21" s="67"/>
      <c r="AI21" s="67"/>
      <c r="AJ21" s="67"/>
      <c r="AK21" s="67"/>
      <c r="AL21" s="67"/>
      <c r="AM21" s="67"/>
      <c r="AN21" s="98"/>
      <c r="AO21" s="67"/>
    </row>
    <row r="22" spans="1:41" s="35" customFormat="1">
      <c r="A22" s="61"/>
      <c r="B22" s="61"/>
      <c r="C22" s="61"/>
      <c r="D22" s="61"/>
      <c r="E22" s="61"/>
      <c r="F22" s="61"/>
      <c r="G22" s="61"/>
      <c r="H22" s="61"/>
      <c r="I22" s="61"/>
      <c r="J22" s="61"/>
      <c r="K22" s="61"/>
      <c r="L22" s="61"/>
      <c r="M22" s="61"/>
      <c r="N22" s="61"/>
      <c r="O22" s="61"/>
      <c r="P22" s="61"/>
      <c r="Q22" s="61"/>
      <c r="R22" s="61"/>
      <c r="S22" s="61"/>
      <c r="T22" s="61"/>
      <c r="U22" s="97"/>
      <c r="V22" s="61"/>
      <c r="W22" s="61"/>
      <c r="X22" s="61"/>
      <c r="Y22" s="61"/>
      <c r="Z22" s="61"/>
      <c r="AA22" s="61"/>
      <c r="AB22" s="95"/>
      <c r="AC22" s="67"/>
      <c r="AD22" s="67"/>
      <c r="AE22" s="67"/>
      <c r="AF22" s="67"/>
      <c r="AG22" s="67"/>
      <c r="AH22" s="67"/>
      <c r="AI22" s="67"/>
      <c r="AJ22" s="67"/>
      <c r="AK22" s="67"/>
      <c r="AL22" s="67"/>
      <c r="AM22" s="67"/>
      <c r="AN22" s="98"/>
      <c r="AO22" s="67"/>
    </row>
    <row r="23" spans="1:41" s="35" customFormat="1">
      <c r="A23" s="61"/>
      <c r="B23" s="61"/>
      <c r="C23" s="61"/>
      <c r="D23" s="61"/>
      <c r="E23" s="61"/>
      <c r="F23" s="61"/>
      <c r="G23" s="61"/>
      <c r="H23" s="61"/>
      <c r="I23" s="61"/>
      <c r="J23" s="61"/>
      <c r="K23" s="61"/>
      <c r="L23" s="61"/>
      <c r="M23" s="61"/>
      <c r="N23" s="61"/>
      <c r="O23" s="61"/>
      <c r="P23" s="61"/>
      <c r="Q23" s="61"/>
      <c r="R23" s="61"/>
      <c r="S23" s="61"/>
      <c r="T23" s="61"/>
      <c r="U23" s="97"/>
      <c r="V23" s="61"/>
      <c r="W23" s="61"/>
      <c r="X23" s="61"/>
      <c r="Y23" s="61"/>
      <c r="Z23" s="61"/>
      <c r="AA23" s="61"/>
      <c r="AB23" s="95"/>
      <c r="AC23" s="67"/>
      <c r="AD23" s="67"/>
      <c r="AE23" s="67"/>
      <c r="AF23" s="67"/>
      <c r="AG23" s="67"/>
      <c r="AH23" s="67"/>
      <c r="AI23" s="67"/>
      <c r="AJ23" s="67"/>
      <c r="AK23" s="67"/>
      <c r="AL23" s="67"/>
      <c r="AM23" s="67"/>
      <c r="AN23" s="98"/>
      <c r="AO23" s="67"/>
    </row>
    <row r="24" spans="1:41" s="35" customFormat="1">
      <c r="A24" s="61"/>
      <c r="B24" s="61"/>
      <c r="C24" s="61"/>
      <c r="D24" s="61"/>
      <c r="E24" s="61"/>
      <c r="F24" s="61"/>
      <c r="G24" s="61"/>
      <c r="H24" s="61"/>
      <c r="I24" s="61"/>
      <c r="J24" s="61"/>
      <c r="K24" s="61"/>
      <c r="L24" s="61"/>
      <c r="M24" s="61"/>
      <c r="N24" s="61"/>
      <c r="O24" s="61"/>
      <c r="P24" s="61"/>
      <c r="Q24" s="61"/>
      <c r="R24" s="61"/>
      <c r="S24" s="61"/>
      <c r="T24" s="61"/>
      <c r="U24" s="97"/>
      <c r="V24" s="61"/>
      <c r="W24" s="61"/>
      <c r="X24" s="61"/>
      <c r="Y24" s="61"/>
      <c r="Z24" s="61"/>
      <c r="AA24" s="61"/>
      <c r="AB24" s="40"/>
      <c r="AN24" s="37"/>
    </row>
    <row r="25" spans="1:41" s="35" customFormat="1">
      <c r="A25" s="61"/>
      <c r="B25" s="61"/>
      <c r="C25" s="61"/>
      <c r="D25" s="61"/>
      <c r="E25" s="61"/>
      <c r="F25" s="61"/>
      <c r="G25" s="61"/>
      <c r="H25" s="61"/>
      <c r="I25" s="61"/>
      <c r="J25" s="61"/>
      <c r="K25" s="61"/>
      <c r="L25" s="61"/>
      <c r="M25" s="61"/>
      <c r="N25" s="61"/>
      <c r="O25" s="61"/>
      <c r="P25" s="61"/>
      <c r="Q25" s="61"/>
      <c r="R25" s="61"/>
      <c r="S25" s="61"/>
      <c r="T25" s="61"/>
      <c r="U25" s="97"/>
      <c r="V25" s="61"/>
      <c r="W25" s="61"/>
      <c r="X25" s="61"/>
      <c r="Y25" s="61"/>
      <c r="Z25" s="61"/>
      <c r="AA25" s="61"/>
      <c r="AB25" s="40"/>
      <c r="AN25" s="37"/>
    </row>
    <row r="26" spans="1:41" s="35" customFormat="1">
      <c r="A26" s="61"/>
      <c r="B26" s="61"/>
      <c r="C26" s="61"/>
      <c r="D26" s="61"/>
      <c r="E26" s="61"/>
      <c r="F26" s="61"/>
      <c r="G26" s="61"/>
      <c r="H26" s="61"/>
      <c r="I26" s="61"/>
      <c r="J26" s="61"/>
      <c r="K26" s="61"/>
      <c r="L26" s="61"/>
      <c r="M26" s="61"/>
      <c r="N26" s="61"/>
      <c r="O26" s="61"/>
      <c r="P26" s="61"/>
      <c r="Q26" s="61"/>
      <c r="R26" s="61"/>
      <c r="S26" s="61"/>
      <c r="T26" s="61"/>
      <c r="U26" s="97"/>
      <c r="V26" s="61"/>
      <c r="W26" s="61"/>
      <c r="X26" s="61"/>
      <c r="Y26" s="61"/>
      <c r="Z26" s="61"/>
      <c r="AA26" s="61"/>
      <c r="AB26" s="40"/>
      <c r="AN26" s="37"/>
    </row>
    <row r="27" spans="1:41" s="35" customFormat="1">
      <c r="A27" s="61"/>
      <c r="B27" s="61"/>
      <c r="C27" s="61"/>
      <c r="D27" s="61"/>
      <c r="E27" s="61"/>
      <c r="F27" s="61"/>
      <c r="G27" s="61"/>
      <c r="H27" s="61"/>
      <c r="I27" s="61"/>
      <c r="J27" s="61"/>
      <c r="K27" s="61"/>
      <c r="L27" s="61"/>
      <c r="M27" s="61"/>
      <c r="N27" s="61"/>
      <c r="O27" s="61"/>
      <c r="P27" s="61"/>
      <c r="Q27" s="61"/>
      <c r="R27" s="61"/>
      <c r="S27" s="61"/>
      <c r="T27" s="61"/>
      <c r="U27" s="97"/>
      <c r="V27" s="61"/>
      <c r="W27" s="61"/>
      <c r="X27" s="61"/>
      <c r="Y27" s="61"/>
      <c r="Z27" s="61"/>
      <c r="AA27" s="61"/>
      <c r="AB27" s="40"/>
      <c r="AN27" s="37"/>
    </row>
    <row r="28" spans="1:41" s="35" customFormat="1">
      <c r="A28" s="61"/>
      <c r="B28" s="61"/>
      <c r="C28" s="61"/>
      <c r="D28" s="61"/>
      <c r="E28" s="61"/>
      <c r="F28" s="61"/>
      <c r="G28" s="61"/>
      <c r="H28" s="61"/>
      <c r="I28" s="61"/>
      <c r="J28" s="61"/>
      <c r="K28" s="61"/>
      <c r="L28" s="61"/>
      <c r="M28" s="61"/>
      <c r="N28" s="61"/>
      <c r="O28" s="61"/>
      <c r="P28" s="61"/>
      <c r="Q28" s="61"/>
      <c r="R28" s="61"/>
      <c r="S28" s="61"/>
      <c r="T28" s="61"/>
      <c r="U28" s="97"/>
      <c r="V28" s="61"/>
      <c r="W28" s="61"/>
      <c r="X28" s="61"/>
      <c r="Y28" s="61"/>
      <c r="Z28" s="61"/>
      <c r="AA28" s="61"/>
      <c r="AB28" s="40"/>
      <c r="AN28" s="37"/>
    </row>
    <row r="29" spans="1:41" s="35" customFormat="1">
      <c r="A29" s="61"/>
      <c r="B29" s="61"/>
      <c r="C29" s="61"/>
      <c r="D29" s="61"/>
      <c r="E29" s="61"/>
      <c r="F29" s="61"/>
      <c r="G29" s="61"/>
      <c r="H29" s="61"/>
      <c r="I29" s="61"/>
      <c r="J29" s="61"/>
      <c r="K29" s="61"/>
      <c r="L29" s="61"/>
      <c r="M29" s="61"/>
      <c r="N29" s="61"/>
      <c r="O29" s="61"/>
      <c r="P29" s="61"/>
      <c r="Q29" s="61"/>
      <c r="R29" s="61"/>
      <c r="S29" s="61"/>
      <c r="T29" s="61"/>
      <c r="U29" s="97"/>
      <c r="V29" s="61"/>
      <c r="W29" s="61"/>
      <c r="X29" s="61"/>
      <c r="Y29" s="61"/>
      <c r="Z29" s="61"/>
      <c r="AA29" s="61"/>
      <c r="AB29" s="95"/>
      <c r="AC29" s="67"/>
      <c r="AD29" s="67"/>
      <c r="AE29" s="67"/>
      <c r="AF29" s="67"/>
      <c r="AG29" s="67"/>
      <c r="AH29" s="67"/>
      <c r="AI29" s="67"/>
      <c r="AJ29" s="67"/>
      <c r="AK29" s="67"/>
      <c r="AL29" s="67"/>
      <c r="AM29" s="67"/>
      <c r="AN29" s="98"/>
      <c r="AO29" s="67"/>
    </row>
    <row r="30" spans="1:41" s="35" customFormat="1">
      <c r="A30" s="61"/>
      <c r="B30" s="61"/>
      <c r="C30" s="61"/>
      <c r="D30" s="61"/>
      <c r="E30" s="61"/>
      <c r="F30" s="61"/>
      <c r="G30" s="61"/>
      <c r="H30" s="61"/>
      <c r="I30" s="61"/>
      <c r="J30" s="61"/>
      <c r="K30" s="61"/>
      <c r="L30" s="61"/>
      <c r="M30" s="61"/>
      <c r="N30" s="61"/>
      <c r="O30" s="61"/>
      <c r="P30" s="61"/>
      <c r="Q30" s="61"/>
      <c r="R30" s="61"/>
      <c r="S30" s="61"/>
      <c r="T30" s="61"/>
      <c r="U30" s="97"/>
      <c r="V30" s="61"/>
      <c r="W30" s="61"/>
      <c r="X30" s="61"/>
      <c r="Y30" s="61"/>
      <c r="Z30" s="61"/>
      <c r="AA30" s="61"/>
      <c r="AB30" s="95"/>
      <c r="AC30" s="67"/>
      <c r="AD30" s="67"/>
      <c r="AE30" s="67"/>
      <c r="AF30" s="67"/>
      <c r="AG30" s="67"/>
      <c r="AH30" s="67"/>
      <c r="AI30" s="67"/>
      <c r="AJ30" s="67"/>
      <c r="AK30" s="67"/>
      <c r="AL30" s="67"/>
      <c r="AM30" s="67"/>
      <c r="AN30" s="98"/>
      <c r="AO30" s="67"/>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98"/>
      <c r="AO31" s="67"/>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98"/>
      <c r="AO32" s="67"/>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98"/>
      <c r="AO33" s="67"/>
    </row>
    <row r="34" spans="1:41" s="35" customForma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98"/>
      <c r="AO34" s="67"/>
    </row>
    <row r="35" spans="1:41" s="67" customForma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98"/>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20.xml><?xml version="1.0" encoding="utf-8"?>
<worksheet xmlns="http://schemas.openxmlformats.org/spreadsheetml/2006/main" xmlns:r="http://schemas.openxmlformats.org/officeDocument/2006/relationships">
  <dimension ref="A1:AO196"/>
  <sheetViews>
    <sheetView topLeftCell="H1" zoomScale="85" zoomScaleNormal="85" workbookViewId="0">
      <selection activeCell="W14" sqref="W14"/>
    </sheetView>
  </sheetViews>
  <sheetFormatPr defaultColWidth="11.5546875" defaultRowHeight="14.4"/>
  <cols>
    <col min="1" max="1" width="2.6640625" customWidth="1"/>
    <col min="2" max="2" width="5.33203125" customWidth="1"/>
    <col min="3" max="3" width="6.109375" customWidth="1"/>
    <col min="4" max="4" width="9.109375" customWidth="1"/>
    <col min="5" max="5" width="8.5546875" customWidth="1"/>
    <col min="6" max="6" width="4" customWidth="1"/>
    <col min="7" max="8" width="20.554687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5.88671875" style="12" customWidth="1"/>
    <col min="29" max="30" width="10.88671875" style="20" customWidth="1"/>
    <col min="31" max="31" width="6.6640625" style="20" customWidth="1"/>
    <col min="32" max="32" width="10.88671875" style="20" customWidth="1"/>
    <col min="33" max="33" width="4.33203125" style="20" customWidth="1"/>
    <col min="34"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8986</v>
      </c>
      <c r="B3" s="4">
        <v>2012</v>
      </c>
      <c r="C3" s="4" t="s">
        <v>8987</v>
      </c>
      <c r="D3" s="4" t="s">
        <v>8988</v>
      </c>
      <c r="E3" s="4" t="s">
        <v>3</v>
      </c>
      <c r="F3" s="4">
        <v>1</v>
      </c>
      <c r="G3" s="4" t="s">
        <v>8989</v>
      </c>
      <c r="H3" s="4" t="s">
        <v>8990</v>
      </c>
      <c r="I3" s="4" t="s">
        <v>6</v>
      </c>
      <c r="J3" s="4" t="s">
        <v>470</v>
      </c>
      <c r="K3" s="4">
        <v>115</v>
      </c>
      <c r="L3" s="4" t="s">
        <v>6019</v>
      </c>
      <c r="M3" s="4"/>
      <c r="N3" s="4"/>
      <c r="O3" s="4"/>
      <c r="P3" s="4">
        <v>3798.0678892499996</v>
      </c>
      <c r="Q3" s="4"/>
      <c r="R3" s="4">
        <v>0</v>
      </c>
      <c r="S3" s="4">
        <v>96.531000000000006</v>
      </c>
      <c r="T3" s="4">
        <v>0</v>
      </c>
      <c r="U3" s="4" t="s">
        <v>8991</v>
      </c>
      <c r="V3" s="4"/>
      <c r="W3" s="4"/>
      <c r="X3" s="4"/>
      <c r="Y3" s="4"/>
      <c r="Z3" s="4"/>
      <c r="AA3" s="4"/>
      <c r="AB3" s="28" t="str">
        <f>[1]NL!B$175</f>
        <v>1.(c)</v>
      </c>
      <c r="AC3" s="31" t="str">
        <f>[1]NL!C$175</f>
        <v>Abengoa Bioenergy</v>
      </c>
      <c r="AD3" s="31" t="str">
        <f>[1]NL!D$175</f>
        <v>Abengoa Bioenergy</v>
      </c>
      <c r="AE3" s="31">
        <f>[1]NL!E$175</f>
        <v>177145</v>
      </c>
      <c r="AF3" s="31" t="str">
        <f>[1]NL!F$175</f>
        <v>Merwedeweg</v>
      </c>
      <c r="AG3" s="31" t="str">
        <f>[1]NL!G$175</f>
        <v/>
      </c>
      <c r="AH3" s="31" t="str">
        <f>[1]NL!H$175</f>
        <v>Europoort Rotterdam</v>
      </c>
      <c r="AI3" s="31" t="str">
        <f>[1]NL!I$175</f>
        <v>3198LH</v>
      </c>
      <c r="AJ3" s="31">
        <f>[1]NL!J$175</f>
        <v>208</v>
      </c>
      <c r="AK3" s="31">
        <f>[1]NL!K$175</f>
        <v>0</v>
      </c>
      <c r="AL3" s="31">
        <f>[1]NL!L$175</f>
        <v>0</v>
      </c>
      <c r="AM3" s="31">
        <f>[1]NL!M$175</f>
        <v>586</v>
      </c>
      <c r="AN3" s="42" t="s">
        <v>808</v>
      </c>
      <c r="AO3" s="31"/>
    </row>
    <row r="4" spans="1:41" s="24" customFormat="1">
      <c r="A4" s="4" t="s">
        <v>8986</v>
      </c>
      <c r="B4" s="4">
        <v>2012</v>
      </c>
      <c r="C4" s="4" t="s">
        <v>8992</v>
      </c>
      <c r="D4" s="4" t="s">
        <v>8993</v>
      </c>
      <c r="E4" s="4" t="s">
        <v>11</v>
      </c>
      <c r="F4" s="4">
        <v>2</v>
      </c>
      <c r="G4" s="4" t="s">
        <v>8994</v>
      </c>
      <c r="H4" s="4" t="s">
        <v>8995</v>
      </c>
      <c r="I4" s="4" t="s">
        <v>6</v>
      </c>
      <c r="J4" s="4" t="s">
        <v>470</v>
      </c>
      <c r="K4" s="4">
        <v>205</v>
      </c>
      <c r="L4" s="4" t="s">
        <v>6024</v>
      </c>
      <c r="M4" s="4"/>
      <c r="N4" s="4"/>
      <c r="O4" s="4"/>
      <c r="P4" s="4">
        <v>4288.1501620499994</v>
      </c>
      <c r="Q4" s="4">
        <v>6539.96605</v>
      </c>
      <c r="R4" s="4"/>
      <c r="S4" s="4">
        <v>22.905000000000001</v>
      </c>
      <c r="T4" s="4"/>
      <c r="U4" s="4" t="s">
        <v>8996</v>
      </c>
      <c r="V4" s="4"/>
      <c r="W4" s="4"/>
      <c r="X4" s="4"/>
      <c r="Y4" s="4"/>
      <c r="Z4" s="4"/>
      <c r="AA4" s="4"/>
      <c r="AB4" s="28" t="str">
        <f>[1]NL!B$143</f>
        <v>4.(b)</v>
      </c>
      <c r="AC4" s="31" t="str">
        <f>[1]NL!C$143</f>
        <v>Air Products nederland B.V.</v>
      </c>
      <c r="AD4" s="31" t="str">
        <f>[1]NL!D$143</f>
        <v>Air Products HyCo 4 (Botlekweg)</v>
      </c>
      <c r="AE4" s="31">
        <f>[1]NL!E$143</f>
        <v>191942</v>
      </c>
      <c r="AF4" s="31" t="str">
        <f>[1]NL!F$143</f>
        <v>Botlekweg</v>
      </c>
      <c r="AG4" s="31" t="str">
        <f>[1]NL!G$143</f>
        <v/>
      </c>
      <c r="AH4" s="31" t="str">
        <f>[1]NL!H$143</f>
        <v>Botlek Rotterdam</v>
      </c>
      <c r="AI4" s="31" t="str">
        <f>[1]NL!I$143</f>
        <v>3197KA</v>
      </c>
      <c r="AJ4" s="31">
        <f>[1]NL!J$143</f>
        <v>0</v>
      </c>
      <c r="AK4" s="31">
        <f>[1]NL!K$143</f>
        <v>0</v>
      </c>
      <c r="AL4" s="31">
        <f>[1]NL!L$143</f>
        <v>0</v>
      </c>
      <c r="AM4" s="31">
        <f>[1]NL!M$143</f>
        <v>606</v>
      </c>
      <c r="AN4" s="42" t="s">
        <v>808</v>
      </c>
      <c r="AO4" s="31"/>
    </row>
    <row r="5" spans="1:41" s="24" customFormat="1">
      <c r="A5" s="4" t="s">
        <v>8986</v>
      </c>
      <c r="B5" s="4">
        <v>2012</v>
      </c>
      <c r="C5" s="4" t="s">
        <v>8997</v>
      </c>
      <c r="D5" s="4" t="s">
        <v>8998</v>
      </c>
      <c r="E5" s="4" t="s">
        <v>18</v>
      </c>
      <c r="F5" s="4">
        <v>3</v>
      </c>
      <c r="G5" s="4" t="s">
        <v>8999</v>
      </c>
      <c r="H5" s="4" t="s">
        <v>9000</v>
      </c>
      <c r="I5" s="4" t="s">
        <v>6</v>
      </c>
      <c r="J5" s="4" t="s">
        <v>470</v>
      </c>
      <c r="K5" s="4">
        <v>63</v>
      </c>
      <c r="L5" s="4" t="s">
        <v>6024</v>
      </c>
      <c r="M5" s="4"/>
      <c r="N5" s="4"/>
      <c r="O5" s="4"/>
      <c r="P5" s="4">
        <v>140.98701389999999</v>
      </c>
      <c r="Q5" s="4">
        <v>290.625</v>
      </c>
      <c r="R5" s="4">
        <v>0</v>
      </c>
      <c r="S5" s="4">
        <v>7.6890000000000001</v>
      </c>
      <c r="T5" s="4">
        <v>6.7900000000000002E-2</v>
      </c>
      <c r="U5" s="4" t="s">
        <v>9001</v>
      </c>
      <c r="V5" s="4"/>
      <c r="W5" s="4"/>
      <c r="X5" s="4"/>
      <c r="Y5" s="4"/>
      <c r="Z5" s="4"/>
      <c r="AA5" s="4"/>
      <c r="AB5" s="28" t="str">
        <f>[1]NL!B$173</f>
        <v>4.(b)</v>
      </c>
      <c r="AC5" s="31" t="str">
        <f>[1]NL!C$173</f>
        <v>Air Products Nederland B.V. (Botlek)</v>
      </c>
      <c r="AD5" s="31" t="str">
        <f>[1]NL!D$173</f>
        <v>Air Products Nederland BV (Botlek)</v>
      </c>
      <c r="AE5" s="31">
        <f>[1]NL!E$173</f>
        <v>5979</v>
      </c>
      <c r="AF5" s="31" t="str">
        <f>[1]NL!F$173</f>
        <v>Boyneweg</v>
      </c>
      <c r="AG5" s="31" t="str">
        <f>[1]NL!G$173</f>
        <v/>
      </c>
      <c r="AH5" s="31" t="str">
        <f>[1]NL!H$173</f>
        <v>Botlek Rotterdam</v>
      </c>
      <c r="AI5" s="31" t="str">
        <f>[1]NL!I$173</f>
        <v>3197LK</v>
      </c>
      <c r="AJ5" s="31">
        <f>[1]NL!J$173</f>
        <v>194</v>
      </c>
      <c r="AK5" s="31">
        <f>[1]NL!K$173</f>
        <v>0</v>
      </c>
      <c r="AL5" s="31">
        <f>[1]NL!L$173</f>
        <v>0</v>
      </c>
      <c r="AM5" s="31">
        <f>[1]NL!M$173</f>
        <v>314</v>
      </c>
      <c r="AN5" s="42" t="s">
        <v>808</v>
      </c>
      <c r="AO5" s="31"/>
    </row>
    <row r="6" spans="1:41" s="24" customFormat="1">
      <c r="A6" s="4" t="s">
        <v>8986</v>
      </c>
      <c r="B6" s="4">
        <v>2012</v>
      </c>
      <c r="C6" s="4" t="s">
        <v>9002</v>
      </c>
      <c r="D6" s="4" t="s">
        <v>9003</v>
      </c>
      <c r="E6" s="4" t="s">
        <v>24</v>
      </c>
      <c r="F6" s="4">
        <v>4</v>
      </c>
      <c r="G6" s="4" t="s">
        <v>9004</v>
      </c>
      <c r="H6" s="4" t="s">
        <v>9000</v>
      </c>
      <c r="I6" s="4" t="s">
        <v>6</v>
      </c>
      <c r="J6" s="4" t="s">
        <v>470</v>
      </c>
      <c r="K6" s="4">
        <v>113</v>
      </c>
      <c r="L6" s="4" t="s">
        <v>6019</v>
      </c>
      <c r="M6" s="4"/>
      <c r="N6" s="4"/>
      <c r="O6" s="4">
        <v>878.255</v>
      </c>
      <c r="P6" s="4">
        <v>498.32798399999996</v>
      </c>
      <c r="Q6" s="4"/>
      <c r="R6" s="4">
        <v>0</v>
      </c>
      <c r="S6" s="4">
        <v>57.423000000000002</v>
      </c>
      <c r="T6" s="4">
        <v>7.9000000000000001E-2</v>
      </c>
      <c r="U6" s="4" t="s">
        <v>9005</v>
      </c>
      <c r="V6" s="4"/>
      <c r="W6" s="4"/>
      <c r="X6" s="4"/>
      <c r="Y6" s="4"/>
      <c r="Z6" s="4"/>
      <c r="AA6" s="4"/>
      <c r="AB6" s="28" t="str">
        <f>[1]NL!B$173</f>
        <v>4.(b)</v>
      </c>
      <c r="AC6" s="31" t="str">
        <f>[1]NL!C$173</f>
        <v>Air Products Nederland B.V. (Botlek)</v>
      </c>
      <c r="AD6" s="31" t="str">
        <f>[1]NL!D$173</f>
        <v>Air Products Nederland BV (Botlek)</v>
      </c>
      <c r="AE6" s="31">
        <f>[1]NL!E$173</f>
        <v>5979</v>
      </c>
      <c r="AF6" s="31" t="str">
        <f>[1]NL!F$173</f>
        <v>Boyneweg</v>
      </c>
      <c r="AG6" s="31" t="str">
        <f>[1]NL!G$173</f>
        <v/>
      </c>
      <c r="AH6" s="31" t="str">
        <f>[1]NL!H$173</f>
        <v>Botlek Rotterdam</v>
      </c>
      <c r="AI6" s="31" t="str">
        <f>[1]NL!I$173</f>
        <v>3197LK</v>
      </c>
      <c r="AJ6" s="31">
        <f>[1]NL!J$173</f>
        <v>194</v>
      </c>
      <c r="AK6" s="31">
        <f>[1]NL!K$173</f>
        <v>0</v>
      </c>
      <c r="AL6" s="31">
        <f>[1]NL!L$173</f>
        <v>0</v>
      </c>
      <c r="AM6" s="31">
        <f>[1]NL!M$173</f>
        <v>314</v>
      </c>
      <c r="AN6" s="42" t="s">
        <v>808</v>
      </c>
      <c r="AO6" s="31"/>
    </row>
    <row r="7" spans="1:41" s="24" customFormat="1">
      <c r="A7" s="4" t="s">
        <v>8986</v>
      </c>
      <c r="B7" s="4">
        <v>2012</v>
      </c>
      <c r="C7" s="4" t="s">
        <v>9006</v>
      </c>
      <c r="D7" s="4" t="s">
        <v>9007</v>
      </c>
      <c r="E7" s="4" t="s">
        <v>31</v>
      </c>
      <c r="F7" s="4">
        <v>5</v>
      </c>
      <c r="G7" s="4" t="s">
        <v>9008</v>
      </c>
      <c r="H7" s="4" t="s">
        <v>9009</v>
      </c>
      <c r="I7" s="4" t="s">
        <v>6</v>
      </c>
      <c r="J7" s="4" t="s">
        <v>470</v>
      </c>
      <c r="K7" s="4">
        <v>61</v>
      </c>
      <c r="L7" s="4" t="s">
        <v>6024</v>
      </c>
      <c r="M7" s="4"/>
      <c r="N7" s="4"/>
      <c r="O7" s="4"/>
      <c r="P7" s="4">
        <v>212.1918546</v>
      </c>
      <c r="Q7" s="4">
        <v>0</v>
      </c>
      <c r="R7" s="4"/>
      <c r="S7" s="4">
        <v>0</v>
      </c>
      <c r="T7" s="4">
        <v>0</v>
      </c>
      <c r="U7" s="4" t="s">
        <v>9010</v>
      </c>
      <c r="V7" s="4"/>
      <c r="W7" s="4"/>
      <c r="X7" s="4"/>
      <c r="Y7" s="4"/>
      <c r="Z7" s="4"/>
      <c r="AA7" s="4"/>
      <c r="AB7" s="28" t="str">
        <f>[1]NL!B$167</f>
        <v>4.(b)</v>
      </c>
      <c r="AC7" s="31" t="str">
        <f>[1]NL!C$167</f>
        <v>Akzo Nobel Chemicals B.V. (Botlek)</v>
      </c>
      <c r="AD7" s="31" t="str">
        <f>[1]NL!D$167</f>
        <v>Akzo Nobel Chemicals BV (Botlek)</v>
      </c>
      <c r="AE7" s="31">
        <f>[1]NL!E$167</f>
        <v>5676</v>
      </c>
      <c r="AF7" s="31" t="str">
        <f>[1]NL!F$167</f>
        <v>Welplaatweg</v>
      </c>
      <c r="AG7" s="31" t="str">
        <f>[1]NL!G$167</f>
        <v/>
      </c>
      <c r="AH7" s="31" t="str">
        <f>[1]NL!H$167</f>
        <v>Botlek Rotterdam</v>
      </c>
      <c r="AI7" s="31" t="str">
        <f>[1]NL!I$167</f>
        <v>3197KS</v>
      </c>
      <c r="AJ7" s="31">
        <f>[1]NL!J$167</f>
        <v>207</v>
      </c>
      <c r="AK7" s="31">
        <f>[1]NL!K$167</f>
        <v>0</v>
      </c>
      <c r="AL7" s="31">
        <f>[1]NL!L$167</f>
        <v>0</v>
      </c>
      <c r="AM7" s="31">
        <f>[1]NL!M$167</f>
        <v>172</v>
      </c>
      <c r="AN7" s="42" t="s">
        <v>808</v>
      </c>
      <c r="AO7" s="31"/>
    </row>
    <row r="8" spans="1:41" s="24" customFormat="1">
      <c r="A8" s="4" t="s">
        <v>8986</v>
      </c>
      <c r="B8" s="4">
        <v>2012</v>
      </c>
      <c r="C8" s="4" t="s">
        <v>9011</v>
      </c>
      <c r="D8" s="4" t="s">
        <v>9012</v>
      </c>
      <c r="E8" s="4" t="s">
        <v>37</v>
      </c>
      <c r="F8" s="4">
        <v>6</v>
      </c>
      <c r="G8" s="4" t="s">
        <v>9013</v>
      </c>
      <c r="H8" s="4" t="s">
        <v>9009</v>
      </c>
      <c r="I8" s="4" t="s">
        <v>6</v>
      </c>
      <c r="J8" s="4" t="s">
        <v>470</v>
      </c>
      <c r="K8" s="4">
        <v>61</v>
      </c>
      <c r="L8" s="4" t="s">
        <v>6024</v>
      </c>
      <c r="M8" s="4"/>
      <c r="N8" s="4"/>
      <c r="O8" s="4"/>
      <c r="P8" s="4">
        <v>212.1918546</v>
      </c>
      <c r="Q8" s="4"/>
      <c r="R8" s="4">
        <v>0</v>
      </c>
      <c r="S8" s="4">
        <v>6.3129999999999997</v>
      </c>
      <c r="T8" s="4">
        <v>0</v>
      </c>
      <c r="U8" s="4" t="s">
        <v>9014</v>
      </c>
      <c r="V8" s="4"/>
      <c r="W8" s="4"/>
      <c r="X8" s="4"/>
      <c r="Y8" s="4"/>
      <c r="Z8" s="4"/>
      <c r="AA8" s="4"/>
      <c r="AB8" s="28" t="str">
        <f>[1]NL!B$167</f>
        <v>4.(b)</v>
      </c>
      <c r="AC8" s="31" t="str">
        <f>[1]NL!C$167</f>
        <v>Akzo Nobel Chemicals B.V. (Botlek)</v>
      </c>
      <c r="AD8" s="31" t="str">
        <f>[1]NL!D$167</f>
        <v>Akzo Nobel Chemicals BV (Botlek)</v>
      </c>
      <c r="AE8" s="31">
        <f>[1]NL!E$167</f>
        <v>5676</v>
      </c>
      <c r="AF8" s="31" t="str">
        <f>[1]NL!F$167</f>
        <v>Welplaatweg</v>
      </c>
      <c r="AG8" s="31" t="str">
        <f>[1]NL!G$167</f>
        <v/>
      </c>
      <c r="AH8" s="31" t="str">
        <f>[1]NL!H$167</f>
        <v>Botlek Rotterdam</v>
      </c>
      <c r="AI8" s="31" t="str">
        <f>[1]NL!I$167</f>
        <v>3197KS</v>
      </c>
      <c r="AJ8" s="31">
        <f>[1]NL!J$167</f>
        <v>207</v>
      </c>
      <c r="AK8" s="31">
        <f>[1]NL!K$167</f>
        <v>0</v>
      </c>
      <c r="AL8" s="31">
        <f>[1]NL!L$167</f>
        <v>0</v>
      </c>
      <c r="AM8" s="31">
        <f>[1]NL!M$167</f>
        <v>172</v>
      </c>
      <c r="AN8" s="42" t="s">
        <v>808</v>
      </c>
      <c r="AO8" s="31"/>
    </row>
    <row r="9" spans="1:41" s="24" customFormat="1">
      <c r="A9" s="4" t="s">
        <v>8986</v>
      </c>
      <c r="B9" s="4">
        <v>2012</v>
      </c>
      <c r="C9" s="4" t="s">
        <v>9015</v>
      </c>
      <c r="D9" s="4" t="s">
        <v>9016</v>
      </c>
      <c r="E9" s="4" t="s">
        <v>41</v>
      </c>
      <c r="F9" s="4">
        <v>7</v>
      </c>
      <c r="G9" s="4" t="s">
        <v>9017</v>
      </c>
      <c r="H9" s="4" t="s">
        <v>9009</v>
      </c>
      <c r="I9" s="4" t="s">
        <v>6</v>
      </c>
      <c r="J9" s="4" t="s">
        <v>470</v>
      </c>
      <c r="K9" s="4">
        <v>65</v>
      </c>
      <c r="L9" s="4" t="s">
        <v>6024</v>
      </c>
      <c r="M9" s="4"/>
      <c r="N9" s="4"/>
      <c r="O9" s="4"/>
      <c r="P9" s="4">
        <v>337.63425584999993</v>
      </c>
      <c r="Q9" s="4">
        <v>131.8221188</v>
      </c>
      <c r="R9" s="4">
        <v>0</v>
      </c>
      <c r="S9" s="4">
        <v>33.371000000000002</v>
      </c>
      <c r="T9" s="4">
        <v>0</v>
      </c>
      <c r="U9" s="4" t="s">
        <v>9018</v>
      </c>
      <c r="V9" s="4"/>
      <c r="W9" s="4"/>
      <c r="X9" s="4"/>
      <c r="Y9" s="4"/>
      <c r="Z9" s="4"/>
      <c r="AA9" s="4"/>
      <c r="AB9" s="28" t="str">
        <f>[1]NL!B$167</f>
        <v>4.(b)</v>
      </c>
      <c r="AC9" s="31" t="str">
        <f>[1]NL!C$167</f>
        <v>Akzo Nobel Chemicals B.V. (Botlek)</v>
      </c>
      <c r="AD9" s="31" t="str">
        <f>[1]NL!D$167</f>
        <v>Akzo Nobel Chemicals BV (Botlek)</v>
      </c>
      <c r="AE9" s="31">
        <f>[1]NL!E$167</f>
        <v>5676</v>
      </c>
      <c r="AF9" s="31" t="str">
        <f>[1]NL!F$167</f>
        <v>Welplaatweg</v>
      </c>
      <c r="AG9" s="31" t="str">
        <f>[1]NL!G$167</f>
        <v/>
      </c>
      <c r="AH9" s="31" t="str">
        <f>[1]NL!H$167</f>
        <v>Botlek Rotterdam</v>
      </c>
      <c r="AI9" s="31" t="str">
        <f>[1]NL!I$167</f>
        <v>3197KS</v>
      </c>
      <c r="AJ9" s="31">
        <f>[1]NL!J$167</f>
        <v>207</v>
      </c>
      <c r="AK9" s="31">
        <f>[1]NL!K$167</f>
        <v>0</v>
      </c>
      <c r="AL9" s="31">
        <f>[1]NL!L$167</f>
        <v>0</v>
      </c>
      <c r="AM9" s="31">
        <f>[1]NL!M$167</f>
        <v>172</v>
      </c>
      <c r="AN9" s="42" t="s">
        <v>808</v>
      </c>
      <c r="AO9" s="31"/>
    </row>
    <row r="10" spans="1:41" s="24" customFormat="1">
      <c r="A10" s="4" t="s">
        <v>8986</v>
      </c>
      <c r="B10" s="4">
        <v>2012</v>
      </c>
      <c r="C10" s="4" t="s">
        <v>9019</v>
      </c>
      <c r="D10" s="4" t="s">
        <v>9020</v>
      </c>
      <c r="E10" s="4" t="s">
        <v>45</v>
      </c>
      <c r="F10" s="4">
        <v>8</v>
      </c>
      <c r="G10" s="4" t="s">
        <v>9021</v>
      </c>
      <c r="H10" s="4" t="s">
        <v>9022</v>
      </c>
      <c r="I10" s="4" t="s">
        <v>6</v>
      </c>
      <c r="J10" s="4" t="s">
        <v>470</v>
      </c>
      <c r="K10" s="4">
        <v>225</v>
      </c>
      <c r="L10" s="4" t="s">
        <v>6019</v>
      </c>
      <c r="M10" s="4"/>
      <c r="N10" s="4"/>
      <c r="O10" s="4"/>
      <c r="P10" s="4">
        <v>2279.4390258434996</v>
      </c>
      <c r="Q10" s="4"/>
      <c r="R10" s="4"/>
      <c r="S10" s="4">
        <v>108.69271999999999</v>
      </c>
      <c r="T10" s="4"/>
      <c r="U10" s="4" t="s">
        <v>9023</v>
      </c>
      <c r="V10" s="4"/>
      <c r="W10" s="4"/>
      <c r="X10" s="4"/>
      <c r="Y10" s="4"/>
      <c r="Z10" s="4"/>
      <c r="AA10" s="4"/>
      <c r="AB10" s="28" t="str">
        <f>[1]NL!B$629</f>
        <v>1.(c)</v>
      </c>
      <c r="AC10" s="31" t="str">
        <f>[1]NL!C$629</f>
        <v>Akzo Nobel Chemicals B.V.</v>
      </c>
      <c r="AD10" s="31" t="str">
        <f>[1]NL!D$629</f>
        <v>Akzo Nobel Chemicals BV (Hengelo)</v>
      </c>
      <c r="AE10" s="31">
        <f>[1]NL!E$629</f>
        <v>10586</v>
      </c>
      <c r="AF10" s="31" t="str">
        <f>[1]NL!F$629</f>
        <v>Boortorenweg</v>
      </c>
      <c r="AG10" s="31" t="str">
        <f>[1]NL!G$629</f>
        <v/>
      </c>
      <c r="AH10" s="31" t="str">
        <f>[1]NL!H$629</f>
        <v>Hengelo</v>
      </c>
      <c r="AI10" s="31" t="str">
        <f>[1]NL!I$629</f>
        <v>7554RS</v>
      </c>
      <c r="AJ10" s="31">
        <f>[1]NL!J$629</f>
        <v>183</v>
      </c>
      <c r="AK10" s="31">
        <f>[1]NL!K$629</f>
        <v>0</v>
      </c>
      <c r="AL10" s="31">
        <f>[1]NL!L$629</f>
        <v>0</v>
      </c>
      <c r="AM10" s="31">
        <f>[1]NL!M$629</f>
        <v>265</v>
      </c>
      <c r="AN10" s="42" t="s">
        <v>808</v>
      </c>
      <c r="AO10" s="31"/>
    </row>
    <row r="11" spans="1:41" s="24" customFormat="1">
      <c r="A11" s="4" t="s">
        <v>8986</v>
      </c>
      <c r="B11" s="4">
        <v>2012</v>
      </c>
      <c r="C11" s="4" t="s">
        <v>9024</v>
      </c>
      <c r="D11" s="4" t="s">
        <v>9025</v>
      </c>
      <c r="E11" s="4" t="s">
        <v>49</v>
      </c>
      <c r="F11" s="4">
        <v>9</v>
      </c>
      <c r="G11" s="4" t="s">
        <v>9026</v>
      </c>
      <c r="H11" s="4" t="s">
        <v>9022</v>
      </c>
      <c r="I11" s="4" t="s">
        <v>6</v>
      </c>
      <c r="J11" s="4" t="s">
        <v>470</v>
      </c>
      <c r="K11" s="4">
        <v>56</v>
      </c>
      <c r="L11" s="4" t="s">
        <v>6024</v>
      </c>
      <c r="M11" s="4"/>
      <c r="N11" s="4"/>
      <c r="O11" s="4"/>
      <c r="P11" s="4">
        <v>0</v>
      </c>
      <c r="Q11" s="4"/>
      <c r="R11" s="4"/>
      <c r="S11" s="4">
        <v>0</v>
      </c>
      <c r="T11" s="4"/>
      <c r="U11" s="4" t="s">
        <v>9027</v>
      </c>
      <c r="V11" s="4"/>
      <c r="W11" s="4"/>
      <c r="X11" s="4"/>
      <c r="Y11" s="4"/>
      <c r="Z11" s="4"/>
      <c r="AA11" s="4"/>
      <c r="AB11" s="28" t="str">
        <f>[1]NL!B$629</f>
        <v>1.(c)</v>
      </c>
      <c r="AC11" s="31" t="str">
        <f>[1]NL!C$629</f>
        <v>Akzo Nobel Chemicals B.V.</v>
      </c>
      <c r="AD11" s="31" t="str">
        <f>[1]NL!D$629</f>
        <v>Akzo Nobel Chemicals BV (Hengelo)</v>
      </c>
      <c r="AE11" s="31">
        <f>[1]NL!E$629</f>
        <v>10586</v>
      </c>
      <c r="AF11" s="31" t="str">
        <f>[1]NL!F$629</f>
        <v>Boortorenweg</v>
      </c>
      <c r="AG11" s="31" t="str">
        <f>[1]NL!G$629</f>
        <v/>
      </c>
      <c r="AH11" s="31" t="str">
        <f>[1]NL!H$629</f>
        <v>Hengelo</v>
      </c>
      <c r="AI11" s="31" t="str">
        <f>[1]NL!I$629</f>
        <v>7554RS</v>
      </c>
      <c r="AJ11" s="31">
        <f>[1]NL!J$629</f>
        <v>183</v>
      </c>
      <c r="AK11" s="31">
        <f>[1]NL!K$629</f>
        <v>0</v>
      </c>
      <c r="AL11" s="31">
        <f>[1]NL!L$629</f>
        <v>0</v>
      </c>
      <c r="AM11" s="31">
        <f>[1]NL!M$629</f>
        <v>265</v>
      </c>
      <c r="AN11" s="42" t="s">
        <v>808</v>
      </c>
    </row>
    <row r="12" spans="1:41" s="24" customFormat="1">
      <c r="A12" s="4" t="s">
        <v>8986</v>
      </c>
      <c r="B12" s="4">
        <v>2012</v>
      </c>
      <c r="C12" s="4" t="s">
        <v>9028</v>
      </c>
      <c r="D12" s="4" t="s">
        <v>9029</v>
      </c>
      <c r="E12" s="4" t="s">
        <v>54</v>
      </c>
      <c r="F12" s="4">
        <v>10</v>
      </c>
      <c r="G12" s="4" t="s">
        <v>9030</v>
      </c>
      <c r="H12" s="4" t="s">
        <v>9022</v>
      </c>
      <c r="I12" s="4" t="s">
        <v>6</v>
      </c>
      <c r="J12" s="4" t="s">
        <v>470</v>
      </c>
      <c r="K12" s="4">
        <v>150</v>
      </c>
      <c r="L12" s="4" t="s">
        <v>6024</v>
      </c>
      <c r="M12" s="4"/>
      <c r="N12" s="4"/>
      <c r="O12" s="4"/>
      <c r="P12" s="4">
        <v>2394.1003328249999</v>
      </c>
      <c r="Q12" s="4"/>
      <c r="R12" s="4"/>
      <c r="S12" s="4">
        <v>74.307659999999998</v>
      </c>
      <c r="T12" s="4"/>
      <c r="U12" s="4" t="s">
        <v>9031</v>
      </c>
      <c r="V12" s="4"/>
      <c r="W12" s="4"/>
      <c r="X12" s="4"/>
      <c r="Y12" s="4"/>
      <c r="Z12" s="4"/>
      <c r="AA12" s="4"/>
      <c r="AB12" s="28" t="str">
        <f>[1]NL!B$629</f>
        <v>1.(c)</v>
      </c>
      <c r="AC12" s="31" t="str">
        <f>[1]NL!C$629</f>
        <v>Akzo Nobel Chemicals B.V.</v>
      </c>
      <c r="AD12" s="31" t="str">
        <f>[1]NL!D$629</f>
        <v>Akzo Nobel Chemicals BV (Hengelo)</v>
      </c>
      <c r="AE12" s="31">
        <f>[1]NL!E$629</f>
        <v>10586</v>
      </c>
      <c r="AF12" s="31" t="str">
        <f>[1]NL!F$629</f>
        <v>Boortorenweg</v>
      </c>
      <c r="AG12" s="31" t="str">
        <f>[1]NL!G$629</f>
        <v/>
      </c>
      <c r="AH12" s="31" t="str">
        <f>[1]NL!H$629</f>
        <v>Hengelo</v>
      </c>
      <c r="AI12" s="31" t="str">
        <f>[1]NL!I$629</f>
        <v>7554RS</v>
      </c>
      <c r="AJ12" s="31">
        <f>[1]NL!J$629</f>
        <v>183</v>
      </c>
      <c r="AK12" s="31">
        <f>[1]NL!K$629</f>
        <v>0</v>
      </c>
      <c r="AL12" s="31">
        <f>[1]NL!L$629</f>
        <v>0</v>
      </c>
      <c r="AM12" s="31">
        <f>[1]NL!M$629</f>
        <v>265</v>
      </c>
      <c r="AN12" s="42" t="s">
        <v>808</v>
      </c>
    </row>
    <row r="13" spans="1:41" s="24" customFormat="1">
      <c r="A13" s="4" t="s">
        <v>8986</v>
      </c>
      <c r="B13" s="4">
        <v>2012</v>
      </c>
      <c r="C13" s="4" t="s">
        <v>9032</v>
      </c>
      <c r="D13" s="4" t="s">
        <v>9033</v>
      </c>
      <c r="E13" s="4" t="s">
        <v>59</v>
      </c>
      <c r="F13" s="4">
        <v>11</v>
      </c>
      <c r="G13" s="4" t="s">
        <v>9034</v>
      </c>
      <c r="H13" s="4" t="s">
        <v>9035</v>
      </c>
      <c r="I13" s="4" t="s">
        <v>6</v>
      </c>
      <c r="J13" s="4" t="s">
        <v>470</v>
      </c>
      <c r="K13" s="4">
        <v>64</v>
      </c>
      <c r="L13" s="4" t="s">
        <v>6019</v>
      </c>
      <c r="M13" s="4"/>
      <c r="N13" s="4"/>
      <c r="O13" s="4"/>
      <c r="P13" s="4">
        <v>67.908651449999994</v>
      </c>
      <c r="Q13" s="4"/>
      <c r="R13" s="4">
        <v>0</v>
      </c>
      <c r="S13" s="4">
        <v>5.5890000000000004</v>
      </c>
      <c r="T13" s="4"/>
      <c r="U13" s="4" t="s">
        <v>9036</v>
      </c>
      <c r="V13" s="4"/>
      <c r="W13" s="4"/>
      <c r="X13" s="4"/>
      <c r="Y13" s="4"/>
      <c r="Z13" s="4"/>
      <c r="AA13" s="4"/>
      <c r="AB13" s="28" t="str">
        <f>[1]NL!B$732</f>
        <v>8.(b)</v>
      </c>
      <c r="AC13" s="31" t="str">
        <f>[1]NL!C$732</f>
        <v>Avebe u.a. (Foxhol)</v>
      </c>
      <c r="AD13" s="31" t="str">
        <f>[1]NL!D$732</f>
        <v>Avebe u.a. (Foxhol)</v>
      </c>
      <c r="AE13" s="31">
        <f>[1]NL!E$732</f>
        <v>5832</v>
      </c>
      <c r="AF13" s="31" t="str">
        <f>[1]NL!F$732</f>
        <v>Avebe-Weg</v>
      </c>
      <c r="AG13" s="31" t="str">
        <f>[1]NL!G$732</f>
        <v/>
      </c>
      <c r="AH13" s="31" t="str">
        <f>[1]NL!H$732</f>
        <v>Foxhol</v>
      </c>
      <c r="AI13" s="31" t="str">
        <f>[1]NL!I$732</f>
        <v>9607PT</v>
      </c>
      <c r="AJ13" s="31">
        <f>[1]NL!J$732</f>
        <v>0</v>
      </c>
      <c r="AK13" s="31">
        <f>[1]NL!K$732</f>
        <v>0</v>
      </c>
      <c r="AL13" s="31">
        <f>[1]NL!L$732</f>
        <v>0</v>
      </c>
      <c r="AM13" s="31">
        <f>[1]NL!M$732</f>
        <v>0</v>
      </c>
      <c r="AN13" s="42" t="s">
        <v>808</v>
      </c>
      <c r="AO13" s="31"/>
    </row>
    <row r="14" spans="1:41" s="24" customFormat="1">
      <c r="A14" s="4" t="s">
        <v>8986</v>
      </c>
      <c r="B14" s="4">
        <v>2012</v>
      </c>
      <c r="C14" s="4" t="s">
        <v>9037</v>
      </c>
      <c r="D14" s="4" t="s">
        <v>9038</v>
      </c>
      <c r="E14" s="4" t="s">
        <v>63</v>
      </c>
      <c r="F14" s="4">
        <v>12</v>
      </c>
      <c r="G14" s="4" t="s">
        <v>9039</v>
      </c>
      <c r="H14" s="4" t="s">
        <v>9040</v>
      </c>
      <c r="I14" s="4" t="s">
        <v>6</v>
      </c>
      <c r="J14" s="4" t="s">
        <v>470</v>
      </c>
      <c r="K14" s="4">
        <v>290</v>
      </c>
      <c r="L14" s="4" t="s">
        <v>6024</v>
      </c>
      <c r="M14" s="4"/>
      <c r="N14" s="4"/>
      <c r="O14" s="4"/>
      <c r="P14" s="4">
        <v>3636.8639947499996</v>
      </c>
      <c r="Q14" s="4">
        <v>3354.1308000000004</v>
      </c>
      <c r="R14" s="4">
        <v>0.54</v>
      </c>
      <c r="S14" s="4">
        <v>181.34</v>
      </c>
      <c r="T14" s="4"/>
      <c r="U14" s="4" t="s">
        <v>9041</v>
      </c>
      <c r="V14" s="4"/>
      <c r="W14" s="4"/>
      <c r="X14" s="4"/>
      <c r="Y14" s="4"/>
      <c r="Z14" s="4"/>
      <c r="AA14" s="4"/>
      <c r="AB14" s="41" t="str">
        <f>[1]NL!B$760</f>
        <v>4.(a)</v>
      </c>
      <c r="AC14" s="24" t="str">
        <f>[1]NL!C$760</f>
        <v>Bio Methanol Chemie Nederland BV</v>
      </c>
      <c r="AD14" s="24" t="str">
        <f>[1]NL!D$760</f>
        <v>Bio Methanol Chemie Nederland (BioMCN)</v>
      </c>
      <c r="AE14" s="24">
        <f>[1]NL!E$760</f>
        <v>5751</v>
      </c>
      <c r="AF14" s="24" t="str">
        <f>[1]NL!F$760</f>
        <v>Oosterhorn</v>
      </c>
      <c r="AG14" s="24" t="str">
        <f>[1]NL!G$760</f>
        <v/>
      </c>
      <c r="AH14" s="24" t="str">
        <f>[1]NL!H$760</f>
        <v>Farmsum</v>
      </c>
      <c r="AI14" s="24" t="str">
        <f>[1]NL!I$760</f>
        <v>9936HD</v>
      </c>
      <c r="AJ14" s="24">
        <f>[1]NL!J$760</f>
        <v>181</v>
      </c>
      <c r="AK14" s="24">
        <f>[1]NL!K$760</f>
        <v>0</v>
      </c>
      <c r="AL14" s="24">
        <f>[1]NL!L$760</f>
        <v>0</v>
      </c>
      <c r="AM14" s="24">
        <f>[1]NL!M$760</f>
        <v>277</v>
      </c>
      <c r="AN14" s="23" t="s">
        <v>808</v>
      </c>
    </row>
    <row r="15" spans="1:41" s="24" customFormat="1">
      <c r="A15" s="4" t="s">
        <v>8986</v>
      </c>
      <c r="B15" s="4">
        <v>2012</v>
      </c>
      <c r="C15" s="4" t="s">
        <v>9042</v>
      </c>
      <c r="D15" s="4" t="s">
        <v>9043</v>
      </c>
      <c r="E15" s="4" t="s">
        <v>69</v>
      </c>
      <c r="F15" s="4">
        <v>13</v>
      </c>
      <c r="G15" s="4" t="s">
        <v>9044</v>
      </c>
      <c r="H15" s="4" t="s">
        <v>9045</v>
      </c>
      <c r="I15" s="4" t="s">
        <v>6</v>
      </c>
      <c r="J15" s="4" t="s">
        <v>476</v>
      </c>
      <c r="K15" s="4">
        <v>115</v>
      </c>
      <c r="L15" s="4" t="s">
        <v>6024</v>
      </c>
      <c r="M15" s="4">
        <v>3149.174</v>
      </c>
      <c r="N15" s="4"/>
      <c r="O15" s="4">
        <v>21.285</v>
      </c>
      <c r="P15" s="4">
        <v>41.089390949999995</v>
      </c>
      <c r="Q15" s="4"/>
      <c r="R15" s="4">
        <v>14.509</v>
      </c>
      <c r="S15" s="4">
        <v>117.437</v>
      </c>
      <c r="T15" s="4">
        <v>5.6920000000000002</v>
      </c>
      <c r="U15" s="4" t="s">
        <v>9046</v>
      </c>
      <c r="V15" s="4"/>
      <c r="W15" s="4"/>
      <c r="X15" s="4"/>
      <c r="Y15" s="4"/>
      <c r="Z15" s="4"/>
      <c r="AA15" s="4"/>
      <c r="AB15" s="28" t="str">
        <f>[1]NL!B$323</f>
        <v>1.(c)</v>
      </c>
      <c r="AC15" s="31" t="str">
        <f>[1]NL!C$323</f>
        <v>Biomassacentrale Moerdijk B.V.</v>
      </c>
      <c r="AD15" s="31" t="str">
        <f>[1]NL!D$323</f>
        <v>Biomassacentrale Moerdijk</v>
      </c>
      <c r="AE15" s="31">
        <f>[1]NL!E$323</f>
        <v>78381</v>
      </c>
      <c r="AF15" s="31" t="str">
        <f>[1]NL!F$323</f>
        <v>Middenweg</v>
      </c>
      <c r="AG15" s="31" t="str">
        <f>[1]NL!G$323</f>
        <v/>
      </c>
      <c r="AH15" s="31" t="str">
        <f>[1]NL!H$323</f>
        <v>Moerdijk</v>
      </c>
      <c r="AI15" s="31" t="str">
        <f>[1]NL!I$323</f>
        <v>4782PM</v>
      </c>
      <c r="AJ15" s="31">
        <f>[1]NL!J$323</f>
        <v>117</v>
      </c>
      <c r="AK15" s="31">
        <f>[1]NL!K$323</f>
        <v>0</v>
      </c>
      <c r="AL15" s="31">
        <f>[1]NL!L$323</f>
        <v>0</v>
      </c>
      <c r="AM15" s="31">
        <f>[1]NL!M$323</f>
        <v>363</v>
      </c>
      <c r="AN15" s="42" t="s">
        <v>808</v>
      </c>
      <c r="AO15" s="31"/>
    </row>
    <row r="16" spans="1:41" s="24" customFormat="1">
      <c r="A16" s="4" t="s">
        <v>8986</v>
      </c>
      <c r="B16" s="4">
        <v>2012</v>
      </c>
      <c r="C16" s="4" t="s">
        <v>9047</v>
      </c>
      <c r="D16" s="4" t="s">
        <v>9048</v>
      </c>
      <c r="E16" s="4" t="s">
        <v>75</v>
      </c>
      <c r="F16" s="4">
        <v>14</v>
      </c>
      <c r="G16" s="4" t="s">
        <v>9049</v>
      </c>
      <c r="H16" s="4" t="s">
        <v>9050</v>
      </c>
      <c r="I16" s="4" t="s">
        <v>6</v>
      </c>
      <c r="J16" s="4" t="s">
        <v>633</v>
      </c>
      <c r="K16" s="4">
        <v>86</v>
      </c>
      <c r="L16" s="4" t="s">
        <v>6024</v>
      </c>
      <c r="M16" s="4"/>
      <c r="N16" s="4"/>
      <c r="O16" s="4"/>
      <c r="P16" s="4"/>
      <c r="Q16" s="4">
        <v>1951.8496</v>
      </c>
      <c r="R16" s="4">
        <v>540.12199999999996</v>
      </c>
      <c r="S16" s="4">
        <v>142.68</v>
      </c>
      <c r="T16" s="4">
        <v>1.21</v>
      </c>
      <c r="U16" s="4" t="s">
        <v>9051</v>
      </c>
      <c r="V16" s="4"/>
      <c r="W16" s="4"/>
      <c r="X16" s="4"/>
      <c r="Y16" s="4"/>
      <c r="Z16" s="4"/>
      <c r="AA16" s="4"/>
      <c r="AB16" s="28" t="str">
        <f>[1]NL!B$186</f>
        <v>1.(a)</v>
      </c>
      <c r="AC16" s="31" t="str">
        <f>[1]NL!C$186</f>
        <v>Netherlands Refining Company (NEREFCO) Europoort site</v>
      </c>
      <c r="AD16" s="31" t="str">
        <f>[1]NL!D$186</f>
        <v>BP Rotterdam Refinery</v>
      </c>
      <c r="AE16" s="31">
        <f>[1]NL!E$186</f>
        <v>5729</v>
      </c>
      <c r="AF16" s="31" t="str">
        <f>[1]NL!F$186</f>
        <v>d'Arcyweg</v>
      </c>
      <c r="AG16" s="31" t="str">
        <f>[1]NL!G$186</f>
        <v/>
      </c>
      <c r="AH16" s="31" t="str">
        <f>[1]NL!H$186</f>
        <v>Europoort Rotterdam</v>
      </c>
      <c r="AI16" s="31" t="str">
        <f>[1]NL!I$186</f>
        <v>3198NA</v>
      </c>
      <c r="AJ16" s="31">
        <f>[1]NL!J$186</f>
        <v>1480</v>
      </c>
      <c r="AK16" s="31">
        <f>[1]NL!K$186</f>
        <v>3750</v>
      </c>
      <c r="AL16" s="31">
        <f>[1]NL!L$186</f>
        <v>53.800000000000004</v>
      </c>
      <c r="AM16" s="31">
        <f>[1]NL!M$186</f>
        <v>2110</v>
      </c>
      <c r="AN16" s="42" t="s">
        <v>810</v>
      </c>
      <c r="AO16" s="31"/>
    </row>
    <row r="17" spans="1:41" s="24" customFormat="1">
      <c r="A17" s="4" t="s">
        <v>8986</v>
      </c>
      <c r="B17" s="4">
        <v>2012</v>
      </c>
      <c r="C17" s="4" t="s">
        <v>9052</v>
      </c>
      <c r="D17" s="4" t="s">
        <v>9053</v>
      </c>
      <c r="E17" s="4" t="s">
        <v>80</v>
      </c>
      <c r="F17" s="4">
        <v>15</v>
      </c>
      <c r="G17" s="4" t="s">
        <v>9049</v>
      </c>
      <c r="H17" s="4" t="s">
        <v>9050</v>
      </c>
      <c r="I17" s="4" t="s">
        <v>6</v>
      </c>
      <c r="J17" s="4" t="s">
        <v>633</v>
      </c>
      <c r="K17" s="4">
        <v>146</v>
      </c>
      <c r="L17" s="4" t="s">
        <v>6024</v>
      </c>
      <c r="M17" s="4"/>
      <c r="N17" s="4"/>
      <c r="O17" s="4"/>
      <c r="P17" s="4">
        <v>2040.3107933999997</v>
      </c>
      <c r="Q17" s="4">
        <v>683.17832199999998</v>
      </c>
      <c r="R17" s="4">
        <v>18.27</v>
      </c>
      <c r="S17" s="4">
        <v>174.012</v>
      </c>
      <c r="T17" s="4">
        <v>1.56</v>
      </c>
      <c r="U17" s="4" t="s">
        <v>9054</v>
      </c>
      <c r="V17" s="4"/>
      <c r="W17" s="4"/>
      <c r="X17" s="4"/>
      <c r="Y17" s="4"/>
      <c r="Z17" s="4"/>
      <c r="AA17" s="4"/>
      <c r="AB17" s="28" t="str">
        <f>[1]NL!B$186</f>
        <v>1.(a)</v>
      </c>
      <c r="AC17" s="31" t="str">
        <f>[1]NL!C$186</f>
        <v>Netherlands Refining Company (NEREFCO) Europoort site</v>
      </c>
      <c r="AD17" s="31" t="str">
        <f>[1]NL!D$186</f>
        <v>BP Rotterdam Refinery</v>
      </c>
      <c r="AE17" s="31">
        <f>[1]NL!E$186</f>
        <v>5729</v>
      </c>
      <c r="AF17" s="31" t="str">
        <f>[1]NL!F$186</f>
        <v>d'Arcyweg</v>
      </c>
      <c r="AG17" s="31" t="str">
        <f>[1]NL!G$186</f>
        <v/>
      </c>
      <c r="AH17" s="31" t="str">
        <f>[1]NL!H$186</f>
        <v>Europoort Rotterdam</v>
      </c>
      <c r="AI17" s="31" t="str">
        <f>[1]NL!I$186</f>
        <v>3198NA</v>
      </c>
      <c r="AJ17" s="31">
        <f>[1]NL!J$186</f>
        <v>1480</v>
      </c>
      <c r="AK17" s="31">
        <f>[1]NL!K$186</f>
        <v>3750</v>
      </c>
      <c r="AL17" s="31">
        <f>[1]NL!L$186</f>
        <v>53.800000000000004</v>
      </c>
      <c r="AM17" s="31">
        <f>[1]NL!M$186</f>
        <v>2110</v>
      </c>
      <c r="AN17" s="42" t="s">
        <v>810</v>
      </c>
      <c r="AO17" s="31"/>
    </row>
    <row r="18" spans="1:41" s="24" customFormat="1">
      <c r="A18" s="4" t="s">
        <v>8986</v>
      </c>
      <c r="B18" s="4">
        <v>2012</v>
      </c>
      <c r="C18" s="4" t="s">
        <v>9055</v>
      </c>
      <c r="D18" s="4" t="s">
        <v>9056</v>
      </c>
      <c r="E18" s="4" t="s">
        <v>84</v>
      </c>
      <c r="F18" s="4">
        <v>16</v>
      </c>
      <c r="G18" s="4" t="s">
        <v>9049</v>
      </c>
      <c r="H18" s="4" t="s">
        <v>9050</v>
      </c>
      <c r="I18" s="4" t="s">
        <v>6</v>
      </c>
      <c r="J18" s="4" t="s">
        <v>633</v>
      </c>
      <c r="K18" s="4">
        <v>146</v>
      </c>
      <c r="L18" s="4" t="s">
        <v>6024</v>
      </c>
      <c r="M18" s="4"/>
      <c r="N18" s="4"/>
      <c r="O18" s="4"/>
      <c r="P18" s="4">
        <v>2354.9563565999997</v>
      </c>
      <c r="Q18" s="4">
        <v>646.87381999999991</v>
      </c>
      <c r="R18" s="4">
        <v>15.736000000000001</v>
      </c>
      <c r="S18" s="4">
        <v>168.90700000000001</v>
      </c>
      <c r="T18" s="4">
        <v>1.71</v>
      </c>
      <c r="U18" s="4" t="s">
        <v>9057</v>
      </c>
      <c r="V18" s="4"/>
      <c r="W18" s="4"/>
      <c r="X18" s="4"/>
      <c r="Y18" s="4"/>
      <c r="Z18" s="4"/>
      <c r="AA18" s="4"/>
      <c r="AB18" s="28" t="str">
        <f>[1]NL!B$186</f>
        <v>1.(a)</v>
      </c>
      <c r="AC18" s="31" t="str">
        <f>[1]NL!C$186</f>
        <v>Netherlands Refining Company (NEREFCO) Europoort site</v>
      </c>
      <c r="AD18" s="31" t="str">
        <f>[1]NL!D$186</f>
        <v>BP Rotterdam Refinery</v>
      </c>
      <c r="AE18" s="31">
        <f>[1]NL!E$186</f>
        <v>5729</v>
      </c>
      <c r="AF18" s="31" t="str">
        <f>[1]NL!F$186</f>
        <v>d'Arcyweg</v>
      </c>
      <c r="AG18" s="31" t="str">
        <f>[1]NL!G$186</f>
        <v/>
      </c>
      <c r="AH18" s="31" t="str">
        <f>[1]NL!H$186</f>
        <v>Europoort Rotterdam</v>
      </c>
      <c r="AI18" s="31" t="str">
        <f>[1]NL!I$186</f>
        <v>3198NA</v>
      </c>
      <c r="AJ18" s="31">
        <f>[1]NL!J$186</f>
        <v>1480</v>
      </c>
      <c r="AK18" s="31">
        <f>[1]NL!K$186</f>
        <v>3750</v>
      </c>
      <c r="AL18" s="31">
        <f>[1]NL!L$186</f>
        <v>53.800000000000004</v>
      </c>
      <c r="AM18" s="31">
        <f>[1]NL!M$186</f>
        <v>2110</v>
      </c>
      <c r="AN18" s="42" t="s">
        <v>810</v>
      </c>
      <c r="AO18" s="31"/>
    </row>
    <row r="19" spans="1:41" s="24" customFormat="1">
      <c r="A19" s="4" t="s">
        <v>8986</v>
      </c>
      <c r="B19" s="4">
        <v>2012</v>
      </c>
      <c r="C19" s="4" t="s">
        <v>9058</v>
      </c>
      <c r="D19" s="4" t="s">
        <v>9059</v>
      </c>
      <c r="E19" s="4" t="s">
        <v>88</v>
      </c>
      <c r="F19" s="4">
        <v>17</v>
      </c>
      <c r="G19" s="4" t="s">
        <v>9049</v>
      </c>
      <c r="H19" s="4" t="s">
        <v>9050</v>
      </c>
      <c r="I19" s="4" t="s">
        <v>6</v>
      </c>
      <c r="J19" s="4" t="s">
        <v>633</v>
      </c>
      <c r="K19" s="4">
        <v>191</v>
      </c>
      <c r="L19" s="4" t="s">
        <v>6024</v>
      </c>
      <c r="M19" s="4"/>
      <c r="N19" s="4"/>
      <c r="O19" s="4"/>
      <c r="P19" s="4"/>
      <c r="Q19" s="4">
        <v>3966.7061999999996</v>
      </c>
      <c r="R19" s="4">
        <v>40.887999999999998</v>
      </c>
      <c r="S19" s="4">
        <v>299.75299999999999</v>
      </c>
      <c r="T19" s="4">
        <v>2.2280000000000002</v>
      </c>
      <c r="U19" s="4" t="s">
        <v>9060</v>
      </c>
      <c r="V19" s="4"/>
      <c r="W19" s="4"/>
      <c r="X19" s="4"/>
      <c r="Y19" s="4"/>
      <c r="Z19" s="4"/>
      <c r="AA19" s="4"/>
      <c r="AB19" s="28" t="str">
        <f>[1]NL!B$186</f>
        <v>1.(a)</v>
      </c>
      <c r="AC19" s="31" t="str">
        <f>[1]NL!C$186</f>
        <v>Netherlands Refining Company (NEREFCO) Europoort site</v>
      </c>
      <c r="AD19" s="31" t="str">
        <f>[1]NL!D$186</f>
        <v>BP Rotterdam Refinery</v>
      </c>
      <c r="AE19" s="31">
        <f>[1]NL!E$186</f>
        <v>5729</v>
      </c>
      <c r="AF19" s="31" t="str">
        <f>[1]NL!F$186</f>
        <v>d'Arcyweg</v>
      </c>
      <c r="AG19" s="31" t="str">
        <f>[1]NL!G$186</f>
        <v/>
      </c>
      <c r="AH19" s="31" t="str">
        <f>[1]NL!H$186</f>
        <v>Europoort Rotterdam</v>
      </c>
      <c r="AI19" s="31" t="str">
        <f>[1]NL!I$186</f>
        <v>3198NA</v>
      </c>
      <c r="AJ19" s="31">
        <f>[1]NL!J$186</f>
        <v>1480</v>
      </c>
      <c r="AK19" s="31">
        <f>[1]NL!K$186</f>
        <v>3750</v>
      </c>
      <c r="AL19" s="31">
        <f>[1]NL!L$186</f>
        <v>53.800000000000004</v>
      </c>
      <c r="AM19" s="31">
        <f>[1]NL!M$186</f>
        <v>2110</v>
      </c>
      <c r="AN19" s="42" t="s">
        <v>810</v>
      </c>
      <c r="AO19" s="31"/>
    </row>
    <row r="20" spans="1:41" s="24" customFormat="1">
      <c r="A20" s="4" t="s">
        <v>8986</v>
      </c>
      <c r="B20" s="4">
        <v>2012</v>
      </c>
      <c r="C20" s="4" t="s">
        <v>9061</v>
      </c>
      <c r="D20" s="4" t="s">
        <v>9062</v>
      </c>
      <c r="E20" s="4" t="s">
        <v>94</v>
      </c>
      <c r="F20" s="4">
        <v>18</v>
      </c>
      <c r="G20" s="4" t="s">
        <v>9049</v>
      </c>
      <c r="H20" s="4" t="s">
        <v>9050</v>
      </c>
      <c r="I20" s="4" t="s">
        <v>6</v>
      </c>
      <c r="J20" s="4" t="s">
        <v>633</v>
      </c>
      <c r="K20" s="4">
        <v>60</v>
      </c>
      <c r="L20" s="4" t="s">
        <v>6024</v>
      </c>
      <c r="M20" s="4"/>
      <c r="N20" s="4"/>
      <c r="O20" s="4"/>
      <c r="P20" s="4"/>
      <c r="Q20" s="4">
        <v>25.452000000000002</v>
      </c>
      <c r="R20" s="4">
        <v>301.24</v>
      </c>
      <c r="S20" s="4">
        <v>48.829000000000001</v>
      </c>
      <c r="T20" s="4">
        <v>0.66200000000000003</v>
      </c>
      <c r="U20" s="4" t="s">
        <v>9063</v>
      </c>
      <c r="V20" s="4"/>
      <c r="W20" s="4"/>
      <c r="X20" s="4"/>
      <c r="Y20" s="4"/>
      <c r="Z20" s="4"/>
      <c r="AA20" s="4"/>
      <c r="AB20" s="28" t="str">
        <f>[1]NL!B$186</f>
        <v>1.(a)</v>
      </c>
      <c r="AC20" s="31" t="str">
        <f>[1]NL!C$186</f>
        <v>Netherlands Refining Company (NEREFCO) Europoort site</v>
      </c>
      <c r="AD20" s="31" t="str">
        <f>[1]NL!D$186</f>
        <v>BP Rotterdam Refinery</v>
      </c>
      <c r="AE20" s="31">
        <f>[1]NL!E$186</f>
        <v>5729</v>
      </c>
      <c r="AF20" s="31" t="str">
        <f>[1]NL!F$186</f>
        <v>d'Arcyweg</v>
      </c>
      <c r="AG20" s="31" t="str">
        <f>[1]NL!G$186</f>
        <v/>
      </c>
      <c r="AH20" s="31" t="str">
        <f>[1]NL!H$186</f>
        <v>Europoort Rotterdam</v>
      </c>
      <c r="AI20" s="31" t="str">
        <f>[1]NL!I$186</f>
        <v>3198NA</v>
      </c>
      <c r="AJ20" s="31">
        <f>[1]NL!J$186</f>
        <v>1480</v>
      </c>
      <c r="AK20" s="31">
        <f>[1]NL!K$186</f>
        <v>3750</v>
      </c>
      <c r="AL20" s="31">
        <f>[1]NL!L$186</f>
        <v>53.800000000000004</v>
      </c>
      <c r="AM20" s="31">
        <f>[1]NL!M$186</f>
        <v>2110</v>
      </c>
      <c r="AN20" s="42" t="s">
        <v>810</v>
      </c>
      <c r="AO20" s="31"/>
    </row>
    <row r="21" spans="1:41" s="24" customFormat="1">
      <c r="A21" s="4" t="s">
        <v>8986</v>
      </c>
      <c r="B21" s="4">
        <v>2012</v>
      </c>
      <c r="C21" s="4" t="s">
        <v>9064</v>
      </c>
      <c r="D21" s="4" t="s">
        <v>9065</v>
      </c>
      <c r="E21" s="4" t="s">
        <v>99</v>
      </c>
      <c r="F21" s="4">
        <v>19</v>
      </c>
      <c r="G21" s="4" t="s">
        <v>9049</v>
      </c>
      <c r="H21" s="4" t="s">
        <v>9050</v>
      </c>
      <c r="I21" s="4" t="s">
        <v>6</v>
      </c>
      <c r="J21" s="4" t="s">
        <v>633</v>
      </c>
      <c r="K21" s="4">
        <v>64</v>
      </c>
      <c r="L21" s="4" t="s">
        <v>6024</v>
      </c>
      <c r="M21" s="4"/>
      <c r="N21" s="4"/>
      <c r="O21" s="4"/>
      <c r="P21" s="4">
        <v>113.57877854999998</v>
      </c>
      <c r="Q21" s="4">
        <v>800.37734</v>
      </c>
      <c r="R21" s="4">
        <v>8.4619999999999997</v>
      </c>
      <c r="S21" s="4">
        <v>26.26</v>
      </c>
      <c r="T21" s="4">
        <v>0.52500000000000002</v>
      </c>
      <c r="U21" s="4" t="s">
        <v>9066</v>
      </c>
      <c r="V21" s="4"/>
      <c r="W21" s="4"/>
      <c r="X21" s="4"/>
      <c r="Y21" s="4"/>
      <c r="Z21" s="4"/>
      <c r="AA21" s="4"/>
      <c r="AB21" s="28" t="str">
        <f>[1]NL!B$186</f>
        <v>1.(a)</v>
      </c>
      <c r="AC21" s="31" t="str">
        <f>[1]NL!C$186</f>
        <v>Netherlands Refining Company (NEREFCO) Europoort site</v>
      </c>
      <c r="AD21" s="31" t="str">
        <f>[1]NL!D$186</f>
        <v>BP Rotterdam Refinery</v>
      </c>
      <c r="AE21" s="31">
        <f>[1]NL!E$186</f>
        <v>5729</v>
      </c>
      <c r="AF21" s="31" t="str">
        <f>[1]NL!F$186</f>
        <v>d'Arcyweg</v>
      </c>
      <c r="AG21" s="31" t="str">
        <f>[1]NL!G$186</f>
        <v/>
      </c>
      <c r="AH21" s="31" t="str">
        <f>[1]NL!H$186</f>
        <v>Europoort Rotterdam</v>
      </c>
      <c r="AI21" s="31" t="str">
        <f>[1]NL!I$186</f>
        <v>3198NA</v>
      </c>
      <c r="AJ21" s="31">
        <f>[1]NL!J$186</f>
        <v>1480</v>
      </c>
      <c r="AK21" s="31">
        <f>[1]NL!K$186</f>
        <v>3750</v>
      </c>
      <c r="AL21" s="31">
        <f>[1]NL!L$186</f>
        <v>53.800000000000004</v>
      </c>
      <c r="AM21" s="31">
        <f>[1]NL!M$186</f>
        <v>2110</v>
      </c>
      <c r="AN21" s="42" t="s">
        <v>810</v>
      </c>
      <c r="AO21" s="31"/>
    </row>
    <row r="22" spans="1:41" s="24" customFormat="1">
      <c r="A22" s="4" t="s">
        <v>8986</v>
      </c>
      <c r="B22" s="4">
        <v>2012</v>
      </c>
      <c r="C22" s="4" t="s">
        <v>9067</v>
      </c>
      <c r="D22" s="4" t="s">
        <v>9068</v>
      </c>
      <c r="E22" s="4" t="s">
        <v>104</v>
      </c>
      <c r="F22" s="4">
        <v>20</v>
      </c>
      <c r="G22" s="4" t="s">
        <v>9049</v>
      </c>
      <c r="H22" s="4" t="s">
        <v>9050</v>
      </c>
      <c r="I22" s="4" t="s">
        <v>6</v>
      </c>
      <c r="J22" s="4" t="s">
        <v>633</v>
      </c>
      <c r="K22" s="4">
        <v>191</v>
      </c>
      <c r="L22" s="4" t="s">
        <v>6024</v>
      </c>
      <c r="M22" s="4"/>
      <c r="N22" s="4"/>
      <c r="O22" s="4"/>
      <c r="P22" s="4"/>
      <c r="Q22" s="4">
        <v>4044.7638000000002</v>
      </c>
      <c r="R22" s="4">
        <v>55.765000000000001</v>
      </c>
      <c r="S22" s="4">
        <v>266.97699999999998</v>
      </c>
      <c r="T22" s="4">
        <v>2.2759999999999998</v>
      </c>
      <c r="U22" s="4" t="s">
        <v>9069</v>
      </c>
      <c r="V22" s="4"/>
      <c r="W22" s="4"/>
      <c r="X22" s="4"/>
      <c r="Y22" s="4"/>
      <c r="Z22" s="4"/>
      <c r="AA22" s="4"/>
      <c r="AB22" s="28" t="str">
        <f>[1]NL!B$186</f>
        <v>1.(a)</v>
      </c>
      <c r="AC22" s="31" t="str">
        <f>[1]NL!C$186</f>
        <v>Netherlands Refining Company (NEREFCO) Europoort site</v>
      </c>
      <c r="AD22" s="31" t="str">
        <f>[1]NL!D$186</f>
        <v>BP Rotterdam Refinery</v>
      </c>
      <c r="AE22" s="31">
        <f>[1]NL!E$186</f>
        <v>5729</v>
      </c>
      <c r="AF22" s="31" t="str">
        <f>[1]NL!F$186</f>
        <v>d'Arcyweg</v>
      </c>
      <c r="AG22" s="31" t="str">
        <f>[1]NL!G$186</f>
        <v/>
      </c>
      <c r="AH22" s="31" t="str">
        <f>[1]NL!H$186</f>
        <v>Europoort Rotterdam</v>
      </c>
      <c r="AI22" s="31" t="str">
        <f>[1]NL!I$186</f>
        <v>3198NA</v>
      </c>
      <c r="AJ22" s="31">
        <f>[1]NL!J$186</f>
        <v>1480</v>
      </c>
      <c r="AK22" s="31">
        <f>[1]NL!K$186</f>
        <v>3750</v>
      </c>
      <c r="AL22" s="31">
        <f>[1]NL!L$186</f>
        <v>53.800000000000004</v>
      </c>
      <c r="AM22" s="31">
        <f>[1]NL!M$186</f>
        <v>2110</v>
      </c>
      <c r="AN22" s="42" t="s">
        <v>810</v>
      </c>
      <c r="AO22" s="31"/>
    </row>
    <row r="23" spans="1:41" s="24" customFormat="1">
      <c r="A23" s="4" t="s">
        <v>8986</v>
      </c>
      <c r="B23" s="4">
        <v>2012</v>
      </c>
      <c r="C23" s="4" t="s">
        <v>9070</v>
      </c>
      <c r="D23" s="4" t="s">
        <v>9071</v>
      </c>
      <c r="E23" s="4" t="s">
        <v>109</v>
      </c>
      <c r="F23" s="4">
        <v>21</v>
      </c>
      <c r="G23" s="4" t="s">
        <v>9049</v>
      </c>
      <c r="H23" s="4" t="s">
        <v>9050</v>
      </c>
      <c r="I23" s="4" t="s">
        <v>6</v>
      </c>
      <c r="J23" s="4" t="s">
        <v>633</v>
      </c>
      <c r="K23" s="4">
        <v>60</v>
      </c>
      <c r="L23" s="4" t="s">
        <v>6024</v>
      </c>
      <c r="M23" s="4"/>
      <c r="N23" s="4"/>
      <c r="O23" s="4"/>
      <c r="P23" s="4"/>
      <c r="Q23" s="4">
        <v>994.75409999999999</v>
      </c>
      <c r="R23" s="4">
        <v>302.66500000000002</v>
      </c>
      <c r="S23" s="4">
        <v>25.690999999999999</v>
      </c>
      <c r="T23" s="4">
        <v>0.59399999999999997</v>
      </c>
      <c r="U23" s="4" t="s">
        <v>9072</v>
      </c>
      <c r="V23" s="4"/>
      <c r="W23" s="4"/>
      <c r="X23" s="4"/>
      <c r="Y23" s="4"/>
      <c r="Z23" s="4"/>
      <c r="AA23" s="4"/>
      <c r="AB23" s="28" t="str">
        <f>[1]NL!B$186</f>
        <v>1.(a)</v>
      </c>
      <c r="AC23" s="31" t="str">
        <f>[1]NL!C$186</f>
        <v>Netherlands Refining Company (NEREFCO) Europoort site</v>
      </c>
      <c r="AD23" s="31" t="str">
        <f>[1]NL!D$186</f>
        <v>BP Rotterdam Refinery</v>
      </c>
      <c r="AE23" s="31">
        <f>[1]NL!E$186</f>
        <v>5729</v>
      </c>
      <c r="AF23" s="31" t="str">
        <f>[1]NL!F$186</f>
        <v>d'Arcyweg</v>
      </c>
      <c r="AG23" s="31" t="str">
        <f>[1]NL!G$186</f>
        <v/>
      </c>
      <c r="AH23" s="31" t="str">
        <f>[1]NL!H$186</f>
        <v>Europoort Rotterdam</v>
      </c>
      <c r="AI23" s="31" t="str">
        <f>[1]NL!I$186</f>
        <v>3198NA</v>
      </c>
      <c r="AJ23" s="31">
        <f>[1]NL!J$186</f>
        <v>1480</v>
      </c>
      <c r="AK23" s="31">
        <f>[1]NL!K$186</f>
        <v>3750</v>
      </c>
      <c r="AL23" s="31">
        <f>[1]NL!L$186</f>
        <v>53.800000000000004</v>
      </c>
      <c r="AM23" s="31">
        <f>[1]NL!M$186</f>
        <v>2110</v>
      </c>
      <c r="AN23" s="42" t="s">
        <v>810</v>
      </c>
      <c r="AO23" s="31"/>
    </row>
    <row r="24" spans="1:41" s="24" customFormat="1">
      <c r="A24" s="4" t="s">
        <v>8986</v>
      </c>
      <c r="B24" s="4">
        <v>2012</v>
      </c>
      <c r="C24" s="4" t="s">
        <v>9073</v>
      </c>
      <c r="D24" s="4" t="s">
        <v>9074</v>
      </c>
      <c r="E24" s="4" t="s">
        <v>113</v>
      </c>
      <c r="F24" s="4">
        <v>22</v>
      </c>
      <c r="G24" s="4" t="s">
        <v>9049</v>
      </c>
      <c r="H24" s="4" t="s">
        <v>9050</v>
      </c>
      <c r="I24" s="4" t="s">
        <v>6</v>
      </c>
      <c r="J24" s="4" t="s">
        <v>633</v>
      </c>
      <c r="K24" s="4">
        <v>63</v>
      </c>
      <c r="L24" s="4" t="s">
        <v>6024</v>
      </c>
      <c r="M24" s="4"/>
      <c r="N24" s="4"/>
      <c r="O24" s="4"/>
      <c r="P24" s="4"/>
      <c r="Q24" s="4">
        <v>227.49875</v>
      </c>
      <c r="R24" s="4">
        <v>11.116</v>
      </c>
      <c r="S24" s="4">
        <v>8.7690000000000001</v>
      </c>
      <c r="T24" s="4">
        <v>0.123</v>
      </c>
      <c r="U24" s="4" t="s">
        <v>9075</v>
      </c>
      <c r="V24" s="4"/>
      <c r="W24" s="4"/>
      <c r="X24" s="4"/>
      <c r="Y24" s="4"/>
      <c r="Z24" s="4"/>
      <c r="AA24" s="4"/>
      <c r="AB24" s="28" t="str">
        <f>[1]NL!B$186</f>
        <v>1.(a)</v>
      </c>
      <c r="AC24" s="31" t="str">
        <f>[1]NL!C$186</f>
        <v>Netherlands Refining Company (NEREFCO) Europoort site</v>
      </c>
      <c r="AD24" s="31" t="str">
        <f>[1]NL!D$186</f>
        <v>BP Rotterdam Refinery</v>
      </c>
      <c r="AE24" s="31">
        <f>[1]NL!E$186</f>
        <v>5729</v>
      </c>
      <c r="AF24" s="31" t="str">
        <f>[1]NL!F$186</f>
        <v>d'Arcyweg</v>
      </c>
      <c r="AG24" s="31" t="str">
        <f>[1]NL!G$186</f>
        <v/>
      </c>
      <c r="AH24" s="31" t="str">
        <f>[1]NL!H$186</f>
        <v>Europoort Rotterdam</v>
      </c>
      <c r="AI24" s="31" t="str">
        <f>[1]NL!I$186</f>
        <v>3198NA</v>
      </c>
      <c r="AJ24" s="31">
        <f>[1]NL!J$186</f>
        <v>1480</v>
      </c>
      <c r="AK24" s="31">
        <f>[1]NL!K$186</f>
        <v>3750</v>
      </c>
      <c r="AL24" s="31">
        <f>[1]NL!L$186</f>
        <v>53.800000000000004</v>
      </c>
      <c r="AM24" s="31">
        <f>[1]NL!M$186</f>
        <v>2110</v>
      </c>
      <c r="AN24" s="23" t="s">
        <v>810</v>
      </c>
    </row>
    <row r="25" spans="1:41" s="24" customFormat="1">
      <c r="A25" s="4" t="s">
        <v>8986</v>
      </c>
      <c r="B25" s="4">
        <v>2012</v>
      </c>
      <c r="C25" s="4" t="s">
        <v>9076</v>
      </c>
      <c r="D25" s="4" t="s">
        <v>9077</v>
      </c>
      <c r="E25" s="4" t="s">
        <v>118</v>
      </c>
      <c r="F25" s="4">
        <v>23</v>
      </c>
      <c r="G25" s="4" t="s">
        <v>9049</v>
      </c>
      <c r="H25" s="4" t="s">
        <v>9050</v>
      </c>
      <c r="I25" s="4" t="s">
        <v>6</v>
      </c>
      <c r="J25" s="4" t="s">
        <v>633</v>
      </c>
      <c r="K25" s="4">
        <v>102</v>
      </c>
      <c r="L25" s="4" t="s">
        <v>6024</v>
      </c>
      <c r="M25" s="4"/>
      <c r="N25" s="4"/>
      <c r="O25" s="4"/>
      <c r="P25" s="4"/>
      <c r="Q25" s="4">
        <v>24.584</v>
      </c>
      <c r="R25" s="4">
        <v>57.953000000000003</v>
      </c>
      <c r="S25" s="4">
        <v>20.795000000000002</v>
      </c>
      <c r="T25" s="4">
        <v>0.63900000000000001</v>
      </c>
      <c r="U25" s="4" t="s">
        <v>9078</v>
      </c>
      <c r="V25" s="4"/>
      <c r="W25" s="4"/>
      <c r="X25" s="4"/>
      <c r="Y25" s="4"/>
      <c r="Z25" s="4"/>
      <c r="AA25" s="4"/>
      <c r="AB25" s="28" t="str">
        <f>[1]NL!B$186</f>
        <v>1.(a)</v>
      </c>
      <c r="AC25" s="31" t="str">
        <f>[1]NL!C$186</f>
        <v>Netherlands Refining Company (NEREFCO) Europoort site</v>
      </c>
      <c r="AD25" s="31" t="str">
        <f>[1]NL!D$186</f>
        <v>BP Rotterdam Refinery</v>
      </c>
      <c r="AE25" s="31">
        <f>[1]NL!E$186</f>
        <v>5729</v>
      </c>
      <c r="AF25" s="31" t="str">
        <f>[1]NL!F$186</f>
        <v>d'Arcyweg</v>
      </c>
      <c r="AG25" s="31" t="str">
        <f>[1]NL!G$186</f>
        <v/>
      </c>
      <c r="AH25" s="31" t="str">
        <f>[1]NL!H$186</f>
        <v>Europoort Rotterdam</v>
      </c>
      <c r="AI25" s="31" t="str">
        <f>[1]NL!I$186</f>
        <v>3198NA</v>
      </c>
      <c r="AJ25" s="31">
        <f>[1]NL!J$186</f>
        <v>1480</v>
      </c>
      <c r="AK25" s="31">
        <f>[1]NL!K$186</f>
        <v>3750</v>
      </c>
      <c r="AL25" s="31">
        <f>[1]NL!L$186</f>
        <v>53.800000000000004</v>
      </c>
      <c r="AM25" s="31">
        <f>[1]NL!M$186</f>
        <v>2110</v>
      </c>
      <c r="AN25" s="23" t="s">
        <v>810</v>
      </c>
    </row>
    <row r="26" spans="1:41" s="24" customFormat="1">
      <c r="A26" s="4" t="s">
        <v>8986</v>
      </c>
      <c r="B26" s="4">
        <v>2012</v>
      </c>
      <c r="C26" s="4" t="s">
        <v>9079</v>
      </c>
      <c r="D26" s="4" t="s">
        <v>9080</v>
      </c>
      <c r="E26" s="4" t="s">
        <v>122</v>
      </c>
      <c r="F26" s="4">
        <v>24</v>
      </c>
      <c r="G26" s="4" t="s">
        <v>9081</v>
      </c>
      <c r="H26" s="4" t="s">
        <v>9082</v>
      </c>
      <c r="I26" s="4" t="s">
        <v>6</v>
      </c>
      <c r="J26" s="4" t="s">
        <v>476</v>
      </c>
      <c r="K26" s="4">
        <v>1700</v>
      </c>
      <c r="L26" s="4" t="s">
        <v>6024</v>
      </c>
      <c r="M26" s="4">
        <v>5112</v>
      </c>
      <c r="N26" s="4">
        <v>25250</v>
      </c>
      <c r="O26" s="4">
        <v>23.65</v>
      </c>
      <c r="P26" s="4"/>
      <c r="Q26" s="4"/>
      <c r="R26" s="4"/>
      <c r="S26" s="4">
        <v>1388</v>
      </c>
      <c r="T26" s="4">
        <v>31</v>
      </c>
      <c r="U26" s="4" t="s">
        <v>9083</v>
      </c>
      <c r="V26" s="4"/>
      <c r="W26" s="4"/>
      <c r="X26" s="4"/>
      <c r="Y26" s="4"/>
      <c r="Z26" s="4"/>
      <c r="AA26" s="4"/>
      <c r="AB26" s="41" t="str">
        <f>[1]NL!B$531</f>
        <v>1.(c)</v>
      </c>
      <c r="AC26" s="24" t="str">
        <f>[1]NL!C$531</f>
        <v>GDF SUEZ Energie Nederland N.V.</v>
      </c>
      <c r="AD26" s="24" t="str">
        <f>[1]NL!D$531</f>
        <v>Centrale Gelderland GDF SUEZ Energie Nederland N.V.</v>
      </c>
      <c r="AE26" s="24">
        <f>[1]NL!E$531</f>
        <v>10435</v>
      </c>
      <c r="AF26" s="24" t="str">
        <f>[1]NL!F$531</f>
        <v>Weurtseweg</v>
      </c>
      <c r="AG26" s="24" t="str">
        <f>[1]NL!G$531</f>
        <v/>
      </c>
      <c r="AH26" s="24" t="str">
        <f>[1]NL!H$531</f>
        <v>Nijmegen</v>
      </c>
      <c r="AI26" s="24" t="str">
        <f>[1]NL!I$531</f>
        <v>6541BE</v>
      </c>
      <c r="AJ26" s="24">
        <f>[1]NL!J$531</f>
        <v>1390</v>
      </c>
      <c r="AK26" s="24">
        <f>[1]NL!K$531</f>
        <v>1200</v>
      </c>
      <c r="AL26" s="24">
        <f>[1]NL!L$531</f>
        <v>0</v>
      </c>
      <c r="AM26" s="24">
        <f>[1]NL!M$531</f>
        <v>2330</v>
      </c>
      <c r="AN26" s="23" t="s">
        <v>808</v>
      </c>
    </row>
    <row r="27" spans="1:41" s="24" customFormat="1">
      <c r="A27" s="4" t="s">
        <v>8986</v>
      </c>
      <c r="B27" s="4">
        <v>2012</v>
      </c>
      <c r="C27" s="4" t="s">
        <v>9084</v>
      </c>
      <c r="D27" s="4" t="s">
        <v>9085</v>
      </c>
      <c r="E27" s="4" t="s">
        <v>126</v>
      </c>
      <c r="F27" s="4">
        <v>25</v>
      </c>
      <c r="G27" s="4" t="s">
        <v>9086</v>
      </c>
      <c r="H27" s="4" t="s">
        <v>9082</v>
      </c>
      <c r="I27" s="4" t="s">
        <v>6</v>
      </c>
      <c r="J27" s="4" t="s">
        <v>476</v>
      </c>
      <c r="K27" s="4">
        <v>90</v>
      </c>
      <c r="L27" s="4" t="s">
        <v>6024</v>
      </c>
      <c r="M27" s="4"/>
      <c r="N27" s="4"/>
      <c r="O27" s="4"/>
      <c r="P27" s="4">
        <v>38.549699999999994</v>
      </c>
      <c r="Q27" s="4"/>
      <c r="R27" s="4"/>
      <c r="S27" s="4">
        <v>1.3</v>
      </c>
      <c r="T27" s="4"/>
      <c r="U27" s="4" t="s">
        <v>9087</v>
      </c>
      <c r="V27" s="4"/>
      <c r="W27" s="4"/>
      <c r="X27" s="4"/>
      <c r="Y27" s="4"/>
      <c r="Z27" s="4"/>
      <c r="AA27" s="4"/>
      <c r="AB27" s="41" t="str">
        <f>[1]NL!B$531</f>
        <v>1.(c)</v>
      </c>
      <c r="AC27" s="24" t="str">
        <f>[1]NL!C$531</f>
        <v>GDF SUEZ Energie Nederland N.V.</v>
      </c>
      <c r="AD27" s="24" t="str">
        <f>[1]NL!D$531</f>
        <v>Centrale Gelderland GDF SUEZ Energie Nederland N.V.</v>
      </c>
      <c r="AE27" s="24">
        <f>[1]NL!E$531</f>
        <v>10435</v>
      </c>
      <c r="AF27" s="24" t="str">
        <f>[1]NL!F$531</f>
        <v>Weurtseweg</v>
      </c>
      <c r="AG27" s="24" t="str">
        <f>[1]NL!G$531</f>
        <v/>
      </c>
      <c r="AH27" s="24" t="str">
        <f>[1]NL!H$531</f>
        <v>Nijmegen</v>
      </c>
      <c r="AI27" s="24" t="str">
        <f>[1]NL!I$531</f>
        <v>6541BE</v>
      </c>
      <c r="AJ27" s="24">
        <f>[1]NL!J$531</f>
        <v>1390</v>
      </c>
      <c r="AK27" s="24">
        <f>[1]NL!K$531</f>
        <v>1200</v>
      </c>
      <c r="AL27" s="24">
        <f>[1]NL!L$531</f>
        <v>0</v>
      </c>
      <c r="AM27" s="24">
        <f>[1]NL!M$531</f>
        <v>2330</v>
      </c>
      <c r="AN27" s="23" t="s">
        <v>808</v>
      </c>
    </row>
    <row r="28" spans="1:41" s="24" customFormat="1">
      <c r="A28" s="4" t="s">
        <v>8986</v>
      </c>
      <c r="B28" s="4">
        <v>2012</v>
      </c>
      <c r="C28" s="4" t="s">
        <v>9088</v>
      </c>
      <c r="D28" s="4" t="s">
        <v>9089</v>
      </c>
      <c r="E28" s="4" t="s">
        <v>130</v>
      </c>
      <c r="F28" s="4">
        <v>26</v>
      </c>
      <c r="G28" s="4" t="s">
        <v>9090</v>
      </c>
      <c r="H28" s="4" t="s">
        <v>9082</v>
      </c>
      <c r="I28" s="4" t="s">
        <v>6</v>
      </c>
      <c r="J28" s="4" t="s">
        <v>476</v>
      </c>
      <c r="K28" s="4">
        <v>50</v>
      </c>
      <c r="L28" s="4" t="s">
        <v>6024</v>
      </c>
      <c r="M28" s="4"/>
      <c r="N28" s="4"/>
      <c r="O28" s="4"/>
      <c r="P28" s="4">
        <v>17.217599999999997</v>
      </c>
      <c r="Q28" s="4"/>
      <c r="R28" s="4"/>
      <c r="S28" s="4">
        <v>0.4</v>
      </c>
      <c r="T28" s="4"/>
      <c r="U28" s="4" t="s">
        <v>9091</v>
      </c>
      <c r="V28" s="4"/>
      <c r="W28" s="4"/>
      <c r="X28" s="4"/>
      <c r="Y28" s="4"/>
      <c r="Z28" s="4"/>
      <c r="AA28" s="4"/>
      <c r="AB28" s="41" t="str">
        <f>[1]NL!B$531</f>
        <v>1.(c)</v>
      </c>
      <c r="AC28" s="24" t="str">
        <f>[1]NL!C$531</f>
        <v>GDF SUEZ Energie Nederland N.V.</v>
      </c>
      <c r="AD28" s="24" t="str">
        <f>[1]NL!D$531</f>
        <v>Centrale Gelderland GDF SUEZ Energie Nederland N.V.</v>
      </c>
      <c r="AE28" s="24">
        <f>[1]NL!E$531</f>
        <v>10435</v>
      </c>
      <c r="AF28" s="24" t="str">
        <f>[1]NL!F$531</f>
        <v>Weurtseweg</v>
      </c>
      <c r="AG28" s="24" t="str">
        <f>[1]NL!G$531</f>
        <v/>
      </c>
      <c r="AH28" s="24" t="str">
        <f>[1]NL!H$531</f>
        <v>Nijmegen</v>
      </c>
      <c r="AI28" s="24" t="str">
        <f>[1]NL!I$531</f>
        <v>6541BE</v>
      </c>
      <c r="AJ28" s="24">
        <f>[1]NL!J$531</f>
        <v>1390</v>
      </c>
      <c r="AK28" s="24">
        <f>[1]NL!K$531</f>
        <v>1200</v>
      </c>
      <c r="AL28" s="24">
        <f>[1]NL!L$531</f>
        <v>0</v>
      </c>
      <c r="AM28" s="24">
        <f>[1]NL!M$531</f>
        <v>2330</v>
      </c>
      <c r="AN28" s="23" t="s">
        <v>808</v>
      </c>
    </row>
    <row r="29" spans="1:41" s="24" customFormat="1">
      <c r="A29" s="4" t="s">
        <v>8986</v>
      </c>
      <c r="B29" s="4">
        <v>2012</v>
      </c>
      <c r="C29" s="4" t="s">
        <v>9092</v>
      </c>
      <c r="D29" s="4" t="s">
        <v>9093</v>
      </c>
      <c r="E29" s="4" t="s">
        <v>135</v>
      </c>
      <c r="F29" s="4">
        <v>27</v>
      </c>
      <c r="G29" s="4" t="s">
        <v>9094</v>
      </c>
      <c r="H29" s="4" t="s">
        <v>9095</v>
      </c>
      <c r="I29" s="4" t="s">
        <v>6</v>
      </c>
      <c r="J29" s="4" t="s">
        <v>470</v>
      </c>
      <c r="K29" s="4">
        <v>93</v>
      </c>
      <c r="L29" s="4" t="s">
        <v>6024</v>
      </c>
      <c r="M29" s="4"/>
      <c r="N29" s="4"/>
      <c r="O29" s="4"/>
      <c r="P29" s="4"/>
      <c r="Q29" s="4">
        <v>1215.17832</v>
      </c>
      <c r="R29" s="4">
        <v>0</v>
      </c>
      <c r="S29" s="4">
        <v>156.74700000000001</v>
      </c>
      <c r="T29" s="4">
        <v>0</v>
      </c>
      <c r="U29" s="4" t="s">
        <v>9096</v>
      </c>
      <c r="V29" s="4"/>
      <c r="W29" s="4"/>
      <c r="X29" s="4"/>
      <c r="Y29" s="4"/>
      <c r="Z29" s="4"/>
      <c r="AA29" s="4"/>
      <c r="AB29" s="28" t="str">
        <f>[1]NL!B$499</f>
        <v>4.(a)</v>
      </c>
      <c r="AC29" s="31" t="str">
        <f>[1]NL!C$499</f>
        <v>Chemelot</v>
      </c>
      <c r="AD29" s="31" t="str">
        <f>[1]NL!D$499</f>
        <v>Chemelot Site Permit BV</v>
      </c>
      <c r="AE29" s="31">
        <f>[1]NL!E$499</f>
        <v>10390</v>
      </c>
      <c r="AF29" s="31" t="str">
        <f>[1]NL!F$499</f>
        <v>Koestraat</v>
      </c>
      <c r="AG29" s="31" t="str">
        <f>[1]NL!G$499</f>
        <v/>
      </c>
      <c r="AH29" s="31" t="str">
        <f>[1]NL!H$499</f>
        <v>Geleen</v>
      </c>
      <c r="AI29" s="31" t="str">
        <f>[1]NL!I$499</f>
        <v>6167RA</v>
      </c>
      <c r="AJ29" s="31">
        <f>[1]NL!J$499</f>
        <v>2800</v>
      </c>
      <c r="AK29" s="31">
        <f>[1]NL!K$499</f>
        <v>0</v>
      </c>
      <c r="AL29" s="31">
        <f>[1]NL!L$499</f>
        <v>0</v>
      </c>
      <c r="AM29" s="31">
        <f>[1]NL!M$499</f>
        <v>4780</v>
      </c>
      <c r="AN29" s="23" t="s">
        <v>808</v>
      </c>
      <c r="AO29" s="31"/>
    </row>
    <row r="30" spans="1:41" s="24" customFormat="1">
      <c r="A30" s="4" t="s">
        <v>8986</v>
      </c>
      <c r="B30" s="4">
        <v>2012</v>
      </c>
      <c r="C30" s="4" t="s">
        <v>9097</v>
      </c>
      <c r="D30" s="4" t="s">
        <v>9098</v>
      </c>
      <c r="E30" s="4" t="s">
        <v>139</v>
      </c>
      <c r="F30" s="4">
        <v>28</v>
      </c>
      <c r="G30" s="4" t="s">
        <v>9099</v>
      </c>
      <c r="H30" s="4" t="s">
        <v>9095</v>
      </c>
      <c r="I30" s="4" t="s">
        <v>6</v>
      </c>
      <c r="J30" s="4" t="s">
        <v>470</v>
      </c>
      <c r="K30" s="4">
        <v>247</v>
      </c>
      <c r="L30" s="4" t="s">
        <v>6019</v>
      </c>
      <c r="M30" s="4"/>
      <c r="N30" s="4"/>
      <c r="O30" s="4"/>
      <c r="P30" s="4">
        <v>5928.6919892999995</v>
      </c>
      <c r="Q30" s="4"/>
      <c r="R30" s="4"/>
      <c r="S30" s="4">
        <v>240.107</v>
      </c>
      <c r="T30" s="4"/>
      <c r="U30" s="4" t="s">
        <v>9100</v>
      </c>
      <c r="V30" s="4"/>
      <c r="W30" s="4"/>
      <c r="X30" s="4"/>
      <c r="Y30" s="4"/>
      <c r="Z30" s="4"/>
      <c r="AA30" s="4"/>
      <c r="AB30" s="28" t="str">
        <f>[1]NL!B$499</f>
        <v>4.(a)</v>
      </c>
      <c r="AC30" s="31" t="str">
        <f>[1]NL!C$499</f>
        <v>Chemelot</v>
      </c>
      <c r="AD30" s="31" t="str">
        <f>[1]NL!D$499</f>
        <v>Chemelot Site Permit BV</v>
      </c>
      <c r="AE30" s="31">
        <f>[1]NL!E$499</f>
        <v>10390</v>
      </c>
      <c r="AF30" s="31" t="str">
        <f>[1]NL!F$499</f>
        <v>Koestraat</v>
      </c>
      <c r="AG30" s="31" t="str">
        <f>[1]NL!G$499</f>
        <v/>
      </c>
      <c r="AH30" s="31" t="str">
        <f>[1]NL!H$499</f>
        <v>Geleen</v>
      </c>
      <c r="AI30" s="31" t="str">
        <f>[1]NL!I$499</f>
        <v>6167RA</v>
      </c>
      <c r="AJ30" s="31">
        <f>[1]NL!J$499</f>
        <v>2800</v>
      </c>
      <c r="AK30" s="31">
        <f>[1]NL!K$499</f>
        <v>0</v>
      </c>
      <c r="AL30" s="31">
        <f>[1]NL!L$499</f>
        <v>0</v>
      </c>
      <c r="AM30" s="31">
        <f>[1]NL!M$499</f>
        <v>4780</v>
      </c>
      <c r="AN30" s="23" t="s">
        <v>808</v>
      </c>
      <c r="AO30" s="31"/>
    </row>
    <row r="31" spans="1:41" s="24" customFormat="1">
      <c r="A31" s="4" t="s">
        <v>8986</v>
      </c>
      <c r="B31" s="4">
        <v>2012</v>
      </c>
      <c r="C31" s="4" t="s">
        <v>9101</v>
      </c>
      <c r="D31" s="4" t="s">
        <v>9102</v>
      </c>
      <c r="E31" s="4" t="s">
        <v>144</v>
      </c>
      <c r="F31" s="4">
        <v>29</v>
      </c>
      <c r="G31" s="4" t="s">
        <v>9103</v>
      </c>
      <c r="H31" s="4" t="s">
        <v>9095</v>
      </c>
      <c r="I31" s="4" t="s">
        <v>6</v>
      </c>
      <c r="J31" s="4" t="s">
        <v>470</v>
      </c>
      <c r="K31" s="4">
        <v>190</v>
      </c>
      <c r="L31" s="4" t="s">
        <v>6024</v>
      </c>
      <c r="M31" s="4"/>
      <c r="N31" s="4"/>
      <c r="O31" s="4"/>
      <c r="P31" s="4">
        <v>3.65225175</v>
      </c>
      <c r="Q31" s="4"/>
      <c r="R31" s="4"/>
      <c r="S31" s="4">
        <v>86.606999999999999</v>
      </c>
      <c r="T31" s="4"/>
      <c r="U31" s="4" t="s">
        <v>9104</v>
      </c>
      <c r="V31" s="4"/>
      <c r="W31" s="4"/>
      <c r="X31" s="4"/>
      <c r="Y31" s="4"/>
      <c r="Z31" s="4"/>
      <c r="AA31" s="4"/>
      <c r="AB31" s="28" t="str">
        <f>[1]NL!B$499</f>
        <v>4.(a)</v>
      </c>
      <c r="AC31" s="31" t="str">
        <f>[1]NL!C$499</f>
        <v>Chemelot</v>
      </c>
      <c r="AD31" s="31" t="str">
        <f>[1]NL!D$499</f>
        <v>Chemelot Site Permit BV</v>
      </c>
      <c r="AE31" s="31">
        <f>[1]NL!E$499</f>
        <v>10390</v>
      </c>
      <c r="AF31" s="31" t="str">
        <f>[1]NL!F$499</f>
        <v>Koestraat</v>
      </c>
      <c r="AG31" s="31" t="str">
        <f>[1]NL!G$499</f>
        <v/>
      </c>
      <c r="AH31" s="31" t="str">
        <f>[1]NL!H$499</f>
        <v>Geleen</v>
      </c>
      <c r="AI31" s="31" t="str">
        <f>[1]NL!I$499</f>
        <v>6167RA</v>
      </c>
      <c r="AJ31" s="31">
        <f>[1]NL!J$499</f>
        <v>2800</v>
      </c>
      <c r="AK31" s="31">
        <f>[1]NL!K$499</f>
        <v>0</v>
      </c>
      <c r="AL31" s="31">
        <f>[1]NL!L$499</f>
        <v>0</v>
      </c>
      <c r="AM31" s="31">
        <f>[1]NL!M$499</f>
        <v>4780</v>
      </c>
      <c r="AN31" s="23" t="s">
        <v>808</v>
      </c>
      <c r="AO31" s="31"/>
    </row>
    <row r="32" spans="1:41" s="24" customFormat="1">
      <c r="A32" s="4" t="s">
        <v>8986</v>
      </c>
      <c r="B32" s="4">
        <v>2012</v>
      </c>
      <c r="C32" s="4" t="s">
        <v>9105</v>
      </c>
      <c r="D32" s="4" t="s">
        <v>9106</v>
      </c>
      <c r="E32" s="4" t="s">
        <v>148</v>
      </c>
      <c r="F32" s="4">
        <v>30</v>
      </c>
      <c r="G32" s="4" t="s">
        <v>9107</v>
      </c>
      <c r="H32" s="4" t="s">
        <v>9095</v>
      </c>
      <c r="I32" s="4" t="s">
        <v>6</v>
      </c>
      <c r="J32" s="4" t="s">
        <v>470</v>
      </c>
      <c r="K32" s="4">
        <v>140</v>
      </c>
      <c r="L32" s="4" t="s">
        <v>6024</v>
      </c>
      <c r="M32" s="4"/>
      <c r="N32" s="4"/>
      <c r="O32" s="4"/>
      <c r="P32" s="4"/>
      <c r="Q32" s="4">
        <v>1798.2608699999998</v>
      </c>
      <c r="R32" s="4">
        <v>1.5009999999999999</v>
      </c>
      <c r="S32" s="4">
        <v>135.845</v>
      </c>
      <c r="T32" s="4">
        <v>0</v>
      </c>
      <c r="U32" s="4" t="s">
        <v>9108</v>
      </c>
      <c r="V32" s="4"/>
      <c r="W32" s="4"/>
      <c r="X32" s="4"/>
      <c r="Y32" s="4"/>
      <c r="Z32" s="4"/>
      <c r="AA32" s="4"/>
      <c r="AB32" s="28" t="str">
        <f>[1]NL!B$499</f>
        <v>4.(a)</v>
      </c>
      <c r="AC32" s="31" t="str">
        <f>[1]NL!C$499</f>
        <v>Chemelot</v>
      </c>
      <c r="AD32" s="31" t="str">
        <f>[1]NL!D$499</f>
        <v>Chemelot Site Permit BV</v>
      </c>
      <c r="AE32" s="31">
        <f>[1]NL!E$499</f>
        <v>10390</v>
      </c>
      <c r="AF32" s="31" t="str">
        <f>[1]NL!F$499</f>
        <v>Koestraat</v>
      </c>
      <c r="AG32" s="31" t="str">
        <f>[1]NL!G$499</f>
        <v/>
      </c>
      <c r="AH32" s="31" t="str">
        <f>[1]NL!H$499</f>
        <v>Geleen</v>
      </c>
      <c r="AI32" s="31" t="str">
        <f>[1]NL!I$499</f>
        <v>6167RA</v>
      </c>
      <c r="AJ32" s="31">
        <f>[1]NL!J$499</f>
        <v>2800</v>
      </c>
      <c r="AK32" s="31">
        <f>[1]NL!K$499</f>
        <v>0</v>
      </c>
      <c r="AL32" s="31">
        <f>[1]NL!L$499</f>
        <v>0</v>
      </c>
      <c r="AM32" s="31">
        <f>[1]NL!M$499</f>
        <v>4780</v>
      </c>
      <c r="AN32" s="23" t="s">
        <v>808</v>
      </c>
      <c r="AO32" s="31"/>
    </row>
    <row r="33" spans="1:41" s="24" customFormat="1">
      <c r="A33" s="4" t="s">
        <v>8986</v>
      </c>
      <c r="B33" s="4">
        <v>2012</v>
      </c>
      <c r="C33" s="4" t="s">
        <v>9109</v>
      </c>
      <c r="D33" s="4" t="s">
        <v>9110</v>
      </c>
      <c r="E33" s="4" t="s">
        <v>152</v>
      </c>
      <c r="F33" s="4">
        <v>31</v>
      </c>
      <c r="G33" s="4" t="s">
        <v>9111</v>
      </c>
      <c r="H33" s="4" t="s">
        <v>9095</v>
      </c>
      <c r="I33" s="4" t="s">
        <v>6</v>
      </c>
      <c r="J33" s="4" t="s">
        <v>470</v>
      </c>
      <c r="K33" s="4">
        <v>70</v>
      </c>
      <c r="L33" s="4" t="s">
        <v>6024</v>
      </c>
      <c r="M33" s="4"/>
      <c r="N33" s="4"/>
      <c r="O33" s="4"/>
      <c r="P33" s="4"/>
      <c r="Q33" s="4">
        <v>1805.97648</v>
      </c>
      <c r="R33" s="4">
        <v>1.488</v>
      </c>
      <c r="S33" s="4">
        <v>42.737000000000002</v>
      </c>
      <c r="T33" s="4">
        <v>0</v>
      </c>
      <c r="U33" s="4" t="s">
        <v>9112</v>
      </c>
      <c r="V33" s="4"/>
      <c r="W33" s="4"/>
      <c r="X33" s="4"/>
      <c r="Y33" s="4"/>
      <c r="Z33" s="4"/>
      <c r="AA33" s="4"/>
      <c r="AB33" s="28" t="str">
        <f>[1]NL!B$499</f>
        <v>4.(a)</v>
      </c>
      <c r="AC33" s="31" t="str">
        <f>[1]NL!C$499</f>
        <v>Chemelot</v>
      </c>
      <c r="AD33" s="31" t="str">
        <f>[1]NL!D$499</f>
        <v>Chemelot Site Permit BV</v>
      </c>
      <c r="AE33" s="31">
        <f>[1]NL!E$499</f>
        <v>10390</v>
      </c>
      <c r="AF33" s="31" t="str">
        <f>[1]NL!F$499</f>
        <v>Koestraat</v>
      </c>
      <c r="AG33" s="31" t="str">
        <f>[1]NL!G$499</f>
        <v/>
      </c>
      <c r="AH33" s="31" t="str">
        <f>[1]NL!H$499</f>
        <v>Geleen</v>
      </c>
      <c r="AI33" s="31" t="str">
        <f>[1]NL!I$499</f>
        <v>6167RA</v>
      </c>
      <c r="AJ33" s="31">
        <f>[1]NL!J$499</f>
        <v>2800</v>
      </c>
      <c r="AK33" s="31">
        <f>[1]NL!K$499</f>
        <v>0</v>
      </c>
      <c r="AL33" s="31">
        <f>[1]NL!L$499</f>
        <v>0</v>
      </c>
      <c r="AM33" s="31">
        <f>[1]NL!M$499</f>
        <v>4780</v>
      </c>
      <c r="AN33" s="23" t="s">
        <v>808</v>
      </c>
      <c r="AO33" s="31"/>
    </row>
    <row r="34" spans="1:41" s="24" customFormat="1">
      <c r="A34" s="4" t="s">
        <v>8986</v>
      </c>
      <c r="B34" s="4">
        <v>2012</v>
      </c>
      <c r="C34" s="4" t="s">
        <v>9113</v>
      </c>
      <c r="D34" s="4" t="s">
        <v>9114</v>
      </c>
      <c r="E34" s="4" t="s">
        <v>157</v>
      </c>
      <c r="F34" s="4">
        <v>32</v>
      </c>
      <c r="G34" s="4" t="s">
        <v>9115</v>
      </c>
      <c r="H34" s="4" t="s">
        <v>9095</v>
      </c>
      <c r="I34" s="4" t="s">
        <v>6</v>
      </c>
      <c r="J34" s="4" t="s">
        <v>470</v>
      </c>
      <c r="K34" s="4">
        <v>70</v>
      </c>
      <c r="L34" s="4" t="s">
        <v>6024</v>
      </c>
      <c r="M34" s="4"/>
      <c r="N34" s="4"/>
      <c r="O34" s="4">
        <v>0.39150000000000001</v>
      </c>
      <c r="P34" s="4"/>
      <c r="Q34" s="4"/>
      <c r="R34" s="4">
        <v>0.01</v>
      </c>
      <c r="S34" s="4">
        <v>1.2999999999999999E-2</v>
      </c>
      <c r="T34" s="4">
        <v>1E-3</v>
      </c>
      <c r="U34" s="4" t="s">
        <v>9116</v>
      </c>
      <c r="V34" s="4"/>
      <c r="W34" s="4"/>
      <c r="X34" s="4"/>
      <c r="Y34" s="4"/>
      <c r="Z34" s="4"/>
      <c r="AA34" s="4"/>
      <c r="AB34" s="28" t="str">
        <f>[1]NL!B$499</f>
        <v>4.(a)</v>
      </c>
      <c r="AC34" s="31" t="str">
        <f>[1]NL!C$499</f>
        <v>Chemelot</v>
      </c>
      <c r="AD34" s="31" t="str">
        <f>[1]NL!D$499</f>
        <v>Chemelot Site Permit BV</v>
      </c>
      <c r="AE34" s="31">
        <f>[1]NL!E$499</f>
        <v>10390</v>
      </c>
      <c r="AF34" s="31" t="str">
        <f>[1]NL!F$499</f>
        <v>Koestraat</v>
      </c>
      <c r="AG34" s="31" t="str">
        <f>[1]NL!G$499</f>
        <v/>
      </c>
      <c r="AH34" s="31" t="str">
        <f>[1]NL!H$499</f>
        <v>Geleen</v>
      </c>
      <c r="AI34" s="31" t="str">
        <f>[1]NL!I$499</f>
        <v>6167RA</v>
      </c>
      <c r="AJ34" s="31">
        <f>[1]NL!J$499</f>
        <v>2800</v>
      </c>
      <c r="AK34" s="31">
        <f>[1]NL!K$499</f>
        <v>0</v>
      </c>
      <c r="AL34" s="31">
        <f>[1]NL!L$499</f>
        <v>0</v>
      </c>
      <c r="AM34" s="31">
        <f>[1]NL!M$499</f>
        <v>4780</v>
      </c>
      <c r="AN34" s="23" t="s">
        <v>808</v>
      </c>
      <c r="AO34" s="31"/>
    </row>
    <row r="35" spans="1:41" s="31" customFormat="1">
      <c r="A35" s="4" t="s">
        <v>8986</v>
      </c>
      <c r="B35" s="4">
        <v>2012</v>
      </c>
      <c r="C35" s="4" t="s">
        <v>9117</v>
      </c>
      <c r="D35" s="4" t="s">
        <v>9118</v>
      </c>
      <c r="E35" s="4" t="s">
        <v>162</v>
      </c>
      <c r="F35" s="4">
        <v>33</v>
      </c>
      <c r="G35" s="4" t="s">
        <v>9119</v>
      </c>
      <c r="H35" s="4" t="s">
        <v>9095</v>
      </c>
      <c r="I35" s="4" t="s">
        <v>6</v>
      </c>
      <c r="J35" s="4" t="s">
        <v>470</v>
      </c>
      <c r="K35" s="4">
        <v>140</v>
      </c>
      <c r="L35" s="4" t="s">
        <v>6024</v>
      </c>
      <c r="M35" s="4"/>
      <c r="N35" s="4"/>
      <c r="O35" s="4"/>
      <c r="P35" s="4"/>
      <c r="Q35" s="4">
        <v>1824.3280799999998</v>
      </c>
      <c r="R35" s="4">
        <v>1.5049999999999999</v>
      </c>
      <c r="S35" s="4">
        <v>38.006</v>
      </c>
      <c r="T35" s="4">
        <v>0</v>
      </c>
      <c r="U35" s="4" t="s">
        <v>9120</v>
      </c>
      <c r="V35" s="4"/>
      <c r="W35" s="4"/>
      <c r="X35" s="4"/>
      <c r="Y35" s="4"/>
      <c r="Z35" s="4"/>
      <c r="AA35" s="4"/>
      <c r="AB35" s="28" t="str">
        <f>[1]NL!B$499</f>
        <v>4.(a)</v>
      </c>
      <c r="AC35" s="31" t="str">
        <f>[1]NL!C$499</f>
        <v>Chemelot</v>
      </c>
      <c r="AD35" s="31" t="str">
        <f>[1]NL!D$499</f>
        <v>Chemelot Site Permit BV</v>
      </c>
      <c r="AE35" s="31">
        <f>[1]NL!E$499</f>
        <v>10390</v>
      </c>
      <c r="AF35" s="31" t="str">
        <f>[1]NL!F$499</f>
        <v>Koestraat</v>
      </c>
      <c r="AG35" s="31" t="str">
        <f>[1]NL!G$499</f>
        <v/>
      </c>
      <c r="AH35" s="31" t="str">
        <f>[1]NL!H$499</f>
        <v>Geleen</v>
      </c>
      <c r="AI35" s="31" t="str">
        <f>[1]NL!I$499</f>
        <v>6167RA</v>
      </c>
      <c r="AJ35" s="31">
        <f>[1]NL!J$499</f>
        <v>2800</v>
      </c>
      <c r="AK35" s="31">
        <f>[1]NL!K$499</f>
        <v>0</v>
      </c>
      <c r="AL35" s="31">
        <f>[1]NL!L$499</f>
        <v>0</v>
      </c>
      <c r="AM35" s="31">
        <f>[1]NL!M$499</f>
        <v>4780</v>
      </c>
      <c r="AN35" s="23" t="s">
        <v>808</v>
      </c>
    </row>
    <row r="36" spans="1:41" s="31" customFormat="1">
      <c r="A36" s="4" t="s">
        <v>8986</v>
      </c>
      <c r="B36" s="4">
        <v>2012</v>
      </c>
      <c r="C36" s="4" t="s">
        <v>9121</v>
      </c>
      <c r="D36" s="4" t="s">
        <v>9122</v>
      </c>
      <c r="E36" s="4" t="s">
        <v>167</v>
      </c>
      <c r="F36" s="4">
        <v>34</v>
      </c>
      <c r="G36" s="4" t="s">
        <v>9123</v>
      </c>
      <c r="H36" s="4" t="s">
        <v>9095</v>
      </c>
      <c r="I36" s="4" t="s">
        <v>6</v>
      </c>
      <c r="J36" s="4" t="s">
        <v>470</v>
      </c>
      <c r="K36" s="4">
        <v>121</v>
      </c>
      <c r="L36" s="4" t="s">
        <v>6024</v>
      </c>
      <c r="M36" s="4"/>
      <c r="N36" s="4"/>
      <c r="O36" s="4"/>
      <c r="P36" s="4"/>
      <c r="Q36" s="4">
        <v>679.48595999999998</v>
      </c>
      <c r="R36" s="4">
        <v>0.52400000000000002</v>
      </c>
      <c r="S36" s="4">
        <v>11.555999999999999</v>
      </c>
      <c r="T36" s="4">
        <v>0</v>
      </c>
      <c r="U36" s="4" t="s">
        <v>9124</v>
      </c>
      <c r="V36" s="4"/>
      <c r="W36" s="4"/>
      <c r="X36" s="4"/>
      <c r="Y36" s="4"/>
      <c r="Z36" s="4"/>
      <c r="AA36" s="4"/>
      <c r="AB36" s="28" t="str">
        <f>[1]NL!B$499</f>
        <v>4.(a)</v>
      </c>
      <c r="AC36" s="31" t="str">
        <f>[1]NL!C$499</f>
        <v>Chemelot</v>
      </c>
      <c r="AD36" s="31" t="str">
        <f>[1]NL!D$499</f>
        <v>Chemelot Site Permit BV</v>
      </c>
      <c r="AE36" s="31">
        <f>[1]NL!E$499</f>
        <v>10390</v>
      </c>
      <c r="AF36" s="31" t="str">
        <f>[1]NL!F$499</f>
        <v>Koestraat</v>
      </c>
      <c r="AG36" s="31" t="str">
        <f>[1]NL!G$499</f>
        <v/>
      </c>
      <c r="AH36" s="31" t="str">
        <f>[1]NL!H$499</f>
        <v>Geleen</v>
      </c>
      <c r="AI36" s="31" t="str">
        <f>[1]NL!I$499</f>
        <v>6167RA</v>
      </c>
      <c r="AJ36" s="31">
        <f>[1]NL!J$499</f>
        <v>2800</v>
      </c>
      <c r="AK36" s="31">
        <f>[1]NL!K$499</f>
        <v>0</v>
      </c>
      <c r="AL36" s="31">
        <f>[1]NL!L$499</f>
        <v>0</v>
      </c>
      <c r="AM36" s="31">
        <f>[1]NL!M$499</f>
        <v>4780</v>
      </c>
      <c r="AN36" s="23" t="s">
        <v>808</v>
      </c>
    </row>
    <row r="37" spans="1:41" s="31" customFormat="1">
      <c r="A37" s="4" t="s">
        <v>8986</v>
      </c>
      <c r="B37" s="4">
        <v>2012</v>
      </c>
      <c r="C37" s="4" t="s">
        <v>9125</v>
      </c>
      <c r="D37" s="4" t="s">
        <v>9126</v>
      </c>
      <c r="E37" s="4" t="s">
        <v>172</v>
      </c>
      <c r="F37" s="4">
        <v>35</v>
      </c>
      <c r="G37" s="4" t="s">
        <v>9127</v>
      </c>
      <c r="H37" s="4" t="s">
        <v>9095</v>
      </c>
      <c r="I37" s="4" t="s">
        <v>6</v>
      </c>
      <c r="J37" s="4" t="s">
        <v>470</v>
      </c>
      <c r="K37" s="4">
        <v>130</v>
      </c>
      <c r="L37" s="4" t="s">
        <v>6024</v>
      </c>
      <c r="M37" s="4"/>
      <c r="N37" s="4"/>
      <c r="O37" s="4"/>
      <c r="P37" s="4"/>
      <c r="Q37" s="4">
        <v>210.04347000000001</v>
      </c>
      <c r="R37" s="4">
        <v>0.17</v>
      </c>
      <c r="S37" s="4">
        <v>2.101</v>
      </c>
      <c r="T37" s="4">
        <v>0</v>
      </c>
      <c r="U37" s="4" t="s">
        <v>9128</v>
      </c>
      <c r="V37" s="4"/>
      <c r="W37" s="4"/>
      <c r="X37" s="4"/>
      <c r="Y37" s="4"/>
      <c r="Z37" s="4"/>
      <c r="AA37" s="4"/>
      <c r="AB37" s="28" t="str">
        <f>[1]NL!B$499</f>
        <v>4.(a)</v>
      </c>
      <c r="AC37" s="31" t="str">
        <f>[1]NL!C$499</f>
        <v>Chemelot</v>
      </c>
      <c r="AD37" s="31" t="str">
        <f>[1]NL!D$499</f>
        <v>Chemelot Site Permit BV</v>
      </c>
      <c r="AE37" s="31">
        <f>[1]NL!E$499</f>
        <v>10390</v>
      </c>
      <c r="AF37" s="31" t="str">
        <f>[1]NL!F$499</f>
        <v>Koestraat</v>
      </c>
      <c r="AG37" s="31" t="str">
        <f>[1]NL!G$499</f>
        <v/>
      </c>
      <c r="AH37" s="31" t="str">
        <f>[1]NL!H$499</f>
        <v>Geleen</v>
      </c>
      <c r="AI37" s="31" t="str">
        <f>[1]NL!I$499</f>
        <v>6167RA</v>
      </c>
      <c r="AJ37" s="31">
        <f>[1]NL!J$499</f>
        <v>2800</v>
      </c>
      <c r="AK37" s="31">
        <f>[1]NL!K$499</f>
        <v>0</v>
      </c>
      <c r="AL37" s="31">
        <f>[1]NL!L$499</f>
        <v>0</v>
      </c>
      <c r="AM37" s="31">
        <f>[1]NL!M$499</f>
        <v>4780</v>
      </c>
      <c r="AN37" s="23" t="s">
        <v>808</v>
      </c>
    </row>
    <row r="38" spans="1:41" s="31" customFormat="1">
      <c r="A38" s="4" t="s">
        <v>8986</v>
      </c>
      <c r="B38" s="4">
        <v>2012</v>
      </c>
      <c r="C38" s="4" t="s">
        <v>9129</v>
      </c>
      <c r="D38" s="4" t="s">
        <v>9130</v>
      </c>
      <c r="E38" s="4" t="s">
        <v>177</v>
      </c>
      <c r="F38" s="4">
        <v>36</v>
      </c>
      <c r="G38" s="4" t="s">
        <v>9131</v>
      </c>
      <c r="H38" s="4" t="s">
        <v>9095</v>
      </c>
      <c r="I38" s="4" t="s">
        <v>6</v>
      </c>
      <c r="J38" s="4" t="s">
        <v>470</v>
      </c>
      <c r="K38" s="4">
        <v>477</v>
      </c>
      <c r="L38" s="4" t="s">
        <v>6024</v>
      </c>
      <c r="M38" s="4"/>
      <c r="N38" s="4"/>
      <c r="O38" s="4"/>
      <c r="P38" s="4"/>
      <c r="Q38" s="4">
        <v>14307.764800000001</v>
      </c>
      <c r="R38" s="4">
        <v>0</v>
      </c>
      <c r="S38" s="4">
        <v>423.666</v>
      </c>
      <c r="T38" s="4">
        <v>0</v>
      </c>
      <c r="U38" s="4" t="s">
        <v>9132</v>
      </c>
      <c r="V38" s="4"/>
      <c r="W38" s="4"/>
      <c r="X38" s="4"/>
      <c r="Y38" s="4"/>
      <c r="Z38" s="4"/>
      <c r="AA38" s="4"/>
      <c r="AB38" s="28" t="str">
        <f>[1]NL!B$499</f>
        <v>4.(a)</v>
      </c>
      <c r="AC38" s="31" t="str">
        <f>[1]NL!C$499</f>
        <v>Chemelot</v>
      </c>
      <c r="AD38" s="31" t="str">
        <f>[1]NL!D$499</f>
        <v>Chemelot Site Permit BV</v>
      </c>
      <c r="AE38" s="31">
        <f>[1]NL!E$499</f>
        <v>10390</v>
      </c>
      <c r="AF38" s="31" t="str">
        <f>[1]NL!F$499</f>
        <v>Koestraat</v>
      </c>
      <c r="AG38" s="31" t="str">
        <f>[1]NL!G$499</f>
        <v/>
      </c>
      <c r="AH38" s="31" t="str">
        <f>[1]NL!H$499</f>
        <v>Geleen</v>
      </c>
      <c r="AI38" s="31" t="str">
        <f>[1]NL!I$499</f>
        <v>6167RA</v>
      </c>
      <c r="AJ38" s="31">
        <f>[1]NL!J$499</f>
        <v>2800</v>
      </c>
      <c r="AK38" s="31">
        <f>[1]NL!K$499</f>
        <v>0</v>
      </c>
      <c r="AL38" s="31">
        <f>[1]NL!L$499</f>
        <v>0</v>
      </c>
      <c r="AM38" s="31">
        <f>[1]NL!M$499</f>
        <v>4780</v>
      </c>
      <c r="AN38" s="23" t="s">
        <v>808</v>
      </c>
    </row>
    <row r="39" spans="1:41" s="31" customFormat="1">
      <c r="A39" s="4" t="s">
        <v>8986</v>
      </c>
      <c r="B39" s="4">
        <v>2012</v>
      </c>
      <c r="C39" s="4" t="s">
        <v>9133</v>
      </c>
      <c r="D39" s="4" t="s">
        <v>9134</v>
      </c>
      <c r="E39" s="4" t="s">
        <v>181</v>
      </c>
      <c r="F39" s="4">
        <v>37</v>
      </c>
      <c r="G39" s="4" t="s">
        <v>9135</v>
      </c>
      <c r="H39" s="4" t="s">
        <v>9095</v>
      </c>
      <c r="I39" s="4" t="s">
        <v>6</v>
      </c>
      <c r="J39" s="4" t="s">
        <v>470</v>
      </c>
      <c r="K39" s="4">
        <v>805</v>
      </c>
      <c r="L39" s="4" t="s">
        <v>6024</v>
      </c>
      <c r="M39" s="4"/>
      <c r="N39" s="4"/>
      <c r="O39" s="4"/>
      <c r="P39" s="4"/>
      <c r="Q39" s="4">
        <v>16241.102070000001</v>
      </c>
      <c r="R39" s="4">
        <v>0</v>
      </c>
      <c r="S39" s="4">
        <v>572.22199999999998</v>
      </c>
      <c r="T39" s="4">
        <v>0</v>
      </c>
      <c r="U39" s="4" t="s">
        <v>9136</v>
      </c>
      <c r="V39" s="4"/>
      <c r="W39" s="4"/>
      <c r="X39" s="4"/>
      <c r="Y39" s="4"/>
      <c r="Z39" s="4"/>
      <c r="AA39" s="4"/>
      <c r="AB39" s="28" t="str">
        <f>[1]NL!B$499</f>
        <v>4.(a)</v>
      </c>
      <c r="AC39" s="31" t="str">
        <f>[1]NL!C$499</f>
        <v>Chemelot</v>
      </c>
      <c r="AD39" s="31" t="str">
        <f>[1]NL!D$499</f>
        <v>Chemelot Site Permit BV</v>
      </c>
      <c r="AE39" s="31">
        <f>[1]NL!E$499</f>
        <v>10390</v>
      </c>
      <c r="AF39" s="31" t="str">
        <f>[1]NL!F$499</f>
        <v>Koestraat</v>
      </c>
      <c r="AG39" s="31" t="str">
        <f>[1]NL!G$499</f>
        <v/>
      </c>
      <c r="AH39" s="31" t="str">
        <f>[1]NL!H$499</f>
        <v>Geleen</v>
      </c>
      <c r="AI39" s="31" t="str">
        <f>[1]NL!I$499</f>
        <v>6167RA</v>
      </c>
      <c r="AJ39" s="31">
        <f>[1]NL!J$499</f>
        <v>2800</v>
      </c>
      <c r="AK39" s="31">
        <f>[1]NL!K$499</f>
        <v>0</v>
      </c>
      <c r="AL39" s="31">
        <f>[1]NL!L$499</f>
        <v>0</v>
      </c>
      <c r="AM39" s="31">
        <f>[1]NL!M$499</f>
        <v>4780</v>
      </c>
      <c r="AN39" s="23" t="s">
        <v>808</v>
      </c>
    </row>
    <row r="40" spans="1:41" s="31" customFormat="1">
      <c r="A40" s="4" t="s">
        <v>8986</v>
      </c>
      <c r="B40" s="4">
        <v>2012</v>
      </c>
      <c r="C40" s="4" t="s">
        <v>9137</v>
      </c>
      <c r="D40" s="4" t="s">
        <v>9138</v>
      </c>
      <c r="E40" s="4" t="s">
        <v>185</v>
      </c>
      <c r="F40" s="4">
        <v>38</v>
      </c>
      <c r="G40" s="4" t="s">
        <v>9139</v>
      </c>
      <c r="H40" s="4" t="s">
        <v>9095</v>
      </c>
      <c r="I40" s="4" t="s">
        <v>6</v>
      </c>
      <c r="J40" s="4" t="s">
        <v>470</v>
      </c>
      <c r="K40" s="4">
        <v>630</v>
      </c>
      <c r="L40" s="4" t="s">
        <v>6019</v>
      </c>
      <c r="M40" s="4"/>
      <c r="N40" s="4"/>
      <c r="O40" s="4"/>
      <c r="P40" s="4">
        <v>13387.039714349998</v>
      </c>
      <c r="Q40" s="4"/>
      <c r="R40" s="4"/>
      <c r="S40" s="4">
        <v>438.95499999999998</v>
      </c>
      <c r="T40" s="4"/>
      <c r="U40" s="4" t="s">
        <v>9140</v>
      </c>
      <c r="V40" s="4"/>
      <c r="W40" s="4"/>
      <c r="X40" s="4"/>
      <c r="Y40" s="4"/>
      <c r="Z40" s="4"/>
      <c r="AA40" s="4"/>
      <c r="AB40" s="28" t="str">
        <f>[1]NL!B$499</f>
        <v>4.(a)</v>
      </c>
      <c r="AC40" s="31" t="str">
        <f>[1]NL!C$499</f>
        <v>Chemelot</v>
      </c>
      <c r="AD40" s="31" t="str">
        <f>[1]NL!D$499</f>
        <v>Chemelot Site Permit BV</v>
      </c>
      <c r="AE40" s="31">
        <f>[1]NL!E$499</f>
        <v>10390</v>
      </c>
      <c r="AF40" s="31" t="str">
        <f>[1]NL!F$499</f>
        <v>Koestraat</v>
      </c>
      <c r="AG40" s="31" t="str">
        <f>[1]NL!G$499</f>
        <v/>
      </c>
      <c r="AH40" s="31" t="str">
        <f>[1]NL!H$499</f>
        <v>Geleen</v>
      </c>
      <c r="AI40" s="31" t="str">
        <f>[1]NL!I$499</f>
        <v>6167RA</v>
      </c>
      <c r="AJ40" s="31">
        <f>[1]NL!J$499</f>
        <v>2800</v>
      </c>
      <c r="AK40" s="31">
        <f>[1]NL!K$499</f>
        <v>0</v>
      </c>
      <c r="AL40" s="31">
        <f>[1]NL!L$499</f>
        <v>0</v>
      </c>
      <c r="AM40" s="31">
        <f>[1]NL!M$499</f>
        <v>4780</v>
      </c>
      <c r="AN40" s="23" t="s">
        <v>808</v>
      </c>
    </row>
    <row r="41" spans="1:41" s="31" customFormat="1">
      <c r="A41" s="4" t="s">
        <v>8986</v>
      </c>
      <c r="B41" s="4">
        <v>2012</v>
      </c>
      <c r="C41" s="4" t="s">
        <v>9141</v>
      </c>
      <c r="D41" s="4" t="s">
        <v>9142</v>
      </c>
      <c r="E41" s="4" t="s">
        <v>190</v>
      </c>
      <c r="F41" s="4">
        <v>39</v>
      </c>
      <c r="G41" s="4" t="s">
        <v>9143</v>
      </c>
      <c r="H41" s="4" t="s">
        <v>9144</v>
      </c>
      <c r="I41" s="4" t="s">
        <v>6</v>
      </c>
      <c r="J41" s="4" t="s">
        <v>470</v>
      </c>
      <c r="K41" s="4">
        <v>57</v>
      </c>
      <c r="L41" s="4" t="s">
        <v>6024</v>
      </c>
      <c r="M41" s="4"/>
      <c r="N41" s="4"/>
      <c r="O41" s="4"/>
      <c r="P41" s="4">
        <v>338.83831679999997</v>
      </c>
      <c r="Q41" s="4"/>
      <c r="R41" s="4"/>
      <c r="S41" s="4">
        <v>7.6310000000000002</v>
      </c>
      <c r="T41" s="4"/>
      <c r="U41" s="4" t="s">
        <v>9145</v>
      </c>
      <c r="V41" s="4"/>
      <c r="W41" s="4"/>
      <c r="X41" s="4"/>
      <c r="Y41" s="4"/>
      <c r="Z41" s="4"/>
      <c r="AA41" s="4"/>
      <c r="AB41" s="28" t="str">
        <f>[1]NL!B$100</f>
        <v>4.(a)</v>
      </c>
      <c r="AC41" s="31" t="str">
        <f>[1]NL!C$100</f>
        <v>Croda International Plc</v>
      </c>
      <c r="AD41" s="31" t="str">
        <f>[1]NL!D$100</f>
        <v>Croda Nederland BV</v>
      </c>
      <c r="AE41" s="31">
        <f>[1]NL!E$100</f>
        <v>5981</v>
      </c>
      <c r="AF41" s="31" t="str">
        <f>[1]NL!F$100</f>
        <v>Buurtje</v>
      </c>
      <c r="AG41" s="31" t="str">
        <f>[1]NL!G$100</f>
        <v/>
      </c>
      <c r="AH41" s="31" t="str">
        <f>[1]NL!H$100</f>
        <v>Gouda</v>
      </c>
      <c r="AI41" s="31" t="str">
        <f>[1]NL!I$100</f>
        <v>2802BE</v>
      </c>
      <c r="AJ41" s="31">
        <f>[1]NL!J$100</f>
        <v>0</v>
      </c>
      <c r="AK41" s="31">
        <f>[1]NL!K$100</f>
        <v>0</v>
      </c>
      <c r="AL41" s="31">
        <f>[1]NL!L$100</f>
        <v>0</v>
      </c>
      <c r="AM41" s="31">
        <f>[1]NL!M$100</f>
        <v>0</v>
      </c>
      <c r="AN41" s="42" t="s">
        <v>808</v>
      </c>
    </row>
    <row r="42" spans="1:41" s="31" customFormat="1">
      <c r="A42" s="4" t="s">
        <v>8986</v>
      </c>
      <c r="B42" s="4">
        <v>2012</v>
      </c>
      <c r="C42" s="4" t="s">
        <v>9146</v>
      </c>
      <c r="D42" s="4" t="s">
        <v>9147</v>
      </c>
      <c r="E42" s="4" t="s">
        <v>195</v>
      </c>
      <c r="F42" s="4">
        <v>40</v>
      </c>
      <c r="G42" s="4" t="s">
        <v>9148</v>
      </c>
      <c r="H42" s="4" t="s">
        <v>9149</v>
      </c>
      <c r="I42" s="4" t="s">
        <v>6</v>
      </c>
      <c r="J42" s="4" t="s">
        <v>476</v>
      </c>
      <c r="K42" s="4">
        <v>660</v>
      </c>
      <c r="L42" s="4" t="s">
        <v>6019</v>
      </c>
      <c r="M42" s="4"/>
      <c r="N42" s="4"/>
      <c r="O42" s="4"/>
      <c r="P42" s="4">
        <v>293.21180339999995</v>
      </c>
      <c r="Q42" s="4"/>
      <c r="R42" s="4"/>
      <c r="S42" s="4">
        <v>10.733000000000001</v>
      </c>
      <c r="T42" s="4"/>
      <c r="U42" s="4" t="s">
        <v>9150</v>
      </c>
      <c r="V42" s="4"/>
      <c r="W42" s="4"/>
      <c r="X42" s="4"/>
      <c r="Y42" s="4"/>
      <c r="Z42" s="4"/>
      <c r="AA42" s="4"/>
      <c r="AB42" s="41" t="str">
        <f>[1]NL!B$763</f>
        <v>1.(c)</v>
      </c>
      <c r="AC42" s="24" t="str">
        <f>[1]NL!C$763</f>
        <v>Delesto B.V.</v>
      </c>
      <c r="AD42" s="24" t="str">
        <f>[1]NL!D$763</f>
        <v>Delesto BV</v>
      </c>
      <c r="AE42" s="24">
        <f>[1]NL!E$763</f>
        <v>5890</v>
      </c>
      <c r="AF42" s="24" t="str">
        <f>[1]NL!F$763</f>
        <v>Oosterhorn</v>
      </c>
      <c r="AG42" s="24" t="str">
        <f>[1]NL!G$763</f>
        <v/>
      </c>
      <c r="AH42" s="24" t="str">
        <f>[1]NL!H$763</f>
        <v>Farmsum</v>
      </c>
      <c r="AI42" s="24" t="str">
        <f>[1]NL!I$763</f>
        <v>9936HD</v>
      </c>
      <c r="AJ42" s="24">
        <f>[1]NL!J$763</f>
        <v>863</v>
      </c>
      <c r="AK42" s="24">
        <f>[1]NL!K$763</f>
        <v>0</v>
      </c>
      <c r="AL42" s="24">
        <f>[1]NL!L$763</f>
        <v>0</v>
      </c>
      <c r="AM42" s="24">
        <f>[1]NL!M$763</f>
        <v>863</v>
      </c>
      <c r="AN42" s="23" t="s">
        <v>808</v>
      </c>
      <c r="AO42" s="24"/>
    </row>
    <row r="43" spans="1:41" s="31" customFormat="1">
      <c r="A43" s="4" t="s">
        <v>8986</v>
      </c>
      <c r="B43" s="4">
        <v>2012</v>
      </c>
      <c r="C43" s="4" t="s">
        <v>9151</v>
      </c>
      <c r="D43" s="4" t="s">
        <v>9152</v>
      </c>
      <c r="E43" s="4" t="s">
        <v>199</v>
      </c>
      <c r="F43" s="4">
        <v>41</v>
      </c>
      <c r="G43" s="4" t="s">
        <v>9153</v>
      </c>
      <c r="H43" s="4" t="s">
        <v>9149</v>
      </c>
      <c r="I43" s="4" t="s">
        <v>6</v>
      </c>
      <c r="J43" s="4" t="s">
        <v>476</v>
      </c>
      <c r="K43" s="4">
        <v>660</v>
      </c>
      <c r="L43" s="4" t="s">
        <v>6019</v>
      </c>
      <c r="M43" s="4"/>
      <c r="N43" s="4"/>
      <c r="O43" s="4"/>
      <c r="P43" s="4">
        <v>419.70295904999995</v>
      </c>
      <c r="Q43" s="4">
        <v>205.77613680000002</v>
      </c>
      <c r="R43" s="4">
        <v>0</v>
      </c>
      <c r="S43" s="4">
        <v>13.347</v>
      </c>
      <c r="T43" s="4">
        <v>0</v>
      </c>
      <c r="U43" s="4" t="s">
        <v>9154</v>
      </c>
      <c r="V43" s="4"/>
      <c r="W43" s="4"/>
      <c r="X43" s="4"/>
      <c r="Y43" s="4"/>
      <c r="Z43" s="4"/>
      <c r="AA43" s="4"/>
      <c r="AB43" s="41" t="str">
        <f>[1]NL!B$763</f>
        <v>1.(c)</v>
      </c>
      <c r="AC43" s="24" t="str">
        <f>[1]NL!C$763</f>
        <v>Delesto B.V.</v>
      </c>
      <c r="AD43" s="24" t="str">
        <f>[1]NL!D$763</f>
        <v>Delesto BV</v>
      </c>
      <c r="AE43" s="24">
        <f>[1]NL!E$763</f>
        <v>5890</v>
      </c>
      <c r="AF43" s="24" t="str">
        <f>[1]NL!F$763</f>
        <v>Oosterhorn</v>
      </c>
      <c r="AG43" s="24" t="str">
        <f>[1]NL!G$763</f>
        <v/>
      </c>
      <c r="AH43" s="24" t="str">
        <f>[1]NL!H$763</f>
        <v>Farmsum</v>
      </c>
      <c r="AI43" s="24" t="str">
        <f>[1]NL!I$763</f>
        <v>9936HD</v>
      </c>
      <c r="AJ43" s="24">
        <f>[1]NL!J$763</f>
        <v>863</v>
      </c>
      <c r="AK43" s="24">
        <f>[1]NL!K$763</f>
        <v>0</v>
      </c>
      <c r="AL43" s="24">
        <f>[1]NL!L$763</f>
        <v>0</v>
      </c>
      <c r="AM43" s="24">
        <f>[1]NL!M$763</f>
        <v>863</v>
      </c>
      <c r="AN43" s="23" t="s">
        <v>808</v>
      </c>
    </row>
    <row r="44" spans="1:41" s="31" customFormat="1">
      <c r="A44" s="4" t="s">
        <v>8986</v>
      </c>
      <c r="B44" s="4">
        <v>2012</v>
      </c>
      <c r="C44" s="4" t="s">
        <v>9155</v>
      </c>
      <c r="D44" s="4" t="s">
        <v>9156</v>
      </c>
      <c r="E44" s="4" t="s">
        <v>205</v>
      </c>
      <c r="F44" s="4">
        <v>42</v>
      </c>
      <c r="G44" s="4" t="s">
        <v>9157</v>
      </c>
      <c r="H44" s="4" t="s">
        <v>9149</v>
      </c>
      <c r="I44" s="4" t="s">
        <v>6</v>
      </c>
      <c r="J44" s="4" t="s">
        <v>476</v>
      </c>
      <c r="K44" s="4">
        <v>660</v>
      </c>
      <c r="L44" s="4" t="s">
        <v>6019</v>
      </c>
      <c r="M44" s="4"/>
      <c r="N44" s="4"/>
      <c r="O44" s="4"/>
      <c r="P44" s="4">
        <v>320.83620824999997</v>
      </c>
      <c r="Q44" s="4">
        <v>77.345863200000011</v>
      </c>
      <c r="R44" s="4">
        <v>0</v>
      </c>
      <c r="S44" s="4">
        <v>12.483000000000001</v>
      </c>
      <c r="T44" s="4">
        <v>0</v>
      </c>
      <c r="U44" s="4" t="s">
        <v>9158</v>
      </c>
      <c r="V44" s="4"/>
      <c r="W44" s="4"/>
      <c r="X44" s="4"/>
      <c r="Y44" s="4"/>
      <c r="Z44" s="4"/>
      <c r="AA44" s="4"/>
      <c r="AB44" s="41" t="str">
        <f>[1]NL!B$763</f>
        <v>1.(c)</v>
      </c>
      <c r="AC44" s="24" t="str">
        <f>[1]NL!C$763</f>
        <v>Delesto B.V.</v>
      </c>
      <c r="AD44" s="24" t="str">
        <f>[1]NL!D$763</f>
        <v>Delesto BV</v>
      </c>
      <c r="AE44" s="24">
        <f>[1]NL!E$763</f>
        <v>5890</v>
      </c>
      <c r="AF44" s="24" t="str">
        <f>[1]NL!F$763</f>
        <v>Oosterhorn</v>
      </c>
      <c r="AG44" s="24" t="str">
        <f>[1]NL!G$763</f>
        <v/>
      </c>
      <c r="AH44" s="24" t="str">
        <f>[1]NL!H$763</f>
        <v>Farmsum</v>
      </c>
      <c r="AI44" s="24" t="str">
        <f>[1]NL!I$763</f>
        <v>9936HD</v>
      </c>
      <c r="AJ44" s="24">
        <f>[1]NL!J$763</f>
        <v>863</v>
      </c>
      <c r="AK44" s="24">
        <f>[1]NL!K$763</f>
        <v>0</v>
      </c>
      <c r="AL44" s="24">
        <f>[1]NL!L$763</f>
        <v>0</v>
      </c>
      <c r="AM44" s="24">
        <f>[1]NL!M$763</f>
        <v>863</v>
      </c>
      <c r="AN44" s="23" t="s">
        <v>808</v>
      </c>
    </row>
    <row r="45" spans="1:41" s="31" customFormat="1">
      <c r="A45" s="4" t="s">
        <v>8986</v>
      </c>
      <c r="B45" s="4">
        <v>2012</v>
      </c>
      <c r="C45" s="4" t="s">
        <v>9159</v>
      </c>
      <c r="D45" s="4" t="s">
        <v>9160</v>
      </c>
      <c r="E45" s="4" t="s">
        <v>209</v>
      </c>
      <c r="F45" s="4">
        <v>43</v>
      </c>
      <c r="G45" s="4" t="s">
        <v>9161</v>
      </c>
      <c r="H45" s="4" t="s">
        <v>9149</v>
      </c>
      <c r="I45" s="4" t="s">
        <v>6</v>
      </c>
      <c r="J45" s="4" t="s">
        <v>476</v>
      </c>
      <c r="K45" s="4">
        <v>660</v>
      </c>
      <c r="L45" s="4" t="s">
        <v>6019</v>
      </c>
      <c r="M45" s="4"/>
      <c r="N45" s="4"/>
      <c r="O45" s="4"/>
      <c r="P45" s="4">
        <v>4155.8352164999997</v>
      </c>
      <c r="Q45" s="4"/>
      <c r="R45" s="4"/>
      <c r="S45" s="4">
        <v>110.747</v>
      </c>
      <c r="T45" s="4"/>
      <c r="U45" s="4" t="s">
        <v>9162</v>
      </c>
      <c r="V45" s="4"/>
      <c r="W45" s="4"/>
      <c r="X45" s="4"/>
      <c r="Y45" s="4"/>
      <c r="Z45" s="4"/>
      <c r="AA45" s="4"/>
      <c r="AB45" s="41" t="str">
        <f>[1]NL!B$763</f>
        <v>1.(c)</v>
      </c>
      <c r="AC45" s="24" t="str">
        <f>[1]NL!C$763</f>
        <v>Delesto B.V.</v>
      </c>
      <c r="AD45" s="24" t="str">
        <f>[1]NL!D$763</f>
        <v>Delesto BV</v>
      </c>
      <c r="AE45" s="24">
        <f>[1]NL!E$763</f>
        <v>5890</v>
      </c>
      <c r="AF45" s="24" t="str">
        <f>[1]NL!F$763</f>
        <v>Oosterhorn</v>
      </c>
      <c r="AG45" s="24" t="str">
        <f>[1]NL!G$763</f>
        <v/>
      </c>
      <c r="AH45" s="24" t="str">
        <f>[1]NL!H$763</f>
        <v>Farmsum</v>
      </c>
      <c r="AI45" s="24" t="str">
        <f>[1]NL!I$763</f>
        <v>9936HD</v>
      </c>
      <c r="AJ45" s="24">
        <f>[1]NL!J$763</f>
        <v>863</v>
      </c>
      <c r="AK45" s="24">
        <f>[1]NL!K$763</f>
        <v>0</v>
      </c>
      <c r="AL45" s="24">
        <f>[1]NL!L$763</f>
        <v>0</v>
      </c>
      <c r="AM45" s="24">
        <f>[1]NL!M$763</f>
        <v>863</v>
      </c>
      <c r="AN45" s="23" t="s">
        <v>808</v>
      </c>
    </row>
    <row r="46" spans="1:41" s="31" customFormat="1">
      <c r="A46" s="4" t="s">
        <v>8986</v>
      </c>
      <c r="B46" s="4">
        <v>2012</v>
      </c>
      <c r="C46" s="4" t="s">
        <v>9163</v>
      </c>
      <c r="D46" s="4" t="s">
        <v>9164</v>
      </c>
      <c r="E46" s="4" t="s">
        <v>213</v>
      </c>
      <c r="F46" s="4">
        <v>44</v>
      </c>
      <c r="G46" s="4" t="s">
        <v>9165</v>
      </c>
      <c r="H46" s="4" t="s">
        <v>9166</v>
      </c>
      <c r="I46" s="4" t="s">
        <v>6</v>
      </c>
      <c r="J46" s="4" t="s">
        <v>470</v>
      </c>
      <c r="K46" s="4">
        <v>59.3</v>
      </c>
      <c r="L46" s="4" t="s">
        <v>6024</v>
      </c>
      <c r="M46" s="4"/>
      <c r="N46" s="4"/>
      <c r="O46" s="4"/>
      <c r="P46" s="4"/>
      <c r="Q46" s="4">
        <v>1295.4323199999999</v>
      </c>
      <c r="R46" s="4"/>
      <c r="S46" s="4">
        <v>36.222999999999999</v>
      </c>
      <c r="T46" s="4">
        <v>0.34</v>
      </c>
      <c r="U46" s="4" t="s">
        <v>9167</v>
      </c>
      <c r="V46" s="4"/>
      <c r="W46" s="4"/>
      <c r="X46" s="4"/>
      <c r="Y46" s="4"/>
      <c r="Z46" s="4"/>
      <c r="AA46" s="4"/>
      <c r="AB46" s="41" t="str">
        <f>[1]NL!B$302</f>
        <v>4.(a)</v>
      </c>
      <c r="AC46" s="24" t="str">
        <f>[1]NL!C$302</f>
        <v>DOW Benelux B.V.</v>
      </c>
      <c r="AD46" s="24" t="str">
        <f>[1]NL!D$302</f>
        <v>Dow Benelux BV (Hoek)</v>
      </c>
      <c r="AE46" s="24">
        <f>[1]NL!E$302</f>
        <v>9981</v>
      </c>
      <c r="AF46" s="24" t="str">
        <f>[1]NL!F$302</f>
        <v>Herbert H. Dowweg</v>
      </c>
      <c r="AG46" s="24" t="str">
        <f>[1]NL!G$302</f>
        <v/>
      </c>
      <c r="AH46" s="24" t="str">
        <f>[1]NL!H$302</f>
        <v>Hoek</v>
      </c>
      <c r="AI46" s="24" t="str">
        <f>[1]NL!I$302</f>
        <v>4542NM</v>
      </c>
      <c r="AJ46" s="24">
        <f>[1]NL!J$302</f>
        <v>2030</v>
      </c>
      <c r="AK46" s="24">
        <f>[1]NL!K$302</f>
        <v>0</v>
      </c>
      <c r="AL46" s="24">
        <f>[1]NL!L$302</f>
        <v>118</v>
      </c>
      <c r="AM46" s="24">
        <f>[1]NL!M$302</f>
        <v>2860</v>
      </c>
      <c r="AN46" s="23" t="s">
        <v>808</v>
      </c>
      <c r="AO46" s="24"/>
    </row>
    <row r="47" spans="1:41" s="31" customFormat="1">
      <c r="A47" s="4" t="s">
        <v>8986</v>
      </c>
      <c r="B47" s="4">
        <v>2012</v>
      </c>
      <c r="C47" s="4" t="s">
        <v>9168</v>
      </c>
      <c r="D47" s="4" t="s">
        <v>9169</v>
      </c>
      <c r="E47" s="4" t="s">
        <v>217</v>
      </c>
      <c r="F47" s="4">
        <v>45</v>
      </c>
      <c r="G47" s="4" t="s">
        <v>9170</v>
      </c>
      <c r="H47" s="4" t="s">
        <v>9166</v>
      </c>
      <c r="I47" s="4" t="s">
        <v>6</v>
      </c>
      <c r="J47" s="4" t="s">
        <v>470</v>
      </c>
      <c r="K47" s="4">
        <v>59.3</v>
      </c>
      <c r="L47" s="4" t="s">
        <v>6024</v>
      </c>
      <c r="M47" s="4"/>
      <c r="N47" s="4"/>
      <c r="O47" s="4"/>
      <c r="P47" s="4"/>
      <c r="Q47" s="4">
        <v>1286.35871</v>
      </c>
      <c r="R47" s="4"/>
      <c r="S47" s="4">
        <v>41.292000000000002</v>
      </c>
      <c r="T47" s="4">
        <v>0.42</v>
      </c>
      <c r="U47" s="4" t="s">
        <v>9171</v>
      </c>
      <c r="V47" s="4"/>
      <c r="W47" s="4"/>
      <c r="X47" s="4"/>
      <c r="Y47" s="4"/>
      <c r="Z47" s="4"/>
      <c r="AA47" s="4"/>
      <c r="AB47" s="41" t="str">
        <f>[1]NL!B$302</f>
        <v>4.(a)</v>
      </c>
      <c r="AC47" s="24" t="str">
        <f>[1]NL!C$302</f>
        <v>DOW Benelux B.V.</v>
      </c>
      <c r="AD47" s="24" t="str">
        <f>[1]NL!D$302</f>
        <v>Dow Benelux BV (Hoek)</v>
      </c>
      <c r="AE47" s="24">
        <f>[1]NL!E$302</f>
        <v>9981</v>
      </c>
      <c r="AF47" s="24" t="str">
        <f>[1]NL!F$302</f>
        <v>Herbert H. Dowweg</v>
      </c>
      <c r="AG47" s="24" t="str">
        <f>[1]NL!G$302</f>
        <v/>
      </c>
      <c r="AH47" s="24" t="str">
        <f>[1]NL!H$302</f>
        <v>Hoek</v>
      </c>
      <c r="AI47" s="24" t="str">
        <f>[1]NL!I$302</f>
        <v>4542NM</v>
      </c>
      <c r="AJ47" s="24">
        <f>[1]NL!J$302</f>
        <v>2030</v>
      </c>
      <c r="AK47" s="24">
        <f>[1]NL!K$302</f>
        <v>0</v>
      </c>
      <c r="AL47" s="24">
        <f>[1]NL!L$302</f>
        <v>118</v>
      </c>
      <c r="AM47" s="24">
        <f>[1]NL!M$302</f>
        <v>2860</v>
      </c>
      <c r="AN47" s="23" t="s">
        <v>808</v>
      </c>
      <c r="AO47" s="24"/>
    </row>
    <row r="48" spans="1:41" s="31" customFormat="1">
      <c r="A48" s="4" t="s">
        <v>8986</v>
      </c>
      <c r="B48" s="4">
        <v>2012</v>
      </c>
      <c r="C48" s="4" t="s">
        <v>9172</v>
      </c>
      <c r="D48" s="4" t="s">
        <v>9173</v>
      </c>
      <c r="E48" s="4" t="s">
        <v>221</v>
      </c>
      <c r="F48" s="4">
        <v>46</v>
      </c>
      <c r="G48" s="4" t="s">
        <v>9174</v>
      </c>
      <c r="H48" s="4" t="s">
        <v>9166</v>
      </c>
      <c r="I48" s="4" t="s">
        <v>6</v>
      </c>
      <c r="J48" s="4" t="s">
        <v>470</v>
      </c>
      <c r="K48" s="4">
        <v>56.9</v>
      </c>
      <c r="L48" s="4" t="s">
        <v>6024</v>
      </c>
      <c r="M48" s="4"/>
      <c r="N48" s="4"/>
      <c r="O48" s="4"/>
      <c r="P48" s="4"/>
      <c r="Q48" s="4">
        <v>1241.3128000000002</v>
      </c>
      <c r="R48" s="4"/>
      <c r="S48" s="4">
        <v>37.371000000000002</v>
      </c>
      <c r="T48" s="4">
        <v>1.43</v>
      </c>
      <c r="U48" s="4" t="s">
        <v>9175</v>
      </c>
      <c r="V48" s="4"/>
      <c r="W48" s="4"/>
      <c r="X48" s="4"/>
      <c r="Y48" s="4"/>
      <c r="Z48" s="4"/>
      <c r="AA48" s="4"/>
      <c r="AB48" s="41" t="str">
        <f>[1]NL!B$302</f>
        <v>4.(a)</v>
      </c>
      <c r="AC48" s="24" t="str">
        <f>[1]NL!C$302</f>
        <v>DOW Benelux B.V.</v>
      </c>
      <c r="AD48" s="24" t="str">
        <f>[1]NL!D$302</f>
        <v>Dow Benelux BV (Hoek)</v>
      </c>
      <c r="AE48" s="24">
        <f>[1]NL!E$302</f>
        <v>9981</v>
      </c>
      <c r="AF48" s="24" t="str">
        <f>[1]NL!F$302</f>
        <v>Herbert H. Dowweg</v>
      </c>
      <c r="AG48" s="24" t="str">
        <f>[1]NL!G$302</f>
        <v/>
      </c>
      <c r="AH48" s="24" t="str">
        <f>[1]NL!H$302</f>
        <v>Hoek</v>
      </c>
      <c r="AI48" s="24" t="str">
        <f>[1]NL!I$302</f>
        <v>4542NM</v>
      </c>
      <c r="AJ48" s="24">
        <f>[1]NL!J$302</f>
        <v>2030</v>
      </c>
      <c r="AK48" s="24">
        <f>[1]NL!K$302</f>
        <v>0</v>
      </c>
      <c r="AL48" s="24">
        <f>[1]NL!L$302</f>
        <v>118</v>
      </c>
      <c r="AM48" s="24">
        <f>[1]NL!M$302</f>
        <v>2860</v>
      </c>
      <c r="AN48" s="23" t="s">
        <v>808</v>
      </c>
      <c r="AO48" s="24"/>
    </row>
    <row r="49" spans="1:41" s="31" customFormat="1">
      <c r="A49" s="4" t="s">
        <v>8986</v>
      </c>
      <c r="B49" s="4">
        <v>2012</v>
      </c>
      <c r="C49" s="4" t="s">
        <v>9176</v>
      </c>
      <c r="D49" s="4" t="s">
        <v>9177</v>
      </c>
      <c r="E49" s="4" t="s">
        <v>225</v>
      </c>
      <c r="F49" s="4">
        <v>47</v>
      </c>
      <c r="G49" s="4" t="s">
        <v>9178</v>
      </c>
      <c r="H49" s="4" t="s">
        <v>9166</v>
      </c>
      <c r="I49" s="4" t="s">
        <v>6</v>
      </c>
      <c r="J49" s="4" t="s">
        <v>470</v>
      </c>
      <c r="K49" s="4">
        <v>56.9</v>
      </c>
      <c r="L49" s="4" t="s">
        <v>6024</v>
      </c>
      <c r="M49" s="4"/>
      <c r="N49" s="4"/>
      <c r="O49" s="4"/>
      <c r="P49" s="4"/>
      <c r="Q49" s="4">
        <v>1134.63077</v>
      </c>
      <c r="R49" s="4"/>
      <c r="S49" s="4">
        <v>37.737000000000002</v>
      </c>
      <c r="T49" s="4">
        <v>1.35</v>
      </c>
      <c r="U49" s="4" t="s">
        <v>9179</v>
      </c>
      <c r="V49" s="4"/>
      <c r="W49" s="4"/>
      <c r="X49" s="4"/>
      <c r="Y49" s="4"/>
      <c r="Z49" s="4"/>
      <c r="AA49" s="4"/>
      <c r="AB49" s="41" t="str">
        <f>[1]NL!B$302</f>
        <v>4.(a)</v>
      </c>
      <c r="AC49" s="24" t="str">
        <f>[1]NL!C$302</f>
        <v>DOW Benelux B.V.</v>
      </c>
      <c r="AD49" s="24" t="str">
        <f>[1]NL!D$302</f>
        <v>Dow Benelux BV (Hoek)</v>
      </c>
      <c r="AE49" s="24">
        <f>[1]NL!E$302</f>
        <v>9981</v>
      </c>
      <c r="AF49" s="24" t="str">
        <f>[1]NL!F$302</f>
        <v>Herbert H. Dowweg</v>
      </c>
      <c r="AG49" s="24" t="str">
        <f>[1]NL!G$302</f>
        <v/>
      </c>
      <c r="AH49" s="24" t="str">
        <f>[1]NL!H$302</f>
        <v>Hoek</v>
      </c>
      <c r="AI49" s="24" t="str">
        <f>[1]NL!I$302</f>
        <v>4542NM</v>
      </c>
      <c r="AJ49" s="24">
        <f>[1]NL!J$302</f>
        <v>2030</v>
      </c>
      <c r="AK49" s="24">
        <f>[1]NL!K$302</f>
        <v>0</v>
      </c>
      <c r="AL49" s="24">
        <f>[1]NL!L$302</f>
        <v>118</v>
      </c>
      <c r="AM49" s="24">
        <f>[1]NL!M$302</f>
        <v>2860</v>
      </c>
      <c r="AN49" s="23" t="s">
        <v>808</v>
      </c>
      <c r="AO49" s="24"/>
    </row>
    <row r="50" spans="1:41" s="31" customFormat="1">
      <c r="A50" s="4" t="s">
        <v>8986</v>
      </c>
      <c r="B50" s="4">
        <v>2012</v>
      </c>
      <c r="C50" s="4" t="s">
        <v>9180</v>
      </c>
      <c r="D50" s="4" t="s">
        <v>9181</v>
      </c>
      <c r="E50" s="4" t="s">
        <v>230</v>
      </c>
      <c r="F50" s="4">
        <v>48</v>
      </c>
      <c r="G50" s="4" t="s">
        <v>9182</v>
      </c>
      <c r="H50" s="4" t="s">
        <v>9166</v>
      </c>
      <c r="I50" s="4" t="s">
        <v>6</v>
      </c>
      <c r="J50" s="4" t="s">
        <v>470</v>
      </c>
      <c r="K50" s="4">
        <v>59.3</v>
      </c>
      <c r="L50" s="4" t="s">
        <v>6024</v>
      </c>
      <c r="M50" s="4"/>
      <c r="N50" s="4"/>
      <c r="O50" s="4"/>
      <c r="P50" s="4"/>
      <c r="Q50" s="4">
        <v>1253.2879800000001</v>
      </c>
      <c r="R50" s="4"/>
      <c r="S50" s="4">
        <v>39.710999999999999</v>
      </c>
      <c r="T50" s="4">
        <v>0.42</v>
      </c>
      <c r="U50" s="4" t="s">
        <v>9183</v>
      </c>
      <c r="V50" s="4"/>
      <c r="W50" s="4"/>
      <c r="X50" s="4"/>
      <c r="Y50" s="4"/>
      <c r="Z50" s="4"/>
      <c r="AA50" s="4"/>
      <c r="AB50" s="41" t="str">
        <f>[1]NL!B$302</f>
        <v>4.(a)</v>
      </c>
      <c r="AC50" s="24" t="str">
        <f>[1]NL!C$302</f>
        <v>DOW Benelux B.V.</v>
      </c>
      <c r="AD50" s="24" t="str">
        <f>[1]NL!D$302</f>
        <v>Dow Benelux BV (Hoek)</v>
      </c>
      <c r="AE50" s="24">
        <f>[1]NL!E$302</f>
        <v>9981</v>
      </c>
      <c r="AF50" s="24" t="str">
        <f>[1]NL!F$302</f>
        <v>Herbert H. Dowweg</v>
      </c>
      <c r="AG50" s="24" t="str">
        <f>[1]NL!G$302</f>
        <v/>
      </c>
      <c r="AH50" s="24" t="str">
        <f>[1]NL!H$302</f>
        <v>Hoek</v>
      </c>
      <c r="AI50" s="24" t="str">
        <f>[1]NL!I$302</f>
        <v>4542NM</v>
      </c>
      <c r="AJ50" s="24">
        <f>[1]NL!J$302</f>
        <v>2030</v>
      </c>
      <c r="AK50" s="24">
        <f>[1]NL!K$302</f>
        <v>0</v>
      </c>
      <c r="AL50" s="24">
        <f>[1]NL!L$302</f>
        <v>118</v>
      </c>
      <c r="AM50" s="24">
        <f>[1]NL!M$302</f>
        <v>2860</v>
      </c>
      <c r="AN50" s="23" t="s">
        <v>808</v>
      </c>
    </row>
    <row r="51" spans="1:41" s="31" customFormat="1">
      <c r="A51" s="4" t="s">
        <v>8986</v>
      </c>
      <c r="B51" s="4">
        <v>2012</v>
      </c>
      <c r="C51" s="4" t="s">
        <v>9184</v>
      </c>
      <c r="D51" s="4" t="s">
        <v>9185</v>
      </c>
      <c r="E51" s="4" t="s">
        <v>235</v>
      </c>
      <c r="F51" s="4">
        <v>49</v>
      </c>
      <c r="G51" s="4" t="s">
        <v>9186</v>
      </c>
      <c r="H51" s="4" t="s">
        <v>9166</v>
      </c>
      <c r="I51" s="4" t="s">
        <v>6</v>
      </c>
      <c r="J51" s="4" t="s">
        <v>470</v>
      </c>
      <c r="K51" s="4">
        <v>59.3</v>
      </c>
      <c r="L51" s="4" t="s">
        <v>6024</v>
      </c>
      <c r="M51" s="4"/>
      <c r="N51" s="4"/>
      <c r="O51" s="4"/>
      <c r="P51" s="4"/>
      <c r="Q51" s="4">
        <v>1369.77792</v>
      </c>
      <c r="R51" s="4"/>
      <c r="S51" s="4">
        <v>52.304000000000002</v>
      </c>
      <c r="T51" s="4">
        <v>0.45</v>
      </c>
      <c r="U51" s="4" t="s">
        <v>9187</v>
      </c>
      <c r="V51" s="4"/>
      <c r="W51" s="4"/>
      <c r="X51" s="4"/>
      <c r="Y51" s="4"/>
      <c r="Z51" s="4"/>
      <c r="AA51" s="4"/>
      <c r="AB51" s="41" t="str">
        <f>[1]NL!B$302</f>
        <v>4.(a)</v>
      </c>
      <c r="AC51" s="24" t="str">
        <f>[1]NL!C$302</f>
        <v>DOW Benelux B.V.</v>
      </c>
      <c r="AD51" s="24" t="str">
        <f>[1]NL!D$302</f>
        <v>Dow Benelux BV (Hoek)</v>
      </c>
      <c r="AE51" s="24">
        <f>[1]NL!E$302</f>
        <v>9981</v>
      </c>
      <c r="AF51" s="24" t="str">
        <f>[1]NL!F$302</f>
        <v>Herbert H. Dowweg</v>
      </c>
      <c r="AG51" s="24" t="str">
        <f>[1]NL!G$302</f>
        <v/>
      </c>
      <c r="AH51" s="24" t="str">
        <f>[1]NL!H$302</f>
        <v>Hoek</v>
      </c>
      <c r="AI51" s="24" t="str">
        <f>[1]NL!I$302</f>
        <v>4542NM</v>
      </c>
      <c r="AJ51" s="24">
        <f>[1]NL!J$302</f>
        <v>2030</v>
      </c>
      <c r="AK51" s="24">
        <f>[1]NL!K$302</f>
        <v>0</v>
      </c>
      <c r="AL51" s="24">
        <f>[1]NL!L$302</f>
        <v>118</v>
      </c>
      <c r="AM51" s="24">
        <f>[1]NL!M$302</f>
        <v>2860</v>
      </c>
      <c r="AN51" s="23" t="s">
        <v>808</v>
      </c>
    </row>
    <row r="52" spans="1:41" s="31" customFormat="1">
      <c r="A52" s="4" t="s">
        <v>8986</v>
      </c>
      <c r="B52" s="4">
        <v>2012</v>
      </c>
      <c r="C52" s="4" t="s">
        <v>9188</v>
      </c>
      <c r="D52" s="4" t="s">
        <v>9189</v>
      </c>
      <c r="E52" s="4" t="s">
        <v>239</v>
      </c>
      <c r="F52" s="4">
        <v>50</v>
      </c>
      <c r="G52" s="4" t="s">
        <v>9190</v>
      </c>
      <c r="H52" s="4" t="s">
        <v>9166</v>
      </c>
      <c r="I52" s="4" t="s">
        <v>6</v>
      </c>
      <c r="J52" s="4" t="s">
        <v>470</v>
      </c>
      <c r="K52" s="4">
        <v>59.3</v>
      </c>
      <c r="L52" s="4" t="s">
        <v>6024</v>
      </c>
      <c r="M52" s="4"/>
      <c r="N52" s="4"/>
      <c r="O52" s="4"/>
      <c r="P52" s="4"/>
      <c r="Q52" s="4">
        <v>1356.16292</v>
      </c>
      <c r="R52" s="4"/>
      <c r="S52" s="4">
        <v>47.57</v>
      </c>
      <c r="T52" s="4">
        <v>0.45</v>
      </c>
      <c r="U52" s="4" t="s">
        <v>9191</v>
      </c>
      <c r="V52" s="4"/>
      <c r="W52" s="4"/>
      <c r="X52" s="4"/>
      <c r="Y52" s="4"/>
      <c r="Z52" s="4"/>
      <c r="AA52" s="4"/>
      <c r="AB52" s="41" t="str">
        <f>[1]NL!B$302</f>
        <v>4.(a)</v>
      </c>
      <c r="AC52" s="24" t="str">
        <f>[1]NL!C$302</f>
        <v>DOW Benelux B.V.</v>
      </c>
      <c r="AD52" s="24" t="str">
        <f>[1]NL!D$302</f>
        <v>Dow Benelux BV (Hoek)</v>
      </c>
      <c r="AE52" s="24">
        <f>[1]NL!E$302</f>
        <v>9981</v>
      </c>
      <c r="AF52" s="24" t="str">
        <f>[1]NL!F$302</f>
        <v>Herbert H. Dowweg</v>
      </c>
      <c r="AG52" s="24" t="str">
        <f>[1]NL!G$302</f>
        <v/>
      </c>
      <c r="AH52" s="24" t="str">
        <f>[1]NL!H$302</f>
        <v>Hoek</v>
      </c>
      <c r="AI52" s="24" t="str">
        <f>[1]NL!I$302</f>
        <v>4542NM</v>
      </c>
      <c r="AJ52" s="24">
        <f>[1]NL!J$302</f>
        <v>2030</v>
      </c>
      <c r="AK52" s="24">
        <f>[1]NL!K$302</f>
        <v>0</v>
      </c>
      <c r="AL52" s="24">
        <f>[1]NL!L$302</f>
        <v>118</v>
      </c>
      <c r="AM52" s="24">
        <f>[1]NL!M$302</f>
        <v>2860</v>
      </c>
      <c r="AN52" s="23" t="s">
        <v>808</v>
      </c>
    </row>
    <row r="53" spans="1:41" s="31" customFormat="1">
      <c r="A53" s="4" t="s">
        <v>8986</v>
      </c>
      <c r="B53" s="4">
        <v>2012</v>
      </c>
      <c r="C53" s="4" t="s">
        <v>9192</v>
      </c>
      <c r="D53" s="4" t="s">
        <v>9193</v>
      </c>
      <c r="E53" s="4" t="s">
        <v>243</v>
      </c>
      <c r="F53" s="4">
        <v>51</v>
      </c>
      <c r="G53" s="4" t="s">
        <v>9194</v>
      </c>
      <c r="H53" s="4" t="s">
        <v>9166</v>
      </c>
      <c r="I53" s="4" t="s">
        <v>6</v>
      </c>
      <c r="J53" s="4" t="s">
        <v>470</v>
      </c>
      <c r="K53" s="4">
        <v>59.3</v>
      </c>
      <c r="L53" s="4" t="s">
        <v>6024</v>
      </c>
      <c r="M53" s="4"/>
      <c r="N53" s="4"/>
      <c r="O53" s="4"/>
      <c r="P53" s="4"/>
      <c r="Q53" s="4">
        <v>1451.3045400000001</v>
      </c>
      <c r="R53" s="4"/>
      <c r="S53" s="4">
        <v>51.985999999999997</v>
      </c>
      <c r="T53" s="4">
        <v>0.47</v>
      </c>
      <c r="U53" s="4" t="s">
        <v>9195</v>
      </c>
      <c r="V53" s="4"/>
      <c r="W53" s="4"/>
      <c r="X53" s="4"/>
      <c r="Y53" s="4"/>
      <c r="Z53" s="4"/>
      <c r="AA53" s="4"/>
      <c r="AB53" s="41" t="str">
        <f>[1]NL!B$302</f>
        <v>4.(a)</v>
      </c>
      <c r="AC53" s="24" t="str">
        <f>[1]NL!C$302</f>
        <v>DOW Benelux B.V.</v>
      </c>
      <c r="AD53" s="24" t="str">
        <f>[1]NL!D$302</f>
        <v>Dow Benelux BV (Hoek)</v>
      </c>
      <c r="AE53" s="24">
        <f>[1]NL!E$302</f>
        <v>9981</v>
      </c>
      <c r="AF53" s="24" t="str">
        <f>[1]NL!F$302</f>
        <v>Herbert H. Dowweg</v>
      </c>
      <c r="AG53" s="24" t="str">
        <f>[1]NL!G$302</f>
        <v/>
      </c>
      <c r="AH53" s="24" t="str">
        <f>[1]NL!H$302</f>
        <v>Hoek</v>
      </c>
      <c r="AI53" s="24" t="str">
        <f>[1]NL!I$302</f>
        <v>4542NM</v>
      </c>
      <c r="AJ53" s="24">
        <f>[1]NL!J$302</f>
        <v>2030</v>
      </c>
      <c r="AK53" s="24">
        <f>[1]NL!K$302</f>
        <v>0</v>
      </c>
      <c r="AL53" s="24">
        <f>[1]NL!L$302</f>
        <v>118</v>
      </c>
      <c r="AM53" s="24">
        <f>[1]NL!M$302</f>
        <v>2860</v>
      </c>
      <c r="AN53" s="23" t="s">
        <v>808</v>
      </c>
    </row>
    <row r="54" spans="1:41" s="31" customFormat="1">
      <c r="A54" s="4" t="s">
        <v>8986</v>
      </c>
      <c r="B54" s="4">
        <v>2012</v>
      </c>
      <c r="C54" s="4" t="s">
        <v>9196</v>
      </c>
      <c r="D54" s="4" t="s">
        <v>9197</v>
      </c>
      <c r="E54" s="4" t="s">
        <v>247</v>
      </c>
      <c r="F54" s="4">
        <v>52</v>
      </c>
      <c r="G54" s="4" t="s">
        <v>9198</v>
      </c>
      <c r="H54" s="4" t="s">
        <v>9166</v>
      </c>
      <c r="I54" s="4" t="s">
        <v>6</v>
      </c>
      <c r="J54" s="4" t="s">
        <v>470</v>
      </c>
      <c r="K54" s="4">
        <v>59.3</v>
      </c>
      <c r="L54" s="4" t="s">
        <v>6024</v>
      </c>
      <c r="M54" s="4"/>
      <c r="N54" s="4"/>
      <c r="O54" s="4"/>
      <c r="P54" s="4"/>
      <c r="Q54" s="4">
        <v>1084.6798200000001</v>
      </c>
      <c r="R54" s="4"/>
      <c r="S54" s="4">
        <v>40.345999999999997</v>
      </c>
      <c r="T54" s="4">
        <v>0.35</v>
      </c>
      <c r="U54" s="4" t="s">
        <v>9199</v>
      </c>
      <c r="V54" s="4"/>
      <c r="W54" s="4"/>
      <c r="X54" s="4"/>
      <c r="Y54" s="4"/>
      <c r="Z54" s="4"/>
      <c r="AA54" s="4"/>
      <c r="AB54" s="41" t="str">
        <f>[1]NL!B$302</f>
        <v>4.(a)</v>
      </c>
      <c r="AC54" s="24" t="str">
        <f>[1]NL!C$302</f>
        <v>DOW Benelux B.V.</v>
      </c>
      <c r="AD54" s="24" t="str">
        <f>[1]NL!D$302</f>
        <v>Dow Benelux BV (Hoek)</v>
      </c>
      <c r="AE54" s="24">
        <f>[1]NL!E$302</f>
        <v>9981</v>
      </c>
      <c r="AF54" s="24" t="str">
        <f>[1]NL!F$302</f>
        <v>Herbert H. Dowweg</v>
      </c>
      <c r="AG54" s="24" t="str">
        <f>[1]NL!G$302</f>
        <v/>
      </c>
      <c r="AH54" s="24" t="str">
        <f>[1]NL!H$302</f>
        <v>Hoek</v>
      </c>
      <c r="AI54" s="24" t="str">
        <f>[1]NL!I$302</f>
        <v>4542NM</v>
      </c>
      <c r="AJ54" s="24">
        <f>[1]NL!J$302</f>
        <v>2030</v>
      </c>
      <c r="AK54" s="24">
        <f>[1]NL!K$302</f>
        <v>0</v>
      </c>
      <c r="AL54" s="24">
        <f>[1]NL!L$302</f>
        <v>118</v>
      </c>
      <c r="AM54" s="24">
        <f>[1]NL!M$302</f>
        <v>2860</v>
      </c>
      <c r="AN54" s="23" t="s">
        <v>808</v>
      </c>
    </row>
    <row r="55" spans="1:41" s="31" customFormat="1">
      <c r="A55" s="4" t="s">
        <v>8986</v>
      </c>
      <c r="B55" s="4">
        <v>2012</v>
      </c>
      <c r="C55" s="4" t="s">
        <v>9200</v>
      </c>
      <c r="D55" s="4" t="s">
        <v>9201</v>
      </c>
      <c r="E55" s="4" t="s">
        <v>251</v>
      </c>
      <c r="F55" s="4">
        <v>53</v>
      </c>
      <c r="G55" s="4" t="s">
        <v>9202</v>
      </c>
      <c r="H55" s="4" t="s">
        <v>9166</v>
      </c>
      <c r="I55" s="4" t="s">
        <v>6</v>
      </c>
      <c r="J55" s="4" t="s">
        <v>470</v>
      </c>
      <c r="K55" s="4">
        <v>50.6</v>
      </c>
      <c r="L55" s="4" t="s">
        <v>6024</v>
      </c>
      <c r="M55" s="4"/>
      <c r="N55" s="4"/>
      <c r="O55" s="4"/>
      <c r="P55" s="4"/>
      <c r="Q55" s="4">
        <v>1191.6392599999999</v>
      </c>
      <c r="R55" s="4"/>
      <c r="S55" s="4">
        <v>39.189</v>
      </c>
      <c r="T55" s="4">
        <v>0.37</v>
      </c>
      <c r="U55" s="4" t="s">
        <v>9203</v>
      </c>
      <c r="V55" s="4"/>
      <c r="W55" s="4"/>
      <c r="X55" s="4"/>
      <c r="Y55" s="4"/>
      <c r="Z55" s="4"/>
      <c r="AA55" s="4"/>
      <c r="AB55" s="41" t="str">
        <f>[1]NL!B$302</f>
        <v>4.(a)</v>
      </c>
      <c r="AC55" s="24" t="str">
        <f>[1]NL!C$302</f>
        <v>DOW Benelux B.V.</v>
      </c>
      <c r="AD55" s="24" t="str">
        <f>[1]NL!D$302</f>
        <v>Dow Benelux BV (Hoek)</v>
      </c>
      <c r="AE55" s="24">
        <f>[1]NL!E$302</f>
        <v>9981</v>
      </c>
      <c r="AF55" s="24" t="str">
        <f>[1]NL!F$302</f>
        <v>Herbert H. Dowweg</v>
      </c>
      <c r="AG55" s="24" t="str">
        <f>[1]NL!G$302</f>
        <v/>
      </c>
      <c r="AH55" s="24" t="str">
        <f>[1]NL!H$302</f>
        <v>Hoek</v>
      </c>
      <c r="AI55" s="24" t="str">
        <f>[1]NL!I$302</f>
        <v>4542NM</v>
      </c>
      <c r="AJ55" s="24">
        <f>[1]NL!J$302</f>
        <v>2030</v>
      </c>
      <c r="AK55" s="24">
        <f>[1]NL!K$302</f>
        <v>0</v>
      </c>
      <c r="AL55" s="24">
        <f>[1]NL!L$302</f>
        <v>118</v>
      </c>
      <c r="AM55" s="24">
        <f>[1]NL!M$302</f>
        <v>2860</v>
      </c>
      <c r="AN55" s="23" t="s">
        <v>808</v>
      </c>
    </row>
    <row r="56" spans="1:41" s="31" customFormat="1">
      <c r="A56" s="4" t="s">
        <v>8986</v>
      </c>
      <c r="B56" s="4">
        <v>2012</v>
      </c>
      <c r="C56" s="4" t="s">
        <v>9204</v>
      </c>
      <c r="D56" s="4" t="s">
        <v>9205</v>
      </c>
      <c r="E56" s="4" t="s">
        <v>256</v>
      </c>
      <c r="F56" s="4">
        <v>54</v>
      </c>
      <c r="G56" s="4" t="s">
        <v>9206</v>
      </c>
      <c r="H56" s="4" t="s">
        <v>9166</v>
      </c>
      <c r="I56" s="4" t="s">
        <v>6</v>
      </c>
      <c r="J56" s="4" t="s">
        <v>470</v>
      </c>
      <c r="K56" s="4">
        <v>50.6</v>
      </c>
      <c r="L56" s="4" t="s">
        <v>6024</v>
      </c>
      <c r="M56" s="4"/>
      <c r="N56" s="4"/>
      <c r="O56" s="4"/>
      <c r="P56" s="4"/>
      <c r="Q56" s="4">
        <v>1245.9903400000001</v>
      </c>
      <c r="R56" s="4"/>
      <c r="S56" s="4">
        <v>50.225000000000001</v>
      </c>
      <c r="T56" s="4">
        <v>0.37</v>
      </c>
      <c r="U56" s="4" t="s">
        <v>9207</v>
      </c>
      <c r="V56" s="4"/>
      <c r="W56" s="4"/>
      <c r="X56" s="4"/>
      <c r="Y56" s="4"/>
      <c r="Z56" s="4"/>
      <c r="AA56" s="4"/>
      <c r="AB56" s="41" t="str">
        <f>[1]NL!B$302</f>
        <v>4.(a)</v>
      </c>
      <c r="AC56" s="24" t="str">
        <f>[1]NL!C$302</f>
        <v>DOW Benelux B.V.</v>
      </c>
      <c r="AD56" s="24" t="str">
        <f>[1]NL!D$302</f>
        <v>Dow Benelux BV (Hoek)</v>
      </c>
      <c r="AE56" s="24">
        <f>[1]NL!E$302</f>
        <v>9981</v>
      </c>
      <c r="AF56" s="24" t="str">
        <f>[1]NL!F$302</f>
        <v>Herbert H. Dowweg</v>
      </c>
      <c r="AG56" s="24" t="str">
        <f>[1]NL!G$302</f>
        <v/>
      </c>
      <c r="AH56" s="24" t="str">
        <f>[1]NL!H$302</f>
        <v>Hoek</v>
      </c>
      <c r="AI56" s="24" t="str">
        <f>[1]NL!I$302</f>
        <v>4542NM</v>
      </c>
      <c r="AJ56" s="24">
        <f>[1]NL!J$302</f>
        <v>2030</v>
      </c>
      <c r="AK56" s="24">
        <f>[1]NL!K$302</f>
        <v>0</v>
      </c>
      <c r="AL56" s="24">
        <f>[1]NL!L$302</f>
        <v>118</v>
      </c>
      <c r="AM56" s="24">
        <f>[1]NL!M$302</f>
        <v>2860</v>
      </c>
      <c r="AN56" s="23" t="s">
        <v>808</v>
      </c>
    </row>
    <row r="57" spans="1:41" s="31" customFormat="1">
      <c r="A57" s="4" t="s">
        <v>8986</v>
      </c>
      <c r="B57" s="4">
        <v>2012</v>
      </c>
      <c r="C57" s="4" t="s">
        <v>9208</v>
      </c>
      <c r="D57" s="4" t="s">
        <v>9209</v>
      </c>
      <c r="E57" s="4" t="s">
        <v>260</v>
      </c>
      <c r="F57" s="4">
        <v>55</v>
      </c>
      <c r="G57" s="4" t="s">
        <v>9210</v>
      </c>
      <c r="H57" s="4" t="s">
        <v>9166</v>
      </c>
      <c r="I57" s="4" t="s">
        <v>6</v>
      </c>
      <c r="J57" s="4" t="s">
        <v>470</v>
      </c>
      <c r="K57" s="4">
        <v>56.9</v>
      </c>
      <c r="L57" s="4" t="s">
        <v>6024</v>
      </c>
      <c r="M57" s="4"/>
      <c r="N57" s="4"/>
      <c r="O57" s="4"/>
      <c r="P57" s="4"/>
      <c r="Q57" s="4">
        <v>1229.6523400000001</v>
      </c>
      <c r="R57" s="4"/>
      <c r="S57" s="4">
        <v>40.36</v>
      </c>
      <c r="T57" s="4">
        <v>1.51</v>
      </c>
      <c r="U57" s="4" t="s">
        <v>9211</v>
      </c>
      <c r="V57" s="4"/>
      <c r="W57" s="4"/>
      <c r="X57" s="4"/>
      <c r="Y57" s="4"/>
      <c r="Z57" s="4"/>
      <c r="AA57" s="4"/>
      <c r="AB57" s="41" t="str">
        <f>[1]NL!B$302</f>
        <v>4.(a)</v>
      </c>
      <c r="AC57" s="24" t="str">
        <f>[1]NL!C$302</f>
        <v>DOW Benelux B.V.</v>
      </c>
      <c r="AD57" s="24" t="str">
        <f>[1]NL!D$302</f>
        <v>Dow Benelux BV (Hoek)</v>
      </c>
      <c r="AE57" s="24">
        <f>[1]NL!E$302</f>
        <v>9981</v>
      </c>
      <c r="AF57" s="24" t="str">
        <f>[1]NL!F$302</f>
        <v>Herbert H. Dowweg</v>
      </c>
      <c r="AG57" s="24" t="str">
        <f>[1]NL!G$302</f>
        <v/>
      </c>
      <c r="AH57" s="24" t="str">
        <f>[1]NL!H$302</f>
        <v>Hoek</v>
      </c>
      <c r="AI57" s="24" t="str">
        <f>[1]NL!I$302</f>
        <v>4542NM</v>
      </c>
      <c r="AJ57" s="24">
        <f>[1]NL!J$302</f>
        <v>2030</v>
      </c>
      <c r="AK57" s="24">
        <f>[1]NL!K$302</f>
        <v>0</v>
      </c>
      <c r="AL57" s="24">
        <f>[1]NL!L$302</f>
        <v>118</v>
      </c>
      <c r="AM57" s="24">
        <f>[1]NL!M$302</f>
        <v>2860</v>
      </c>
      <c r="AN57" s="23" t="s">
        <v>808</v>
      </c>
    </row>
    <row r="58" spans="1:41" s="31" customFormat="1">
      <c r="A58" s="4" t="s">
        <v>8986</v>
      </c>
      <c r="B58" s="4">
        <v>2012</v>
      </c>
      <c r="C58" s="4" t="s">
        <v>9212</v>
      </c>
      <c r="D58" s="4" t="s">
        <v>9213</v>
      </c>
      <c r="E58" s="4" t="s">
        <v>264</v>
      </c>
      <c r="F58" s="4">
        <v>56</v>
      </c>
      <c r="G58" s="4" t="s">
        <v>9214</v>
      </c>
      <c r="H58" s="4" t="s">
        <v>9166</v>
      </c>
      <c r="I58" s="4" t="s">
        <v>6</v>
      </c>
      <c r="J58" s="4" t="s">
        <v>470</v>
      </c>
      <c r="K58" s="4">
        <v>56.9</v>
      </c>
      <c r="L58" s="4" t="s">
        <v>6024</v>
      </c>
      <c r="M58" s="4"/>
      <c r="N58" s="4"/>
      <c r="O58" s="4"/>
      <c r="P58" s="4"/>
      <c r="Q58" s="4">
        <v>1284.3301799999999</v>
      </c>
      <c r="R58" s="4"/>
      <c r="S58" s="4">
        <v>42.749000000000002</v>
      </c>
      <c r="T58" s="4">
        <v>1.51</v>
      </c>
      <c r="U58" s="4" t="s">
        <v>9215</v>
      </c>
      <c r="V58" s="4"/>
      <c r="W58" s="4"/>
      <c r="X58" s="4"/>
      <c r="Y58" s="4"/>
      <c r="Z58" s="4"/>
      <c r="AA58" s="4"/>
      <c r="AB58" s="41" t="str">
        <f>[1]NL!B$302</f>
        <v>4.(a)</v>
      </c>
      <c r="AC58" s="24" t="str">
        <f>[1]NL!C$302</f>
        <v>DOW Benelux B.V.</v>
      </c>
      <c r="AD58" s="24" t="str">
        <f>[1]NL!D$302</f>
        <v>Dow Benelux BV (Hoek)</v>
      </c>
      <c r="AE58" s="24">
        <f>[1]NL!E$302</f>
        <v>9981</v>
      </c>
      <c r="AF58" s="24" t="str">
        <f>[1]NL!F$302</f>
        <v>Herbert H. Dowweg</v>
      </c>
      <c r="AG58" s="24" t="str">
        <f>[1]NL!G$302</f>
        <v/>
      </c>
      <c r="AH58" s="24" t="str">
        <f>[1]NL!H$302</f>
        <v>Hoek</v>
      </c>
      <c r="AI58" s="24" t="str">
        <f>[1]NL!I$302</f>
        <v>4542NM</v>
      </c>
      <c r="AJ58" s="24">
        <f>[1]NL!J$302</f>
        <v>2030</v>
      </c>
      <c r="AK58" s="24">
        <f>[1]NL!K$302</f>
        <v>0</v>
      </c>
      <c r="AL58" s="24">
        <f>[1]NL!L$302</f>
        <v>118</v>
      </c>
      <c r="AM58" s="24">
        <f>[1]NL!M$302</f>
        <v>2860</v>
      </c>
      <c r="AN58" s="23" t="s">
        <v>808</v>
      </c>
      <c r="AO58" s="24"/>
    </row>
    <row r="59" spans="1:41" s="31" customFormat="1">
      <c r="A59" s="4" t="s">
        <v>8986</v>
      </c>
      <c r="B59" s="4">
        <v>2012</v>
      </c>
      <c r="C59" s="4" t="s">
        <v>9216</v>
      </c>
      <c r="D59" s="4" t="s">
        <v>9217</v>
      </c>
      <c r="E59" s="4" t="s">
        <v>269</v>
      </c>
      <c r="F59" s="4">
        <v>57</v>
      </c>
      <c r="G59" s="4" t="s">
        <v>9218</v>
      </c>
      <c r="H59" s="4" t="s">
        <v>9166</v>
      </c>
      <c r="I59" s="4" t="s">
        <v>6</v>
      </c>
      <c r="J59" s="4" t="s">
        <v>470</v>
      </c>
      <c r="K59" s="4">
        <v>113.4</v>
      </c>
      <c r="L59" s="4" t="s">
        <v>6024</v>
      </c>
      <c r="M59" s="4"/>
      <c r="N59" s="4"/>
      <c r="O59" s="4"/>
      <c r="P59" s="4"/>
      <c r="Q59" s="4">
        <v>2376.4264399999997</v>
      </c>
      <c r="R59" s="4"/>
      <c r="S59" s="4">
        <v>70.218999999999994</v>
      </c>
      <c r="T59" s="4">
        <v>1.17</v>
      </c>
      <c r="U59" s="4" t="s">
        <v>9219</v>
      </c>
      <c r="V59" s="4"/>
      <c r="W59" s="4"/>
      <c r="X59" s="4"/>
      <c r="Y59" s="4"/>
      <c r="Z59" s="4"/>
      <c r="AA59" s="4"/>
      <c r="AB59" s="41" t="str">
        <f>[1]NL!B$302</f>
        <v>4.(a)</v>
      </c>
      <c r="AC59" s="24" t="str">
        <f>[1]NL!C$302</f>
        <v>DOW Benelux B.V.</v>
      </c>
      <c r="AD59" s="24" t="str">
        <f>[1]NL!D$302</f>
        <v>Dow Benelux BV (Hoek)</v>
      </c>
      <c r="AE59" s="24">
        <f>[1]NL!E$302</f>
        <v>9981</v>
      </c>
      <c r="AF59" s="24" t="str">
        <f>[1]NL!F$302</f>
        <v>Herbert H. Dowweg</v>
      </c>
      <c r="AG59" s="24" t="str">
        <f>[1]NL!G$302</f>
        <v/>
      </c>
      <c r="AH59" s="24" t="str">
        <f>[1]NL!H$302</f>
        <v>Hoek</v>
      </c>
      <c r="AI59" s="24" t="str">
        <f>[1]NL!I$302</f>
        <v>4542NM</v>
      </c>
      <c r="AJ59" s="24">
        <f>[1]NL!J$302</f>
        <v>2030</v>
      </c>
      <c r="AK59" s="24">
        <f>[1]NL!K$302</f>
        <v>0</v>
      </c>
      <c r="AL59" s="24">
        <f>[1]NL!L$302</f>
        <v>118</v>
      </c>
      <c r="AM59" s="24">
        <f>[1]NL!M$302</f>
        <v>2860</v>
      </c>
      <c r="AN59" s="23" t="s">
        <v>808</v>
      </c>
    </row>
    <row r="60" spans="1:41" s="31" customFormat="1">
      <c r="A60" s="4" t="s">
        <v>8986</v>
      </c>
      <c r="B60" s="4">
        <v>2012</v>
      </c>
      <c r="C60" s="4" t="s">
        <v>9220</v>
      </c>
      <c r="D60" s="4" t="s">
        <v>9221</v>
      </c>
      <c r="E60" s="4" t="s">
        <v>274</v>
      </c>
      <c r="F60" s="4">
        <v>58</v>
      </c>
      <c r="G60" s="4" t="s">
        <v>9222</v>
      </c>
      <c r="H60" s="4" t="s">
        <v>9166</v>
      </c>
      <c r="I60" s="4" t="s">
        <v>6</v>
      </c>
      <c r="J60" s="4" t="s">
        <v>470</v>
      </c>
      <c r="K60" s="4">
        <v>59.3</v>
      </c>
      <c r="L60" s="4" t="s">
        <v>6024</v>
      </c>
      <c r="M60" s="4"/>
      <c r="N60" s="4"/>
      <c r="O60" s="4"/>
      <c r="P60" s="4"/>
      <c r="Q60" s="4">
        <v>1400.4993200000001</v>
      </c>
      <c r="R60" s="4"/>
      <c r="S60" s="4">
        <v>50.2</v>
      </c>
      <c r="T60" s="4">
        <v>0.45</v>
      </c>
      <c r="U60" s="4" t="s">
        <v>9223</v>
      </c>
      <c r="V60" s="4"/>
      <c r="W60" s="4"/>
      <c r="X60" s="4"/>
      <c r="Y60" s="4"/>
      <c r="Z60" s="4"/>
      <c r="AA60" s="4"/>
      <c r="AB60" s="41" t="str">
        <f>[1]NL!B$302</f>
        <v>4.(a)</v>
      </c>
      <c r="AC60" s="24" t="str">
        <f>[1]NL!C$302</f>
        <v>DOW Benelux B.V.</v>
      </c>
      <c r="AD60" s="24" t="str">
        <f>[1]NL!D$302</f>
        <v>Dow Benelux BV (Hoek)</v>
      </c>
      <c r="AE60" s="24">
        <f>[1]NL!E$302</f>
        <v>9981</v>
      </c>
      <c r="AF60" s="24" t="str">
        <f>[1]NL!F$302</f>
        <v>Herbert H. Dowweg</v>
      </c>
      <c r="AG60" s="24" t="str">
        <f>[1]NL!G$302</f>
        <v/>
      </c>
      <c r="AH60" s="24" t="str">
        <f>[1]NL!H$302</f>
        <v>Hoek</v>
      </c>
      <c r="AI60" s="24" t="str">
        <f>[1]NL!I$302</f>
        <v>4542NM</v>
      </c>
      <c r="AJ60" s="24">
        <f>[1]NL!J$302</f>
        <v>2030</v>
      </c>
      <c r="AK60" s="24">
        <f>[1]NL!K$302</f>
        <v>0</v>
      </c>
      <c r="AL60" s="24">
        <f>[1]NL!L$302</f>
        <v>118</v>
      </c>
      <c r="AM60" s="24">
        <f>[1]NL!M$302</f>
        <v>2860</v>
      </c>
      <c r="AN60" s="23" t="s">
        <v>808</v>
      </c>
    </row>
    <row r="61" spans="1:41" s="31" customFormat="1">
      <c r="A61" s="4" t="s">
        <v>8986</v>
      </c>
      <c r="B61" s="4">
        <v>2012</v>
      </c>
      <c r="C61" s="4" t="s">
        <v>9224</v>
      </c>
      <c r="D61" s="4" t="s">
        <v>9225</v>
      </c>
      <c r="E61" s="4" t="s">
        <v>278</v>
      </c>
      <c r="F61" s="4">
        <v>59</v>
      </c>
      <c r="G61" s="4" t="s">
        <v>9226</v>
      </c>
      <c r="H61" s="4" t="s">
        <v>9166</v>
      </c>
      <c r="I61" s="4" t="s">
        <v>6</v>
      </c>
      <c r="J61" s="4" t="s">
        <v>470</v>
      </c>
      <c r="K61" s="4">
        <v>59.3</v>
      </c>
      <c r="L61" s="4" t="s">
        <v>6024</v>
      </c>
      <c r="M61" s="4"/>
      <c r="N61" s="4"/>
      <c r="O61" s="4"/>
      <c r="P61" s="4"/>
      <c r="Q61" s="4">
        <v>1357.13192</v>
      </c>
      <c r="R61" s="4"/>
      <c r="S61" s="4">
        <v>44.793999999999997</v>
      </c>
      <c r="T61" s="4">
        <v>0.42</v>
      </c>
      <c r="U61" s="4" t="s">
        <v>9227</v>
      </c>
      <c r="V61" s="4"/>
      <c r="W61" s="4"/>
      <c r="X61" s="4"/>
      <c r="Y61" s="4"/>
      <c r="Z61" s="4"/>
      <c r="AA61" s="4"/>
      <c r="AB61" s="41" t="str">
        <f>[1]NL!B$302</f>
        <v>4.(a)</v>
      </c>
      <c r="AC61" s="24" t="str">
        <f>[1]NL!C$302</f>
        <v>DOW Benelux B.V.</v>
      </c>
      <c r="AD61" s="24" t="str">
        <f>[1]NL!D$302</f>
        <v>Dow Benelux BV (Hoek)</v>
      </c>
      <c r="AE61" s="24">
        <f>[1]NL!E$302</f>
        <v>9981</v>
      </c>
      <c r="AF61" s="24" t="str">
        <f>[1]NL!F$302</f>
        <v>Herbert H. Dowweg</v>
      </c>
      <c r="AG61" s="24" t="str">
        <f>[1]NL!G$302</f>
        <v/>
      </c>
      <c r="AH61" s="24" t="str">
        <f>[1]NL!H$302</f>
        <v>Hoek</v>
      </c>
      <c r="AI61" s="24" t="str">
        <f>[1]NL!I$302</f>
        <v>4542NM</v>
      </c>
      <c r="AJ61" s="24">
        <f>[1]NL!J$302</f>
        <v>2030</v>
      </c>
      <c r="AK61" s="24">
        <f>[1]NL!K$302</f>
        <v>0</v>
      </c>
      <c r="AL61" s="24">
        <f>[1]NL!L$302</f>
        <v>118</v>
      </c>
      <c r="AM61" s="24">
        <f>[1]NL!M$302</f>
        <v>2860</v>
      </c>
      <c r="AN61" s="23" t="s">
        <v>808</v>
      </c>
    </row>
    <row r="62" spans="1:41" s="31" customFormat="1">
      <c r="A62" s="4" t="s">
        <v>8986</v>
      </c>
      <c r="B62" s="4">
        <v>2012</v>
      </c>
      <c r="C62" s="4" t="s">
        <v>9228</v>
      </c>
      <c r="D62" s="4" t="s">
        <v>9229</v>
      </c>
      <c r="E62" s="4" t="s">
        <v>282</v>
      </c>
      <c r="F62" s="4">
        <v>60</v>
      </c>
      <c r="G62" s="4" t="s">
        <v>9230</v>
      </c>
      <c r="H62" s="4" t="s">
        <v>9166</v>
      </c>
      <c r="I62" s="4" t="s">
        <v>6</v>
      </c>
      <c r="J62" s="4" t="s">
        <v>470</v>
      </c>
      <c r="K62" s="4">
        <v>59.3</v>
      </c>
      <c r="L62" s="4" t="s">
        <v>6024</v>
      </c>
      <c r="M62" s="4"/>
      <c r="N62" s="4"/>
      <c r="O62" s="4"/>
      <c r="P62" s="4"/>
      <c r="Q62" s="4">
        <v>1323.5623400000002</v>
      </c>
      <c r="R62" s="4"/>
      <c r="S62" s="4">
        <v>46.915999999999997</v>
      </c>
      <c r="T62" s="4">
        <v>0.42</v>
      </c>
      <c r="U62" s="4" t="s">
        <v>9231</v>
      </c>
      <c r="V62" s="4"/>
      <c r="W62" s="4"/>
      <c r="X62" s="4"/>
      <c r="Y62" s="4"/>
      <c r="Z62" s="4"/>
      <c r="AA62" s="4"/>
      <c r="AB62" s="41" t="str">
        <f>[1]NL!B$302</f>
        <v>4.(a)</v>
      </c>
      <c r="AC62" s="24" t="str">
        <f>[1]NL!C$302</f>
        <v>DOW Benelux B.V.</v>
      </c>
      <c r="AD62" s="24" t="str">
        <f>[1]NL!D$302</f>
        <v>Dow Benelux BV (Hoek)</v>
      </c>
      <c r="AE62" s="24">
        <f>[1]NL!E$302</f>
        <v>9981</v>
      </c>
      <c r="AF62" s="24" t="str">
        <f>[1]NL!F$302</f>
        <v>Herbert H. Dowweg</v>
      </c>
      <c r="AG62" s="24" t="str">
        <f>[1]NL!G$302</f>
        <v/>
      </c>
      <c r="AH62" s="24" t="str">
        <f>[1]NL!H$302</f>
        <v>Hoek</v>
      </c>
      <c r="AI62" s="24" t="str">
        <f>[1]NL!I$302</f>
        <v>4542NM</v>
      </c>
      <c r="AJ62" s="24">
        <f>[1]NL!J$302</f>
        <v>2030</v>
      </c>
      <c r="AK62" s="24">
        <f>[1]NL!K$302</f>
        <v>0</v>
      </c>
      <c r="AL62" s="24">
        <f>[1]NL!L$302</f>
        <v>118</v>
      </c>
      <c r="AM62" s="24">
        <f>[1]NL!M$302</f>
        <v>2860</v>
      </c>
      <c r="AN62" s="23" t="s">
        <v>808</v>
      </c>
    </row>
    <row r="63" spans="1:41" s="31" customFormat="1">
      <c r="A63" s="4" t="s">
        <v>8986</v>
      </c>
      <c r="B63" s="4">
        <v>2012</v>
      </c>
      <c r="C63" s="4" t="s">
        <v>9232</v>
      </c>
      <c r="D63" s="4" t="s">
        <v>9233</v>
      </c>
      <c r="E63" s="4" t="s">
        <v>286</v>
      </c>
      <c r="F63" s="4">
        <v>61</v>
      </c>
      <c r="G63" s="4" t="s">
        <v>9234</v>
      </c>
      <c r="H63" s="4" t="s">
        <v>9166</v>
      </c>
      <c r="I63" s="4" t="s">
        <v>6</v>
      </c>
      <c r="J63" s="4" t="s">
        <v>470</v>
      </c>
      <c r="K63" s="4">
        <v>59.3</v>
      </c>
      <c r="L63" s="4" t="s">
        <v>6024</v>
      </c>
      <c r="M63" s="4"/>
      <c r="N63" s="4"/>
      <c r="O63" s="4"/>
      <c r="P63" s="4"/>
      <c r="Q63" s="4">
        <v>1355.0438599999998</v>
      </c>
      <c r="R63" s="4"/>
      <c r="S63" s="4">
        <v>47.05</v>
      </c>
      <c r="T63" s="4">
        <v>0.45</v>
      </c>
      <c r="U63" s="4" t="s">
        <v>9235</v>
      </c>
      <c r="V63" s="4"/>
      <c r="W63" s="4"/>
      <c r="X63" s="4"/>
      <c r="Y63" s="4"/>
      <c r="Z63" s="4"/>
      <c r="AA63" s="4"/>
      <c r="AB63" s="41" t="str">
        <f>[1]NL!B$302</f>
        <v>4.(a)</v>
      </c>
      <c r="AC63" s="24" t="str">
        <f>[1]NL!C$302</f>
        <v>DOW Benelux B.V.</v>
      </c>
      <c r="AD63" s="24" t="str">
        <f>[1]NL!D$302</f>
        <v>Dow Benelux BV (Hoek)</v>
      </c>
      <c r="AE63" s="24">
        <f>[1]NL!E$302</f>
        <v>9981</v>
      </c>
      <c r="AF63" s="24" t="str">
        <f>[1]NL!F$302</f>
        <v>Herbert H. Dowweg</v>
      </c>
      <c r="AG63" s="24" t="str">
        <f>[1]NL!G$302</f>
        <v/>
      </c>
      <c r="AH63" s="24" t="str">
        <f>[1]NL!H$302</f>
        <v>Hoek</v>
      </c>
      <c r="AI63" s="24" t="str">
        <f>[1]NL!I$302</f>
        <v>4542NM</v>
      </c>
      <c r="AJ63" s="24">
        <f>[1]NL!J$302</f>
        <v>2030</v>
      </c>
      <c r="AK63" s="24">
        <f>[1]NL!K$302</f>
        <v>0</v>
      </c>
      <c r="AL63" s="24">
        <f>[1]NL!L$302</f>
        <v>118</v>
      </c>
      <c r="AM63" s="24">
        <f>[1]NL!M$302</f>
        <v>2860</v>
      </c>
      <c r="AN63" s="23" t="s">
        <v>808</v>
      </c>
    </row>
    <row r="64" spans="1:41" s="31" customFormat="1">
      <c r="A64" s="4" t="s">
        <v>8986</v>
      </c>
      <c r="B64" s="4">
        <v>2012</v>
      </c>
      <c r="C64" s="4" t="s">
        <v>9236</v>
      </c>
      <c r="D64" s="4" t="s">
        <v>9237</v>
      </c>
      <c r="E64" s="4" t="s">
        <v>291</v>
      </c>
      <c r="F64" s="4">
        <v>62</v>
      </c>
      <c r="G64" s="4" t="s">
        <v>9238</v>
      </c>
      <c r="H64" s="4" t="s">
        <v>9166</v>
      </c>
      <c r="I64" s="4" t="s">
        <v>6</v>
      </c>
      <c r="J64" s="4" t="s">
        <v>470</v>
      </c>
      <c r="K64" s="4">
        <v>59.3</v>
      </c>
      <c r="L64" s="4" t="s">
        <v>6024</v>
      </c>
      <c r="M64" s="4"/>
      <c r="N64" s="4"/>
      <c r="O64" s="4"/>
      <c r="P64" s="4"/>
      <c r="Q64" s="4">
        <v>1388.2921999999999</v>
      </c>
      <c r="R64" s="4"/>
      <c r="S64" s="4">
        <v>51.048999999999999</v>
      </c>
      <c r="T64" s="4">
        <v>0.45</v>
      </c>
      <c r="U64" s="4" t="s">
        <v>9239</v>
      </c>
      <c r="V64" s="4"/>
      <c r="W64" s="4"/>
      <c r="X64" s="4"/>
      <c r="Y64" s="4"/>
      <c r="Z64" s="4"/>
      <c r="AA64" s="4"/>
      <c r="AB64" s="41" t="str">
        <f>[1]NL!B$302</f>
        <v>4.(a)</v>
      </c>
      <c r="AC64" s="24" t="str">
        <f>[1]NL!C$302</f>
        <v>DOW Benelux B.V.</v>
      </c>
      <c r="AD64" s="24" t="str">
        <f>[1]NL!D$302</f>
        <v>Dow Benelux BV (Hoek)</v>
      </c>
      <c r="AE64" s="24">
        <f>[1]NL!E$302</f>
        <v>9981</v>
      </c>
      <c r="AF64" s="24" t="str">
        <f>[1]NL!F$302</f>
        <v>Herbert H. Dowweg</v>
      </c>
      <c r="AG64" s="24" t="str">
        <f>[1]NL!G$302</f>
        <v/>
      </c>
      <c r="AH64" s="24" t="str">
        <f>[1]NL!H$302</f>
        <v>Hoek</v>
      </c>
      <c r="AI64" s="24" t="str">
        <f>[1]NL!I$302</f>
        <v>4542NM</v>
      </c>
      <c r="AJ64" s="24">
        <f>[1]NL!J$302</f>
        <v>2030</v>
      </c>
      <c r="AK64" s="24">
        <f>[1]NL!K$302</f>
        <v>0</v>
      </c>
      <c r="AL64" s="24">
        <f>[1]NL!L$302</f>
        <v>118</v>
      </c>
      <c r="AM64" s="24">
        <f>[1]NL!M$302</f>
        <v>2860</v>
      </c>
      <c r="AN64" s="23" t="s">
        <v>808</v>
      </c>
    </row>
    <row r="65" spans="1:41" s="31" customFormat="1">
      <c r="A65" s="4" t="s">
        <v>8986</v>
      </c>
      <c r="B65" s="4">
        <v>2012</v>
      </c>
      <c r="C65" s="4" t="s">
        <v>9240</v>
      </c>
      <c r="D65" s="4" t="s">
        <v>9241</v>
      </c>
      <c r="E65" s="4" t="s">
        <v>296</v>
      </c>
      <c r="F65" s="4">
        <v>63</v>
      </c>
      <c r="G65" s="4" t="s">
        <v>9242</v>
      </c>
      <c r="H65" s="4" t="s">
        <v>9166</v>
      </c>
      <c r="I65" s="4" t="s">
        <v>6</v>
      </c>
      <c r="J65" s="4" t="s">
        <v>470</v>
      </c>
      <c r="K65" s="4">
        <v>59.3</v>
      </c>
      <c r="L65" s="4" t="s">
        <v>6024</v>
      </c>
      <c r="M65" s="4"/>
      <c r="N65" s="4"/>
      <c r="O65" s="4"/>
      <c r="P65" s="4"/>
      <c r="Q65" s="4">
        <v>1252.3006</v>
      </c>
      <c r="R65" s="4"/>
      <c r="S65" s="4">
        <v>49.177</v>
      </c>
      <c r="T65" s="4">
        <v>0.4</v>
      </c>
      <c r="U65" s="4" t="s">
        <v>9243</v>
      </c>
      <c r="V65" s="4"/>
      <c r="W65" s="4"/>
      <c r="X65" s="4"/>
      <c r="Y65" s="4"/>
      <c r="Z65" s="4"/>
      <c r="AA65" s="4"/>
      <c r="AB65" s="41" t="str">
        <f>[1]NL!B$302</f>
        <v>4.(a)</v>
      </c>
      <c r="AC65" s="24" t="str">
        <f>[1]NL!C$302</f>
        <v>DOW Benelux B.V.</v>
      </c>
      <c r="AD65" s="24" t="str">
        <f>[1]NL!D$302</f>
        <v>Dow Benelux BV (Hoek)</v>
      </c>
      <c r="AE65" s="24">
        <f>[1]NL!E$302</f>
        <v>9981</v>
      </c>
      <c r="AF65" s="24" t="str">
        <f>[1]NL!F$302</f>
        <v>Herbert H. Dowweg</v>
      </c>
      <c r="AG65" s="24" t="str">
        <f>[1]NL!G$302</f>
        <v/>
      </c>
      <c r="AH65" s="24" t="str">
        <f>[1]NL!H$302</f>
        <v>Hoek</v>
      </c>
      <c r="AI65" s="24" t="str">
        <f>[1]NL!I$302</f>
        <v>4542NM</v>
      </c>
      <c r="AJ65" s="24">
        <f>[1]NL!J$302</f>
        <v>2030</v>
      </c>
      <c r="AK65" s="24">
        <f>[1]NL!K$302</f>
        <v>0</v>
      </c>
      <c r="AL65" s="24">
        <f>[1]NL!L$302</f>
        <v>118</v>
      </c>
      <c r="AM65" s="24">
        <f>[1]NL!M$302</f>
        <v>2860</v>
      </c>
      <c r="AN65" s="23" t="s">
        <v>808</v>
      </c>
    </row>
    <row r="66" spans="1:41" s="31" customFormat="1">
      <c r="A66" s="4" t="s">
        <v>8986</v>
      </c>
      <c r="B66" s="4">
        <v>2012</v>
      </c>
      <c r="C66" s="4" t="s">
        <v>9244</v>
      </c>
      <c r="D66" s="4" t="s">
        <v>9245</v>
      </c>
      <c r="E66" s="4" t="s">
        <v>300</v>
      </c>
      <c r="F66" s="4">
        <v>64</v>
      </c>
      <c r="G66" s="4" t="s">
        <v>9246</v>
      </c>
      <c r="H66" s="4" t="s">
        <v>9166</v>
      </c>
      <c r="I66" s="4" t="s">
        <v>6</v>
      </c>
      <c r="J66" s="4" t="s">
        <v>470</v>
      </c>
      <c r="K66" s="4">
        <v>59.3</v>
      </c>
      <c r="L66" s="4" t="s">
        <v>6024</v>
      </c>
      <c r="M66" s="4"/>
      <c r="N66" s="4"/>
      <c r="O66" s="4"/>
      <c r="P66" s="4"/>
      <c r="Q66" s="4">
        <v>1345.24604</v>
      </c>
      <c r="R66" s="4"/>
      <c r="S66" s="4">
        <v>49.841000000000001</v>
      </c>
      <c r="T66" s="4">
        <v>0.4</v>
      </c>
      <c r="U66" s="4" t="s">
        <v>9247</v>
      </c>
      <c r="V66" s="4"/>
      <c r="W66" s="4"/>
      <c r="X66" s="4"/>
      <c r="Y66" s="4"/>
      <c r="Z66" s="4"/>
      <c r="AA66" s="4"/>
      <c r="AB66" s="41" t="str">
        <f>[1]NL!B$302</f>
        <v>4.(a)</v>
      </c>
      <c r="AC66" s="24" t="str">
        <f>[1]NL!C$302</f>
        <v>DOW Benelux B.V.</v>
      </c>
      <c r="AD66" s="24" t="str">
        <f>[1]NL!D$302</f>
        <v>Dow Benelux BV (Hoek)</v>
      </c>
      <c r="AE66" s="24">
        <f>[1]NL!E$302</f>
        <v>9981</v>
      </c>
      <c r="AF66" s="24" t="str">
        <f>[1]NL!F$302</f>
        <v>Herbert H. Dowweg</v>
      </c>
      <c r="AG66" s="24" t="str">
        <f>[1]NL!G$302</f>
        <v/>
      </c>
      <c r="AH66" s="24" t="str">
        <f>[1]NL!H$302</f>
        <v>Hoek</v>
      </c>
      <c r="AI66" s="24" t="str">
        <f>[1]NL!I$302</f>
        <v>4542NM</v>
      </c>
      <c r="AJ66" s="24">
        <f>[1]NL!J$302</f>
        <v>2030</v>
      </c>
      <c r="AK66" s="24">
        <f>[1]NL!K$302</f>
        <v>0</v>
      </c>
      <c r="AL66" s="24">
        <f>[1]NL!L$302</f>
        <v>118</v>
      </c>
      <c r="AM66" s="24">
        <f>[1]NL!M$302</f>
        <v>2860</v>
      </c>
      <c r="AN66" s="23" t="s">
        <v>808</v>
      </c>
    </row>
    <row r="67" spans="1:41" s="31" customFormat="1">
      <c r="A67" s="4" t="s">
        <v>8986</v>
      </c>
      <c r="B67" s="4">
        <v>2012</v>
      </c>
      <c r="C67" s="4" t="s">
        <v>9248</v>
      </c>
      <c r="D67" s="4" t="s">
        <v>9249</v>
      </c>
      <c r="E67" s="4" t="s">
        <v>305</v>
      </c>
      <c r="F67" s="4">
        <v>65</v>
      </c>
      <c r="G67" s="4" t="s">
        <v>9250</v>
      </c>
      <c r="H67" s="4" t="s">
        <v>9166</v>
      </c>
      <c r="I67" s="4" t="s">
        <v>6</v>
      </c>
      <c r="J67" s="4" t="s">
        <v>470</v>
      </c>
      <c r="K67" s="4">
        <v>59.3</v>
      </c>
      <c r="L67" s="4" t="s">
        <v>6024</v>
      </c>
      <c r="M67" s="4"/>
      <c r="N67" s="4"/>
      <c r="O67" s="4"/>
      <c r="P67" s="4"/>
      <c r="Q67" s="4">
        <v>1411.8498</v>
      </c>
      <c r="R67" s="4"/>
      <c r="S67" s="4">
        <v>48.765000000000001</v>
      </c>
      <c r="T67" s="4">
        <v>0.45</v>
      </c>
      <c r="U67" s="4" t="s">
        <v>9251</v>
      </c>
      <c r="V67" s="4"/>
      <c r="W67" s="4"/>
      <c r="X67" s="4"/>
      <c r="Y67" s="4"/>
      <c r="Z67" s="4"/>
      <c r="AA67" s="4"/>
      <c r="AB67" s="41" t="str">
        <f>[1]NL!B$302</f>
        <v>4.(a)</v>
      </c>
      <c r="AC67" s="24" t="str">
        <f>[1]NL!C$302</f>
        <v>DOW Benelux B.V.</v>
      </c>
      <c r="AD67" s="24" t="str">
        <f>[1]NL!D$302</f>
        <v>Dow Benelux BV (Hoek)</v>
      </c>
      <c r="AE67" s="24">
        <f>[1]NL!E$302</f>
        <v>9981</v>
      </c>
      <c r="AF67" s="24" t="str">
        <f>[1]NL!F$302</f>
        <v>Herbert H. Dowweg</v>
      </c>
      <c r="AG67" s="24" t="str">
        <f>[1]NL!G$302</f>
        <v/>
      </c>
      <c r="AH67" s="24" t="str">
        <f>[1]NL!H$302</f>
        <v>Hoek</v>
      </c>
      <c r="AI67" s="24" t="str">
        <f>[1]NL!I$302</f>
        <v>4542NM</v>
      </c>
      <c r="AJ67" s="24">
        <f>[1]NL!J$302</f>
        <v>2030</v>
      </c>
      <c r="AK67" s="24">
        <f>[1]NL!K$302</f>
        <v>0</v>
      </c>
      <c r="AL67" s="24">
        <f>[1]NL!L$302</f>
        <v>118</v>
      </c>
      <c r="AM67" s="24">
        <f>[1]NL!M$302</f>
        <v>2860</v>
      </c>
      <c r="AN67" s="23" t="s">
        <v>808</v>
      </c>
    </row>
    <row r="68" spans="1:41" s="31" customFormat="1">
      <c r="A68" s="4" t="s">
        <v>8986</v>
      </c>
      <c r="B68" s="4">
        <v>2012</v>
      </c>
      <c r="C68" s="4" t="s">
        <v>9252</v>
      </c>
      <c r="D68" s="4" t="s">
        <v>9253</v>
      </c>
      <c r="E68" s="4" t="s">
        <v>309</v>
      </c>
      <c r="F68" s="4">
        <v>66</v>
      </c>
      <c r="G68" s="4" t="s">
        <v>9254</v>
      </c>
      <c r="H68" s="4" t="s">
        <v>9166</v>
      </c>
      <c r="I68" s="4" t="s">
        <v>6</v>
      </c>
      <c r="J68" s="4" t="s">
        <v>470</v>
      </c>
      <c r="K68" s="4">
        <v>59.3</v>
      </c>
      <c r="L68" s="4" t="s">
        <v>6024</v>
      </c>
      <c r="M68" s="4"/>
      <c r="N68" s="4"/>
      <c r="O68" s="4"/>
      <c r="P68" s="4"/>
      <c r="Q68" s="4">
        <v>1340.2132799999999</v>
      </c>
      <c r="R68" s="4"/>
      <c r="S68" s="4">
        <v>46.649000000000001</v>
      </c>
      <c r="T68" s="4">
        <v>0.47</v>
      </c>
      <c r="U68" s="4" t="s">
        <v>9255</v>
      </c>
      <c r="V68" s="4"/>
      <c r="W68" s="4"/>
      <c r="X68" s="4"/>
      <c r="Y68" s="4"/>
      <c r="Z68" s="4"/>
      <c r="AA68" s="4"/>
      <c r="AB68" s="41" t="str">
        <f>[1]NL!B$302</f>
        <v>4.(a)</v>
      </c>
      <c r="AC68" s="24" t="str">
        <f>[1]NL!C$302</f>
        <v>DOW Benelux B.V.</v>
      </c>
      <c r="AD68" s="24" t="str">
        <f>[1]NL!D$302</f>
        <v>Dow Benelux BV (Hoek)</v>
      </c>
      <c r="AE68" s="24">
        <f>[1]NL!E$302</f>
        <v>9981</v>
      </c>
      <c r="AF68" s="24" t="str">
        <f>[1]NL!F$302</f>
        <v>Herbert H. Dowweg</v>
      </c>
      <c r="AG68" s="24" t="str">
        <f>[1]NL!G$302</f>
        <v/>
      </c>
      <c r="AH68" s="24" t="str">
        <f>[1]NL!H$302</f>
        <v>Hoek</v>
      </c>
      <c r="AI68" s="24" t="str">
        <f>[1]NL!I$302</f>
        <v>4542NM</v>
      </c>
      <c r="AJ68" s="24">
        <f>[1]NL!J$302</f>
        <v>2030</v>
      </c>
      <c r="AK68" s="24">
        <f>[1]NL!K$302</f>
        <v>0</v>
      </c>
      <c r="AL68" s="24">
        <f>[1]NL!L$302</f>
        <v>118</v>
      </c>
      <c r="AM68" s="24">
        <f>[1]NL!M$302</f>
        <v>2860</v>
      </c>
      <c r="AN68" s="23" t="s">
        <v>808</v>
      </c>
    </row>
    <row r="69" spans="1:41" s="31" customFormat="1">
      <c r="A69" s="4" t="s">
        <v>8986</v>
      </c>
      <c r="B69" s="4">
        <v>2012</v>
      </c>
      <c r="C69" s="4" t="s">
        <v>9256</v>
      </c>
      <c r="D69" s="4" t="s">
        <v>9257</v>
      </c>
      <c r="E69" s="4" t="s">
        <v>314</v>
      </c>
      <c r="F69" s="4">
        <v>67</v>
      </c>
      <c r="G69" s="4" t="s">
        <v>9258</v>
      </c>
      <c r="H69" s="4" t="s">
        <v>9166</v>
      </c>
      <c r="I69" s="4" t="s">
        <v>6</v>
      </c>
      <c r="J69" s="4" t="s">
        <v>470</v>
      </c>
      <c r="K69" s="4">
        <v>59.3</v>
      </c>
      <c r="L69" s="4" t="s">
        <v>6024</v>
      </c>
      <c r="M69" s="4"/>
      <c r="N69" s="4"/>
      <c r="O69" s="4"/>
      <c r="P69" s="4"/>
      <c r="Q69" s="4">
        <v>1253.05016</v>
      </c>
      <c r="R69" s="4"/>
      <c r="S69" s="4">
        <v>48.579000000000001</v>
      </c>
      <c r="T69" s="4">
        <v>0.45</v>
      </c>
      <c r="U69" s="4" t="s">
        <v>9259</v>
      </c>
      <c r="V69" s="4"/>
      <c r="W69" s="4"/>
      <c r="X69" s="4"/>
      <c r="Y69" s="4"/>
      <c r="Z69" s="4"/>
      <c r="AA69" s="4"/>
      <c r="AB69" s="41" t="str">
        <f>[1]NL!B$302</f>
        <v>4.(a)</v>
      </c>
      <c r="AC69" s="24" t="str">
        <f>[1]NL!C$302</f>
        <v>DOW Benelux B.V.</v>
      </c>
      <c r="AD69" s="24" t="str">
        <f>[1]NL!D$302</f>
        <v>Dow Benelux BV (Hoek)</v>
      </c>
      <c r="AE69" s="24">
        <f>[1]NL!E$302</f>
        <v>9981</v>
      </c>
      <c r="AF69" s="24" t="str">
        <f>[1]NL!F$302</f>
        <v>Herbert H. Dowweg</v>
      </c>
      <c r="AG69" s="24" t="str">
        <f>[1]NL!G$302</f>
        <v/>
      </c>
      <c r="AH69" s="24" t="str">
        <f>[1]NL!H$302</f>
        <v>Hoek</v>
      </c>
      <c r="AI69" s="24" t="str">
        <f>[1]NL!I$302</f>
        <v>4542NM</v>
      </c>
      <c r="AJ69" s="24">
        <f>[1]NL!J$302</f>
        <v>2030</v>
      </c>
      <c r="AK69" s="24">
        <f>[1]NL!K$302</f>
        <v>0</v>
      </c>
      <c r="AL69" s="24">
        <f>[1]NL!L$302</f>
        <v>118</v>
      </c>
      <c r="AM69" s="24">
        <f>[1]NL!M$302</f>
        <v>2860</v>
      </c>
      <c r="AN69" s="23" t="s">
        <v>808</v>
      </c>
    </row>
    <row r="70" spans="1:41" s="31" customFormat="1">
      <c r="A70" s="4" t="s">
        <v>8986</v>
      </c>
      <c r="B70" s="4">
        <v>2012</v>
      </c>
      <c r="C70" s="4" t="s">
        <v>9260</v>
      </c>
      <c r="D70" s="4" t="s">
        <v>9261</v>
      </c>
      <c r="E70" s="4" t="s">
        <v>318</v>
      </c>
      <c r="F70" s="4">
        <v>68</v>
      </c>
      <c r="G70" s="4" t="s">
        <v>9262</v>
      </c>
      <c r="H70" s="4" t="s">
        <v>9166</v>
      </c>
      <c r="I70" s="4" t="s">
        <v>6</v>
      </c>
      <c r="J70" s="4" t="s">
        <v>470</v>
      </c>
      <c r="K70" s="4">
        <v>59.3</v>
      </c>
      <c r="L70" s="4" t="s">
        <v>6024</v>
      </c>
      <c r="M70" s="4"/>
      <c r="N70" s="4"/>
      <c r="O70" s="4"/>
      <c r="P70" s="4"/>
      <c r="Q70" s="4">
        <v>1403.39048</v>
      </c>
      <c r="R70" s="4"/>
      <c r="S70" s="4">
        <v>43.12</v>
      </c>
      <c r="T70" s="4">
        <v>0.45</v>
      </c>
      <c r="U70" s="4" t="s">
        <v>9263</v>
      </c>
      <c r="V70" s="4"/>
      <c r="W70" s="4"/>
      <c r="X70" s="4"/>
      <c r="Y70" s="4"/>
      <c r="Z70" s="4"/>
      <c r="AA70" s="4"/>
      <c r="AB70" s="41" t="str">
        <f>[1]NL!B$302</f>
        <v>4.(a)</v>
      </c>
      <c r="AC70" s="24" t="str">
        <f>[1]NL!C$302</f>
        <v>DOW Benelux B.V.</v>
      </c>
      <c r="AD70" s="24" t="str">
        <f>[1]NL!D$302</f>
        <v>Dow Benelux BV (Hoek)</v>
      </c>
      <c r="AE70" s="24">
        <f>[1]NL!E$302</f>
        <v>9981</v>
      </c>
      <c r="AF70" s="24" t="str">
        <f>[1]NL!F$302</f>
        <v>Herbert H. Dowweg</v>
      </c>
      <c r="AG70" s="24" t="str">
        <f>[1]NL!G$302</f>
        <v/>
      </c>
      <c r="AH70" s="24" t="str">
        <f>[1]NL!H$302</f>
        <v>Hoek</v>
      </c>
      <c r="AI70" s="24" t="str">
        <f>[1]NL!I$302</f>
        <v>4542NM</v>
      </c>
      <c r="AJ70" s="24">
        <f>[1]NL!J$302</f>
        <v>2030</v>
      </c>
      <c r="AK70" s="24">
        <f>[1]NL!K$302</f>
        <v>0</v>
      </c>
      <c r="AL70" s="24">
        <f>[1]NL!L$302</f>
        <v>118</v>
      </c>
      <c r="AM70" s="24">
        <f>[1]NL!M$302</f>
        <v>2860</v>
      </c>
      <c r="AN70" s="23" t="s">
        <v>808</v>
      </c>
    </row>
    <row r="71" spans="1:41" s="31" customFormat="1">
      <c r="A71" s="4" t="s">
        <v>8986</v>
      </c>
      <c r="B71" s="4">
        <v>2012</v>
      </c>
      <c r="C71" s="4" t="s">
        <v>9264</v>
      </c>
      <c r="D71" s="4" t="s">
        <v>9265</v>
      </c>
      <c r="E71" s="4" t="s">
        <v>322</v>
      </c>
      <c r="F71" s="4">
        <v>69</v>
      </c>
      <c r="G71" s="4" t="s">
        <v>9266</v>
      </c>
      <c r="H71" s="4" t="s">
        <v>9166</v>
      </c>
      <c r="I71" s="4" t="s">
        <v>6</v>
      </c>
      <c r="J71" s="4" t="s">
        <v>470</v>
      </c>
      <c r="K71" s="4">
        <v>285</v>
      </c>
      <c r="L71" s="4" t="s">
        <v>6024</v>
      </c>
      <c r="M71" s="4"/>
      <c r="N71" s="4"/>
      <c r="O71" s="4">
        <v>0</v>
      </c>
      <c r="P71" s="4"/>
      <c r="Q71" s="4">
        <v>1107.8409999999999</v>
      </c>
      <c r="R71" s="4">
        <v>0</v>
      </c>
      <c r="S71" s="4">
        <v>39.33</v>
      </c>
      <c r="T71" s="4">
        <v>0</v>
      </c>
      <c r="U71" s="4" t="s">
        <v>9267</v>
      </c>
      <c r="V71" s="4"/>
      <c r="W71" s="4"/>
      <c r="X71" s="4"/>
      <c r="Y71" s="4"/>
      <c r="Z71" s="4"/>
      <c r="AA71" s="4"/>
      <c r="AB71" s="41" t="str">
        <f>[1]NL!B$302</f>
        <v>4.(a)</v>
      </c>
      <c r="AC71" s="24" t="str">
        <f>[1]NL!C$302</f>
        <v>DOW Benelux B.V.</v>
      </c>
      <c r="AD71" s="24" t="str">
        <f>[1]NL!D$302</f>
        <v>Dow Benelux BV (Hoek)</v>
      </c>
      <c r="AE71" s="24">
        <f>[1]NL!E$302</f>
        <v>9981</v>
      </c>
      <c r="AF71" s="24" t="str">
        <f>[1]NL!F$302</f>
        <v>Herbert H. Dowweg</v>
      </c>
      <c r="AG71" s="24" t="str">
        <f>[1]NL!G$302</f>
        <v/>
      </c>
      <c r="AH71" s="24" t="str">
        <f>[1]NL!H$302</f>
        <v>Hoek</v>
      </c>
      <c r="AI71" s="24" t="str">
        <f>[1]NL!I$302</f>
        <v>4542NM</v>
      </c>
      <c r="AJ71" s="24">
        <f>[1]NL!J$302</f>
        <v>2030</v>
      </c>
      <c r="AK71" s="24">
        <f>[1]NL!K$302</f>
        <v>0</v>
      </c>
      <c r="AL71" s="24">
        <f>[1]NL!L$302</f>
        <v>118</v>
      </c>
      <c r="AM71" s="24">
        <f>[1]NL!M$302</f>
        <v>2860</v>
      </c>
      <c r="AN71" s="23" t="s">
        <v>808</v>
      </c>
    </row>
    <row r="72" spans="1:41" s="31" customFormat="1">
      <c r="A72" s="4" t="s">
        <v>8986</v>
      </c>
      <c r="B72" s="4">
        <v>2012</v>
      </c>
      <c r="C72" s="4" t="s">
        <v>9268</v>
      </c>
      <c r="D72" s="4" t="s">
        <v>9269</v>
      </c>
      <c r="E72" s="4" t="s">
        <v>326</v>
      </c>
      <c r="F72" s="4">
        <v>70</v>
      </c>
      <c r="G72" s="4" t="s">
        <v>9270</v>
      </c>
      <c r="H72" s="4" t="s">
        <v>9166</v>
      </c>
      <c r="I72" s="4" t="s">
        <v>6</v>
      </c>
      <c r="J72" s="4" t="s">
        <v>470</v>
      </c>
      <c r="K72" s="4">
        <v>75.5</v>
      </c>
      <c r="L72" s="4" t="s">
        <v>6024</v>
      </c>
      <c r="M72" s="4"/>
      <c r="N72" s="4"/>
      <c r="O72" s="4"/>
      <c r="P72" s="4"/>
      <c r="Q72" s="4">
        <v>1358.4449999999999</v>
      </c>
      <c r="R72" s="4"/>
      <c r="S72" s="4">
        <v>32.328000000000003</v>
      </c>
      <c r="T72" s="4">
        <v>0</v>
      </c>
      <c r="U72" s="4" t="s">
        <v>9271</v>
      </c>
      <c r="V72" s="4"/>
      <c r="W72" s="4"/>
      <c r="X72" s="4"/>
      <c r="Y72" s="4"/>
      <c r="Z72" s="4"/>
      <c r="AA72" s="4"/>
      <c r="AB72" s="41" t="str">
        <f>[1]NL!B$302</f>
        <v>4.(a)</v>
      </c>
      <c r="AC72" s="24" t="str">
        <f>[1]NL!C$302</f>
        <v>DOW Benelux B.V.</v>
      </c>
      <c r="AD72" s="24" t="str">
        <f>[1]NL!D$302</f>
        <v>Dow Benelux BV (Hoek)</v>
      </c>
      <c r="AE72" s="24">
        <f>[1]NL!E$302</f>
        <v>9981</v>
      </c>
      <c r="AF72" s="24" t="str">
        <f>[1]NL!F$302</f>
        <v>Herbert H. Dowweg</v>
      </c>
      <c r="AG72" s="24" t="str">
        <f>[1]NL!G$302</f>
        <v/>
      </c>
      <c r="AH72" s="24" t="str">
        <f>[1]NL!H$302</f>
        <v>Hoek</v>
      </c>
      <c r="AI72" s="24" t="str">
        <f>[1]NL!I$302</f>
        <v>4542NM</v>
      </c>
      <c r="AJ72" s="24">
        <f>[1]NL!J$302</f>
        <v>2030</v>
      </c>
      <c r="AK72" s="24">
        <f>[1]NL!K$302</f>
        <v>0</v>
      </c>
      <c r="AL72" s="24">
        <f>[1]NL!L$302</f>
        <v>118</v>
      </c>
      <c r="AM72" s="24">
        <f>[1]NL!M$302</f>
        <v>2860</v>
      </c>
      <c r="AN72" s="23" t="s">
        <v>808</v>
      </c>
    </row>
    <row r="73" spans="1:41" s="31" customFormat="1">
      <c r="A73" s="4" t="s">
        <v>8986</v>
      </c>
      <c r="B73" s="4">
        <v>2012</v>
      </c>
      <c r="C73" s="4" t="s">
        <v>9272</v>
      </c>
      <c r="D73" s="4" t="s">
        <v>9273</v>
      </c>
      <c r="E73" s="4" t="s">
        <v>331</v>
      </c>
      <c r="F73" s="4">
        <v>71</v>
      </c>
      <c r="G73" s="4" t="s">
        <v>9274</v>
      </c>
      <c r="H73" s="4" t="s">
        <v>9275</v>
      </c>
      <c r="I73" s="4" t="s">
        <v>6</v>
      </c>
      <c r="J73" s="4" t="s">
        <v>470</v>
      </c>
      <c r="K73" s="4">
        <v>51</v>
      </c>
      <c r="L73" s="4" t="s">
        <v>6024</v>
      </c>
      <c r="M73" s="4"/>
      <c r="N73" s="4"/>
      <c r="O73" s="4"/>
      <c r="P73" s="4">
        <v>636.6470928</v>
      </c>
      <c r="Q73" s="4"/>
      <c r="R73" s="4">
        <v>0</v>
      </c>
      <c r="S73" s="4">
        <v>26.245999999999999</v>
      </c>
      <c r="T73" s="4">
        <v>0</v>
      </c>
      <c r="U73" s="4" t="s">
        <v>9276</v>
      </c>
      <c r="V73" s="4"/>
      <c r="W73" s="4"/>
      <c r="X73" s="4"/>
      <c r="Y73" s="4"/>
      <c r="Z73" s="4"/>
      <c r="AA73" s="4"/>
      <c r="AB73" s="28" t="str">
        <f>[1]NL!B$203</f>
        <v>4.(a)</v>
      </c>
      <c r="AC73" s="31" t="str">
        <f>[1]NL!C$203</f>
        <v>Du Pont de Nemours (Ned.) B.V.</v>
      </c>
      <c r="AD73" s="31" t="str">
        <f>[1]NL!D$203</f>
        <v>Du Pont de Nemours (Ned.) BV</v>
      </c>
      <c r="AE73" s="31">
        <f>[1]NL!E$203</f>
        <v>5741</v>
      </c>
      <c r="AF73" s="31" t="str">
        <f>[1]NL!F$203</f>
        <v>Baanhoekweg</v>
      </c>
      <c r="AG73" s="31" t="str">
        <f>[1]NL!G$203</f>
        <v/>
      </c>
      <c r="AH73" s="31" t="str">
        <f>[1]NL!H$203</f>
        <v>Dordrecht</v>
      </c>
      <c r="AI73" s="31" t="str">
        <f>[1]NL!I$203</f>
        <v>3313LA</v>
      </c>
      <c r="AJ73" s="31">
        <f>[1]NL!J$203</f>
        <v>121</v>
      </c>
      <c r="AK73" s="31">
        <f>[1]NL!K$203</f>
        <v>0</v>
      </c>
      <c r="AL73" s="31">
        <f>[1]NL!L$203</f>
        <v>0</v>
      </c>
      <c r="AM73" s="31">
        <f>[1]NL!M$203</f>
        <v>164</v>
      </c>
      <c r="AN73" s="42" t="s">
        <v>808</v>
      </c>
    </row>
    <row r="74" spans="1:41" s="31" customFormat="1">
      <c r="A74" s="4" t="s">
        <v>8986</v>
      </c>
      <c r="B74" s="4">
        <v>2012</v>
      </c>
      <c r="C74" s="4" t="s">
        <v>9277</v>
      </c>
      <c r="D74" s="4" t="s">
        <v>9278</v>
      </c>
      <c r="E74" s="4" t="s">
        <v>336</v>
      </c>
      <c r="F74" s="4">
        <v>72</v>
      </c>
      <c r="G74" s="4" t="s">
        <v>9279</v>
      </c>
      <c r="H74" s="4" t="s">
        <v>9275</v>
      </c>
      <c r="I74" s="4" t="s">
        <v>6</v>
      </c>
      <c r="J74" s="4" t="s">
        <v>470</v>
      </c>
      <c r="K74" s="4">
        <v>98</v>
      </c>
      <c r="L74" s="4" t="s">
        <v>6024</v>
      </c>
      <c r="M74" s="4"/>
      <c r="N74" s="4"/>
      <c r="O74" s="4"/>
      <c r="P74" s="4">
        <v>1700.77930995</v>
      </c>
      <c r="Q74" s="4"/>
      <c r="R74" s="4">
        <v>0</v>
      </c>
      <c r="S74" s="4">
        <v>82.884</v>
      </c>
      <c r="T74" s="4">
        <v>0</v>
      </c>
      <c r="U74" s="4" t="s">
        <v>9280</v>
      </c>
      <c r="V74" s="4"/>
      <c r="W74" s="4"/>
      <c r="X74" s="4"/>
      <c r="Y74" s="4"/>
      <c r="Z74" s="4"/>
      <c r="AA74" s="4"/>
      <c r="AB74" s="28" t="str">
        <f>[1]NL!B$203</f>
        <v>4.(a)</v>
      </c>
      <c r="AC74" s="31" t="str">
        <f>[1]NL!C$203</f>
        <v>Du Pont de Nemours (Ned.) B.V.</v>
      </c>
      <c r="AD74" s="31" t="str">
        <f>[1]NL!D$203</f>
        <v>Du Pont de Nemours (Ned.) BV</v>
      </c>
      <c r="AE74" s="31">
        <f>[1]NL!E$203</f>
        <v>5741</v>
      </c>
      <c r="AF74" s="31" t="str">
        <f>[1]NL!F$203</f>
        <v>Baanhoekweg</v>
      </c>
      <c r="AG74" s="31" t="str">
        <f>[1]NL!G$203</f>
        <v/>
      </c>
      <c r="AH74" s="31" t="str">
        <f>[1]NL!H$203</f>
        <v>Dordrecht</v>
      </c>
      <c r="AI74" s="31" t="str">
        <f>[1]NL!I$203</f>
        <v>3313LA</v>
      </c>
      <c r="AJ74" s="31">
        <f>[1]NL!J$203</f>
        <v>121</v>
      </c>
      <c r="AK74" s="31">
        <f>[1]NL!K$203</f>
        <v>0</v>
      </c>
      <c r="AL74" s="31">
        <f>[1]NL!L$203</f>
        <v>0</v>
      </c>
      <c r="AM74" s="31">
        <f>[1]NL!M$203</f>
        <v>164</v>
      </c>
      <c r="AN74" s="42" t="s">
        <v>808</v>
      </c>
    </row>
    <row r="75" spans="1:41" s="31" customFormat="1">
      <c r="A75" s="4" t="s">
        <v>8986</v>
      </c>
      <c r="B75" s="4">
        <v>2012</v>
      </c>
      <c r="C75" s="4" t="s">
        <v>9281</v>
      </c>
      <c r="D75" s="4" t="s">
        <v>9282</v>
      </c>
      <c r="E75" s="4" t="s">
        <v>341</v>
      </c>
      <c r="F75" s="4">
        <v>73</v>
      </c>
      <c r="G75" s="4" t="s">
        <v>9283</v>
      </c>
      <c r="H75" s="4" t="s">
        <v>9284</v>
      </c>
      <c r="I75" s="4" t="s">
        <v>6</v>
      </c>
      <c r="J75" s="4" t="s">
        <v>476</v>
      </c>
      <c r="K75" s="4">
        <v>161</v>
      </c>
      <c r="L75" s="4" t="s">
        <v>6024</v>
      </c>
      <c r="M75" s="4"/>
      <c r="N75" s="4"/>
      <c r="O75" s="4">
        <v>31.373999999999999</v>
      </c>
      <c r="P75" s="4">
        <v>2422.6508325</v>
      </c>
      <c r="Q75" s="4">
        <v>262.85599999999999</v>
      </c>
      <c r="R75" s="4">
        <v>0.317</v>
      </c>
      <c r="S75" s="4">
        <v>57.584000000000003</v>
      </c>
      <c r="T75" s="4">
        <v>0.47499999999999998</v>
      </c>
      <c r="U75" s="4" t="s">
        <v>9285</v>
      </c>
      <c r="V75" s="4"/>
      <c r="W75" s="4"/>
      <c r="X75" s="4"/>
      <c r="Y75" s="4"/>
      <c r="Z75" s="4"/>
      <c r="AA75" s="4"/>
      <c r="AB75" s="28" t="str">
        <f>[1]NL!B$192</f>
        <v>1.(c)</v>
      </c>
      <c r="AC75" s="31" t="str">
        <f>[1]NL!C$192</f>
        <v>E.ON Benelux NV (Maasvlakte)</v>
      </c>
      <c r="AD75" s="31" t="str">
        <f>[1]NL!D$192</f>
        <v>E.On Benelux NV (Maasvlakte)</v>
      </c>
      <c r="AE75" s="31">
        <f>[1]NL!E$192</f>
        <v>6306</v>
      </c>
      <c r="AF75" s="31" t="str">
        <f>[1]NL!F$192</f>
        <v>Coloradoweg</v>
      </c>
      <c r="AG75" s="31" t="str">
        <f>[1]NL!G$192</f>
        <v/>
      </c>
      <c r="AH75" s="31" t="str">
        <f>[1]NL!H$192</f>
        <v>Maasvlakte Rotterdam</v>
      </c>
      <c r="AI75" s="31" t="str">
        <f>[1]NL!I$192</f>
        <v>3199LA</v>
      </c>
      <c r="AJ75" s="31">
        <f>[1]NL!J$192</f>
        <v>1960</v>
      </c>
      <c r="AK75" s="31">
        <f>[1]NL!K$192</f>
        <v>2420</v>
      </c>
      <c r="AL75" s="31">
        <f>[1]NL!L$192</f>
        <v>0</v>
      </c>
      <c r="AM75" s="31">
        <f>[1]NL!M$192</f>
        <v>7000</v>
      </c>
      <c r="AN75" s="23" t="s">
        <v>808</v>
      </c>
      <c r="AO75" s="24"/>
    </row>
    <row r="76" spans="1:41" s="31" customFormat="1">
      <c r="A76" s="4" t="s">
        <v>8986</v>
      </c>
      <c r="B76" s="4">
        <v>2012</v>
      </c>
      <c r="C76" s="4" t="s">
        <v>9286</v>
      </c>
      <c r="D76" s="4" t="s">
        <v>9287</v>
      </c>
      <c r="E76" s="4" t="s">
        <v>345</v>
      </c>
      <c r="F76" s="4">
        <v>74</v>
      </c>
      <c r="G76" s="4" t="s">
        <v>9288</v>
      </c>
      <c r="H76" s="4" t="s">
        <v>9284</v>
      </c>
      <c r="I76" s="4" t="s">
        <v>6</v>
      </c>
      <c r="J76" s="4" t="s">
        <v>476</v>
      </c>
      <c r="K76" s="4">
        <v>1280</v>
      </c>
      <c r="L76" s="4" t="s">
        <v>6024</v>
      </c>
      <c r="M76" s="4">
        <v>905.96799999999996</v>
      </c>
      <c r="N76" s="4">
        <v>30779.25</v>
      </c>
      <c r="O76" s="4">
        <v>19.952000000000002</v>
      </c>
      <c r="P76" s="4"/>
      <c r="Q76" s="4"/>
      <c r="R76" s="4">
        <v>1135.5530000000001</v>
      </c>
      <c r="S76" s="4">
        <v>854.52200000000005</v>
      </c>
      <c r="T76" s="4">
        <v>26.369</v>
      </c>
      <c r="U76" s="4" t="s">
        <v>9289</v>
      </c>
      <c r="V76" s="4"/>
      <c r="W76" s="4"/>
      <c r="X76" s="4"/>
      <c r="Y76" s="4"/>
      <c r="Z76" s="4"/>
      <c r="AA76" s="4"/>
      <c r="AB76" s="28" t="str">
        <f>[1]NL!B$192</f>
        <v>1.(c)</v>
      </c>
      <c r="AC76" s="31" t="str">
        <f>[1]NL!C$192</f>
        <v>E.ON Benelux NV (Maasvlakte)</v>
      </c>
      <c r="AD76" s="31" t="str">
        <f>[1]NL!D$192</f>
        <v>E.On Benelux NV (Maasvlakte)</v>
      </c>
      <c r="AE76" s="31">
        <f>[1]NL!E$192</f>
        <v>6306</v>
      </c>
      <c r="AF76" s="31" t="str">
        <f>[1]NL!F$192</f>
        <v>Coloradoweg</v>
      </c>
      <c r="AG76" s="31" t="str">
        <f>[1]NL!G$192</f>
        <v/>
      </c>
      <c r="AH76" s="31" t="str">
        <f>[1]NL!H$192</f>
        <v>Maasvlakte Rotterdam</v>
      </c>
      <c r="AI76" s="31" t="str">
        <f>[1]NL!I$192</f>
        <v>3199LA</v>
      </c>
      <c r="AJ76" s="31">
        <f>[1]NL!J$192</f>
        <v>1960</v>
      </c>
      <c r="AK76" s="31">
        <f>[1]NL!K$192</f>
        <v>2420</v>
      </c>
      <c r="AL76" s="31">
        <f>[1]NL!L$192</f>
        <v>0</v>
      </c>
      <c r="AM76" s="31">
        <f>[1]NL!M$192</f>
        <v>7000</v>
      </c>
      <c r="AN76" s="42" t="s">
        <v>808</v>
      </c>
    </row>
    <row r="77" spans="1:41" s="31" customFormat="1">
      <c r="A77" s="4" t="s">
        <v>8986</v>
      </c>
      <c r="B77" s="4">
        <v>2012</v>
      </c>
      <c r="C77" s="4" t="s">
        <v>9290</v>
      </c>
      <c r="D77" s="4" t="s">
        <v>9291</v>
      </c>
      <c r="E77" s="4" t="s">
        <v>350</v>
      </c>
      <c r="F77" s="4">
        <v>75</v>
      </c>
      <c r="G77" s="4" t="s">
        <v>9292</v>
      </c>
      <c r="H77" s="4" t="s">
        <v>9284</v>
      </c>
      <c r="I77" s="4" t="s">
        <v>6</v>
      </c>
      <c r="J77" s="4" t="s">
        <v>476</v>
      </c>
      <c r="K77" s="4">
        <v>1280</v>
      </c>
      <c r="L77" s="4" t="s">
        <v>6024</v>
      </c>
      <c r="M77" s="4">
        <v>1068.018</v>
      </c>
      <c r="N77" s="4">
        <v>32616.974999999999</v>
      </c>
      <c r="O77" s="4">
        <v>33.067</v>
      </c>
      <c r="P77" s="4"/>
      <c r="Q77" s="4"/>
      <c r="R77" s="4">
        <v>1285.799</v>
      </c>
      <c r="S77" s="4">
        <v>856.125</v>
      </c>
      <c r="T77" s="4">
        <v>23.905999999999999</v>
      </c>
      <c r="U77" s="4" t="s">
        <v>9293</v>
      </c>
      <c r="V77" s="4"/>
      <c r="W77" s="4"/>
      <c r="X77" s="4"/>
      <c r="Y77" s="4"/>
      <c r="Z77" s="4"/>
      <c r="AA77" s="4"/>
      <c r="AB77" s="28" t="str">
        <f>[1]NL!B$192</f>
        <v>1.(c)</v>
      </c>
      <c r="AC77" s="31" t="str">
        <f>[1]NL!C$192</f>
        <v>E.ON Benelux NV (Maasvlakte)</v>
      </c>
      <c r="AD77" s="31" t="str">
        <f>[1]NL!D$192</f>
        <v>E.On Benelux NV (Maasvlakte)</v>
      </c>
      <c r="AE77" s="31">
        <f>[1]NL!E$192</f>
        <v>6306</v>
      </c>
      <c r="AF77" s="31" t="str">
        <f>[1]NL!F$192</f>
        <v>Coloradoweg</v>
      </c>
      <c r="AG77" s="31" t="str">
        <f>[1]NL!G$192</f>
        <v/>
      </c>
      <c r="AH77" s="31" t="str">
        <f>[1]NL!H$192</f>
        <v>Maasvlakte Rotterdam</v>
      </c>
      <c r="AI77" s="31" t="str">
        <f>[1]NL!I$192</f>
        <v>3199LA</v>
      </c>
      <c r="AJ77" s="31">
        <f>[1]NL!J$192</f>
        <v>1960</v>
      </c>
      <c r="AK77" s="31">
        <f>[1]NL!K$192</f>
        <v>2420</v>
      </c>
      <c r="AL77" s="31">
        <f>[1]NL!L$192</f>
        <v>0</v>
      </c>
      <c r="AM77" s="31">
        <f>[1]NL!M$192</f>
        <v>7000</v>
      </c>
      <c r="AN77" s="42" t="s">
        <v>808</v>
      </c>
    </row>
    <row r="78" spans="1:41" s="31" customFormat="1">
      <c r="A78" s="4" t="s">
        <v>8986</v>
      </c>
      <c r="B78" s="4">
        <v>2012</v>
      </c>
      <c r="C78" s="4" t="s">
        <v>9294</v>
      </c>
      <c r="D78" s="4" t="s">
        <v>9295</v>
      </c>
      <c r="E78" s="4" t="s">
        <v>354</v>
      </c>
      <c r="F78" s="4">
        <v>76</v>
      </c>
      <c r="G78" s="4" t="s">
        <v>9296</v>
      </c>
      <c r="H78" s="4" t="s">
        <v>9284</v>
      </c>
      <c r="I78" s="4" t="s">
        <v>6</v>
      </c>
      <c r="J78" s="4" t="s">
        <v>476</v>
      </c>
      <c r="K78" s="4">
        <v>270</v>
      </c>
      <c r="L78" s="4" t="s">
        <v>6024</v>
      </c>
      <c r="M78" s="4"/>
      <c r="N78" s="4"/>
      <c r="O78" s="4">
        <v>91.070999999999998</v>
      </c>
      <c r="P78" s="4">
        <v>6821.6551195499987</v>
      </c>
      <c r="Q78" s="4">
        <v>87.522000000000006</v>
      </c>
      <c r="R78" s="4">
        <v>1.0509999999999999</v>
      </c>
      <c r="S78" s="4">
        <v>187.56899999999999</v>
      </c>
      <c r="T78" s="4">
        <v>2.3119999999999998</v>
      </c>
      <c r="U78" s="4" t="s">
        <v>9297</v>
      </c>
      <c r="V78" s="4"/>
      <c r="W78" s="4"/>
      <c r="X78" s="4"/>
      <c r="Y78" s="4"/>
      <c r="Z78" s="4"/>
      <c r="AA78" s="4"/>
      <c r="AB78" s="28" t="str">
        <f>[1]NL!B$192</f>
        <v>1.(c)</v>
      </c>
      <c r="AC78" s="31" t="str">
        <f>[1]NL!C$192</f>
        <v>E.ON Benelux NV (Maasvlakte)</v>
      </c>
      <c r="AD78" s="31" t="str">
        <f>[1]NL!D$192</f>
        <v>E.On Benelux NV (Maasvlakte)</v>
      </c>
      <c r="AE78" s="31">
        <f>[1]NL!E$192</f>
        <v>6306</v>
      </c>
      <c r="AF78" s="31" t="str">
        <f>[1]NL!F$192</f>
        <v>Coloradoweg</v>
      </c>
      <c r="AG78" s="31" t="str">
        <f>[1]NL!G$192</f>
        <v/>
      </c>
      <c r="AH78" s="31" t="str">
        <f>[1]NL!H$192</f>
        <v>Maasvlakte Rotterdam</v>
      </c>
      <c r="AI78" s="31" t="str">
        <f>[1]NL!I$192</f>
        <v>3199LA</v>
      </c>
      <c r="AJ78" s="31">
        <f>[1]NL!J$192</f>
        <v>1960</v>
      </c>
      <c r="AK78" s="31">
        <f>[1]NL!K$192</f>
        <v>2420</v>
      </c>
      <c r="AL78" s="31">
        <f>[1]NL!L$192</f>
        <v>0</v>
      </c>
      <c r="AM78" s="31">
        <f>[1]NL!M$192</f>
        <v>7000</v>
      </c>
      <c r="AN78" s="42" t="s">
        <v>808</v>
      </c>
    </row>
    <row r="79" spans="1:41" s="31" customFormat="1">
      <c r="A79" s="4" t="s">
        <v>8986</v>
      </c>
      <c r="B79" s="4">
        <v>2012</v>
      </c>
      <c r="C79" s="4" t="s">
        <v>9298</v>
      </c>
      <c r="D79" s="4" t="s">
        <v>9299</v>
      </c>
      <c r="E79" s="4" t="s">
        <v>358</v>
      </c>
      <c r="F79" s="4">
        <v>77</v>
      </c>
      <c r="G79" s="4" t="s">
        <v>9300</v>
      </c>
      <c r="H79" s="4" t="s">
        <v>9301</v>
      </c>
      <c r="I79" s="4" t="s">
        <v>6</v>
      </c>
      <c r="J79" s="4" t="s">
        <v>476</v>
      </c>
      <c r="K79" s="4">
        <v>65</v>
      </c>
      <c r="L79" s="4" t="s">
        <v>6024</v>
      </c>
      <c r="M79" s="4"/>
      <c r="N79" s="4"/>
      <c r="O79" s="4">
        <v>0.73099999999999998</v>
      </c>
      <c r="P79" s="4">
        <v>168.04007295</v>
      </c>
      <c r="Q79" s="4"/>
      <c r="R79" s="4">
        <v>1.7000000000000001E-2</v>
      </c>
      <c r="S79" s="4">
        <v>7.69</v>
      </c>
      <c r="T79" s="4">
        <v>1.6999999999999999E-3</v>
      </c>
      <c r="U79" s="4" t="s">
        <v>9302</v>
      </c>
      <c r="V79" s="4"/>
      <c r="W79" s="4"/>
      <c r="X79" s="4"/>
      <c r="Y79" s="4"/>
      <c r="Z79" s="4"/>
      <c r="AA79" s="4"/>
      <c r="AB79" s="28" t="str">
        <f>[1]NL!B$113</f>
        <v>1.(c)</v>
      </c>
      <c r="AC79" s="31" t="str">
        <f>[1]NL!C$113</f>
        <v>E.ON Benelux NV (RoCa)</v>
      </c>
      <c r="AD79" s="31" t="str">
        <f>[1]NL!D$113</f>
        <v>E.On Benelux NV (RoCa)</v>
      </c>
      <c r="AE79" s="31">
        <f>[1]NL!E$113</f>
        <v>6311</v>
      </c>
      <c r="AF79" s="31" t="str">
        <f>[1]NL!F$113</f>
        <v>Capelseweg</v>
      </c>
      <c r="AG79" s="31" t="str">
        <f>[1]NL!G$113</f>
        <v/>
      </c>
      <c r="AH79" s="31" t="str">
        <f>[1]NL!H$113</f>
        <v>Rotterdam</v>
      </c>
      <c r="AI79" s="31" t="str">
        <f>[1]NL!I$113</f>
        <v>3068AX</v>
      </c>
      <c r="AJ79" s="31">
        <f>[1]NL!J$113</f>
        <v>298</v>
      </c>
      <c r="AK79" s="31">
        <f>[1]NL!K$113</f>
        <v>0</v>
      </c>
      <c r="AL79" s="31">
        <f>[1]NL!L$113</f>
        <v>0</v>
      </c>
      <c r="AM79" s="31">
        <f>[1]NL!M$113</f>
        <v>443</v>
      </c>
      <c r="AN79" s="42" t="s">
        <v>808</v>
      </c>
    </row>
    <row r="80" spans="1:41" s="31" customFormat="1">
      <c r="A80" s="4" t="s">
        <v>8986</v>
      </c>
      <c r="B80" s="4">
        <v>2012</v>
      </c>
      <c r="C80" s="4" t="s">
        <v>9303</v>
      </c>
      <c r="D80" s="4" t="s">
        <v>9304</v>
      </c>
      <c r="E80" s="4" t="s">
        <v>363</v>
      </c>
      <c r="F80" s="4">
        <v>78</v>
      </c>
      <c r="G80" s="4" t="s">
        <v>9305</v>
      </c>
      <c r="H80" s="4" t="s">
        <v>9301</v>
      </c>
      <c r="I80" s="4" t="s">
        <v>6</v>
      </c>
      <c r="J80" s="4" t="s">
        <v>476</v>
      </c>
      <c r="K80" s="4">
        <v>65</v>
      </c>
      <c r="L80" s="4" t="s">
        <v>6024</v>
      </c>
      <c r="M80" s="4"/>
      <c r="N80" s="4"/>
      <c r="O80" s="4">
        <v>0.34399999999999997</v>
      </c>
      <c r="P80" s="4">
        <v>551.28156734999993</v>
      </c>
      <c r="Q80" s="4"/>
      <c r="R80" s="4">
        <v>8.0000000000000002E-3</v>
      </c>
      <c r="S80" s="4">
        <v>25.904</v>
      </c>
      <c r="T80" s="4">
        <v>8.0000000000000004E-4</v>
      </c>
      <c r="U80" s="4" t="s">
        <v>9306</v>
      </c>
      <c r="V80" s="4"/>
      <c r="W80" s="4"/>
      <c r="X80" s="4"/>
      <c r="Y80" s="4"/>
      <c r="Z80" s="4"/>
      <c r="AA80" s="4"/>
      <c r="AB80" s="28" t="str">
        <f>[1]NL!B$113</f>
        <v>1.(c)</v>
      </c>
      <c r="AC80" s="31" t="str">
        <f>[1]NL!C$113</f>
        <v>E.ON Benelux NV (RoCa)</v>
      </c>
      <c r="AD80" s="31" t="str">
        <f>[1]NL!D$113</f>
        <v>E.On Benelux NV (RoCa)</v>
      </c>
      <c r="AE80" s="31">
        <f>[1]NL!E$113</f>
        <v>6311</v>
      </c>
      <c r="AF80" s="31" t="str">
        <f>[1]NL!F$113</f>
        <v>Capelseweg</v>
      </c>
      <c r="AG80" s="31" t="str">
        <f>[1]NL!G$113</f>
        <v/>
      </c>
      <c r="AH80" s="31" t="str">
        <f>[1]NL!H$113</f>
        <v>Rotterdam</v>
      </c>
      <c r="AI80" s="31" t="str">
        <f>[1]NL!I$113</f>
        <v>3068AX</v>
      </c>
      <c r="AJ80" s="31">
        <f>[1]NL!J$113</f>
        <v>298</v>
      </c>
      <c r="AK80" s="31">
        <f>[1]NL!K$113</f>
        <v>0</v>
      </c>
      <c r="AL80" s="31">
        <f>[1]NL!L$113</f>
        <v>0</v>
      </c>
      <c r="AM80" s="31">
        <f>[1]NL!M$113</f>
        <v>443</v>
      </c>
      <c r="AN80" s="42" t="s">
        <v>808</v>
      </c>
    </row>
    <row r="81" spans="1:41" s="31" customFormat="1">
      <c r="A81" s="4" t="s">
        <v>8986</v>
      </c>
      <c r="B81" s="4">
        <v>2012</v>
      </c>
      <c r="C81" s="4" t="s">
        <v>9307</v>
      </c>
      <c r="D81" s="4" t="s">
        <v>9308</v>
      </c>
      <c r="E81" s="4" t="s">
        <v>367</v>
      </c>
      <c r="F81" s="4">
        <v>79</v>
      </c>
      <c r="G81" s="4" t="s">
        <v>9309</v>
      </c>
      <c r="H81" s="4" t="s">
        <v>9166</v>
      </c>
      <c r="I81" s="4" t="s">
        <v>6</v>
      </c>
      <c r="J81" s="4" t="s">
        <v>476</v>
      </c>
      <c r="K81" s="4">
        <v>574</v>
      </c>
      <c r="L81" s="4" t="s">
        <v>6019</v>
      </c>
      <c r="M81" s="4"/>
      <c r="N81" s="4"/>
      <c r="O81" s="4"/>
      <c r="P81" s="4">
        <v>7635.6743535799997</v>
      </c>
      <c r="Q81" s="4">
        <v>1752.2860000000001</v>
      </c>
      <c r="R81" s="4"/>
      <c r="S81" s="4">
        <v>105.23</v>
      </c>
      <c r="T81" s="4">
        <v>0.93799999999999994</v>
      </c>
      <c r="U81" s="4" t="s">
        <v>9310</v>
      </c>
      <c r="V81" s="4"/>
      <c r="W81" s="4"/>
      <c r="X81" s="4"/>
      <c r="Y81" s="4"/>
      <c r="Z81" s="4"/>
      <c r="AA81" s="4"/>
      <c r="AB81" s="28" t="str">
        <f>[1]NL!B$303</f>
        <v>1.(c)</v>
      </c>
      <c r="AC81" s="31" t="str">
        <f>[1]NL!C$303</f>
        <v>ELSTA B.V. &amp; Co. C.V.</v>
      </c>
      <c r="AD81" s="31" t="str">
        <f>[1]NL!D$303</f>
        <v>Elsta B.V. &amp; Co. CV</v>
      </c>
      <c r="AE81" s="31">
        <f>[1]NL!E$303</f>
        <v>6141</v>
      </c>
      <c r="AF81" s="31" t="str">
        <f>[1]NL!F$303</f>
        <v>Herbert H. Dowweg</v>
      </c>
      <c r="AG81" s="31" t="str">
        <f>[1]NL!G$303</f>
        <v/>
      </c>
      <c r="AH81" s="31" t="str">
        <f>[1]NL!H$303</f>
        <v>Hoek</v>
      </c>
      <c r="AI81" s="31" t="str">
        <f>[1]NL!I$303</f>
        <v>4542NM</v>
      </c>
      <c r="AJ81" s="31">
        <f>[1]NL!J$303</f>
        <v>304</v>
      </c>
      <c r="AK81" s="31">
        <f>[1]NL!K$303</f>
        <v>0</v>
      </c>
      <c r="AL81" s="31">
        <f>[1]NL!L$303</f>
        <v>0</v>
      </c>
      <c r="AM81" s="31">
        <f>[1]NL!M$303</f>
        <v>1500</v>
      </c>
      <c r="AN81" s="42" t="s">
        <v>808</v>
      </c>
    </row>
    <row r="82" spans="1:41" s="31" customFormat="1">
      <c r="A82" s="4" t="s">
        <v>8986</v>
      </c>
      <c r="B82" s="4">
        <v>2012</v>
      </c>
      <c r="C82" s="4" t="s">
        <v>9311</v>
      </c>
      <c r="D82" s="4" t="s">
        <v>9312</v>
      </c>
      <c r="E82" s="4" t="s">
        <v>372</v>
      </c>
      <c r="F82" s="4">
        <v>80</v>
      </c>
      <c r="G82" s="4" t="s">
        <v>9313</v>
      </c>
      <c r="H82" s="4" t="s">
        <v>9166</v>
      </c>
      <c r="I82" s="4" t="s">
        <v>6</v>
      </c>
      <c r="J82" s="4" t="s">
        <v>476</v>
      </c>
      <c r="K82" s="4">
        <v>574</v>
      </c>
      <c r="L82" s="4" t="s">
        <v>6019</v>
      </c>
      <c r="M82" s="4"/>
      <c r="N82" s="4"/>
      <c r="O82" s="4"/>
      <c r="P82" s="4">
        <v>6880.9524816900002</v>
      </c>
      <c r="Q82" s="4">
        <v>461.63</v>
      </c>
      <c r="R82" s="4"/>
      <c r="S82" s="4">
        <v>72.822999999999993</v>
      </c>
      <c r="T82" s="4">
        <v>0.73399999999999999</v>
      </c>
      <c r="U82" s="4" t="s">
        <v>9314</v>
      </c>
      <c r="V82" s="4"/>
      <c r="W82" s="4"/>
      <c r="X82" s="4"/>
      <c r="Y82" s="4"/>
      <c r="Z82" s="4"/>
      <c r="AA82" s="4"/>
      <c r="AB82" s="28" t="str">
        <f>[1]NL!B$303</f>
        <v>1.(c)</v>
      </c>
      <c r="AC82" s="31" t="str">
        <f>[1]NL!C$303</f>
        <v>ELSTA B.V. &amp; Co. C.V.</v>
      </c>
      <c r="AD82" s="31" t="str">
        <f>[1]NL!D$303</f>
        <v>Elsta B.V. &amp; Co. CV</v>
      </c>
      <c r="AE82" s="31">
        <f>[1]NL!E$303</f>
        <v>6141</v>
      </c>
      <c r="AF82" s="31" t="str">
        <f>[1]NL!F$303</f>
        <v>Herbert H. Dowweg</v>
      </c>
      <c r="AG82" s="31" t="str">
        <f>[1]NL!G$303</f>
        <v/>
      </c>
      <c r="AH82" s="31" t="str">
        <f>[1]NL!H$303</f>
        <v>Hoek</v>
      </c>
      <c r="AI82" s="31" t="str">
        <f>[1]NL!I$303</f>
        <v>4542NM</v>
      </c>
      <c r="AJ82" s="31">
        <f>[1]NL!J$303</f>
        <v>304</v>
      </c>
      <c r="AK82" s="31">
        <f>[1]NL!K$303</f>
        <v>0</v>
      </c>
      <c r="AL82" s="31">
        <f>[1]NL!L$303</f>
        <v>0</v>
      </c>
      <c r="AM82" s="31">
        <f>[1]NL!M$303</f>
        <v>1500</v>
      </c>
      <c r="AN82" s="42" t="s">
        <v>808</v>
      </c>
    </row>
    <row r="83" spans="1:41" s="31" customFormat="1">
      <c r="A83" s="4" t="s">
        <v>8986</v>
      </c>
      <c r="B83" s="4">
        <v>2012</v>
      </c>
      <c r="C83" s="4" t="s">
        <v>9315</v>
      </c>
      <c r="D83" s="4" t="s">
        <v>9316</v>
      </c>
      <c r="E83" s="4" t="s">
        <v>376</v>
      </c>
      <c r="F83" s="4">
        <v>81</v>
      </c>
      <c r="G83" s="4" t="s">
        <v>9317</v>
      </c>
      <c r="H83" s="4" t="s">
        <v>9166</v>
      </c>
      <c r="I83" s="4" t="s">
        <v>6</v>
      </c>
      <c r="J83" s="4" t="s">
        <v>476</v>
      </c>
      <c r="K83" s="4">
        <v>574</v>
      </c>
      <c r="L83" s="4" t="s">
        <v>6019</v>
      </c>
      <c r="M83" s="4"/>
      <c r="N83" s="4"/>
      <c r="O83" s="4"/>
      <c r="P83" s="4">
        <v>9197.9554379799993</v>
      </c>
      <c r="Q83" s="4">
        <v>1096.9939999999999</v>
      </c>
      <c r="R83" s="4"/>
      <c r="S83" s="4">
        <v>125.998</v>
      </c>
      <c r="T83" s="4">
        <v>1.022</v>
      </c>
      <c r="U83" s="4" t="s">
        <v>9318</v>
      </c>
      <c r="V83" s="4"/>
      <c r="W83" s="4"/>
      <c r="X83" s="4"/>
      <c r="Y83" s="4"/>
      <c r="Z83" s="4"/>
      <c r="AA83" s="4"/>
      <c r="AB83" s="28" t="str">
        <f>[1]NL!B$303</f>
        <v>1.(c)</v>
      </c>
      <c r="AC83" s="31" t="str">
        <f>[1]NL!C$303</f>
        <v>ELSTA B.V. &amp; Co. C.V.</v>
      </c>
      <c r="AD83" s="31" t="str">
        <f>[1]NL!D$303</f>
        <v>Elsta B.V. &amp; Co. CV</v>
      </c>
      <c r="AE83" s="31">
        <f>[1]NL!E$303</f>
        <v>6141</v>
      </c>
      <c r="AF83" s="31" t="str">
        <f>[1]NL!F$303</f>
        <v>Herbert H. Dowweg</v>
      </c>
      <c r="AG83" s="31" t="str">
        <f>[1]NL!G$303</f>
        <v/>
      </c>
      <c r="AH83" s="31" t="str">
        <f>[1]NL!H$303</f>
        <v>Hoek</v>
      </c>
      <c r="AI83" s="31" t="str">
        <f>[1]NL!I$303</f>
        <v>4542NM</v>
      </c>
      <c r="AJ83" s="31">
        <f>[1]NL!J$303</f>
        <v>304</v>
      </c>
      <c r="AK83" s="31">
        <f>[1]NL!K$303</f>
        <v>0</v>
      </c>
      <c r="AL83" s="31">
        <f>[1]NL!L$303</f>
        <v>0</v>
      </c>
      <c r="AM83" s="31">
        <f>[1]NL!M$303</f>
        <v>1500</v>
      </c>
      <c r="AN83" s="42" t="s">
        <v>808</v>
      </c>
    </row>
    <row r="84" spans="1:41" s="31" customFormat="1">
      <c r="A84" s="4" t="s">
        <v>8986</v>
      </c>
      <c r="B84" s="4">
        <v>2012</v>
      </c>
      <c r="C84" s="4" t="s">
        <v>9319</v>
      </c>
      <c r="D84" s="4" t="s">
        <v>9320</v>
      </c>
      <c r="E84" s="4" t="s">
        <v>380</v>
      </c>
      <c r="F84" s="4">
        <v>82</v>
      </c>
      <c r="G84" s="4" t="s">
        <v>9321</v>
      </c>
      <c r="H84" s="4" t="s">
        <v>9322</v>
      </c>
      <c r="I84" s="4" t="s">
        <v>6</v>
      </c>
      <c r="J84" s="4" t="s">
        <v>476</v>
      </c>
      <c r="K84" s="4">
        <v>175</v>
      </c>
      <c r="L84" s="4" t="s">
        <v>6019</v>
      </c>
      <c r="M84" s="4"/>
      <c r="N84" s="4"/>
      <c r="O84" s="4"/>
      <c r="P84" s="4">
        <v>1787.1792839999998</v>
      </c>
      <c r="Q84" s="4"/>
      <c r="R84" s="4"/>
      <c r="S84" s="4">
        <v>33.271999999999998</v>
      </c>
      <c r="T84" s="4"/>
      <c r="U84" s="4" t="s">
        <v>9323</v>
      </c>
      <c r="V84" s="4"/>
      <c r="W84" s="4"/>
      <c r="X84" s="4"/>
      <c r="Y84" s="4"/>
      <c r="Z84" s="4"/>
      <c r="AA84" s="4"/>
      <c r="AB84" s="28" t="str">
        <f>[1]NL!B$152</f>
        <v>1.(c)</v>
      </c>
      <c r="AC84" s="31" t="str">
        <f>[1]NL!C$152</f>
        <v>Enecal Energy V.O.F.</v>
      </c>
      <c r="AD84" s="31" t="str">
        <f>[1]NL!D$152</f>
        <v>Enecal Energy VOF</v>
      </c>
      <c r="AE84" s="31">
        <f>[1]NL!E$152</f>
        <v>78342</v>
      </c>
      <c r="AF84" s="31" t="str">
        <f>[1]NL!F$152</f>
        <v>Merseyweg</v>
      </c>
      <c r="AG84" s="31" t="str">
        <f>[1]NL!G$152</f>
        <v/>
      </c>
      <c r="AH84" s="31" t="str">
        <f>[1]NL!H$152</f>
        <v>Botlek Rotterdam</v>
      </c>
      <c r="AI84" s="31" t="str">
        <f>[1]NL!I$152</f>
        <v>3197KG</v>
      </c>
      <c r="AJ84" s="31">
        <f>[1]NL!J$152</f>
        <v>0</v>
      </c>
      <c r="AK84" s="31">
        <f>[1]NL!K$152</f>
        <v>0</v>
      </c>
      <c r="AL84" s="31">
        <f>[1]NL!L$152</f>
        <v>0</v>
      </c>
      <c r="AM84" s="31">
        <f>[1]NL!M$152</f>
        <v>100</v>
      </c>
      <c r="AN84" s="42" t="s">
        <v>808</v>
      </c>
    </row>
    <row r="85" spans="1:41" s="31" customFormat="1">
      <c r="A85" s="4" t="s">
        <v>8986</v>
      </c>
      <c r="B85" s="4">
        <v>2012</v>
      </c>
      <c r="C85" s="4" t="s">
        <v>9324</v>
      </c>
      <c r="D85" s="4" t="s">
        <v>9325</v>
      </c>
      <c r="E85" s="4" t="s">
        <v>385</v>
      </c>
      <c r="F85" s="4">
        <v>83</v>
      </c>
      <c r="G85" s="4" t="s">
        <v>9326</v>
      </c>
      <c r="H85" s="4" t="s">
        <v>9327</v>
      </c>
      <c r="I85" s="4" t="s">
        <v>6</v>
      </c>
      <c r="J85" s="4" t="s">
        <v>476</v>
      </c>
      <c r="K85" s="4">
        <v>737</v>
      </c>
      <c r="L85" s="4" t="s">
        <v>6019</v>
      </c>
      <c r="M85" s="4"/>
      <c r="N85" s="4"/>
      <c r="O85" s="4"/>
      <c r="P85" s="4">
        <v>4231.2808312050001</v>
      </c>
      <c r="Q85" s="4"/>
      <c r="R85" s="4"/>
      <c r="S85" s="4">
        <v>65.495999999999995</v>
      </c>
      <c r="T85" s="4"/>
      <c r="U85" s="4" t="s">
        <v>9328</v>
      </c>
      <c r="V85" s="4"/>
      <c r="W85" s="4"/>
      <c r="X85" s="4"/>
      <c r="Y85" s="4"/>
      <c r="Z85" s="4"/>
      <c r="AA85" s="4"/>
      <c r="AB85" s="28" t="str">
        <f>[1]NL!B$187</f>
        <v>1.(c)</v>
      </c>
      <c r="AC85" s="31" t="str">
        <f>[1]NL!C$187</f>
        <v>ENECOGEN V.O.F.</v>
      </c>
      <c r="AD85" s="31" t="str">
        <f>[1]NL!D$187</f>
        <v>ENECOGEN V.O.F.</v>
      </c>
      <c r="AE85" s="31">
        <f>[1]NL!E$187</f>
        <v>177158</v>
      </c>
      <c r="AF85" s="31" t="str">
        <f>[1]NL!F$187</f>
        <v>Markweg</v>
      </c>
      <c r="AG85" s="31" t="str">
        <f>[1]NL!G$187</f>
        <v/>
      </c>
      <c r="AH85" s="31" t="str">
        <f>[1]NL!H$187</f>
        <v>Europoort Rotterdam</v>
      </c>
      <c r="AI85" s="31" t="str">
        <f>[1]NL!I$187</f>
        <v>3198NB</v>
      </c>
      <c r="AJ85" s="31">
        <f>[1]NL!J$187</f>
        <v>116</v>
      </c>
      <c r="AK85" s="31">
        <f>[1]NL!K$187</f>
        <v>0</v>
      </c>
      <c r="AL85" s="31">
        <f>[1]NL!L$187</f>
        <v>0</v>
      </c>
      <c r="AM85" s="31">
        <f>[1]NL!M$187</f>
        <v>439</v>
      </c>
      <c r="AN85" s="42" t="s">
        <v>808</v>
      </c>
    </row>
    <row r="86" spans="1:41" s="31" customFormat="1">
      <c r="A86" s="4" t="s">
        <v>8986</v>
      </c>
      <c r="B86" s="4">
        <v>2012</v>
      </c>
      <c r="C86" s="4" t="s">
        <v>9329</v>
      </c>
      <c r="D86" s="4" t="s">
        <v>9330</v>
      </c>
      <c r="E86" s="4" t="s">
        <v>389</v>
      </c>
      <c r="F86" s="4">
        <v>84</v>
      </c>
      <c r="G86" s="4" t="s">
        <v>9331</v>
      </c>
      <c r="H86" s="4" t="s">
        <v>9327</v>
      </c>
      <c r="I86" s="4" t="s">
        <v>6</v>
      </c>
      <c r="J86" s="4" t="s">
        <v>476</v>
      </c>
      <c r="K86" s="4">
        <v>737</v>
      </c>
      <c r="L86" s="4" t="s">
        <v>6019</v>
      </c>
      <c r="M86" s="4"/>
      <c r="N86" s="4"/>
      <c r="O86" s="4"/>
      <c r="P86" s="4">
        <v>3461.3000268299998</v>
      </c>
      <c r="Q86" s="4"/>
      <c r="R86" s="4"/>
      <c r="S86" s="4">
        <v>49.319000000000003</v>
      </c>
      <c r="T86" s="4"/>
      <c r="U86" s="4" t="s">
        <v>9332</v>
      </c>
      <c r="V86" s="4"/>
      <c r="W86" s="4"/>
      <c r="X86" s="4"/>
      <c r="Y86" s="4"/>
      <c r="Z86" s="4"/>
      <c r="AA86" s="4"/>
      <c r="AB86" s="28" t="str">
        <f>[1]NL!B$187</f>
        <v>1.(c)</v>
      </c>
      <c r="AC86" s="31" t="str">
        <f>[1]NL!C$187</f>
        <v>ENECOGEN V.O.F.</v>
      </c>
      <c r="AD86" s="31" t="str">
        <f>[1]NL!D$187</f>
        <v>ENECOGEN V.O.F.</v>
      </c>
      <c r="AE86" s="31">
        <f>[1]NL!E$187</f>
        <v>177158</v>
      </c>
      <c r="AF86" s="31" t="str">
        <f>[1]NL!F$187</f>
        <v>Markweg</v>
      </c>
      <c r="AG86" s="31" t="str">
        <f>[1]NL!G$187</f>
        <v/>
      </c>
      <c r="AH86" s="31" t="str">
        <f>[1]NL!H$187</f>
        <v>Europoort Rotterdam</v>
      </c>
      <c r="AI86" s="31" t="str">
        <f>[1]NL!I$187</f>
        <v>3198NB</v>
      </c>
      <c r="AJ86" s="31">
        <f>[1]NL!J$187</f>
        <v>116</v>
      </c>
      <c r="AK86" s="31">
        <f>[1]NL!K$187</f>
        <v>0</v>
      </c>
      <c r="AL86" s="31">
        <f>[1]NL!L$187</f>
        <v>0</v>
      </c>
      <c r="AM86" s="31">
        <f>[1]NL!M$187</f>
        <v>439</v>
      </c>
      <c r="AN86" s="42" t="s">
        <v>808</v>
      </c>
      <c r="AO86" s="24"/>
    </row>
    <row r="87" spans="1:41" s="31" customFormat="1">
      <c r="A87" s="4" t="s">
        <v>8986</v>
      </c>
      <c r="B87" s="4">
        <v>2012</v>
      </c>
      <c r="C87" s="4" t="s">
        <v>9333</v>
      </c>
      <c r="D87" s="4" t="s">
        <v>9334</v>
      </c>
      <c r="E87" s="4" t="s">
        <v>393</v>
      </c>
      <c r="F87" s="4">
        <v>85</v>
      </c>
      <c r="G87" s="4" t="s">
        <v>9335</v>
      </c>
      <c r="H87" s="4" t="s">
        <v>9336</v>
      </c>
      <c r="I87" s="4" t="s">
        <v>6</v>
      </c>
      <c r="J87" s="4" t="s">
        <v>476</v>
      </c>
      <c r="K87" s="4">
        <v>1060</v>
      </c>
      <c r="L87" s="4" t="s">
        <v>6024</v>
      </c>
      <c r="M87" s="4">
        <v>3353.1480000000001</v>
      </c>
      <c r="N87" s="4">
        <v>21457.15</v>
      </c>
      <c r="O87" s="4"/>
      <c r="P87" s="4">
        <v>145.46719440000001</v>
      </c>
      <c r="Q87" s="4">
        <v>225.31619449999999</v>
      </c>
      <c r="R87" s="4">
        <v>852.04700000000003</v>
      </c>
      <c r="S87" s="4">
        <v>693.053</v>
      </c>
      <c r="T87" s="4">
        <v>17.292000000000002</v>
      </c>
      <c r="U87" s="4" t="s">
        <v>9337</v>
      </c>
      <c r="V87" s="4"/>
      <c r="W87" s="4"/>
      <c r="X87" s="4"/>
      <c r="Y87" s="4"/>
      <c r="Z87" s="4"/>
      <c r="AA87" s="4"/>
      <c r="AB87" s="41" t="str">
        <f>[1]NL!B$292</f>
        <v>1.(c)</v>
      </c>
      <c r="AC87" s="24" t="str">
        <f>[1]NL!C$292</f>
        <v>EPZ NV (Conventional Operations)</v>
      </c>
      <c r="AD87" s="24" t="str">
        <f>[1]NL!D$292</f>
        <v>EPZ NV (Conventional Operations)</v>
      </c>
      <c r="AE87" s="24">
        <f>[1]NL!E$292</f>
        <v>10128</v>
      </c>
      <c r="AF87" s="24" t="str">
        <f>[1]NL!F$292</f>
        <v>Zeedijk</v>
      </c>
      <c r="AG87" s="24" t="str">
        <f>[1]NL!G$292</f>
        <v/>
      </c>
      <c r="AH87" s="24" t="str">
        <f>[1]NL!H$292</f>
        <v>Borssele</v>
      </c>
      <c r="AI87" s="24" t="str">
        <f>[1]NL!I$292</f>
        <v>4454PM</v>
      </c>
      <c r="AJ87" s="24">
        <f>[1]NL!J$292</f>
        <v>697</v>
      </c>
      <c r="AK87" s="24">
        <f>[1]NL!K$292</f>
        <v>852</v>
      </c>
      <c r="AL87" s="24">
        <f>[1]NL!L$292</f>
        <v>0</v>
      </c>
      <c r="AM87" s="24">
        <f>[1]NL!M$292</f>
        <v>2360</v>
      </c>
      <c r="AN87" s="42" t="s">
        <v>808</v>
      </c>
    </row>
    <row r="88" spans="1:41" s="31" customFormat="1">
      <c r="A88" s="4" t="s">
        <v>8986</v>
      </c>
      <c r="B88" s="4">
        <v>2012</v>
      </c>
      <c r="C88" s="4" t="s">
        <v>9338</v>
      </c>
      <c r="D88" s="4" t="s">
        <v>9339</v>
      </c>
      <c r="E88" s="4" t="s">
        <v>397</v>
      </c>
      <c r="F88" s="4">
        <v>86</v>
      </c>
      <c r="G88" s="4" t="s">
        <v>9340</v>
      </c>
      <c r="H88" s="4" t="s">
        <v>9341</v>
      </c>
      <c r="I88" s="4" t="s">
        <v>6</v>
      </c>
      <c r="J88" s="4" t="s">
        <v>476</v>
      </c>
      <c r="K88" s="4">
        <v>80</v>
      </c>
      <c r="L88" s="4" t="s">
        <v>6024</v>
      </c>
      <c r="M88" s="4">
        <v>692.56150000000002</v>
      </c>
      <c r="N88" s="4"/>
      <c r="O88" s="4"/>
      <c r="P88" s="4">
        <v>3.5045728499999997</v>
      </c>
      <c r="Q88" s="4"/>
      <c r="R88" s="4">
        <v>3.7669999999999999</v>
      </c>
      <c r="S88" s="4">
        <v>13.669</v>
      </c>
      <c r="T88" s="4">
        <v>3.0219999999999998</v>
      </c>
      <c r="U88" s="4" t="s">
        <v>9342</v>
      </c>
      <c r="V88" s="4"/>
      <c r="W88" s="4"/>
      <c r="X88" s="4"/>
      <c r="Y88" s="4"/>
      <c r="Z88" s="4"/>
      <c r="AA88" s="4"/>
      <c r="AB88" s="41" t="str">
        <f>[1]NL!B$401</f>
        <v>1.(c)</v>
      </c>
      <c r="AC88" s="24" t="str">
        <f>[1]NL!C$401</f>
        <v>Essent Power BV</v>
      </c>
      <c r="AD88" s="24" t="str">
        <f>[1]NL!D$401</f>
        <v>Essent bio-energiecentrale Cuijk</v>
      </c>
      <c r="AE88" s="24">
        <f>[1]NL!E$401</f>
        <v>78487</v>
      </c>
      <c r="AF88" s="24" t="str">
        <f>[1]NL!F$401</f>
        <v>Lange Oijen</v>
      </c>
      <c r="AG88" s="24" t="str">
        <f>[1]NL!G$401</f>
        <v/>
      </c>
      <c r="AH88" s="24" t="str">
        <f>[1]NL!H$401</f>
        <v>Katwijk NB</v>
      </c>
      <c r="AI88" s="24" t="str">
        <f>[1]NL!I$401</f>
        <v>5433NG</v>
      </c>
      <c r="AJ88" s="24">
        <f>[1]NL!J$401</f>
        <v>0</v>
      </c>
      <c r="AK88" s="24">
        <f>[1]NL!K$401</f>
        <v>0</v>
      </c>
      <c r="AL88" s="24">
        <f>[1]NL!L$401</f>
        <v>0</v>
      </c>
      <c r="AM88" s="24">
        <f>[1]NL!M$401</f>
        <v>0</v>
      </c>
      <c r="AN88" s="42" t="s">
        <v>808</v>
      </c>
    </row>
    <row r="89" spans="1:41" s="31" customFormat="1">
      <c r="A89" s="4" t="s">
        <v>8986</v>
      </c>
      <c r="B89" s="4">
        <v>2012</v>
      </c>
      <c r="C89" s="4" t="s">
        <v>9343</v>
      </c>
      <c r="D89" s="4" t="s">
        <v>9344</v>
      </c>
      <c r="E89" s="4" t="s">
        <v>401</v>
      </c>
      <c r="F89" s="4">
        <v>87</v>
      </c>
      <c r="G89" s="4" t="s">
        <v>9345</v>
      </c>
      <c r="H89" s="4" t="s">
        <v>9346</v>
      </c>
      <c r="I89" s="4" t="s">
        <v>6</v>
      </c>
      <c r="J89" s="4" t="s">
        <v>476</v>
      </c>
      <c r="K89" s="4">
        <v>1670</v>
      </c>
      <c r="L89" s="4" t="s">
        <v>6024</v>
      </c>
      <c r="M89" s="4">
        <v>4255.7353559999992</v>
      </c>
      <c r="N89" s="4">
        <v>27203.917052000001</v>
      </c>
      <c r="O89" s="4"/>
      <c r="P89" s="4">
        <v>2932.6877339999996</v>
      </c>
      <c r="Q89" s="4"/>
      <c r="R89" s="4">
        <v>775.18200000000002</v>
      </c>
      <c r="S89" s="4">
        <v>2190.7420000000002</v>
      </c>
      <c r="T89" s="4">
        <v>45.311999999999998</v>
      </c>
      <c r="U89" s="4" t="s">
        <v>9347</v>
      </c>
      <c r="V89" s="4"/>
      <c r="W89" s="4"/>
      <c r="X89" s="4"/>
      <c r="Y89" s="4"/>
      <c r="Z89" s="4"/>
      <c r="AA89" s="4"/>
      <c r="AB89" s="28" t="str">
        <f>[1]NL!B$347</f>
        <v>1.(c)</v>
      </c>
      <c r="AC89" s="31" t="str">
        <f>[1]NL!C$347</f>
        <v>Essent Energie Productie BV (Amer)</v>
      </c>
      <c r="AD89" s="31" t="str">
        <f>[1]NL!D$347</f>
        <v>Essent Energie Productie BV (Amer)</v>
      </c>
      <c r="AE89" s="31">
        <f>[1]NL!E$347</f>
        <v>9537</v>
      </c>
      <c r="AF89" s="31" t="str">
        <f>[1]NL!F$347</f>
        <v>Amerweg</v>
      </c>
      <c r="AG89" s="31" t="str">
        <f>[1]NL!G$347</f>
        <v/>
      </c>
      <c r="AH89" s="31" t="str">
        <f>[1]NL!H$347</f>
        <v>Geertruidenberg</v>
      </c>
      <c r="AI89" s="31" t="str">
        <f>[1]NL!I$347</f>
        <v>4931NC</v>
      </c>
      <c r="AJ89" s="31">
        <f>[1]NL!J$347</f>
        <v>3540</v>
      </c>
      <c r="AK89" s="31">
        <f>[1]NL!K$347</f>
        <v>1900</v>
      </c>
      <c r="AL89" s="31">
        <f>[1]NL!L$347</f>
        <v>0</v>
      </c>
      <c r="AM89" s="31">
        <f>[1]NL!M$347</f>
        <v>5770</v>
      </c>
      <c r="AN89" s="42" t="s">
        <v>808</v>
      </c>
    </row>
    <row r="90" spans="1:41" s="31" customFormat="1">
      <c r="A90" s="4" t="s">
        <v>8986</v>
      </c>
      <c r="B90" s="4">
        <v>2012</v>
      </c>
      <c r="C90" s="4" t="s">
        <v>9348</v>
      </c>
      <c r="D90" s="4" t="s">
        <v>9349</v>
      </c>
      <c r="E90" s="4" t="s">
        <v>405</v>
      </c>
      <c r="F90" s="4">
        <v>88</v>
      </c>
      <c r="G90" s="4" t="s">
        <v>9350</v>
      </c>
      <c r="H90" s="4" t="s">
        <v>9346</v>
      </c>
      <c r="I90" s="4" t="s">
        <v>6</v>
      </c>
      <c r="J90" s="4" t="s">
        <v>476</v>
      </c>
      <c r="K90" s="4">
        <v>1420</v>
      </c>
      <c r="L90" s="4" t="s">
        <v>6024</v>
      </c>
      <c r="M90" s="4">
        <v>7099.4221199999993</v>
      </c>
      <c r="N90" s="4">
        <v>31678.361849999998</v>
      </c>
      <c r="O90" s="4"/>
      <c r="P90" s="4">
        <v>218.13781349999999</v>
      </c>
      <c r="Q90" s="4">
        <v>803.49870040000008</v>
      </c>
      <c r="R90" s="4">
        <v>1127.4649999999999</v>
      </c>
      <c r="S90" s="4">
        <v>1338.277</v>
      </c>
      <c r="T90" s="4">
        <v>20.422999999999998</v>
      </c>
      <c r="U90" s="4" t="s">
        <v>9351</v>
      </c>
      <c r="V90" s="4"/>
      <c r="W90" s="4"/>
      <c r="X90" s="4"/>
      <c r="Y90" s="4"/>
      <c r="Z90" s="4"/>
      <c r="AA90" s="4"/>
      <c r="AB90" s="28" t="str">
        <f>[1]NL!B$347</f>
        <v>1.(c)</v>
      </c>
      <c r="AC90" s="31" t="str">
        <f>[1]NL!C$347</f>
        <v>Essent Energie Productie BV (Amer)</v>
      </c>
      <c r="AD90" s="31" t="str">
        <f>[1]NL!D$347</f>
        <v>Essent Energie Productie BV (Amer)</v>
      </c>
      <c r="AE90" s="31">
        <f>[1]NL!E$347</f>
        <v>9537</v>
      </c>
      <c r="AF90" s="31" t="str">
        <f>[1]NL!F$347</f>
        <v>Amerweg</v>
      </c>
      <c r="AG90" s="31" t="str">
        <f>[1]NL!G$347</f>
        <v/>
      </c>
      <c r="AH90" s="31" t="str">
        <f>[1]NL!H$347</f>
        <v>Geertruidenberg</v>
      </c>
      <c r="AI90" s="31" t="str">
        <f>[1]NL!I$347</f>
        <v>4931NC</v>
      </c>
      <c r="AJ90" s="31">
        <f>[1]NL!J$347</f>
        <v>3540</v>
      </c>
      <c r="AK90" s="31">
        <f>[1]NL!K$347</f>
        <v>1900</v>
      </c>
      <c r="AL90" s="31">
        <f>[1]NL!L$347</f>
        <v>0</v>
      </c>
      <c r="AM90" s="31">
        <f>[1]NL!M$347</f>
        <v>5770</v>
      </c>
      <c r="AN90" s="42" t="s">
        <v>808</v>
      </c>
    </row>
    <row r="91" spans="1:41" s="31" customFormat="1">
      <c r="A91" s="4" t="s">
        <v>8986</v>
      </c>
      <c r="B91" s="4">
        <v>2012</v>
      </c>
      <c r="C91" s="4" t="s">
        <v>9352</v>
      </c>
      <c r="D91" s="4" t="s">
        <v>9353</v>
      </c>
      <c r="E91" s="4" t="s">
        <v>409</v>
      </c>
      <c r="F91" s="4">
        <v>89</v>
      </c>
      <c r="G91" s="4" t="s">
        <v>9354</v>
      </c>
      <c r="H91" s="4" t="s">
        <v>9355</v>
      </c>
      <c r="I91" s="4" t="s">
        <v>6</v>
      </c>
      <c r="J91" s="4" t="s">
        <v>476</v>
      </c>
      <c r="K91" s="4">
        <v>1600</v>
      </c>
      <c r="L91" s="4" t="s">
        <v>6024</v>
      </c>
      <c r="M91" s="4"/>
      <c r="N91" s="4"/>
      <c r="O91" s="4"/>
      <c r="P91" s="4">
        <v>282.61500360000002</v>
      </c>
      <c r="Q91" s="4"/>
      <c r="R91" s="4"/>
      <c r="S91" s="4">
        <v>3.7450000000000001</v>
      </c>
      <c r="T91" s="4"/>
      <c r="U91" s="4" t="s">
        <v>9356</v>
      </c>
      <c r="V91" s="4"/>
      <c r="W91" s="4"/>
      <c r="X91" s="4"/>
      <c r="Y91" s="4"/>
      <c r="Z91" s="4"/>
      <c r="AA91" s="4"/>
      <c r="AB91" s="41" t="str">
        <f>[1]NL!B$485</f>
        <v>1.(c)</v>
      </c>
      <c r="AC91" s="24" t="str">
        <f>[1]NL!C$485</f>
        <v>Essent Energie Productie BV (Clauscentrale)</v>
      </c>
      <c r="AD91" s="24" t="str">
        <f>[1]NL!D$485</f>
        <v>Essent Energie Productie BV (Clauscentrale)</v>
      </c>
      <c r="AE91" s="24">
        <f>[1]NL!E$485</f>
        <v>9295</v>
      </c>
      <c r="AF91" s="24" t="str">
        <f>[1]NL!F$485</f>
        <v>Voortstraat</v>
      </c>
      <c r="AG91" s="24" t="str">
        <f>[1]NL!G$485</f>
        <v/>
      </c>
      <c r="AH91" s="24" t="str">
        <f>[1]NL!H$485</f>
        <v>Maasbracht</v>
      </c>
      <c r="AI91" s="24" t="str">
        <f>[1]NL!I$485</f>
        <v>6051JP</v>
      </c>
      <c r="AJ91" s="24">
        <f>[1]NL!J$485</f>
        <v>169</v>
      </c>
      <c r="AK91" s="24">
        <f>[1]NL!K$485</f>
        <v>0</v>
      </c>
      <c r="AL91" s="24">
        <f>[1]NL!L$485</f>
        <v>0</v>
      </c>
      <c r="AM91" s="24">
        <f>[1]NL!M$485</f>
        <v>618</v>
      </c>
      <c r="AN91" s="23" t="s">
        <v>808</v>
      </c>
      <c r="AO91" s="24"/>
    </row>
    <row r="92" spans="1:41" s="31" customFormat="1">
      <c r="A92" s="4" t="s">
        <v>8986</v>
      </c>
      <c r="B92" s="4">
        <v>2012</v>
      </c>
      <c r="C92" s="4" t="s">
        <v>9357</v>
      </c>
      <c r="D92" s="4" t="s">
        <v>9358</v>
      </c>
      <c r="E92" s="4" t="s">
        <v>413</v>
      </c>
      <c r="F92" s="4">
        <v>90</v>
      </c>
      <c r="G92" s="4" t="s">
        <v>9359</v>
      </c>
      <c r="H92" s="4" t="s">
        <v>9355</v>
      </c>
      <c r="I92" s="4" t="s">
        <v>6</v>
      </c>
      <c r="J92" s="4" t="s">
        <v>476</v>
      </c>
      <c r="K92" s="4">
        <v>280</v>
      </c>
      <c r="L92" s="4" t="s">
        <v>6019</v>
      </c>
      <c r="M92" s="4"/>
      <c r="N92" s="4"/>
      <c r="O92" s="4"/>
      <c r="P92" s="4">
        <v>3856.8470032499995</v>
      </c>
      <c r="Q92" s="4"/>
      <c r="R92" s="4"/>
      <c r="S92" s="4">
        <v>66.584000000000003</v>
      </c>
      <c r="T92" s="4"/>
      <c r="U92" s="4" t="s">
        <v>9360</v>
      </c>
      <c r="V92" s="4"/>
      <c r="W92" s="4"/>
      <c r="X92" s="4"/>
      <c r="Y92" s="4"/>
      <c r="Z92" s="4"/>
      <c r="AA92" s="4"/>
      <c r="AB92" s="41" t="str">
        <f>[1]NL!B$485</f>
        <v>1.(c)</v>
      </c>
      <c r="AC92" s="24" t="str">
        <f>[1]NL!C$485</f>
        <v>Essent Energie Productie BV (Clauscentrale)</v>
      </c>
      <c r="AD92" s="24" t="str">
        <f>[1]NL!D$485</f>
        <v>Essent Energie Productie BV (Clauscentrale)</v>
      </c>
      <c r="AE92" s="24">
        <f>[1]NL!E$485</f>
        <v>9295</v>
      </c>
      <c r="AF92" s="24" t="str">
        <f>[1]NL!F$485</f>
        <v>Voortstraat</v>
      </c>
      <c r="AG92" s="24" t="str">
        <f>[1]NL!G$485</f>
        <v/>
      </c>
      <c r="AH92" s="24" t="str">
        <f>[1]NL!H$485</f>
        <v>Maasbracht</v>
      </c>
      <c r="AI92" s="24" t="str">
        <f>[1]NL!I$485</f>
        <v>6051JP</v>
      </c>
      <c r="AJ92" s="24">
        <f>[1]NL!J$485</f>
        <v>169</v>
      </c>
      <c r="AK92" s="24">
        <f>[1]NL!K$485</f>
        <v>0</v>
      </c>
      <c r="AL92" s="24">
        <f>[1]NL!L$485</f>
        <v>0</v>
      </c>
      <c r="AM92" s="24">
        <f>[1]NL!M$485</f>
        <v>618</v>
      </c>
      <c r="AN92" s="23" t="s">
        <v>808</v>
      </c>
      <c r="AO92" s="24"/>
    </row>
    <row r="93" spans="1:41" s="31" customFormat="1">
      <c r="A93" s="4" t="s">
        <v>8986</v>
      </c>
      <c r="B93" s="4">
        <v>2012</v>
      </c>
      <c r="C93" s="4" t="s">
        <v>9361</v>
      </c>
      <c r="D93" s="4" t="s">
        <v>9362</v>
      </c>
      <c r="E93" s="4" t="s">
        <v>418</v>
      </c>
      <c r="F93" s="4">
        <v>91</v>
      </c>
      <c r="G93" s="4" t="s">
        <v>9363</v>
      </c>
      <c r="H93" s="4" t="s">
        <v>9355</v>
      </c>
      <c r="I93" s="4" t="s">
        <v>6</v>
      </c>
      <c r="J93" s="4" t="s">
        <v>476</v>
      </c>
      <c r="K93" s="4">
        <v>280</v>
      </c>
      <c r="L93" s="4" t="s">
        <v>6019</v>
      </c>
      <c r="M93" s="4"/>
      <c r="N93" s="4"/>
      <c r="O93" s="4"/>
      <c r="P93" s="4">
        <v>3177.0289939499994</v>
      </c>
      <c r="Q93" s="4"/>
      <c r="R93" s="4"/>
      <c r="S93" s="4">
        <v>41.414000000000001</v>
      </c>
      <c r="T93" s="4"/>
      <c r="U93" s="4" t="s">
        <v>9364</v>
      </c>
      <c r="V93" s="4"/>
      <c r="W93" s="4"/>
      <c r="X93" s="4"/>
      <c r="Y93" s="4"/>
      <c r="Z93" s="4"/>
      <c r="AA93" s="4"/>
      <c r="AB93" s="41" t="str">
        <f>[1]NL!B$485</f>
        <v>1.(c)</v>
      </c>
      <c r="AC93" s="24" t="str">
        <f>[1]NL!C$485</f>
        <v>Essent Energie Productie BV (Clauscentrale)</v>
      </c>
      <c r="AD93" s="24" t="str">
        <f>[1]NL!D$485</f>
        <v>Essent Energie Productie BV (Clauscentrale)</v>
      </c>
      <c r="AE93" s="24">
        <f>[1]NL!E$485</f>
        <v>9295</v>
      </c>
      <c r="AF93" s="24" t="str">
        <f>[1]NL!F$485</f>
        <v>Voortstraat</v>
      </c>
      <c r="AG93" s="24" t="str">
        <f>[1]NL!G$485</f>
        <v/>
      </c>
      <c r="AH93" s="24" t="str">
        <f>[1]NL!H$485</f>
        <v>Maasbracht</v>
      </c>
      <c r="AI93" s="24" t="str">
        <f>[1]NL!I$485</f>
        <v>6051JP</v>
      </c>
      <c r="AJ93" s="24">
        <f>[1]NL!J$485</f>
        <v>169</v>
      </c>
      <c r="AK93" s="24">
        <f>[1]NL!K$485</f>
        <v>0</v>
      </c>
      <c r="AL93" s="24">
        <f>[1]NL!L$485</f>
        <v>0</v>
      </c>
      <c r="AM93" s="24">
        <f>[1]NL!M$485</f>
        <v>618</v>
      </c>
      <c r="AN93" s="42" t="s">
        <v>808</v>
      </c>
    </row>
    <row r="94" spans="1:41" s="31" customFormat="1">
      <c r="A94" s="4" t="s">
        <v>8986</v>
      </c>
      <c r="B94" s="4">
        <v>2012</v>
      </c>
      <c r="C94" s="4" t="s">
        <v>9365</v>
      </c>
      <c r="D94" s="4" t="s">
        <v>9366</v>
      </c>
      <c r="E94" s="4" t="s">
        <v>423</v>
      </c>
      <c r="F94" s="4">
        <v>92</v>
      </c>
      <c r="G94" s="4" t="s">
        <v>9367</v>
      </c>
      <c r="H94" s="4" t="s">
        <v>9355</v>
      </c>
      <c r="I94" s="4" t="s">
        <v>6</v>
      </c>
      <c r="J94" s="4" t="s">
        <v>476</v>
      </c>
      <c r="K94" s="4">
        <v>280</v>
      </c>
      <c r="L94" s="4" t="s">
        <v>6019</v>
      </c>
      <c r="M94" s="4"/>
      <c r="N94" s="4"/>
      <c r="O94" s="4"/>
      <c r="P94" s="4">
        <v>3572.1069869999997</v>
      </c>
      <c r="Q94" s="4"/>
      <c r="R94" s="4"/>
      <c r="S94" s="4">
        <v>54.48</v>
      </c>
      <c r="T94" s="4"/>
      <c r="U94" s="4" t="s">
        <v>9368</v>
      </c>
      <c r="V94" s="4"/>
      <c r="W94" s="4"/>
      <c r="X94" s="4"/>
      <c r="Y94" s="4"/>
      <c r="Z94" s="4"/>
      <c r="AA94" s="4"/>
      <c r="AB94" s="41" t="str">
        <f>[1]NL!B$485</f>
        <v>1.(c)</v>
      </c>
      <c r="AC94" s="24" t="str">
        <f>[1]NL!C$485</f>
        <v>Essent Energie Productie BV (Clauscentrale)</v>
      </c>
      <c r="AD94" s="24" t="str">
        <f>[1]NL!D$485</f>
        <v>Essent Energie Productie BV (Clauscentrale)</v>
      </c>
      <c r="AE94" s="24">
        <f>[1]NL!E$485</f>
        <v>9295</v>
      </c>
      <c r="AF94" s="24" t="str">
        <f>[1]NL!F$485</f>
        <v>Voortstraat</v>
      </c>
      <c r="AG94" s="24" t="str">
        <f>[1]NL!G$485</f>
        <v/>
      </c>
      <c r="AH94" s="24" t="str">
        <f>[1]NL!H$485</f>
        <v>Maasbracht</v>
      </c>
      <c r="AI94" s="24" t="str">
        <f>[1]NL!I$485</f>
        <v>6051JP</v>
      </c>
      <c r="AJ94" s="24">
        <f>[1]NL!J$485</f>
        <v>169</v>
      </c>
      <c r="AK94" s="24">
        <f>[1]NL!K$485</f>
        <v>0</v>
      </c>
      <c r="AL94" s="24">
        <f>[1]NL!L$485</f>
        <v>0</v>
      </c>
      <c r="AM94" s="24">
        <f>[1]NL!M$485</f>
        <v>618</v>
      </c>
      <c r="AN94" s="42" t="s">
        <v>808</v>
      </c>
    </row>
    <row r="95" spans="1:41" s="31" customFormat="1">
      <c r="A95" s="4" t="s">
        <v>8986</v>
      </c>
      <c r="B95" s="4">
        <v>2012</v>
      </c>
      <c r="C95" s="4" t="s">
        <v>9369</v>
      </c>
      <c r="D95" s="4" t="s">
        <v>9370</v>
      </c>
      <c r="E95" s="4" t="s">
        <v>427</v>
      </c>
      <c r="F95" s="4">
        <v>93</v>
      </c>
      <c r="G95" s="4" t="s">
        <v>9371</v>
      </c>
      <c r="H95" s="4" t="s">
        <v>9372</v>
      </c>
      <c r="I95" s="4" t="s">
        <v>6</v>
      </c>
      <c r="J95" s="4" t="s">
        <v>476</v>
      </c>
      <c r="K95" s="4">
        <v>106</v>
      </c>
      <c r="L95" s="4" t="s">
        <v>6019</v>
      </c>
      <c r="M95" s="4"/>
      <c r="N95" s="4"/>
      <c r="O95" s="4"/>
      <c r="P95" s="4">
        <v>466.68785880000001</v>
      </c>
      <c r="Q95" s="4"/>
      <c r="R95" s="4"/>
      <c r="S95" s="4">
        <v>8.625</v>
      </c>
      <c r="T95" s="4"/>
      <c r="U95" s="4" t="s">
        <v>9373</v>
      </c>
      <c r="V95" s="4"/>
      <c r="W95" s="4"/>
      <c r="X95" s="4"/>
      <c r="Y95" s="4"/>
      <c r="Z95" s="4"/>
      <c r="AA95" s="4"/>
      <c r="AB95" s="28" t="str">
        <f>[1]NL!B$423</f>
        <v>1.(c)</v>
      </c>
      <c r="AC95" s="31" t="str">
        <f>[1]NL!C$423</f>
        <v>Essent</v>
      </c>
      <c r="AD95" s="31" t="str">
        <f>[1]NL!D$423</f>
        <v>Essent Energie Productie WKC Eindhoven</v>
      </c>
      <c r="AE95" s="31">
        <f>[1]NL!E$423</f>
        <v>121313</v>
      </c>
      <c r="AF95" s="31" t="str">
        <f>[1]NL!F$423</f>
        <v>Beukenlaan</v>
      </c>
      <c r="AG95" s="31" t="str">
        <f>[1]NL!G$423</f>
        <v/>
      </c>
      <c r="AH95" s="31" t="str">
        <f>[1]NL!H$423</f>
        <v>Eindhoven</v>
      </c>
      <c r="AI95" s="31" t="str">
        <f>[1]NL!I$423</f>
        <v>5651CD</v>
      </c>
      <c r="AJ95" s="31">
        <f>[1]NL!J$423</f>
        <v>0</v>
      </c>
      <c r="AK95" s="31">
        <f>[1]NL!K$423</f>
        <v>0</v>
      </c>
      <c r="AL95" s="31">
        <f>[1]NL!L$423</f>
        <v>0</v>
      </c>
      <c r="AM95" s="31">
        <f>[1]NL!M$423</f>
        <v>0</v>
      </c>
      <c r="AN95" s="42" t="s">
        <v>808</v>
      </c>
    </row>
    <row r="96" spans="1:41" s="31" customFormat="1">
      <c r="A96" s="4" t="s">
        <v>8986</v>
      </c>
      <c r="B96" s="4">
        <v>2012</v>
      </c>
      <c r="C96" s="4" t="s">
        <v>9374</v>
      </c>
      <c r="D96" s="4" t="s">
        <v>9375</v>
      </c>
      <c r="E96" s="4" t="s">
        <v>793</v>
      </c>
      <c r="F96" s="4">
        <v>94</v>
      </c>
      <c r="G96" s="4" t="s">
        <v>9376</v>
      </c>
      <c r="H96" s="4" t="s">
        <v>9377</v>
      </c>
      <c r="I96" s="4" t="s">
        <v>6</v>
      </c>
      <c r="J96" s="4" t="s">
        <v>476</v>
      </c>
      <c r="K96" s="4">
        <v>68.599999999999994</v>
      </c>
      <c r="L96" s="4" t="s">
        <v>6019</v>
      </c>
      <c r="M96" s="4"/>
      <c r="N96" s="4"/>
      <c r="O96" s="4"/>
      <c r="P96" s="4">
        <v>0</v>
      </c>
      <c r="Q96" s="4"/>
      <c r="R96" s="4"/>
      <c r="S96" s="4">
        <v>0</v>
      </c>
      <c r="T96" s="4"/>
      <c r="U96" s="4" t="s">
        <v>9378</v>
      </c>
      <c r="V96" s="4"/>
      <c r="W96" s="4"/>
      <c r="X96" s="4"/>
      <c r="Y96" s="4"/>
      <c r="Z96" s="4"/>
      <c r="AA96" s="4"/>
      <c r="AB96" s="28" t="str">
        <f>[1]NL!B$313</f>
        <v>5.(d)</v>
      </c>
      <c r="AC96" s="31" t="str">
        <f>[1]NL!C$313</f>
        <v>Attero</v>
      </c>
      <c r="AD96" s="31" t="str">
        <f>[1]NL!D$313</f>
        <v>Locatie Bergen op Zoom</v>
      </c>
      <c r="AE96" s="31">
        <f>[1]NL!E$313</f>
        <v>7471</v>
      </c>
      <c r="AF96" s="31" t="str">
        <f>[1]NL!F$313</f>
        <v>Moervaart</v>
      </c>
      <c r="AG96" s="31" t="str">
        <f>[1]NL!G$313</f>
        <v/>
      </c>
      <c r="AH96" s="31" t="str">
        <f>[1]NL!H$313</f>
        <v>Bergen op Zoom</v>
      </c>
      <c r="AI96" s="31" t="str">
        <f>[1]NL!I$313</f>
        <v>4622RR</v>
      </c>
      <c r="AJ96" s="31">
        <f>[1]NL!J$313</f>
        <v>0</v>
      </c>
      <c r="AK96" s="31">
        <f>[1]NL!K$313</f>
        <v>0</v>
      </c>
      <c r="AL96" s="31">
        <f>[1]NL!L$313</f>
        <v>0</v>
      </c>
      <c r="AM96" s="31">
        <f>[1]NL!M$313</f>
        <v>0</v>
      </c>
      <c r="AN96" s="42" t="s">
        <v>809</v>
      </c>
      <c r="AO96" s="24"/>
    </row>
    <row r="97" spans="1:40" s="31" customFormat="1">
      <c r="A97" s="4" t="s">
        <v>8986</v>
      </c>
      <c r="B97" s="4">
        <v>2012</v>
      </c>
      <c r="C97" s="4" t="s">
        <v>9379</v>
      </c>
      <c r="D97" s="4" t="s">
        <v>9380</v>
      </c>
      <c r="E97" s="4" t="s">
        <v>497</v>
      </c>
      <c r="F97" s="4">
        <v>95</v>
      </c>
      <c r="G97" s="4" t="s">
        <v>9381</v>
      </c>
      <c r="H97" s="4" t="s">
        <v>9382</v>
      </c>
      <c r="I97" s="4" t="s">
        <v>6</v>
      </c>
      <c r="J97" s="4" t="s">
        <v>476</v>
      </c>
      <c r="K97" s="4">
        <v>59.8</v>
      </c>
      <c r="L97" s="4" t="s">
        <v>6019</v>
      </c>
      <c r="M97" s="4"/>
      <c r="N97" s="4"/>
      <c r="O97" s="4"/>
      <c r="P97" s="4">
        <v>580.66675665000002</v>
      </c>
      <c r="Q97" s="4"/>
      <c r="R97" s="4"/>
      <c r="S97" s="4">
        <v>38.671999999999997</v>
      </c>
      <c r="T97" s="4"/>
      <c r="U97" s="4" t="s">
        <v>9383</v>
      </c>
      <c r="V97" s="4"/>
      <c r="W97" s="4"/>
      <c r="X97" s="4"/>
      <c r="Y97" s="4"/>
      <c r="Z97" s="4"/>
      <c r="AA97" s="4"/>
      <c r="AB97" s="28" t="str">
        <f>[1]NL!B$434</f>
        <v>1.(c)</v>
      </c>
      <c r="AC97" s="31" t="str">
        <f>[1]NL!C$434</f>
        <v>Essent Power BV</v>
      </c>
      <c r="AD97" s="31" t="str">
        <f>[1]NL!D$434</f>
        <v>Essent WKC Helmond 1+2</v>
      </c>
      <c r="AE97" s="31">
        <f>[1]NL!E$434</f>
        <v>78475</v>
      </c>
      <c r="AF97" s="31" t="str">
        <f>[1]NL!F$434</f>
        <v>Achterdijk</v>
      </c>
      <c r="AG97" s="31" t="str">
        <f>[1]NL!G$434</f>
        <v/>
      </c>
      <c r="AH97" s="31" t="str">
        <f>[1]NL!H$434</f>
        <v>Helmond</v>
      </c>
      <c r="AI97" s="31" t="str">
        <f>[1]NL!I$434</f>
        <v>5705CB</v>
      </c>
      <c r="AJ97" s="31">
        <f>[1]NL!J$434</f>
        <v>0</v>
      </c>
      <c r="AK97" s="31">
        <f>[1]NL!K$434</f>
        <v>0</v>
      </c>
      <c r="AL97" s="31">
        <f>[1]NL!L$434</f>
        <v>0</v>
      </c>
      <c r="AM97" s="31">
        <f>[1]NL!M$434</f>
        <v>0</v>
      </c>
      <c r="AN97" s="42" t="s">
        <v>808</v>
      </c>
    </row>
    <row r="98" spans="1:40" s="31" customFormat="1">
      <c r="A98" s="4" t="s">
        <v>8986</v>
      </c>
      <c r="B98" s="4">
        <v>2012</v>
      </c>
      <c r="C98" s="4" t="s">
        <v>9384</v>
      </c>
      <c r="D98" s="4" t="s">
        <v>9385</v>
      </c>
      <c r="E98" s="4" t="s">
        <v>568</v>
      </c>
      <c r="F98" s="4">
        <v>96</v>
      </c>
      <c r="G98" s="4" t="s">
        <v>9386</v>
      </c>
      <c r="H98" s="4" t="s">
        <v>9382</v>
      </c>
      <c r="I98" s="4" t="s">
        <v>6</v>
      </c>
      <c r="J98" s="4" t="s">
        <v>476</v>
      </c>
      <c r="K98" s="4">
        <v>61.5</v>
      </c>
      <c r="L98" s="4" t="s">
        <v>6019</v>
      </c>
      <c r="M98" s="4"/>
      <c r="N98" s="4"/>
      <c r="O98" s="4"/>
      <c r="P98" s="4">
        <v>502.42643744999998</v>
      </c>
      <c r="Q98" s="4"/>
      <c r="R98" s="4"/>
      <c r="S98" s="4">
        <v>12.36</v>
      </c>
      <c r="T98" s="4"/>
      <c r="U98" s="4" t="s">
        <v>9387</v>
      </c>
      <c r="V98" s="4"/>
      <c r="W98" s="4"/>
      <c r="X98" s="4"/>
      <c r="Y98" s="4"/>
      <c r="Z98" s="4"/>
      <c r="AA98" s="4"/>
      <c r="AB98" s="28" t="str">
        <f>[1]NL!B$434</f>
        <v>1.(c)</v>
      </c>
      <c r="AC98" s="31" t="str">
        <f>[1]NL!C$434</f>
        <v>Essent Power BV</v>
      </c>
      <c r="AD98" s="31" t="str">
        <f>[1]NL!D$434</f>
        <v>Essent WKC Helmond 1+2</v>
      </c>
      <c r="AE98" s="31">
        <f>[1]NL!E$434</f>
        <v>78475</v>
      </c>
      <c r="AF98" s="31" t="str">
        <f>[1]NL!F$434</f>
        <v>Achterdijk</v>
      </c>
      <c r="AG98" s="31" t="str">
        <f>[1]NL!G$434</f>
        <v/>
      </c>
      <c r="AH98" s="31" t="str">
        <f>[1]NL!H$434</f>
        <v>Helmond</v>
      </c>
      <c r="AI98" s="31" t="str">
        <f>[1]NL!I$434</f>
        <v>5705CB</v>
      </c>
      <c r="AJ98" s="31">
        <f>[1]NL!J$434</f>
        <v>0</v>
      </c>
      <c r="AK98" s="31">
        <f>[1]NL!K$434</f>
        <v>0</v>
      </c>
      <c r="AL98" s="31">
        <f>[1]NL!L$434</f>
        <v>0</v>
      </c>
      <c r="AM98" s="31">
        <f>[1]NL!M$434</f>
        <v>0</v>
      </c>
      <c r="AN98" s="42" t="s">
        <v>808</v>
      </c>
    </row>
    <row r="99" spans="1:40" s="67" customFormat="1">
      <c r="A99" s="1" t="s">
        <v>8986</v>
      </c>
      <c r="B99" s="1">
        <v>2012</v>
      </c>
      <c r="C99" s="1" t="s">
        <v>9388</v>
      </c>
      <c r="D99" s="1" t="s">
        <v>9389</v>
      </c>
      <c r="E99" s="1" t="s">
        <v>783</v>
      </c>
      <c r="F99" s="1">
        <v>97</v>
      </c>
      <c r="G99" s="1" t="s">
        <v>9390</v>
      </c>
      <c r="H99" s="1" t="s">
        <v>9391</v>
      </c>
      <c r="I99" s="1" t="s">
        <v>6</v>
      </c>
      <c r="J99" s="1" t="s">
        <v>476</v>
      </c>
      <c r="K99" s="1">
        <v>68.599999999999994</v>
      </c>
      <c r="L99" s="1" t="s">
        <v>6019</v>
      </c>
      <c r="M99" s="1"/>
      <c r="N99" s="1"/>
      <c r="O99" s="1"/>
      <c r="P99" s="1">
        <v>108.71433179999998</v>
      </c>
      <c r="Q99" s="1"/>
      <c r="R99" s="1"/>
      <c r="S99" s="1">
        <v>4.8810000000000002</v>
      </c>
      <c r="T99" s="1"/>
      <c r="U99" s="1" t="s">
        <v>9392</v>
      </c>
      <c r="V99" s="1"/>
      <c r="W99" s="1"/>
      <c r="X99" s="1"/>
      <c r="Y99" s="1"/>
      <c r="Z99" s="1"/>
      <c r="AA99" s="1"/>
      <c r="AB99" s="95"/>
      <c r="AN99" s="98"/>
    </row>
    <row r="100" spans="1:40" s="31" customFormat="1">
      <c r="A100" s="4" t="s">
        <v>8986</v>
      </c>
      <c r="B100" s="4">
        <v>2012</v>
      </c>
      <c r="C100" s="4" t="s">
        <v>9393</v>
      </c>
      <c r="D100" s="4" t="s">
        <v>9394</v>
      </c>
      <c r="E100" s="4" t="s">
        <v>591</v>
      </c>
      <c r="F100" s="4">
        <v>98</v>
      </c>
      <c r="G100" s="4" t="s">
        <v>9395</v>
      </c>
      <c r="H100" s="4" t="s">
        <v>9396</v>
      </c>
      <c r="I100" s="4" t="s">
        <v>6</v>
      </c>
      <c r="J100" s="4" t="s">
        <v>633</v>
      </c>
      <c r="K100" s="4">
        <v>128</v>
      </c>
      <c r="L100" s="4" t="s">
        <v>6024</v>
      </c>
      <c r="M100" s="4"/>
      <c r="N100" s="4"/>
      <c r="O100" s="4"/>
      <c r="P100" s="4"/>
      <c r="Q100" s="4">
        <v>3486.9940000000001</v>
      </c>
      <c r="R100" s="4">
        <v>375.79700000000003</v>
      </c>
      <c r="S100" s="4">
        <v>105.783</v>
      </c>
      <c r="T100" s="4">
        <v>1.361</v>
      </c>
      <c r="U100" s="4" t="s">
        <v>9397</v>
      </c>
      <c r="V100" s="4"/>
      <c r="W100" s="4"/>
      <c r="X100" s="4"/>
      <c r="Y100" s="4"/>
      <c r="Z100" s="4"/>
      <c r="AA100" s="4"/>
      <c r="AB100" s="28" t="str">
        <f>[1]NL!B$144</f>
        <v>1.(a)</v>
      </c>
      <c r="AC100" s="31" t="str">
        <f>[1]NL!C$144</f>
        <v>Esso Nederland BV</v>
      </c>
      <c r="AD100" s="31" t="str">
        <f>[1]NL!D$144</f>
        <v>Esso Nederland BV (Raffinaderij Rotterdam)</v>
      </c>
      <c r="AE100" s="31">
        <f>[1]NL!E$144</f>
        <v>5732</v>
      </c>
      <c r="AF100" s="31" t="str">
        <f>[1]NL!F$144</f>
        <v>Botlekweg</v>
      </c>
      <c r="AG100" s="31" t="str">
        <f>[1]NL!G$144</f>
        <v/>
      </c>
      <c r="AH100" s="31" t="str">
        <f>[1]NL!H$144</f>
        <v>Botlek Rotterdam</v>
      </c>
      <c r="AI100" s="31" t="str">
        <f>[1]NL!I$144</f>
        <v>3197KA</v>
      </c>
      <c r="AJ100" s="31">
        <f>[1]NL!J$144</f>
        <v>853</v>
      </c>
      <c r="AK100" s="31">
        <f>[1]NL!K$144</f>
        <v>2510</v>
      </c>
      <c r="AL100" s="31">
        <f>[1]NL!L$144</f>
        <v>0</v>
      </c>
      <c r="AM100" s="31">
        <f>[1]NL!M$144</f>
        <v>2290</v>
      </c>
      <c r="AN100" s="42" t="s">
        <v>808</v>
      </c>
    </row>
    <row r="101" spans="1:40" s="31" customFormat="1">
      <c r="A101" s="4" t="s">
        <v>8986</v>
      </c>
      <c r="B101" s="4">
        <v>2012</v>
      </c>
      <c r="C101" s="4" t="s">
        <v>9398</v>
      </c>
      <c r="D101" s="4" t="s">
        <v>9399</v>
      </c>
      <c r="E101" s="4" t="s">
        <v>473</v>
      </c>
      <c r="F101" s="4">
        <v>99</v>
      </c>
      <c r="G101" s="4" t="s">
        <v>9400</v>
      </c>
      <c r="H101" s="4" t="s">
        <v>9396</v>
      </c>
      <c r="I101" s="4" t="s">
        <v>6</v>
      </c>
      <c r="J101" s="4" t="s">
        <v>633</v>
      </c>
      <c r="K101" s="4">
        <v>51</v>
      </c>
      <c r="L101" s="4" t="s">
        <v>6024</v>
      </c>
      <c r="M101" s="4"/>
      <c r="N101" s="4"/>
      <c r="O101" s="4"/>
      <c r="P101" s="4"/>
      <c r="Q101" s="4">
        <v>1481.67985</v>
      </c>
      <c r="R101" s="4">
        <v>159.666</v>
      </c>
      <c r="S101" s="4">
        <v>44.912999999999997</v>
      </c>
      <c r="T101" s="4">
        <v>0.57899999999999996</v>
      </c>
      <c r="U101" s="4" t="s">
        <v>9401</v>
      </c>
      <c r="V101" s="4"/>
      <c r="W101" s="4"/>
      <c r="X101" s="4"/>
      <c r="Y101" s="4"/>
      <c r="Z101" s="4"/>
      <c r="AA101" s="4"/>
      <c r="AB101" s="28" t="str">
        <f>[1]NL!B$144</f>
        <v>1.(a)</v>
      </c>
      <c r="AC101" s="31" t="str">
        <f>[1]NL!C$144</f>
        <v>Esso Nederland BV</v>
      </c>
      <c r="AD101" s="31" t="str">
        <f>[1]NL!D$144</f>
        <v>Esso Nederland BV (Raffinaderij Rotterdam)</v>
      </c>
      <c r="AE101" s="31">
        <f>[1]NL!E$144</f>
        <v>5732</v>
      </c>
      <c r="AF101" s="31" t="str">
        <f>[1]NL!F$144</f>
        <v>Botlekweg</v>
      </c>
      <c r="AG101" s="31" t="str">
        <f>[1]NL!G$144</f>
        <v/>
      </c>
      <c r="AH101" s="31" t="str">
        <f>[1]NL!H$144</f>
        <v>Botlek Rotterdam</v>
      </c>
      <c r="AI101" s="31" t="str">
        <f>[1]NL!I$144</f>
        <v>3197KA</v>
      </c>
      <c r="AJ101" s="31">
        <f>[1]NL!J$144</f>
        <v>853</v>
      </c>
      <c r="AK101" s="31">
        <f>[1]NL!K$144</f>
        <v>2510</v>
      </c>
      <c r="AL101" s="31">
        <f>[1]NL!L$144</f>
        <v>0</v>
      </c>
      <c r="AM101" s="31">
        <f>[1]NL!M$144</f>
        <v>2290</v>
      </c>
      <c r="AN101" s="42" t="s">
        <v>808</v>
      </c>
    </row>
    <row r="102" spans="1:40" s="31" customFormat="1">
      <c r="A102" s="4" t="s">
        <v>8986</v>
      </c>
      <c r="B102" s="4">
        <v>2012</v>
      </c>
      <c r="C102" s="4" t="s">
        <v>9402</v>
      </c>
      <c r="D102" s="4" t="s">
        <v>9403</v>
      </c>
      <c r="E102" s="4" t="s">
        <v>1427</v>
      </c>
      <c r="F102" s="4">
        <v>100</v>
      </c>
      <c r="G102" s="4" t="s">
        <v>9404</v>
      </c>
      <c r="H102" s="4" t="s">
        <v>9396</v>
      </c>
      <c r="I102" s="4" t="s">
        <v>6</v>
      </c>
      <c r="J102" s="4" t="s">
        <v>633</v>
      </c>
      <c r="K102" s="4">
        <v>51</v>
      </c>
      <c r="L102" s="4" t="s">
        <v>6024</v>
      </c>
      <c r="M102" s="4"/>
      <c r="N102" s="4"/>
      <c r="O102" s="4"/>
      <c r="P102" s="4"/>
      <c r="Q102" s="4">
        <v>1343.80736</v>
      </c>
      <c r="R102" s="4">
        <v>187.26599999999999</v>
      </c>
      <c r="S102" s="4">
        <v>29.925999999999998</v>
      </c>
      <c r="T102" s="4">
        <v>2.5209999999999999</v>
      </c>
      <c r="U102" s="4" t="s">
        <v>9405</v>
      </c>
      <c r="V102" s="4"/>
      <c r="W102" s="4"/>
      <c r="X102" s="4"/>
      <c r="Y102" s="4"/>
      <c r="Z102" s="4"/>
      <c r="AA102" s="4"/>
      <c r="AB102" s="28" t="str">
        <f>[1]NL!B$144</f>
        <v>1.(a)</v>
      </c>
      <c r="AC102" s="31" t="str">
        <f>[1]NL!C$144</f>
        <v>Esso Nederland BV</v>
      </c>
      <c r="AD102" s="31" t="str">
        <f>[1]NL!D$144</f>
        <v>Esso Nederland BV (Raffinaderij Rotterdam)</v>
      </c>
      <c r="AE102" s="31">
        <f>[1]NL!E$144</f>
        <v>5732</v>
      </c>
      <c r="AF102" s="31" t="str">
        <f>[1]NL!F$144</f>
        <v>Botlekweg</v>
      </c>
      <c r="AG102" s="31" t="str">
        <f>[1]NL!G$144</f>
        <v/>
      </c>
      <c r="AH102" s="31" t="str">
        <f>[1]NL!H$144</f>
        <v>Botlek Rotterdam</v>
      </c>
      <c r="AI102" s="31" t="str">
        <f>[1]NL!I$144</f>
        <v>3197KA</v>
      </c>
      <c r="AJ102" s="31">
        <f>[1]NL!J$144</f>
        <v>853</v>
      </c>
      <c r="AK102" s="31">
        <f>[1]NL!K$144</f>
        <v>2510</v>
      </c>
      <c r="AL102" s="31">
        <f>[1]NL!L$144</f>
        <v>0</v>
      </c>
      <c r="AM102" s="31">
        <f>[1]NL!M$144</f>
        <v>2290</v>
      </c>
      <c r="AN102" s="42" t="s">
        <v>808</v>
      </c>
    </row>
    <row r="103" spans="1:40" s="31" customFormat="1">
      <c r="A103" s="4" t="s">
        <v>8986</v>
      </c>
      <c r="B103" s="4">
        <v>2012</v>
      </c>
      <c r="C103" s="4" t="s">
        <v>9406</v>
      </c>
      <c r="D103" s="4" t="s">
        <v>9407</v>
      </c>
      <c r="E103" s="4" t="s">
        <v>1431</v>
      </c>
      <c r="F103" s="4">
        <v>101</v>
      </c>
      <c r="G103" s="4" t="s">
        <v>9408</v>
      </c>
      <c r="H103" s="4" t="s">
        <v>9396</v>
      </c>
      <c r="I103" s="4" t="s">
        <v>6</v>
      </c>
      <c r="J103" s="4" t="s">
        <v>633</v>
      </c>
      <c r="K103" s="4">
        <v>71</v>
      </c>
      <c r="L103" s="4" t="s">
        <v>6024</v>
      </c>
      <c r="M103" s="4"/>
      <c r="N103" s="4"/>
      <c r="O103" s="4"/>
      <c r="P103" s="4"/>
      <c r="Q103" s="4">
        <v>1442.8529099999998</v>
      </c>
      <c r="R103" s="4">
        <v>139.09</v>
      </c>
      <c r="S103" s="4">
        <v>33.015000000000001</v>
      </c>
      <c r="T103" s="4">
        <v>2.444</v>
      </c>
      <c r="U103" s="4" t="s">
        <v>9409</v>
      </c>
      <c r="V103" s="4"/>
      <c r="W103" s="4"/>
      <c r="X103" s="4"/>
      <c r="Y103" s="4"/>
      <c r="Z103" s="4"/>
      <c r="AA103" s="4"/>
      <c r="AB103" s="28" t="str">
        <f>[1]NL!B$144</f>
        <v>1.(a)</v>
      </c>
      <c r="AC103" s="31" t="str">
        <f>[1]NL!C$144</f>
        <v>Esso Nederland BV</v>
      </c>
      <c r="AD103" s="31" t="str">
        <f>[1]NL!D$144</f>
        <v>Esso Nederland BV (Raffinaderij Rotterdam)</v>
      </c>
      <c r="AE103" s="31">
        <f>[1]NL!E$144</f>
        <v>5732</v>
      </c>
      <c r="AF103" s="31" t="str">
        <f>[1]NL!F$144</f>
        <v>Botlekweg</v>
      </c>
      <c r="AG103" s="31" t="str">
        <f>[1]NL!G$144</f>
        <v/>
      </c>
      <c r="AH103" s="31" t="str">
        <f>[1]NL!H$144</f>
        <v>Botlek Rotterdam</v>
      </c>
      <c r="AI103" s="31" t="str">
        <f>[1]NL!I$144</f>
        <v>3197KA</v>
      </c>
      <c r="AJ103" s="31">
        <f>[1]NL!J$144</f>
        <v>853</v>
      </c>
      <c r="AK103" s="31">
        <f>[1]NL!K$144</f>
        <v>2510</v>
      </c>
      <c r="AL103" s="31">
        <f>[1]NL!L$144</f>
        <v>0</v>
      </c>
      <c r="AM103" s="31">
        <f>[1]NL!M$144</f>
        <v>2290</v>
      </c>
      <c r="AN103" s="42" t="s">
        <v>808</v>
      </c>
    </row>
    <row r="104" spans="1:40" s="31" customFormat="1">
      <c r="A104" s="4" t="s">
        <v>8986</v>
      </c>
      <c r="B104" s="4">
        <v>2012</v>
      </c>
      <c r="C104" s="4" t="s">
        <v>9410</v>
      </c>
      <c r="D104" s="4" t="s">
        <v>9411</v>
      </c>
      <c r="E104" s="4" t="s">
        <v>1436</v>
      </c>
      <c r="F104" s="4">
        <v>102</v>
      </c>
      <c r="G104" s="4" t="s">
        <v>9412</v>
      </c>
      <c r="H104" s="4" t="s">
        <v>9396</v>
      </c>
      <c r="I104" s="4" t="s">
        <v>6</v>
      </c>
      <c r="J104" s="4" t="s">
        <v>633</v>
      </c>
      <c r="K104" s="4">
        <v>121</v>
      </c>
      <c r="L104" s="4" t="s">
        <v>6024</v>
      </c>
      <c r="M104" s="4"/>
      <c r="N104" s="4"/>
      <c r="O104" s="4"/>
      <c r="P104" s="4"/>
      <c r="Q104" s="4">
        <v>2081.2837500000001</v>
      </c>
      <c r="R104" s="4">
        <v>224.709</v>
      </c>
      <c r="S104" s="4">
        <v>51.439</v>
      </c>
      <c r="T104" s="4">
        <v>2.74</v>
      </c>
      <c r="U104" s="4" t="s">
        <v>9413</v>
      </c>
      <c r="V104" s="4"/>
      <c r="W104" s="4"/>
      <c r="X104" s="4"/>
      <c r="Y104" s="4"/>
      <c r="Z104" s="4"/>
      <c r="AA104" s="4"/>
      <c r="AB104" s="28" t="str">
        <f>[1]NL!B$144</f>
        <v>1.(a)</v>
      </c>
      <c r="AC104" s="31" t="str">
        <f>[1]NL!C$144</f>
        <v>Esso Nederland BV</v>
      </c>
      <c r="AD104" s="31" t="str">
        <f>[1]NL!D$144</f>
        <v>Esso Nederland BV (Raffinaderij Rotterdam)</v>
      </c>
      <c r="AE104" s="31">
        <f>[1]NL!E$144</f>
        <v>5732</v>
      </c>
      <c r="AF104" s="31" t="str">
        <f>[1]NL!F$144</f>
        <v>Botlekweg</v>
      </c>
      <c r="AG104" s="31" t="str">
        <f>[1]NL!G$144</f>
        <v/>
      </c>
      <c r="AH104" s="31" t="str">
        <f>[1]NL!H$144</f>
        <v>Botlek Rotterdam</v>
      </c>
      <c r="AI104" s="31" t="str">
        <f>[1]NL!I$144</f>
        <v>3197KA</v>
      </c>
      <c r="AJ104" s="31">
        <f>[1]NL!J$144</f>
        <v>853</v>
      </c>
      <c r="AK104" s="31">
        <f>[1]NL!K$144</f>
        <v>2510</v>
      </c>
      <c r="AL104" s="31">
        <f>[1]NL!L$144</f>
        <v>0</v>
      </c>
      <c r="AM104" s="31">
        <f>[1]NL!M$144</f>
        <v>2290</v>
      </c>
      <c r="AN104" s="42" t="s">
        <v>808</v>
      </c>
    </row>
    <row r="105" spans="1:40" s="31" customFormat="1">
      <c r="A105" s="4" t="s">
        <v>8986</v>
      </c>
      <c r="B105" s="4">
        <v>2012</v>
      </c>
      <c r="C105" s="4" t="s">
        <v>9414</v>
      </c>
      <c r="D105" s="4" t="s">
        <v>9415</v>
      </c>
      <c r="E105" s="4" t="s">
        <v>1441</v>
      </c>
      <c r="F105" s="4">
        <v>103</v>
      </c>
      <c r="G105" s="4" t="s">
        <v>9416</v>
      </c>
      <c r="H105" s="4" t="s">
        <v>9396</v>
      </c>
      <c r="I105" s="4" t="s">
        <v>6</v>
      </c>
      <c r="J105" s="4" t="s">
        <v>633</v>
      </c>
      <c r="K105" s="4">
        <v>121</v>
      </c>
      <c r="L105" s="4" t="s">
        <v>6024</v>
      </c>
      <c r="M105" s="4"/>
      <c r="N105" s="4"/>
      <c r="O105" s="4"/>
      <c r="P105" s="4"/>
      <c r="Q105" s="4">
        <v>2121.6013499999999</v>
      </c>
      <c r="R105" s="4">
        <v>227.011</v>
      </c>
      <c r="S105" s="4">
        <v>45.545999999999999</v>
      </c>
      <c r="T105" s="4">
        <v>2.6989999999999998</v>
      </c>
      <c r="U105" s="4" t="s">
        <v>9417</v>
      </c>
      <c r="V105" s="4"/>
      <c r="W105" s="4"/>
      <c r="X105" s="4"/>
      <c r="Y105" s="4"/>
      <c r="Z105" s="4"/>
      <c r="AA105" s="4"/>
      <c r="AB105" s="28" t="str">
        <f>[1]NL!B$144</f>
        <v>1.(a)</v>
      </c>
      <c r="AC105" s="31" t="str">
        <f>[1]NL!C$144</f>
        <v>Esso Nederland BV</v>
      </c>
      <c r="AD105" s="31" t="str">
        <f>[1]NL!D$144</f>
        <v>Esso Nederland BV (Raffinaderij Rotterdam)</v>
      </c>
      <c r="AE105" s="31">
        <f>[1]NL!E$144</f>
        <v>5732</v>
      </c>
      <c r="AF105" s="31" t="str">
        <f>[1]NL!F$144</f>
        <v>Botlekweg</v>
      </c>
      <c r="AG105" s="31" t="str">
        <f>[1]NL!G$144</f>
        <v/>
      </c>
      <c r="AH105" s="31" t="str">
        <f>[1]NL!H$144</f>
        <v>Botlek Rotterdam</v>
      </c>
      <c r="AI105" s="31" t="str">
        <f>[1]NL!I$144</f>
        <v>3197KA</v>
      </c>
      <c r="AJ105" s="31">
        <f>[1]NL!J$144</f>
        <v>853</v>
      </c>
      <c r="AK105" s="31">
        <f>[1]NL!K$144</f>
        <v>2510</v>
      </c>
      <c r="AL105" s="31">
        <f>[1]NL!L$144</f>
        <v>0</v>
      </c>
      <c r="AM105" s="31">
        <f>[1]NL!M$144</f>
        <v>2290</v>
      </c>
      <c r="AN105" s="42" t="s">
        <v>808</v>
      </c>
    </row>
    <row r="106" spans="1:40" s="31" customFormat="1">
      <c r="A106" s="4" t="s">
        <v>8986</v>
      </c>
      <c r="B106" s="4">
        <v>2012</v>
      </c>
      <c r="C106" s="4" t="s">
        <v>9418</v>
      </c>
      <c r="D106" s="4" t="s">
        <v>9419</v>
      </c>
      <c r="E106" s="4" t="s">
        <v>1446</v>
      </c>
      <c r="F106" s="4">
        <v>104</v>
      </c>
      <c r="G106" s="4" t="s">
        <v>9420</v>
      </c>
      <c r="H106" s="4" t="s">
        <v>9396</v>
      </c>
      <c r="I106" s="4" t="s">
        <v>6</v>
      </c>
      <c r="J106" s="4" t="s">
        <v>633</v>
      </c>
      <c r="K106" s="4">
        <v>107</v>
      </c>
      <c r="L106" s="4" t="s">
        <v>6024</v>
      </c>
      <c r="M106" s="4"/>
      <c r="N106" s="4"/>
      <c r="O106" s="4"/>
      <c r="P106" s="4"/>
      <c r="Q106" s="4">
        <v>1116.05051</v>
      </c>
      <c r="R106" s="4">
        <v>20.535</v>
      </c>
      <c r="S106" s="4">
        <v>80.087000000000003</v>
      </c>
      <c r="T106" s="4">
        <v>0.621</v>
      </c>
      <c r="U106" s="4" t="s">
        <v>9421</v>
      </c>
      <c r="V106" s="4"/>
      <c r="W106" s="4"/>
      <c r="X106" s="4"/>
      <c r="Y106" s="4"/>
      <c r="Z106" s="4"/>
      <c r="AA106" s="4"/>
      <c r="AB106" s="28" t="str">
        <f>[1]NL!B$144</f>
        <v>1.(a)</v>
      </c>
      <c r="AC106" s="31" t="str">
        <f>[1]NL!C$144</f>
        <v>Esso Nederland BV</v>
      </c>
      <c r="AD106" s="31" t="str">
        <f>[1]NL!D$144</f>
        <v>Esso Nederland BV (Raffinaderij Rotterdam)</v>
      </c>
      <c r="AE106" s="31">
        <f>[1]NL!E$144</f>
        <v>5732</v>
      </c>
      <c r="AF106" s="31" t="str">
        <f>[1]NL!F$144</f>
        <v>Botlekweg</v>
      </c>
      <c r="AG106" s="31" t="str">
        <f>[1]NL!G$144</f>
        <v/>
      </c>
      <c r="AH106" s="31" t="str">
        <f>[1]NL!H$144</f>
        <v>Botlek Rotterdam</v>
      </c>
      <c r="AI106" s="31" t="str">
        <f>[1]NL!I$144</f>
        <v>3197KA</v>
      </c>
      <c r="AJ106" s="31">
        <f>[1]NL!J$144</f>
        <v>853</v>
      </c>
      <c r="AK106" s="31">
        <f>[1]NL!K$144</f>
        <v>2510</v>
      </c>
      <c r="AL106" s="31">
        <f>[1]NL!L$144</f>
        <v>0</v>
      </c>
      <c r="AM106" s="31">
        <f>[1]NL!M$144</f>
        <v>2290</v>
      </c>
      <c r="AN106" s="42" t="s">
        <v>808</v>
      </c>
    </row>
    <row r="107" spans="1:40" s="31" customFormat="1">
      <c r="A107" s="4" t="s">
        <v>8986</v>
      </c>
      <c r="B107" s="4">
        <v>2012</v>
      </c>
      <c r="C107" s="4" t="s">
        <v>9422</v>
      </c>
      <c r="D107" s="4" t="s">
        <v>9423</v>
      </c>
      <c r="E107" s="4" t="s">
        <v>1450</v>
      </c>
      <c r="F107" s="4">
        <v>105</v>
      </c>
      <c r="G107" s="4" t="s">
        <v>9424</v>
      </c>
      <c r="H107" s="4" t="s">
        <v>9322</v>
      </c>
      <c r="I107" s="4" t="s">
        <v>6</v>
      </c>
      <c r="J107" s="4" t="s">
        <v>476</v>
      </c>
      <c r="K107" s="4">
        <v>175</v>
      </c>
      <c r="L107" s="4" t="s">
        <v>6019</v>
      </c>
      <c r="M107" s="4"/>
      <c r="N107" s="4"/>
      <c r="O107" s="4"/>
      <c r="P107" s="4">
        <v>3402.6286114499999</v>
      </c>
      <c r="Q107" s="4">
        <v>231.33</v>
      </c>
      <c r="R107" s="4"/>
      <c r="S107" s="4">
        <v>220.828</v>
      </c>
      <c r="T107" s="4"/>
      <c r="U107" s="4" t="s">
        <v>9425</v>
      </c>
      <c r="V107" s="4"/>
      <c r="W107" s="4"/>
      <c r="X107" s="4"/>
      <c r="Y107" s="4"/>
      <c r="Z107" s="4"/>
      <c r="AA107" s="4"/>
      <c r="AB107" s="28" t="str">
        <f>[1]NL!B$153</f>
        <v>1.(c)</v>
      </c>
      <c r="AC107" s="31" t="str">
        <f>[1]NL!C$153</f>
        <v>Eurogen CV</v>
      </c>
      <c r="AD107" s="31" t="str">
        <f>[1]NL!D$153</f>
        <v>Eurogen CV</v>
      </c>
      <c r="AE107" s="31">
        <f>[1]NL!E$153</f>
        <v>6142</v>
      </c>
      <c r="AF107" s="31" t="str">
        <f>[1]NL!F$153</f>
        <v>Merseyweg</v>
      </c>
      <c r="AG107" s="31" t="str">
        <f>[1]NL!G$153</f>
        <v/>
      </c>
      <c r="AH107" s="31" t="str">
        <f>[1]NL!H$153</f>
        <v>Botlek Rotterdam</v>
      </c>
      <c r="AI107" s="31" t="str">
        <f>[1]NL!I$153</f>
        <v>3197KG</v>
      </c>
      <c r="AJ107" s="31">
        <f>[1]NL!J$153</f>
        <v>484</v>
      </c>
      <c r="AK107" s="31">
        <f>[1]NL!K$153</f>
        <v>0</v>
      </c>
      <c r="AL107" s="31">
        <f>[1]NL!L$153</f>
        <v>0</v>
      </c>
      <c r="AM107" s="31">
        <f>[1]NL!M$153</f>
        <v>466</v>
      </c>
      <c r="AN107" s="42" t="s">
        <v>808</v>
      </c>
    </row>
    <row r="108" spans="1:40" s="31" customFormat="1">
      <c r="A108" s="4" t="s">
        <v>8986</v>
      </c>
      <c r="B108" s="4">
        <v>2012</v>
      </c>
      <c r="C108" s="4" t="s">
        <v>9426</v>
      </c>
      <c r="D108" s="4" t="s">
        <v>9427</v>
      </c>
      <c r="E108" s="4" t="s">
        <v>1456</v>
      </c>
      <c r="F108" s="4">
        <v>106</v>
      </c>
      <c r="G108" s="4" t="s">
        <v>9428</v>
      </c>
      <c r="H108" s="4" t="s">
        <v>9322</v>
      </c>
      <c r="I108" s="4" t="s">
        <v>6</v>
      </c>
      <c r="J108" s="4" t="s">
        <v>476</v>
      </c>
      <c r="K108" s="4">
        <v>175</v>
      </c>
      <c r="L108" s="4" t="s">
        <v>6019</v>
      </c>
      <c r="M108" s="4"/>
      <c r="N108" s="4"/>
      <c r="O108" s="4"/>
      <c r="P108" s="4">
        <v>4253.4114701999997</v>
      </c>
      <c r="Q108" s="4">
        <v>289.17899999999997</v>
      </c>
      <c r="R108" s="4"/>
      <c r="S108" s="4">
        <v>262.96100000000001</v>
      </c>
      <c r="T108" s="4"/>
      <c r="U108" s="4" t="s">
        <v>9429</v>
      </c>
      <c r="V108" s="4"/>
      <c r="W108" s="4"/>
      <c r="X108" s="4"/>
      <c r="Y108" s="4"/>
      <c r="Z108" s="4"/>
      <c r="AA108" s="4"/>
      <c r="AB108" s="28" t="str">
        <f>[1]NL!B$153</f>
        <v>1.(c)</v>
      </c>
      <c r="AC108" s="31" t="str">
        <f>[1]NL!C$153</f>
        <v>Eurogen CV</v>
      </c>
      <c r="AD108" s="31" t="str">
        <f>[1]NL!D$153</f>
        <v>Eurogen CV</v>
      </c>
      <c r="AE108" s="31">
        <f>[1]NL!E$153</f>
        <v>6142</v>
      </c>
      <c r="AF108" s="31" t="str">
        <f>[1]NL!F$153</f>
        <v>Merseyweg</v>
      </c>
      <c r="AG108" s="31" t="str">
        <f>[1]NL!G$153</f>
        <v/>
      </c>
      <c r="AH108" s="31" t="str">
        <f>[1]NL!H$153</f>
        <v>Botlek Rotterdam</v>
      </c>
      <c r="AI108" s="31" t="str">
        <f>[1]NL!I$153</f>
        <v>3197KG</v>
      </c>
      <c r="AJ108" s="31">
        <f>[1]NL!J$153</f>
        <v>484</v>
      </c>
      <c r="AK108" s="31">
        <f>[1]NL!K$153</f>
        <v>0</v>
      </c>
      <c r="AL108" s="31">
        <f>[1]NL!L$153</f>
        <v>0</v>
      </c>
      <c r="AM108" s="31">
        <f>[1]NL!M$153</f>
        <v>466</v>
      </c>
      <c r="AN108" s="42" t="s">
        <v>808</v>
      </c>
    </row>
    <row r="109" spans="1:40" s="31" customFormat="1">
      <c r="A109" s="4" t="s">
        <v>8986</v>
      </c>
      <c r="B109" s="4">
        <v>2012</v>
      </c>
      <c r="C109" s="4" t="s">
        <v>9430</v>
      </c>
      <c r="D109" s="4" t="s">
        <v>9431</v>
      </c>
      <c r="E109" s="4" t="s">
        <v>1461</v>
      </c>
      <c r="F109" s="4">
        <v>107</v>
      </c>
      <c r="G109" s="4" t="s">
        <v>9432</v>
      </c>
      <c r="H109" s="4" t="s">
        <v>9396</v>
      </c>
      <c r="I109" s="4" t="s">
        <v>6</v>
      </c>
      <c r="J109" s="4" t="s">
        <v>470</v>
      </c>
      <c r="K109" s="4">
        <v>52</v>
      </c>
      <c r="L109" s="4" t="s">
        <v>6024</v>
      </c>
      <c r="M109" s="4"/>
      <c r="N109" s="4"/>
      <c r="O109" s="4"/>
      <c r="P109" s="4"/>
      <c r="Q109" s="4">
        <v>1469.7429999999999</v>
      </c>
      <c r="R109" s="4">
        <v>190.56800000000001</v>
      </c>
      <c r="S109" s="4">
        <v>31.835999999999999</v>
      </c>
      <c r="T109" s="4">
        <v>6.3659999999999997</v>
      </c>
      <c r="U109" s="4" t="s">
        <v>9433</v>
      </c>
      <c r="V109" s="4"/>
      <c r="W109" s="4"/>
      <c r="X109" s="4"/>
      <c r="Y109" s="4"/>
      <c r="Z109" s="4"/>
      <c r="AA109" s="4"/>
      <c r="AB109" s="28" t="str">
        <f>[1]NL!B$145</f>
        <v>4.(a)</v>
      </c>
      <c r="AC109" s="31" t="str">
        <f>[1]NL!C$145</f>
        <v>ExxonMobil Chemical Holland BV</v>
      </c>
      <c r="AD109" s="31" t="str">
        <f>[1]NL!D$145</f>
        <v>ExxonMobil Chemical Holland BV (RAP)</v>
      </c>
      <c r="AE109" s="31">
        <f>[1]NL!E$145</f>
        <v>5733</v>
      </c>
      <c r="AF109" s="31" t="str">
        <f>[1]NL!F$145</f>
        <v>Botlekweg</v>
      </c>
      <c r="AG109" s="31" t="str">
        <f>[1]NL!G$145</f>
        <v/>
      </c>
      <c r="AH109" s="31" t="str">
        <f>[1]NL!H$145</f>
        <v>Botlek Rotterdam</v>
      </c>
      <c r="AI109" s="31" t="str">
        <f>[1]NL!I$145</f>
        <v>3197KA</v>
      </c>
      <c r="AJ109" s="31">
        <f>[1]NL!J$145</f>
        <v>125</v>
      </c>
      <c r="AK109" s="31">
        <f>[1]NL!K$145</f>
        <v>499</v>
      </c>
      <c r="AL109" s="31">
        <f>[1]NL!L$145</f>
        <v>0</v>
      </c>
      <c r="AM109" s="31">
        <f>[1]NL!M$145</f>
        <v>458</v>
      </c>
      <c r="AN109" s="42" t="s">
        <v>808</v>
      </c>
    </row>
    <row r="110" spans="1:40" s="31" customFormat="1">
      <c r="A110" s="4" t="s">
        <v>8986</v>
      </c>
      <c r="B110" s="4">
        <v>2012</v>
      </c>
      <c r="C110" s="4" t="s">
        <v>9434</v>
      </c>
      <c r="D110" s="4" t="s">
        <v>9435</v>
      </c>
      <c r="E110" s="4" t="s">
        <v>1467</v>
      </c>
      <c r="F110" s="4">
        <v>108</v>
      </c>
      <c r="G110" s="4" t="s">
        <v>9436</v>
      </c>
      <c r="H110" s="4" t="s">
        <v>9396</v>
      </c>
      <c r="I110" s="4" t="s">
        <v>6</v>
      </c>
      <c r="J110" s="4" t="s">
        <v>470</v>
      </c>
      <c r="K110" s="4">
        <v>89</v>
      </c>
      <c r="L110" s="4" t="s">
        <v>6024</v>
      </c>
      <c r="M110" s="4"/>
      <c r="N110" s="4"/>
      <c r="O110" s="4"/>
      <c r="P110" s="4"/>
      <c r="Q110" s="4">
        <v>2374.9652800000003</v>
      </c>
      <c r="R110" s="4">
        <v>218.703</v>
      </c>
      <c r="S110" s="4">
        <v>40.21</v>
      </c>
      <c r="T110" s="4">
        <v>2.0609999999999999</v>
      </c>
      <c r="U110" s="4" t="s">
        <v>9437</v>
      </c>
      <c r="V110" s="4"/>
      <c r="W110" s="4"/>
      <c r="X110" s="4"/>
      <c r="Y110" s="4"/>
      <c r="Z110" s="4"/>
      <c r="AA110" s="4"/>
      <c r="AB110" s="28" t="str">
        <f>[1]NL!B$145</f>
        <v>4.(a)</v>
      </c>
      <c r="AC110" s="31" t="str">
        <f>[1]NL!C$145</f>
        <v>ExxonMobil Chemical Holland BV</v>
      </c>
      <c r="AD110" s="31" t="str">
        <f>[1]NL!D$145</f>
        <v>ExxonMobil Chemical Holland BV (RAP)</v>
      </c>
      <c r="AE110" s="31">
        <f>[1]NL!E$145</f>
        <v>5733</v>
      </c>
      <c r="AF110" s="31" t="str">
        <f>[1]NL!F$145</f>
        <v>Botlekweg</v>
      </c>
      <c r="AG110" s="31" t="str">
        <f>[1]NL!G$145</f>
        <v/>
      </c>
      <c r="AH110" s="31" t="str">
        <f>[1]NL!H$145</f>
        <v>Botlek Rotterdam</v>
      </c>
      <c r="AI110" s="31" t="str">
        <f>[1]NL!I$145</f>
        <v>3197KA</v>
      </c>
      <c r="AJ110" s="31">
        <f>[1]NL!J$145</f>
        <v>125</v>
      </c>
      <c r="AK110" s="31">
        <f>[1]NL!K$145</f>
        <v>499</v>
      </c>
      <c r="AL110" s="31">
        <f>[1]NL!L$145</f>
        <v>0</v>
      </c>
      <c r="AM110" s="31">
        <f>[1]NL!M$145</f>
        <v>458</v>
      </c>
      <c r="AN110" s="42" t="s">
        <v>808</v>
      </c>
    </row>
    <row r="111" spans="1:40" s="31" customFormat="1">
      <c r="A111" s="4" t="s">
        <v>8986</v>
      </c>
      <c r="B111" s="4">
        <v>2012</v>
      </c>
      <c r="C111" s="4" t="s">
        <v>9438</v>
      </c>
      <c r="D111" s="4" t="s">
        <v>9439</v>
      </c>
      <c r="E111" s="4" t="s">
        <v>1854</v>
      </c>
      <c r="F111" s="4">
        <v>109</v>
      </c>
      <c r="G111" s="4" t="s">
        <v>9440</v>
      </c>
      <c r="H111" s="4" t="s">
        <v>9441</v>
      </c>
      <c r="I111" s="4" t="s">
        <v>6</v>
      </c>
      <c r="J111" s="4" t="s">
        <v>470</v>
      </c>
      <c r="K111" s="4">
        <v>50</v>
      </c>
      <c r="L111" s="4" t="s">
        <v>6024</v>
      </c>
      <c r="M111" s="4"/>
      <c r="N111" s="4"/>
      <c r="O111" s="4"/>
      <c r="P111" s="4">
        <v>385.16530799999998</v>
      </c>
      <c r="Q111" s="4">
        <v>861.39</v>
      </c>
      <c r="R111" s="4"/>
      <c r="S111" s="4">
        <v>38.159999999999997</v>
      </c>
      <c r="T111" s="4"/>
      <c r="U111" s="4" t="s">
        <v>9442</v>
      </c>
      <c r="V111" s="4"/>
      <c r="W111" s="4"/>
      <c r="X111" s="4"/>
      <c r="Y111" s="4"/>
      <c r="Z111" s="4"/>
      <c r="AA111" s="4"/>
      <c r="AB111" s="28" t="str">
        <f>[1]NL!B$178</f>
        <v>4.(a)</v>
      </c>
      <c r="AC111" s="31" t="str">
        <f>[1]NL!C$178</f>
        <v>ExxonMobil Chemical Holland BV</v>
      </c>
      <c r="AD111" s="31" t="str">
        <f>[1]NL!D$178</f>
        <v>ExxonMobil Chemical Holland BV (ROP van RPI)</v>
      </c>
      <c r="AE111" s="31">
        <f>[1]NL!E$178</f>
        <v>37237</v>
      </c>
      <c r="AF111" s="31" t="str">
        <f>[1]NL!F$178</f>
        <v>Merwedeweg</v>
      </c>
      <c r="AG111" s="31" t="str">
        <f>[1]NL!G$178</f>
        <v/>
      </c>
      <c r="AH111" s="31" t="str">
        <f>[1]NL!H$178</f>
        <v>Europoort Rotterdam</v>
      </c>
      <c r="AI111" s="31" t="str">
        <f>[1]NL!I$178</f>
        <v>3198LH</v>
      </c>
      <c r="AJ111" s="31">
        <f>[1]NL!J$178</f>
        <v>0</v>
      </c>
      <c r="AK111" s="31">
        <f>[1]NL!K$178</f>
        <v>0</v>
      </c>
      <c r="AL111" s="31">
        <f>[1]NL!L$178</f>
        <v>0</v>
      </c>
      <c r="AM111" s="31">
        <f>[1]NL!M$178</f>
        <v>0</v>
      </c>
      <c r="AN111" s="42" t="s">
        <v>808</v>
      </c>
    </row>
    <row r="112" spans="1:40" s="31" customFormat="1">
      <c r="A112" s="4" t="s">
        <v>8986</v>
      </c>
      <c r="B112" s="4">
        <v>2012</v>
      </c>
      <c r="C112" s="4" t="s">
        <v>9443</v>
      </c>
      <c r="D112" s="4" t="s">
        <v>9444</v>
      </c>
      <c r="E112" s="4" t="s">
        <v>1858</v>
      </c>
      <c r="F112" s="4">
        <v>110</v>
      </c>
      <c r="G112" s="4" t="s">
        <v>9445</v>
      </c>
      <c r="H112" s="4" t="s">
        <v>9441</v>
      </c>
      <c r="I112" s="4" t="s">
        <v>6</v>
      </c>
      <c r="J112" s="4" t="s">
        <v>470</v>
      </c>
      <c r="K112" s="4">
        <v>50</v>
      </c>
      <c r="L112" s="4" t="s">
        <v>6024</v>
      </c>
      <c r="M112" s="4"/>
      <c r="N112" s="4"/>
      <c r="O112" s="4"/>
      <c r="P112" s="4">
        <v>18.130734149999999</v>
      </c>
      <c r="Q112" s="4">
        <v>24.84</v>
      </c>
      <c r="R112" s="4"/>
      <c r="S112" s="4">
        <v>3.47</v>
      </c>
      <c r="T112" s="4"/>
      <c r="U112" s="4" t="s">
        <v>9446</v>
      </c>
      <c r="V112" s="4"/>
      <c r="W112" s="4"/>
      <c r="X112" s="4"/>
      <c r="Y112" s="4"/>
      <c r="Z112" s="4"/>
      <c r="AA112" s="4"/>
      <c r="AB112" s="28" t="str">
        <f>[1]NL!B$178</f>
        <v>4.(a)</v>
      </c>
      <c r="AC112" s="31" t="str">
        <f>[1]NL!C$178</f>
        <v>ExxonMobil Chemical Holland BV</v>
      </c>
      <c r="AD112" s="31" t="str">
        <f>[1]NL!D$178</f>
        <v>ExxonMobil Chemical Holland BV (ROP van RPI)</v>
      </c>
      <c r="AE112" s="31">
        <f>[1]NL!E$178</f>
        <v>37237</v>
      </c>
      <c r="AF112" s="31" t="str">
        <f>[1]NL!F$178</f>
        <v>Merwedeweg</v>
      </c>
      <c r="AG112" s="31" t="str">
        <f>[1]NL!G$178</f>
        <v/>
      </c>
      <c r="AH112" s="31" t="str">
        <f>[1]NL!H$178</f>
        <v>Europoort Rotterdam</v>
      </c>
      <c r="AI112" s="31" t="str">
        <f>[1]NL!I$178</f>
        <v>3198LH</v>
      </c>
      <c r="AJ112" s="31">
        <f>[1]NL!J$178</f>
        <v>0</v>
      </c>
      <c r="AK112" s="31">
        <f>[1]NL!K$178</f>
        <v>0</v>
      </c>
      <c r="AL112" s="31">
        <f>[1]NL!L$178</f>
        <v>0</v>
      </c>
      <c r="AM112" s="31">
        <f>[1]NL!M$178</f>
        <v>0</v>
      </c>
      <c r="AN112" s="42" t="s">
        <v>808</v>
      </c>
    </row>
    <row r="113" spans="1:41" s="31" customFormat="1">
      <c r="A113" s="4" t="s">
        <v>8986</v>
      </c>
      <c r="B113" s="4">
        <v>2012</v>
      </c>
      <c r="C113" s="4" t="s">
        <v>9447</v>
      </c>
      <c r="D113" s="4" t="s">
        <v>9448</v>
      </c>
      <c r="E113" s="4" t="s">
        <v>1862</v>
      </c>
      <c r="F113" s="4">
        <v>111</v>
      </c>
      <c r="G113" s="4" t="s">
        <v>9449</v>
      </c>
      <c r="H113" s="4" t="s">
        <v>9450</v>
      </c>
      <c r="I113" s="4" t="s">
        <v>6</v>
      </c>
      <c r="J113" s="4" t="s">
        <v>470</v>
      </c>
      <c r="K113" s="4">
        <v>51</v>
      </c>
      <c r="L113" s="4" t="s">
        <v>6024</v>
      </c>
      <c r="M113" s="4"/>
      <c r="N113" s="4"/>
      <c r="O113" s="4"/>
      <c r="P113" s="4">
        <v>393.81689879999999</v>
      </c>
      <c r="Q113" s="4"/>
      <c r="R113" s="4"/>
      <c r="S113" s="4">
        <v>5.7</v>
      </c>
      <c r="T113" s="4">
        <v>0</v>
      </c>
      <c r="U113" s="4" t="s">
        <v>9451</v>
      </c>
      <c r="V113" s="4"/>
      <c r="W113" s="4"/>
      <c r="X113" s="4"/>
      <c r="Y113" s="4"/>
      <c r="Z113" s="4"/>
      <c r="AA113" s="4"/>
      <c r="AB113" s="28" t="str">
        <f>[1]NL!B$710</f>
        <v>8.(c)</v>
      </c>
      <c r="AC113" s="31" t="str">
        <f>[1]NL!C$710</f>
        <v>FrieslandCampina</v>
      </c>
      <c r="AD113" s="31" t="str">
        <f>[1]NL!D$710</f>
        <v>FrieslandCampina (Leeuwarden)</v>
      </c>
      <c r="AE113" s="31">
        <f>[1]NL!E$710</f>
        <v>11161</v>
      </c>
      <c r="AF113" s="31" t="str">
        <f>[1]NL!F$710</f>
        <v>Pieter Stuyvesantweg</v>
      </c>
      <c r="AG113" s="31" t="str">
        <f>[1]NL!G$710</f>
        <v/>
      </c>
      <c r="AH113" s="31" t="str">
        <f>[1]NL!H$710</f>
        <v>Leeuwarden</v>
      </c>
      <c r="AI113" s="31" t="str">
        <f>[1]NL!I$710</f>
        <v>8937AC</v>
      </c>
      <c r="AJ113" s="31">
        <f>[1]NL!J$710</f>
        <v>0</v>
      </c>
      <c r="AK113" s="31">
        <f>[1]NL!K$710</f>
        <v>0</v>
      </c>
      <c r="AL113" s="31">
        <f>[1]NL!L$710</f>
        <v>0</v>
      </c>
      <c r="AM113" s="31">
        <f>[1]NL!M$710</f>
        <v>0</v>
      </c>
      <c r="AN113" s="42" t="s">
        <v>808</v>
      </c>
    </row>
    <row r="114" spans="1:41" s="31" customFormat="1">
      <c r="A114" s="4" t="s">
        <v>8986</v>
      </c>
      <c r="B114" s="4">
        <v>2012</v>
      </c>
      <c r="C114" s="4" t="s">
        <v>9452</v>
      </c>
      <c r="D114" s="4" t="s">
        <v>9453</v>
      </c>
      <c r="E114" s="4" t="s">
        <v>1866</v>
      </c>
      <c r="F114" s="4">
        <v>112</v>
      </c>
      <c r="G114" s="4" t="s">
        <v>9454</v>
      </c>
      <c r="H114" s="4" t="s">
        <v>9455</v>
      </c>
      <c r="I114" s="4" t="s">
        <v>6</v>
      </c>
      <c r="J114" s="4" t="s">
        <v>476</v>
      </c>
      <c r="K114" s="4">
        <v>720</v>
      </c>
      <c r="L114" s="4" t="s">
        <v>6024</v>
      </c>
      <c r="M114" s="4"/>
      <c r="N114" s="4"/>
      <c r="O114" s="4"/>
      <c r="P114" s="4">
        <v>0</v>
      </c>
      <c r="Q114" s="4"/>
      <c r="R114" s="4"/>
      <c r="S114" s="4">
        <v>0</v>
      </c>
      <c r="T114" s="4"/>
      <c r="U114" s="4" t="s">
        <v>9456</v>
      </c>
      <c r="V114" s="4"/>
      <c r="W114" s="4"/>
      <c r="X114" s="4"/>
      <c r="Y114" s="4"/>
      <c r="Z114" s="4"/>
      <c r="AA114" s="4"/>
      <c r="AB114" s="28" t="str">
        <f>[1]NL!B$717</f>
        <v>1.(c)</v>
      </c>
      <c r="AC114" s="31" t="str">
        <f>[1]NL!C$717</f>
        <v>GDF SUEZ Energie Nerderland NV (Centrale Bergum)</v>
      </c>
      <c r="AD114" s="31" t="str">
        <f>[1]NL!D$717</f>
        <v>GDF SUEZ (Centrale Bergum)</v>
      </c>
      <c r="AE114" s="31">
        <f>[1]NL!E$717</f>
        <v>11194</v>
      </c>
      <c r="AF114" s="31" t="str">
        <f>[1]NL!F$717</f>
        <v>Koumarwei</v>
      </c>
      <c r="AG114" s="31" t="str">
        <f>[1]NL!G$717</f>
        <v/>
      </c>
      <c r="AH114" s="31" t="str">
        <f>[1]NL!H$717</f>
        <v>Burgum</v>
      </c>
      <c r="AI114" s="31" t="str">
        <f>[1]NL!I$717</f>
        <v>9251ML</v>
      </c>
      <c r="AJ114" s="31">
        <f>[1]NL!J$717</f>
        <v>0</v>
      </c>
      <c r="AK114" s="31">
        <f>[1]NL!K$717</f>
        <v>0</v>
      </c>
      <c r="AL114" s="31">
        <f>[1]NL!L$717</f>
        <v>0</v>
      </c>
      <c r="AM114" s="31">
        <f>[1]NL!M$717</f>
        <v>0</v>
      </c>
      <c r="AN114" s="42" t="s">
        <v>808</v>
      </c>
    </row>
    <row r="115" spans="1:41" s="31" customFormat="1">
      <c r="A115" s="4" t="s">
        <v>8986</v>
      </c>
      <c r="B115" s="4">
        <v>2012</v>
      </c>
      <c r="C115" s="4" t="s">
        <v>9457</v>
      </c>
      <c r="D115" s="4" t="s">
        <v>9458</v>
      </c>
      <c r="E115" s="4" t="s">
        <v>1870</v>
      </c>
      <c r="F115" s="4">
        <v>113</v>
      </c>
      <c r="G115" s="4" t="s">
        <v>9459</v>
      </c>
      <c r="H115" s="4" t="s">
        <v>9455</v>
      </c>
      <c r="I115" s="4" t="s">
        <v>6</v>
      </c>
      <c r="J115" s="4" t="s">
        <v>476</v>
      </c>
      <c r="K115" s="4">
        <v>720</v>
      </c>
      <c r="L115" s="4" t="s">
        <v>6024</v>
      </c>
      <c r="M115" s="4"/>
      <c r="N115" s="4"/>
      <c r="O115" s="4"/>
      <c r="P115" s="4">
        <v>0</v>
      </c>
      <c r="Q115" s="4"/>
      <c r="R115" s="4"/>
      <c r="S115" s="4">
        <v>0</v>
      </c>
      <c r="T115" s="4"/>
      <c r="U115" s="4" t="s">
        <v>9460</v>
      </c>
      <c r="V115" s="4"/>
      <c r="W115" s="4"/>
      <c r="X115" s="4"/>
      <c r="Y115" s="4"/>
      <c r="Z115" s="4"/>
      <c r="AA115" s="4"/>
      <c r="AB115" s="28" t="str">
        <f>[1]NL!B$717</f>
        <v>1.(c)</v>
      </c>
      <c r="AC115" s="31" t="str">
        <f>[1]NL!C$717</f>
        <v>GDF SUEZ Energie Nerderland NV (Centrale Bergum)</v>
      </c>
      <c r="AD115" s="31" t="str">
        <f>[1]NL!D$717</f>
        <v>GDF SUEZ (Centrale Bergum)</v>
      </c>
      <c r="AE115" s="31">
        <f>[1]NL!E$717</f>
        <v>11194</v>
      </c>
      <c r="AF115" s="31" t="str">
        <f>[1]NL!F$717</f>
        <v>Koumarwei</v>
      </c>
      <c r="AG115" s="31" t="str">
        <f>[1]NL!G$717</f>
        <v/>
      </c>
      <c r="AH115" s="31" t="str">
        <f>[1]NL!H$717</f>
        <v>Burgum</v>
      </c>
      <c r="AI115" s="31" t="str">
        <f>[1]NL!I$717</f>
        <v>9251ML</v>
      </c>
      <c r="AJ115" s="31">
        <f>[1]NL!J$717</f>
        <v>0</v>
      </c>
      <c r="AK115" s="31">
        <f>[1]NL!K$717</f>
        <v>0</v>
      </c>
      <c r="AL115" s="31">
        <f>[1]NL!L$717</f>
        <v>0</v>
      </c>
      <c r="AM115" s="31">
        <f>[1]NL!M$717</f>
        <v>0</v>
      </c>
      <c r="AN115" s="42" t="s">
        <v>808</v>
      </c>
    </row>
    <row r="116" spans="1:41" s="31" customFormat="1">
      <c r="A116" s="4" t="s">
        <v>8986</v>
      </c>
      <c r="B116" s="4">
        <v>2012</v>
      </c>
      <c r="C116" s="4" t="s">
        <v>9461</v>
      </c>
      <c r="D116" s="4" t="s">
        <v>9462</v>
      </c>
      <c r="E116" s="4" t="s">
        <v>1875</v>
      </c>
      <c r="F116" s="4">
        <v>114</v>
      </c>
      <c r="G116" s="4" t="s">
        <v>9463</v>
      </c>
      <c r="H116" s="4" t="s">
        <v>9464</v>
      </c>
      <c r="I116" s="4" t="s">
        <v>6</v>
      </c>
      <c r="J116" s="4" t="s">
        <v>476</v>
      </c>
      <c r="K116" s="4">
        <v>761</v>
      </c>
      <c r="L116" s="4" t="s">
        <v>6024</v>
      </c>
      <c r="M116" s="4"/>
      <c r="N116" s="4"/>
      <c r="O116" s="4"/>
      <c r="P116" s="4">
        <v>0</v>
      </c>
      <c r="Q116" s="4"/>
      <c r="R116" s="4"/>
      <c r="S116" s="4">
        <v>0</v>
      </c>
      <c r="T116" s="4"/>
      <c r="U116" s="4" t="s">
        <v>9465</v>
      </c>
      <c r="V116" s="4"/>
      <c r="W116" s="4"/>
      <c r="X116" s="4"/>
      <c r="Y116" s="4"/>
      <c r="Z116" s="4"/>
      <c r="AA116" s="4"/>
      <c r="AB116" s="28" t="str">
        <f>[1]NL!B$668</f>
        <v>1.(c)</v>
      </c>
      <c r="AC116" s="31" t="str">
        <f>[1]NL!C$668</f>
        <v>GDF SUEZ Energie Nederland NV</v>
      </c>
      <c r="AD116" s="31" t="str">
        <f>[1]NL!D$668</f>
        <v>GDF SUEZ Centrale Harculo</v>
      </c>
      <c r="AE116" s="31">
        <f>[1]NL!E$668</f>
        <v>10641</v>
      </c>
      <c r="AF116" s="31" t="str">
        <f>[1]NL!F$668</f>
        <v>IJsselcentraleweg</v>
      </c>
      <c r="AG116" s="31" t="str">
        <f>[1]NL!G$668</f>
        <v/>
      </c>
      <c r="AH116" s="31" t="str">
        <f>[1]NL!H$668</f>
        <v>Zwolle</v>
      </c>
      <c r="AI116" s="31" t="str">
        <f>[1]NL!I$668</f>
        <v>8015PA</v>
      </c>
      <c r="AJ116" s="31">
        <f>[1]NL!J$668</f>
        <v>0</v>
      </c>
      <c r="AK116" s="31">
        <f>[1]NL!K$668</f>
        <v>0</v>
      </c>
      <c r="AL116" s="31">
        <f>[1]NL!L$668</f>
        <v>0</v>
      </c>
      <c r="AM116" s="31">
        <f>[1]NL!M$668</f>
        <v>0</v>
      </c>
      <c r="AN116" s="42" t="s">
        <v>808</v>
      </c>
    </row>
    <row r="117" spans="1:41" s="31" customFormat="1">
      <c r="A117" s="4" t="s">
        <v>8986</v>
      </c>
      <c r="B117" s="4">
        <v>2012</v>
      </c>
      <c r="C117" s="4" t="s">
        <v>9466</v>
      </c>
      <c r="D117" s="4" t="s">
        <v>9467</v>
      </c>
      <c r="E117" s="4" t="s">
        <v>1879</v>
      </c>
      <c r="F117" s="4">
        <v>115</v>
      </c>
      <c r="G117" s="4" t="s">
        <v>9468</v>
      </c>
      <c r="H117" s="4" t="s">
        <v>9464</v>
      </c>
      <c r="I117" s="4" t="s">
        <v>6</v>
      </c>
      <c r="J117" s="4" t="s">
        <v>476</v>
      </c>
      <c r="K117" s="4">
        <v>288</v>
      </c>
      <c r="L117" s="4" t="s">
        <v>6024</v>
      </c>
      <c r="M117" s="4"/>
      <c r="N117" s="4"/>
      <c r="O117" s="4"/>
      <c r="P117" s="4">
        <v>23.017775835000002</v>
      </c>
      <c r="Q117" s="4"/>
      <c r="R117" s="4"/>
      <c r="S117" s="4">
        <v>4.7649999999999997</v>
      </c>
      <c r="T117" s="4"/>
      <c r="U117" s="4" t="s">
        <v>9469</v>
      </c>
      <c r="V117" s="4"/>
      <c r="W117" s="4"/>
      <c r="X117" s="4"/>
      <c r="Y117" s="4"/>
      <c r="Z117" s="4"/>
      <c r="AA117" s="4"/>
      <c r="AB117" s="28" t="str">
        <f>[1]NL!B$668</f>
        <v>1.(c)</v>
      </c>
      <c r="AC117" s="31" t="str">
        <f>[1]NL!C$668</f>
        <v>GDF SUEZ Energie Nederland NV</v>
      </c>
      <c r="AD117" s="31" t="str">
        <f>[1]NL!D$668</f>
        <v>GDF SUEZ Centrale Harculo</v>
      </c>
      <c r="AE117" s="31">
        <f>[1]NL!E$668</f>
        <v>10641</v>
      </c>
      <c r="AF117" s="31" t="str">
        <f>[1]NL!F$668</f>
        <v>IJsselcentraleweg</v>
      </c>
      <c r="AG117" s="31" t="str">
        <f>[1]NL!G$668</f>
        <v/>
      </c>
      <c r="AH117" s="31" t="str">
        <f>[1]NL!H$668</f>
        <v>Zwolle</v>
      </c>
      <c r="AI117" s="31" t="str">
        <f>[1]NL!I$668</f>
        <v>8015PA</v>
      </c>
      <c r="AJ117" s="31">
        <f>[1]NL!J$668</f>
        <v>0</v>
      </c>
      <c r="AK117" s="31">
        <f>[1]NL!K$668</f>
        <v>0</v>
      </c>
      <c r="AL117" s="31">
        <f>[1]NL!L$668</f>
        <v>0</v>
      </c>
      <c r="AM117" s="31">
        <f>[1]NL!M$668</f>
        <v>0</v>
      </c>
      <c r="AN117" s="42" t="s">
        <v>808</v>
      </c>
    </row>
    <row r="118" spans="1:41" s="31" customFormat="1">
      <c r="A118" s="4" t="s">
        <v>8986</v>
      </c>
      <c r="B118" s="4">
        <v>2012</v>
      </c>
      <c r="C118" s="4" t="s">
        <v>9470</v>
      </c>
      <c r="D118" s="4" t="s">
        <v>9471</v>
      </c>
      <c r="E118" s="4" t="s">
        <v>1884</v>
      </c>
      <c r="F118" s="4">
        <v>116</v>
      </c>
      <c r="G118" s="4" t="s">
        <v>9472</v>
      </c>
      <c r="H118" s="4" t="s">
        <v>9473</v>
      </c>
      <c r="I118" s="4" t="s">
        <v>6</v>
      </c>
      <c r="J118" s="4" t="s">
        <v>476</v>
      </c>
      <c r="K118" s="4">
        <v>1520</v>
      </c>
      <c r="L118" s="4" t="s">
        <v>6024</v>
      </c>
      <c r="M118" s="4"/>
      <c r="N118" s="4"/>
      <c r="O118" s="4"/>
      <c r="P118" s="4">
        <v>123.18179999999998</v>
      </c>
      <c r="Q118" s="4"/>
      <c r="R118" s="4"/>
      <c r="S118" s="4">
        <v>3.8759999999999999</v>
      </c>
      <c r="T118" s="4"/>
      <c r="U118" s="4" t="s">
        <v>9474</v>
      </c>
      <c r="V118" s="4"/>
      <c r="W118" s="4"/>
      <c r="X118" s="4"/>
      <c r="Y118" s="4"/>
      <c r="Z118" s="4"/>
      <c r="AA118" s="4"/>
      <c r="AB118" s="28" t="str">
        <f>[1]NL!B$775</f>
        <v>1.(c)</v>
      </c>
      <c r="AC118" s="31" t="str">
        <f>[1]NL!C$775</f>
        <v>GDF Suez Energie Nederland NV</v>
      </c>
      <c r="AD118" s="31" t="str">
        <f>[1]NL!D$775</f>
        <v>GDF Suez Energie Nederland NV Eemscentrale</v>
      </c>
      <c r="AE118" s="31">
        <f>[1]NL!E$775</f>
        <v>5889</v>
      </c>
      <c r="AF118" s="31" t="str">
        <f>[1]NL!F$775</f>
        <v>Robbenplaatweg</v>
      </c>
      <c r="AG118" s="31" t="str">
        <f>[1]NL!G$775</f>
        <v/>
      </c>
      <c r="AH118" s="31" t="str">
        <f>[1]NL!H$775</f>
        <v>Eemshaven</v>
      </c>
      <c r="AI118" s="31" t="str">
        <f>[1]NL!I$775</f>
        <v>9979XL</v>
      </c>
      <c r="AJ118" s="31">
        <f>[1]NL!J$775</f>
        <v>571</v>
      </c>
      <c r="AK118" s="31">
        <f>[1]NL!K$775</f>
        <v>0</v>
      </c>
      <c r="AL118" s="31">
        <f>[1]NL!L$775</f>
        <v>0</v>
      </c>
      <c r="AM118" s="31">
        <f>[1]NL!M$775</f>
        <v>1410</v>
      </c>
      <c r="AN118" s="42" t="s">
        <v>808</v>
      </c>
    </row>
    <row r="119" spans="1:41" s="31" customFormat="1">
      <c r="A119" s="4" t="s">
        <v>8986</v>
      </c>
      <c r="B119" s="4">
        <v>2012</v>
      </c>
      <c r="C119" s="4" t="s">
        <v>9475</v>
      </c>
      <c r="D119" s="4" t="s">
        <v>9476</v>
      </c>
      <c r="E119" s="4" t="s">
        <v>1889</v>
      </c>
      <c r="F119" s="4">
        <v>117</v>
      </c>
      <c r="G119" s="4" t="s">
        <v>9477</v>
      </c>
      <c r="H119" s="4" t="s">
        <v>9473</v>
      </c>
      <c r="I119" s="4" t="s">
        <v>6</v>
      </c>
      <c r="J119" s="4" t="s">
        <v>476</v>
      </c>
      <c r="K119" s="4">
        <v>635</v>
      </c>
      <c r="L119" s="4" t="s">
        <v>6024</v>
      </c>
      <c r="M119" s="4"/>
      <c r="N119" s="4"/>
      <c r="O119" s="4"/>
      <c r="P119" s="4">
        <v>5209.0203000000001</v>
      </c>
      <c r="Q119" s="4"/>
      <c r="R119" s="4"/>
      <c r="S119" s="4">
        <v>100.123</v>
      </c>
      <c r="T119" s="4"/>
      <c r="U119" s="4" t="s">
        <v>9478</v>
      </c>
      <c r="V119" s="4"/>
      <c r="W119" s="4"/>
      <c r="X119" s="4"/>
      <c r="Y119" s="4"/>
      <c r="Z119" s="4"/>
      <c r="AA119" s="4"/>
      <c r="AB119" s="28" t="str">
        <f>[1]NL!B$775</f>
        <v>1.(c)</v>
      </c>
      <c r="AC119" s="31" t="str">
        <f>[1]NL!C$775</f>
        <v>GDF Suez Energie Nederland NV</v>
      </c>
      <c r="AD119" s="31" t="str">
        <f>[1]NL!D$775</f>
        <v>GDF Suez Energie Nederland NV Eemscentrale</v>
      </c>
      <c r="AE119" s="31">
        <f>[1]NL!E$775</f>
        <v>5889</v>
      </c>
      <c r="AF119" s="31" t="str">
        <f>[1]NL!F$775</f>
        <v>Robbenplaatweg</v>
      </c>
      <c r="AG119" s="31" t="str">
        <f>[1]NL!G$775</f>
        <v/>
      </c>
      <c r="AH119" s="31" t="str">
        <f>[1]NL!H$775</f>
        <v>Eemshaven</v>
      </c>
      <c r="AI119" s="31" t="str">
        <f>[1]NL!I$775</f>
        <v>9979XL</v>
      </c>
      <c r="AJ119" s="31">
        <f>[1]NL!J$775</f>
        <v>571</v>
      </c>
      <c r="AK119" s="31">
        <f>[1]NL!K$775</f>
        <v>0</v>
      </c>
      <c r="AL119" s="31">
        <f>[1]NL!L$775</f>
        <v>0</v>
      </c>
      <c r="AM119" s="31">
        <f>[1]NL!M$775</f>
        <v>1410</v>
      </c>
      <c r="AN119" s="42" t="s">
        <v>808</v>
      </c>
    </row>
    <row r="120" spans="1:41" s="31" customFormat="1">
      <c r="A120" s="4" t="s">
        <v>8986</v>
      </c>
      <c r="B120" s="4">
        <v>2012</v>
      </c>
      <c r="C120" s="4" t="s">
        <v>9479</v>
      </c>
      <c r="D120" s="4" t="s">
        <v>9480</v>
      </c>
      <c r="E120" s="4" t="s">
        <v>1893</v>
      </c>
      <c r="F120" s="4">
        <v>118</v>
      </c>
      <c r="G120" s="4" t="s">
        <v>9481</v>
      </c>
      <c r="H120" s="4" t="s">
        <v>9473</v>
      </c>
      <c r="I120" s="4" t="s">
        <v>6</v>
      </c>
      <c r="J120" s="4" t="s">
        <v>476</v>
      </c>
      <c r="K120" s="4">
        <v>635</v>
      </c>
      <c r="L120" s="4" t="s">
        <v>6024</v>
      </c>
      <c r="M120" s="4"/>
      <c r="N120" s="4"/>
      <c r="O120" s="4"/>
      <c r="P120" s="4">
        <v>3944.1596999999997</v>
      </c>
      <c r="Q120" s="4"/>
      <c r="R120" s="4"/>
      <c r="S120" s="4">
        <v>95.296999999999997</v>
      </c>
      <c r="T120" s="4"/>
      <c r="U120" s="4" t="s">
        <v>9482</v>
      </c>
      <c r="V120" s="4"/>
      <c r="W120" s="4"/>
      <c r="X120" s="4"/>
      <c r="Y120" s="4"/>
      <c r="Z120" s="4"/>
      <c r="AA120" s="4"/>
      <c r="AB120" s="28" t="str">
        <f>[1]NL!B$775</f>
        <v>1.(c)</v>
      </c>
      <c r="AC120" s="31" t="str">
        <f>[1]NL!C$775</f>
        <v>GDF Suez Energie Nederland NV</v>
      </c>
      <c r="AD120" s="31" t="str">
        <f>[1]NL!D$775</f>
        <v>GDF Suez Energie Nederland NV Eemscentrale</v>
      </c>
      <c r="AE120" s="31">
        <f>[1]NL!E$775</f>
        <v>5889</v>
      </c>
      <c r="AF120" s="31" t="str">
        <f>[1]NL!F$775</f>
        <v>Robbenplaatweg</v>
      </c>
      <c r="AG120" s="31" t="str">
        <f>[1]NL!G$775</f>
        <v/>
      </c>
      <c r="AH120" s="31" t="str">
        <f>[1]NL!H$775</f>
        <v>Eemshaven</v>
      </c>
      <c r="AI120" s="31" t="str">
        <f>[1]NL!I$775</f>
        <v>9979XL</v>
      </c>
      <c r="AJ120" s="31">
        <f>[1]NL!J$775</f>
        <v>571</v>
      </c>
      <c r="AK120" s="31">
        <f>[1]NL!K$775</f>
        <v>0</v>
      </c>
      <c r="AL120" s="31">
        <f>[1]NL!L$775</f>
        <v>0</v>
      </c>
      <c r="AM120" s="31">
        <f>[1]NL!M$775</f>
        <v>1410</v>
      </c>
      <c r="AN120" s="23" t="s">
        <v>808</v>
      </c>
      <c r="AO120" s="24"/>
    </row>
    <row r="121" spans="1:41" s="31" customFormat="1">
      <c r="A121" s="4" t="s">
        <v>8986</v>
      </c>
      <c r="B121" s="4">
        <v>2012</v>
      </c>
      <c r="C121" s="4" t="s">
        <v>9483</v>
      </c>
      <c r="D121" s="4" t="s">
        <v>9484</v>
      </c>
      <c r="E121" s="4" t="s">
        <v>1897</v>
      </c>
      <c r="F121" s="4">
        <v>119</v>
      </c>
      <c r="G121" s="4" t="s">
        <v>9485</v>
      </c>
      <c r="H121" s="4" t="s">
        <v>9473</v>
      </c>
      <c r="I121" s="4" t="s">
        <v>6</v>
      </c>
      <c r="J121" s="4" t="s">
        <v>476</v>
      </c>
      <c r="K121" s="4">
        <v>635</v>
      </c>
      <c r="L121" s="4" t="s">
        <v>6024</v>
      </c>
      <c r="M121" s="4"/>
      <c r="N121" s="4"/>
      <c r="O121" s="4"/>
      <c r="P121" s="4">
        <v>4896.4765499999994</v>
      </c>
      <c r="Q121" s="4"/>
      <c r="R121" s="4"/>
      <c r="S121" s="4">
        <v>127.14100000000001</v>
      </c>
      <c r="T121" s="4"/>
      <c r="U121" s="4" t="s">
        <v>9486</v>
      </c>
      <c r="V121" s="4"/>
      <c r="W121" s="4"/>
      <c r="X121" s="4"/>
      <c r="Y121" s="4"/>
      <c r="Z121" s="4"/>
      <c r="AA121" s="4"/>
      <c r="AB121" s="28" t="str">
        <f>[1]NL!B$775</f>
        <v>1.(c)</v>
      </c>
      <c r="AC121" s="31" t="str">
        <f>[1]NL!C$775</f>
        <v>GDF Suez Energie Nederland NV</v>
      </c>
      <c r="AD121" s="31" t="str">
        <f>[1]NL!D$775</f>
        <v>GDF Suez Energie Nederland NV Eemscentrale</v>
      </c>
      <c r="AE121" s="31">
        <f>[1]NL!E$775</f>
        <v>5889</v>
      </c>
      <c r="AF121" s="31" t="str">
        <f>[1]NL!F$775</f>
        <v>Robbenplaatweg</v>
      </c>
      <c r="AG121" s="31" t="str">
        <f>[1]NL!G$775</f>
        <v/>
      </c>
      <c r="AH121" s="31" t="str">
        <f>[1]NL!H$775</f>
        <v>Eemshaven</v>
      </c>
      <c r="AI121" s="31" t="str">
        <f>[1]NL!I$775</f>
        <v>9979XL</v>
      </c>
      <c r="AJ121" s="31">
        <f>[1]NL!J$775</f>
        <v>571</v>
      </c>
      <c r="AK121" s="31">
        <f>[1]NL!K$775</f>
        <v>0</v>
      </c>
      <c r="AL121" s="31">
        <f>[1]NL!L$775</f>
        <v>0</v>
      </c>
      <c r="AM121" s="31">
        <f>[1]NL!M$775</f>
        <v>1410</v>
      </c>
      <c r="AN121" s="23" t="s">
        <v>808</v>
      </c>
      <c r="AO121" s="24"/>
    </row>
    <row r="122" spans="1:41" s="31" customFormat="1">
      <c r="A122" s="4" t="s">
        <v>8986</v>
      </c>
      <c r="B122" s="4">
        <v>2012</v>
      </c>
      <c r="C122" s="4" t="s">
        <v>9487</v>
      </c>
      <c r="D122" s="4" t="s">
        <v>9488</v>
      </c>
      <c r="E122" s="4" t="s">
        <v>1902</v>
      </c>
      <c r="F122" s="4">
        <v>120</v>
      </c>
      <c r="G122" s="4" t="s">
        <v>9489</v>
      </c>
      <c r="H122" s="4" t="s">
        <v>9473</v>
      </c>
      <c r="I122" s="4" t="s">
        <v>6</v>
      </c>
      <c r="J122" s="4" t="s">
        <v>476</v>
      </c>
      <c r="K122" s="4">
        <v>635</v>
      </c>
      <c r="L122" s="4" t="s">
        <v>6024</v>
      </c>
      <c r="M122" s="4"/>
      <c r="N122" s="4"/>
      <c r="O122" s="4"/>
      <c r="P122" s="4">
        <v>5318.877449999999</v>
      </c>
      <c r="Q122" s="4"/>
      <c r="R122" s="4"/>
      <c r="S122" s="4">
        <v>104.90600000000001</v>
      </c>
      <c r="T122" s="4"/>
      <c r="U122" s="4" t="s">
        <v>9490</v>
      </c>
      <c r="V122" s="4"/>
      <c r="W122" s="4"/>
      <c r="X122" s="4"/>
      <c r="Y122" s="4"/>
      <c r="Z122" s="4"/>
      <c r="AA122" s="4"/>
      <c r="AB122" s="28" t="str">
        <f>[1]NL!B$775</f>
        <v>1.(c)</v>
      </c>
      <c r="AC122" s="31" t="str">
        <f>[1]NL!C$775</f>
        <v>GDF Suez Energie Nederland NV</v>
      </c>
      <c r="AD122" s="31" t="str">
        <f>[1]NL!D$775</f>
        <v>GDF Suez Energie Nederland NV Eemscentrale</v>
      </c>
      <c r="AE122" s="31">
        <f>[1]NL!E$775</f>
        <v>5889</v>
      </c>
      <c r="AF122" s="31" t="str">
        <f>[1]NL!F$775</f>
        <v>Robbenplaatweg</v>
      </c>
      <c r="AG122" s="31" t="str">
        <f>[1]NL!G$775</f>
        <v/>
      </c>
      <c r="AH122" s="31" t="str">
        <f>[1]NL!H$775</f>
        <v>Eemshaven</v>
      </c>
      <c r="AI122" s="31" t="str">
        <f>[1]NL!I$775</f>
        <v>9979XL</v>
      </c>
      <c r="AJ122" s="31">
        <f>[1]NL!J$775</f>
        <v>571</v>
      </c>
      <c r="AK122" s="31">
        <f>[1]NL!K$775</f>
        <v>0</v>
      </c>
      <c r="AL122" s="31">
        <f>[1]NL!L$775</f>
        <v>0</v>
      </c>
      <c r="AM122" s="31">
        <f>[1]NL!M$775</f>
        <v>1410</v>
      </c>
      <c r="AN122" s="23" t="s">
        <v>808</v>
      </c>
      <c r="AO122" s="24"/>
    </row>
    <row r="123" spans="1:41" s="31" customFormat="1">
      <c r="A123" s="4" t="s">
        <v>8986</v>
      </c>
      <c r="B123" s="4">
        <v>2012</v>
      </c>
      <c r="C123" s="4" t="s">
        <v>9491</v>
      </c>
      <c r="D123" s="4" t="s">
        <v>9492</v>
      </c>
      <c r="E123" s="4" t="s">
        <v>1906</v>
      </c>
      <c r="F123" s="4">
        <v>121</v>
      </c>
      <c r="G123" s="4" t="s">
        <v>9493</v>
      </c>
      <c r="H123" s="4" t="s">
        <v>9473</v>
      </c>
      <c r="I123" s="4" t="s">
        <v>6</v>
      </c>
      <c r="J123" s="4" t="s">
        <v>476</v>
      </c>
      <c r="K123" s="4">
        <v>635</v>
      </c>
      <c r="L123" s="4" t="s">
        <v>6024</v>
      </c>
      <c r="M123" s="4"/>
      <c r="N123" s="4"/>
      <c r="O123" s="4"/>
      <c r="P123" s="4">
        <v>5040.1675500000001</v>
      </c>
      <c r="Q123" s="4"/>
      <c r="R123" s="4"/>
      <c r="S123" s="4">
        <v>133.25800000000001</v>
      </c>
      <c r="T123" s="4"/>
      <c r="U123" s="4" t="s">
        <v>9494</v>
      </c>
      <c r="V123" s="4"/>
      <c r="W123" s="4"/>
      <c r="X123" s="4"/>
      <c r="Y123" s="4"/>
      <c r="Z123" s="4"/>
      <c r="AA123" s="4"/>
      <c r="AB123" s="28" t="str">
        <f>[1]NL!B$775</f>
        <v>1.(c)</v>
      </c>
      <c r="AC123" s="31" t="str">
        <f>[1]NL!C$775</f>
        <v>GDF Suez Energie Nederland NV</v>
      </c>
      <c r="AD123" s="31" t="str">
        <f>[1]NL!D$775</f>
        <v>GDF Suez Energie Nederland NV Eemscentrale</v>
      </c>
      <c r="AE123" s="31">
        <f>[1]NL!E$775</f>
        <v>5889</v>
      </c>
      <c r="AF123" s="31" t="str">
        <f>[1]NL!F$775</f>
        <v>Robbenplaatweg</v>
      </c>
      <c r="AG123" s="31" t="str">
        <f>[1]NL!G$775</f>
        <v/>
      </c>
      <c r="AH123" s="31" t="str">
        <f>[1]NL!H$775</f>
        <v>Eemshaven</v>
      </c>
      <c r="AI123" s="31" t="str">
        <f>[1]NL!I$775</f>
        <v>9979XL</v>
      </c>
      <c r="AJ123" s="31">
        <f>[1]NL!J$775</f>
        <v>571</v>
      </c>
      <c r="AK123" s="31">
        <f>[1]NL!K$775</f>
        <v>0</v>
      </c>
      <c r="AL123" s="31">
        <f>[1]NL!L$775</f>
        <v>0</v>
      </c>
      <c r="AM123" s="31">
        <f>[1]NL!M$775</f>
        <v>1410</v>
      </c>
      <c r="AN123" s="42" t="s">
        <v>808</v>
      </c>
    </row>
    <row r="124" spans="1:41" s="31" customFormat="1">
      <c r="A124" s="4" t="s">
        <v>8986</v>
      </c>
      <c r="B124" s="4">
        <v>2012</v>
      </c>
      <c r="C124" s="4" t="s">
        <v>9495</v>
      </c>
      <c r="D124" s="4" t="s">
        <v>9496</v>
      </c>
      <c r="E124" s="4" t="s">
        <v>1910</v>
      </c>
      <c r="F124" s="4">
        <v>122</v>
      </c>
      <c r="G124" s="4" t="s">
        <v>9497</v>
      </c>
      <c r="H124" s="4" t="s">
        <v>9498</v>
      </c>
      <c r="I124" s="4" t="s">
        <v>6</v>
      </c>
      <c r="J124" s="4" t="s">
        <v>633</v>
      </c>
      <c r="K124" s="4">
        <v>77</v>
      </c>
      <c r="L124" s="4" t="s">
        <v>6024</v>
      </c>
      <c r="M124" s="4"/>
      <c r="N124" s="4"/>
      <c r="O124" s="4"/>
      <c r="P124" s="4">
        <v>871.86983400000008</v>
      </c>
      <c r="Q124" s="4">
        <v>964.08399999999995</v>
      </c>
      <c r="R124" s="4">
        <v>7.2729999999999997</v>
      </c>
      <c r="S124" s="4">
        <v>37.478999999999999</v>
      </c>
      <c r="T124" s="4">
        <v>1.304</v>
      </c>
      <c r="U124" s="4" t="s">
        <v>9499</v>
      </c>
      <c r="V124" s="4"/>
      <c r="W124" s="4"/>
      <c r="X124" s="4"/>
      <c r="Y124" s="4"/>
      <c r="Z124" s="4"/>
      <c r="AA124" s="4"/>
      <c r="AB124" s="28" t="str">
        <f>[1]NL!B$179</f>
        <v>1.(a)</v>
      </c>
      <c r="AC124" s="31" t="str">
        <f>[1]NL!C$179</f>
        <v>Koch Industries Inc.</v>
      </c>
      <c r="AD124" s="31" t="str">
        <f>[1]NL!D$179</f>
        <v>Koch HC Partnership BV</v>
      </c>
      <c r="AE124" s="31">
        <f>[1]NL!E$179</f>
        <v>121221</v>
      </c>
      <c r="AF124" s="31" t="str">
        <f>[1]NL!F$179</f>
        <v>Neckarweg</v>
      </c>
      <c r="AG124" s="31" t="str">
        <f>[1]NL!G$179</f>
        <v/>
      </c>
      <c r="AH124" s="31" t="str">
        <f>[1]NL!H$179</f>
        <v>Europoort Rotterdam</v>
      </c>
      <c r="AI124" s="31" t="str">
        <f>[1]NL!I$179</f>
        <v>3198LJ</v>
      </c>
      <c r="AJ124" s="31">
        <f>[1]NL!J$179</f>
        <v>0</v>
      </c>
      <c r="AK124" s="31">
        <f>[1]NL!K$179</f>
        <v>0</v>
      </c>
      <c r="AL124" s="31">
        <f>[1]NL!L$179</f>
        <v>0</v>
      </c>
      <c r="AM124" s="31">
        <f>[1]NL!M$179</f>
        <v>118</v>
      </c>
      <c r="AN124" s="42" t="s">
        <v>808</v>
      </c>
    </row>
    <row r="125" spans="1:41" s="31" customFormat="1">
      <c r="A125" s="4" t="s">
        <v>8986</v>
      </c>
      <c r="B125" s="4">
        <v>2012</v>
      </c>
      <c r="C125" s="4" t="s">
        <v>9500</v>
      </c>
      <c r="D125" s="4" t="s">
        <v>9501</v>
      </c>
      <c r="E125" s="4" t="s">
        <v>1915</v>
      </c>
      <c r="F125" s="4">
        <v>123</v>
      </c>
      <c r="G125" s="4" t="s">
        <v>9502</v>
      </c>
      <c r="H125" s="4" t="s">
        <v>9503</v>
      </c>
      <c r="I125" s="4" t="s">
        <v>6</v>
      </c>
      <c r="J125" s="4" t="s">
        <v>633</v>
      </c>
      <c r="K125" s="4">
        <v>55</v>
      </c>
      <c r="L125" s="4" t="s">
        <v>6024</v>
      </c>
      <c r="M125" s="4"/>
      <c r="N125" s="4"/>
      <c r="O125" s="4"/>
      <c r="P125" s="4">
        <v>1411.7227717499998</v>
      </c>
      <c r="Q125" s="4">
        <v>0</v>
      </c>
      <c r="R125" s="4">
        <v>147.45699999999999</v>
      </c>
      <c r="S125" s="4">
        <v>52.475000000000001</v>
      </c>
      <c r="T125" s="4">
        <v>0.42299999999999999</v>
      </c>
      <c r="U125" s="4" t="s">
        <v>9504</v>
      </c>
      <c r="V125" s="4"/>
      <c r="W125" s="4"/>
      <c r="X125" s="4"/>
      <c r="Y125" s="4"/>
      <c r="Z125" s="4"/>
      <c r="AA125" s="4"/>
      <c r="AB125" s="28" t="str">
        <f>[1]NL!B$185</f>
        <v>1.(a)</v>
      </c>
      <c r="AC125" s="31" t="str">
        <f>[1]NL!C$185</f>
        <v>Kuwait Petroleum Europoort B.V. (KPE)</v>
      </c>
      <c r="AD125" s="31" t="str">
        <f>[1]NL!D$185</f>
        <v>Kuwait Petroleum Europoort BV (KPE)</v>
      </c>
      <c r="AE125" s="31">
        <f>[1]NL!E$185</f>
        <v>5730</v>
      </c>
      <c r="AF125" s="31" t="str">
        <f>[1]NL!F$185</f>
        <v>Moezelweg</v>
      </c>
      <c r="AG125" s="31" t="str">
        <f>[1]NL!G$185</f>
        <v/>
      </c>
      <c r="AH125" s="31" t="str">
        <f>[1]NL!H$185</f>
        <v>Europoort Rotterdam</v>
      </c>
      <c r="AI125" s="31" t="str">
        <f>[1]NL!I$185</f>
        <v>3198LS</v>
      </c>
      <c r="AJ125" s="31">
        <f>[1]NL!J$185</f>
        <v>328</v>
      </c>
      <c r="AK125" s="31">
        <f>[1]NL!K$185</f>
        <v>657</v>
      </c>
      <c r="AL125" s="31">
        <f>[1]NL!L$185</f>
        <v>0</v>
      </c>
      <c r="AM125" s="31">
        <f>[1]NL!M$185</f>
        <v>514</v>
      </c>
      <c r="AN125" s="42" t="s">
        <v>808</v>
      </c>
    </row>
    <row r="126" spans="1:41" s="31" customFormat="1">
      <c r="A126" s="4" t="s">
        <v>8986</v>
      </c>
      <c r="B126" s="4">
        <v>2012</v>
      </c>
      <c r="C126" s="4" t="s">
        <v>9505</v>
      </c>
      <c r="D126" s="4" t="s">
        <v>9506</v>
      </c>
      <c r="E126" s="4" t="s">
        <v>1920</v>
      </c>
      <c r="F126" s="4">
        <v>124</v>
      </c>
      <c r="G126" s="4" t="s">
        <v>9507</v>
      </c>
      <c r="H126" s="4" t="s">
        <v>9503</v>
      </c>
      <c r="I126" s="4" t="s">
        <v>6</v>
      </c>
      <c r="J126" s="4" t="s">
        <v>633</v>
      </c>
      <c r="K126" s="4">
        <v>97</v>
      </c>
      <c r="L126" s="4" t="s">
        <v>6024</v>
      </c>
      <c r="M126" s="4"/>
      <c r="N126" s="4"/>
      <c r="O126" s="4"/>
      <c r="P126" s="4">
        <v>167.5799136</v>
      </c>
      <c r="Q126" s="4">
        <v>25.916</v>
      </c>
      <c r="R126" s="4">
        <v>0.47199999999999998</v>
      </c>
      <c r="S126" s="4">
        <v>9.2910000000000004</v>
      </c>
      <c r="T126" s="4">
        <v>6.8000000000000005E-2</v>
      </c>
      <c r="U126" s="4" t="s">
        <v>9508</v>
      </c>
      <c r="V126" s="4"/>
      <c r="W126" s="4"/>
      <c r="X126" s="4"/>
      <c r="Y126" s="4"/>
      <c r="Z126" s="4"/>
      <c r="AA126" s="4"/>
      <c r="AB126" s="28" t="str">
        <f>[1]NL!B$185</f>
        <v>1.(a)</v>
      </c>
      <c r="AC126" s="31" t="str">
        <f>[1]NL!C$185</f>
        <v>Kuwait Petroleum Europoort B.V. (KPE)</v>
      </c>
      <c r="AD126" s="31" t="str">
        <f>[1]NL!D$185</f>
        <v>Kuwait Petroleum Europoort BV (KPE)</v>
      </c>
      <c r="AE126" s="31">
        <f>[1]NL!E$185</f>
        <v>5730</v>
      </c>
      <c r="AF126" s="31" t="str">
        <f>[1]NL!F$185</f>
        <v>Moezelweg</v>
      </c>
      <c r="AG126" s="31" t="str">
        <f>[1]NL!G$185</f>
        <v/>
      </c>
      <c r="AH126" s="31" t="str">
        <f>[1]NL!H$185</f>
        <v>Europoort Rotterdam</v>
      </c>
      <c r="AI126" s="31" t="str">
        <f>[1]NL!I$185</f>
        <v>3198LS</v>
      </c>
      <c r="AJ126" s="31">
        <f>[1]NL!J$185</f>
        <v>328</v>
      </c>
      <c r="AK126" s="31">
        <f>[1]NL!K$185</f>
        <v>657</v>
      </c>
      <c r="AL126" s="31">
        <f>[1]NL!L$185</f>
        <v>0</v>
      </c>
      <c r="AM126" s="31">
        <f>[1]NL!M$185</f>
        <v>514</v>
      </c>
      <c r="AN126" s="42" t="s">
        <v>808</v>
      </c>
    </row>
    <row r="127" spans="1:41" s="31" customFormat="1">
      <c r="A127" s="4" t="s">
        <v>8986</v>
      </c>
      <c r="B127" s="4">
        <v>2012</v>
      </c>
      <c r="C127" s="4" t="s">
        <v>9509</v>
      </c>
      <c r="D127" s="4" t="s">
        <v>9510</v>
      </c>
      <c r="E127" s="4" t="s">
        <v>1924</v>
      </c>
      <c r="F127" s="4">
        <v>125</v>
      </c>
      <c r="G127" s="4" t="s">
        <v>9511</v>
      </c>
      <c r="H127" s="4" t="s">
        <v>9503</v>
      </c>
      <c r="I127" s="4" t="s">
        <v>6</v>
      </c>
      <c r="J127" s="4" t="s">
        <v>633</v>
      </c>
      <c r="K127" s="4">
        <v>97</v>
      </c>
      <c r="L127" s="4" t="s">
        <v>6024</v>
      </c>
      <c r="M127" s="4"/>
      <c r="N127" s="4"/>
      <c r="O127" s="4"/>
      <c r="P127" s="4">
        <v>563.19627314999991</v>
      </c>
      <c r="Q127" s="4">
        <v>87.171999999999997</v>
      </c>
      <c r="R127" s="4">
        <v>1.587</v>
      </c>
      <c r="S127" s="4">
        <v>34.17</v>
      </c>
      <c r="T127" s="4">
        <v>6.8000000000000005E-2</v>
      </c>
      <c r="U127" s="4" t="s">
        <v>9512</v>
      </c>
      <c r="V127" s="4"/>
      <c r="W127" s="4"/>
      <c r="X127" s="4"/>
      <c r="Y127" s="4"/>
      <c r="Z127" s="4"/>
      <c r="AA127" s="4"/>
      <c r="AB127" s="28" t="str">
        <f>[1]NL!B$185</f>
        <v>1.(a)</v>
      </c>
      <c r="AC127" s="31" t="str">
        <f>[1]NL!C$185</f>
        <v>Kuwait Petroleum Europoort B.V. (KPE)</v>
      </c>
      <c r="AD127" s="31" t="str">
        <f>[1]NL!D$185</f>
        <v>Kuwait Petroleum Europoort BV (KPE)</v>
      </c>
      <c r="AE127" s="31">
        <f>[1]NL!E$185</f>
        <v>5730</v>
      </c>
      <c r="AF127" s="31" t="str">
        <f>[1]NL!F$185</f>
        <v>Moezelweg</v>
      </c>
      <c r="AG127" s="31" t="str">
        <f>[1]NL!G$185</f>
        <v/>
      </c>
      <c r="AH127" s="31" t="str">
        <f>[1]NL!H$185</f>
        <v>Europoort Rotterdam</v>
      </c>
      <c r="AI127" s="31" t="str">
        <f>[1]NL!I$185</f>
        <v>3198LS</v>
      </c>
      <c r="AJ127" s="31">
        <f>[1]NL!J$185</f>
        <v>328</v>
      </c>
      <c r="AK127" s="31">
        <f>[1]NL!K$185</f>
        <v>657</v>
      </c>
      <c r="AL127" s="31">
        <f>[1]NL!L$185</f>
        <v>0</v>
      </c>
      <c r="AM127" s="31">
        <f>[1]NL!M$185</f>
        <v>514</v>
      </c>
      <c r="AN127" s="42" t="s">
        <v>808</v>
      </c>
    </row>
    <row r="128" spans="1:41" s="31" customFormat="1">
      <c r="A128" s="4" t="s">
        <v>8986</v>
      </c>
      <c r="B128" s="4">
        <v>2012</v>
      </c>
      <c r="C128" s="4" t="s">
        <v>9513</v>
      </c>
      <c r="D128" s="4" t="s">
        <v>9514</v>
      </c>
      <c r="E128" s="4" t="s">
        <v>1929</v>
      </c>
      <c r="F128" s="4">
        <v>126</v>
      </c>
      <c r="G128" s="4" t="s">
        <v>9515</v>
      </c>
      <c r="H128" s="4" t="s">
        <v>9503</v>
      </c>
      <c r="I128" s="4" t="s">
        <v>6</v>
      </c>
      <c r="J128" s="4" t="s">
        <v>633</v>
      </c>
      <c r="K128" s="4">
        <v>97</v>
      </c>
      <c r="L128" s="4" t="s">
        <v>6024</v>
      </c>
      <c r="M128" s="4"/>
      <c r="N128" s="4"/>
      <c r="O128" s="4"/>
      <c r="P128" s="4">
        <v>538.37833709999995</v>
      </c>
      <c r="Q128" s="4">
        <v>83.328000000000003</v>
      </c>
      <c r="R128" s="4">
        <v>1.5169999999999999</v>
      </c>
      <c r="S128" s="4">
        <v>32.293999999999997</v>
      </c>
      <c r="T128" s="4">
        <v>0.218</v>
      </c>
      <c r="U128" s="4" t="s">
        <v>9516</v>
      </c>
      <c r="V128" s="4"/>
      <c r="W128" s="4"/>
      <c r="X128" s="4"/>
      <c r="Y128" s="4"/>
      <c r="Z128" s="4"/>
      <c r="AA128" s="4"/>
      <c r="AB128" s="28" t="str">
        <f>[1]NL!B$185</f>
        <v>1.(a)</v>
      </c>
      <c r="AC128" s="31" t="str">
        <f>[1]NL!C$185</f>
        <v>Kuwait Petroleum Europoort B.V. (KPE)</v>
      </c>
      <c r="AD128" s="31" t="str">
        <f>[1]NL!D$185</f>
        <v>Kuwait Petroleum Europoort BV (KPE)</v>
      </c>
      <c r="AE128" s="31">
        <f>[1]NL!E$185</f>
        <v>5730</v>
      </c>
      <c r="AF128" s="31" t="str">
        <f>[1]NL!F$185</f>
        <v>Moezelweg</v>
      </c>
      <c r="AG128" s="31" t="str">
        <f>[1]NL!G$185</f>
        <v/>
      </c>
      <c r="AH128" s="31" t="str">
        <f>[1]NL!H$185</f>
        <v>Europoort Rotterdam</v>
      </c>
      <c r="AI128" s="31" t="str">
        <f>[1]NL!I$185</f>
        <v>3198LS</v>
      </c>
      <c r="AJ128" s="31">
        <f>[1]NL!J$185</f>
        <v>328</v>
      </c>
      <c r="AK128" s="31">
        <f>[1]NL!K$185</f>
        <v>657</v>
      </c>
      <c r="AL128" s="31">
        <f>[1]NL!L$185</f>
        <v>0</v>
      </c>
      <c r="AM128" s="31">
        <f>[1]NL!M$185</f>
        <v>514</v>
      </c>
      <c r="AN128" s="42" t="s">
        <v>808</v>
      </c>
    </row>
    <row r="129" spans="1:41" s="31" customFormat="1">
      <c r="A129" s="4" t="s">
        <v>8986</v>
      </c>
      <c r="B129" s="4">
        <v>2012</v>
      </c>
      <c r="C129" s="4" t="s">
        <v>9517</v>
      </c>
      <c r="D129" s="4" t="s">
        <v>9518</v>
      </c>
      <c r="E129" s="4" t="s">
        <v>1933</v>
      </c>
      <c r="F129" s="4">
        <v>127</v>
      </c>
      <c r="G129" s="4" t="s">
        <v>9519</v>
      </c>
      <c r="H129" s="4" t="s">
        <v>9503</v>
      </c>
      <c r="I129" s="4" t="s">
        <v>6</v>
      </c>
      <c r="J129" s="4" t="s">
        <v>633</v>
      </c>
      <c r="K129" s="4">
        <v>97</v>
      </c>
      <c r="L129" s="4" t="s">
        <v>6024</v>
      </c>
      <c r="M129" s="4"/>
      <c r="N129" s="4"/>
      <c r="O129" s="4"/>
      <c r="P129" s="4">
        <v>966.27329729999997</v>
      </c>
      <c r="Q129" s="4">
        <v>149.60599999999999</v>
      </c>
      <c r="R129" s="4">
        <v>2.722</v>
      </c>
      <c r="S129" s="4">
        <v>14.698</v>
      </c>
      <c r="T129" s="4">
        <v>0.995</v>
      </c>
      <c r="U129" s="4" t="s">
        <v>9520</v>
      </c>
      <c r="V129" s="4"/>
      <c r="W129" s="4"/>
      <c r="X129" s="4"/>
      <c r="Y129" s="4"/>
      <c r="Z129" s="4"/>
      <c r="AA129" s="4"/>
      <c r="AB129" s="28" t="str">
        <f>[1]NL!B$185</f>
        <v>1.(a)</v>
      </c>
      <c r="AC129" s="31" t="str">
        <f>[1]NL!C$185</f>
        <v>Kuwait Petroleum Europoort B.V. (KPE)</v>
      </c>
      <c r="AD129" s="31" t="str">
        <f>[1]NL!D$185</f>
        <v>Kuwait Petroleum Europoort BV (KPE)</v>
      </c>
      <c r="AE129" s="31">
        <f>[1]NL!E$185</f>
        <v>5730</v>
      </c>
      <c r="AF129" s="31" t="str">
        <f>[1]NL!F$185</f>
        <v>Moezelweg</v>
      </c>
      <c r="AG129" s="31" t="str">
        <f>[1]NL!G$185</f>
        <v/>
      </c>
      <c r="AH129" s="31" t="str">
        <f>[1]NL!H$185</f>
        <v>Europoort Rotterdam</v>
      </c>
      <c r="AI129" s="31" t="str">
        <f>[1]NL!I$185</f>
        <v>3198LS</v>
      </c>
      <c r="AJ129" s="31">
        <f>[1]NL!J$185</f>
        <v>328</v>
      </c>
      <c r="AK129" s="31">
        <f>[1]NL!K$185</f>
        <v>657</v>
      </c>
      <c r="AL129" s="31">
        <f>[1]NL!L$185</f>
        <v>0</v>
      </c>
      <c r="AM129" s="31">
        <f>[1]NL!M$185</f>
        <v>514</v>
      </c>
      <c r="AN129" s="42" t="s">
        <v>808</v>
      </c>
    </row>
    <row r="130" spans="1:41" s="31" customFormat="1">
      <c r="A130" s="4" t="s">
        <v>8986</v>
      </c>
      <c r="B130" s="4">
        <v>2012</v>
      </c>
      <c r="C130" s="4" t="s">
        <v>9521</v>
      </c>
      <c r="D130" s="4" t="s">
        <v>9522</v>
      </c>
      <c r="E130" s="4" t="s">
        <v>1938</v>
      </c>
      <c r="F130" s="4">
        <v>128</v>
      </c>
      <c r="G130" s="4" t="s">
        <v>9523</v>
      </c>
      <c r="H130" s="4" t="s">
        <v>9503</v>
      </c>
      <c r="I130" s="4" t="s">
        <v>6</v>
      </c>
      <c r="J130" s="4" t="s">
        <v>633</v>
      </c>
      <c r="K130" s="4">
        <v>55</v>
      </c>
      <c r="L130" s="4" t="s">
        <v>6024</v>
      </c>
      <c r="M130" s="4"/>
      <c r="N130" s="4"/>
      <c r="O130" s="4"/>
      <c r="P130" s="4"/>
      <c r="Q130" s="4">
        <v>1301.2625</v>
      </c>
      <c r="R130" s="4">
        <v>48.985999999999997</v>
      </c>
      <c r="S130" s="4">
        <v>32.389000000000003</v>
      </c>
      <c r="T130" s="4">
        <v>0.47499999999999998</v>
      </c>
      <c r="U130" s="4" t="s">
        <v>9524</v>
      </c>
      <c r="V130" s="4"/>
      <c r="W130" s="4"/>
      <c r="X130" s="4"/>
      <c r="Y130" s="4"/>
      <c r="Z130" s="4"/>
      <c r="AA130" s="4"/>
      <c r="AB130" s="28" t="str">
        <f>[1]NL!B$185</f>
        <v>1.(a)</v>
      </c>
      <c r="AC130" s="31" t="str">
        <f>[1]NL!C$185</f>
        <v>Kuwait Petroleum Europoort B.V. (KPE)</v>
      </c>
      <c r="AD130" s="31" t="str">
        <f>[1]NL!D$185</f>
        <v>Kuwait Petroleum Europoort BV (KPE)</v>
      </c>
      <c r="AE130" s="31">
        <f>[1]NL!E$185</f>
        <v>5730</v>
      </c>
      <c r="AF130" s="31" t="str">
        <f>[1]NL!F$185</f>
        <v>Moezelweg</v>
      </c>
      <c r="AG130" s="31" t="str">
        <f>[1]NL!G$185</f>
        <v/>
      </c>
      <c r="AH130" s="31" t="str">
        <f>[1]NL!H$185</f>
        <v>Europoort Rotterdam</v>
      </c>
      <c r="AI130" s="31" t="str">
        <f>[1]NL!I$185</f>
        <v>3198LS</v>
      </c>
      <c r="AJ130" s="31">
        <f>[1]NL!J$185</f>
        <v>328</v>
      </c>
      <c r="AK130" s="31">
        <f>[1]NL!K$185</f>
        <v>657</v>
      </c>
      <c r="AL130" s="31">
        <f>[1]NL!L$185</f>
        <v>0</v>
      </c>
      <c r="AM130" s="31">
        <f>[1]NL!M$185</f>
        <v>514</v>
      </c>
      <c r="AN130" s="42" t="s">
        <v>808</v>
      </c>
    </row>
    <row r="131" spans="1:41" s="31" customFormat="1">
      <c r="A131" s="4" t="s">
        <v>8986</v>
      </c>
      <c r="B131" s="4">
        <v>2012</v>
      </c>
      <c r="C131" s="4" t="s">
        <v>9525</v>
      </c>
      <c r="D131" s="4" t="s">
        <v>9526</v>
      </c>
      <c r="E131" s="4" t="s">
        <v>1942</v>
      </c>
      <c r="F131" s="4">
        <v>129</v>
      </c>
      <c r="G131" s="4" t="s">
        <v>9527</v>
      </c>
      <c r="H131" s="4" t="s">
        <v>9528</v>
      </c>
      <c r="I131" s="4" t="s">
        <v>6</v>
      </c>
      <c r="J131" s="4" t="s">
        <v>476</v>
      </c>
      <c r="K131" s="4">
        <v>800</v>
      </c>
      <c r="L131" s="4" t="s">
        <v>6024</v>
      </c>
      <c r="M131" s="4"/>
      <c r="N131" s="4"/>
      <c r="O131" s="4"/>
      <c r="P131" s="4">
        <v>4773.2368304999991</v>
      </c>
      <c r="Q131" s="4"/>
      <c r="R131" s="4">
        <v>0.06</v>
      </c>
      <c r="S131" s="4">
        <v>68.051000000000002</v>
      </c>
      <c r="T131" s="4">
        <v>0.23899999999999999</v>
      </c>
      <c r="U131" s="4" t="s">
        <v>9529</v>
      </c>
      <c r="V131" s="4"/>
      <c r="W131" s="4"/>
      <c r="X131" s="4"/>
      <c r="Y131" s="4"/>
      <c r="Z131" s="4"/>
      <c r="AA131" s="4"/>
      <c r="AB131" s="28" t="str">
        <f>[1]NL!B$132</f>
        <v>1.(c)</v>
      </c>
      <c r="AC131" s="31" t="str">
        <f>[1]NL!C$132</f>
        <v>InterGen NV</v>
      </c>
      <c r="AD131" s="31" t="str">
        <f>[1]NL!D$132</f>
        <v>Maasstroom Energie CV</v>
      </c>
      <c r="AE131" s="31">
        <f>[1]NL!E$132</f>
        <v>177150</v>
      </c>
      <c r="AF131" s="31" t="str">
        <f>[1]NL!F$132</f>
        <v>Petroleumweg</v>
      </c>
      <c r="AG131" s="31" t="str">
        <f>[1]NL!G$132</f>
        <v/>
      </c>
      <c r="AH131" s="31" t="str">
        <f>[1]NL!H$132</f>
        <v>Vondelingenplaat Rotterdam</v>
      </c>
      <c r="AI131" s="31" t="str">
        <f>[1]NL!I$132</f>
        <v>3196KD</v>
      </c>
      <c r="AJ131" s="31">
        <f>[1]NL!J$132</f>
        <v>0</v>
      </c>
      <c r="AK131" s="31">
        <f>[1]NL!K$132</f>
        <v>0</v>
      </c>
      <c r="AL131" s="31">
        <f>[1]NL!L$132</f>
        <v>0</v>
      </c>
      <c r="AM131" s="31">
        <f>[1]NL!M$132</f>
        <v>269</v>
      </c>
      <c r="AN131" s="42" t="s">
        <v>808</v>
      </c>
    </row>
    <row r="132" spans="1:41" s="31" customFormat="1">
      <c r="A132" s="4" t="s">
        <v>8986</v>
      </c>
      <c r="B132" s="4">
        <v>2012</v>
      </c>
      <c r="C132" s="4" t="s">
        <v>9530</v>
      </c>
      <c r="D132" s="4" t="s">
        <v>9531</v>
      </c>
      <c r="E132" s="4" t="s">
        <v>1947</v>
      </c>
      <c r="F132" s="4">
        <v>130</v>
      </c>
      <c r="G132" s="4" t="s">
        <v>9532</v>
      </c>
      <c r="H132" s="4" t="s">
        <v>9533</v>
      </c>
      <c r="I132" s="4" t="s">
        <v>6</v>
      </c>
      <c r="J132" s="4" t="s">
        <v>476</v>
      </c>
      <c r="K132" s="4">
        <v>437.5</v>
      </c>
      <c r="L132" s="4" t="s">
        <v>6024</v>
      </c>
      <c r="M132" s="4"/>
      <c r="N132" s="4"/>
      <c r="O132" s="4"/>
      <c r="P132" s="4">
        <v>15450.459818549998</v>
      </c>
      <c r="Q132" s="4"/>
      <c r="R132" s="4"/>
      <c r="S132" s="4">
        <v>129.876</v>
      </c>
      <c r="T132" s="4"/>
      <c r="U132" s="4" t="s">
        <v>9534</v>
      </c>
      <c r="V132" s="4"/>
      <c r="W132" s="4"/>
      <c r="X132" s="4"/>
      <c r="Y132" s="4"/>
      <c r="Z132" s="4"/>
      <c r="AA132" s="4"/>
      <c r="AB132" s="28" t="str">
        <f>[1]NL!B$684</f>
        <v>1.(c)</v>
      </c>
      <c r="AC132" s="31" t="str">
        <f>[1]NL!C$684</f>
        <v>GDF-SUEZ Energie Nederland</v>
      </c>
      <c r="AD132" s="31" t="str">
        <f>[1]NL!D$684</f>
        <v>Maxima-centrale</v>
      </c>
      <c r="AE132" s="31">
        <f>[1]NL!E$684</f>
        <v>19642</v>
      </c>
      <c r="AF132" s="31" t="str">
        <f>[1]NL!F$684</f>
        <v>IJsselmeerdijk</v>
      </c>
      <c r="AG132" s="31" t="str">
        <f>[1]NL!G$684</f>
        <v/>
      </c>
      <c r="AH132" s="31" t="str">
        <f>[1]NL!H$684</f>
        <v>Lelystad</v>
      </c>
      <c r="AI132" s="31" t="str">
        <f>[1]NL!I$684</f>
        <v>8221RC</v>
      </c>
      <c r="AJ132" s="31">
        <f>[1]NL!J$684</f>
        <v>244</v>
      </c>
      <c r="AK132" s="31">
        <f>[1]NL!K$684</f>
        <v>0</v>
      </c>
      <c r="AL132" s="31">
        <f>[1]NL!L$684</f>
        <v>0</v>
      </c>
      <c r="AM132" s="31">
        <f>[1]NL!M$684</f>
        <v>1730</v>
      </c>
      <c r="AN132" s="42" t="s">
        <v>808</v>
      </c>
    </row>
    <row r="133" spans="1:41" s="31" customFormat="1">
      <c r="A133" s="4" t="s">
        <v>8986</v>
      </c>
      <c r="B133" s="4">
        <v>2012</v>
      </c>
      <c r="C133" s="4" t="s">
        <v>9535</v>
      </c>
      <c r="D133" s="4" t="s">
        <v>9536</v>
      </c>
      <c r="E133" s="4" t="s">
        <v>1951</v>
      </c>
      <c r="F133" s="4">
        <v>131</v>
      </c>
      <c r="G133" s="4" t="s">
        <v>9537</v>
      </c>
      <c r="H133" s="4" t="s">
        <v>9533</v>
      </c>
      <c r="I133" s="4" t="s">
        <v>6</v>
      </c>
      <c r="J133" s="4" t="s">
        <v>476</v>
      </c>
      <c r="K133" s="4">
        <v>437.5</v>
      </c>
      <c r="L133" s="4" t="s">
        <v>6024</v>
      </c>
      <c r="M133" s="4"/>
      <c r="N133" s="4"/>
      <c r="O133" s="4"/>
      <c r="P133" s="4">
        <v>15084.148826999999</v>
      </c>
      <c r="Q133" s="4"/>
      <c r="R133" s="4"/>
      <c r="S133" s="4">
        <v>113.81399999999999</v>
      </c>
      <c r="T133" s="4"/>
      <c r="U133" s="4" t="s">
        <v>9538</v>
      </c>
      <c r="V133" s="4"/>
      <c r="W133" s="4"/>
      <c r="X133" s="4"/>
      <c r="Y133" s="4"/>
      <c r="Z133" s="4"/>
      <c r="AA133" s="4"/>
      <c r="AB133" s="28" t="str">
        <f>[1]NL!B$684</f>
        <v>1.(c)</v>
      </c>
      <c r="AC133" s="31" t="str">
        <f>[1]NL!C$684</f>
        <v>GDF-SUEZ Energie Nederland</v>
      </c>
      <c r="AD133" s="31" t="str">
        <f>[1]NL!D$684</f>
        <v>Maxima-centrale</v>
      </c>
      <c r="AE133" s="31">
        <f>[1]NL!E$684</f>
        <v>19642</v>
      </c>
      <c r="AF133" s="31" t="str">
        <f>[1]NL!F$684</f>
        <v>IJsselmeerdijk</v>
      </c>
      <c r="AG133" s="31" t="str">
        <f>[1]NL!G$684</f>
        <v/>
      </c>
      <c r="AH133" s="31" t="str">
        <f>[1]NL!H$684</f>
        <v>Lelystad</v>
      </c>
      <c r="AI133" s="31" t="str">
        <f>[1]NL!I$684</f>
        <v>8221RC</v>
      </c>
      <c r="AJ133" s="31">
        <f>[1]NL!J$684</f>
        <v>244</v>
      </c>
      <c r="AK133" s="31">
        <f>[1]NL!K$684</f>
        <v>0</v>
      </c>
      <c r="AL133" s="31">
        <f>[1]NL!L$684</f>
        <v>0</v>
      </c>
      <c r="AM133" s="31">
        <f>[1]NL!M$684</f>
        <v>1730</v>
      </c>
      <c r="AN133" s="42" t="s">
        <v>808</v>
      </c>
    </row>
    <row r="134" spans="1:41" s="31" customFormat="1">
      <c r="A134" s="4" t="s">
        <v>8986</v>
      </c>
      <c r="B134" s="4">
        <v>2012</v>
      </c>
      <c r="C134" s="4" t="s">
        <v>9539</v>
      </c>
      <c r="D134" s="4" t="s">
        <v>9540</v>
      </c>
      <c r="E134" s="4" t="s">
        <v>1956</v>
      </c>
      <c r="F134" s="4">
        <v>132</v>
      </c>
      <c r="G134" s="4" t="s">
        <v>9541</v>
      </c>
      <c r="H134" s="4" t="s">
        <v>9533</v>
      </c>
      <c r="I134" s="4" t="s">
        <v>6</v>
      </c>
      <c r="J134" s="4" t="s">
        <v>476</v>
      </c>
      <c r="K134" s="4">
        <v>380</v>
      </c>
      <c r="L134" s="4" t="s">
        <v>6019</v>
      </c>
      <c r="M134" s="4"/>
      <c r="N134" s="4"/>
      <c r="O134" s="4"/>
      <c r="P134" s="4">
        <v>3.0171944999999996</v>
      </c>
      <c r="Q134" s="4"/>
      <c r="R134" s="4"/>
      <c r="S134" s="4">
        <v>0.60299999999999998</v>
      </c>
      <c r="T134" s="4"/>
      <c r="U134" s="4" t="s">
        <v>9542</v>
      </c>
      <c r="V134" s="4"/>
      <c r="W134" s="4"/>
      <c r="X134" s="4"/>
      <c r="Y134" s="4"/>
      <c r="Z134" s="4"/>
      <c r="AA134" s="4"/>
      <c r="AB134" s="28" t="str">
        <f>[1]NL!B$684</f>
        <v>1.(c)</v>
      </c>
      <c r="AC134" s="31" t="str">
        <f>[1]NL!C$684</f>
        <v>GDF-SUEZ Energie Nederland</v>
      </c>
      <c r="AD134" s="31" t="str">
        <f>[1]NL!D$684</f>
        <v>Maxima-centrale</v>
      </c>
      <c r="AE134" s="31">
        <f>[1]NL!E$684</f>
        <v>19642</v>
      </c>
      <c r="AF134" s="31" t="str">
        <f>[1]NL!F$684</f>
        <v>IJsselmeerdijk</v>
      </c>
      <c r="AG134" s="31" t="str">
        <f>[1]NL!G$684</f>
        <v/>
      </c>
      <c r="AH134" s="31" t="str">
        <f>[1]NL!H$684</f>
        <v>Lelystad</v>
      </c>
      <c r="AI134" s="31" t="str">
        <f>[1]NL!I$684</f>
        <v>8221RC</v>
      </c>
      <c r="AJ134" s="31">
        <f>[1]NL!J$684</f>
        <v>244</v>
      </c>
      <c r="AK134" s="31">
        <f>[1]NL!K$684</f>
        <v>0</v>
      </c>
      <c r="AL134" s="31">
        <f>[1]NL!L$684</f>
        <v>0</v>
      </c>
      <c r="AM134" s="31">
        <f>[1]NL!M$684</f>
        <v>1730</v>
      </c>
      <c r="AN134" s="42" t="s">
        <v>808</v>
      </c>
      <c r="AO134" s="24"/>
    </row>
    <row r="135" spans="1:41" s="67" customFormat="1">
      <c r="A135" s="1" t="s">
        <v>8986</v>
      </c>
      <c r="B135" s="1">
        <v>2012</v>
      </c>
      <c r="C135" s="1" t="s">
        <v>9543</v>
      </c>
      <c r="D135" s="1" t="s">
        <v>9544</v>
      </c>
      <c r="E135" s="1" t="s">
        <v>1960</v>
      </c>
      <c r="F135" s="1">
        <v>133</v>
      </c>
      <c r="G135" s="1" t="s">
        <v>9545</v>
      </c>
      <c r="H135" s="1" t="s">
        <v>9546</v>
      </c>
      <c r="I135" s="1" t="s">
        <v>6</v>
      </c>
      <c r="J135" s="1" t="s">
        <v>476</v>
      </c>
      <c r="K135" s="1">
        <v>81</v>
      </c>
      <c r="L135" s="1" t="s">
        <v>6024</v>
      </c>
      <c r="M135" s="1"/>
      <c r="N135" s="1"/>
      <c r="O135" s="1">
        <v>80.022999999999996</v>
      </c>
      <c r="P135" s="1"/>
      <c r="Q135" s="1"/>
      <c r="R135" s="1">
        <v>7.444</v>
      </c>
      <c r="S135" s="1">
        <v>5.24</v>
      </c>
      <c r="T135" s="1">
        <v>0.4</v>
      </c>
      <c r="U135" s="1" t="s">
        <v>9547</v>
      </c>
      <c r="V135" s="1"/>
      <c r="W135" s="1"/>
      <c r="X135" s="1"/>
      <c r="Y135" s="1"/>
      <c r="Z135" s="1"/>
      <c r="AA135" s="1"/>
      <c r="AB135" s="40"/>
      <c r="AC135" s="35"/>
      <c r="AD135" s="35"/>
      <c r="AE135" s="35"/>
      <c r="AF135" s="35"/>
      <c r="AG135" s="35"/>
      <c r="AH135" s="35"/>
      <c r="AI135" s="35"/>
      <c r="AJ135" s="35"/>
      <c r="AK135" s="35"/>
      <c r="AL135" s="35"/>
      <c r="AM135" s="35"/>
      <c r="AN135" s="98"/>
    </row>
    <row r="136" spans="1:41" s="67" customFormat="1">
      <c r="A136" s="1" t="s">
        <v>8986</v>
      </c>
      <c r="B136" s="1">
        <v>2012</v>
      </c>
      <c r="C136" s="1" t="s">
        <v>9548</v>
      </c>
      <c r="D136" s="1" t="s">
        <v>9549</v>
      </c>
      <c r="E136" s="1" t="s">
        <v>1964</v>
      </c>
      <c r="F136" s="1">
        <v>134</v>
      </c>
      <c r="G136" s="1" t="s">
        <v>9550</v>
      </c>
      <c r="H136" s="1" t="s">
        <v>9551</v>
      </c>
      <c r="I136" s="1" t="s">
        <v>6</v>
      </c>
      <c r="J136" s="1" t="s">
        <v>476</v>
      </c>
      <c r="K136" s="1">
        <v>128</v>
      </c>
      <c r="L136" s="1" t="s">
        <v>6024</v>
      </c>
      <c r="M136" s="1"/>
      <c r="N136" s="1"/>
      <c r="O136" s="1">
        <v>344.64499999999998</v>
      </c>
      <c r="P136" s="1">
        <v>48.298564649999996</v>
      </c>
      <c r="Q136" s="1"/>
      <c r="R136" s="1">
        <v>16.030999999999999</v>
      </c>
      <c r="S136" s="1">
        <v>22.922999999999998</v>
      </c>
      <c r="T136" s="1">
        <v>1.7327000000000001</v>
      </c>
      <c r="U136" s="1" t="s">
        <v>9552</v>
      </c>
      <c r="V136" s="1"/>
      <c r="W136" s="1"/>
      <c r="X136" s="1"/>
      <c r="Y136" s="1"/>
      <c r="Z136" s="1"/>
      <c r="AA136" s="1"/>
      <c r="AB136" s="95"/>
      <c r="AN136" s="98"/>
    </row>
    <row r="137" spans="1:41" s="67" customFormat="1">
      <c r="A137" s="1" t="s">
        <v>8986</v>
      </c>
      <c r="B137" s="1">
        <v>2012</v>
      </c>
      <c r="C137" s="1" t="s">
        <v>9553</v>
      </c>
      <c r="D137" s="1" t="s">
        <v>9554</v>
      </c>
      <c r="E137" s="1" t="s">
        <v>1968</v>
      </c>
      <c r="F137" s="1">
        <v>135</v>
      </c>
      <c r="G137" s="1" t="s">
        <v>9555</v>
      </c>
      <c r="H137" s="1" t="s">
        <v>9556</v>
      </c>
      <c r="I137" s="1" t="s">
        <v>6</v>
      </c>
      <c r="J137" s="1" t="s">
        <v>476</v>
      </c>
      <c r="K137" s="1">
        <v>58</v>
      </c>
      <c r="L137" s="1" t="s">
        <v>6024</v>
      </c>
      <c r="M137" s="1"/>
      <c r="N137" s="1"/>
      <c r="O137" s="1"/>
      <c r="P137" s="1">
        <v>24.222852749999998</v>
      </c>
      <c r="Q137" s="1"/>
      <c r="R137" s="1"/>
      <c r="S137" s="1">
        <v>1.3220000000000001</v>
      </c>
      <c r="T137" s="1">
        <v>5.0000000000000001E-3</v>
      </c>
      <c r="U137" s="1" t="s">
        <v>9557</v>
      </c>
      <c r="V137" s="1"/>
      <c r="W137" s="1"/>
      <c r="X137" s="1"/>
      <c r="Y137" s="1"/>
      <c r="Z137" s="1"/>
      <c r="AA137" s="1"/>
      <c r="AB137" s="40"/>
      <c r="AC137" s="35"/>
      <c r="AD137" s="35"/>
      <c r="AE137" s="35"/>
      <c r="AF137" s="35"/>
      <c r="AG137" s="35"/>
      <c r="AH137" s="35"/>
      <c r="AI137" s="35"/>
      <c r="AJ137" s="35"/>
      <c r="AK137" s="35"/>
      <c r="AL137" s="35"/>
      <c r="AM137" s="35"/>
      <c r="AN137" s="37"/>
      <c r="AO137" s="35"/>
    </row>
    <row r="138" spans="1:41" s="67" customFormat="1">
      <c r="A138" s="1" t="s">
        <v>8986</v>
      </c>
      <c r="B138" s="1">
        <v>2012</v>
      </c>
      <c r="C138" s="1" t="s">
        <v>9558</v>
      </c>
      <c r="D138" s="1" t="s">
        <v>9559</v>
      </c>
      <c r="E138" s="1" t="s">
        <v>1972</v>
      </c>
      <c r="F138" s="1">
        <v>136</v>
      </c>
      <c r="G138" s="1" t="s">
        <v>9560</v>
      </c>
      <c r="H138" s="1" t="s">
        <v>9561</v>
      </c>
      <c r="I138" s="1" t="s">
        <v>6</v>
      </c>
      <c r="J138" s="1" t="s">
        <v>476</v>
      </c>
      <c r="K138" s="1">
        <v>145</v>
      </c>
      <c r="L138" s="1" t="s">
        <v>6024</v>
      </c>
      <c r="M138" s="1"/>
      <c r="N138" s="1"/>
      <c r="O138" s="1"/>
      <c r="P138" s="1">
        <v>3.9693530999999997</v>
      </c>
      <c r="Q138" s="1"/>
      <c r="R138" s="1"/>
      <c r="S138" s="1">
        <v>0.23100000000000001</v>
      </c>
      <c r="T138" s="1">
        <v>8.0000000000000004E-4</v>
      </c>
      <c r="U138" s="1" t="s">
        <v>9562</v>
      </c>
      <c r="V138" s="1"/>
      <c r="W138" s="1"/>
      <c r="X138" s="1"/>
      <c r="Y138" s="1"/>
      <c r="Z138" s="1"/>
      <c r="AA138" s="1"/>
      <c r="AB138" s="40"/>
      <c r="AC138" s="35"/>
      <c r="AD138" s="35"/>
      <c r="AE138" s="35"/>
      <c r="AF138" s="35"/>
      <c r="AG138" s="35"/>
      <c r="AH138" s="35"/>
      <c r="AI138" s="35"/>
      <c r="AJ138" s="35"/>
      <c r="AK138" s="35"/>
      <c r="AL138" s="35"/>
      <c r="AM138" s="35"/>
      <c r="AN138" s="98"/>
    </row>
    <row r="139" spans="1:41" s="31" customFormat="1">
      <c r="A139" s="4" t="s">
        <v>8986</v>
      </c>
      <c r="B139" s="4">
        <v>2012</v>
      </c>
      <c r="C139" s="4" t="s">
        <v>9563</v>
      </c>
      <c r="D139" s="4" t="s">
        <v>9564</v>
      </c>
      <c r="E139" s="4" t="s">
        <v>1977</v>
      </c>
      <c r="F139" s="4">
        <v>137</v>
      </c>
      <c r="G139" s="4" t="s">
        <v>9565</v>
      </c>
      <c r="H139" s="4" t="s">
        <v>9566</v>
      </c>
      <c r="I139" s="4" t="s">
        <v>6</v>
      </c>
      <c r="J139" s="4" t="s">
        <v>476</v>
      </c>
      <c r="K139" s="4">
        <v>315</v>
      </c>
      <c r="L139" s="4" t="s">
        <v>6024</v>
      </c>
      <c r="M139" s="4"/>
      <c r="N139" s="4"/>
      <c r="O139" s="4"/>
      <c r="P139" s="4">
        <v>0</v>
      </c>
      <c r="Q139" s="4">
        <v>7666.54</v>
      </c>
      <c r="R139" s="4">
        <v>221.684</v>
      </c>
      <c r="S139" s="4">
        <v>390.49599999999998</v>
      </c>
      <c r="T139" s="4">
        <v>1.113</v>
      </c>
      <c r="U139" s="4" t="s">
        <v>9567</v>
      </c>
      <c r="V139" s="4"/>
      <c r="W139" s="4"/>
      <c r="X139" s="4"/>
      <c r="Y139" s="4"/>
      <c r="Z139" s="4"/>
      <c r="AA139" s="4"/>
      <c r="AB139" s="28" t="str">
        <f>[1]NL!B$67</f>
        <v>1.(c)</v>
      </c>
      <c r="AC139" s="31" t="str">
        <f>[1]NL!C$67</f>
        <v>Nuon IJmond 1</v>
      </c>
      <c r="AD139" s="31" t="str">
        <f>[1]NL!D$67</f>
        <v>Nuon IJmond 1</v>
      </c>
      <c r="AE139" s="31">
        <f>[1]NL!E$67</f>
        <v>8407</v>
      </c>
      <c r="AF139" s="31" t="str">
        <f>[1]NL!F$67</f>
        <v>Hoflaan</v>
      </c>
      <c r="AG139" s="31" t="str">
        <f>[1]NL!G$67</f>
        <v/>
      </c>
      <c r="AH139" s="31" t="str">
        <f>[1]NL!H$67</f>
        <v>Velsen-Noord</v>
      </c>
      <c r="AI139" s="31" t="str">
        <f>[1]NL!I$67</f>
        <v>1951HJ</v>
      </c>
      <c r="AJ139" s="31">
        <f>[1]NL!J$67</f>
        <v>391</v>
      </c>
      <c r="AK139" s="31">
        <f>[1]NL!K$67</f>
        <v>222</v>
      </c>
      <c r="AL139" s="31">
        <f>[1]NL!L$67</f>
        <v>0</v>
      </c>
      <c r="AM139" s="31">
        <f>[1]NL!M$67</f>
        <v>1870</v>
      </c>
      <c r="AN139" s="42" t="s">
        <v>808</v>
      </c>
    </row>
    <row r="140" spans="1:41" s="31" customFormat="1">
      <c r="A140" s="4" t="s">
        <v>8986</v>
      </c>
      <c r="B140" s="4">
        <v>2012</v>
      </c>
      <c r="C140" s="4" t="s">
        <v>9568</v>
      </c>
      <c r="D140" s="4" t="s">
        <v>9569</v>
      </c>
      <c r="E140" s="4" t="s">
        <v>1981</v>
      </c>
      <c r="F140" s="4">
        <v>138</v>
      </c>
      <c r="G140" s="4" t="s">
        <v>9570</v>
      </c>
      <c r="H140" s="4" t="s">
        <v>9571</v>
      </c>
      <c r="I140" s="4" t="s">
        <v>6</v>
      </c>
      <c r="J140" s="4" t="s">
        <v>476</v>
      </c>
      <c r="K140" s="4">
        <v>480</v>
      </c>
      <c r="L140" s="4" t="s">
        <v>6019</v>
      </c>
      <c r="M140" s="4">
        <v>933.26599999999996</v>
      </c>
      <c r="N140" s="4">
        <v>7989.2879999999996</v>
      </c>
      <c r="O140" s="4"/>
      <c r="P140" s="4">
        <v>561.97296899999992</v>
      </c>
      <c r="Q140" s="4"/>
      <c r="R140" s="4">
        <v>27.021000000000001</v>
      </c>
      <c r="S140" s="4">
        <v>167.32900000000001</v>
      </c>
      <c r="T140" s="4">
        <v>1.681</v>
      </c>
      <c r="U140" s="4" t="s">
        <v>9572</v>
      </c>
      <c r="V140" s="4"/>
      <c r="W140" s="4"/>
      <c r="X140" s="4"/>
      <c r="Y140" s="4"/>
      <c r="Z140" s="4"/>
      <c r="AA140" s="4"/>
      <c r="AB140" s="41" t="str">
        <f>[1]NL!B$489</f>
        <v>1.(c)</v>
      </c>
      <c r="AC140" s="24" t="str">
        <f>[1]NL!C$489</f>
        <v>Nuon Power Generation BV (Buggenum)</v>
      </c>
      <c r="AD140" s="24" t="str">
        <f>[1]NL!D$489</f>
        <v>Nuon Power Generation BV (Buggenum)</v>
      </c>
      <c r="AE140" s="24">
        <f>[1]NL!E$489</f>
        <v>10287</v>
      </c>
      <c r="AF140" s="24" t="str">
        <f>[1]NL!F$489</f>
        <v>Roermondseweg</v>
      </c>
      <c r="AG140" s="24" t="str">
        <f>[1]NL!G$489</f>
        <v/>
      </c>
      <c r="AH140" s="24" t="str">
        <f>[1]NL!H$489</f>
        <v>Haelen</v>
      </c>
      <c r="AI140" s="24" t="str">
        <f>[1]NL!I$489</f>
        <v>6081NT</v>
      </c>
      <c r="AJ140" s="24">
        <f>[1]NL!J$489</f>
        <v>251</v>
      </c>
      <c r="AK140" s="24">
        <f>[1]NL!K$489</f>
        <v>195</v>
      </c>
      <c r="AL140" s="24">
        <f>[1]NL!L$489</f>
        <v>0</v>
      </c>
      <c r="AM140" s="24">
        <f>[1]NL!M$489</f>
        <v>909</v>
      </c>
      <c r="AN140" s="23" t="s">
        <v>808</v>
      </c>
      <c r="AO140" s="24"/>
    </row>
    <row r="141" spans="1:41" s="31" customFormat="1">
      <c r="A141" s="4" t="s">
        <v>8986</v>
      </c>
      <c r="B141" s="4">
        <v>2012</v>
      </c>
      <c r="C141" s="4" t="s">
        <v>9573</v>
      </c>
      <c r="D141" s="4" t="s">
        <v>9574</v>
      </c>
      <c r="E141" s="4" t="s">
        <v>1985</v>
      </c>
      <c r="F141" s="4">
        <v>139</v>
      </c>
      <c r="G141" s="4" t="s">
        <v>9575</v>
      </c>
      <c r="H141" s="4" t="s">
        <v>9576</v>
      </c>
      <c r="I141" s="4" t="s">
        <v>6</v>
      </c>
      <c r="J141" s="4" t="s">
        <v>476</v>
      </c>
      <c r="K141" s="4">
        <v>465</v>
      </c>
      <c r="L141" s="4" t="s">
        <v>6019</v>
      </c>
      <c r="M141" s="4"/>
      <c r="N141" s="4"/>
      <c r="O141" s="4"/>
      <c r="P141" s="4">
        <v>9039.1948670999991</v>
      </c>
      <c r="Q141" s="4"/>
      <c r="R141" s="4"/>
      <c r="S141" s="4">
        <v>410.70400000000001</v>
      </c>
      <c r="T141" s="4">
        <v>1.8080000000000001</v>
      </c>
      <c r="U141" s="4" t="s">
        <v>9577</v>
      </c>
      <c r="V141" s="4"/>
      <c r="W141" s="4"/>
      <c r="X141" s="4"/>
      <c r="Y141" s="4"/>
      <c r="Z141" s="4"/>
      <c r="AA141" s="4"/>
      <c r="AB141" s="41" t="str">
        <f>[1]NL!B$22</f>
        <v>1.(c)</v>
      </c>
      <c r="AC141" s="24" t="str">
        <f>[1]NL!C$22</f>
        <v>Nuon Power Generation BV (Diemen)</v>
      </c>
      <c r="AD141" s="24" t="str">
        <f>[1]NL!D$22</f>
        <v>Nuon Power Generation BV (Diemen)</v>
      </c>
      <c r="AE141" s="24">
        <f>[1]NL!E$22</f>
        <v>8040</v>
      </c>
      <c r="AF141" s="24" t="str">
        <f>[1]NL!F$22</f>
        <v>Overdiemerweg</v>
      </c>
      <c r="AG141" s="24" t="str">
        <f>[1]NL!G$22</f>
        <v/>
      </c>
      <c r="AH141" s="24" t="str">
        <f>[1]NL!H$22</f>
        <v>Diemen</v>
      </c>
      <c r="AI141" s="24" t="str">
        <f>[1]NL!I$22</f>
        <v>1111PP</v>
      </c>
      <c r="AJ141" s="24">
        <f>[1]NL!J$22</f>
        <v>455</v>
      </c>
      <c r="AK141" s="24">
        <f>[1]NL!K$22</f>
        <v>0</v>
      </c>
      <c r="AL141" s="24">
        <f>[1]NL!L$22</f>
        <v>0</v>
      </c>
      <c r="AM141" s="24">
        <f>[1]NL!M$22</f>
        <v>651</v>
      </c>
      <c r="AN141" s="23" t="s">
        <v>808</v>
      </c>
      <c r="AO141" s="24"/>
    </row>
    <row r="142" spans="1:41" s="31" customFormat="1">
      <c r="A142" s="4" t="s">
        <v>8986</v>
      </c>
      <c r="B142" s="4">
        <v>2012</v>
      </c>
      <c r="C142" s="4" t="s">
        <v>9578</v>
      </c>
      <c r="D142" s="4" t="s">
        <v>9579</v>
      </c>
      <c r="E142" s="4" t="s">
        <v>1989</v>
      </c>
      <c r="F142" s="4">
        <v>140</v>
      </c>
      <c r="G142" s="4" t="s">
        <v>9580</v>
      </c>
      <c r="H142" s="4" t="s">
        <v>9576</v>
      </c>
      <c r="I142" s="4" t="s">
        <v>6</v>
      </c>
      <c r="J142" s="4" t="s">
        <v>476</v>
      </c>
      <c r="K142" s="4">
        <v>435</v>
      </c>
      <c r="L142" s="4" t="s">
        <v>6024</v>
      </c>
      <c r="M142" s="4"/>
      <c r="N142" s="4"/>
      <c r="O142" s="4"/>
      <c r="P142" s="4">
        <v>1812.6830439</v>
      </c>
      <c r="Q142" s="4"/>
      <c r="R142" s="4"/>
      <c r="S142" s="4">
        <v>30.891999999999999</v>
      </c>
      <c r="T142" s="4">
        <v>0.36299999999999999</v>
      </c>
      <c r="U142" s="4" t="s">
        <v>9581</v>
      </c>
      <c r="V142" s="4"/>
      <c r="W142" s="4"/>
      <c r="X142" s="4"/>
      <c r="Y142" s="4"/>
      <c r="Z142" s="4"/>
      <c r="AA142" s="4"/>
      <c r="AB142" s="41" t="str">
        <f>[1]NL!B$22</f>
        <v>1.(c)</v>
      </c>
      <c r="AC142" s="24" t="str">
        <f>[1]NL!C$22</f>
        <v>Nuon Power Generation BV (Diemen)</v>
      </c>
      <c r="AD142" s="24" t="str">
        <f>[1]NL!D$22</f>
        <v>Nuon Power Generation BV (Diemen)</v>
      </c>
      <c r="AE142" s="24">
        <f>[1]NL!E$22</f>
        <v>8040</v>
      </c>
      <c r="AF142" s="24" t="str">
        <f>[1]NL!F$22</f>
        <v>Overdiemerweg</v>
      </c>
      <c r="AG142" s="24" t="str">
        <f>[1]NL!G$22</f>
        <v/>
      </c>
      <c r="AH142" s="24" t="str">
        <f>[1]NL!H$22</f>
        <v>Diemen</v>
      </c>
      <c r="AI142" s="24" t="str">
        <f>[1]NL!I$22</f>
        <v>1111PP</v>
      </c>
      <c r="AJ142" s="24">
        <f>[1]NL!J$22</f>
        <v>455</v>
      </c>
      <c r="AK142" s="24">
        <f>[1]NL!K$22</f>
        <v>0</v>
      </c>
      <c r="AL142" s="24">
        <f>[1]NL!L$22</f>
        <v>0</v>
      </c>
      <c r="AM142" s="24">
        <f>[1]NL!M$22</f>
        <v>651</v>
      </c>
      <c r="AN142" s="42" t="s">
        <v>808</v>
      </c>
    </row>
    <row r="143" spans="1:41" s="31" customFormat="1">
      <c r="A143" s="4" t="s">
        <v>8986</v>
      </c>
      <c r="B143" s="4">
        <v>2012</v>
      </c>
      <c r="C143" s="4" t="s">
        <v>9582</v>
      </c>
      <c r="D143" s="4" t="s">
        <v>9583</v>
      </c>
      <c r="E143" s="4" t="s">
        <v>1993</v>
      </c>
      <c r="F143" s="4">
        <v>141</v>
      </c>
      <c r="G143" s="4" t="s">
        <v>9584</v>
      </c>
      <c r="H143" s="4" t="s">
        <v>9576</v>
      </c>
      <c r="I143" s="4" t="s">
        <v>6</v>
      </c>
      <c r="J143" s="4" t="s">
        <v>476</v>
      </c>
      <c r="K143" s="4">
        <v>105</v>
      </c>
      <c r="L143" s="4" t="s">
        <v>6024</v>
      </c>
      <c r="M143" s="4"/>
      <c r="N143" s="4"/>
      <c r="O143" s="4"/>
      <c r="P143" s="4">
        <v>661.73690235000004</v>
      </c>
      <c r="Q143" s="4"/>
      <c r="R143" s="4"/>
      <c r="S143" s="4">
        <v>12.707000000000001</v>
      </c>
      <c r="T143" s="4">
        <v>0.13200000000000001</v>
      </c>
      <c r="U143" s="4" t="s">
        <v>9585</v>
      </c>
      <c r="V143" s="4"/>
      <c r="W143" s="4"/>
      <c r="X143" s="4"/>
      <c r="Y143" s="4"/>
      <c r="Z143" s="4"/>
      <c r="AA143" s="4"/>
      <c r="AB143" s="41" t="str">
        <f>[1]NL!B$22</f>
        <v>1.(c)</v>
      </c>
      <c r="AC143" s="24" t="str">
        <f>[1]NL!C$22</f>
        <v>Nuon Power Generation BV (Diemen)</v>
      </c>
      <c r="AD143" s="24" t="str">
        <f>[1]NL!D$22</f>
        <v>Nuon Power Generation BV (Diemen)</v>
      </c>
      <c r="AE143" s="24">
        <f>[1]NL!E$22</f>
        <v>8040</v>
      </c>
      <c r="AF143" s="24" t="str">
        <f>[1]NL!F$22</f>
        <v>Overdiemerweg</v>
      </c>
      <c r="AG143" s="24" t="str">
        <f>[1]NL!G$22</f>
        <v/>
      </c>
      <c r="AH143" s="24" t="str">
        <f>[1]NL!H$22</f>
        <v>Diemen</v>
      </c>
      <c r="AI143" s="24" t="str">
        <f>[1]NL!I$22</f>
        <v>1111PP</v>
      </c>
      <c r="AJ143" s="24">
        <f>[1]NL!J$22</f>
        <v>455</v>
      </c>
      <c r="AK143" s="24">
        <f>[1]NL!K$22</f>
        <v>0</v>
      </c>
      <c r="AL143" s="24">
        <f>[1]NL!L$22</f>
        <v>0</v>
      </c>
      <c r="AM143" s="24">
        <f>[1]NL!M$22</f>
        <v>651</v>
      </c>
      <c r="AN143" s="42" t="s">
        <v>808</v>
      </c>
    </row>
    <row r="144" spans="1:41" s="31" customFormat="1">
      <c r="A144" s="4" t="s">
        <v>8986</v>
      </c>
      <c r="B144" s="4">
        <v>2012</v>
      </c>
      <c r="C144" s="4" t="s">
        <v>9586</v>
      </c>
      <c r="D144" s="4" t="s">
        <v>9587</v>
      </c>
      <c r="E144" s="4" t="s">
        <v>1997</v>
      </c>
      <c r="F144" s="4">
        <v>142</v>
      </c>
      <c r="G144" s="4" t="s">
        <v>9588</v>
      </c>
      <c r="H144" s="4" t="s">
        <v>9589</v>
      </c>
      <c r="I144" s="4" t="s">
        <v>6</v>
      </c>
      <c r="J144" s="4" t="s">
        <v>476</v>
      </c>
      <c r="K144" s="4">
        <v>1370</v>
      </c>
      <c r="L144" s="4" t="s">
        <v>6024</v>
      </c>
      <c r="M144" s="4"/>
      <c r="N144" s="4"/>
      <c r="O144" s="4">
        <v>0</v>
      </c>
      <c r="P144" s="4">
        <v>16.520287199999999</v>
      </c>
      <c r="Q144" s="4"/>
      <c r="R144" s="4"/>
      <c r="S144" s="4">
        <v>2.3330000000000002</v>
      </c>
      <c r="T144" s="4">
        <v>3.0000000000000001E-3</v>
      </c>
      <c r="U144" s="4" t="s">
        <v>9590</v>
      </c>
      <c r="V144" s="4"/>
      <c r="W144" s="4"/>
      <c r="X144" s="4"/>
      <c r="Y144" s="4"/>
      <c r="Z144" s="4"/>
      <c r="AA144" s="4"/>
      <c r="AB144" s="28" t="str">
        <f>[1]NL!B$10</f>
        <v>1.(c)</v>
      </c>
      <c r="AC144" s="31" t="str">
        <f>[1]NL!C$10</f>
        <v>Nuon Power Generation BV (Hemweg)</v>
      </c>
      <c r="AD144" s="31" t="str">
        <f>[1]NL!D$10</f>
        <v>Nuon Power Generation BV (Hemweg)</v>
      </c>
      <c r="AE144" s="31">
        <f>[1]NL!E$10</f>
        <v>8039</v>
      </c>
      <c r="AF144" s="31" t="str">
        <f>[1]NL!F$10</f>
        <v>Petroleumhavenweg</v>
      </c>
      <c r="AG144" s="31" t="str">
        <f>[1]NL!G$10</f>
        <v/>
      </c>
      <c r="AH144" s="31" t="str">
        <f>[1]NL!H$10</f>
        <v>Amsterdam</v>
      </c>
      <c r="AI144" s="31" t="str">
        <f>[1]NL!I$10</f>
        <v>1041AB</v>
      </c>
      <c r="AJ144" s="31">
        <f>[1]NL!J$10</f>
        <v>701</v>
      </c>
      <c r="AK144" s="31">
        <f>[1]NL!K$10</f>
        <v>657</v>
      </c>
      <c r="AL144" s="31">
        <f>[1]NL!L$10</f>
        <v>56.300000000000004</v>
      </c>
      <c r="AM144" s="31">
        <f>[1]NL!M$10</f>
        <v>3590</v>
      </c>
      <c r="AN144" s="42" t="s">
        <v>808</v>
      </c>
    </row>
    <row r="145" spans="1:41" s="31" customFormat="1">
      <c r="A145" s="4" t="s">
        <v>8986</v>
      </c>
      <c r="B145" s="4">
        <v>2012</v>
      </c>
      <c r="C145" s="4" t="s">
        <v>9591</v>
      </c>
      <c r="D145" s="4" t="s">
        <v>9592</v>
      </c>
      <c r="E145" s="4" t="s">
        <v>2001</v>
      </c>
      <c r="F145" s="4">
        <v>143</v>
      </c>
      <c r="G145" s="4" t="s">
        <v>9593</v>
      </c>
      <c r="H145" s="4" t="s">
        <v>9589</v>
      </c>
      <c r="I145" s="4" t="s">
        <v>6</v>
      </c>
      <c r="J145" s="4" t="s">
        <v>476</v>
      </c>
      <c r="K145" s="4">
        <v>1600</v>
      </c>
      <c r="L145" s="4" t="s">
        <v>6024</v>
      </c>
      <c r="M145" s="4">
        <v>0</v>
      </c>
      <c r="N145" s="4">
        <v>34554.839999999997</v>
      </c>
      <c r="O145" s="4"/>
      <c r="P145" s="4">
        <v>233.14807919999998</v>
      </c>
      <c r="Q145" s="4"/>
      <c r="R145" s="4"/>
      <c r="S145" s="4">
        <v>634.47900000000004</v>
      </c>
      <c r="T145" s="4">
        <v>69.977999999999994</v>
      </c>
      <c r="U145" s="4" t="s">
        <v>9594</v>
      </c>
      <c r="V145" s="4"/>
      <c r="W145" s="4"/>
      <c r="X145" s="4"/>
      <c r="Y145" s="4"/>
      <c r="Z145" s="4"/>
      <c r="AA145" s="4"/>
      <c r="AB145" s="28" t="str">
        <f>[1]NL!B$10</f>
        <v>1.(c)</v>
      </c>
      <c r="AC145" s="31" t="str">
        <f>[1]NL!C$10</f>
        <v>Nuon Power Generation BV (Hemweg)</v>
      </c>
      <c r="AD145" s="31" t="str">
        <f>[1]NL!D$10</f>
        <v>Nuon Power Generation BV (Hemweg)</v>
      </c>
      <c r="AE145" s="31">
        <f>[1]NL!E$10</f>
        <v>8039</v>
      </c>
      <c r="AF145" s="31" t="str">
        <f>[1]NL!F$10</f>
        <v>Petroleumhavenweg</v>
      </c>
      <c r="AG145" s="31" t="str">
        <f>[1]NL!G$10</f>
        <v/>
      </c>
      <c r="AH145" s="31" t="str">
        <f>[1]NL!H$10</f>
        <v>Amsterdam</v>
      </c>
      <c r="AI145" s="31" t="str">
        <f>[1]NL!I$10</f>
        <v>1041AB</v>
      </c>
      <c r="AJ145" s="31">
        <f>[1]NL!J$10</f>
        <v>701</v>
      </c>
      <c r="AK145" s="31">
        <f>[1]NL!K$10</f>
        <v>657</v>
      </c>
      <c r="AL145" s="31">
        <f>[1]NL!L$10</f>
        <v>56.300000000000004</v>
      </c>
      <c r="AM145" s="31">
        <f>[1]NL!M$10</f>
        <v>3590</v>
      </c>
      <c r="AN145" s="42" t="s">
        <v>808</v>
      </c>
    </row>
    <row r="146" spans="1:41" s="31" customFormat="1">
      <c r="A146" s="4" t="s">
        <v>8986</v>
      </c>
      <c r="B146" s="4">
        <v>2012</v>
      </c>
      <c r="C146" s="4" t="s">
        <v>9595</v>
      </c>
      <c r="D146" s="4" t="s">
        <v>9596</v>
      </c>
      <c r="E146" s="4" t="s">
        <v>2005</v>
      </c>
      <c r="F146" s="4">
        <v>144</v>
      </c>
      <c r="G146" s="4" t="s">
        <v>9597</v>
      </c>
      <c r="H146" s="4" t="s">
        <v>9589</v>
      </c>
      <c r="I146" s="4" t="s">
        <v>6</v>
      </c>
      <c r="J146" s="4" t="s">
        <v>476</v>
      </c>
      <c r="K146" s="4">
        <v>737.28813559322043</v>
      </c>
      <c r="L146" s="4" t="s">
        <v>6024</v>
      </c>
      <c r="M146" s="4"/>
      <c r="N146" s="4"/>
      <c r="O146" s="4"/>
      <c r="P146" s="4">
        <v>3784.4004064499995</v>
      </c>
      <c r="Q146" s="4"/>
      <c r="R146" s="4"/>
      <c r="S146" s="4">
        <v>62.502000000000002</v>
      </c>
      <c r="T146" s="4"/>
      <c r="U146" s="4" t="s">
        <v>9598</v>
      </c>
      <c r="V146" s="4"/>
      <c r="W146" s="4"/>
      <c r="X146" s="4"/>
      <c r="Y146" s="4"/>
      <c r="Z146" s="4"/>
      <c r="AA146" s="4"/>
      <c r="AB146" s="28" t="str">
        <f>[1]NL!B$10</f>
        <v>1.(c)</v>
      </c>
      <c r="AC146" s="31" t="str">
        <f>[1]NL!C$10</f>
        <v>Nuon Power Generation BV (Hemweg)</v>
      </c>
      <c r="AD146" s="31" t="str">
        <f>[1]NL!D$10</f>
        <v>Nuon Power Generation BV (Hemweg)</v>
      </c>
      <c r="AE146" s="31">
        <f>[1]NL!E$10</f>
        <v>8039</v>
      </c>
      <c r="AF146" s="31" t="str">
        <f>[1]NL!F$10</f>
        <v>Petroleumhavenweg</v>
      </c>
      <c r="AG146" s="31" t="str">
        <f>[1]NL!G$10</f>
        <v/>
      </c>
      <c r="AH146" s="31" t="str">
        <f>[1]NL!H$10</f>
        <v>Amsterdam</v>
      </c>
      <c r="AI146" s="31" t="str">
        <f>[1]NL!I$10</f>
        <v>1041AB</v>
      </c>
      <c r="AJ146" s="31">
        <f>[1]NL!J$10</f>
        <v>701</v>
      </c>
      <c r="AK146" s="31">
        <f>[1]NL!K$10</f>
        <v>657</v>
      </c>
      <c r="AL146" s="31">
        <f>[1]NL!L$10</f>
        <v>56.300000000000004</v>
      </c>
      <c r="AM146" s="31">
        <f>[1]NL!M$10</f>
        <v>3590</v>
      </c>
      <c r="AN146" s="42" t="s">
        <v>808</v>
      </c>
    </row>
    <row r="147" spans="1:41" s="31" customFormat="1">
      <c r="A147" s="4" t="s">
        <v>8986</v>
      </c>
      <c r="B147" s="4">
        <v>2012</v>
      </c>
      <c r="C147" s="4" t="s">
        <v>9599</v>
      </c>
      <c r="D147" s="4" t="s">
        <v>9600</v>
      </c>
      <c r="E147" s="4" t="s">
        <v>2009</v>
      </c>
      <c r="F147" s="4">
        <v>145</v>
      </c>
      <c r="G147" s="4" t="s">
        <v>9601</v>
      </c>
      <c r="H147" s="4" t="s">
        <v>9602</v>
      </c>
      <c r="I147" s="4" t="s">
        <v>6</v>
      </c>
      <c r="J147" s="4" t="s">
        <v>476</v>
      </c>
      <c r="K147" s="4">
        <v>465</v>
      </c>
      <c r="L147" s="4" t="s">
        <v>6024</v>
      </c>
      <c r="M147" s="4"/>
      <c r="N147" s="4"/>
      <c r="O147" s="4"/>
      <c r="P147" s="4">
        <v>8404.3945834499991</v>
      </c>
      <c r="Q147" s="4"/>
      <c r="R147" s="4"/>
      <c r="S147" s="4">
        <v>340.43700000000001</v>
      </c>
      <c r="T147" s="4">
        <v>1.681</v>
      </c>
      <c r="U147" s="4" t="s">
        <v>9603</v>
      </c>
      <c r="V147" s="4"/>
      <c r="W147" s="4"/>
      <c r="X147" s="4"/>
      <c r="Y147" s="4"/>
      <c r="Z147" s="4"/>
      <c r="AA147" s="4"/>
      <c r="AB147" s="28" t="str">
        <f>[1]NL!B$225</f>
        <v>1.(c)</v>
      </c>
      <c r="AC147" s="31" t="str">
        <f>[1]NL!C$225</f>
        <v>Nuon Power Generation BV (Lage Weide)</v>
      </c>
      <c r="AD147" s="31" t="str">
        <f>[1]NL!D$225</f>
        <v>Nuon Power Generation BV (Lage Weide)</v>
      </c>
      <c r="AE147" s="31">
        <f>[1]NL!E$225</f>
        <v>19760</v>
      </c>
      <c r="AF147" s="31" t="str">
        <f>[1]NL!F$225</f>
        <v>Atoomweg</v>
      </c>
      <c r="AG147" s="31" t="str">
        <f>[1]NL!G$225</f>
        <v/>
      </c>
      <c r="AH147" s="31" t="str">
        <f>[1]NL!H$225</f>
        <v>Utrecht</v>
      </c>
      <c r="AI147" s="31" t="str">
        <f>[1]NL!I$225</f>
        <v>3542AA</v>
      </c>
      <c r="AJ147" s="31">
        <f>[1]NL!J$225</f>
        <v>348</v>
      </c>
      <c r="AK147" s="31">
        <f>[1]NL!K$225</f>
        <v>0</v>
      </c>
      <c r="AL147" s="31">
        <f>[1]NL!L$225</f>
        <v>0</v>
      </c>
      <c r="AM147" s="31">
        <f>[1]NL!M$225</f>
        <v>501</v>
      </c>
      <c r="AN147" s="42" t="s">
        <v>808</v>
      </c>
    </row>
    <row r="148" spans="1:41" s="31" customFormat="1">
      <c r="A148" s="4" t="s">
        <v>8986</v>
      </c>
      <c r="B148" s="4">
        <v>2012</v>
      </c>
      <c r="C148" s="4" t="s">
        <v>9604</v>
      </c>
      <c r="D148" s="4" t="s">
        <v>9605</v>
      </c>
      <c r="E148" s="4" t="s">
        <v>2013</v>
      </c>
      <c r="F148" s="4">
        <v>146</v>
      </c>
      <c r="G148" s="4" t="s">
        <v>9606</v>
      </c>
      <c r="H148" s="4" t="s">
        <v>9607</v>
      </c>
      <c r="I148" s="4" t="s">
        <v>6</v>
      </c>
      <c r="J148" s="4" t="s">
        <v>476</v>
      </c>
      <c r="K148" s="4">
        <v>243</v>
      </c>
      <c r="L148" s="4" t="s">
        <v>6019</v>
      </c>
      <c r="M148" s="4"/>
      <c r="N148" s="4"/>
      <c r="O148" s="4"/>
      <c r="P148" s="4">
        <v>241.88863814999999</v>
      </c>
      <c r="Q148" s="4"/>
      <c r="R148" s="4"/>
      <c r="S148" s="4">
        <v>13.162000000000001</v>
      </c>
      <c r="T148" s="4">
        <v>4.8000000000000001E-2</v>
      </c>
      <c r="U148" s="4" t="s">
        <v>9608</v>
      </c>
      <c r="V148" s="4"/>
      <c r="W148" s="4"/>
      <c r="X148" s="4"/>
      <c r="Y148" s="4"/>
      <c r="Z148" s="4"/>
      <c r="AA148" s="4"/>
      <c r="AB148" s="28" t="str">
        <f>[1]NL!B$224</f>
        <v>1.(c)</v>
      </c>
      <c r="AC148" s="31" t="str">
        <f>[1]NL!C$224</f>
        <v>Nuon Power Generation BV (Merwedekanaal)</v>
      </c>
      <c r="AD148" s="31" t="str">
        <f>[1]NL!D$224</f>
        <v>Nuon Power Generation BV (Merwedekanaal)</v>
      </c>
      <c r="AE148" s="31">
        <f>[1]NL!E$224</f>
        <v>19759</v>
      </c>
      <c r="AF148" s="31" t="str">
        <f>[1]NL!F$224</f>
        <v>Keulsekade</v>
      </c>
      <c r="AG148" s="31" t="str">
        <f>[1]NL!G$224</f>
        <v/>
      </c>
      <c r="AH148" s="31" t="str">
        <f>[1]NL!H$224</f>
        <v>Utrecht</v>
      </c>
      <c r="AI148" s="31" t="str">
        <f>[1]NL!I$224</f>
        <v>3534AC</v>
      </c>
      <c r="AJ148" s="31">
        <f>[1]NL!J$224</f>
        <v>435</v>
      </c>
      <c r="AK148" s="31">
        <f>[1]NL!K$224</f>
        <v>0</v>
      </c>
      <c r="AL148" s="31">
        <f>[1]NL!L$224</f>
        <v>0</v>
      </c>
      <c r="AM148" s="31">
        <f>[1]NL!M$224</f>
        <v>289</v>
      </c>
      <c r="AN148" s="42" t="s">
        <v>808</v>
      </c>
    </row>
    <row r="149" spans="1:41" s="31" customFormat="1">
      <c r="A149" s="4" t="s">
        <v>8986</v>
      </c>
      <c r="B149" s="4">
        <v>2012</v>
      </c>
      <c r="C149" s="4" t="s">
        <v>9609</v>
      </c>
      <c r="D149" s="4" t="s">
        <v>9610</v>
      </c>
      <c r="E149" s="4" t="s">
        <v>2017</v>
      </c>
      <c r="F149" s="4">
        <v>147</v>
      </c>
      <c r="G149" s="4" t="s">
        <v>9611</v>
      </c>
      <c r="H149" s="4" t="s">
        <v>9607</v>
      </c>
      <c r="I149" s="4" t="s">
        <v>6</v>
      </c>
      <c r="J149" s="4" t="s">
        <v>476</v>
      </c>
      <c r="K149" s="4">
        <v>431</v>
      </c>
      <c r="L149" s="4" t="s">
        <v>6019</v>
      </c>
      <c r="M149" s="4"/>
      <c r="N149" s="4"/>
      <c r="O149" s="4"/>
      <c r="P149" s="4">
        <v>4867.8953656499998</v>
      </c>
      <c r="Q149" s="4"/>
      <c r="R149" s="4"/>
      <c r="S149" s="4">
        <v>421.96100000000001</v>
      </c>
      <c r="T149" s="4">
        <v>0.97399999999999998</v>
      </c>
      <c r="U149" s="4" t="s">
        <v>9612</v>
      </c>
      <c r="V149" s="4"/>
      <c r="W149" s="4"/>
      <c r="X149" s="4"/>
      <c r="Y149" s="4"/>
      <c r="Z149" s="4"/>
      <c r="AA149" s="4"/>
      <c r="AB149" s="28" t="str">
        <f>[1]NL!B$224</f>
        <v>1.(c)</v>
      </c>
      <c r="AC149" s="31" t="str">
        <f>[1]NL!C$224</f>
        <v>Nuon Power Generation BV (Merwedekanaal)</v>
      </c>
      <c r="AD149" s="31" t="str">
        <f>[1]NL!D$224</f>
        <v>Nuon Power Generation BV (Merwedekanaal)</v>
      </c>
      <c r="AE149" s="31">
        <f>[1]NL!E$224</f>
        <v>19759</v>
      </c>
      <c r="AF149" s="31" t="str">
        <f>[1]NL!F$224</f>
        <v>Keulsekade</v>
      </c>
      <c r="AG149" s="31" t="str">
        <f>[1]NL!G$224</f>
        <v/>
      </c>
      <c r="AH149" s="31" t="str">
        <f>[1]NL!H$224</f>
        <v>Utrecht</v>
      </c>
      <c r="AI149" s="31" t="str">
        <f>[1]NL!I$224</f>
        <v>3534AC</v>
      </c>
      <c r="AJ149" s="31">
        <f>[1]NL!J$224</f>
        <v>435</v>
      </c>
      <c r="AK149" s="31">
        <f>[1]NL!K$224</f>
        <v>0</v>
      </c>
      <c r="AL149" s="31">
        <f>[1]NL!L$224</f>
        <v>0</v>
      </c>
      <c r="AM149" s="31">
        <f>[1]NL!M$224</f>
        <v>289</v>
      </c>
      <c r="AN149" s="42" t="s">
        <v>808</v>
      </c>
      <c r="AO149" s="24"/>
    </row>
    <row r="150" spans="1:41" s="31" customFormat="1">
      <c r="A150" s="4" t="s">
        <v>8986</v>
      </c>
      <c r="B150" s="4">
        <v>2012</v>
      </c>
      <c r="C150" s="4" t="s">
        <v>9613</v>
      </c>
      <c r="D150" s="4" t="s">
        <v>9614</v>
      </c>
      <c r="E150" s="4" t="s">
        <v>2021</v>
      </c>
      <c r="F150" s="4">
        <v>148</v>
      </c>
      <c r="G150" s="4" t="s">
        <v>9615</v>
      </c>
      <c r="H150" s="4" t="s">
        <v>9566</v>
      </c>
      <c r="I150" s="4" t="s">
        <v>6</v>
      </c>
      <c r="J150" s="4" t="s">
        <v>476</v>
      </c>
      <c r="K150" s="4">
        <v>1222</v>
      </c>
      <c r="L150" s="4" t="s">
        <v>6024</v>
      </c>
      <c r="M150" s="4"/>
      <c r="N150" s="4"/>
      <c r="O150" s="4"/>
      <c r="P150" s="4">
        <v>1472.5209974999998</v>
      </c>
      <c r="Q150" s="4">
        <v>3464.6129999999998</v>
      </c>
      <c r="R150" s="4">
        <v>68.031000000000006</v>
      </c>
      <c r="S150" s="4">
        <v>168.88900000000001</v>
      </c>
      <c r="T150" s="4">
        <v>0.69199999999999995</v>
      </c>
      <c r="U150" s="4" t="s">
        <v>9616</v>
      </c>
      <c r="V150" s="4"/>
      <c r="W150" s="4"/>
      <c r="X150" s="4"/>
      <c r="Y150" s="4"/>
      <c r="Z150" s="4"/>
      <c r="AA150" s="4"/>
      <c r="AB150" s="41" t="str">
        <f>[1]NL!B$68</f>
        <v>1.(c)</v>
      </c>
      <c r="AC150" s="24" t="str">
        <f>[1]NL!C$68</f>
        <v>Nuon Power Generation BV (Velsen)</v>
      </c>
      <c r="AD150" s="24" t="str">
        <f>[1]NL!D$68</f>
        <v>Nuon Power Generation BV (Velsen)</v>
      </c>
      <c r="AE150" s="24">
        <f>[1]NL!E$68</f>
        <v>8041</v>
      </c>
      <c r="AF150" s="24" t="str">
        <f>[1]NL!F$68</f>
        <v>Hoflaan</v>
      </c>
      <c r="AG150" s="24" t="str">
        <f>[1]NL!G$68</f>
        <v/>
      </c>
      <c r="AH150" s="24" t="str">
        <f>[1]NL!H$68</f>
        <v>Velsen-Noord</v>
      </c>
      <c r="AI150" s="24" t="str">
        <f>[1]NL!I$68</f>
        <v>1951HJ</v>
      </c>
      <c r="AJ150" s="24">
        <f>[1]NL!J$68</f>
        <v>995</v>
      </c>
      <c r="AK150" s="24">
        <f>[1]NL!K$68</f>
        <v>389</v>
      </c>
      <c r="AL150" s="24">
        <f>[1]NL!L$68</f>
        <v>0</v>
      </c>
      <c r="AM150" s="24">
        <f>[1]NL!M$68</f>
        <v>4470</v>
      </c>
      <c r="AN150" s="23" t="s">
        <v>808</v>
      </c>
      <c r="AO150" s="24"/>
    </row>
    <row r="151" spans="1:41" s="31" customFormat="1">
      <c r="A151" s="4" t="s">
        <v>8986</v>
      </c>
      <c r="B151" s="4">
        <v>2012</v>
      </c>
      <c r="C151" s="4" t="s">
        <v>9617</v>
      </c>
      <c r="D151" s="4" t="s">
        <v>9618</v>
      </c>
      <c r="E151" s="4" t="s">
        <v>2026</v>
      </c>
      <c r="F151" s="4">
        <v>149</v>
      </c>
      <c r="G151" s="4" t="s">
        <v>9619</v>
      </c>
      <c r="H151" s="4" t="s">
        <v>9566</v>
      </c>
      <c r="I151" s="4" t="s">
        <v>6</v>
      </c>
      <c r="J151" s="4" t="s">
        <v>476</v>
      </c>
      <c r="K151" s="4">
        <v>919</v>
      </c>
      <c r="L151" s="4" t="s">
        <v>6024</v>
      </c>
      <c r="M151" s="4"/>
      <c r="N151" s="4"/>
      <c r="O151" s="4"/>
      <c r="P151" s="4">
        <v>5279.4323082000001</v>
      </c>
      <c r="Q151" s="4">
        <v>15272.231</v>
      </c>
      <c r="R151" s="4">
        <v>320.74799999999999</v>
      </c>
      <c r="S151" s="4">
        <v>821.48099999999999</v>
      </c>
      <c r="T151" s="4">
        <v>2.9990000000000001</v>
      </c>
      <c r="U151" s="4" t="s">
        <v>9620</v>
      </c>
      <c r="V151" s="4"/>
      <c r="W151" s="4"/>
      <c r="X151" s="4"/>
      <c r="Y151" s="4"/>
      <c r="Z151" s="4"/>
      <c r="AA151" s="4"/>
      <c r="AB151" s="41" t="str">
        <f>[1]NL!B$68</f>
        <v>1.(c)</v>
      </c>
      <c r="AC151" s="24" t="str">
        <f>[1]NL!C$68</f>
        <v>Nuon Power Generation BV (Velsen)</v>
      </c>
      <c r="AD151" s="24" t="str">
        <f>[1]NL!D$68</f>
        <v>Nuon Power Generation BV (Velsen)</v>
      </c>
      <c r="AE151" s="24">
        <f>[1]NL!E$68</f>
        <v>8041</v>
      </c>
      <c r="AF151" s="24" t="str">
        <f>[1]NL!F$68</f>
        <v>Hoflaan</v>
      </c>
      <c r="AG151" s="24" t="str">
        <f>[1]NL!G$68</f>
        <v/>
      </c>
      <c r="AH151" s="24" t="str">
        <f>[1]NL!H$68</f>
        <v>Velsen-Noord</v>
      </c>
      <c r="AI151" s="24" t="str">
        <f>[1]NL!I$68</f>
        <v>1951HJ</v>
      </c>
      <c r="AJ151" s="24">
        <f>[1]NL!J$68</f>
        <v>995</v>
      </c>
      <c r="AK151" s="24">
        <f>[1]NL!K$68</f>
        <v>389</v>
      </c>
      <c r="AL151" s="24">
        <f>[1]NL!L$68</f>
        <v>0</v>
      </c>
      <c r="AM151" s="24">
        <f>[1]NL!M$68</f>
        <v>4470</v>
      </c>
      <c r="AN151" s="23" t="s">
        <v>808</v>
      </c>
    </row>
    <row r="152" spans="1:41" s="31" customFormat="1">
      <c r="A152" s="4" t="s">
        <v>8986</v>
      </c>
      <c r="B152" s="4">
        <v>2012</v>
      </c>
      <c r="C152" s="4" t="s">
        <v>9621</v>
      </c>
      <c r="D152" s="4" t="s">
        <v>9622</v>
      </c>
      <c r="E152" s="4" t="s">
        <v>2031</v>
      </c>
      <c r="F152" s="4">
        <v>150</v>
      </c>
      <c r="G152" s="4" t="s">
        <v>9623</v>
      </c>
      <c r="H152" s="4" t="s">
        <v>9624</v>
      </c>
      <c r="I152" s="4" t="s">
        <v>6</v>
      </c>
      <c r="J152" s="4" t="s">
        <v>470</v>
      </c>
      <c r="K152" s="4">
        <v>103</v>
      </c>
      <c r="L152" s="4" t="s">
        <v>6024</v>
      </c>
      <c r="M152" s="4"/>
      <c r="N152" s="4"/>
      <c r="O152" s="4"/>
      <c r="P152" s="4">
        <v>308.79772000000003</v>
      </c>
      <c r="Q152" s="4"/>
      <c r="R152" s="4">
        <v>6.8879999999999999</v>
      </c>
      <c r="S152" s="4">
        <v>103.20099999999999</v>
      </c>
      <c r="T152" s="4">
        <v>0.90900000000000003</v>
      </c>
      <c r="U152" s="4" t="s">
        <v>9625</v>
      </c>
      <c r="V152" s="4"/>
      <c r="W152" s="4"/>
      <c r="X152" s="4"/>
      <c r="Y152" s="4"/>
      <c r="Z152" s="4"/>
      <c r="AA152" s="4"/>
      <c r="AB152" s="28" t="str">
        <f>[1]NL!B$708</f>
        <v>5.(b)</v>
      </c>
      <c r="AC152" s="31" t="str">
        <f>[1]NL!C$708</f>
        <v>Reststoffen Energie Centrale (REC)</v>
      </c>
      <c r="AD152" s="31" t="str">
        <f>[1]NL!D$708</f>
        <v>Reststoffen Energie Centrale (REC)</v>
      </c>
      <c r="AE152" s="31">
        <f>[1]NL!E$708</f>
        <v>177149</v>
      </c>
      <c r="AF152" s="31" t="str">
        <f>[1]NL!F$708</f>
        <v>Lange Lijnbaan</v>
      </c>
      <c r="AG152" s="31" t="str">
        <f>[1]NL!G$708</f>
        <v/>
      </c>
      <c r="AH152" s="31" t="str">
        <f>[1]NL!H$708</f>
        <v>Harlingen</v>
      </c>
      <c r="AI152" s="31" t="str">
        <f>[1]NL!I$708</f>
        <v>8861NW</v>
      </c>
      <c r="AJ152" s="31">
        <f>[1]NL!J$708</f>
        <v>103</v>
      </c>
      <c r="AK152" s="31">
        <f>[1]NL!K$708</f>
        <v>0</v>
      </c>
      <c r="AL152" s="31">
        <f>[1]NL!L$708</f>
        <v>0</v>
      </c>
      <c r="AM152" s="31">
        <f>[1]NL!M$708</f>
        <v>282</v>
      </c>
      <c r="AN152" s="42" t="s">
        <v>808</v>
      </c>
    </row>
    <row r="153" spans="1:41" s="31" customFormat="1">
      <c r="A153" s="4" t="s">
        <v>8986</v>
      </c>
      <c r="B153" s="4">
        <v>2012</v>
      </c>
      <c r="C153" s="4" t="s">
        <v>9626</v>
      </c>
      <c r="D153" s="4" t="s">
        <v>9627</v>
      </c>
      <c r="E153" s="4" t="s">
        <v>2036</v>
      </c>
      <c r="F153" s="4">
        <v>151</v>
      </c>
      <c r="G153" s="4" t="s">
        <v>9628</v>
      </c>
      <c r="H153" s="4" t="s">
        <v>9528</v>
      </c>
      <c r="I153" s="4" t="s">
        <v>6</v>
      </c>
      <c r="J153" s="4" t="s">
        <v>476</v>
      </c>
      <c r="K153" s="4">
        <v>748</v>
      </c>
      <c r="L153" s="4" t="s">
        <v>6019</v>
      </c>
      <c r="M153" s="4"/>
      <c r="N153" s="4"/>
      <c r="O153" s="4"/>
      <c r="P153" s="4">
        <v>7924.7485500000003</v>
      </c>
      <c r="Q153" s="4"/>
      <c r="R153" s="4"/>
      <c r="S153" s="4">
        <v>242.601</v>
      </c>
      <c r="T153" s="4">
        <v>0.39600000000000002</v>
      </c>
      <c r="U153" s="4" t="s">
        <v>9629</v>
      </c>
      <c r="V153" s="4"/>
      <c r="W153" s="4"/>
      <c r="X153" s="4"/>
      <c r="Y153" s="4"/>
      <c r="Z153" s="4"/>
      <c r="AA153" s="4"/>
      <c r="AB153" s="28" t="str">
        <f>[1]NL!B$133</f>
        <v>1.(c)</v>
      </c>
      <c r="AC153" s="31" t="str">
        <f>[1]NL!C$133</f>
        <v>Rijnmond Energie C.V.</v>
      </c>
      <c r="AD153" s="31" t="str">
        <f>[1]NL!D$133</f>
        <v>Rijnmond Energie</v>
      </c>
      <c r="AE153" s="31">
        <f>[1]NL!E$133</f>
        <v>19670</v>
      </c>
      <c r="AF153" s="31" t="str">
        <f>[1]NL!F$133</f>
        <v>Petroleumweg</v>
      </c>
      <c r="AG153" s="31" t="str">
        <f>[1]NL!G$133</f>
        <v/>
      </c>
      <c r="AH153" s="31" t="str">
        <f>[1]NL!H$133</f>
        <v>Vondelingenplaat Rotterdam</v>
      </c>
      <c r="AI153" s="31" t="str">
        <f>[1]NL!I$133</f>
        <v>3196KD</v>
      </c>
      <c r="AJ153" s="31">
        <f>[1]NL!J$133</f>
        <v>543</v>
      </c>
      <c r="AK153" s="31">
        <f>[1]NL!K$133</f>
        <v>0</v>
      </c>
      <c r="AL153" s="31">
        <f>[1]NL!L$133</f>
        <v>0</v>
      </c>
      <c r="AM153" s="31">
        <f>[1]NL!M$133</f>
        <v>961</v>
      </c>
      <c r="AN153" s="42" t="s">
        <v>808</v>
      </c>
    </row>
    <row r="154" spans="1:41" s="31" customFormat="1">
      <c r="A154" s="4" t="s">
        <v>8986</v>
      </c>
      <c r="B154" s="4">
        <v>2012</v>
      </c>
      <c r="C154" s="4" t="s">
        <v>9630</v>
      </c>
      <c r="D154" s="4" t="s">
        <v>9631</v>
      </c>
      <c r="E154" s="4" t="s">
        <v>2040</v>
      </c>
      <c r="F154" s="4">
        <v>152</v>
      </c>
      <c r="G154" s="4" t="s">
        <v>9632</v>
      </c>
      <c r="H154" s="4" t="s">
        <v>9528</v>
      </c>
      <c r="I154" s="4" t="s">
        <v>6</v>
      </c>
      <c r="J154" s="4" t="s">
        <v>476</v>
      </c>
      <c r="K154" s="4">
        <v>748</v>
      </c>
      <c r="L154" s="4" t="s">
        <v>6019</v>
      </c>
      <c r="M154" s="4"/>
      <c r="N154" s="4"/>
      <c r="O154" s="4"/>
      <c r="P154" s="4">
        <v>9076.1122500000001</v>
      </c>
      <c r="Q154" s="4"/>
      <c r="R154" s="4"/>
      <c r="S154" s="4">
        <v>300.017</v>
      </c>
      <c r="T154" s="4">
        <v>0.45400000000000001</v>
      </c>
      <c r="U154" s="4" t="s">
        <v>9633</v>
      </c>
      <c r="V154" s="4"/>
      <c r="W154" s="4"/>
      <c r="X154" s="4"/>
      <c r="Y154" s="4"/>
      <c r="Z154" s="4"/>
      <c r="AA154" s="4"/>
      <c r="AB154" s="28" t="str">
        <f>[1]NL!B$133</f>
        <v>1.(c)</v>
      </c>
      <c r="AC154" s="31" t="str">
        <f>[1]NL!C$133</f>
        <v>Rijnmond Energie C.V.</v>
      </c>
      <c r="AD154" s="31" t="str">
        <f>[1]NL!D$133</f>
        <v>Rijnmond Energie</v>
      </c>
      <c r="AE154" s="31">
        <f>[1]NL!E$133</f>
        <v>19670</v>
      </c>
      <c r="AF154" s="31" t="str">
        <f>[1]NL!F$133</f>
        <v>Petroleumweg</v>
      </c>
      <c r="AG154" s="31" t="str">
        <f>[1]NL!G$133</f>
        <v/>
      </c>
      <c r="AH154" s="31" t="str">
        <f>[1]NL!H$133</f>
        <v>Vondelingenplaat Rotterdam</v>
      </c>
      <c r="AI154" s="31" t="str">
        <f>[1]NL!I$133</f>
        <v>3196KD</v>
      </c>
      <c r="AJ154" s="31">
        <f>[1]NL!J$133</f>
        <v>543</v>
      </c>
      <c r="AK154" s="31">
        <f>[1]NL!K$133</f>
        <v>0</v>
      </c>
      <c r="AL154" s="31">
        <f>[1]NL!L$133</f>
        <v>0</v>
      </c>
      <c r="AM154" s="31">
        <f>[1]NL!M$133</f>
        <v>961</v>
      </c>
      <c r="AN154" s="42" t="s">
        <v>808</v>
      </c>
    </row>
    <row r="155" spans="1:41" s="31" customFormat="1">
      <c r="A155" s="4" t="s">
        <v>8986</v>
      </c>
      <c r="B155" s="4">
        <v>2012</v>
      </c>
      <c r="C155" s="4" t="s">
        <v>9634</v>
      </c>
      <c r="D155" s="4" t="s">
        <v>9635</v>
      </c>
      <c r="E155" s="4" t="s">
        <v>2045</v>
      </c>
      <c r="F155" s="4">
        <v>153</v>
      </c>
      <c r="G155" s="4" t="s">
        <v>9636</v>
      </c>
      <c r="H155" s="4" t="s">
        <v>9637</v>
      </c>
      <c r="I155" s="4" t="s">
        <v>6</v>
      </c>
      <c r="J155" s="4" t="s">
        <v>470</v>
      </c>
      <c r="K155" s="4">
        <v>57.7</v>
      </c>
      <c r="L155" s="4" t="s">
        <v>6024</v>
      </c>
      <c r="M155" s="4"/>
      <c r="N155" s="4"/>
      <c r="O155" s="4"/>
      <c r="P155" s="4">
        <v>392.67651764999999</v>
      </c>
      <c r="Q155" s="4">
        <v>1097.0930000000001</v>
      </c>
      <c r="R155" s="4">
        <v>0</v>
      </c>
      <c r="S155" s="4">
        <v>54.709000000000003</v>
      </c>
      <c r="T155" s="4">
        <v>0.29799999999999999</v>
      </c>
      <c r="U155" s="4" t="s">
        <v>9638</v>
      </c>
      <c r="V155" s="4"/>
      <c r="W155" s="4"/>
      <c r="X155" s="4"/>
      <c r="Y155" s="4"/>
      <c r="Z155" s="4"/>
      <c r="AA155" s="4"/>
      <c r="AB155" s="28" t="str">
        <f>[1]NL!B$311</f>
        <v>4.(a)</v>
      </c>
      <c r="AC155" s="31" t="str">
        <f>[1]NL!C$311</f>
        <v>SABIC</v>
      </c>
      <c r="AD155" s="31" t="str">
        <f>[1]NL!D$311</f>
        <v>SABIC Innovative Plastics BV</v>
      </c>
      <c r="AE155" s="31">
        <f>[1]NL!E$311</f>
        <v>9346</v>
      </c>
      <c r="AF155" s="31" t="str">
        <f>[1]NL!F$311</f>
        <v>Plasticslaan</v>
      </c>
      <c r="AG155" s="31" t="str">
        <f>[1]NL!G$311</f>
        <v/>
      </c>
      <c r="AH155" s="31" t="str">
        <f>[1]NL!H$311</f>
        <v>Bergen op Zoom</v>
      </c>
      <c r="AI155" s="31" t="str">
        <f>[1]NL!I$311</f>
        <v>4612PX</v>
      </c>
      <c r="AJ155" s="31">
        <f>[1]NL!J$311</f>
        <v>153</v>
      </c>
      <c r="AK155" s="31">
        <f>[1]NL!K$311</f>
        <v>0</v>
      </c>
      <c r="AL155" s="31">
        <f>[1]NL!L$311</f>
        <v>0</v>
      </c>
      <c r="AM155" s="31">
        <f>[1]NL!M$311</f>
        <v>434</v>
      </c>
      <c r="AN155" s="42" t="s">
        <v>808</v>
      </c>
    </row>
    <row r="156" spans="1:41" s="31" customFormat="1">
      <c r="A156" s="4" t="s">
        <v>8986</v>
      </c>
      <c r="B156" s="4">
        <v>2012</v>
      </c>
      <c r="C156" s="4" t="s">
        <v>9639</v>
      </c>
      <c r="D156" s="4" t="s">
        <v>9640</v>
      </c>
      <c r="E156" s="4" t="s">
        <v>2049</v>
      </c>
      <c r="F156" s="4">
        <v>154</v>
      </c>
      <c r="G156" s="4" t="s">
        <v>9641</v>
      </c>
      <c r="H156" s="4" t="s">
        <v>9642</v>
      </c>
      <c r="I156" s="4" t="s">
        <v>6</v>
      </c>
      <c r="J156" s="4" t="s">
        <v>470</v>
      </c>
      <c r="K156" s="4">
        <v>125</v>
      </c>
      <c r="L156" s="4" t="s">
        <v>6019</v>
      </c>
      <c r="M156" s="4"/>
      <c r="N156" s="4"/>
      <c r="O156" s="4"/>
      <c r="P156" s="4">
        <v>3018.1543811999995</v>
      </c>
      <c r="Q156" s="4"/>
      <c r="R156" s="4">
        <v>0</v>
      </c>
      <c r="S156" s="4">
        <v>170.78800000000001</v>
      </c>
      <c r="T156" s="4"/>
      <c r="U156" s="4" t="s">
        <v>9643</v>
      </c>
      <c r="V156" s="4"/>
      <c r="W156" s="4"/>
      <c r="X156" s="4"/>
      <c r="Y156" s="4"/>
      <c r="Z156" s="4"/>
      <c r="AA156" s="4"/>
      <c r="AB156" s="28" t="str">
        <f>[1]NL!B$500</f>
        <v>6.(b)</v>
      </c>
      <c r="AC156" s="31" t="str">
        <f>[1]NL!C$500</f>
        <v>Sappi Maastricht B.V.</v>
      </c>
      <c r="AD156" s="31" t="str">
        <f>[1]NL!D$500</f>
        <v>Sappi Maastricht BV</v>
      </c>
      <c r="AE156" s="31">
        <f>[1]NL!E$500</f>
        <v>10354</v>
      </c>
      <c r="AF156" s="31" t="str">
        <f>[1]NL!F$500</f>
        <v>Biesenweg</v>
      </c>
      <c r="AG156" s="31" t="str">
        <f>[1]NL!G$500</f>
        <v/>
      </c>
      <c r="AH156" s="31" t="str">
        <f>[1]NL!H$500</f>
        <v>Maastricht</v>
      </c>
      <c r="AI156" s="31" t="str">
        <f>[1]NL!I$500</f>
        <v>6211AA</v>
      </c>
      <c r="AJ156" s="31">
        <f>[1]NL!J$500</f>
        <v>196</v>
      </c>
      <c r="AK156" s="31">
        <f>[1]NL!K$500</f>
        <v>0</v>
      </c>
      <c r="AL156" s="31">
        <f>[1]NL!L$500</f>
        <v>0</v>
      </c>
      <c r="AM156" s="31">
        <f>[1]NL!M$500</f>
        <v>192</v>
      </c>
      <c r="AN156" s="42" t="s">
        <v>808</v>
      </c>
    </row>
    <row r="157" spans="1:41" s="31" customFormat="1">
      <c r="A157" s="4" t="s">
        <v>8986</v>
      </c>
      <c r="B157" s="4">
        <v>2012</v>
      </c>
      <c r="C157" s="4" t="s">
        <v>9644</v>
      </c>
      <c r="D157" s="4" t="s">
        <v>9645</v>
      </c>
      <c r="E157" s="4" t="s">
        <v>2054</v>
      </c>
      <c r="F157" s="4">
        <v>155</v>
      </c>
      <c r="G157" s="4" t="s">
        <v>9646</v>
      </c>
      <c r="H157" s="4" t="s">
        <v>9642</v>
      </c>
      <c r="I157" s="4" t="s">
        <v>6</v>
      </c>
      <c r="J157" s="4" t="s">
        <v>470</v>
      </c>
      <c r="K157" s="4">
        <v>100</v>
      </c>
      <c r="L157" s="4" t="s">
        <v>6019</v>
      </c>
      <c r="M157" s="4"/>
      <c r="N157" s="4"/>
      <c r="O157" s="4"/>
      <c r="P157" s="4">
        <v>169.36057424999998</v>
      </c>
      <c r="Q157" s="4"/>
      <c r="R157" s="4">
        <v>0</v>
      </c>
      <c r="S157" s="4">
        <v>20.635000000000002</v>
      </c>
      <c r="T157" s="4"/>
      <c r="U157" s="4" t="s">
        <v>9647</v>
      </c>
      <c r="V157" s="4"/>
      <c r="W157" s="4"/>
      <c r="X157" s="4"/>
      <c r="Y157" s="4"/>
      <c r="Z157" s="4"/>
      <c r="AA157" s="4"/>
      <c r="AB157" s="28" t="str">
        <f>[1]NL!B$500</f>
        <v>6.(b)</v>
      </c>
      <c r="AC157" s="31" t="str">
        <f>[1]NL!C$500</f>
        <v>Sappi Maastricht B.V.</v>
      </c>
      <c r="AD157" s="31" t="str">
        <f>[1]NL!D$500</f>
        <v>Sappi Maastricht BV</v>
      </c>
      <c r="AE157" s="31">
        <f>[1]NL!E$500</f>
        <v>10354</v>
      </c>
      <c r="AF157" s="31" t="str">
        <f>[1]NL!F$500</f>
        <v>Biesenweg</v>
      </c>
      <c r="AG157" s="31" t="str">
        <f>[1]NL!G$500</f>
        <v/>
      </c>
      <c r="AH157" s="31" t="str">
        <f>[1]NL!H$500</f>
        <v>Maastricht</v>
      </c>
      <c r="AI157" s="31" t="str">
        <f>[1]NL!I$500</f>
        <v>6211AA</v>
      </c>
      <c r="AJ157" s="31">
        <f>[1]NL!J$500</f>
        <v>196</v>
      </c>
      <c r="AK157" s="31">
        <f>[1]NL!K$500</f>
        <v>0</v>
      </c>
      <c r="AL157" s="31">
        <f>[1]NL!L$500</f>
        <v>0</v>
      </c>
      <c r="AM157" s="31">
        <f>[1]NL!M$500</f>
        <v>192</v>
      </c>
      <c r="AN157" s="42" t="s">
        <v>808</v>
      </c>
    </row>
    <row r="158" spans="1:41" s="31" customFormat="1">
      <c r="A158" s="4" t="s">
        <v>8986</v>
      </c>
      <c r="B158" s="4">
        <v>2012</v>
      </c>
      <c r="C158" s="4" t="s">
        <v>9648</v>
      </c>
      <c r="D158" s="4" t="s">
        <v>9649</v>
      </c>
      <c r="E158" s="4" t="s">
        <v>2059</v>
      </c>
      <c r="F158" s="4">
        <v>156</v>
      </c>
      <c r="G158" s="4" t="s">
        <v>9650</v>
      </c>
      <c r="H158" s="4" t="s">
        <v>9651</v>
      </c>
      <c r="I158" s="4" t="s">
        <v>6</v>
      </c>
      <c r="J158" s="4" t="s">
        <v>470</v>
      </c>
      <c r="K158" s="4">
        <v>68.5</v>
      </c>
      <c r="L158" s="4" t="s">
        <v>6019</v>
      </c>
      <c r="M158" s="4"/>
      <c r="N158" s="4"/>
      <c r="O158" s="4"/>
      <c r="P158" s="4">
        <v>978.50437649999992</v>
      </c>
      <c r="Q158" s="4"/>
      <c r="R158" s="4"/>
      <c r="S158" s="4">
        <v>50.64</v>
      </c>
      <c r="T158" s="4"/>
      <c r="U158" s="4" t="s">
        <v>9652</v>
      </c>
      <c r="V158" s="4"/>
      <c r="W158" s="4"/>
      <c r="X158" s="4"/>
      <c r="Y158" s="4"/>
      <c r="Z158" s="4"/>
      <c r="AA158" s="4"/>
      <c r="AB158" s="28" t="str">
        <f>[1]NL!B$534</f>
        <v>6.(b)</v>
      </c>
      <c r="AC158" s="31" t="str">
        <f>[1]NL!C$534</f>
        <v>Sappi Nijmegen B.V.</v>
      </c>
      <c r="AD158" s="31" t="str">
        <f>[1]NL!D$534</f>
        <v>Sappi Nijmegen BV</v>
      </c>
      <c r="AE158" s="31">
        <f>[1]NL!E$534</f>
        <v>10442</v>
      </c>
      <c r="AF158" s="31" t="str">
        <f>[1]NL!F$534</f>
        <v>Ambachtsweg</v>
      </c>
      <c r="AG158" s="31" t="str">
        <f>[1]NL!G$534</f>
        <v/>
      </c>
      <c r="AH158" s="31" t="str">
        <f>[1]NL!H$534</f>
        <v>Nijmegen</v>
      </c>
      <c r="AI158" s="31" t="str">
        <f>[1]NL!I$534</f>
        <v>6541DB</v>
      </c>
      <c r="AJ158" s="31">
        <f>[1]NL!J$534</f>
        <v>0</v>
      </c>
      <c r="AK158" s="31">
        <f>[1]NL!K$534</f>
        <v>0</v>
      </c>
      <c r="AL158" s="31">
        <f>[1]NL!L$534</f>
        <v>0</v>
      </c>
      <c r="AM158" s="31">
        <f>[1]NL!M$534</f>
        <v>0</v>
      </c>
      <c r="AN158" s="42" t="s">
        <v>808</v>
      </c>
    </row>
    <row r="159" spans="1:41" s="31" customFormat="1">
      <c r="A159" s="4" t="s">
        <v>8986</v>
      </c>
      <c r="B159" s="4">
        <v>2012</v>
      </c>
      <c r="C159" s="4" t="s">
        <v>9653</v>
      </c>
      <c r="D159" s="4" t="s">
        <v>9654</v>
      </c>
      <c r="E159" s="4" t="s">
        <v>2064</v>
      </c>
      <c r="F159" s="4">
        <v>157</v>
      </c>
      <c r="G159" s="4" t="s">
        <v>9655</v>
      </c>
      <c r="H159" s="4" t="s">
        <v>9656</v>
      </c>
      <c r="I159" s="4" t="s">
        <v>6</v>
      </c>
      <c r="J159" s="4" t="s">
        <v>470</v>
      </c>
      <c r="K159" s="4">
        <v>200</v>
      </c>
      <c r="L159" s="4" t="s">
        <v>6019</v>
      </c>
      <c r="M159" s="4"/>
      <c r="N159" s="4"/>
      <c r="O159" s="4"/>
      <c r="P159" s="4">
        <v>3511.9268224499997</v>
      </c>
      <c r="Q159" s="4"/>
      <c r="R159" s="4">
        <v>0</v>
      </c>
      <c r="S159" s="4">
        <v>136.249</v>
      </c>
      <c r="T159" s="4"/>
      <c r="U159" s="4" t="s">
        <v>9657</v>
      </c>
      <c r="V159" s="4"/>
      <c r="W159" s="4"/>
      <c r="X159" s="4"/>
      <c r="Y159" s="4"/>
      <c r="Z159" s="4"/>
      <c r="AA159" s="4"/>
      <c r="AB159" s="28" t="str">
        <f>[1]NL!B$574</f>
        <v>6.(b)</v>
      </c>
      <c r="AC159" s="31" t="str">
        <f>[1]NL!C$574</f>
        <v>DS Smith Packaging Netherlands BV</v>
      </c>
      <c r="AD159" s="31" t="str">
        <f>[1]NL!D$574</f>
        <v>DS Smith Paper De Hoop Mill</v>
      </c>
      <c r="AE159" s="31">
        <f>[1]NL!E$574</f>
        <v>10443</v>
      </c>
      <c r="AF159" s="31" t="str">
        <f>[1]NL!F$574</f>
        <v>Harderwijkerweg</v>
      </c>
      <c r="AG159" s="31" t="str">
        <f>[1]NL!G$574</f>
        <v/>
      </c>
      <c r="AH159" s="31" t="str">
        <f>[1]NL!H$574</f>
        <v>Eerbeek</v>
      </c>
      <c r="AI159" s="31" t="str">
        <f>[1]NL!I$574</f>
        <v>6961GH</v>
      </c>
      <c r="AJ159" s="31">
        <f>[1]NL!J$574</f>
        <v>142</v>
      </c>
      <c r="AK159" s="31">
        <f>[1]NL!K$574</f>
        <v>0</v>
      </c>
      <c r="AL159" s="31">
        <f>[1]NL!L$574</f>
        <v>0</v>
      </c>
      <c r="AM159" s="31">
        <f>[1]NL!M$574</f>
        <v>203</v>
      </c>
      <c r="AN159" s="42" t="s">
        <v>808</v>
      </c>
    </row>
    <row r="160" spans="1:41" s="31" customFormat="1">
      <c r="A160" s="4" t="s">
        <v>8986</v>
      </c>
      <c r="B160" s="4">
        <v>2012</v>
      </c>
      <c r="C160" s="4" t="s">
        <v>9658</v>
      </c>
      <c r="D160" s="4" t="s">
        <v>9659</v>
      </c>
      <c r="E160" s="4" t="s">
        <v>2069</v>
      </c>
      <c r="F160" s="4">
        <v>158</v>
      </c>
      <c r="G160" s="4" t="s">
        <v>9660</v>
      </c>
      <c r="H160" s="4" t="s">
        <v>9661</v>
      </c>
      <c r="I160" s="4" t="s">
        <v>6</v>
      </c>
      <c r="J160" s="4" t="s">
        <v>470</v>
      </c>
      <c r="K160" s="4">
        <v>100</v>
      </c>
      <c r="L160" s="4" t="s">
        <v>6024</v>
      </c>
      <c r="M160" s="4"/>
      <c r="N160" s="4"/>
      <c r="O160" s="4">
        <v>2959.2426</v>
      </c>
      <c r="P160" s="4"/>
      <c r="Q160" s="4"/>
      <c r="R160" s="4">
        <v>0</v>
      </c>
      <c r="S160" s="4">
        <v>148.51400000000001</v>
      </c>
      <c r="T160" s="4">
        <v>27.268000000000001</v>
      </c>
      <c r="U160" s="4" t="s">
        <v>9662</v>
      </c>
      <c r="V160" s="4"/>
      <c r="W160" s="4"/>
      <c r="X160" s="4"/>
      <c r="Y160" s="4"/>
      <c r="Z160" s="4"/>
      <c r="AA160" s="4"/>
      <c r="AB160" s="28" t="str">
        <f>[1]NL!B$333</f>
        <v>4.(a)</v>
      </c>
      <c r="AC160" s="31" t="str">
        <f>[1]NL!C$333</f>
        <v>Shell Nederland Chemie B.V.</v>
      </c>
      <c r="AD160" s="31" t="str">
        <f>[1]NL!D$333</f>
        <v>Shell Nederland Chemie BV (Moerdijk)</v>
      </c>
      <c r="AE160" s="31">
        <f>[1]NL!E$333</f>
        <v>9340</v>
      </c>
      <c r="AF160" s="31" t="str">
        <f>[1]NL!F$333</f>
        <v>Chemieweg</v>
      </c>
      <c r="AG160" s="31" t="str">
        <f>[1]NL!G$333</f>
        <v/>
      </c>
      <c r="AH160" s="31" t="str">
        <f>[1]NL!H$333</f>
        <v>Moerdijk</v>
      </c>
      <c r="AI160" s="31" t="str">
        <f>[1]NL!I$333</f>
        <v>4782SJ</v>
      </c>
      <c r="AJ160" s="31">
        <f>[1]NL!J$333</f>
        <v>1900</v>
      </c>
      <c r="AK160" s="31">
        <f>[1]NL!K$333</f>
        <v>402</v>
      </c>
      <c r="AL160" s="31">
        <f>[1]NL!L$333</f>
        <v>77.600000000000009</v>
      </c>
      <c r="AM160" s="31">
        <f>[1]NL!M$333</f>
        <v>2500</v>
      </c>
      <c r="AN160" s="42" t="s">
        <v>808</v>
      </c>
    </row>
    <row r="161" spans="1:41" s="31" customFormat="1">
      <c r="A161" s="4" t="s">
        <v>8986</v>
      </c>
      <c r="B161" s="4">
        <v>2012</v>
      </c>
      <c r="C161" s="4" t="s">
        <v>9663</v>
      </c>
      <c r="D161" s="4" t="s">
        <v>9664</v>
      </c>
      <c r="E161" s="4" t="s">
        <v>2073</v>
      </c>
      <c r="F161" s="4">
        <v>159</v>
      </c>
      <c r="G161" s="4" t="s">
        <v>9665</v>
      </c>
      <c r="H161" s="4" t="s">
        <v>9661</v>
      </c>
      <c r="I161" s="4" t="s">
        <v>6</v>
      </c>
      <c r="J161" s="4" t="s">
        <v>470</v>
      </c>
      <c r="K161" s="4">
        <v>104</v>
      </c>
      <c r="L161" s="4" t="s">
        <v>6024</v>
      </c>
      <c r="M161" s="4"/>
      <c r="N161" s="4"/>
      <c r="O161" s="4"/>
      <c r="P161" s="4"/>
      <c r="Q161" s="4">
        <v>2242.6884000000005</v>
      </c>
      <c r="R161" s="4">
        <v>0</v>
      </c>
      <c r="S161" s="4">
        <v>105.498</v>
      </c>
      <c r="T161" s="4">
        <v>1.9950000000000001</v>
      </c>
      <c r="U161" s="4" t="s">
        <v>9666</v>
      </c>
      <c r="V161" s="4"/>
      <c r="W161" s="4"/>
      <c r="X161" s="4"/>
      <c r="Y161" s="4"/>
      <c r="Z161" s="4"/>
      <c r="AA161" s="4"/>
      <c r="AB161" s="28" t="str">
        <f>[1]NL!B$333</f>
        <v>4.(a)</v>
      </c>
      <c r="AC161" s="31" t="str">
        <f>[1]NL!C$333</f>
        <v>Shell Nederland Chemie B.V.</v>
      </c>
      <c r="AD161" s="31" t="str">
        <f>[1]NL!D$333</f>
        <v>Shell Nederland Chemie BV (Moerdijk)</v>
      </c>
      <c r="AE161" s="31">
        <f>[1]NL!E$333</f>
        <v>9340</v>
      </c>
      <c r="AF161" s="31" t="str">
        <f>[1]NL!F$333</f>
        <v>Chemieweg</v>
      </c>
      <c r="AG161" s="31" t="str">
        <f>[1]NL!G$333</f>
        <v/>
      </c>
      <c r="AH161" s="31" t="str">
        <f>[1]NL!H$333</f>
        <v>Moerdijk</v>
      </c>
      <c r="AI161" s="31" t="str">
        <f>[1]NL!I$333</f>
        <v>4782SJ</v>
      </c>
      <c r="AJ161" s="31">
        <f>[1]NL!J$333</f>
        <v>1900</v>
      </c>
      <c r="AK161" s="31">
        <f>[1]NL!K$333</f>
        <v>402</v>
      </c>
      <c r="AL161" s="31">
        <f>[1]NL!L$333</f>
        <v>77.600000000000009</v>
      </c>
      <c r="AM161" s="31">
        <f>[1]NL!M$333</f>
        <v>2500</v>
      </c>
      <c r="AN161" s="42" t="s">
        <v>808</v>
      </c>
    </row>
    <row r="162" spans="1:41" s="31" customFormat="1">
      <c r="A162" s="4" t="s">
        <v>8986</v>
      </c>
      <c r="B162" s="4">
        <v>2012</v>
      </c>
      <c r="C162" s="4" t="s">
        <v>9667</v>
      </c>
      <c r="D162" s="4" t="s">
        <v>9668</v>
      </c>
      <c r="E162" s="4" t="s">
        <v>2078</v>
      </c>
      <c r="F162" s="4">
        <v>160</v>
      </c>
      <c r="G162" s="4" t="s">
        <v>9669</v>
      </c>
      <c r="H162" s="4" t="s">
        <v>9661</v>
      </c>
      <c r="I162" s="4" t="s">
        <v>6</v>
      </c>
      <c r="J162" s="4" t="s">
        <v>470</v>
      </c>
      <c r="K162" s="4">
        <v>582</v>
      </c>
      <c r="L162" s="4" t="s">
        <v>6024</v>
      </c>
      <c r="M162" s="4"/>
      <c r="N162" s="4"/>
      <c r="O162" s="4"/>
      <c r="P162" s="4"/>
      <c r="Q162" s="4">
        <v>20226.050800000001</v>
      </c>
      <c r="R162" s="4">
        <v>0</v>
      </c>
      <c r="S162" s="4">
        <v>635.77499999999998</v>
      </c>
      <c r="T162" s="4">
        <v>16.690999999999999</v>
      </c>
      <c r="U162" s="4" t="s">
        <v>9670</v>
      </c>
      <c r="V162" s="4"/>
      <c r="W162" s="4"/>
      <c r="X162" s="4"/>
      <c r="Y162" s="4"/>
      <c r="Z162" s="4"/>
      <c r="AA162" s="4"/>
      <c r="AB162" s="28" t="str">
        <f>[1]NL!B$333</f>
        <v>4.(a)</v>
      </c>
      <c r="AC162" s="31" t="str">
        <f>[1]NL!C$333</f>
        <v>Shell Nederland Chemie B.V.</v>
      </c>
      <c r="AD162" s="31" t="str">
        <f>[1]NL!D$333</f>
        <v>Shell Nederland Chemie BV (Moerdijk)</v>
      </c>
      <c r="AE162" s="31">
        <f>[1]NL!E$333</f>
        <v>9340</v>
      </c>
      <c r="AF162" s="31" t="str">
        <f>[1]NL!F$333</f>
        <v>Chemieweg</v>
      </c>
      <c r="AG162" s="31" t="str">
        <f>[1]NL!G$333</f>
        <v/>
      </c>
      <c r="AH162" s="31" t="str">
        <f>[1]NL!H$333</f>
        <v>Moerdijk</v>
      </c>
      <c r="AI162" s="31" t="str">
        <f>[1]NL!I$333</f>
        <v>4782SJ</v>
      </c>
      <c r="AJ162" s="31">
        <f>[1]NL!J$333</f>
        <v>1900</v>
      </c>
      <c r="AK162" s="31">
        <f>[1]NL!K$333</f>
        <v>402</v>
      </c>
      <c r="AL162" s="31">
        <f>[1]NL!L$333</f>
        <v>77.600000000000009</v>
      </c>
      <c r="AM162" s="31">
        <f>[1]NL!M$333</f>
        <v>2500</v>
      </c>
      <c r="AN162" s="42" t="s">
        <v>808</v>
      </c>
    </row>
    <row r="163" spans="1:41" s="31" customFormat="1">
      <c r="A163" s="4" t="s">
        <v>8986</v>
      </c>
      <c r="B163" s="4">
        <v>2012</v>
      </c>
      <c r="C163" s="4" t="s">
        <v>9671</v>
      </c>
      <c r="D163" s="4" t="s">
        <v>9672</v>
      </c>
      <c r="E163" s="4" t="s">
        <v>2083</v>
      </c>
      <c r="F163" s="4">
        <v>161</v>
      </c>
      <c r="G163" s="4" t="s">
        <v>9673</v>
      </c>
      <c r="H163" s="4" t="s">
        <v>9661</v>
      </c>
      <c r="I163" s="4" t="s">
        <v>6</v>
      </c>
      <c r="J163" s="4" t="s">
        <v>470</v>
      </c>
      <c r="K163" s="4">
        <v>300</v>
      </c>
      <c r="L163" s="4" t="s">
        <v>6024</v>
      </c>
      <c r="M163" s="4"/>
      <c r="N163" s="4"/>
      <c r="O163" s="4">
        <v>3758.0189999999998</v>
      </c>
      <c r="P163" s="4">
        <v>6352.1549999999988</v>
      </c>
      <c r="Q163" s="4">
        <v>3759.1936000000001</v>
      </c>
      <c r="R163" s="4">
        <v>401.91399999999999</v>
      </c>
      <c r="S163" s="4">
        <v>972.42899999999997</v>
      </c>
      <c r="T163" s="4">
        <v>49.302</v>
      </c>
      <c r="U163" s="4" t="s">
        <v>9674</v>
      </c>
      <c r="V163" s="4"/>
      <c r="W163" s="4"/>
      <c r="X163" s="4"/>
      <c r="Y163" s="4"/>
      <c r="Z163" s="4"/>
      <c r="AA163" s="4"/>
      <c r="AB163" s="28" t="str">
        <f>[1]NL!B$333</f>
        <v>4.(a)</v>
      </c>
      <c r="AC163" s="31" t="str">
        <f>[1]NL!C$333</f>
        <v>Shell Nederland Chemie B.V.</v>
      </c>
      <c r="AD163" s="31" t="str">
        <f>[1]NL!D$333</f>
        <v>Shell Nederland Chemie BV (Moerdijk)</v>
      </c>
      <c r="AE163" s="31">
        <f>[1]NL!E$333</f>
        <v>9340</v>
      </c>
      <c r="AF163" s="31" t="str">
        <f>[1]NL!F$333</f>
        <v>Chemieweg</v>
      </c>
      <c r="AG163" s="31" t="str">
        <f>[1]NL!G$333</f>
        <v/>
      </c>
      <c r="AH163" s="31" t="str">
        <f>[1]NL!H$333</f>
        <v>Moerdijk</v>
      </c>
      <c r="AI163" s="31" t="str">
        <f>[1]NL!I$333</f>
        <v>4782SJ</v>
      </c>
      <c r="AJ163" s="31">
        <f>[1]NL!J$333</f>
        <v>1900</v>
      </c>
      <c r="AK163" s="31">
        <f>[1]NL!K$333</f>
        <v>402</v>
      </c>
      <c r="AL163" s="31">
        <f>[1]NL!L$333</f>
        <v>77.600000000000009</v>
      </c>
      <c r="AM163" s="31">
        <f>[1]NL!M$333</f>
        <v>2500</v>
      </c>
      <c r="AN163" s="42" t="s">
        <v>808</v>
      </c>
    </row>
    <row r="164" spans="1:41" s="31" customFormat="1">
      <c r="A164" s="4" t="s">
        <v>8986</v>
      </c>
      <c r="B164" s="4">
        <v>2012</v>
      </c>
      <c r="C164" s="4" t="s">
        <v>9675</v>
      </c>
      <c r="D164" s="4" t="s">
        <v>9676</v>
      </c>
      <c r="E164" s="4" t="s">
        <v>2087</v>
      </c>
      <c r="F164" s="4">
        <v>162</v>
      </c>
      <c r="G164" s="4" t="s">
        <v>9677</v>
      </c>
      <c r="H164" s="4" t="s">
        <v>9678</v>
      </c>
      <c r="I164" s="4" t="s">
        <v>6</v>
      </c>
      <c r="J164" s="4" t="s">
        <v>633</v>
      </c>
      <c r="K164" s="4">
        <v>66</v>
      </c>
      <c r="L164" s="4" t="s">
        <v>6024</v>
      </c>
      <c r="M164" s="4"/>
      <c r="N164" s="4"/>
      <c r="O164" s="4"/>
      <c r="P164" s="4">
        <v>15.056601299999999</v>
      </c>
      <c r="Q164" s="4">
        <v>1261.8244</v>
      </c>
      <c r="R164" s="4">
        <v>13.632</v>
      </c>
      <c r="S164" s="4">
        <v>70.397000000000006</v>
      </c>
      <c r="T164" s="4">
        <v>0.69799999999999995</v>
      </c>
      <c r="U164" s="4" t="s">
        <v>9679</v>
      </c>
      <c r="V164" s="4"/>
      <c r="W164" s="4"/>
      <c r="X164" s="4"/>
      <c r="Y164" s="4"/>
      <c r="Z164" s="4"/>
      <c r="AA164" s="4"/>
      <c r="AB164" s="28" t="str">
        <f>[1]NL!B$139</f>
        <v>1.(a)</v>
      </c>
      <c r="AC164" s="31" t="str">
        <f>[1]NL!C$139</f>
        <v>Shell Nederland Raffinaderij B.V.</v>
      </c>
      <c r="AD164" s="31" t="str">
        <f>[1]NL!D$139</f>
        <v>Shell Nederland Raffinaderij BV</v>
      </c>
      <c r="AE164" s="31">
        <f>[1]NL!E$139</f>
        <v>5728</v>
      </c>
      <c r="AF164" s="31" t="str">
        <f>[1]NL!F$139</f>
        <v>Vondelingenweg</v>
      </c>
      <c r="AG164" s="31" t="str">
        <f>[1]NL!G$139</f>
        <v/>
      </c>
      <c r="AH164" s="31" t="str">
        <f>[1]NL!H$139</f>
        <v>Vondelingenplaat Rotterdam</v>
      </c>
      <c r="AI164" s="31" t="str">
        <f>[1]NL!I$139</f>
        <v>3196KK</v>
      </c>
      <c r="AJ164" s="31">
        <f>[1]NL!J$139</f>
        <v>2060</v>
      </c>
      <c r="AK164" s="31">
        <f>[1]NL!K$139</f>
        <v>4660</v>
      </c>
      <c r="AL164" s="31">
        <f>[1]NL!L$139</f>
        <v>120</v>
      </c>
      <c r="AM164" s="31">
        <f>[1]NL!M$139</f>
        <v>4090</v>
      </c>
      <c r="AN164" s="42" t="s">
        <v>808</v>
      </c>
    </row>
    <row r="165" spans="1:41" s="31" customFormat="1">
      <c r="A165" s="4" t="s">
        <v>8986</v>
      </c>
      <c r="B165" s="4">
        <v>2012</v>
      </c>
      <c r="C165" s="4" t="s">
        <v>9680</v>
      </c>
      <c r="D165" s="4" t="s">
        <v>9681</v>
      </c>
      <c r="E165" s="4" t="s">
        <v>2092</v>
      </c>
      <c r="F165" s="4">
        <v>163</v>
      </c>
      <c r="G165" s="4" t="s">
        <v>9682</v>
      </c>
      <c r="H165" s="4" t="s">
        <v>9678</v>
      </c>
      <c r="I165" s="4" t="s">
        <v>6</v>
      </c>
      <c r="J165" s="4" t="s">
        <v>633</v>
      </c>
      <c r="K165" s="4">
        <v>66</v>
      </c>
      <c r="L165" s="4" t="s">
        <v>6024</v>
      </c>
      <c r="M165" s="4"/>
      <c r="N165" s="4"/>
      <c r="O165" s="4"/>
      <c r="P165" s="4">
        <v>15.056601299999999</v>
      </c>
      <c r="Q165" s="4">
        <v>1302.0719999999999</v>
      </c>
      <c r="R165" s="4">
        <v>14.148</v>
      </c>
      <c r="S165" s="4">
        <v>75.019000000000005</v>
      </c>
      <c r="T165" s="4">
        <v>0.72</v>
      </c>
      <c r="U165" s="4" t="s">
        <v>9683</v>
      </c>
      <c r="V165" s="4"/>
      <c r="W165" s="4"/>
      <c r="X165" s="4"/>
      <c r="Y165" s="4"/>
      <c r="Z165" s="4"/>
      <c r="AA165" s="4"/>
      <c r="AB165" s="28" t="str">
        <f>[1]NL!B$139</f>
        <v>1.(a)</v>
      </c>
      <c r="AC165" s="31" t="str">
        <f>[1]NL!C$139</f>
        <v>Shell Nederland Raffinaderij B.V.</v>
      </c>
      <c r="AD165" s="31" t="str">
        <f>[1]NL!D$139</f>
        <v>Shell Nederland Raffinaderij BV</v>
      </c>
      <c r="AE165" s="31">
        <f>[1]NL!E$139</f>
        <v>5728</v>
      </c>
      <c r="AF165" s="31" t="str">
        <f>[1]NL!F$139</f>
        <v>Vondelingenweg</v>
      </c>
      <c r="AG165" s="31" t="str">
        <f>[1]NL!G$139</f>
        <v/>
      </c>
      <c r="AH165" s="31" t="str">
        <f>[1]NL!H$139</f>
        <v>Vondelingenplaat Rotterdam</v>
      </c>
      <c r="AI165" s="31" t="str">
        <f>[1]NL!I$139</f>
        <v>3196KK</v>
      </c>
      <c r="AJ165" s="31">
        <f>[1]NL!J$139</f>
        <v>2060</v>
      </c>
      <c r="AK165" s="31">
        <f>[1]NL!K$139</f>
        <v>4660</v>
      </c>
      <c r="AL165" s="31">
        <f>[1]NL!L$139</f>
        <v>120</v>
      </c>
      <c r="AM165" s="31">
        <f>[1]NL!M$139</f>
        <v>4090</v>
      </c>
      <c r="AN165" s="42" t="s">
        <v>808</v>
      </c>
    </row>
    <row r="166" spans="1:41" s="31" customFormat="1">
      <c r="A166" s="4" t="s">
        <v>8986</v>
      </c>
      <c r="B166" s="4">
        <v>2012</v>
      </c>
      <c r="C166" s="4" t="s">
        <v>9684</v>
      </c>
      <c r="D166" s="4" t="s">
        <v>9685</v>
      </c>
      <c r="E166" s="4" t="s">
        <v>2097</v>
      </c>
      <c r="F166" s="4">
        <v>164</v>
      </c>
      <c r="G166" s="4" t="s">
        <v>9686</v>
      </c>
      <c r="H166" s="4" t="s">
        <v>9678</v>
      </c>
      <c r="I166" s="4" t="s">
        <v>6</v>
      </c>
      <c r="J166" s="4" t="s">
        <v>633</v>
      </c>
      <c r="K166" s="4">
        <v>55</v>
      </c>
      <c r="L166" s="4" t="s">
        <v>6024</v>
      </c>
      <c r="M166" s="4"/>
      <c r="N166" s="4"/>
      <c r="O166" s="4"/>
      <c r="P166" s="4">
        <v>15.056601299999999</v>
      </c>
      <c r="Q166" s="4">
        <v>1517.4110000000001</v>
      </c>
      <c r="R166" s="4">
        <v>16.081</v>
      </c>
      <c r="S166" s="4">
        <v>76.251000000000005</v>
      </c>
      <c r="T166" s="4">
        <v>0.83799999999999997</v>
      </c>
      <c r="U166" s="4" t="s">
        <v>9687</v>
      </c>
      <c r="V166" s="4"/>
      <c r="W166" s="4"/>
      <c r="X166" s="4"/>
      <c r="Y166" s="4"/>
      <c r="Z166" s="4"/>
      <c r="AA166" s="4"/>
      <c r="AB166" s="28" t="str">
        <f>[1]NL!B$139</f>
        <v>1.(a)</v>
      </c>
      <c r="AC166" s="31" t="str">
        <f>[1]NL!C$139</f>
        <v>Shell Nederland Raffinaderij B.V.</v>
      </c>
      <c r="AD166" s="31" t="str">
        <f>[1]NL!D$139</f>
        <v>Shell Nederland Raffinaderij BV</v>
      </c>
      <c r="AE166" s="31">
        <f>[1]NL!E$139</f>
        <v>5728</v>
      </c>
      <c r="AF166" s="31" t="str">
        <f>[1]NL!F$139</f>
        <v>Vondelingenweg</v>
      </c>
      <c r="AG166" s="31" t="str">
        <f>[1]NL!G$139</f>
        <v/>
      </c>
      <c r="AH166" s="31" t="str">
        <f>[1]NL!H$139</f>
        <v>Vondelingenplaat Rotterdam</v>
      </c>
      <c r="AI166" s="31" t="str">
        <f>[1]NL!I$139</f>
        <v>3196KK</v>
      </c>
      <c r="AJ166" s="31">
        <f>[1]NL!J$139</f>
        <v>2060</v>
      </c>
      <c r="AK166" s="31">
        <f>[1]NL!K$139</f>
        <v>4660</v>
      </c>
      <c r="AL166" s="31">
        <f>[1]NL!L$139</f>
        <v>120</v>
      </c>
      <c r="AM166" s="31">
        <f>[1]NL!M$139</f>
        <v>4090</v>
      </c>
      <c r="AN166" s="42" t="s">
        <v>808</v>
      </c>
    </row>
    <row r="167" spans="1:41" s="31" customFormat="1">
      <c r="A167" s="4" t="s">
        <v>8986</v>
      </c>
      <c r="B167" s="4">
        <v>2012</v>
      </c>
      <c r="C167" s="4" t="s">
        <v>9688</v>
      </c>
      <c r="D167" s="4" t="s">
        <v>9689</v>
      </c>
      <c r="E167" s="4" t="s">
        <v>2102</v>
      </c>
      <c r="F167" s="4">
        <v>165</v>
      </c>
      <c r="G167" s="4" t="s">
        <v>9690</v>
      </c>
      <c r="H167" s="4" t="s">
        <v>9678</v>
      </c>
      <c r="I167" s="4" t="s">
        <v>6</v>
      </c>
      <c r="J167" s="4" t="s">
        <v>633</v>
      </c>
      <c r="K167" s="4">
        <v>55</v>
      </c>
      <c r="L167" s="4" t="s">
        <v>6024</v>
      </c>
      <c r="M167" s="4"/>
      <c r="N167" s="4"/>
      <c r="O167" s="4"/>
      <c r="P167" s="4">
        <v>15.056601299999999</v>
      </c>
      <c r="Q167" s="4">
        <v>825.745</v>
      </c>
      <c r="R167" s="4">
        <v>43.661999999999999</v>
      </c>
      <c r="S167" s="4">
        <v>48.865000000000002</v>
      </c>
      <c r="T167" s="4">
        <v>0.47499999999999998</v>
      </c>
      <c r="U167" s="4" t="s">
        <v>9691</v>
      </c>
      <c r="V167" s="4"/>
      <c r="W167" s="4"/>
      <c r="X167" s="4"/>
      <c r="Y167" s="4"/>
      <c r="Z167" s="4"/>
      <c r="AA167" s="4"/>
      <c r="AB167" s="28" t="str">
        <f>[1]NL!B$139</f>
        <v>1.(a)</v>
      </c>
      <c r="AC167" s="31" t="str">
        <f>[1]NL!C$139</f>
        <v>Shell Nederland Raffinaderij B.V.</v>
      </c>
      <c r="AD167" s="31" t="str">
        <f>[1]NL!D$139</f>
        <v>Shell Nederland Raffinaderij BV</v>
      </c>
      <c r="AE167" s="31">
        <f>[1]NL!E$139</f>
        <v>5728</v>
      </c>
      <c r="AF167" s="31" t="str">
        <f>[1]NL!F$139</f>
        <v>Vondelingenweg</v>
      </c>
      <c r="AG167" s="31" t="str">
        <f>[1]NL!G$139</f>
        <v/>
      </c>
      <c r="AH167" s="31" t="str">
        <f>[1]NL!H$139</f>
        <v>Vondelingenplaat Rotterdam</v>
      </c>
      <c r="AI167" s="31" t="str">
        <f>[1]NL!I$139</f>
        <v>3196KK</v>
      </c>
      <c r="AJ167" s="31">
        <f>[1]NL!J$139</f>
        <v>2060</v>
      </c>
      <c r="AK167" s="31">
        <f>[1]NL!K$139</f>
        <v>4660</v>
      </c>
      <c r="AL167" s="31">
        <f>[1]NL!L$139</f>
        <v>120</v>
      </c>
      <c r="AM167" s="31">
        <f>[1]NL!M$139</f>
        <v>4090</v>
      </c>
      <c r="AN167" s="42" t="s">
        <v>808</v>
      </c>
    </row>
    <row r="168" spans="1:41" s="31" customFormat="1">
      <c r="A168" s="4" t="s">
        <v>8986</v>
      </c>
      <c r="B168" s="4">
        <v>2012</v>
      </c>
      <c r="C168" s="4" t="s">
        <v>9692</v>
      </c>
      <c r="D168" s="4" t="s">
        <v>9693</v>
      </c>
      <c r="E168" s="4" t="s">
        <v>2106</v>
      </c>
      <c r="F168" s="4">
        <v>166</v>
      </c>
      <c r="G168" s="4" t="s">
        <v>9694</v>
      </c>
      <c r="H168" s="4" t="s">
        <v>9678</v>
      </c>
      <c r="I168" s="4" t="s">
        <v>6</v>
      </c>
      <c r="J168" s="4" t="s">
        <v>633</v>
      </c>
      <c r="K168" s="4">
        <v>66</v>
      </c>
      <c r="L168" s="4" t="s">
        <v>6024</v>
      </c>
      <c r="M168" s="4"/>
      <c r="N168" s="4"/>
      <c r="O168" s="4"/>
      <c r="P168" s="4">
        <v>177.4528779</v>
      </c>
      <c r="Q168" s="4">
        <v>1352.7877999999998</v>
      </c>
      <c r="R168" s="4">
        <v>15.593999999999999</v>
      </c>
      <c r="S168" s="4">
        <v>66.155000000000001</v>
      </c>
      <c r="T168" s="4">
        <v>1.974</v>
      </c>
      <c r="U168" s="4" t="s">
        <v>9695</v>
      </c>
      <c r="V168" s="4"/>
      <c r="W168" s="4"/>
      <c r="X168" s="4"/>
      <c r="Y168" s="4"/>
      <c r="Z168" s="4"/>
      <c r="AA168" s="4"/>
      <c r="AB168" s="28" t="str">
        <f>[1]NL!B$139</f>
        <v>1.(a)</v>
      </c>
      <c r="AC168" s="31" t="str">
        <f>[1]NL!C$139</f>
        <v>Shell Nederland Raffinaderij B.V.</v>
      </c>
      <c r="AD168" s="31" t="str">
        <f>[1]NL!D$139</f>
        <v>Shell Nederland Raffinaderij BV</v>
      </c>
      <c r="AE168" s="31">
        <f>[1]NL!E$139</f>
        <v>5728</v>
      </c>
      <c r="AF168" s="31" t="str">
        <f>[1]NL!F$139</f>
        <v>Vondelingenweg</v>
      </c>
      <c r="AG168" s="31" t="str">
        <f>[1]NL!G$139</f>
        <v/>
      </c>
      <c r="AH168" s="31" t="str">
        <f>[1]NL!H$139</f>
        <v>Vondelingenplaat Rotterdam</v>
      </c>
      <c r="AI168" s="31" t="str">
        <f>[1]NL!I$139</f>
        <v>3196KK</v>
      </c>
      <c r="AJ168" s="31">
        <f>[1]NL!J$139</f>
        <v>2060</v>
      </c>
      <c r="AK168" s="31">
        <f>[1]NL!K$139</f>
        <v>4660</v>
      </c>
      <c r="AL168" s="31">
        <f>[1]NL!L$139</f>
        <v>120</v>
      </c>
      <c r="AM168" s="31">
        <f>[1]NL!M$139</f>
        <v>4090</v>
      </c>
      <c r="AN168" s="42" t="s">
        <v>808</v>
      </c>
    </row>
    <row r="169" spans="1:41" s="31" customFormat="1">
      <c r="A169" s="4" t="s">
        <v>8986</v>
      </c>
      <c r="B169" s="4">
        <v>2012</v>
      </c>
      <c r="C169" s="4" t="s">
        <v>9696</v>
      </c>
      <c r="D169" s="4" t="s">
        <v>9697</v>
      </c>
      <c r="E169" s="4" t="s">
        <v>2111</v>
      </c>
      <c r="F169" s="4">
        <v>167</v>
      </c>
      <c r="G169" s="4" t="s">
        <v>9698</v>
      </c>
      <c r="H169" s="4" t="s">
        <v>9678</v>
      </c>
      <c r="I169" s="4" t="s">
        <v>6</v>
      </c>
      <c r="J169" s="4" t="s">
        <v>633</v>
      </c>
      <c r="K169" s="4">
        <v>66</v>
      </c>
      <c r="L169" s="4" t="s">
        <v>6024</v>
      </c>
      <c r="M169" s="4"/>
      <c r="N169" s="4"/>
      <c r="O169" s="4"/>
      <c r="P169" s="4">
        <v>177.4528779</v>
      </c>
      <c r="Q169" s="4">
        <v>1276.8814</v>
      </c>
      <c r="R169" s="4">
        <v>14.647</v>
      </c>
      <c r="S169" s="4">
        <v>63.664000000000001</v>
      </c>
      <c r="T169" s="4">
        <v>1.974</v>
      </c>
      <c r="U169" s="4" t="s">
        <v>9699</v>
      </c>
      <c r="V169" s="4"/>
      <c r="W169" s="4"/>
      <c r="X169" s="4"/>
      <c r="Y169" s="4"/>
      <c r="Z169" s="4"/>
      <c r="AA169" s="4"/>
      <c r="AB169" s="28" t="str">
        <f>[1]NL!B$139</f>
        <v>1.(a)</v>
      </c>
      <c r="AC169" s="31" t="str">
        <f>[1]NL!C$139</f>
        <v>Shell Nederland Raffinaderij B.V.</v>
      </c>
      <c r="AD169" s="31" t="str">
        <f>[1]NL!D$139</f>
        <v>Shell Nederland Raffinaderij BV</v>
      </c>
      <c r="AE169" s="31">
        <f>[1]NL!E$139</f>
        <v>5728</v>
      </c>
      <c r="AF169" s="31" t="str">
        <f>[1]NL!F$139</f>
        <v>Vondelingenweg</v>
      </c>
      <c r="AG169" s="31" t="str">
        <f>[1]NL!G$139</f>
        <v/>
      </c>
      <c r="AH169" s="31" t="str">
        <f>[1]NL!H$139</f>
        <v>Vondelingenplaat Rotterdam</v>
      </c>
      <c r="AI169" s="31" t="str">
        <f>[1]NL!I$139</f>
        <v>3196KK</v>
      </c>
      <c r="AJ169" s="31">
        <f>[1]NL!J$139</f>
        <v>2060</v>
      </c>
      <c r="AK169" s="31">
        <f>[1]NL!K$139</f>
        <v>4660</v>
      </c>
      <c r="AL169" s="31">
        <f>[1]NL!L$139</f>
        <v>120</v>
      </c>
      <c r="AM169" s="31">
        <f>[1]NL!M$139</f>
        <v>4090</v>
      </c>
      <c r="AN169" s="42" t="s">
        <v>808</v>
      </c>
    </row>
    <row r="170" spans="1:41" s="31" customFormat="1">
      <c r="A170" s="4" t="s">
        <v>8986</v>
      </c>
      <c r="B170" s="4">
        <v>2012</v>
      </c>
      <c r="C170" s="4" t="s">
        <v>9700</v>
      </c>
      <c r="D170" s="4" t="s">
        <v>9701</v>
      </c>
      <c r="E170" s="4" t="s">
        <v>2116</v>
      </c>
      <c r="F170" s="4">
        <v>168</v>
      </c>
      <c r="G170" s="4" t="s">
        <v>9702</v>
      </c>
      <c r="H170" s="4" t="s">
        <v>9678</v>
      </c>
      <c r="I170" s="4" t="s">
        <v>6</v>
      </c>
      <c r="J170" s="4" t="s">
        <v>633</v>
      </c>
      <c r="K170" s="4">
        <v>55</v>
      </c>
      <c r="L170" s="4" t="s">
        <v>6024</v>
      </c>
      <c r="M170" s="4"/>
      <c r="N170" s="4"/>
      <c r="O170" s="4"/>
      <c r="P170" s="4">
        <v>177.4528779</v>
      </c>
      <c r="Q170" s="4">
        <v>1198.7284</v>
      </c>
      <c r="R170" s="4">
        <v>13.916</v>
      </c>
      <c r="S170" s="4">
        <v>55.116999999999997</v>
      </c>
      <c r="T170" s="4">
        <v>1.3979999999999999</v>
      </c>
      <c r="U170" s="4" t="s">
        <v>9703</v>
      </c>
      <c r="V170" s="4"/>
      <c r="W170" s="4"/>
      <c r="X170" s="4"/>
      <c r="Y170" s="4"/>
      <c r="Z170" s="4"/>
      <c r="AA170" s="4"/>
      <c r="AB170" s="28" t="str">
        <f>[1]NL!B$139</f>
        <v>1.(a)</v>
      </c>
      <c r="AC170" s="31" t="str">
        <f>[1]NL!C$139</f>
        <v>Shell Nederland Raffinaderij B.V.</v>
      </c>
      <c r="AD170" s="31" t="str">
        <f>[1]NL!D$139</f>
        <v>Shell Nederland Raffinaderij BV</v>
      </c>
      <c r="AE170" s="31">
        <f>[1]NL!E$139</f>
        <v>5728</v>
      </c>
      <c r="AF170" s="31" t="str">
        <f>[1]NL!F$139</f>
        <v>Vondelingenweg</v>
      </c>
      <c r="AG170" s="31" t="str">
        <f>[1]NL!G$139</f>
        <v/>
      </c>
      <c r="AH170" s="31" t="str">
        <f>[1]NL!H$139</f>
        <v>Vondelingenplaat Rotterdam</v>
      </c>
      <c r="AI170" s="31" t="str">
        <f>[1]NL!I$139</f>
        <v>3196KK</v>
      </c>
      <c r="AJ170" s="31">
        <f>[1]NL!J$139</f>
        <v>2060</v>
      </c>
      <c r="AK170" s="31">
        <f>[1]NL!K$139</f>
        <v>4660</v>
      </c>
      <c r="AL170" s="31">
        <f>[1]NL!L$139</f>
        <v>120</v>
      </c>
      <c r="AM170" s="31">
        <f>[1]NL!M$139</f>
        <v>4090</v>
      </c>
      <c r="AN170" s="42" t="s">
        <v>808</v>
      </c>
    </row>
    <row r="171" spans="1:41" s="31" customFormat="1">
      <c r="A171" s="4" t="s">
        <v>8986</v>
      </c>
      <c r="B171" s="4">
        <v>2012</v>
      </c>
      <c r="C171" s="4" t="s">
        <v>9704</v>
      </c>
      <c r="D171" s="4" t="s">
        <v>9705</v>
      </c>
      <c r="E171" s="4" t="s">
        <v>2121</v>
      </c>
      <c r="F171" s="4">
        <v>169</v>
      </c>
      <c r="G171" s="4" t="s">
        <v>9706</v>
      </c>
      <c r="H171" s="4" t="s">
        <v>9678</v>
      </c>
      <c r="I171" s="4" t="s">
        <v>6</v>
      </c>
      <c r="J171" s="4" t="s">
        <v>633</v>
      </c>
      <c r="K171" s="4">
        <v>55</v>
      </c>
      <c r="L171" s="4" t="s">
        <v>6024</v>
      </c>
      <c r="M171" s="4"/>
      <c r="N171" s="4"/>
      <c r="O171" s="4"/>
      <c r="P171" s="4">
        <v>177.4528779</v>
      </c>
      <c r="Q171" s="4">
        <v>1415.836</v>
      </c>
      <c r="R171" s="4">
        <v>54.765000000000001</v>
      </c>
      <c r="S171" s="4">
        <v>43.493000000000002</v>
      </c>
      <c r="T171" s="4">
        <v>1.657</v>
      </c>
      <c r="U171" s="4" t="s">
        <v>9707</v>
      </c>
      <c r="V171" s="4"/>
      <c r="W171" s="4"/>
      <c r="X171" s="4"/>
      <c r="Y171" s="4"/>
      <c r="Z171" s="4"/>
      <c r="AA171" s="4"/>
      <c r="AB171" s="28" t="str">
        <f>[1]NL!B$139</f>
        <v>1.(a)</v>
      </c>
      <c r="AC171" s="31" t="str">
        <f>[1]NL!C$139</f>
        <v>Shell Nederland Raffinaderij B.V.</v>
      </c>
      <c r="AD171" s="31" t="str">
        <f>[1]NL!D$139</f>
        <v>Shell Nederland Raffinaderij BV</v>
      </c>
      <c r="AE171" s="31">
        <f>[1]NL!E$139</f>
        <v>5728</v>
      </c>
      <c r="AF171" s="31" t="str">
        <f>[1]NL!F$139</f>
        <v>Vondelingenweg</v>
      </c>
      <c r="AG171" s="31" t="str">
        <f>[1]NL!G$139</f>
        <v/>
      </c>
      <c r="AH171" s="31" t="str">
        <f>[1]NL!H$139</f>
        <v>Vondelingenplaat Rotterdam</v>
      </c>
      <c r="AI171" s="31" t="str">
        <f>[1]NL!I$139</f>
        <v>3196KK</v>
      </c>
      <c r="AJ171" s="31">
        <f>[1]NL!J$139</f>
        <v>2060</v>
      </c>
      <c r="AK171" s="31">
        <f>[1]NL!K$139</f>
        <v>4660</v>
      </c>
      <c r="AL171" s="31">
        <f>[1]NL!L$139</f>
        <v>120</v>
      </c>
      <c r="AM171" s="31">
        <f>[1]NL!M$139</f>
        <v>4090</v>
      </c>
      <c r="AN171" s="42" t="s">
        <v>808</v>
      </c>
      <c r="AO171" s="24"/>
    </row>
    <row r="172" spans="1:41" s="31" customFormat="1">
      <c r="A172" s="4" t="s">
        <v>8986</v>
      </c>
      <c r="B172" s="4">
        <v>2012</v>
      </c>
      <c r="C172" s="4" t="s">
        <v>9708</v>
      </c>
      <c r="D172" s="4" t="s">
        <v>9709</v>
      </c>
      <c r="E172" s="4" t="s">
        <v>2126</v>
      </c>
      <c r="F172" s="4">
        <v>170</v>
      </c>
      <c r="G172" s="4" t="s">
        <v>9710</v>
      </c>
      <c r="H172" s="4" t="s">
        <v>9678</v>
      </c>
      <c r="I172" s="4" t="s">
        <v>6</v>
      </c>
      <c r="J172" s="4" t="s">
        <v>633</v>
      </c>
      <c r="K172" s="4">
        <v>160</v>
      </c>
      <c r="L172" s="4" t="s">
        <v>6024</v>
      </c>
      <c r="M172" s="4"/>
      <c r="N172" s="4"/>
      <c r="O172" s="4"/>
      <c r="P172" s="4">
        <v>1015.36228905</v>
      </c>
      <c r="Q172" s="4">
        <v>1517.4659999999999</v>
      </c>
      <c r="R172" s="4">
        <v>7.9000000000000001E-2</v>
      </c>
      <c r="S172" s="4">
        <v>53.701999999999998</v>
      </c>
      <c r="T172" s="4">
        <v>0.19600000000000001</v>
      </c>
      <c r="U172" s="4" t="s">
        <v>9711</v>
      </c>
      <c r="V172" s="4"/>
      <c r="W172" s="4"/>
      <c r="X172" s="4"/>
      <c r="Y172" s="4"/>
      <c r="Z172" s="4"/>
      <c r="AA172" s="4"/>
      <c r="AB172" s="28" t="str">
        <f>[1]NL!B$139</f>
        <v>1.(a)</v>
      </c>
      <c r="AC172" s="31" t="str">
        <f>[1]NL!C$139</f>
        <v>Shell Nederland Raffinaderij B.V.</v>
      </c>
      <c r="AD172" s="31" t="str">
        <f>[1]NL!D$139</f>
        <v>Shell Nederland Raffinaderij BV</v>
      </c>
      <c r="AE172" s="31">
        <f>[1]NL!E$139</f>
        <v>5728</v>
      </c>
      <c r="AF172" s="31" t="str">
        <f>[1]NL!F$139</f>
        <v>Vondelingenweg</v>
      </c>
      <c r="AG172" s="31" t="str">
        <f>[1]NL!G$139</f>
        <v/>
      </c>
      <c r="AH172" s="31" t="str">
        <f>[1]NL!H$139</f>
        <v>Vondelingenplaat Rotterdam</v>
      </c>
      <c r="AI172" s="31" t="str">
        <f>[1]NL!I$139</f>
        <v>3196KK</v>
      </c>
      <c r="AJ172" s="31">
        <f>[1]NL!J$139</f>
        <v>2060</v>
      </c>
      <c r="AK172" s="31">
        <f>[1]NL!K$139</f>
        <v>4660</v>
      </c>
      <c r="AL172" s="31">
        <f>[1]NL!L$139</f>
        <v>120</v>
      </c>
      <c r="AM172" s="31">
        <f>[1]NL!M$139</f>
        <v>4090</v>
      </c>
      <c r="AN172" s="42" t="s">
        <v>808</v>
      </c>
      <c r="AO172" s="24"/>
    </row>
    <row r="173" spans="1:41" s="31" customFormat="1">
      <c r="A173" s="4" t="s">
        <v>8986</v>
      </c>
      <c r="B173" s="4">
        <v>2012</v>
      </c>
      <c r="C173" s="4" t="s">
        <v>9712</v>
      </c>
      <c r="D173" s="4" t="s">
        <v>9713</v>
      </c>
      <c r="E173" s="4" t="s">
        <v>2131</v>
      </c>
      <c r="F173" s="4">
        <v>171</v>
      </c>
      <c r="G173" s="4" t="s">
        <v>9714</v>
      </c>
      <c r="H173" s="4" t="s">
        <v>9678</v>
      </c>
      <c r="I173" s="4" t="s">
        <v>6</v>
      </c>
      <c r="J173" s="4" t="s">
        <v>633</v>
      </c>
      <c r="K173" s="4">
        <v>130</v>
      </c>
      <c r="L173" s="4" t="s">
        <v>6024</v>
      </c>
      <c r="M173" s="4"/>
      <c r="N173" s="4"/>
      <c r="O173" s="4"/>
      <c r="P173" s="4"/>
      <c r="Q173" s="4">
        <v>2821.7256000000002</v>
      </c>
      <c r="R173" s="4">
        <v>0</v>
      </c>
      <c r="S173" s="4">
        <v>138.67400000000001</v>
      </c>
      <c r="T173" s="4">
        <v>0.54700000000000004</v>
      </c>
      <c r="U173" s="4" t="s">
        <v>9715</v>
      </c>
      <c r="V173" s="4"/>
      <c r="W173" s="4"/>
      <c r="X173" s="4"/>
      <c r="Y173" s="4"/>
      <c r="Z173" s="4"/>
      <c r="AA173" s="4"/>
      <c r="AB173" s="28" t="str">
        <f>[1]NL!B$139</f>
        <v>1.(a)</v>
      </c>
      <c r="AC173" s="31" t="str">
        <f>[1]NL!C$139</f>
        <v>Shell Nederland Raffinaderij B.V.</v>
      </c>
      <c r="AD173" s="31" t="str">
        <f>[1]NL!D$139</f>
        <v>Shell Nederland Raffinaderij BV</v>
      </c>
      <c r="AE173" s="31">
        <f>[1]NL!E$139</f>
        <v>5728</v>
      </c>
      <c r="AF173" s="31" t="str">
        <f>[1]NL!F$139</f>
        <v>Vondelingenweg</v>
      </c>
      <c r="AG173" s="31" t="str">
        <f>[1]NL!G$139</f>
        <v/>
      </c>
      <c r="AH173" s="31" t="str">
        <f>[1]NL!H$139</f>
        <v>Vondelingenplaat Rotterdam</v>
      </c>
      <c r="AI173" s="31" t="str">
        <f>[1]NL!I$139</f>
        <v>3196KK</v>
      </c>
      <c r="AJ173" s="31">
        <f>[1]NL!J$139</f>
        <v>2060</v>
      </c>
      <c r="AK173" s="31">
        <f>[1]NL!K$139</f>
        <v>4660</v>
      </c>
      <c r="AL173" s="31">
        <f>[1]NL!L$139</f>
        <v>120</v>
      </c>
      <c r="AM173" s="31">
        <f>[1]NL!M$139</f>
        <v>4090</v>
      </c>
      <c r="AN173" s="42" t="s">
        <v>808</v>
      </c>
    </row>
    <row r="174" spans="1:41" s="31" customFormat="1">
      <c r="A174" s="4" t="s">
        <v>8986</v>
      </c>
      <c r="B174" s="4">
        <v>2012</v>
      </c>
      <c r="C174" s="4" t="s">
        <v>9716</v>
      </c>
      <c r="D174" s="4" t="s">
        <v>9717</v>
      </c>
      <c r="E174" s="4" t="s">
        <v>2135</v>
      </c>
      <c r="F174" s="4">
        <v>172</v>
      </c>
      <c r="G174" s="4" t="s">
        <v>9718</v>
      </c>
      <c r="H174" s="4" t="s">
        <v>9719</v>
      </c>
      <c r="I174" s="4" t="s">
        <v>6</v>
      </c>
      <c r="J174" s="4" t="s">
        <v>476</v>
      </c>
      <c r="K174" s="4">
        <v>750</v>
      </c>
      <c r="L174" s="4" t="s">
        <v>6019</v>
      </c>
      <c r="M174" s="4"/>
      <c r="N174" s="4"/>
      <c r="O174" s="4"/>
      <c r="P174" s="4">
        <v>10351.392199269998</v>
      </c>
      <c r="Q174" s="4"/>
      <c r="R174" s="4"/>
      <c r="S174" s="4">
        <v>165.024</v>
      </c>
      <c r="T174" s="4"/>
      <c r="U174" s="4" t="s">
        <v>9720</v>
      </c>
      <c r="V174" s="4"/>
      <c r="W174" s="4"/>
      <c r="X174" s="4"/>
      <c r="Y174" s="4"/>
      <c r="Z174" s="4"/>
      <c r="AA174" s="4"/>
      <c r="AB174" s="28" t="str">
        <f>[1]NL!B$281</f>
        <v>1.(c)</v>
      </c>
      <c r="AC174" s="31" t="str">
        <f>[1]NL!C$281</f>
        <v>Sloe Centrale B.V.</v>
      </c>
      <c r="AD174" s="31" t="str">
        <f>[1]NL!D$281</f>
        <v>Sloe Centrale BV (Vlissingen)</v>
      </c>
      <c r="AE174" s="31">
        <f>[1]NL!E$281</f>
        <v>121256</v>
      </c>
      <c r="AF174" s="31" t="str">
        <f>[1]NL!F$281</f>
        <v>Albanieweg</v>
      </c>
      <c r="AG174" s="31" t="str">
        <f>[1]NL!G$281</f>
        <v/>
      </c>
      <c r="AH174" s="31" t="str">
        <f>[1]NL!H$281</f>
        <v>Ritthem</v>
      </c>
      <c r="AI174" s="31" t="str">
        <f>[1]NL!I$281</f>
        <v>4389PR</v>
      </c>
      <c r="AJ174" s="31">
        <f>[1]NL!J$281</f>
        <v>343</v>
      </c>
      <c r="AK174" s="31">
        <f>[1]NL!K$281</f>
        <v>0</v>
      </c>
      <c r="AL174" s="31">
        <f>[1]NL!L$281</f>
        <v>0</v>
      </c>
      <c r="AM174" s="31">
        <f>[1]NL!M$281</f>
        <v>1160</v>
      </c>
      <c r="AN174" s="42" t="s">
        <v>808</v>
      </c>
    </row>
    <row r="175" spans="1:41" s="31" customFormat="1">
      <c r="A175" s="4" t="s">
        <v>8986</v>
      </c>
      <c r="B175" s="4">
        <v>2012</v>
      </c>
      <c r="C175" s="4" t="s">
        <v>9721</v>
      </c>
      <c r="D175" s="4" t="s">
        <v>9722</v>
      </c>
      <c r="E175" s="4" t="s">
        <v>2139</v>
      </c>
      <c r="F175" s="4">
        <v>173</v>
      </c>
      <c r="G175" s="4" t="s">
        <v>9723</v>
      </c>
      <c r="H175" s="4" t="s">
        <v>9719</v>
      </c>
      <c r="I175" s="4" t="s">
        <v>6</v>
      </c>
      <c r="J175" s="4" t="s">
        <v>476</v>
      </c>
      <c r="K175" s="4">
        <v>750</v>
      </c>
      <c r="L175" s="4" t="s">
        <v>6019</v>
      </c>
      <c r="M175" s="4"/>
      <c r="N175" s="4"/>
      <c r="O175" s="4"/>
      <c r="P175" s="4">
        <v>10130.323554390001</v>
      </c>
      <c r="Q175" s="4"/>
      <c r="R175" s="4"/>
      <c r="S175" s="4">
        <v>174.53399999999999</v>
      </c>
      <c r="T175" s="4"/>
      <c r="U175" s="4" t="s">
        <v>9724</v>
      </c>
      <c r="V175" s="4"/>
      <c r="W175" s="4"/>
      <c r="X175" s="4"/>
      <c r="Y175" s="4"/>
      <c r="Z175" s="4"/>
      <c r="AA175" s="4"/>
      <c r="AB175" s="28" t="str">
        <f>[1]NL!B$281</f>
        <v>1.(c)</v>
      </c>
      <c r="AC175" s="31" t="str">
        <f>[1]NL!C$281</f>
        <v>Sloe Centrale B.V.</v>
      </c>
      <c r="AD175" s="31" t="str">
        <f>[1]NL!D$281</f>
        <v>Sloe Centrale BV (Vlissingen)</v>
      </c>
      <c r="AE175" s="31">
        <f>[1]NL!E$281</f>
        <v>121256</v>
      </c>
      <c r="AF175" s="31" t="str">
        <f>[1]NL!F$281</f>
        <v>Albanieweg</v>
      </c>
      <c r="AG175" s="31" t="str">
        <f>[1]NL!G$281</f>
        <v/>
      </c>
      <c r="AH175" s="31" t="str">
        <f>[1]NL!H$281</f>
        <v>Ritthem</v>
      </c>
      <c r="AI175" s="31" t="str">
        <f>[1]NL!I$281</f>
        <v>4389PR</v>
      </c>
      <c r="AJ175" s="31">
        <f>[1]NL!J$281</f>
        <v>343</v>
      </c>
      <c r="AK175" s="31">
        <f>[1]NL!K$281</f>
        <v>0</v>
      </c>
      <c r="AL175" s="31">
        <f>[1]NL!L$281</f>
        <v>0</v>
      </c>
      <c r="AM175" s="31">
        <f>[1]NL!M$281</f>
        <v>1160</v>
      </c>
      <c r="AN175" s="42" t="s">
        <v>808</v>
      </c>
    </row>
    <row r="176" spans="1:41" s="31" customFormat="1">
      <c r="A176" s="4" t="s">
        <v>8986</v>
      </c>
      <c r="B176" s="4">
        <v>2012</v>
      </c>
      <c r="C176" s="4" t="s">
        <v>9725</v>
      </c>
      <c r="D176" s="4" t="s">
        <v>9726</v>
      </c>
      <c r="E176" s="4" t="s">
        <v>2144</v>
      </c>
      <c r="F176" s="4">
        <v>174</v>
      </c>
      <c r="G176" s="4" t="s">
        <v>9727</v>
      </c>
      <c r="H176" s="4" t="s">
        <v>9728</v>
      </c>
      <c r="I176" s="4" t="s">
        <v>6</v>
      </c>
      <c r="J176" s="4" t="s">
        <v>470</v>
      </c>
      <c r="K176" s="4">
        <v>80</v>
      </c>
      <c r="L176" s="4" t="s">
        <v>6024</v>
      </c>
      <c r="M176" s="4"/>
      <c r="N176" s="4"/>
      <c r="O176" s="4"/>
      <c r="P176" s="4">
        <v>910.06242254999995</v>
      </c>
      <c r="Q176" s="4"/>
      <c r="R176" s="4"/>
      <c r="S176" s="4">
        <v>27.12</v>
      </c>
      <c r="T176" s="4"/>
      <c r="U176" s="4" t="s">
        <v>9729</v>
      </c>
      <c r="V176" s="4"/>
      <c r="W176" s="4"/>
      <c r="X176" s="4"/>
      <c r="Y176" s="4"/>
      <c r="Z176" s="4"/>
      <c r="AA176" s="4"/>
      <c r="AB176" s="28" t="str">
        <f>[1]NL!B$315</f>
        <v>8.(b)</v>
      </c>
      <c r="AC176" s="31" t="str">
        <f>[1]NL!C$315</f>
        <v>Suiker Unie (Dinteloord)</v>
      </c>
      <c r="AD176" s="31" t="str">
        <f>[1]NL!D$315</f>
        <v>Suiker Unie (Dinteloord)</v>
      </c>
      <c r="AE176" s="31">
        <f>[1]NL!E$315</f>
        <v>9420</v>
      </c>
      <c r="AF176" s="31" t="str">
        <f>[1]NL!F$315</f>
        <v>Noordzeedijk</v>
      </c>
      <c r="AG176" s="31" t="str">
        <f>[1]NL!G$315</f>
        <v/>
      </c>
      <c r="AH176" s="31" t="str">
        <f>[1]NL!H$315</f>
        <v>Dinteloord</v>
      </c>
      <c r="AI176" s="31" t="str">
        <f>[1]NL!I$315</f>
        <v>4671TL</v>
      </c>
      <c r="AJ176" s="31">
        <f>[1]NL!J$315</f>
        <v>0</v>
      </c>
      <c r="AK176" s="31">
        <f>[1]NL!K$315</f>
        <v>0</v>
      </c>
      <c r="AL176" s="31">
        <f>[1]NL!L$315</f>
        <v>0</v>
      </c>
      <c r="AM176" s="31">
        <f>[1]NL!M$315</f>
        <v>118</v>
      </c>
      <c r="AN176" s="42" t="s">
        <v>808</v>
      </c>
    </row>
    <row r="177" spans="1:41" s="31" customFormat="1">
      <c r="A177" s="4" t="s">
        <v>8986</v>
      </c>
      <c r="B177" s="4">
        <v>2012</v>
      </c>
      <c r="C177" s="4" t="s">
        <v>9730</v>
      </c>
      <c r="D177" s="4" t="s">
        <v>9731</v>
      </c>
      <c r="E177" s="4" t="s">
        <v>2149</v>
      </c>
      <c r="F177" s="4">
        <v>175</v>
      </c>
      <c r="G177" s="4" t="s">
        <v>9732</v>
      </c>
      <c r="H177" s="4" t="s">
        <v>9728</v>
      </c>
      <c r="I177" s="4" t="s">
        <v>6</v>
      </c>
      <c r="J177" s="4" t="s">
        <v>470</v>
      </c>
      <c r="K177" s="4">
        <v>80</v>
      </c>
      <c r="L177" s="4" t="s">
        <v>6024</v>
      </c>
      <c r="M177" s="4"/>
      <c r="N177" s="4"/>
      <c r="O177" s="4"/>
      <c r="P177" s="4">
        <v>785.80854209999995</v>
      </c>
      <c r="Q177" s="4"/>
      <c r="R177" s="4"/>
      <c r="S177" s="4">
        <v>29.704000000000001</v>
      </c>
      <c r="T177" s="4"/>
      <c r="U177" s="4" t="s">
        <v>9733</v>
      </c>
      <c r="V177" s="4"/>
      <c r="W177" s="4"/>
      <c r="X177" s="4"/>
      <c r="Y177" s="4"/>
      <c r="Z177" s="4"/>
      <c r="AA177" s="4"/>
      <c r="AB177" s="28" t="str">
        <f>[1]NL!B$315</f>
        <v>8.(b)</v>
      </c>
      <c r="AC177" s="31" t="str">
        <f>[1]NL!C$315</f>
        <v>Suiker Unie (Dinteloord)</v>
      </c>
      <c r="AD177" s="31" t="str">
        <f>[1]NL!D$315</f>
        <v>Suiker Unie (Dinteloord)</v>
      </c>
      <c r="AE177" s="31">
        <f>[1]NL!E$315</f>
        <v>9420</v>
      </c>
      <c r="AF177" s="31" t="str">
        <f>[1]NL!F$315</f>
        <v>Noordzeedijk</v>
      </c>
      <c r="AG177" s="31" t="str">
        <f>[1]NL!G$315</f>
        <v/>
      </c>
      <c r="AH177" s="31" t="str">
        <f>[1]NL!H$315</f>
        <v>Dinteloord</v>
      </c>
      <c r="AI177" s="31" t="str">
        <f>[1]NL!I$315</f>
        <v>4671TL</v>
      </c>
      <c r="AJ177" s="31">
        <f>[1]NL!J$315</f>
        <v>0</v>
      </c>
      <c r="AK177" s="31">
        <f>[1]NL!K$315</f>
        <v>0</v>
      </c>
      <c r="AL177" s="31">
        <f>[1]NL!L$315</f>
        <v>0</v>
      </c>
      <c r="AM177" s="31">
        <f>[1]NL!M$315</f>
        <v>118</v>
      </c>
      <c r="AN177" s="42" t="s">
        <v>808</v>
      </c>
    </row>
    <row r="178" spans="1:41" s="31" customFormat="1">
      <c r="A178" s="4" t="s">
        <v>8986</v>
      </c>
      <c r="B178" s="4">
        <v>2012</v>
      </c>
      <c r="C178" s="4" t="s">
        <v>9734</v>
      </c>
      <c r="D178" s="4" t="s">
        <v>9735</v>
      </c>
      <c r="E178" s="4" t="s">
        <v>2154</v>
      </c>
      <c r="F178" s="4">
        <v>176</v>
      </c>
      <c r="G178" s="4" t="s">
        <v>9736</v>
      </c>
      <c r="H178" s="4" t="s">
        <v>9737</v>
      </c>
      <c r="I178" s="4" t="s">
        <v>6</v>
      </c>
      <c r="J178" s="4" t="s">
        <v>470</v>
      </c>
      <c r="K178" s="4">
        <v>88</v>
      </c>
      <c r="L178" s="4" t="s">
        <v>6024</v>
      </c>
      <c r="M178" s="4"/>
      <c r="N178" s="4"/>
      <c r="O178" s="4"/>
      <c r="P178" s="4">
        <v>668.16773924999995</v>
      </c>
      <c r="Q178" s="4"/>
      <c r="R178" s="4">
        <v>0.151</v>
      </c>
      <c r="S178" s="4">
        <v>29.265999999999998</v>
      </c>
      <c r="T178" s="4">
        <v>0</v>
      </c>
      <c r="U178" s="4" t="s">
        <v>9738</v>
      </c>
      <c r="V178" s="4"/>
      <c r="W178" s="4"/>
      <c r="X178" s="4"/>
      <c r="Y178" s="4"/>
      <c r="Z178" s="4"/>
      <c r="AA178" s="4"/>
      <c r="AB178" s="28" t="str">
        <f>[1]NL!B$745</f>
        <v>8.(b)</v>
      </c>
      <c r="AC178" s="31" t="str">
        <f>[1]NL!C$745</f>
        <v>CSM Suiker BV (Vierverlaten)</v>
      </c>
      <c r="AD178" s="31" t="str">
        <f>[1]NL!D$745</f>
        <v>Suiker Unie Vierverlaten</v>
      </c>
      <c r="AE178" s="31">
        <f>[1]NL!E$745</f>
        <v>5816</v>
      </c>
      <c r="AF178" s="31" t="str">
        <f>[1]NL!F$745</f>
        <v>Fabriekslaan</v>
      </c>
      <c r="AG178" s="31" t="str">
        <f>[1]NL!G$745</f>
        <v/>
      </c>
      <c r="AH178" s="31" t="str">
        <f>[1]NL!H$745</f>
        <v>Groningen</v>
      </c>
      <c r="AI178" s="31" t="str">
        <f>[1]NL!I$745</f>
        <v>9745AG</v>
      </c>
      <c r="AJ178" s="31">
        <f>[1]NL!J$745</f>
        <v>0</v>
      </c>
      <c r="AK178" s="31">
        <f>[1]NL!K$745</f>
        <v>0</v>
      </c>
      <c r="AL178" s="31">
        <f>[1]NL!L$745</f>
        <v>0</v>
      </c>
      <c r="AM178" s="31">
        <f>[1]NL!M$745</f>
        <v>111</v>
      </c>
      <c r="AN178" s="42" t="s">
        <v>808</v>
      </c>
    </row>
    <row r="179" spans="1:41" s="31" customFormat="1">
      <c r="A179" s="4" t="s">
        <v>8986</v>
      </c>
      <c r="B179" s="4">
        <v>2012</v>
      </c>
      <c r="C179" s="4" t="s">
        <v>9739</v>
      </c>
      <c r="D179" s="4" t="s">
        <v>9740</v>
      </c>
      <c r="E179" s="4" t="s">
        <v>2158</v>
      </c>
      <c r="F179" s="4">
        <v>177</v>
      </c>
      <c r="G179" s="4" t="s">
        <v>9741</v>
      </c>
      <c r="H179" s="4" t="s">
        <v>9742</v>
      </c>
      <c r="I179" s="4" t="s">
        <v>6</v>
      </c>
      <c r="J179" s="4" t="s">
        <v>9743</v>
      </c>
      <c r="K179" s="4">
        <v>110</v>
      </c>
      <c r="L179" s="4" t="s">
        <v>6024</v>
      </c>
      <c r="M179" s="4"/>
      <c r="N179" s="4"/>
      <c r="O179" s="4"/>
      <c r="P179" s="4">
        <v>10.06970976</v>
      </c>
      <c r="Q179" s="4">
        <v>1057.0139999999999</v>
      </c>
      <c r="R179" s="4">
        <v>24.222999999999999</v>
      </c>
      <c r="S179" s="4">
        <v>45.533999999999999</v>
      </c>
      <c r="T179" s="4">
        <v>0.85370000000000001</v>
      </c>
      <c r="U179" s="4" t="s">
        <v>9744</v>
      </c>
      <c r="V179" s="4"/>
      <c r="W179" s="4"/>
      <c r="X179" s="4"/>
      <c r="Y179" s="4"/>
      <c r="Z179" s="4"/>
      <c r="AA179" s="4"/>
      <c r="AB179" s="28" t="str">
        <f>[1]NL!B$70</f>
        <v>2.(b)</v>
      </c>
      <c r="AC179" s="31" t="str">
        <f>[1]NL!C$70</f>
        <v>Tata Steel Group</v>
      </c>
      <c r="AD179" s="31" t="str">
        <f>[1]NL!D$70</f>
        <v>Tata Steel IJmuiden BV</v>
      </c>
      <c r="AE179" s="31">
        <f>[1]NL!E$70</f>
        <v>7974</v>
      </c>
      <c r="AF179" s="31" t="str">
        <f>[1]NL!F$70</f>
        <v>Wenckebachstraat</v>
      </c>
      <c r="AG179" s="31" t="str">
        <f>[1]NL!G$70</f>
        <v/>
      </c>
      <c r="AH179" s="31" t="str">
        <f>[1]NL!H$70</f>
        <v>Velsen-Noord</v>
      </c>
      <c r="AI179" s="31" t="str">
        <f>[1]NL!I$70</f>
        <v>1951JZ</v>
      </c>
      <c r="AJ179" s="31">
        <f>[1]NL!J$70</f>
        <v>5950</v>
      </c>
      <c r="AK179" s="31">
        <f>[1]NL!K$70</f>
        <v>2980</v>
      </c>
      <c r="AL179" s="31">
        <f>[1]NL!L$70</f>
        <v>775</v>
      </c>
      <c r="AM179" s="31">
        <f>[1]NL!M$70</f>
        <v>5980</v>
      </c>
      <c r="AN179" s="42" t="s">
        <v>808</v>
      </c>
    </row>
    <row r="180" spans="1:41" s="31" customFormat="1">
      <c r="A180" s="4" t="s">
        <v>8986</v>
      </c>
      <c r="B180" s="4">
        <v>2012</v>
      </c>
      <c r="C180" s="4" t="s">
        <v>9745</v>
      </c>
      <c r="D180" s="4" t="s">
        <v>9746</v>
      </c>
      <c r="E180" s="4" t="s">
        <v>2163</v>
      </c>
      <c r="F180" s="4">
        <v>178</v>
      </c>
      <c r="G180" s="4" t="s">
        <v>9747</v>
      </c>
      <c r="H180" s="4" t="s">
        <v>9742</v>
      </c>
      <c r="I180" s="4" t="s">
        <v>6</v>
      </c>
      <c r="J180" s="4" t="s">
        <v>9743</v>
      </c>
      <c r="K180" s="4">
        <v>110</v>
      </c>
      <c r="L180" s="4" t="s">
        <v>6024</v>
      </c>
      <c r="M180" s="4"/>
      <c r="N180" s="4"/>
      <c r="O180" s="4"/>
      <c r="P180" s="4">
        <v>60.463212480000003</v>
      </c>
      <c r="Q180" s="4">
        <v>1379.172</v>
      </c>
      <c r="R180" s="4">
        <v>17.385000000000002</v>
      </c>
      <c r="S180" s="4">
        <v>59.9452</v>
      </c>
      <c r="T180" s="4">
        <v>0.8637999999999999</v>
      </c>
      <c r="U180" s="4" t="s">
        <v>9748</v>
      </c>
      <c r="V180" s="4"/>
      <c r="W180" s="4"/>
      <c r="X180" s="4"/>
      <c r="Y180" s="4"/>
      <c r="Z180" s="4"/>
      <c r="AA180" s="4"/>
      <c r="AB180" s="28" t="str">
        <f>[1]NL!B$70</f>
        <v>2.(b)</v>
      </c>
      <c r="AC180" s="31" t="str">
        <f>[1]NL!C$70</f>
        <v>Tata Steel Group</v>
      </c>
      <c r="AD180" s="31" t="str">
        <f>[1]NL!D$70</f>
        <v>Tata Steel IJmuiden BV</v>
      </c>
      <c r="AE180" s="31">
        <f>[1]NL!E$70</f>
        <v>7974</v>
      </c>
      <c r="AF180" s="31" t="str">
        <f>[1]NL!F$70</f>
        <v>Wenckebachstraat</v>
      </c>
      <c r="AG180" s="31" t="str">
        <f>[1]NL!G$70</f>
        <v/>
      </c>
      <c r="AH180" s="31" t="str">
        <f>[1]NL!H$70</f>
        <v>Velsen-Noord</v>
      </c>
      <c r="AI180" s="31" t="str">
        <f>[1]NL!I$70</f>
        <v>1951JZ</v>
      </c>
      <c r="AJ180" s="31">
        <f>[1]NL!J$70</f>
        <v>5950</v>
      </c>
      <c r="AK180" s="31">
        <f>[1]NL!K$70</f>
        <v>2980</v>
      </c>
      <c r="AL180" s="31">
        <f>[1]NL!L$70</f>
        <v>775</v>
      </c>
      <c r="AM180" s="31">
        <f>[1]NL!M$70</f>
        <v>5980</v>
      </c>
      <c r="AN180" s="42" t="s">
        <v>808</v>
      </c>
    </row>
    <row r="181" spans="1:41" s="31" customFormat="1">
      <c r="A181" s="4" t="s">
        <v>8986</v>
      </c>
      <c r="B181" s="4">
        <v>2012</v>
      </c>
      <c r="C181" s="4" t="s">
        <v>9749</v>
      </c>
      <c r="D181" s="4" t="s">
        <v>9750</v>
      </c>
      <c r="E181" s="4" t="s">
        <v>2168</v>
      </c>
      <c r="F181" s="4">
        <v>179</v>
      </c>
      <c r="G181" s="4" t="s">
        <v>9751</v>
      </c>
      <c r="H181" s="4" t="s">
        <v>9742</v>
      </c>
      <c r="I181" s="4" t="s">
        <v>6</v>
      </c>
      <c r="J181" s="4" t="s">
        <v>9743</v>
      </c>
      <c r="K181" s="4">
        <v>56</v>
      </c>
      <c r="L181" s="4" t="s">
        <v>6024</v>
      </c>
      <c r="M181" s="4"/>
      <c r="N181" s="4"/>
      <c r="O181" s="4"/>
      <c r="P181" s="4">
        <v>11.63945376</v>
      </c>
      <c r="Q181" s="4">
        <v>858.29399999999998</v>
      </c>
      <c r="R181" s="4">
        <v>8.1340000000000003</v>
      </c>
      <c r="S181" s="4">
        <v>23.0487</v>
      </c>
      <c r="T181" s="4">
        <v>2.2174</v>
      </c>
      <c r="U181" s="4" t="s">
        <v>9752</v>
      </c>
      <c r="V181" s="4"/>
      <c r="W181" s="4"/>
      <c r="X181" s="4"/>
      <c r="Y181" s="4"/>
      <c r="Z181" s="4"/>
      <c r="AA181" s="4"/>
      <c r="AB181" s="28" t="str">
        <f>[1]NL!B$70</f>
        <v>2.(b)</v>
      </c>
      <c r="AC181" s="31" t="str">
        <f>[1]NL!C$70</f>
        <v>Tata Steel Group</v>
      </c>
      <c r="AD181" s="31" t="str">
        <f>[1]NL!D$70</f>
        <v>Tata Steel IJmuiden BV</v>
      </c>
      <c r="AE181" s="31">
        <f>[1]NL!E$70</f>
        <v>7974</v>
      </c>
      <c r="AF181" s="31" t="str">
        <f>[1]NL!F$70</f>
        <v>Wenckebachstraat</v>
      </c>
      <c r="AG181" s="31" t="str">
        <f>[1]NL!G$70</f>
        <v/>
      </c>
      <c r="AH181" s="31" t="str">
        <f>[1]NL!H$70</f>
        <v>Velsen-Noord</v>
      </c>
      <c r="AI181" s="31" t="str">
        <f>[1]NL!I$70</f>
        <v>1951JZ</v>
      </c>
      <c r="AJ181" s="31">
        <f>[1]NL!J$70</f>
        <v>5950</v>
      </c>
      <c r="AK181" s="31">
        <f>[1]NL!K$70</f>
        <v>2980</v>
      </c>
      <c r="AL181" s="31">
        <f>[1]NL!L$70</f>
        <v>775</v>
      </c>
      <c r="AM181" s="31">
        <f>[1]NL!M$70</f>
        <v>5980</v>
      </c>
      <c r="AN181" s="42" t="s">
        <v>808</v>
      </c>
    </row>
    <row r="182" spans="1:41" s="31" customFormat="1">
      <c r="A182" s="4" t="s">
        <v>8986</v>
      </c>
      <c r="B182" s="4">
        <v>2012</v>
      </c>
      <c r="C182" s="4" t="s">
        <v>9753</v>
      </c>
      <c r="D182" s="4" t="s">
        <v>9754</v>
      </c>
      <c r="E182" s="4" t="s">
        <v>2172</v>
      </c>
      <c r="F182" s="4">
        <v>180</v>
      </c>
      <c r="G182" s="4" t="s">
        <v>9755</v>
      </c>
      <c r="H182" s="4" t="s">
        <v>9742</v>
      </c>
      <c r="I182" s="4" t="s">
        <v>6</v>
      </c>
      <c r="J182" s="4" t="s">
        <v>9743</v>
      </c>
      <c r="K182" s="4">
        <v>110</v>
      </c>
      <c r="L182" s="4" t="s">
        <v>6024</v>
      </c>
      <c r="M182" s="4"/>
      <c r="N182" s="4"/>
      <c r="O182" s="4"/>
      <c r="P182" s="4">
        <v>17.827729920000003</v>
      </c>
      <c r="Q182" s="4">
        <v>1120.828</v>
      </c>
      <c r="R182" s="4">
        <v>34.204000000000001</v>
      </c>
      <c r="S182" s="4">
        <v>45.927999999999997</v>
      </c>
      <c r="T182" s="4">
        <v>0.56929999999999992</v>
      </c>
      <c r="U182" s="4" t="s">
        <v>9756</v>
      </c>
      <c r="V182" s="4"/>
      <c r="W182" s="4"/>
      <c r="X182" s="4"/>
      <c r="Y182" s="4"/>
      <c r="Z182" s="4"/>
      <c r="AA182" s="4"/>
      <c r="AB182" s="28" t="str">
        <f>[1]NL!B$70</f>
        <v>2.(b)</v>
      </c>
      <c r="AC182" s="31" t="str">
        <f>[1]NL!C$70</f>
        <v>Tata Steel Group</v>
      </c>
      <c r="AD182" s="31" t="str">
        <f>[1]NL!D$70</f>
        <v>Tata Steel IJmuiden BV</v>
      </c>
      <c r="AE182" s="31">
        <f>[1]NL!E$70</f>
        <v>7974</v>
      </c>
      <c r="AF182" s="31" t="str">
        <f>[1]NL!F$70</f>
        <v>Wenckebachstraat</v>
      </c>
      <c r="AG182" s="31" t="str">
        <f>[1]NL!G$70</f>
        <v/>
      </c>
      <c r="AH182" s="31" t="str">
        <f>[1]NL!H$70</f>
        <v>Velsen-Noord</v>
      </c>
      <c r="AI182" s="31" t="str">
        <f>[1]NL!I$70</f>
        <v>1951JZ</v>
      </c>
      <c r="AJ182" s="31">
        <f>[1]NL!J$70</f>
        <v>5950</v>
      </c>
      <c r="AK182" s="31">
        <f>[1]NL!K$70</f>
        <v>2980</v>
      </c>
      <c r="AL182" s="31">
        <f>[1]NL!L$70</f>
        <v>775</v>
      </c>
      <c r="AM182" s="31">
        <f>[1]NL!M$70</f>
        <v>5980</v>
      </c>
      <c r="AN182" s="42" t="s">
        <v>808</v>
      </c>
    </row>
    <row r="183" spans="1:41" s="31" customFormat="1">
      <c r="A183" s="4" t="s">
        <v>8986</v>
      </c>
      <c r="B183" s="4">
        <v>2012</v>
      </c>
      <c r="C183" s="4" t="s">
        <v>9757</v>
      </c>
      <c r="D183" s="4" t="s">
        <v>9758</v>
      </c>
      <c r="E183" s="4" t="s">
        <v>2176</v>
      </c>
      <c r="F183" s="4">
        <v>181</v>
      </c>
      <c r="G183" s="4" t="s">
        <v>9759</v>
      </c>
      <c r="H183" s="4" t="s">
        <v>9742</v>
      </c>
      <c r="I183" s="4" t="s">
        <v>6</v>
      </c>
      <c r="J183" s="4" t="s">
        <v>9743</v>
      </c>
      <c r="K183" s="4">
        <v>110</v>
      </c>
      <c r="L183" s="4" t="s">
        <v>6024</v>
      </c>
      <c r="M183" s="4"/>
      <c r="N183" s="4"/>
      <c r="O183" s="4"/>
      <c r="P183" s="4">
        <v>19.295274239999998</v>
      </c>
      <c r="Q183" s="4">
        <v>836.93299999999999</v>
      </c>
      <c r="R183" s="4">
        <v>21.003</v>
      </c>
      <c r="S183" s="4">
        <v>31.826000000000001</v>
      </c>
      <c r="T183" s="4">
        <v>0.51360000000000006</v>
      </c>
      <c r="U183" s="4" t="s">
        <v>9760</v>
      </c>
      <c r="V183" s="4"/>
      <c r="W183" s="4"/>
      <c r="X183" s="4"/>
      <c r="Y183" s="4"/>
      <c r="Z183" s="4"/>
      <c r="AA183" s="4"/>
      <c r="AB183" s="28" t="str">
        <f>[1]NL!B$70</f>
        <v>2.(b)</v>
      </c>
      <c r="AC183" s="31" t="str">
        <f>[1]NL!C$70</f>
        <v>Tata Steel Group</v>
      </c>
      <c r="AD183" s="31" t="str">
        <f>[1]NL!D$70</f>
        <v>Tata Steel IJmuiden BV</v>
      </c>
      <c r="AE183" s="31">
        <f>[1]NL!E$70</f>
        <v>7974</v>
      </c>
      <c r="AF183" s="31" t="str">
        <f>[1]NL!F$70</f>
        <v>Wenckebachstraat</v>
      </c>
      <c r="AG183" s="31" t="str">
        <f>[1]NL!G$70</f>
        <v/>
      </c>
      <c r="AH183" s="31" t="str">
        <f>[1]NL!H$70</f>
        <v>Velsen-Noord</v>
      </c>
      <c r="AI183" s="31" t="str">
        <f>[1]NL!I$70</f>
        <v>1951JZ</v>
      </c>
      <c r="AJ183" s="31">
        <f>[1]NL!J$70</f>
        <v>5950</v>
      </c>
      <c r="AK183" s="31">
        <f>[1]NL!K$70</f>
        <v>2980</v>
      </c>
      <c r="AL183" s="31">
        <f>[1]NL!L$70</f>
        <v>775</v>
      </c>
      <c r="AM183" s="31">
        <f>[1]NL!M$70</f>
        <v>5980</v>
      </c>
      <c r="AN183" s="23" t="s">
        <v>808</v>
      </c>
      <c r="AO183" s="24"/>
    </row>
    <row r="184" spans="1:41" s="31" customFormat="1">
      <c r="A184" s="4" t="s">
        <v>8986</v>
      </c>
      <c r="B184" s="4">
        <v>2012</v>
      </c>
      <c r="C184" s="4" t="s">
        <v>9761</v>
      </c>
      <c r="D184" s="4" t="s">
        <v>9762</v>
      </c>
      <c r="E184" s="4" t="s">
        <v>2181</v>
      </c>
      <c r="F184" s="4">
        <v>182</v>
      </c>
      <c r="G184" s="4" t="s">
        <v>9763</v>
      </c>
      <c r="H184" s="4" t="s">
        <v>9742</v>
      </c>
      <c r="I184" s="4" t="s">
        <v>6</v>
      </c>
      <c r="J184" s="4" t="s">
        <v>9743</v>
      </c>
      <c r="K184" s="4">
        <v>110</v>
      </c>
      <c r="L184" s="4" t="s">
        <v>6024</v>
      </c>
      <c r="M184" s="4"/>
      <c r="N184" s="4"/>
      <c r="O184" s="4"/>
      <c r="P184" s="4">
        <v>1030.2991775999999</v>
      </c>
      <c r="Q184" s="4">
        <v>807.08699999999999</v>
      </c>
      <c r="R184" s="4">
        <v>7.3209999999999997</v>
      </c>
      <c r="S184" s="4">
        <v>97.007000000000005</v>
      </c>
      <c r="T184" s="4">
        <v>0.39810000000000001</v>
      </c>
      <c r="U184" s="4" t="s">
        <v>9764</v>
      </c>
      <c r="V184" s="4"/>
      <c r="W184" s="4"/>
      <c r="X184" s="4"/>
      <c r="Y184" s="4"/>
      <c r="Z184" s="4"/>
      <c r="AA184" s="4"/>
      <c r="AB184" s="28" t="str">
        <f>[1]NL!B$70</f>
        <v>2.(b)</v>
      </c>
      <c r="AC184" s="31" t="str">
        <f>[1]NL!C$70</f>
        <v>Tata Steel Group</v>
      </c>
      <c r="AD184" s="31" t="str">
        <f>[1]NL!D$70</f>
        <v>Tata Steel IJmuiden BV</v>
      </c>
      <c r="AE184" s="31">
        <f>[1]NL!E$70</f>
        <v>7974</v>
      </c>
      <c r="AF184" s="31" t="str">
        <f>[1]NL!F$70</f>
        <v>Wenckebachstraat</v>
      </c>
      <c r="AG184" s="31" t="str">
        <f>[1]NL!G$70</f>
        <v/>
      </c>
      <c r="AH184" s="31" t="str">
        <f>[1]NL!H$70</f>
        <v>Velsen-Noord</v>
      </c>
      <c r="AI184" s="31" t="str">
        <f>[1]NL!I$70</f>
        <v>1951JZ</v>
      </c>
      <c r="AJ184" s="31">
        <f>[1]NL!J$70</f>
        <v>5950</v>
      </c>
      <c r="AK184" s="31">
        <f>[1]NL!K$70</f>
        <v>2980</v>
      </c>
      <c r="AL184" s="31">
        <f>[1]NL!L$70</f>
        <v>775</v>
      </c>
      <c r="AM184" s="31">
        <f>[1]NL!M$70</f>
        <v>5980</v>
      </c>
      <c r="AN184" s="23" t="s">
        <v>808</v>
      </c>
      <c r="AO184" s="24"/>
    </row>
    <row r="185" spans="1:41" s="31" customFormat="1">
      <c r="A185" s="4" t="s">
        <v>8986</v>
      </c>
      <c r="B185" s="4">
        <v>2012</v>
      </c>
      <c r="C185" s="4" t="s">
        <v>9765</v>
      </c>
      <c r="D185" s="4" t="s">
        <v>9766</v>
      </c>
      <c r="E185" s="4" t="s">
        <v>2185</v>
      </c>
      <c r="F185" s="4">
        <v>183</v>
      </c>
      <c r="G185" s="4" t="s">
        <v>9767</v>
      </c>
      <c r="H185" s="4" t="s">
        <v>9768</v>
      </c>
      <c r="I185" s="4" t="s">
        <v>6</v>
      </c>
      <c r="J185" s="4" t="s">
        <v>470</v>
      </c>
      <c r="K185" s="4">
        <v>63</v>
      </c>
      <c r="L185" s="4" t="s">
        <v>6024</v>
      </c>
      <c r="M185" s="4"/>
      <c r="N185" s="4"/>
      <c r="O185" s="4"/>
      <c r="P185" s="4">
        <v>880.90774019999992</v>
      </c>
      <c r="Q185" s="4"/>
      <c r="R185" s="4">
        <v>0</v>
      </c>
      <c r="S185" s="4">
        <v>27.280999999999999</v>
      </c>
      <c r="T185" s="4">
        <v>0</v>
      </c>
      <c r="U185" s="4" t="s">
        <v>9769</v>
      </c>
      <c r="V185" s="4"/>
      <c r="W185" s="4"/>
      <c r="X185" s="4"/>
      <c r="Y185" s="4"/>
      <c r="Z185" s="4"/>
      <c r="AA185" s="4"/>
      <c r="AB185" s="28" t="str">
        <f>[1]NL!B$301</f>
        <v>4.(c)</v>
      </c>
      <c r="AC185" s="31" t="str">
        <f>[1]NL!C$301</f>
        <v>YARA Sluiskil BV</v>
      </c>
      <c r="AD185" s="31" t="str">
        <f>[1]NL!D$301</f>
        <v>YARA Sluiskil BV</v>
      </c>
      <c r="AE185" s="31">
        <f>[1]NL!E$301</f>
        <v>9982</v>
      </c>
      <c r="AF185" s="31" t="str">
        <f>[1]NL!F$301</f>
        <v>Industrieweg</v>
      </c>
      <c r="AG185" s="31" t="str">
        <f>[1]NL!G$301</f>
        <v/>
      </c>
      <c r="AH185" s="31" t="str">
        <f>[1]NL!H$301</f>
        <v>Sluiskil</v>
      </c>
      <c r="AI185" s="31" t="str">
        <f>[1]NL!I$301</f>
        <v>4541HJ</v>
      </c>
      <c r="AJ185" s="31">
        <f>[1]NL!J$301</f>
        <v>746</v>
      </c>
      <c r="AK185" s="31">
        <f>[1]NL!K$301</f>
        <v>0</v>
      </c>
      <c r="AL185" s="31">
        <f>[1]NL!L$301</f>
        <v>555</v>
      </c>
      <c r="AM185" s="31">
        <f>[1]NL!M$301</f>
        <v>2480</v>
      </c>
      <c r="AN185" s="42" t="s">
        <v>808</v>
      </c>
    </row>
    <row r="186" spans="1:41" s="31" customFormat="1">
      <c r="A186" s="4" t="s">
        <v>8986</v>
      </c>
      <c r="B186" s="4">
        <v>2012</v>
      </c>
      <c r="C186" s="4" t="s">
        <v>9770</v>
      </c>
      <c r="D186" s="4" t="s">
        <v>9771</v>
      </c>
      <c r="E186" s="4" t="s">
        <v>2189</v>
      </c>
      <c r="F186" s="4">
        <v>184</v>
      </c>
      <c r="G186" s="4" t="s">
        <v>9772</v>
      </c>
      <c r="H186" s="4" t="s">
        <v>9768</v>
      </c>
      <c r="I186" s="4" t="s">
        <v>6</v>
      </c>
      <c r="J186" s="4" t="s">
        <v>470</v>
      </c>
      <c r="K186" s="4">
        <v>184</v>
      </c>
      <c r="L186" s="4" t="s">
        <v>6019</v>
      </c>
      <c r="M186" s="4"/>
      <c r="N186" s="4"/>
      <c r="O186" s="4">
        <v>0</v>
      </c>
      <c r="P186" s="4">
        <v>2993.9636848499999</v>
      </c>
      <c r="Q186" s="4"/>
      <c r="R186" s="4">
        <v>0</v>
      </c>
      <c r="S186" s="4">
        <v>70.268000000000001</v>
      </c>
      <c r="T186" s="4">
        <v>0</v>
      </c>
      <c r="U186" s="4" t="s">
        <v>9773</v>
      </c>
      <c r="V186" s="4"/>
      <c r="W186" s="4"/>
      <c r="X186" s="4"/>
      <c r="Y186" s="4"/>
      <c r="Z186" s="4"/>
      <c r="AA186" s="4"/>
      <c r="AB186" s="28" t="str">
        <f>[1]NL!B$301</f>
        <v>4.(c)</v>
      </c>
      <c r="AC186" s="31" t="str">
        <f>[1]NL!C$301</f>
        <v>YARA Sluiskil BV</v>
      </c>
      <c r="AD186" s="31" t="str">
        <f>[1]NL!D$301</f>
        <v>YARA Sluiskil BV</v>
      </c>
      <c r="AE186" s="31">
        <f>[1]NL!E$301</f>
        <v>9982</v>
      </c>
      <c r="AF186" s="31" t="str">
        <f>[1]NL!F$301</f>
        <v>Industrieweg</v>
      </c>
      <c r="AG186" s="31" t="str">
        <f>[1]NL!G$301</f>
        <v/>
      </c>
      <c r="AH186" s="31" t="str">
        <f>[1]NL!H$301</f>
        <v>Sluiskil</v>
      </c>
      <c r="AI186" s="31" t="str">
        <f>[1]NL!I$301</f>
        <v>4541HJ</v>
      </c>
      <c r="AJ186" s="31">
        <f>[1]NL!J$301</f>
        <v>746</v>
      </c>
      <c r="AK186" s="31">
        <f>[1]NL!K$301</f>
        <v>0</v>
      </c>
      <c r="AL186" s="31">
        <f>[1]NL!L$301</f>
        <v>555</v>
      </c>
      <c r="AM186" s="31">
        <f>[1]NL!M$301</f>
        <v>2480</v>
      </c>
      <c r="AN186" s="42" t="s">
        <v>808</v>
      </c>
    </row>
    <row r="187" spans="1:41" s="31" customFormat="1">
      <c r="A187" s="4" t="s">
        <v>8986</v>
      </c>
      <c r="B187" s="4">
        <v>2012</v>
      </c>
      <c r="C187" s="4" t="s">
        <v>9774</v>
      </c>
      <c r="D187" s="4" t="s">
        <v>9775</v>
      </c>
      <c r="E187" s="4" t="s">
        <v>2193</v>
      </c>
      <c r="F187" s="4">
        <v>185</v>
      </c>
      <c r="G187" s="4" t="s">
        <v>9776</v>
      </c>
      <c r="H187" s="4" t="s">
        <v>9777</v>
      </c>
      <c r="I187" s="4" t="s">
        <v>6</v>
      </c>
      <c r="J187" s="4" t="s">
        <v>633</v>
      </c>
      <c r="K187" s="4">
        <v>51.1</v>
      </c>
      <c r="L187" s="4" t="s">
        <v>6024</v>
      </c>
      <c r="M187" s="4"/>
      <c r="N187" s="4"/>
      <c r="O187" s="4"/>
      <c r="P187" s="4">
        <v>4.0214999999999996</v>
      </c>
      <c r="Q187" s="4">
        <v>160.13249999999999</v>
      </c>
      <c r="R187" s="4">
        <v>4.2240000000000002</v>
      </c>
      <c r="S187" s="4">
        <v>33.363999999999997</v>
      </c>
      <c r="T187" s="4">
        <v>4.7E-2</v>
      </c>
      <c r="U187" s="4" t="s">
        <v>9778</v>
      </c>
      <c r="V187" s="4"/>
      <c r="W187" s="4"/>
      <c r="X187" s="4"/>
      <c r="Y187" s="4"/>
      <c r="Z187" s="4"/>
      <c r="AA187" s="4"/>
      <c r="AB187" s="28" t="str">
        <f>[1]NL!B$293</f>
        <v>1.(a)</v>
      </c>
      <c r="AC187" s="31" t="str">
        <f>[1]NL!C$293</f>
        <v>Zeeland Refinery N.V.</v>
      </c>
      <c r="AD187" s="31" t="str">
        <f>[1]NL!D$293</f>
        <v>Zeeland Refinery N.V.</v>
      </c>
      <c r="AE187" s="31">
        <f>[1]NL!E$293</f>
        <v>10003</v>
      </c>
      <c r="AF187" s="31" t="str">
        <f>[1]NL!F$293</f>
        <v>Luxemburgweg</v>
      </c>
      <c r="AG187" s="31" t="str">
        <f>[1]NL!G$293</f>
        <v/>
      </c>
      <c r="AH187" s="31" t="str">
        <f>[1]NL!H$293</f>
        <v>Nieuwdorp</v>
      </c>
      <c r="AI187" s="31" t="str">
        <f>[1]NL!I$293</f>
        <v>4455TM</v>
      </c>
      <c r="AJ187" s="31">
        <f>[1]NL!J$293</f>
        <v>532</v>
      </c>
      <c r="AK187" s="31">
        <f>[1]NL!K$293</f>
        <v>2360</v>
      </c>
      <c r="AL187" s="31">
        <f>[1]NL!L$293</f>
        <v>0</v>
      </c>
      <c r="AM187" s="31">
        <f>[1]NL!M$293</f>
        <v>1480</v>
      </c>
      <c r="AN187" s="42" t="s">
        <v>808</v>
      </c>
    </row>
    <row r="188" spans="1:41" s="31" customFormat="1">
      <c r="A188" s="4" t="s">
        <v>8986</v>
      </c>
      <c r="B188" s="4">
        <v>2012</v>
      </c>
      <c r="C188" s="4" t="s">
        <v>9779</v>
      </c>
      <c r="D188" s="4" t="s">
        <v>9780</v>
      </c>
      <c r="E188" s="4" t="s">
        <v>2197</v>
      </c>
      <c r="F188" s="4">
        <v>186</v>
      </c>
      <c r="G188" s="4" t="s">
        <v>9781</v>
      </c>
      <c r="H188" s="4" t="s">
        <v>9777</v>
      </c>
      <c r="I188" s="4" t="s">
        <v>6</v>
      </c>
      <c r="J188" s="4" t="s">
        <v>633</v>
      </c>
      <c r="K188" s="4">
        <v>51.1</v>
      </c>
      <c r="L188" s="4" t="s">
        <v>6024</v>
      </c>
      <c r="M188" s="4"/>
      <c r="N188" s="4"/>
      <c r="O188" s="4">
        <v>8.2000000000000003E-2</v>
      </c>
      <c r="P188" s="4">
        <v>1.1332915499999998</v>
      </c>
      <c r="Q188" s="4">
        <v>146.9025</v>
      </c>
      <c r="R188" s="4">
        <v>4.8819999999999997</v>
      </c>
      <c r="S188" s="4">
        <v>56.220999999999997</v>
      </c>
      <c r="T188" s="4">
        <v>4.3999999999999997E-2</v>
      </c>
      <c r="U188" s="4" t="s">
        <v>9782</v>
      </c>
      <c r="V188" s="4"/>
      <c r="W188" s="4"/>
      <c r="X188" s="4"/>
      <c r="Y188" s="4"/>
      <c r="Z188" s="4"/>
      <c r="AA188" s="4"/>
      <c r="AB188" s="28" t="str">
        <f>[1]NL!B$293</f>
        <v>1.(a)</v>
      </c>
      <c r="AC188" s="31" t="str">
        <f>[1]NL!C$293</f>
        <v>Zeeland Refinery N.V.</v>
      </c>
      <c r="AD188" s="31" t="str">
        <f>[1]NL!D$293</f>
        <v>Zeeland Refinery N.V.</v>
      </c>
      <c r="AE188" s="31">
        <f>[1]NL!E$293</f>
        <v>10003</v>
      </c>
      <c r="AF188" s="31" t="str">
        <f>[1]NL!F$293</f>
        <v>Luxemburgweg</v>
      </c>
      <c r="AG188" s="31" t="str">
        <f>[1]NL!G$293</f>
        <v/>
      </c>
      <c r="AH188" s="31" t="str">
        <f>[1]NL!H$293</f>
        <v>Nieuwdorp</v>
      </c>
      <c r="AI188" s="31" t="str">
        <f>[1]NL!I$293</f>
        <v>4455TM</v>
      </c>
      <c r="AJ188" s="31">
        <f>[1]NL!J$293</f>
        <v>532</v>
      </c>
      <c r="AK188" s="31">
        <f>[1]NL!K$293</f>
        <v>2360</v>
      </c>
      <c r="AL188" s="31">
        <f>[1]NL!L$293</f>
        <v>0</v>
      </c>
      <c r="AM188" s="31">
        <f>[1]NL!M$293</f>
        <v>1480</v>
      </c>
      <c r="AN188" s="42" t="s">
        <v>808</v>
      </c>
    </row>
    <row r="189" spans="1:41" s="31" customFormat="1">
      <c r="A189" s="4" t="s">
        <v>8986</v>
      </c>
      <c r="B189" s="4">
        <v>2012</v>
      </c>
      <c r="C189" s="4" t="s">
        <v>9783</v>
      </c>
      <c r="D189" s="4" t="s">
        <v>9784</v>
      </c>
      <c r="E189" s="4" t="s">
        <v>2201</v>
      </c>
      <c r="F189" s="4">
        <v>187</v>
      </c>
      <c r="G189" s="4" t="s">
        <v>9785</v>
      </c>
      <c r="H189" s="4" t="s">
        <v>9777</v>
      </c>
      <c r="I189" s="4" t="s">
        <v>6</v>
      </c>
      <c r="J189" s="4" t="s">
        <v>633</v>
      </c>
      <c r="K189" s="4">
        <v>126.6</v>
      </c>
      <c r="L189" s="4" t="s">
        <v>6024</v>
      </c>
      <c r="M189" s="4"/>
      <c r="N189" s="4"/>
      <c r="O189" s="4"/>
      <c r="P189" s="4"/>
      <c r="Q189" s="4">
        <v>745.18499999999995</v>
      </c>
      <c r="R189" s="4">
        <v>154.70500000000001</v>
      </c>
      <c r="S189" s="4">
        <v>72.155000000000001</v>
      </c>
      <c r="T189" s="4">
        <v>7.0510000000000002</v>
      </c>
      <c r="U189" s="4" t="s">
        <v>9786</v>
      </c>
      <c r="V189" s="4"/>
      <c r="W189" s="4"/>
      <c r="X189" s="4"/>
      <c r="Y189" s="4"/>
      <c r="Z189" s="4"/>
      <c r="AA189" s="4"/>
      <c r="AB189" s="28" t="str">
        <f>[1]NL!B$293</f>
        <v>1.(a)</v>
      </c>
      <c r="AC189" s="31" t="str">
        <f>[1]NL!C$293</f>
        <v>Zeeland Refinery N.V.</v>
      </c>
      <c r="AD189" s="31" t="str">
        <f>[1]NL!D$293</f>
        <v>Zeeland Refinery N.V.</v>
      </c>
      <c r="AE189" s="31">
        <f>[1]NL!E$293</f>
        <v>10003</v>
      </c>
      <c r="AF189" s="31" t="str">
        <f>[1]NL!F$293</f>
        <v>Luxemburgweg</v>
      </c>
      <c r="AG189" s="31" t="str">
        <f>[1]NL!G$293</f>
        <v/>
      </c>
      <c r="AH189" s="31" t="str">
        <f>[1]NL!H$293</f>
        <v>Nieuwdorp</v>
      </c>
      <c r="AI189" s="31" t="str">
        <f>[1]NL!I$293</f>
        <v>4455TM</v>
      </c>
      <c r="AJ189" s="31">
        <f>[1]NL!J$293</f>
        <v>532</v>
      </c>
      <c r="AK189" s="31">
        <f>[1]NL!K$293</f>
        <v>2360</v>
      </c>
      <c r="AL189" s="31">
        <f>[1]NL!L$293</f>
        <v>0</v>
      </c>
      <c r="AM189" s="31">
        <f>[1]NL!M$293</f>
        <v>1480</v>
      </c>
      <c r="AN189" s="42" t="s">
        <v>808</v>
      </c>
    </row>
    <row r="190" spans="1:41" s="31" customFormat="1">
      <c r="A190" s="4" t="s">
        <v>8986</v>
      </c>
      <c r="B190" s="4">
        <v>2012</v>
      </c>
      <c r="C190" s="4" t="s">
        <v>9787</v>
      </c>
      <c r="D190" s="4" t="s">
        <v>9788</v>
      </c>
      <c r="E190" s="4" t="s">
        <v>2205</v>
      </c>
      <c r="F190" s="4">
        <v>188</v>
      </c>
      <c r="G190" s="4" t="s">
        <v>9789</v>
      </c>
      <c r="H190" s="4" t="s">
        <v>9777</v>
      </c>
      <c r="I190" s="4" t="s">
        <v>6</v>
      </c>
      <c r="J190" s="4" t="s">
        <v>633</v>
      </c>
      <c r="K190" s="4">
        <v>185</v>
      </c>
      <c r="L190" s="4" t="s">
        <v>6024</v>
      </c>
      <c r="M190" s="4"/>
      <c r="N190" s="4"/>
      <c r="O190" s="4"/>
      <c r="P190" s="4">
        <v>1389.3683450999997</v>
      </c>
      <c r="Q190" s="4">
        <v>3011.0250000000001</v>
      </c>
      <c r="R190" s="4">
        <v>0.28799999999999998</v>
      </c>
      <c r="S190" s="4">
        <v>77.616</v>
      </c>
      <c r="T190" s="4">
        <v>0</v>
      </c>
      <c r="U190" s="4" t="s">
        <v>9790</v>
      </c>
      <c r="V190" s="4"/>
      <c r="W190" s="4"/>
      <c r="X190" s="4"/>
      <c r="Y190" s="4"/>
      <c r="Z190" s="4"/>
      <c r="AA190" s="4"/>
      <c r="AB190" s="28" t="str">
        <f>[1]NL!B$293</f>
        <v>1.(a)</v>
      </c>
      <c r="AC190" s="31" t="str">
        <f>[1]NL!C$293</f>
        <v>Zeeland Refinery N.V.</v>
      </c>
      <c r="AD190" s="31" t="str">
        <f>[1]NL!D$293</f>
        <v>Zeeland Refinery N.V.</v>
      </c>
      <c r="AE190" s="31">
        <f>[1]NL!E$293</f>
        <v>10003</v>
      </c>
      <c r="AF190" s="31" t="str">
        <f>[1]NL!F$293</f>
        <v>Luxemburgweg</v>
      </c>
      <c r="AG190" s="31" t="str">
        <f>[1]NL!G$293</f>
        <v/>
      </c>
      <c r="AH190" s="31" t="str">
        <f>[1]NL!H$293</f>
        <v>Nieuwdorp</v>
      </c>
      <c r="AI190" s="31" t="str">
        <f>[1]NL!I$293</f>
        <v>4455TM</v>
      </c>
      <c r="AJ190" s="31">
        <f>[1]NL!J$293</f>
        <v>532</v>
      </c>
      <c r="AK190" s="31">
        <f>[1]NL!K$293</f>
        <v>2360</v>
      </c>
      <c r="AL190" s="31">
        <f>[1]NL!L$293</f>
        <v>0</v>
      </c>
      <c r="AM190" s="31">
        <f>[1]NL!M$293</f>
        <v>1480</v>
      </c>
      <c r="AN190" s="42" t="s">
        <v>808</v>
      </c>
    </row>
    <row r="191" spans="1:41" s="32" customFormat="1" ht="15" thickBot="1">
      <c r="A191" s="33" t="s">
        <v>8986</v>
      </c>
      <c r="B191" s="33">
        <v>2012</v>
      </c>
      <c r="C191" s="33" t="s">
        <v>9791</v>
      </c>
      <c r="D191" s="33" t="s">
        <v>9792</v>
      </c>
      <c r="E191" s="33" t="s">
        <v>2209</v>
      </c>
      <c r="F191" s="33">
        <v>189</v>
      </c>
      <c r="G191" s="33" t="s">
        <v>9793</v>
      </c>
      <c r="H191" s="33" t="s">
        <v>9777</v>
      </c>
      <c r="I191" s="33" t="s">
        <v>6</v>
      </c>
      <c r="J191" s="33" t="s">
        <v>633</v>
      </c>
      <c r="K191" s="33">
        <v>51</v>
      </c>
      <c r="L191" s="33" t="s">
        <v>6024</v>
      </c>
      <c r="M191" s="33"/>
      <c r="N191" s="33"/>
      <c r="O191" s="33"/>
      <c r="P191" s="33">
        <v>412.67248124999998</v>
      </c>
      <c r="Q191" s="33">
        <v>986.72249999999997</v>
      </c>
      <c r="R191" s="33">
        <v>8.5000000000000006E-2</v>
      </c>
      <c r="S191" s="33">
        <v>21.957000000000001</v>
      </c>
      <c r="T191" s="33">
        <v>0</v>
      </c>
      <c r="U191" s="33" t="s">
        <v>9794</v>
      </c>
      <c r="V191" s="33"/>
      <c r="W191" s="33"/>
      <c r="X191" s="33"/>
      <c r="Y191" s="33"/>
      <c r="Z191" s="33"/>
      <c r="AA191" s="33"/>
      <c r="AB191" s="34" t="str">
        <f>[1]NL!B$293</f>
        <v>1.(a)</v>
      </c>
      <c r="AC191" s="32" t="str">
        <f>[1]NL!C$293</f>
        <v>Zeeland Refinery N.V.</v>
      </c>
      <c r="AD191" s="32" t="str">
        <f>[1]NL!D$293</f>
        <v>Zeeland Refinery N.V.</v>
      </c>
      <c r="AE191" s="32">
        <f>[1]NL!E$293</f>
        <v>10003</v>
      </c>
      <c r="AF191" s="32" t="str">
        <f>[1]NL!F$293</f>
        <v>Luxemburgweg</v>
      </c>
      <c r="AG191" s="32" t="str">
        <f>[1]NL!G$293</f>
        <v/>
      </c>
      <c r="AH191" s="32" t="str">
        <f>[1]NL!H$293</f>
        <v>Nieuwdorp</v>
      </c>
      <c r="AI191" s="32" t="str">
        <f>[1]NL!I$293</f>
        <v>4455TM</v>
      </c>
      <c r="AJ191" s="32">
        <f>[1]NL!J$293</f>
        <v>532</v>
      </c>
      <c r="AK191" s="32">
        <f>[1]NL!K$293</f>
        <v>2360</v>
      </c>
      <c r="AL191" s="32">
        <f>[1]NL!L$293</f>
        <v>0</v>
      </c>
      <c r="AM191" s="32">
        <f>[1]NL!M$293</f>
        <v>1480</v>
      </c>
      <c r="AN191" s="42" t="s">
        <v>808</v>
      </c>
      <c r="AO191" s="31"/>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48">
        <f>COUNTA($AN$3:$AN$191)+COUNTBLANK($AN$3:$AN$191)</f>
        <v>189</v>
      </c>
      <c r="AO192" s="49" t="s">
        <v>4171</v>
      </c>
    </row>
    <row r="193" spans="1:41"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50">
        <f>COUNTIF($AN$3:$AN$191,"p")</f>
        <v>173</v>
      </c>
      <c r="AO193" s="51" t="s">
        <v>808</v>
      </c>
    </row>
    <row r="194" spans="1:41"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50">
        <f>COUNTIF($AN$3:$AN$191,"n")</f>
        <v>10</v>
      </c>
      <c r="AO194" s="51" t="s">
        <v>810</v>
      </c>
    </row>
    <row r="195" spans="1:41"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50">
        <f>COUNTIF($AN$3:$AN$191,"m")</f>
        <v>1</v>
      </c>
      <c r="AO195" s="51" t="s">
        <v>809</v>
      </c>
    </row>
    <row r="196" spans="1:41" s="67" customFormat="1" ht="15" thickBo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52">
        <f>COUNTIF($AN$3:$AN$191,"l")</f>
        <v>0</v>
      </c>
      <c r="AO196" s="53" t="s">
        <v>12971</v>
      </c>
    </row>
  </sheetData>
  <autoFilter ref="A2:AO200"/>
  <mergeCells count="3">
    <mergeCell ref="A1:H1"/>
    <mergeCell ref="AC1:AI1"/>
    <mergeCell ref="AN1:AN2"/>
  </mergeCells>
  <pageMargins left="0.7" right="0.7" top="0.78740157499999996" bottom="0.78740157499999996" header="0.3" footer="0.3"/>
  <legacyDrawing r:id="rId1"/>
</worksheet>
</file>

<file path=xl/worksheets/sheet21.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2.88671875" customWidth="1"/>
    <col min="2" max="2" width="5.33203125" customWidth="1"/>
    <col min="3" max="3" width="5.88671875" customWidth="1"/>
    <col min="4" max="4" width="9.88671875" bestFit="1" customWidth="1"/>
    <col min="5" max="5" width="8.6640625" customWidth="1"/>
    <col min="6" max="6" width="4.109375" customWidth="1"/>
    <col min="7" max="8" width="22.88671875" customWidth="1"/>
    <col min="9" max="9" width="14.5546875" customWidth="1"/>
    <col min="10" max="10" width="9.6640625" customWidth="1"/>
    <col min="11" max="11" width="8.109375" customWidth="1"/>
    <col min="12" max="12" width="5.109375" customWidth="1"/>
    <col min="13" max="13" width="5.5546875" customWidth="1"/>
    <col min="14" max="20" width="11.44140625" customWidth="1"/>
    <col min="21" max="27" width="11.44140625" style="20" customWidth="1"/>
    <col min="28" max="28" width="6" style="12" customWidth="1"/>
    <col min="29" max="30" width="10.88671875" style="20" customWidth="1"/>
    <col min="31" max="31" width="5.6640625" style="20" customWidth="1"/>
    <col min="32" max="32" width="10.88671875" style="20" customWidth="1"/>
    <col min="33" max="33" width="4.88671875" style="20" customWidth="1"/>
    <col min="34" max="34" width="10.88671875" style="20" customWidth="1"/>
    <col min="35" max="35" width="6.664062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4"/>
      <c r="AK1" s="114"/>
      <c r="AL1" s="114"/>
      <c r="AM1" s="114"/>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9795</v>
      </c>
      <c r="B3" s="4">
        <v>2012</v>
      </c>
      <c r="C3" s="4" t="s">
        <v>9802</v>
      </c>
      <c r="D3" s="4" t="s">
        <v>9803</v>
      </c>
      <c r="E3" s="4" t="s">
        <v>3</v>
      </c>
      <c r="F3" s="4">
        <v>1</v>
      </c>
      <c r="G3" s="4" t="s">
        <v>9804</v>
      </c>
      <c r="H3" s="4" t="s">
        <v>9805</v>
      </c>
      <c r="I3" s="4"/>
      <c r="J3" s="4"/>
      <c r="K3" s="4">
        <v>14420</v>
      </c>
      <c r="L3" s="4" t="s">
        <v>8</v>
      </c>
      <c r="M3" s="4">
        <v>5207.2530229999993</v>
      </c>
      <c r="N3" s="4">
        <v>305998.93866400002</v>
      </c>
      <c r="O3" s="4">
        <v>555.48395227999993</v>
      </c>
      <c r="P3" s="4">
        <v>0</v>
      </c>
      <c r="Q3" s="4">
        <v>0</v>
      </c>
      <c r="R3" s="4">
        <v>77830.620699999985</v>
      </c>
      <c r="S3" s="4">
        <v>40342.343500000003</v>
      </c>
      <c r="T3" s="4">
        <v>1262.7626</v>
      </c>
      <c r="U3" s="4"/>
      <c r="V3" s="4"/>
      <c r="W3" s="4"/>
      <c r="X3" s="4"/>
      <c r="Y3" s="4"/>
      <c r="Z3" s="4"/>
      <c r="AA3" s="4"/>
      <c r="AB3" s="28" t="str">
        <f>[1]PL!B$1334</f>
        <v>1.(c)</v>
      </c>
      <c r="AC3" s="31" t="str">
        <f>[1]PL!C$1334</f>
        <v>-</v>
      </c>
      <c r="AD3" s="31" t="str">
        <f>[1]PL!D$1334</f>
        <v>PGE Górnictwo i Energetyka Konwencjonalna S.A., Oddział Elektrownia Bełchatów</v>
      </c>
      <c r="AE3" s="31">
        <f>[1]PL!E$1334</f>
        <v>1298</v>
      </c>
      <c r="AF3" s="31" t="str">
        <f>[1]PL!F$1334</f>
        <v>Energetyczna 7</v>
      </c>
      <c r="AG3" s="31" t="str">
        <f>[1]PL!G$1334</f>
        <v/>
      </c>
      <c r="AH3" s="31" t="str">
        <f>[1]PL!H$1334</f>
        <v>Rogowiec</v>
      </c>
      <c r="AI3" s="31" t="str">
        <f>[1]PL!I$1334</f>
        <v>97-406</v>
      </c>
      <c r="AJ3" s="31">
        <f>[1]PL!J$1334</f>
        <v>40300</v>
      </c>
      <c r="AK3" s="31">
        <f>[1]PL!K$1334</f>
        <v>77800</v>
      </c>
      <c r="AL3" s="31">
        <f>[1]PL!L$1334</f>
        <v>1150</v>
      </c>
      <c r="AM3" s="31">
        <f>[1]PL!M$1334</f>
        <v>35200</v>
      </c>
      <c r="AN3" s="42" t="s">
        <v>808</v>
      </c>
      <c r="AO3" s="31"/>
    </row>
    <row r="4" spans="1:41" s="24" customFormat="1">
      <c r="A4" s="4" t="s">
        <v>9795</v>
      </c>
      <c r="B4" s="4">
        <v>2012</v>
      </c>
      <c r="C4" s="4" t="s">
        <v>9806</v>
      </c>
      <c r="D4" s="4" t="s">
        <v>9807</v>
      </c>
      <c r="E4" s="4" t="s">
        <v>11</v>
      </c>
      <c r="F4" s="4">
        <v>2</v>
      </c>
      <c r="G4" s="4" t="s">
        <v>9808</v>
      </c>
      <c r="H4" s="4" t="s">
        <v>9809</v>
      </c>
      <c r="I4" s="4"/>
      <c r="J4" s="4"/>
      <c r="K4" s="4">
        <v>3807.6</v>
      </c>
      <c r="L4" s="4" t="s">
        <v>8</v>
      </c>
      <c r="M4" s="4">
        <v>1366.3471930200001</v>
      </c>
      <c r="N4" s="4">
        <v>65212.688536200003</v>
      </c>
      <c r="O4" s="4">
        <v>221.78983511000001</v>
      </c>
      <c r="P4" s="4">
        <v>0</v>
      </c>
      <c r="Q4" s="4">
        <v>0</v>
      </c>
      <c r="R4" s="4">
        <v>4165.9003000000002</v>
      </c>
      <c r="S4" s="4">
        <v>9793.0144</v>
      </c>
      <c r="T4" s="4">
        <v>193.96</v>
      </c>
      <c r="U4" s="4"/>
      <c r="V4" s="4"/>
      <c r="W4" s="4"/>
      <c r="X4" s="4"/>
      <c r="Y4" s="4"/>
      <c r="Z4" s="4"/>
      <c r="AA4" s="4"/>
      <c r="AB4" s="28" t="str">
        <f>[1]PL!B$701</f>
        <v>1.(c)</v>
      </c>
      <c r="AC4" s="31" t="str">
        <f>[1]PL!C$701</f>
        <v>PGE Polska Grupa Energetyczna S.A.</v>
      </c>
      <c r="AD4" s="31" t="str">
        <f>[1]PL!D$701</f>
        <v>PGE Elektrownia Opole S.A.</v>
      </c>
      <c r="AE4" s="31">
        <f>[1]PL!E$701</f>
        <v>5102</v>
      </c>
      <c r="AF4" s="31" t="str">
        <f>[1]PL!F$701</f>
        <v>-</v>
      </c>
      <c r="AG4" s="31" t="str">
        <f>[1]PL!G$701</f>
        <v/>
      </c>
      <c r="AH4" s="31" t="str">
        <f>[1]PL!H$701</f>
        <v>Brzezie</v>
      </c>
      <c r="AI4" s="31" t="str">
        <f>[1]PL!I$701</f>
        <v>46-021</v>
      </c>
      <c r="AJ4" s="31">
        <f>[1]PL!J$701</f>
        <v>9790</v>
      </c>
      <c r="AK4" s="31">
        <f>[1]PL!K$701</f>
        <v>4170</v>
      </c>
      <c r="AL4" s="31">
        <f>[1]PL!L$701</f>
        <v>155</v>
      </c>
      <c r="AM4" s="31">
        <f>[1]PL!M$701</f>
        <v>6400</v>
      </c>
      <c r="AN4" s="42" t="s">
        <v>808</v>
      </c>
      <c r="AO4" s="31"/>
    </row>
    <row r="5" spans="1:41" s="24" customFormat="1">
      <c r="A5" s="4" t="s">
        <v>9795</v>
      </c>
      <c r="B5" s="4">
        <v>2012</v>
      </c>
      <c r="C5" s="4" t="s">
        <v>9810</v>
      </c>
      <c r="D5" s="4" t="s">
        <v>9811</v>
      </c>
      <c r="E5" s="4" t="s">
        <v>18</v>
      </c>
      <c r="F5" s="4">
        <v>3</v>
      </c>
      <c r="G5" s="4" t="s">
        <v>9812</v>
      </c>
      <c r="H5" s="4" t="s">
        <v>9813</v>
      </c>
      <c r="I5" s="4"/>
      <c r="J5" s="4"/>
      <c r="K5" s="4">
        <v>4936</v>
      </c>
      <c r="L5" s="4" t="s">
        <v>8</v>
      </c>
      <c r="M5" s="4">
        <v>2124.100553652499</v>
      </c>
      <c r="N5" s="4">
        <v>95510.767720995922</v>
      </c>
      <c r="O5" s="4">
        <v>668.00200900000004</v>
      </c>
      <c r="P5" s="4">
        <v>0</v>
      </c>
      <c r="Q5" s="4">
        <v>2.1758000000000002</v>
      </c>
      <c r="R5" s="4">
        <v>33626.701999999997</v>
      </c>
      <c r="S5" s="4">
        <v>11789.684999999999</v>
      </c>
      <c r="T5" s="4">
        <v>1344.7184399999999</v>
      </c>
      <c r="U5" s="4"/>
      <c r="V5" s="4"/>
      <c r="W5" s="4"/>
      <c r="X5" s="4"/>
      <c r="Y5" s="4"/>
      <c r="Z5" s="4"/>
      <c r="AA5" s="4"/>
      <c r="AB5" s="28" t="str">
        <f>[1]PL!B$860</f>
        <v>1.(c)</v>
      </c>
      <c r="AC5" s="31" t="str">
        <f>[1]PL!C$860</f>
        <v>PGE Górnictwo i Energetyka Konwencjonalna S.A.</v>
      </c>
      <c r="AD5" s="31" t="str">
        <f>[1]PL!D$860</f>
        <v>PGE Górnictwo i Energetyka Konwencjonalna S.A., Oddział Elektrownia Turów</v>
      </c>
      <c r="AE5" s="31">
        <f>[1]PL!E$860</f>
        <v>198</v>
      </c>
      <c r="AF5" s="31" t="str">
        <f>[1]PL!F$860</f>
        <v>Młodych Energetyków  12</v>
      </c>
      <c r="AG5" s="31" t="str">
        <f>[1]PL!G$860</f>
        <v/>
      </c>
      <c r="AH5" s="31" t="str">
        <f>[1]PL!H$860</f>
        <v>Bogatynia</v>
      </c>
      <c r="AI5" s="31" t="str">
        <f>[1]PL!I$860</f>
        <v>59-916</v>
      </c>
      <c r="AJ5" s="31">
        <f>[1]PL!J$860</f>
        <v>11800</v>
      </c>
      <c r="AK5" s="31">
        <f>[1]PL!K$860</f>
        <v>33600</v>
      </c>
      <c r="AL5" s="31">
        <f>[1]PL!L$860</f>
        <v>1170</v>
      </c>
      <c r="AM5" s="31">
        <f>[1]PL!M$860</f>
        <v>10900</v>
      </c>
      <c r="AN5" s="42" t="s">
        <v>808</v>
      </c>
      <c r="AO5" s="31"/>
    </row>
    <row r="6" spans="1:41" s="24" customFormat="1">
      <c r="A6" s="4" t="s">
        <v>9795</v>
      </c>
      <c r="B6" s="4">
        <v>2012</v>
      </c>
      <c r="C6" s="4" t="s">
        <v>9814</v>
      </c>
      <c r="D6" s="4" t="s">
        <v>9815</v>
      </c>
      <c r="E6" s="4" t="s">
        <v>24</v>
      </c>
      <c r="F6" s="4">
        <v>4</v>
      </c>
      <c r="G6" s="4" t="s">
        <v>9816</v>
      </c>
      <c r="H6" s="4" t="s">
        <v>9817</v>
      </c>
      <c r="I6" s="4"/>
      <c r="J6" s="4"/>
      <c r="K6" s="4">
        <v>7408</v>
      </c>
      <c r="L6" s="4" t="s">
        <v>8</v>
      </c>
      <c r="M6" s="4">
        <v>4798.2772709991059</v>
      </c>
      <c r="N6" s="4">
        <v>104326.46237094507</v>
      </c>
      <c r="O6" s="4">
        <v>283.63613447</v>
      </c>
      <c r="P6" s="4">
        <v>0</v>
      </c>
      <c r="Q6" s="4">
        <v>0</v>
      </c>
      <c r="R6" s="4">
        <v>32488.475100000007</v>
      </c>
      <c r="S6" s="4">
        <v>18202.517599999999</v>
      </c>
      <c r="T6" s="4">
        <v>787.3103000000001</v>
      </c>
      <c r="U6" s="4"/>
      <c r="V6" s="4"/>
      <c r="W6" s="4"/>
      <c r="X6" s="4"/>
      <c r="Y6" s="4"/>
      <c r="Z6" s="4"/>
      <c r="AA6" s="4"/>
      <c r="AB6" s="28" t="str">
        <f>[1]PL!B$230</f>
        <v>1.(c)</v>
      </c>
      <c r="AC6" s="31" t="str">
        <f>[1]PL!C$230</f>
        <v>ENEA Spółka Akcyjna</v>
      </c>
      <c r="AD6" s="31" t="str">
        <f>[1]PL!D$230</f>
        <v>Elektrownia "KOZIENICE" S.A.</v>
      </c>
      <c r="AE6" s="31">
        <f>[1]PL!E$230</f>
        <v>4951</v>
      </c>
      <c r="AF6" s="31" t="str">
        <f>[1]PL!F$230</f>
        <v>-</v>
      </c>
      <c r="AG6" s="31" t="str">
        <f>[1]PL!G$230</f>
        <v/>
      </c>
      <c r="AH6" s="31" t="str">
        <f>[1]PL!H$230</f>
        <v>Świerże Górne</v>
      </c>
      <c r="AI6" s="31" t="str">
        <f>[1]PL!I$230</f>
        <v>26-900</v>
      </c>
      <c r="AJ6" s="31">
        <f>[1]PL!J$230</f>
        <v>18200</v>
      </c>
      <c r="AK6" s="31">
        <f>[1]PL!K$230</f>
        <v>32500</v>
      </c>
      <c r="AL6" s="31">
        <f>[1]PL!L$230</f>
        <v>787</v>
      </c>
      <c r="AM6" s="31">
        <f>[1]PL!M$230</f>
        <v>10400</v>
      </c>
      <c r="AN6" s="42" t="s">
        <v>808</v>
      </c>
      <c r="AO6" s="31"/>
    </row>
    <row r="7" spans="1:41" s="24" customFormat="1">
      <c r="A7" s="4" t="s">
        <v>9795</v>
      </c>
      <c r="B7" s="4">
        <v>2012</v>
      </c>
      <c r="C7" s="4" t="s">
        <v>9818</v>
      </c>
      <c r="D7" s="4" t="s">
        <v>9819</v>
      </c>
      <c r="E7" s="4" t="s">
        <v>31</v>
      </c>
      <c r="F7" s="4">
        <v>5</v>
      </c>
      <c r="G7" s="4" t="s">
        <v>9820</v>
      </c>
      <c r="H7" s="4" t="s">
        <v>9821</v>
      </c>
      <c r="I7" s="4"/>
      <c r="J7" s="4"/>
      <c r="K7" s="4">
        <v>4680.5</v>
      </c>
      <c r="L7" s="4" t="s">
        <v>8</v>
      </c>
      <c r="M7" s="4">
        <v>11644.439282224001</v>
      </c>
      <c r="N7" s="4">
        <v>67455.820456200003</v>
      </c>
      <c r="O7" s="4">
        <v>276.87442230479996</v>
      </c>
      <c r="P7" s="4">
        <v>0</v>
      </c>
      <c r="Q7" s="4">
        <v>0</v>
      </c>
      <c r="R7" s="4">
        <v>7527.134</v>
      </c>
      <c r="S7" s="4">
        <v>12287.041999999999</v>
      </c>
      <c r="T7" s="4">
        <v>697.096</v>
      </c>
      <c r="U7" s="4"/>
      <c r="V7" s="4"/>
      <c r="W7" s="4"/>
      <c r="X7" s="4"/>
      <c r="Y7" s="4"/>
      <c r="Z7" s="4"/>
      <c r="AA7" s="4"/>
      <c r="AB7" s="28" t="str">
        <f>[1]PL!B$247</f>
        <v>1.(c)</v>
      </c>
      <c r="AC7" s="31" t="str">
        <f>[1]PL!C$247</f>
        <v>-</v>
      </c>
      <c r="AD7" s="31" t="str">
        <f>[1]PL!D$247</f>
        <v>Elektrownia Połaniec Spółka Akcyjna - Grupa GDF SUEZ Energia Polska</v>
      </c>
      <c r="AE7" s="31">
        <f>[1]PL!E$247</f>
        <v>6672</v>
      </c>
      <c r="AF7" s="31" t="str">
        <f>[1]PL!F$247</f>
        <v>brak 26</v>
      </c>
      <c r="AG7" s="31" t="str">
        <f>[1]PL!G$247</f>
        <v/>
      </c>
      <c r="AH7" s="31" t="str">
        <f>[1]PL!H$247</f>
        <v xml:space="preserve">Zawada </v>
      </c>
      <c r="AI7" s="31" t="str">
        <f>[1]PL!I$247</f>
        <v>28-230</v>
      </c>
      <c r="AJ7" s="31">
        <f>[1]PL!J$247</f>
        <v>12300</v>
      </c>
      <c r="AK7" s="31">
        <f>[1]PL!K$247</f>
        <v>7530</v>
      </c>
      <c r="AL7" s="31">
        <f>[1]PL!L$247</f>
        <v>297</v>
      </c>
      <c r="AM7" s="31">
        <f>[1]PL!M$247</f>
        <v>6430</v>
      </c>
      <c r="AN7" s="42" t="s">
        <v>808</v>
      </c>
      <c r="AO7" s="31"/>
    </row>
    <row r="8" spans="1:41" s="24" customFormat="1">
      <c r="A8" s="4" t="s">
        <v>9795</v>
      </c>
      <c r="B8" s="4">
        <v>2012</v>
      </c>
      <c r="C8" s="4" t="s">
        <v>9822</v>
      </c>
      <c r="D8" s="4" t="s">
        <v>9823</v>
      </c>
      <c r="E8" s="4" t="s">
        <v>37</v>
      </c>
      <c r="F8" s="4">
        <v>6</v>
      </c>
      <c r="G8" s="4" t="s">
        <v>9824</v>
      </c>
      <c r="H8" s="4" t="s">
        <v>9825</v>
      </c>
      <c r="I8" s="4"/>
      <c r="J8" s="4"/>
      <c r="K8" s="4">
        <v>4712</v>
      </c>
      <c r="L8" s="4" t="s">
        <v>8</v>
      </c>
      <c r="M8" s="4">
        <v>9411.233489960001</v>
      </c>
      <c r="N8" s="4">
        <v>85032.524790399999</v>
      </c>
      <c r="O8" s="4">
        <v>378.77287794</v>
      </c>
      <c r="P8" s="4">
        <v>0</v>
      </c>
      <c r="Q8" s="4">
        <v>0</v>
      </c>
      <c r="R8" s="4">
        <v>23464.039939999999</v>
      </c>
      <c r="S8" s="4">
        <v>15592.600919999999</v>
      </c>
      <c r="T8" s="4">
        <v>814.06952999999987</v>
      </c>
      <c r="U8" s="4"/>
      <c r="V8" s="4"/>
      <c r="W8" s="4"/>
      <c r="X8" s="4"/>
      <c r="Y8" s="4"/>
      <c r="Z8" s="4"/>
      <c r="AA8" s="4"/>
      <c r="AB8" s="28" t="str">
        <f>[1]PL!B$670</f>
        <v>1.(c)</v>
      </c>
      <c r="AC8" s="31" t="str">
        <f>[1]PL!C$670</f>
        <v>-</v>
      </c>
      <c r="AD8" s="31" t="str">
        <f>[1]PL!D$670</f>
        <v>EDF Rybnik S.A.</v>
      </c>
      <c r="AE8" s="31">
        <f>[1]PL!E$670</f>
        <v>6461</v>
      </c>
      <c r="AF8" s="31" t="str">
        <f>[1]PL!F$670</f>
        <v>Podmiejska brak</v>
      </c>
      <c r="AG8" s="31" t="str">
        <f>[1]PL!G$670</f>
        <v/>
      </c>
      <c r="AH8" s="31" t="str">
        <f>[1]PL!H$670</f>
        <v>Rybnik</v>
      </c>
      <c r="AI8" s="31" t="str">
        <f>[1]PL!I$670</f>
        <v>44-207</v>
      </c>
      <c r="AJ8" s="31">
        <f>[1]PL!J$670</f>
        <v>15600</v>
      </c>
      <c r="AK8" s="31">
        <f>[1]PL!K$670</f>
        <v>23500</v>
      </c>
      <c r="AL8" s="31">
        <f>[1]PL!L$670</f>
        <v>451</v>
      </c>
      <c r="AM8" s="31">
        <f>[1]PL!M$670</f>
        <v>7930</v>
      </c>
      <c r="AN8" s="42" t="s">
        <v>808</v>
      </c>
      <c r="AO8" s="31"/>
    </row>
    <row r="9" spans="1:41" s="24" customFormat="1">
      <c r="A9" s="4" t="s">
        <v>9795</v>
      </c>
      <c r="B9" s="4">
        <v>2012</v>
      </c>
      <c r="C9" s="4" t="s">
        <v>9826</v>
      </c>
      <c r="D9" s="4" t="s">
        <v>9827</v>
      </c>
      <c r="E9" s="4" t="s">
        <v>41</v>
      </c>
      <c r="F9" s="4">
        <v>7</v>
      </c>
      <c r="G9" s="4" t="s">
        <v>9828</v>
      </c>
      <c r="H9" s="4" t="s">
        <v>9829</v>
      </c>
      <c r="I9" s="4"/>
      <c r="J9" s="4"/>
      <c r="K9" s="4">
        <v>1551</v>
      </c>
      <c r="L9" s="4" t="s">
        <v>8</v>
      </c>
      <c r="M9" s="4">
        <v>2450.1030840100002</v>
      </c>
      <c r="N9" s="4">
        <v>10371.101206829999</v>
      </c>
      <c r="O9" s="4">
        <v>56.533949999999997</v>
      </c>
      <c r="P9" s="4">
        <v>0</v>
      </c>
      <c r="Q9" s="4">
        <v>0</v>
      </c>
      <c r="R9" s="4">
        <v>4805.1604100000004</v>
      </c>
      <c r="S9" s="4">
        <v>2680.3025600000001</v>
      </c>
      <c r="T9" s="4">
        <v>213.47864999999999</v>
      </c>
      <c r="U9" s="4"/>
      <c r="V9" s="4"/>
      <c r="W9" s="4"/>
      <c r="X9" s="4"/>
      <c r="Y9" s="4"/>
      <c r="Z9" s="4"/>
      <c r="AA9" s="4"/>
      <c r="AB9" s="28" t="str">
        <f>[1]PL!B$279</f>
        <v>1.(c)</v>
      </c>
      <c r="AC9" s="31" t="str">
        <f>[1]PL!C$279</f>
        <v>CEZ Poland Distribution B.V.</v>
      </c>
      <c r="AD9" s="31" t="str">
        <f>[1]PL!D$279</f>
        <v>Elektrownia Skawina S.A.</v>
      </c>
      <c r="AE9" s="31">
        <f>[1]PL!E$279</f>
        <v>4646</v>
      </c>
      <c r="AF9" s="31" t="str">
        <f>[1]PL!F$279</f>
        <v>Piłsudskiego 10</v>
      </c>
      <c r="AG9" s="31" t="str">
        <f>[1]PL!G$279</f>
        <v/>
      </c>
      <c r="AH9" s="31" t="str">
        <f>[1]PL!H$279</f>
        <v>Skawina</v>
      </c>
      <c r="AI9" s="31" t="str">
        <f>[1]PL!I$279</f>
        <v>32-050</v>
      </c>
      <c r="AJ9" s="31">
        <f>[1]PL!J$279</f>
        <v>2680</v>
      </c>
      <c r="AK9" s="31">
        <f>[1]PL!K$279</f>
        <v>4800</v>
      </c>
      <c r="AL9" s="31">
        <f>[1]PL!L$279</f>
        <v>209</v>
      </c>
      <c r="AM9" s="31">
        <f>[1]PL!M$279</f>
        <v>1240</v>
      </c>
      <c r="AN9" s="42" t="s">
        <v>808</v>
      </c>
      <c r="AO9" s="31"/>
    </row>
    <row r="10" spans="1:41" s="24" customFormat="1">
      <c r="A10" s="4" t="s">
        <v>9795</v>
      </c>
      <c r="B10" s="4">
        <v>2012</v>
      </c>
      <c r="C10" s="4" t="s">
        <v>9830</v>
      </c>
      <c r="D10" s="4" t="s">
        <v>9831</v>
      </c>
      <c r="E10" s="4" t="s">
        <v>45</v>
      </c>
      <c r="F10" s="4">
        <v>8</v>
      </c>
      <c r="G10" s="4" t="s">
        <v>9832</v>
      </c>
      <c r="H10" s="4" t="s">
        <v>9833</v>
      </c>
      <c r="I10" s="4"/>
      <c r="J10" s="4"/>
      <c r="K10" s="4">
        <v>1139.7</v>
      </c>
      <c r="L10" s="4" t="s">
        <v>8</v>
      </c>
      <c r="M10" s="4">
        <v>1121.368221800486</v>
      </c>
      <c r="N10" s="4">
        <v>9846.6258434053379</v>
      </c>
      <c r="O10" s="4">
        <v>0</v>
      </c>
      <c r="P10" s="4">
        <v>137.799131149</v>
      </c>
      <c r="Q10" s="4">
        <v>0</v>
      </c>
      <c r="R10" s="4">
        <v>3928.65</v>
      </c>
      <c r="S10" s="4">
        <v>2019.1130000000001</v>
      </c>
      <c r="T10" s="4">
        <v>130.66800000000001</v>
      </c>
      <c r="U10" s="4"/>
      <c r="V10" s="4"/>
      <c r="W10" s="4"/>
      <c r="X10" s="4"/>
      <c r="Y10" s="4"/>
      <c r="Z10" s="4"/>
      <c r="AA10" s="4"/>
      <c r="AB10" s="28" t="str">
        <f>[1]PL!B$391</f>
        <v>1.(c)</v>
      </c>
      <c r="AC10" s="31" t="str">
        <f>[1]PL!C$391</f>
        <v>TAURON Polska Energia S.A.</v>
      </c>
      <c r="AD10" s="31" t="str">
        <f>[1]PL!D$391</f>
        <v>TAURON Wytwarzanie Spółka Akcyjna – Oddział Elektrownia Stalowa Wola w Stalowej Woli</v>
      </c>
      <c r="AE10" s="31">
        <f>[1]PL!E$391</f>
        <v>5214</v>
      </c>
      <c r="AF10" s="31" t="str">
        <f>[1]PL!F$391</f>
        <v>Energetyków 13</v>
      </c>
      <c r="AG10" s="31" t="str">
        <f>[1]PL!G$391</f>
        <v/>
      </c>
      <c r="AH10" s="31" t="str">
        <f>[1]PL!H$391</f>
        <v>Stalowa Wola</v>
      </c>
      <c r="AI10" s="31" t="str">
        <f>[1]PL!I$391</f>
        <v>37-450</v>
      </c>
      <c r="AJ10" s="31">
        <f>[1]PL!J$391</f>
        <v>2020</v>
      </c>
      <c r="AK10" s="31">
        <f>[1]PL!K$391</f>
        <v>3930</v>
      </c>
      <c r="AL10" s="31">
        <f>[1]PL!L$391</f>
        <v>111</v>
      </c>
      <c r="AM10" s="31">
        <f>[1]PL!M$391</f>
        <v>1040</v>
      </c>
      <c r="AN10" s="42" t="s">
        <v>808</v>
      </c>
      <c r="AO10" s="31"/>
    </row>
    <row r="11" spans="1:41" s="24" customFormat="1">
      <c r="A11" s="4" t="s">
        <v>9795</v>
      </c>
      <c r="B11" s="4">
        <v>2012</v>
      </c>
      <c r="C11" s="4" t="s">
        <v>9834</v>
      </c>
      <c r="D11" s="4" t="s">
        <v>9835</v>
      </c>
      <c r="E11" s="4" t="s">
        <v>49</v>
      </c>
      <c r="F11" s="4">
        <v>9</v>
      </c>
      <c r="G11" s="4" t="s">
        <v>9836</v>
      </c>
      <c r="H11" s="4" t="s">
        <v>9837</v>
      </c>
      <c r="I11" s="4"/>
      <c r="J11" s="4"/>
      <c r="K11" s="4">
        <v>3360</v>
      </c>
      <c r="L11" s="4" t="s">
        <v>8</v>
      </c>
      <c r="M11" s="4">
        <v>1789.3211866800002</v>
      </c>
      <c r="N11" s="4">
        <v>61322.572278889995</v>
      </c>
      <c r="O11" s="4">
        <v>343.94969406000001</v>
      </c>
      <c r="P11" s="4">
        <v>0</v>
      </c>
      <c r="Q11" s="4">
        <v>0</v>
      </c>
      <c r="R11" s="4">
        <v>5874.6670000000004</v>
      </c>
      <c r="S11" s="4">
        <v>9229.9004999999997</v>
      </c>
      <c r="T11" s="4">
        <v>189.78810000000001</v>
      </c>
      <c r="U11" s="4"/>
      <c r="V11" s="4"/>
      <c r="W11" s="4"/>
      <c r="X11" s="4"/>
      <c r="Y11" s="4"/>
      <c r="Z11" s="4"/>
      <c r="AA11" s="4"/>
      <c r="AB11" s="41" t="str">
        <f>[1]PL!B$641</f>
        <v>1.(c)</v>
      </c>
      <c r="AC11" s="24" t="str">
        <f>[1]PL!C$641</f>
        <v>TAURON POLSKA ENERGIA S.A.</v>
      </c>
      <c r="AD11" s="24" t="str">
        <f>[1]PL!D$641</f>
        <v>Tauron Wytwarzanie  Spólka Akcyjna-Oddział Elektrownia Jaworzno III w Jaworznie</v>
      </c>
      <c r="AE11" s="24">
        <f>[1]PL!E$641</f>
        <v>6497</v>
      </c>
      <c r="AF11" s="24" t="str">
        <f>[1]PL!F$641</f>
        <v>Promienna 51</v>
      </c>
      <c r="AG11" s="24" t="str">
        <f>[1]PL!G$641</f>
        <v/>
      </c>
      <c r="AH11" s="24" t="str">
        <f>[1]PL!H$641</f>
        <v>Jaworzno</v>
      </c>
      <c r="AI11" s="24" t="str">
        <f>[1]PL!I$641</f>
        <v>43-603</v>
      </c>
      <c r="AJ11" s="24">
        <f>[1]PL!J$641</f>
        <v>9230</v>
      </c>
      <c r="AK11" s="24">
        <f>[1]PL!K$641</f>
        <v>5870</v>
      </c>
      <c r="AL11" s="24">
        <f>[1]PL!L$641</f>
        <v>156</v>
      </c>
      <c r="AM11" s="24">
        <f>[1]PL!M$641</f>
        <v>5920</v>
      </c>
      <c r="AN11" s="23" t="s">
        <v>808</v>
      </c>
    </row>
    <row r="12" spans="1:41" s="24" customFormat="1">
      <c r="A12" s="4" t="s">
        <v>9795</v>
      </c>
      <c r="B12" s="4">
        <v>2012</v>
      </c>
      <c r="C12" s="4" t="s">
        <v>9838</v>
      </c>
      <c r="D12" s="4" t="s">
        <v>9839</v>
      </c>
      <c r="E12" s="4" t="s">
        <v>54</v>
      </c>
      <c r="F12" s="4">
        <v>10</v>
      </c>
      <c r="G12" s="4" t="s">
        <v>9840</v>
      </c>
      <c r="H12" s="4" t="s">
        <v>9841</v>
      </c>
      <c r="I12" s="4"/>
      <c r="J12" s="4"/>
      <c r="K12" s="4">
        <v>628.79999999999995</v>
      </c>
      <c r="L12" s="4" t="s">
        <v>8</v>
      </c>
      <c r="M12" s="4">
        <v>0</v>
      </c>
      <c r="N12" s="4">
        <v>0</v>
      </c>
      <c r="O12" s="4">
        <v>0</v>
      </c>
      <c r="P12" s="4">
        <v>0</v>
      </c>
      <c r="Q12" s="4">
        <v>5816.2824067900001</v>
      </c>
      <c r="R12" s="4">
        <v>27.026450000000001</v>
      </c>
      <c r="S12" s="4">
        <v>516.96749999999997</v>
      </c>
      <c r="T12" s="4">
        <v>3.3428400000000003</v>
      </c>
      <c r="U12" s="4"/>
      <c r="V12" s="4"/>
      <c r="W12" s="4"/>
      <c r="X12" s="4"/>
      <c r="Y12" s="4"/>
      <c r="Z12" s="4"/>
      <c r="AA12" s="4"/>
      <c r="AB12" s="41" t="str">
        <f>[1]PL!B$727</f>
        <v>1.(c)</v>
      </c>
      <c r="AC12" s="24" t="str">
        <f>[1]PL!C$727</f>
        <v>TAURON Polska Energia S.A.</v>
      </c>
      <c r="AD12" s="24" t="str">
        <f>[1]PL!D$727</f>
        <v>TAURON Wytwarzanie Spółka Akcyjna -Oddział Elektrownia Blachownia w Kędzierzynie-Koźlu</v>
      </c>
      <c r="AE12" s="24">
        <f>[1]PL!E$727</f>
        <v>5105</v>
      </c>
      <c r="AF12" s="24" t="str">
        <f>[1]PL!F$727</f>
        <v>Energetyków 11</v>
      </c>
      <c r="AG12" s="24" t="str">
        <f>[1]PL!G$727</f>
        <v/>
      </c>
      <c r="AH12" s="24" t="str">
        <f>[1]PL!H$727</f>
        <v>Kędzierzyn Koźle</v>
      </c>
      <c r="AI12" s="24" t="str">
        <f>[1]PL!I$727</f>
        <v>47-225</v>
      </c>
      <c r="AJ12" s="24">
        <f>[1]PL!J$727</f>
        <v>517</v>
      </c>
      <c r="AK12" s="24">
        <f>[1]PL!K$727</f>
        <v>0</v>
      </c>
      <c r="AL12" s="24">
        <f>[1]PL!L$727</f>
        <v>0</v>
      </c>
      <c r="AM12" s="24">
        <f>[1]PL!M$727</f>
        <v>278</v>
      </c>
      <c r="AN12" s="23" t="s">
        <v>808</v>
      </c>
    </row>
    <row r="13" spans="1:41" s="24" customFormat="1">
      <c r="A13" s="4" t="s">
        <v>9795</v>
      </c>
      <c r="B13" s="4">
        <v>2012</v>
      </c>
      <c r="C13" s="4" t="s">
        <v>9842</v>
      </c>
      <c r="D13" s="4" t="s">
        <v>9843</v>
      </c>
      <c r="E13" s="4" t="s">
        <v>59</v>
      </c>
      <c r="F13" s="4">
        <v>11</v>
      </c>
      <c r="G13" s="4" t="s">
        <v>9844</v>
      </c>
      <c r="H13" s="4" t="s">
        <v>9845</v>
      </c>
      <c r="I13" s="4"/>
      <c r="J13" s="4"/>
      <c r="K13" s="4">
        <v>547.6</v>
      </c>
      <c r="L13" s="4" t="s">
        <v>8</v>
      </c>
      <c r="M13" s="4">
        <v>1664.4543201730958</v>
      </c>
      <c r="N13" s="4">
        <v>7669.8136852827993</v>
      </c>
      <c r="O13" s="4">
        <v>25.656632688419997</v>
      </c>
      <c r="P13" s="4">
        <v>0</v>
      </c>
      <c r="Q13" s="4">
        <v>0</v>
      </c>
      <c r="R13" s="4">
        <v>1781.1816000000001</v>
      </c>
      <c r="S13" s="4">
        <v>875.72570000000007</v>
      </c>
      <c r="T13" s="4">
        <v>83.168600000000012</v>
      </c>
      <c r="U13" s="4"/>
      <c r="V13" s="4"/>
      <c r="W13" s="4"/>
      <c r="X13" s="4"/>
      <c r="Y13" s="4"/>
      <c r="Z13" s="4"/>
      <c r="AA13" s="4"/>
      <c r="AB13" s="28" t="str">
        <f>[1]PL!B$642</f>
        <v>1.(c)</v>
      </c>
      <c r="AC13" s="31" t="str">
        <f>[1]PL!C$642</f>
        <v>TAURON POLSKA ENERGIA S.A.</v>
      </c>
      <c r="AD13" s="31" t="str">
        <f>[1]PL!D$642</f>
        <v>Tauron Wytwarzanie Spółka Akcyjna-Oddział Elektrownia Jaworzno II w Jaworznie</v>
      </c>
      <c r="AE13" s="31">
        <f>[1]PL!E$642</f>
        <v>6493</v>
      </c>
      <c r="AF13" s="31" t="str">
        <f>[1]PL!F$642</f>
        <v>Energetyków 15</v>
      </c>
      <c r="AG13" s="31" t="str">
        <f>[1]PL!G$642</f>
        <v/>
      </c>
      <c r="AH13" s="31" t="str">
        <f>[1]PL!H$642</f>
        <v>Jaworzno</v>
      </c>
      <c r="AI13" s="31" t="str">
        <f>[1]PL!I$642</f>
        <v>43-603</v>
      </c>
      <c r="AJ13" s="31">
        <f>[1]PL!J$642</f>
        <v>876</v>
      </c>
      <c r="AK13" s="31">
        <f>[1]PL!K$642</f>
        <v>1780</v>
      </c>
      <c r="AL13" s="31">
        <f>[1]PL!L$642</f>
        <v>86.2</v>
      </c>
      <c r="AM13" s="31">
        <f>[1]PL!M$642</f>
        <v>768</v>
      </c>
      <c r="AN13" s="42" t="s">
        <v>808</v>
      </c>
      <c r="AO13" s="31"/>
    </row>
    <row r="14" spans="1:41" s="24" customFormat="1">
      <c r="A14" s="4" t="s">
        <v>9795</v>
      </c>
      <c r="B14" s="4">
        <v>2012</v>
      </c>
      <c r="C14" s="4" t="s">
        <v>9846</v>
      </c>
      <c r="D14" s="4" t="s">
        <v>9847</v>
      </c>
      <c r="E14" s="4" t="s">
        <v>63</v>
      </c>
      <c r="F14" s="4">
        <v>12</v>
      </c>
      <c r="G14" s="4" t="s">
        <v>9848</v>
      </c>
      <c r="H14" s="4" t="s">
        <v>9849</v>
      </c>
      <c r="I14" s="4"/>
      <c r="J14" s="4"/>
      <c r="K14" s="4">
        <v>2920</v>
      </c>
      <c r="L14" s="4" t="s">
        <v>8</v>
      </c>
      <c r="M14" s="4">
        <v>1881.6069727200002</v>
      </c>
      <c r="N14" s="4">
        <v>42369.770679360001</v>
      </c>
      <c r="O14" s="4">
        <v>394.27194006000002</v>
      </c>
      <c r="P14" s="4">
        <v>0</v>
      </c>
      <c r="Q14" s="4">
        <v>0</v>
      </c>
      <c r="R14" s="4">
        <v>5306.4809999999998</v>
      </c>
      <c r="S14" s="4">
        <v>6698.3149999999996</v>
      </c>
      <c r="T14" s="4">
        <v>350.94799999999998</v>
      </c>
      <c r="U14" s="4"/>
      <c r="V14" s="4"/>
      <c r="W14" s="4"/>
      <c r="X14" s="4"/>
      <c r="Y14" s="4"/>
      <c r="Z14" s="4"/>
      <c r="AA14" s="4"/>
      <c r="AB14" s="41" t="str">
        <f>[1]PL!B$602</f>
        <v>1.(c)</v>
      </c>
      <c r="AC14" s="24" t="str">
        <f>[1]PL!C$602</f>
        <v>TAURON POLSKA ENERGIA S.A.</v>
      </c>
      <c r="AD14" s="24" t="str">
        <f>[1]PL!D$602</f>
        <v>TAURON Wytwarzanie Spółka Akcyjna-Oddział Elektrownia Łaziska</v>
      </c>
      <c r="AE14" s="24">
        <f>[1]PL!E$602</f>
        <v>6494</v>
      </c>
      <c r="AF14" s="24" t="str">
        <f>[1]PL!F$602</f>
        <v>Wyzwolenia 30</v>
      </c>
      <c r="AG14" s="24" t="str">
        <f>[1]PL!G$602</f>
        <v/>
      </c>
      <c r="AH14" s="24" t="str">
        <f>[1]PL!H$602</f>
        <v>Łaziska Górne</v>
      </c>
      <c r="AI14" s="24" t="str">
        <f>[1]PL!I$602</f>
        <v>43-170</v>
      </c>
      <c r="AJ14" s="24">
        <f>[1]PL!J$602</f>
        <v>6700</v>
      </c>
      <c r="AK14" s="24">
        <f>[1]PL!K$602</f>
        <v>5310</v>
      </c>
      <c r="AL14" s="24">
        <f>[1]PL!L$602</f>
        <v>248</v>
      </c>
      <c r="AM14" s="24">
        <f>[1]PL!M$602</f>
        <v>4000</v>
      </c>
      <c r="AN14" s="23" t="s">
        <v>808</v>
      </c>
    </row>
    <row r="15" spans="1:41" s="24" customFormat="1">
      <c r="A15" s="4" t="s">
        <v>9795</v>
      </c>
      <c r="B15" s="4">
        <v>2012</v>
      </c>
      <c r="C15" s="4" t="s">
        <v>9850</v>
      </c>
      <c r="D15" s="4" t="s">
        <v>9851</v>
      </c>
      <c r="E15" s="4" t="s">
        <v>69</v>
      </c>
      <c r="F15" s="4">
        <v>13</v>
      </c>
      <c r="G15" s="4" t="s">
        <v>9852</v>
      </c>
      <c r="H15" s="4" t="s">
        <v>9853</v>
      </c>
      <c r="I15" s="4"/>
      <c r="J15" s="4"/>
      <c r="K15" s="4">
        <v>695.6</v>
      </c>
      <c r="L15" s="4" t="s">
        <v>8</v>
      </c>
      <c r="M15" s="4">
        <v>0</v>
      </c>
      <c r="N15" s="4">
        <v>0</v>
      </c>
      <c r="O15" s="4">
        <v>0</v>
      </c>
      <c r="P15" s="4">
        <v>0</v>
      </c>
      <c r="Q15" s="4">
        <v>0</v>
      </c>
      <c r="R15" s="4">
        <v>0</v>
      </c>
      <c r="S15" s="4">
        <v>0</v>
      </c>
      <c r="T15" s="4">
        <v>0</v>
      </c>
      <c r="U15" s="4"/>
      <c r="V15" s="4"/>
      <c r="W15" s="4"/>
      <c r="X15" s="4"/>
      <c r="Y15" s="4"/>
      <c r="Z15" s="4"/>
      <c r="AA15" s="4"/>
      <c r="AB15" s="28" t="str">
        <f>[1]PL!B$511</f>
        <v>1.(c)</v>
      </c>
      <c r="AC15" s="31" t="str">
        <f>[1]PL!C$511</f>
        <v>TAURON POLSKA ENERGIA S.A.</v>
      </c>
      <c r="AD15" s="31" t="str">
        <f>[1]PL!D$511</f>
        <v>TAURON Wytarzanie Spólka Akcyjna-Oddział Elektrownia Halemba</v>
      </c>
      <c r="AE15" s="31">
        <f>[1]PL!E$511</f>
        <v>6491</v>
      </c>
      <c r="AF15" s="31" t="str">
        <f>[1]PL!F$511</f>
        <v>Skargi 67</v>
      </c>
      <c r="AG15" s="31" t="str">
        <f>[1]PL!G$511</f>
        <v/>
      </c>
      <c r="AH15" s="31" t="str">
        <f>[1]PL!H$511</f>
        <v>Ruda Śląska</v>
      </c>
      <c r="AI15" s="31" t="str">
        <f>[1]PL!I$511</f>
        <v>41-706</v>
      </c>
      <c r="AJ15" s="31">
        <f>[1]PL!J$511</f>
        <v>123</v>
      </c>
      <c r="AK15" s="31">
        <f>[1]PL!K$511</f>
        <v>450</v>
      </c>
      <c r="AL15" s="31">
        <f>[1]PL!L$511</f>
        <v>54.6</v>
      </c>
      <c r="AM15" s="31">
        <f>[1]PL!M$511</f>
        <v>0</v>
      </c>
      <c r="AN15" s="42" t="s">
        <v>808</v>
      </c>
      <c r="AO15" s="31"/>
    </row>
    <row r="16" spans="1:41" s="24" customFormat="1">
      <c r="A16" s="4" t="s">
        <v>9795</v>
      </c>
      <c r="B16" s="4">
        <v>2012</v>
      </c>
      <c r="C16" s="4" t="s">
        <v>9854</v>
      </c>
      <c r="D16" s="4" t="s">
        <v>9855</v>
      </c>
      <c r="E16" s="4" t="s">
        <v>75</v>
      </c>
      <c r="F16" s="4">
        <v>14</v>
      </c>
      <c r="G16" s="4" t="s">
        <v>9856</v>
      </c>
      <c r="H16" s="4" t="s">
        <v>9857</v>
      </c>
      <c r="I16" s="4"/>
      <c r="J16" s="4"/>
      <c r="K16" s="4">
        <v>2373</v>
      </c>
      <c r="L16" s="4" t="s">
        <v>8</v>
      </c>
      <c r="M16" s="4">
        <v>0</v>
      </c>
      <c r="N16" s="4">
        <v>38163.094291000001</v>
      </c>
      <c r="O16" s="4">
        <v>251.40858020000002</v>
      </c>
      <c r="P16" s="4">
        <v>0</v>
      </c>
      <c r="Q16" s="4">
        <v>0</v>
      </c>
      <c r="R16" s="4">
        <v>3817.8609000000001</v>
      </c>
      <c r="S16" s="4">
        <v>5678.3293400000002</v>
      </c>
      <c r="T16" s="4">
        <v>243.27</v>
      </c>
      <c r="U16" s="4"/>
      <c r="V16" s="4"/>
      <c r="W16" s="4"/>
      <c r="X16" s="4"/>
      <c r="Y16" s="4"/>
      <c r="Z16" s="4"/>
      <c r="AA16" s="4"/>
      <c r="AB16" s="28" t="str">
        <f>[1]PL!B$569</f>
        <v>1.(c)</v>
      </c>
      <c r="AC16" s="31" t="str">
        <f>[1]PL!C$569</f>
        <v>TAURON POLSKA ENERGIA S.A.</v>
      </c>
      <c r="AD16" s="31" t="str">
        <f>[1]PL!D$569</f>
        <v>Tauron Wytwarzanie S.A., Oddział Elektrownia Łagisza w Będzinie</v>
      </c>
      <c r="AE16" s="31">
        <f>[1]PL!E$569</f>
        <v>6492</v>
      </c>
      <c r="AF16" s="31" t="str">
        <f>[1]PL!F$569</f>
        <v>Pokoju 14</v>
      </c>
      <c r="AG16" s="31" t="str">
        <f>[1]PL!G$569</f>
        <v/>
      </c>
      <c r="AH16" s="31" t="str">
        <f>[1]PL!H$569</f>
        <v>Będzin</v>
      </c>
      <c r="AI16" s="31" t="str">
        <f>[1]PL!I$569</f>
        <v>42-504</v>
      </c>
      <c r="AJ16" s="31">
        <f>[1]PL!J$569</f>
        <v>5680</v>
      </c>
      <c r="AK16" s="31">
        <f>[1]PL!K$569</f>
        <v>3820</v>
      </c>
      <c r="AL16" s="31">
        <f>[1]PL!L$569</f>
        <v>182</v>
      </c>
      <c r="AM16" s="31">
        <f>[1]PL!M$569</f>
        <v>3550</v>
      </c>
      <c r="AN16" s="42" t="s">
        <v>808</v>
      </c>
      <c r="AO16" s="31"/>
    </row>
    <row r="17" spans="1:41" s="24" customFormat="1">
      <c r="A17" s="4" t="s">
        <v>9795</v>
      </c>
      <c r="B17" s="4">
        <v>2012</v>
      </c>
      <c r="C17" s="4" t="s">
        <v>9858</v>
      </c>
      <c r="D17" s="4" t="s">
        <v>9859</v>
      </c>
      <c r="E17" s="4" t="s">
        <v>80</v>
      </c>
      <c r="F17" s="4">
        <v>15</v>
      </c>
      <c r="G17" s="4" t="s">
        <v>9860</v>
      </c>
      <c r="H17" s="4" t="s">
        <v>9861</v>
      </c>
      <c r="I17" s="4"/>
      <c r="J17" s="4"/>
      <c r="K17" s="4">
        <v>1762.4</v>
      </c>
      <c r="L17" s="4" t="s">
        <v>8</v>
      </c>
      <c r="M17" s="4">
        <v>1316.6646588200001</v>
      </c>
      <c r="N17" s="4">
        <v>18575.418412519997</v>
      </c>
      <c r="O17" s="4">
        <v>155.36005295999999</v>
      </c>
      <c r="P17" s="4">
        <v>0</v>
      </c>
      <c r="Q17" s="4">
        <v>0</v>
      </c>
      <c r="R17" s="4">
        <v>5901.4337000000005</v>
      </c>
      <c r="S17" s="4">
        <v>2416.7673</v>
      </c>
      <c r="T17" s="4">
        <v>224.91090000000003</v>
      </c>
      <c r="U17" s="4"/>
      <c r="V17" s="4"/>
      <c r="W17" s="4"/>
      <c r="X17" s="4"/>
      <c r="Y17" s="4"/>
      <c r="Z17" s="4"/>
      <c r="AA17" s="4"/>
      <c r="AB17" s="28" t="str">
        <f>[1]PL!B$303</f>
        <v>1.(c)</v>
      </c>
      <c r="AC17" s="31" t="str">
        <f>[1]PL!C$303</f>
        <v xml:space="preserve">TAURON Polska Energia S.A. </v>
      </c>
      <c r="AD17" s="31" t="str">
        <f>[1]PL!D$303</f>
        <v xml:space="preserve">TAURON Wytwarzanie Spółka Akcyjna - Oddział Elektrownia Siersza w Trzebini </v>
      </c>
      <c r="AE17" s="31">
        <f>[1]PL!E$303</f>
        <v>4663</v>
      </c>
      <c r="AF17" s="31" t="str">
        <f>[1]PL!F$303</f>
        <v>-</v>
      </c>
      <c r="AG17" s="31" t="str">
        <f>[1]PL!G$303</f>
        <v/>
      </c>
      <c r="AH17" s="31" t="str">
        <f>[1]PL!H$303</f>
        <v>Trzebinia</v>
      </c>
      <c r="AI17" s="31" t="str">
        <f>[1]PL!I$303</f>
        <v>32-541</v>
      </c>
      <c r="AJ17" s="31">
        <f>[1]PL!J$303</f>
        <v>2420</v>
      </c>
      <c r="AK17" s="31">
        <f>[1]PL!K$303</f>
        <v>5900</v>
      </c>
      <c r="AL17" s="31">
        <f>[1]PL!L$303</f>
        <v>168</v>
      </c>
      <c r="AM17" s="31">
        <f>[1]PL!M$303</f>
        <v>1820</v>
      </c>
      <c r="AN17" s="42" t="s">
        <v>808</v>
      </c>
      <c r="AO17" s="31"/>
    </row>
    <row r="18" spans="1:41" s="24" customFormat="1">
      <c r="A18" s="4" t="s">
        <v>9795</v>
      </c>
      <c r="B18" s="4">
        <v>2012</v>
      </c>
      <c r="C18" s="4" t="s">
        <v>9862</v>
      </c>
      <c r="D18" s="4" t="s">
        <v>9863</v>
      </c>
      <c r="E18" s="4" t="s">
        <v>84</v>
      </c>
      <c r="F18" s="4">
        <v>16</v>
      </c>
      <c r="G18" s="4" t="s">
        <v>9864</v>
      </c>
      <c r="H18" s="4" t="s">
        <v>9865</v>
      </c>
      <c r="I18" s="4"/>
      <c r="J18" s="4"/>
      <c r="K18" s="4">
        <v>4504.66</v>
      </c>
      <c r="L18" s="4" t="s">
        <v>8</v>
      </c>
      <c r="M18" s="4">
        <v>1815.3951220000001</v>
      </c>
      <c r="N18" s="4">
        <v>51526.510305999996</v>
      </c>
      <c r="O18" s="4">
        <v>421.559888</v>
      </c>
      <c r="P18" s="4">
        <v>0</v>
      </c>
      <c r="Q18" s="4">
        <v>0</v>
      </c>
      <c r="R18" s="4">
        <v>7953.99</v>
      </c>
      <c r="S18" s="4">
        <v>9765.99</v>
      </c>
      <c r="T18" s="4">
        <v>154.83600000000001</v>
      </c>
      <c r="U18" s="4"/>
      <c r="V18" s="4"/>
      <c r="W18" s="4"/>
      <c r="X18" s="4"/>
      <c r="Y18" s="4"/>
      <c r="Z18" s="4"/>
      <c r="AA18" s="4"/>
      <c r="AB18" s="28" t="str">
        <f>[1]PL!B$1115</f>
        <v>1.(c)</v>
      </c>
      <c r="AC18" s="31" t="str">
        <f>[1]PL!C$1115</f>
        <v>-</v>
      </c>
      <c r="AD18" s="31" t="str">
        <f>[1]PL!D$1115</f>
        <v>PGE Górnictwo i Energetyka Konwencjonalna S.A., Oddział Zespół Elektrowni Dolna Odra</v>
      </c>
      <c r="AE18" s="31">
        <f>[1]PL!E$1115</f>
        <v>7121</v>
      </c>
      <c r="AF18" s="31" t="str">
        <f>[1]PL!F$1115</f>
        <v>brak 76</v>
      </c>
      <c r="AG18" s="31" t="str">
        <f>[1]PL!G$1115</f>
        <v/>
      </c>
      <c r="AH18" s="31" t="str">
        <f>[1]PL!H$1115</f>
        <v>Nowe Czarnowo</v>
      </c>
      <c r="AI18" s="31" t="str">
        <f>[1]PL!I$1115</f>
        <v>74-105</v>
      </c>
      <c r="AJ18" s="31">
        <f>[1]PL!J$1115</f>
        <v>9760</v>
      </c>
      <c r="AK18" s="31">
        <f>[1]PL!K$1115</f>
        <v>7950</v>
      </c>
      <c r="AL18" s="31">
        <f>[1]PL!L$1115</f>
        <v>121</v>
      </c>
      <c r="AM18" s="31">
        <f>[1]PL!M$1115</f>
        <v>5750</v>
      </c>
      <c r="AN18" s="42" t="s">
        <v>808</v>
      </c>
      <c r="AO18" s="31"/>
    </row>
    <row r="19" spans="1:41" s="24" customFormat="1">
      <c r="A19" s="4" t="s">
        <v>9795</v>
      </c>
      <c r="B19" s="4">
        <v>2012</v>
      </c>
      <c r="C19" s="4" t="s">
        <v>9866</v>
      </c>
      <c r="D19" s="4" t="s">
        <v>9867</v>
      </c>
      <c r="E19" s="4" t="s">
        <v>88</v>
      </c>
      <c r="F19" s="4">
        <v>17</v>
      </c>
      <c r="G19" s="4" t="s">
        <v>9868</v>
      </c>
      <c r="H19" s="4" t="s">
        <v>9869</v>
      </c>
      <c r="I19" s="4"/>
      <c r="J19" s="4"/>
      <c r="K19" s="4">
        <v>474</v>
      </c>
      <c r="L19" s="4" t="s">
        <v>8</v>
      </c>
      <c r="M19" s="4">
        <v>0</v>
      </c>
      <c r="N19" s="4">
        <v>8577.1972559999995</v>
      </c>
      <c r="O19" s="4">
        <v>3.3571609599999999</v>
      </c>
      <c r="P19" s="4">
        <v>0</v>
      </c>
      <c r="Q19" s="4">
        <v>0</v>
      </c>
      <c r="R19" s="4">
        <v>2699.4369999999999</v>
      </c>
      <c r="S19" s="4">
        <v>1535.5920000000001</v>
      </c>
      <c r="T19" s="4">
        <v>146.108</v>
      </c>
      <c r="U19" s="4"/>
      <c r="V19" s="4"/>
      <c r="W19" s="4"/>
      <c r="X19" s="4"/>
      <c r="Y19" s="4"/>
      <c r="Z19" s="4"/>
      <c r="AA19" s="4"/>
      <c r="AB19" s="28" t="str">
        <f>[1]PL!B$1080</f>
        <v>1.(c)</v>
      </c>
      <c r="AC19" s="31" t="str">
        <f>[1]PL!C$1080</f>
        <v>-</v>
      </c>
      <c r="AD19" s="31" t="str">
        <f>[1]PL!D$1080</f>
        <v>PGE Górnictwo i Energetyka Konwencjonalna S.A., Oddział Zespół Elektrowni Dolna Odra, Elektrownia Pomorzany</v>
      </c>
      <c r="AE19" s="31">
        <f>[1]PL!E$1080</f>
        <v>7120</v>
      </c>
      <c r="AF19" s="31" t="str">
        <f>[1]PL!F$1080</f>
        <v>Szczawiowa 25/26</v>
      </c>
      <c r="AG19" s="31" t="str">
        <f>[1]PL!G$1080</f>
        <v/>
      </c>
      <c r="AH19" s="31" t="str">
        <f>[1]PL!H$1080</f>
        <v>Szczecin</v>
      </c>
      <c r="AI19" s="31" t="str">
        <f>[1]PL!I$1080</f>
        <v>70-010</v>
      </c>
      <c r="AJ19" s="31">
        <f>[1]PL!J$1080</f>
        <v>1540</v>
      </c>
      <c r="AK19" s="31">
        <f>[1]PL!K$1080</f>
        <v>2700</v>
      </c>
      <c r="AL19" s="31">
        <f>[1]PL!L$1080</f>
        <v>114</v>
      </c>
      <c r="AM19" s="31">
        <f>[1]PL!M$1080</f>
        <v>774</v>
      </c>
      <c r="AN19" s="42" t="s">
        <v>808</v>
      </c>
      <c r="AO19" s="31"/>
    </row>
    <row r="20" spans="1:41" s="24" customFormat="1">
      <c r="A20" s="4" t="s">
        <v>9795</v>
      </c>
      <c r="B20" s="4">
        <v>2012</v>
      </c>
      <c r="C20" s="4" t="s">
        <v>9870</v>
      </c>
      <c r="D20" s="4" t="s">
        <v>9871</v>
      </c>
      <c r="E20" s="4" t="s">
        <v>94</v>
      </c>
      <c r="F20" s="4">
        <v>18</v>
      </c>
      <c r="G20" s="4" t="s">
        <v>9872</v>
      </c>
      <c r="H20" s="4" t="s">
        <v>9873</v>
      </c>
      <c r="I20" s="4"/>
      <c r="J20" s="4"/>
      <c r="K20" s="4">
        <v>265</v>
      </c>
      <c r="L20" s="4" t="s">
        <v>8</v>
      </c>
      <c r="M20" s="4">
        <v>5793.6700548160006</v>
      </c>
      <c r="N20" s="4">
        <v>0</v>
      </c>
      <c r="O20" s="4">
        <v>12.802661667000001</v>
      </c>
      <c r="P20" s="4">
        <v>0</v>
      </c>
      <c r="Q20" s="4">
        <v>0</v>
      </c>
      <c r="R20" s="4">
        <v>42.357999999999997</v>
      </c>
      <c r="S20" s="4">
        <v>493.02</v>
      </c>
      <c r="T20" s="4">
        <v>43.595999999999997</v>
      </c>
      <c r="U20" s="4"/>
      <c r="V20" s="4"/>
      <c r="W20" s="4"/>
      <c r="X20" s="4"/>
      <c r="Y20" s="4"/>
      <c r="Z20" s="4"/>
      <c r="AA20" s="4"/>
      <c r="AB20" s="28" t="str">
        <f>[1]PL!B$1083</f>
        <v>1.(c)</v>
      </c>
      <c r="AC20" s="31" t="str">
        <f>[1]PL!C$1083</f>
        <v>-</v>
      </c>
      <c r="AD20" s="31" t="str">
        <f>[1]PL!D$1083</f>
        <v>PGE Górnictwo i Energetyka Konwencjonalna S.A., Oddział Zespół Elektrowni Dolna Odra, Elektrownia Szczecin</v>
      </c>
      <c r="AE20" s="31">
        <f>[1]PL!E$1083</f>
        <v>7119</v>
      </c>
      <c r="AF20" s="31" t="str">
        <f>[1]PL!F$1083</f>
        <v>Gdańska  34a</v>
      </c>
      <c r="AG20" s="31" t="str">
        <f>[1]PL!G$1083</f>
        <v/>
      </c>
      <c r="AH20" s="31" t="str">
        <f>[1]PL!H$1083</f>
        <v>Szczecin</v>
      </c>
      <c r="AI20" s="31" t="str">
        <f>[1]PL!I$1083</f>
        <v>70-661</v>
      </c>
      <c r="AJ20" s="31">
        <f>[1]PL!J$1083</f>
        <v>493</v>
      </c>
      <c r="AK20" s="31">
        <f>[1]PL!K$1083</f>
        <v>0</v>
      </c>
      <c r="AL20" s="31">
        <f>[1]PL!L$1083</f>
        <v>0</v>
      </c>
      <c r="AM20" s="31">
        <f>[1]PL!M$1083</f>
        <v>749</v>
      </c>
      <c r="AN20" s="42" t="s">
        <v>808</v>
      </c>
      <c r="AO20" s="31"/>
    </row>
    <row r="21" spans="1:41" s="24" customFormat="1">
      <c r="A21" s="4" t="s">
        <v>9795</v>
      </c>
      <c r="B21" s="4">
        <v>2012</v>
      </c>
      <c r="C21" s="4" t="s">
        <v>9874</v>
      </c>
      <c r="D21" s="4" t="s">
        <v>9875</v>
      </c>
      <c r="E21" s="4" t="s">
        <v>99</v>
      </c>
      <c r="F21" s="4">
        <v>19</v>
      </c>
      <c r="G21" s="4" t="s">
        <v>9876</v>
      </c>
      <c r="H21" s="4" t="s">
        <v>9877</v>
      </c>
      <c r="I21" s="4"/>
      <c r="J21" s="4"/>
      <c r="K21" s="4">
        <v>467</v>
      </c>
      <c r="L21" s="4" t="s">
        <v>8</v>
      </c>
      <c r="M21" s="4">
        <v>0</v>
      </c>
      <c r="N21" s="4">
        <v>2496.8121919999999</v>
      </c>
      <c r="O21" s="4">
        <v>17.426447849999999</v>
      </c>
      <c r="P21" s="4">
        <v>0</v>
      </c>
      <c r="Q21" s="4">
        <v>0</v>
      </c>
      <c r="R21" s="4">
        <v>1594.337</v>
      </c>
      <c r="S21" s="4">
        <v>353.291</v>
      </c>
      <c r="T21" s="4">
        <v>190.851</v>
      </c>
      <c r="U21" s="4"/>
      <c r="V21" s="4"/>
      <c r="W21" s="4"/>
      <c r="X21" s="4"/>
      <c r="Y21" s="4"/>
      <c r="Z21" s="4"/>
      <c r="AA21" s="4"/>
      <c r="AB21" s="28" t="str">
        <f>[1]PL!B$72</f>
        <v>1.(c)</v>
      </c>
      <c r="AC21" s="31" t="str">
        <f>[1]PL!C$72</f>
        <v>ENERGA S.A.</v>
      </c>
      <c r="AD21" s="31" t="str">
        <f>[1]PL!D$72</f>
        <v>ENERGA Elektrownie Ostrołęka S.A.</v>
      </c>
      <c r="AE21" s="31">
        <f>[1]PL!E$72</f>
        <v>4985</v>
      </c>
      <c r="AF21" s="31" t="str">
        <f>[1]PL!F$72</f>
        <v>Elektryczna 5</v>
      </c>
      <c r="AG21" s="31" t="str">
        <f>[1]PL!G$72</f>
        <v/>
      </c>
      <c r="AH21" s="31" t="str">
        <f>[1]PL!H$72</f>
        <v>Ostrołęka</v>
      </c>
      <c r="AI21" s="31" t="str">
        <f>[1]PL!I$72</f>
        <v>07-401</v>
      </c>
      <c r="AJ21" s="31">
        <f>[1]PL!J$72</f>
        <v>5260</v>
      </c>
      <c r="AK21" s="31">
        <f>[1]PL!K$72</f>
        <v>8280</v>
      </c>
      <c r="AL21" s="31">
        <f>[1]PL!L$72</f>
        <v>327</v>
      </c>
      <c r="AM21" s="31">
        <f>[1]PL!M$72</f>
        <v>3190</v>
      </c>
      <c r="AN21" s="42" t="s">
        <v>808</v>
      </c>
      <c r="AO21" s="31"/>
    </row>
    <row r="22" spans="1:41" s="24" customFormat="1">
      <c r="A22" s="4" t="s">
        <v>9795</v>
      </c>
      <c r="B22" s="4">
        <v>2012</v>
      </c>
      <c r="C22" s="4" t="s">
        <v>9878</v>
      </c>
      <c r="D22" s="4" t="s">
        <v>9879</v>
      </c>
      <c r="E22" s="4" t="s">
        <v>104</v>
      </c>
      <c r="F22" s="4">
        <v>20</v>
      </c>
      <c r="G22" s="4" t="s">
        <v>9880</v>
      </c>
      <c r="H22" s="4" t="s">
        <v>9877</v>
      </c>
      <c r="I22" s="4"/>
      <c r="J22" s="4"/>
      <c r="K22" s="4">
        <v>1668.1999999999998</v>
      </c>
      <c r="L22" s="4" t="s">
        <v>8</v>
      </c>
      <c r="M22" s="4">
        <v>5399.1389099999997</v>
      </c>
      <c r="N22" s="4">
        <v>25524.274964999997</v>
      </c>
      <c r="O22" s="4">
        <v>77.952491679999994</v>
      </c>
      <c r="P22" s="4">
        <v>0</v>
      </c>
      <c r="Q22" s="4">
        <v>0</v>
      </c>
      <c r="R22" s="4">
        <v>6237.942</v>
      </c>
      <c r="S22" s="4">
        <v>4806.7079999999996</v>
      </c>
      <c r="T22" s="4">
        <v>182.589</v>
      </c>
      <c r="U22" s="4"/>
      <c r="V22" s="4"/>
      <c r="W22" s="4"/>
      <c r="X22" s="4"/>
      <c r="Y22" s="4"/>
      <c r="Z22" s="4"/>
      <c r="AA22" s="4"/>
      <c r="AB22" s="28" t="str">
        <f>[1]PL!B$72</f>
        <v>1.(c)</v>
      </c>
      <c r="AC22" s="31" t="str">
        <f>[1]PL!C$72</f>
        <v>ENERGA S.A.</v>
      </c>
      <c r="AD22" s="31" t="str">
        <f>[1]PL!D$72</f>
        <v>ENERGA Elektrownie Ostrołęka S.A.</v>
      </c>
      <c r="AE22" s="31">
        <f>[1]PL!E$72</f>
        <v>4985</v>
      </c>
      <c r="AF22" s="31" t="str">
        <f>[1]PL!F$72</f>
        <v>Elektryczna 5</v>
      </c>
      <c r="AG22" s="31" t="str">
        <f>[1]PL!G$72</f>
        <v/>
      </c>
      <c r="AH22" s="31" t="str">
        <f>[1]PL!H$72</f>
        <v>Ostrołęka</v>
      </c>
      <c r="AI22" s="31" t="str">
        <f>[1]PL!I$72</f>
        <v>07-401</v>
      </c>
      <c r="AJ22" s="31">
        <f>[1]PL!J$72</f>
        <v>5260</v>
      </c>
      <c r="AK22" s="31">
        <f>[1]PL!K$72</f>
        <v>8280</v>
      </c>
      <c r="AL22" s="31">
        <f>[1]PL!L$72</f>
        <v>327</v>
      </c>
      <c r="AM22" s="31">
        <f>[1]PL!M$72</f>
        <v>3190</v>
      </c>
      <c r="AN22" s="42" t="s">
        <v>808</v>
      </c>
      <c r="AO22" s="31"/>
    </row>
    <row r="23" spans="1:41" s="24" customFormat="1">
      <c r="A23" s="4" t="s">
        <v>9795</v>
      </c>
      <c r="B23" s="4">
        <v>2012</v>
      </c>
      <c r="C23" s="4" t="s">
        <v>9881</v>
      </c>
      <c r="D23" s="4" t="s">
        <v>9882</v>
      </c>
      <c r="E23" s="4" t="s">
        <v>109</v>
      </c>
      <c r="F23" s="4">
        <v>21</v>
      </c>
      <c r="G23" s="4" t="s">
        <v>9883</v>
      </c>
      <c r="H23" s="4" t="s">
        <v>9884</v>
      </c>
      <c r="I23" s="4"/>
      <c r="J23" s="4"/>
      <c r="K23" s="4">
        <v>3624</v>
      </c>
      <c r="L23" s="4" t="s">
        <v>8</v>
      </c>
      <c r="M23" s="4">
        <v>1824.8571089999998</v>
      </c>
      <c r="N23" s="4">
        <v>53679.821047999998</v>
      </c>
      <c r="O23" s="4">
        <v>568.95320000000004</v>
      </c>
      <c r="P23" s="4">
        <v>0</v>
      </c>
      <c r="Q23" s="4">
        <v>0</v>
      </c>
      <c r="R23" s="4">
        <v>7499.6450000000004</v>
      </c>
      <c r="S23" s="4">
        <v>7446.8530000000001</v>
      </c>
      <c r="T23" s="4">
        <v>446.916</v>
      </c>
      <c r="U23" s="4"/>
      <c r="V23" s="4"/>
      <c r="W23" s="4"/>
      <c r="X23" s="4"/>
      <c r="Y23" s="4"/>
      <c r="Z23" s="4"/>
      <c r="AA23" s="4"/>
      <c r="AB23" s="28" t="str">
        <f>[1]PL!B$918</f>
        <v>1.(c)</v>
      </c>
      <c r="AC23" s="31" t="str">
        <f>[1]PL!C$918</f>
        <v>-</v>
      </c>
      <c r="AD23" s="31" t="str">
        <f>[1]PL!D$918</f>
        <v>Zespól Elektrowni Pątnów-Adamów -Konin S.A., Elektrownia Pątnów</v>
      </c>
      <c r="AE23" s="31">
        <f>[1]PL!E$918</f>
        <v>6995</v>
      </c>
      <c r="AF23" s="31" t="str">
        <f>[1]PL!F$918</f>
        <v>Kazimierska 45</v>
      </c>
      <c r="AG23" s="31" t="str">
        <f>[1]PL!G$918</f>
        <v/>
      </c>
      <c r="AH23" s="31" t="str">
        <f>[1]PL!H$918</f>
        <v>Konin</v>
      </c>
      <c r="AI23" s="31" t="str">
        <f>[1]PL!I$918</f>
        <v>62-510</v>
      </c>
      <c r="AJ23" s="31">
        <f>[1]PL!J$918</f>
        <v>7450</v>
      </c>
      <c r="AK23" s="31">
        <f>[1]PL!K$918</f>
        <v>7500</v>
      </c>
      <c r="AL23" s="31">
        <f>[1]PL!L$918</f>
        <v>99.600000000000009</v>
      </c>
      <c r="AM23" s="31">
        <f>[1]PL!M$918</f>
        <v>6090</v>
      </c>
      <c r="AN23" s="42" t="s">
        <v>808</v>
      </c>
      <c r="AO23" s="31"/>
    </row>
    <row r="24" spans="1:41" s="24" customFormat="1">
      <c r="A24" s="4" t="s">
        <v>9795</v>
      </c>
      <c r="B24" s="4">
        <v>2012</v>
      </c>
      <c r="C24" s="4" t="s">
        <v>9885</v>
      </c>
      <c r="D24" s="4" t="s">
        <v>9886</v>
      </c>
      <c r="E24" s="4" t="s">
        <v>113</v>
      </c>
      <c r="F24" s="4">
        <v>22</v>
      </c>
      <c r="G24" s="4" t="s">
        <v>9887</v>
      </c>
      <c r="H24" s="4" t="s">
        <v>9888</v>
      </c>
      <c r="I24" s="4"/>
      <c r="J24" s="4"/>
      <c r="K24" s="4">
        <v>1075</v>
      </c>
      <c r="L24" s="4" t="s">
        <v>8</v>
      </c>
      <c r="M24" s="4">
        <v>1782.5524332</v>
      </c>
      <c r="N24" s="4">
        <v>5647.0544380000001</v>
      </c>
      <c r="O24" s="4">
        <v>25.439399999999999</v>
      </c>
      <c r="P24" s="4">
        <v>0</v>
      </c>
      <c r="Q24" s="4">
        <v>0</v>
      </c>
      <c r="R24" s="4">
        <v>1374.239</v>
      </c>
      <c r="S24" s="4">
        <v>1128.7470000000001</v>
      </c>
      <c r="T24" s="4">
        <v>81.52</v>
      </c>
      <c r="U24" s="4"/>
      <c r="V24" s="4"/>
      <c r="W24" s="4"/>
      <c r="X24" s="4"/>
      <c r="Y24" s="4"/>
      <c r="Z24" s="4"/>
      <c r="AA24" s="4"/>
      <c r="AB24" s="41" t="str">
        <f>[1]PL!B$917</f>
        <v>1.(c)</v>
      </c>
      <c r="AC24" s="24" t="str">
        <f>[1]PL!C$917</f>
        <v>-</v>
      </c>
      <c r="AD24" s="24" t="str">
        <f>[1]PL!D$917</f>
        <v>Zespół Elektrowni Pątnów-Adamów -Konin S.A., Elektrownia Konin</v>
      </c>
      <c r="AE24" s="24">
        <f>[1]PL!E$917</f>
        <v>6994</v>
      </c>
      <c r="AF24" s="24" t="str">
        <f>[1]PL!F$917</f>
        <v>Przemysłowa 158</v>
      </c>
      <c r="AG24" s="24" t="str">
        <f>[1]PL!G$917</f>
        <v/>
      </c>
      <c r="AH24" s="24" t="str">
        <f>[1]PL!H$917</f>
        <v>Konin</v>
      </c>
      <c r="AI24" s="24" t="str">
        <f>[1]PL!I$917</f>
        <v>62-510</v>
      </c>
      <c r="AJ24" s="24">
        <f>[1]PL!J$917</f>
        <v>1130</v>
      </c>
      <c r="AK24" s="24">
        <f>[1]PL!K$917</f>
        <v>1370</v>
      </c>
      <c r="AL24" s="24">
        <f>[1]PL!L$917</f>
        <v>0</v>
      </c>
      <c r="AM24" s="24">
        <f>[1]PL!M$917</f>
        <v>835</v>
      </c>
      <c r="AN24" s="23" t="s">
        <v>808</v>
      </c>
    </row>
    <row r="25" spans="1:41" s="24" customFormat="1">
      <c r="A25" s="4" t="s">
        <v>9795</v>
      </c>
      <c r="B25" s="4">
        <v>2012</v>
      </c>
      <c r="C25" s="4" t="s">
        <v>9889</v>
      </c>
      <c r="D25" s="4" t="s">
        <v>9890</v>
      </c>
      <c r="E25" s="4" t="s">
        <v>118</v>
      </c>
      <c r="F25" s="4">
        <v>23</v>
      </c>
      <c r="G25" s="4" t="s">
        <v>9891</v>
      </c>
      <c r="H25" s="4" t="s">
        <v>9892</v>
      </c>
      <c r="I25" s="4"/>
      <c r="J25" s="4"/>
      <c r="K25" s="4">
        <v>1758</v>
      </c>
      <c r="L25" s="4" t="s">
        <v>8</v>
      </c>
      <c r="M25" s="4">
        <v>2544.2007330000001</v>
      </c>
      <c r="N25" s="4">
        <v>29743.301744</v>
      </c>
      <c r="O25" s="4">
        <v>143.78360000000001</v>
      </c>
      <c r="P25" s="4">
        <v>0</v>
      </c>
      <c r="Q25" s="4">
        <v>0</v>
      </c>
      <c r="R25" s="4">
        <v>11223.632</v>
      </c>
      <c r="S25" s="4">
        <v>6386.5990000000002</v>
      </c>
      <c r="T25" s="4">
        <v>1616.91</v>
      </c>
      <c r="U25" s="4"/>
      <c r="V25" s="4"/>
      <c r="W25" s="4"/>
      <c r="X25" s="4"/>
      <c r="Y25" s="4"/>
      <c r="Z25" s="4"/>
      <c r="AA25" s="4"/>
      <c r="AB25" s="41" t="str">
        <f>[1]PL!B$937</f>
        <v>1.(c)</v>
      </c>
      <c r="AC25" s="24" t="str">
        <f>[1]PL!C$937</f>
        <v>-</v>
      </c>
      <c r="AD25" s="24" t="str">
        <f>[1]PL!D$937</f>
        <v>Zespól Elektrowni Pątnów-Adamów -Konin S.A., Elektrownia Adamów</v>
      </c>
      <c r="AE25" s="24">
        <f>[1]PL!E$937</f>
        <v>6993</v>
      </c>
      <c r="AF25" s="24" t="str">
        <f>[1]PL!F$937</f>
        <v>Przemysłowa 1</v>
      </c>
      <c r="AG25" s="24" t="str">
        <f>[1]PL!G$937</f>
        <v/>
      </c>
      <c r="AH25" s="24" t="str">
        <f>[1]PL!H$937</f>
        <v>Turek</v>
      </c>
      <c r="AI25" s="24" t="str">
        <f>[1]PL!I$937</f>
        <v>62-700</v>
      </c>
      <c r="AJ25" s="24">
        <f>[1]PL!J$937</f>
        <v>6390</v>
      </c>
      <c r="AK25" s="24">
        <f>[1]PL!K$937</f>
        <v>11200</v>
      </c>
      <c r="AL25" s="24">
        <f>[1]PL!L$937</f>
        <v>639</v>
      </c>
      <c r="AM25" s="24">
        <f>[1]PL!M$937</f>
        <v>3590</v>
      </c>
      <c r="AN25" s="23" t="s">
        <v>808</v>
      </c>
    </row>
    <row r="26" spans="1:41" s="24" customFormat="1">
      <c r="A26" s="4" t="s">
        <v>9795</v>
      </c>
      <c r="B26" s="4">
        <v>2012</v>
      </c>
      <c r="C26" s="4" t="s">
        <v>9893</v>
      </c>
      <c r="D26" s="4" t="s">
        <v>9894</v>
      </c>
      <c r="E26" s="4" t="s">
        <v>122</v>
      </c>
      <c r="F26" s="4">
        <v>24</v>
      </c>
      <c r="G26" s="4" t="s">
        <v>9895</v>
      </c>
      <c r="H26" s="4" t="s">
        <v>9896</v>
      </c>
      <c r="I26" s="1"/>
      <c r="J26" s="1"/>
      <c r="K26" s="1">
        <v>638</v>
      </c>
      <c r="L26" s="1" t="s">
        <v>8</v>
      </c>
      <c r="M26" s="1">
        <v>3105.04259</v>
      </c>
      <c r="N26" s="1">
        <v>9062.0279685999994</v>
      </c>
      <c r="O26" s="1">
        <v>10.765228</v>
      </c>
      <c r="P26" s="1">
        <v>0</v>
      </c>
      <c r="Q26" s="1">
        <v>0</v>
      </c>
      <c r="R26" s="4">
        <v>1787.8185169999999</v>
      </c>
      <c r="S26" s="4">
        <v>963.18070199999988</v>
      </c>
      <c r="T26" s="1">
        <v>83.820057000000006</v>
      </c>
      <c r="U26" s="1"/>
      <c r="V26" s="1"/>
      <c r="W26" s="1"/>
      <c r="X26" s="1"/>
      <c r="Y26" s="1"/>
      <c r="Z26" s="1"/>
      <c r="AA26" s="1"/>
      <c r="AB26" s="41" t="str">
        <f>[1]PL!B$501</f>
        <v>1.(c)</v>
      </c>
      <c r="AC26" s="24" t="str">
        <f>[1]PL!C$501</f>
        <v>ČEZ, a.s.</v>
      </c>
      <c r="AD26" s="24" t="str">
        <f>[1]PL!D$501</f>
        <v>Elektrociepłownia Chorzów "ELCHO" Sp. z o.o.</v>
      </c>
      <c r="AE26" s="24">
        <f>[1]PL!E$501</f>
        <v>6457</v>
      </c>
      <c r="AF26" s="24" t="str">
        <f>[1]PL!F$501</f>
        <v>M. Skłodowskiej-Curie 30</v>
      </c>
      <c r="AG26" s="24" t="str">
        <f>[1]PL!G$501</f>
        <v/>
      </c>
      <c r="AH26" s="24" t="str">
        <f>[1]PL!H$501</f>
        <v>Chorzów</v>
      </c>
      <c r="AI26" s="24" t="str">
        <f>[1]PL!I$501</f>
        <v>41-503</v>
      </c>
      <c r="AJ26" s="24">
        <f>[1]PL!J$501</f>
        <v>963</v>
      </c>
      <c r="AK26" s="24">
        <f>[1]PL!K$501</f>
        <v>1790</v>
      </c>
      <c r="AL26" s="35">
        <f>[1]PL!L$501</f>
        <v>73</v>
      </c>
      <c r="AM26" s="40">
        <f>[1]PL!M$501</f>
        <v>885</v>
      </c>
      <c r="AN26" s="23" t="s">
        <v>809</v>
      </c>
    </row>
    <row r="27" spans="1:41" s="24" customFormat="1">
      <c r="A27" s="4" t="s">
        <v>9795</v>
      </c>
      <c r="B27" s="4">
        <v>2012</v>
      </c>
      <c r="C27" s="4" t="s">
        <v>9897</v>
      </c>
      <c r="D27" s="4" t="s">
        <v>9898</v>
      </c>
      <c r="E27" s="4" t="s">
        <v>126</v>
      </c>
      <c r="F27" s="4">
        <v>25</v>
      </c>
      <c r="G27" s="4" t="s">
        <v>9899</v>
      </c>
      <c r="H27" s="4" t="s">
        <v>9900</v>
      </c>
      <c r="I27" s="4"/>
      <c r="J27" s="4"/>
      <c r="K27" s="4">
        <v>3040</v>
      </c>
      <c r="L27" s="4" t="s">
        <v>8</v>
      </c>
      <c r="M27" s="4">
        <v>1282.7456320000001</v>
      </c>
      <c r="N27" s="4">
        <v>35255.012415999998</v>
      </c>
      <c r="O27" s="4">
        <v>223.911496</v>
      </c>
      <c r="P27" s="4">
        <v>0</v>
      </c>
      <c r="Q27" s="4">
        <v>0</v>
      </c>
      <c r="R27" s="4">
        <v>6282.6042839999991</v>
      </c>
      <c r="S27" s="4">
        <v>5167.3029130000004</v>
      </c>
      <c r="T27" s="4">
        <v>296.04864500000002</v>
      </c>
      <c r="U27" s="4"/>
      <c r="V27" s="4"/>
      <c r="W27" s="4"/>
      <c r="X27" s="4"/>
      <c r="Y27" s="4"/>
      <c r="Z27" s="4"/>
      <c r="AA27" s="4"/>
      <c r="AB27" s="41" t="str">
        <f>[1]PL!B$10</f>
        <v>1.(c)</v>
      </c>
      <c r="AC27" s="24" t="str">
        <f>[1]PL!C$10</f>
        <v>Polskie Górnictwo Naftowe i Gazownictwo SA</v>
      </c>
      <c r="AD27" s="24" t="str">
        <f>[1]PL!D$10</f>
        <v>PGNiG TERMIKA SA, Elektrociepłownia Siekierki</v>
      </c>
      <c r="AE27" s="24">
        <f>[1]PL!E$10</f>
        <v>4978</v>
      </c>
      <c r="AF27" s="24" t="str">
        <f>[1]PL!F$10</f>
        <v>Augustówka 30</v>
      </c>
      <c r="AG27" s="24" t="str">
        <f>[1]PL!G$10</f>
        <v/>
      </c>
      <c r="AH27" s="24" t="str">
        <f>[1]PL!H$10</f>
        <v>Warszawa</v>
      </c>
      <c r="AI27" s="24" t="str">
        <f>[1]PL!I$10</f>
        <v>02-981</v>
      </c>
      <c r="AJ27" s="24">
        <f>[1]PL!J$10</f>
        <v>5170</v>
      </c>
      <c r="AK27" s="24">
        <f>[1]PL!K$10</f>
        <v>6280</v>
      </c>
      <c r="AL27" s="24">
        <f>[1]PL!L$10</f>
        <v>218</v>
      </c>
      <c r="AM27" s="24">
        <f>[1]PL!M$10</f>
        <v>3270</v>
      </c>
      <c r="AN27" s="23" t="s">
        <v>808</v>
      </c>
    </row>
    <row r="28" spans="1:41" s="35" customFormat="1">
      <c r="A28" s="1" t="s">
        <v>9795</v>
      </c>
      <c r="B28" s="1">
        <v>2012</v>
      </c>
      <c r="C28" s="1" t="s">
        <v>9901</v>
      </c>
      <c r="D28" s="1" t="s">
        <v>9902</v>
      </c>
      <c r="E28" s="1" t="s">
        <v>130</v>
      </c>
      <c r="F28" s="1">
        <v>26</v>
      </c>
      <c r="G28" s="1" t="s">
        <v>9903</v>
      </c>
      <c r="H28" s="1" t="s">
        <v>9904</v>
      </c>
      <c r="I28" s="1"/>
      <c r="J28" s="1"/>
      <c r="K28" s="1">
        <v>2219</v>
      </c>
      <c r="L28" s="1" t="s">
        <v>8</v>
      </c>
      <c r="M28" s="1">
        <v>1253.8617320000003</v>
      </c>
      <c r="N28" s="1">
        <v>25766.472709400001</v>
      </c>
      <c r="O28" s="1">
        <v>118.7662442</v>
      </c>
      <c r="P28" s="1">
        <v>0</v>
      </c>
      <c r="Q28" s="1">
        <v>0</v>
      </c>
      <c r="R28" s="1">
        <v>7189.7460110000002</v>
      </c>
      <c r="S28" s="1">
        <v>2833.8281729999999</v>
      </c>
      <c r="T28" s="1">
        <v>413.02032400000002</v>
      </c>
      <c r="U28" s="1"/>
      <c r="V28" s="1"/>
      <c r="W28" s="1"/>
      <c r="X28" s="1"/>
      <c r="Y28" s="1"/>
      <c r="Z28" s="1"/>
      <c r="AA28" s="1"/>
      <c r="AB28" s="40"/>
      <c r="AN28" s="37"/>
    </row>
    <row r="29" spans="1:41" s="24" customFormat="1">
      <c r="A29" s="4" t="s">
        <v>9795</v>
      </c>
      <c r="B29" s="4">
        <v>2012</v>
      </c>
      <c r="C29" s="4" t="s">
        <v>9905</v>
      </c>
      <c r="D29" s="4" t="s">
        <v>9906</v>
      </c>
      <c r="E29" s="4" t="s">
        <v>135</v>
      </c>
      <c r="F29" s="4">
        <v>27</v>
      </c>
      <c r="G29" s="4" t="s">
        <v>9907</v>
      </c>
      <c r="H29" s="4" t="s">
        <v>9908</v>
      </c>
      <c r="I29" s="4"/>
      <c r="J29" s="4"/>
      <c r="K29" s="4">
        <v>495</v>
      </c>
      <c r="L29" s="4" t="s">
        <v>8</v>
      </c>
      <c r="M29" s="4">
        <v>456.44030290750004</v>
      </c>
      <c r="N29" s="4">
        <v>5549.1221050000004</v>
      </c>
      <c r="O29" s="4">
        <v>15.791937399999998</v>
      </c>
      <c r="P29" s="4">
        <v>0</v>
      </c>
      <c r="Q29" s="4">
        <v>0</v>
      </c>
      <c r="R29" s="4">
        <v>2489.4997000000003</v>
      </c>
      <c r="S29" s="4">
        <v>1011.3751999999999</v>
      </c>
      <c r="T29" s="4">
        <v>116.986</v>
      </c>
      <c r="U29" s="4"/>
      <c r="V29" s="4"/>
      <c r="W29" s="4"/>
      <c r="X29" s="4"/>
      <c r="Y29" s="4"/>
      <c r="Z29" s="4"/>
      <c r="AA29" s="4"/>
      <c r="AB29" s="28" t="str">
        <f>[1]PL!B$568</f>
        <v>1.(c)</v>
      </c>
      <c r="AC29" s="31" t="str">
        <f>[1]PL!C$568</f>
        <v>Envia Mitteldeutsche Energie AG</v>
      </c>
      <c r="AD29" s="31" t="str">
        <f>[1]PL!D$568</f>
        <v>Elektrociepłownia "Będzin" S.A.</v>
      </c>
      <c r="AE29" s="31">
        <f>[1]PL!E$568</f>
        <v>6456</v>
      </c>
      <c r="AF29" s="31" t="str">
        <f>[1]PL!F$568</f>
        <v>Małobądzka 141</v>
      </c>
      <c r="AG29" s="31" t="str">
        <f>[1]PL!G$568</f>
        <v/>
      </c>
      <c r="AH29" s="31" t="str">
        <f>[1]PL!H$568</f>
        <v>Będzin</v>
      </c>
      <c r="AI29" s="31" t="str">
        <f>[1]PL!I$568</f>
        <v>42-500</v>
      </c>
      <c r="AJ29" s="31">
        <f>[1]PL!J$568</f>
        <v>1010</v>
      </c>
      <c r="AK29" s="31">
        <f>[1]PL!K$568</f>
        <v>2490</v>
      </c>
      <c r="AL29" s="31">
        <f>[1]PL!L$568</f>
        <v>127</v>
      </c>
      <c r="AM29" s="31">
        <f>[1]PL!M$568</f>
        <v>506</v>
      </c>
      <c r="AN29" s="42" t="s">
        <v>808</v>
      </c>
      <c r="AO29" s="31"/>
    </row>
    <row r="30" spans="1:41" s="24" customFormat="1">
      <c r="A30" s="4" t="s">
        <v>9795</v>
      </c>
      <c r="B30" s="4">
        <v>2012</v>
      </c>
      <c r="C30" s="4" t="s">
        <v>9909</v>
      </c>
      <c r="D30" s="4" t="s">
        <v>9910</v>
      </c>
      <c r="E30" s="4" t="s">
        <v>139</v>
      </c>
      <c r="F30" s="4">
        <v>28</v>
      </c>
      <c r="G30" s="4" t="s">
        <v>9911</v>
      </c>
      <c r="H30" s="4" t="s">
        <v>9912</v>
      </c>
      <c r="I30" s="4"/>
      <c r="J30" s="4"/>
      <c r="K30" s="4">
        <v>640.79999999999995</v>
      </c>
      <c r="L30" s="4" t="s">
        <v>8</v>
      </c>
      <c r="M30" s="4">
        <v>2696.5603380045422</v>
      </c>
      <c r="N30" s="4">
        <v>3466.7842580080232</v>
      </c>
      <c r="O30" s="4">
        <v>34.330369805510003</v>
      </c>
      <c r="P30" s="4">
        <v>0</v>
      </c>
      <c r="Q30" s="4">
        <v>0</v>
      </c>
      <c r="R30" s="4">
        <v>800.58142999999995</v>
      </c>
      <c r="S30" s="4">
        <v>938.98752999999999</v>
      </c>
      <c r="T30" s="4">
        <v>67.453220000000002</v>
      </c>
      <c r="U30" s="4"/>
      <c r="V30" s="4"/>
      <c r="W30" s="4"/>
      <c r="X30" s="4"/>
      <c r="Y30" s="4"/>
      <c r="Z30" s="4"/>
      <c r="AA30" s="4"/>
      <c r="AB30" s="28" t="str">
        <f>[1]PL!B$134</f>
        <v>1.(c)</v>
      </c>
      <c r="AC30" s="31" t="str">
        <f>[1]PL!C$134</f>
        <v>ENEA S.A.</v>
      </c>
      <c r="AD30" s="31" t="str">
        <f>[1]PL!D$134</f>
        <v>Elektrociepłownia Białystok S.A., Elektrociepłownia</v>
      </c>
      <c r="AE30" s="31">
        <f>[1]PL!E$134</f>
        <v>6029</v>
      </c>
      <c r="AF30" s="31" t="str">
        <f>[1]PL!F$134</f>
        <v>Andersa 15</v>
      </c>
      <c r="AG30" s="31" t="str">
        <f>[1]PL!G$134</f>
        <v/>
      </c>
      <c r="AH30" s="31" t="str">
        <f>[1]PL!H$134</f>
        <v>Białystok</v>
      </c>
      <c r="AI30" s="31" t="str">
        <f>[1]PL!I$134</f>
        <v>15-124</v>
      </c>
      <c r="AJ30" s="31">
        <f>[1]PL!J$134</f>
        <v>939</v>
      </c>
      <c r="AK30" s="31">
        <f>[1]PL!K$134</f>
        <v>801</v>
      </c>
      <c r="AL30" s="31">
        <f>[1]PL!L$134</f>
        <v>0</v>
      </c>
      <c r="AM30" s="31">
        <f>[1]PL!M$134</f>
        <v>622</v>
      </c>
      <c r="AN30" s="42" t="s">
        <v>808</v>
      </c>
      <c r="AO30" s="31"/>
    </row>
    <row r="31" spans="1:41" s="24" customFormat="1">
      <c r="A31" s="4" t="s">
        <v>9795</v>
      </c>
      <c r="B31" s="4">
        <v>2012</v>
      </c>
      <c r="C31" s="4" t="s">
        <v>9913</v>
      </c>
      <c r="D31" s="4" t="s">
        <v>9914</v>
      </c>
      <c r="E31" s="4" t="s">
        <v>144</v>
      </c>
      <c r="F31" s="4">
        <v>29</v>
      </c>
      <c r="G31" s="4" t="s">
        <v>9915</v>
      </c>
      <c r="H31" s="4" t="s">
        <v>9916</v>
      </c>
      <c r="I31" s="4"/>
      <c r="J31" s="4"/>
      <c r="K31" s="4">
        <v>1608</v>
      </c>
      <c r="L31" s="4" t="s">
        <v>8</v>
      </c>
      <c r="M31" s="4">
        <v>0</v>
      </c>
      <c r="N31" s="4">
        <v>6240.1300619999993</v>
      </c>
      <c r="O31" s="4">
        <v>0</v>
      </c>
      <c r="P31" s="4">
        <v>0</v>
      </c>
      <c r="Q31" s="4">
        <v>10706.595421000002</v>
      </c>
      <c r="R31" s="4">
        <v>3322.3848015999997</v>
      </c>
      <c r="S31" s="4">
        <v>2144.3505977</v>
      </c>
      <c r="T31" s="4">
        <v>924.97020050000003</v>
      </c>
      <c r="U31" s="4"/>
      <c r="V31" s="4"/>
      <c r="W31" s="4"/>
      <c r="X31" s="4"/>
      <c r="Y31" s="4"/>
      <c r="Z31" s="4"/>
      <c r="AA31" s="4"/>
      <c r="AB31" s="41" t="str">
        <f>[1]PL!B$493</f>
        <v>1.(c)</v>
      </c>
      <c r="AC31" s="24" t="str">
        <f>[1]PL!C$493</f>
        <v>Tauron Ciepło S.A.</v>
      </c>
      <c r="AD31" s="24" t="str">
        <f>[1]PL!D$493</f>
        <v>Tauron Ciepło S.A. Zakład Wytwarzania Nowa</v>
      </c>
      <c r="AE31" s="24">
        <f>[1]PL!E$493</f>
        <v>20195</v>
      </c>
      <c r="AF31" s="24" t="str">
        <f>[1]PL!F$493</f>
        <v>Piłsudskiego 92</v>
      </c>
      <c r="AG31" s="24" t="str">
        <f>[1]PL!G$493</f>
        <v/>
      </c>
      <c r="AH31" s="24" t="str">
        <f>[1]PL!H$493</f>
        <v>Dąbrowa Górnicza</v>
      </c>
      <c r="AI31" s="24" t="str">
        <f>[1]PL!I$493</f>
        <v>41-308</v>
      </c>
      <c r="AJ31" s="24">
        <f>[1]PL!J$493</f>
        <v>2140</v>
      </c>
      <c r="AK31" s="24">
        <f>[1]PL!K$493</f>
        <v>3320</v>
      </c>
      <c r="AL31" s="24">
        <f>[1]PL!L$493</f>
        <v>810</v>
      </c>
      <c r="AM31" s="24">
        <f>[1]PL!M$493</f>
        <v>2800</v>
      </c>
      <c r="AN31" s="42" t="s">
        <v>808</v>
      </c>
      <c r="AO31" s="31"/>
    </row>
    <row r="32" spans="1:41" s="24" customFormat="1">
      <c r="A32" s="4" t="s">
        <v>9795</v>
      </c>
      <c r="B32" s="4">
        <v>2012</v>
      </c>
      <c r="C32" s="4" t="s">
        <v>9917</v>
      </c>
      <c r="D32" s="4" t="s">
        <v>9918</v>
      </c>
      <c r="E32" s="4" t="s">
        <v>148</v>
      </c>
      <c r="F32" s="4">
        <v>30</v>
      </c>
      <c r="G32" s="4" t="s">
        <v>9919</v>
      </c>
      <c r="H32" s="4" t="s">
        <v>9920</v>
      </c>
      <c r="I32" s="4"/>
      <c r="J32" s="4"/>
      <c r="K32" s="4">
        <v>107.8</v>
      </c>
      <c r="L32" s="4" t="s">
        <v>8</v>
      </c>
      <c r="M32" s="4">
        <v>0</v>
      </c>
      <c r="N32" s="4">
        <v>248.11015</v>
      </c>
      <c r="O32" s="4">
        <v>0.53211560000000002</v>
      </c>
      <c r="P32" s="4">
        <v>0</v>
      </c>
      <c r="Q32" s="4">
        <v>0</v>
      </c>
      <c r="R32" s="4">
        <v>105.42269</v>
      </c>
      <c r="S32" s="4">
        <v>22.691760000000002</v>
      </c>
      <c r="T32" s="4">
        <v>0.58799000000000001</v>
      </c>
      <c r="U32" s="4"/>
      <c r="V32" s="4"/>
      <c r="W32" s="4"/>
      <c r="X32" s="4"/>
      <c r="Y32" s="4"/>
      <c r="Z32" s="4"/>
      <c r="AA32" s="4"/>
      <c r="AB32" s="41" t="str">
        <f>[1]PL!B$351</f>
        <v>1.(c)</v>
      </c>
      <c r="AC32" s="24" t="str">
        <f>[1]PL!C$351</f>
        <v>FENICE SpA</v>
      </c>
      <c r="AD32" s="24" t="str">
        <f>[1]PL!D$351</f>
        <v>FENICE Poland Sp. z o.o., Jednostka Operatywna Rzeszów</v>
      </c>
      <c r="AE32" s="24">
        <f>[1]PL!E$351</f>
        <v>5210</v>
      </c>
      <c r="AF32" s="24" t="str">
        <f>[1]PL!F$351</f>
        <v>Hetmańska  120</v>
      </c>
      <c r="AG32" s="24" t="str">
        <f>[1]PL!G$351</f>
        <v/>
      </c>
      <c r="AH32" s="24" t="str">
        <f>[1]PL!H$351</f>
        <v>Rzeszów</v>
      </c>
      <c r="AI32" s="24" t="str">
        <f>[1]PL!I$351</f>
        <v>35-078</v>
      </c>
      <c r="AJ32" s="24">
        <f>[1]PL!J$351</f>
        <v>145</v>
      </c>
      <c r="AK32" s="24">
        <f>[1]PL!K$351</f>
        <v>481</v>
      </c>
      <c r="AL32" s="24">
        <f>[1]PL!L$351</f>
        <v>0</v>
      </c>
      <c r="AM32" s="24">
        <f>[1]PL!M$351</f>
        <v>126</v>
      </c>
      <c r="AN32" s="42" t="s">
        <v>810</v>
      </c>
      <c r="AO32" s="31"/>
    </row>
    <row r="33" spans="1:41" s="24" customFormat="1">
      <c r="A33" s="4" t="s">
        <v>9795</v>
      </c>
      <c r="B33" s="4">
        <v>2012</v>
      </c>
      <c r="C33" s="4" t="s">
        <v>9921</v>
      </c>
      <c r="D33" s="4" t="s">
        <v>9922</v>
      </c>
      <c r="E33" s="4" t="s">
        <v>152</v>
      </c>
      <c r="F33" s="4">
        <v>31</v>
      </c>
      <c r="G33" s="4" t="s">
        <v>9923</v>
      </c>
      <c r="H33" s="4" t="s">
        <v>9924</v>
      </c>
      <c r="I33" s="4"/>
      <c r="J33" s="4"/>
      <c r="K33" s="4">
        <v>373.20000000000005</v>
      </c>
      <c r="L33" s="4" t="s">
        <v>8</v>
      </c>
      <c r="M33" s="4">
        <v>11.630857519999999</v>
      </c>
      <c r="N33" s="4">
        <v>2933.0785341199999</v>
      </c>
      <c r="O33" s="4">
        <v>8.92766913</v>
      </c>
      <c r="P33" s="4">
        <v>0</v>
      </c>
      <c r="Q33" s="4">
        <v>0</v>
      </c>
      <c r="R33" s="4">
        <v>1098.19</v>
      </c>
      <c r="S33" s="4">
        <v>579.63900000000001</v>
      </c>
      <c r="T33" s="4">
        <v>87.468999999999994</v>
      </c>
      <c r="U33" s="4"/>
      <c r="V33" s="4"/>
      <c r="W33" s="4"/>
      <c r="X33" s="4"/>
      <c r="Y33" s="4"/>
      <c r="Z33" s="4"/>
      <c r="AA33" s="4"/>
      <c r="AB33" s="41" t="str">
        <f>[1]PL!B$1178</f>
        <v>1.(c)</v>
      </c>
      <c r="AC33" s="24" t="str">
        <f>[1]PL!C$1178</f>
        <v>ENERGA S.A.</v>
      </c>
      <c r="AD33" s="24" t="str">
        <f>[1]PL!D$1178</f>
        <v>ENERGA Kogeneracja Sp. z o.o.</v>
      </c>
      <c r="AE33" s="24">
        <f>[1]PL!E$1178</f>
        <v>6839</v>
      </c>
      <c r="AF33" s="24" t="str">
        <f>[1]PL!F$1178</f>
        <v>Elektryczna 20a</v>
      </c>
      <c r="AG33" s="24" t="str">
        <f>[1]PL!G$1178</f>
        <v/>
      </c>
      <c r="AH33" s="24" t="str">
        <f>[1]PL!H$1178</f>
        <v>Elbląg</v>
      </c>
      <c r="AI33" s="24" t="str">
        <f>[1]PL!I$1178</f>
        <v>82-300</v>
      </c>
      <c r="AJ33" s="24">
        <f>[1]PL!J$1178</f>
        <v>580</v>
      </c>
      <c r="AK33" s="24">
        <f>[1]PL!K$1178</f>
        <v>1100</v>
      </c>
      <c r="AL33" s="24">
        <f>[1]PL!L$1178</f>
        <v>59.2</v>
      </c>
      <c r="AM33" s="24">
        <f>[1]PL!M$1178</f>
        <v>282</v>
      </c>
      <c r="AN33" s="42" t="s">
        <v>808</v>
      </c>
      <c r="AO33" s="31"/>
    </row>
    <row r="34" spans="1:41" s="24" customFormat="1">
      <c r="A34" s="4" t="s">
        <v>9795</v>
      </c>
      <c r="B34" s="4">
        <v>2012</v>
      </c>
      <c r="C34" s="4" t="s">
        <v>9925</v>
      </c>
      <c r="D34" s="4" t="s">
        <v>9926</v>
      </c>
      <c r="E34" s="4" t="s">
        <v>157</v>
      </c>
      <c r="F34" s="4">
        <v>32</v>
      </c>
      <c r="G34" s="4" t="s">
        <v>9927</v>
      </c>
      <c r="H34" s="4" t="s">
        <v>9928</v>
      </c>
      <c r="I34" s="4"/>
      <c r="J34" s="4"/>
      <c r="K34" s="4">
        <v>313</v>
      </c>
      <c r="L34" s="4" t="s">
        <v>8</v>
      </c>
      <c r="M34" s="4">
        <v>0</v>
      </c>
      <c r="N34" s="4">
        <v>2010.4640910000001</v>
      </c>
      <c r="O34" s="4">
        <v>0.68498999999999988</v>
      </c>
      <c r="P34" s="4">
        <v>0</v>
      </c>
      <c r="Q34" s="4">
        <v>0</v>
      </c>
      <c r="R34" s="4">
        <v>719.25900000000001</v>
      </c>
      <c r="S34" s="4">
        <v>272.61799999999999</v>
      </c>
      <c r="T34" s="4">
        <v>28.31081</v>
      </c>
      <c r="U34" s="4"/>
      <c r="V34" s="4"/>
      <c r="W34" s="4"/>
      <c r="X34" s="4"/>
      <c r="Y34" s="4"/>
      <c r="Z34" s="4"/>
      <c r="AA34" s="4"/>
      <c r="AB34" s="28" t="str">
        <f>[1]PL!B$1048</f>
        <v>1.(c)</v>
      </c>
      <c r="AC34" s="31" t="str">
        <f>[1]PL!C$1048</f>
        <v>-</v>
      </c>
      <c r="AD34" s="31" t="str">
        <f>[1]PL!D$1048</f>
        <v>PGE Górnictwo i Energetyka Konwencjonalna S.A., Oddział Elektrociepłownia Gorzów</v>
      </c>
      <c r="AE34" s="31">
        <f>[1]PL!E$1048</f>
        <v>81486</v>
      </c>
      <c r="AF34" s="31" t="str">
        <f>[1]PL!F$1048</f>
        <v>Energetyków  6</v>
      </c>
      <c r="AG34" s="31" t="str">
        <f>[1]PL!G$1048</f>
        <v/>
      </c>
      <c r="AH34" s="31" t="str">
        <f>[1]PL!H$1048</f>
        <v>Gorzów Wlkp.</v>
      </c>
      <c r="AI34" s="31" t="str">
        <f>[1]PL!I$1048</f>
        <v>66-400</v>
      </c>
      <c r="AJ34" s="31">
        <f>[1]PL!J$1048</f>
        <v>475</v>
      </c>
      <c r="AK34" s="31">
        <f>[1]PL!K$1048</f>
        <v>721</v>
      </c>
      <c r="AL34" s="31">
        <f>[1]PL!L$1048</f>
        <v>0</v>
      </c>
      <c r="AM34" s="31">
        <f>[1]PL!M$1048</f>
        <v>452</v>
      </c>
      <c r="AN34" s="42" t="s">
        <v>808</v>
      </c>
      <c r="AO34" s="31"/>
    </row>
    <row r="35" spans="1:41" s="31" customFormat="1">
      <c r="A35" s="4" t="s">
        <v>9795</v>
      </c>
      <c r="B35" s="4">
        <v>2012</v>
      </c>
      <c r="C35" s="4" t="s">
        <v>9929</v>
      </c>
      <c r="D35" s="4" t="s">
        <v>9930</v>
      </c>
      <c r="E35" s="4" t="s">
        <v>162</v>
      </c>
      <c r="F35" s="4">
        <v>33</v>
      </c>
      <c r="G35" s="4" t="s">
        <v>9931</v>
      </c>
      <c r="H35" s="4" t="s">
        <v>9932</v>
      </c>
      <c r="I35" s="4"/>
      <c r="J35" s="4"/>
      <c r="K35" s="4">
        <v>1833</v>
      </c>
      <c r="L35" s="4" t="s">
        <v>8</v>
      </c>
      <c r="M35" s="4">
        <v>2885.1815904</v>
      </c>
      <c r="N35" s="4">
        <v>19023.316231300003</v>
      </c>
      <c r="O35" s="4">
        <v>57.374275000000004</v>
      </c>
      <c r="P35" s="4">
        <v>0</v>
      </c>
      <c r="Q35" s="4">
        <v>0</v>
      </c>
      <c r="R35" s="4">
        <v>6600.8459999999995</v>
      </c>
      <c r="S35" s="4">
        <v>4247.4269999999997</v>
      </c>
      <c r="T35" s="4">
        <v>750.87400000000002</v>
      </c>
      <c r="U35" s="4"/>
      <c r="V35" s="4"/>
      <c r="W35" s="4"/>
      <c r="X35" s="4"/>
      <c r="Y35" s="4"/>
      <c r="Z35" s="4"/>
      <c r="AA35" s="4"/>
      <c r="AB35" s="28" t="str">
        <f>[1]PL!B$265</f>
        <v>1.(c)</v>
      </c>
      <c r="AC35" s="31" t="str">
        <f>[1]PL!C$265</f>
        <v>EDF Kraków S.A.</v>
      </c>
      <c r="AD35" s="31" t="str">
        <f>[1]PL!D$265</f>
        <v>EDF Kraków S.A.</v>
      </c>
      <c r="AE35" s="31">
        <f>[1]PL!E$265</f>
        <v>4644</v>
      </c>
      <c r="AF35" s="31" t="str">
        <f>[1]PL!F$265</f>
        <v>Ciepłownicza  1</v>
      </c>
      <c r="AG35" s="31" t="str">
        <f>[1]PL!G$265</f>
        <v/>
      </c>
      <c r="AH35" s="31" t="str">
        <f>[1]PL!H$265</f>
        <v>Kraków</v>
      </c>
      <c r="AI35" s="31" t="str">
        <f>[1]PL!I$265</f>
        <v>31-587</v>
      </c>
      <c r="AJ35" s="31">
        <f>[1]PL!J$265</f>
        <v>4250</v>
      </c>
      <c r="AK35" s="31">
        <f>[1]PL!K$265</f>
        <v>6600</v>
      </c>
      <c r="AL35" s="31">
        <f>[1]PL!L$265</f>
        <v>598</v>
      </c>
      <c r="AM35" s="31">
        <f>[1]PL!M$265</f>
        <v>2110</v>
      </c>
      <c r="AN35" s="42" t="s">
        <v>808</v>
      </c>
    </row>
    <row r="36" spans="1:41" s="31" customFormat="1">
      <c r="A36" s="4" t="s">
        <v>9795</v>
      </c>
      <c r="B36" s="4">
        <v>2012</v>
      </c>
      <c r="C36" s="4" t="s">
        <v>9933</v>
      </c>
      <c r="D36" s="4" t="s">
        <v>9934</v>
      </c>
      <c r="E36" s="4" t="s">
        <v>167</v>
      </c>
      <c r="F36" s="4">
        <v>34</v>
      </c>
      <c r="G36" s="4" t="s">
        <v>9935</v>
      </c>
      <c r="H36" s="4" t="s">
        <v>9936</v>
      </c>
      <c r="I36" s="4"/>
      <c r="J36" s="4"/>
      <c r="K36" s="4">
        <v>526.20000000000005</v>
      </c>
      <c r="L36" s="4" t="s">
        <v>8</v>
      </c>
      <c r="M36" s="4">
        <v>0</v>
      </c>
      <c r="N36" s="4">
        <v>533.53008060000002</v>
      </c>
      <c r="O36" s="4">
        <v>6.3466842300000001</v>
      </c>
      <c r="P36" s="4">
        <v>0</v>
      </c>
      <c r="Q36" s="4">
        <v>0</v>
      </c>
      <c r="R36" s="4">
        <v>196.3844</v>
      </c>
      <c r="S36" s="4">
        <v>107.84479999999999</v>
      </c>
      <c r="T36" s="4">
        <v>242.1806</v>
      </c>
      <c r="U36" s="4"/>
      <c r="V36" s="4"/>
      <c r="W36" s="4"/>
      <c r="X36" s="4"/>
      <c r="Y36" s="4"/>
      <c r="Z36" s="4"/>
      <c r="AA36" s="4"/>
      <c r="AB36" s="28" t="str">
        <f>[1]PL!B$164</f>
        <v>1.(c)</v>
      </c>
      <c r="AC36" s="31" t="str">
        <f>[1]PL!C$164</f>
        <v>-</v>
      </c>
      <c r="AD36" s="31" t="str">
        <f>[1]PL!D$164</f>
        <v>PGE Górnictwo i Energetyka Konwencjonalna S.A., Oddział Elektrociepłownia Lublin Wrotków</v>
      </c>
      <c r="AE36" s="31">
        <f>[1]PL!E$164</f>
        <v>500</v>
      </c>
      <c r="AF36" s="31" t="str">
        <f>[1]PL!F$164</f>
        <v>Inżynierska 4</v>
      </c>
      <c r="AG36" s="31" t="str">
        <f>[1]PL!G$164</f>
        <v/>
      </c>
      <c r="AH36" s="31" t="str">
        <f>[1]PL!H$164</f>
        <v>Lublin</v>
      </c>
      <c r="AI36" s="31" t="str">
        <f>[1]PL!I$164</f>
        <v>20-484</v>
      </c>
      <c r="AJ36" s="31">
        <f>[1]PL!J$164</f>
        <v>427</v>
      </c>
      <c r="AK36" s="31">
        <f>[1]PL!K$164</f>
        <v>197</v>
      </c>
      <c r="AL36" s="31">
        <f>[1]PL!L$164</f>
        <v>105</v>
      </c>
      <c r="AM36" s="31">
        <f>[1]PL!M$164</f>
        <v>628</v>
      </c>
      <c r="AN36" s="42" t="s">
        <v>808</v>
      </c>
    </row>
    <row r="37" spans="1:41" s="31" customFormat="1">
      <c r="A37" s="4" t="s">
        <v>9795</v>
      </c>
      <c r="B37" s="4">
        <v>2012</v>
      </c>
      <c r="C37" s="4" t="s">
        <v>9937</v>
      </c>
      <c r="D37" s="4" t="s">
        <v>9938</v>
      </c>
      <c r="E37" s="4" t="s">
        <v>172</v>
      </c>
      <c r="F37" s="4">
        <v>35</v>
      </c>
      <c r="G37" s="4" t="s">
        <v>9939</v>
      </c>
      <c r="H37" s="4" t="s">
        <v>9940</v>
      </c>
      <c r="I37" s="4"/>
      <c r="J37" s="4"/>
      <c r="K37" s="4">
        <v>131.6</v>
      </c>
      <c r="L37" s="4" t="s">
        <v>8</v>
      </c>
      <c r="M37" s="4">
        <v>0</v>
      </c>
      <c r="N37" s="4">
        <v>539.59869240000012</v>
      </c>
      <c r="O37" s="4">
        <v>0.37386000000000003</v>
      </c>
      <c r="P37" s="4">
        <v>0</v>
      </c>
      <c r="Q37" s="4">
        <v>0</v>
      </c>
      <c r="R37" s="4">
        <v>31.326700000000002</v>
      </c>
      <c r="S37" s="4">
        <v>34.145000000000003</v>
      </c>
      <c r="T37" s="4">
        <v>1.9792000000000001</v>
      </c>
      <c r="U37" s="4"/>
      <c r="V37" s="4"/>
      <c r="W37" s="4"/>
      <c r="X37" s="4"/>
      <c r="Y37" s="4"/>
      <c r="Z37" s="4"/>
      <c r="AA37" s="4"/>
      <c r="AB37" s="28" t="str">
        <f>[1]PL!B$1194</f>
        <v>1.(c)</v>
      </c>
      <c r="AC37" s="31" t="str">
        <f>[1]PL!C$1194</f>
        <v>Zakłady Farmaceutyczne POLPHARMA S.A.</v>
      </c>
      <c r="AD37" s="31" t="str">
        <f>[1]PL!D$1194</f>
        <v xml:space="preserve">"Elektrociepłownia Starogard" Sp. z o.o. </v>
      </c>
      <c r="AE37" s="31">
        <f>[1]PL!E$1194</f>
        <v>20265</v>
      </c>
      <c r="AF37" s="31" t="str">
        <f>[1]PL!F$1194</f>
        <v>Jabłowska 17</v>
      </c>
      <c r="AG37" s="31" t="str">
        <f>[1]PL!G$1194</f>
        <v/>
      </c>
      <c r="AH37" s="31" t="str">
        <f>[1]PL!H$1194</f>
        <v>Starogard Gdański</v>
      </c>
      <c r="AI37" s="31" t="str">
        <f>[1]PL!I$1194</f>
        <v>83-200</v>
      </c>
      <c r="AJ37" s="31">
        <f>[1]PL!J$1194</f>
        <v>0</v>
      </c>
      <c r="AK37" s="31">
        <f>[1]PL!K$1194</f>
        <v>0</v>
      </c>
      <c r="AL37" s="31">
        <f>[1]PL!L$1194</f>
        <v>0</v>
      </c>
      <c r="AM37" s="31">
        <f>[1]PL!M$1194</f>
        <v>0</v>
      </c>
      <c r="AN37" s="42" t="s">
        <v>808</v>
      </c>
    </row>
    <row r="38" spans="1:41" s="31" customFormat="1">
      <c r="A38" s="4" t="s">
        <v>9795</v>
      </c>
      <c r="B38" s="4">
        <v>2012</v>
      </c>
      <c r="C38" s="4" t="s">
        <v>9941</v>
      </c>
      <c r="D38" s="4" t="s">
        <v>9942</v>
      </c>
      <c r="E38" s="4" t="s">
        <v>177</v>
      </c>
      <c r="F38" s="4">
        <v>36</v>
      </c>
      <c r="G38" s="4" t="s">
        <v>9943</v>
      </c>
      <c r="H38" s="4" t="s">
        <v>9944</v>
      </c>
      <c r="I38" s="4"/>
      <c r="J38" s="4"/>
      <c r="K38" s="4">
        <v>393.6</v>
      </c>
      <c r="L38" s="4" t="s">
        <v>8</v>
      </c>
      <c r="M38" s="4">
        <v>0</v>
      </c>
      <c r="N38" s="4">
        <v>7395.0467700000008</v>
      </c>
      <c r="O38" s="4">
        <v>0</v>
      </c>
      <c r="P38" s="4">
        <v>0</v>
      </c>
      <c r="Q38" s="4">
        <v>0</v>
      </c>
      <c r="R38" s="4">
        <v>4245.192</v>
      </c>
      <c r="S38" s="4">
        <v>1379.8209999999999</v>
      </c>
      <c r="T38" s="4">
        <v>428.29199999999997</v>
      </c>
      <c r="U38" s="4"/>
      <c r="V38" s="4"/>
      <c r="W38" s="4"/>
      <c r="X38" s="4"/>
      <c r="Y38" s="4"/>
      <c r="Z38" s="4"/>
      <c r="AA38" s="4"/>
      <c r="AB38" s="28" t="str">
        <f>[1]PL!B$1272</f>
        <v>4.(b)</v>
      </c>
      <c r="AC38" s="31" t="str">
        <f>[1]PL!C$1272</f>
        <v>Ciech S.A.</v>
      </c>
      <c r="AD38" s="31" t="str">
        <f>[1]PL!D$1272</f>
        <v>Soda Polska Ciech Sp. z o.o., Zakład Produkcyjny Soda Mątwy w Inowrocławiu</v>
      </c>
      <c r="AE38" s="31">
        <f>[1]PL!E$1272</f>
        <v>21118</v>
      </c>
      <c r="AF38" s="31" t="str">
        <f>[1]PL!F$1272</f>
        <v>Fabryczna  4</v>
      </c>
      <c r="AG38" s="31" t="str">
        <f>[1]PL!G$1272</f>
        <v/>
      </c>
      <c r="AH38" s="31" t="str">
        <f>[1]PL!H$1272</f>
        <v>Inowrocław</v>
      </c>
      <c r="AI38" s="31" t="str">
        <f>[1]PL!I$1272</f>
        <v>88-100</v>
      </c>
      <c r="AJ38" s="31">
        <f>[1]PL!J$1272</f>
        <v>1470</v>
      </c>
      <c r="AK38" s="31">
        <f>[1]PL!K$1272</f>
        <v>4260</v>
      </c>
      <c r="AL38" s="31">
        <f>[1]PL!L$1272</f>
        <v>331</v>
      </c>
      <c r="AM38" s="31">
        <f>[1]PL!M$1272</f>
        <v>747</v>
      </c>
      <c r="AN38" s="42" t="s">
        <v>810</v>
      </c>
    </row>
    <row r="39" spans="1:41" s="31" customFormat="1">
      <c r="A39" s="4" t="s">
        <v>9795</v>
      </c>
      <c r="B39" s="4">
        <v>2012</v>
      </c>
      <c r="C39" s="4" t="s">
        <v>9945</v>
      </c>
      <c r="D39" s="4" t="s">
        <v>9946</v>
      </c>
      <c r="E39" s="4" t="s">
        <v>181</v>
      </c>
      <c r="F39" s="4">
        <v>37</v>
      </c>
      <c r="G39" s="4" t="s">
        <v>9947</v>
      </c>
      <c r="H39" s="4" t="s">
        <v>9948</v>
      </c>
      <c r="I39" s="4"/>
      <c r="J39" s="4"/>
      <c r="K39" s="4">
        <v>405.54999999999995</v>
      </c>
      <c r="L39" s="4" t="s">
        <v>8</v>
      </c>
      <c r="M39" s="4">
        <v>0</v>
      </c>
      <c r="N39" s="4">
        <v>9260.3407750000006</v>
      </c>
      <c r="O39" s="4">
        <v>0</v>
      </c>
      <c r="P39" s="4">
        <v>0</v>
      </c>
      <c r="Q39" s="4">
        <v>0</v>
      </c>
      <c r="R39" s="4">
        <v>4357.2129999999997</v>
      </c>
      <c r="S39" s="4">
        <v>1770.6859999999999</v>
      </c>
      <c r="T39" s="4">
        <v>453.44499999999999</v>
      </c>
      <c r="U39" s="4"/>
      <c r="V39" s="4"/>
      <c r="W39" s="4"/>
      <c r="X39" s="4"/>
      <c r="Y39" s="4"/>
      <c r="Z39" s="4"/>
      <c r="AA39" s="4"/>
      <c r="AB39" s="28" t="str">
        <f>[1]PL!B$1278</f>
        <v>4.(b)</v>
      </c>
      <c r="AC39" s="31" t="str">
        <f>[1]PL!C$1278</f>
        <v>CIECH S.A.</v>
      </c>
      <c r="AD39" s="31" t="str">
        <f>[1]PL!D$1278</f>
        <v>Soda Polska CIECH Sp. z o.o., Zakład Produkcyjny JANIKOSODA  w Janikowie</v>
      </c>
      <c r="AE39" s="31">
        <f>[1]PL!E$1278</f>
        <v>21119</v>
      </c>
      <c r="AF39" s="31" t="str">
        <f>[1]PL!F$1278</f>
        <v>Przemysłowa  30</v>
      </c>
      <c r="AG39" s="31" t="str">
        <f>[1]PL!G$1278</f>
        <v/>
      </c>
      <c r="AH39" s="31" t="str">
        <f>[1]PL!H$1278</f>
        <v>Janikowo</v>
      </c>
      <c r="AI39" s="31" t="str">
        <f>[1]PL!I$1278</f>
        <v>88-160</v>
      </c>
      <c r="AJ39" s="31">
        <f>[1]PL!J$1278</f>
        <v>1890</v>
      </c>
      <c r="AK39" s="31">
        <f>[1]PL!K$1278</f>
        <v>4380</v>
      </c>
      <c r="AL39" s="31">
        <f>[1]PL!L$1278</f>
        <v>384</v>
      </c>
      <c r="AM39" s="31">
        <f>[1]PL!M$1278</f>
        <v>1220</v>
      </c>
      <c r="AN39" s="42" t="s">
        <v>808</v>
      </c>
    </row>
    <row r="40" spans="1:41" s="31" customFormat="1">
      <c r="A40" s="4" t="s">
        <v>9795</v>
      </c>
      <c r="B40" s="4">
        <v>2012</v>
      </c>
      <c r="C40" s="4" t="s">
        <v>9949</v>
      </c>
      <c r="D40" s="4" t="s">
        <v>9950</v>
      </c>
      <c r="E40" s="4" t="s">
        <v>185</v>
      </c>
      <c r="F40" s="4">
        <v>38</v>
      </c>
      <c r="G40" s="4" t="s">
        <v>9951</v>
      </c>
      <c r="H40" s="4" t="s">
        <v>9952</v>
      </c>
      <c r="I40" s="4"/>
      <c r="J40" s="4"/>
      <c r="K40" s="4">
        <v>446</v>
      </c>
      <c r="L40" s="4" t="s">
        <v>8</v>
      </c>
      <c r="M40" s="4">
        <v>62.648668800000003</v>
      </c>
      <c r="N40" s="4">
        <v>2156.1789858000002</v>
      </c>
      <c r="O40" s="4">
        <v>13.783796479999999</v>
      </c>
      <c r="P40" s="4">
        <v>0</v>
      </c>
      <c r="Q40" s="4">
        <v>0</v>
      </c>
      <c r="R40" s="4">
        <v>742.88400000000001</v>
      </c>
      <c r="S40" s="4">
        <v>245.51300000000001</v>
      </c>
      <c r="T40" s="4">
        <v>33.08</v>
      </c>
      <c r="U40" s="4"/>
      <c r="V40" s="4"/>
      <c r="W40" s="4"/>
      <c r="X40" s="4"/>
      <c r="Y40" s="4"/>
      <c r="Z40" s="4"/>
      <c r="AA40" s="4"/>
      <c r="AB40" s="28" t="str">
        <f>[1]PL!B$592</f>
        <v>1.(c)</v>
      </c>
      <c r="AC40" s="31" t="str">
        <f>[1]PL!C$592</f>
        <v>-</v>
      </c>
      <c r="AD40" s="31" t="str">
        <f>[1]PL!D$592</f>
        <v>Tauron Ciepło S.A. Zakład Wytwarzania Tychy</v>
      </c>
      <c r="AE40" s="31">
        <f>[1]PL!E$592</f>
        <v>6459</v>
      </c>
      <c r="AF40" s="31" t="str">
        <f>[1]PL!F$592</f>
        <v>Przemysłowa 47</v>
      </c>
      <c r="AG40" s="31" t="str">
        <f>[1]PL!G$592</f>
        <v/>
      </c>
      <c r="AH40" s="31" t="str">
        <f>[1]PL!H$592</f>
        <v>Tychy</v>
      </c>
      <c r="AI40" s="31" t="str">
        <f>[1]PL!I$592</f>
        <v>43-100</v>
      </c>
      <c r="AJ40" s="31">
        <f>[1]PL!J$592</f>
        <v>254</v>
      </c>
      <c r="AK40" s="31">
        <f>[1]PL!K$592</f>
        <v>769</v>
      </c>
      <c r="AL40" s="31">
        <f>[1]PL!L$592</f>
        <v>0</v>
      </c>
      <c r="AM40" s="31">
        <f>[1]PL!M$592</f>
        <v>196</v>
      </c>
      <c r="AN40" s="42" t="s">
        <v>808</v>
      </c>
    </row>
    <row r="41" spans="1:41" s="31" customFormat="1">
      <c r="A41" s="4" t="s">
        <v>9795</v>
      </c>
      <c r="B41" s="4">
        <v>2012</v>
      </c>
      <c r="C41" s="4" t="s">
        <v>9953</v>
      </c>
      <c r="D41" s="4" t="s">
        <v>9954</v>
      </c>
      <c r="E41" s="4" t="s">
        <v>190</v>
      </c>
      <c r="F41" s="4">
        <v>39</v>
      </c>
      <c r="G41" s="4" t="s">
        <v>9955</v>
      </c>
      <c r="H41" s="4" t="s">
        <v>9956</v>
      </c>
      <c r="I41" s="4"/>
      <c r="J41" s="4"/>
      <c r="K41" s="4">
        <v>619.9</v>
      </c>
      <c r="L41" s="4" t="s">
        <v>8</v>
      </c>
      <c r="M41" s="4">
        <v>50.849441999999996</v>
      </c>
      <c r="N41" s="4">
        <v>2711.1984217500003</v>
      </c>
      <c r="O41" s="4">
        <v>0</v>
      </c>
      <c r="P41" s="4">
        <v>7.2997344000000002</v>
      </c>
      <c r="Q41" s="4">
        <v>0</v>
      </c>
      <c r="R41" s="4">
        <v>1270.0728000000001</v>
      </c>
      <c r="S41" s="4">
        <v>680.54870000000005</v>
      </c>
      <c r="T41" s="4">
        <v>125.26949999999999</v>
      </c>
      <c r="U41" s="4"/>
      <c r="V41" s="4"/>
      <c r="W41" s="4"/>
      <c r="X41" s="4"/>
      <c r="Y41" s="4"/>
      <c r="Z41" s="4"/>
      <c r="AA41" s="4"/>
      <c r="AB41" s="28" t="str">
        <f>[1]PL!B$520</f>
        <v>1.(c)</v>
      </c>
      <c r="AC41" s="31" t="str">
        <f>[1]PL!C$520</f>
        <v>Fortum Power and Heat Polska Sp. z o.o.</v>
      </c>
      <c r="AD41" s="31" t="str">
        <f>[1]PL!D$520</f>
        <v>Fortum Zabrze S.A.</v>
      </c>
      <c r="AE41" s="31">
        <f>[1]PL!E$520</f>
        <v>6460</v>
      </c>
      <c r="AF41" s="31" t="str">
        <f>[1]PL!F$520</f>
        <v>Wolności 416</v>
      </c>
      <c r="AG41" s="31" t="str">
        <f>[1]PL!G$520</f>
        <v/>
      </c>
      <c r="AH41" s="31" t="str">
        <f>[1]PL!H$520</f>
        <v>Zabrze</v>
      </c>
      <c r="AI41" s="31" t="str">
        <f>[1]PL!I$520</f>
        <v>41-800</v>
      </c>
      <c r="AJ41" s="31">
        <f>[1]PL!J$520</f>
        <v>703</v>
      </c>
      <c r="AK41" s="31">
        <f>[1]PL!K$520</f>
        <v>1270</v>
      </c>
      <c r="AL41" s="31">
        <f>[1]PL!L$520</f>
        <v>63.7</v>
      </c>
      <c r="AM41" s="31">
        <f>[1]PL!M$520</f>
        <v>264</v>
      </c>
      <c r="AN41" s="42" t="s">
        <v>808</v>
      </c>
    </row>
    <row r="42" spans="1:41" s="31" customFormat="1">
      <c r="A42" s="4" t="s">
        <v>9795</v>
      </c>
      <c r="B42" s="4">
        <v>2012</v>
      </c>
      <c r="C42" s="4" t="s">
        <v>9957</v>
      </c>
      <c r="D42" s="4" t="s">
        <v>9958</v>
      </c>
      <c r="E42" s="4" t="s">
        <v>195</v>
      </c>
      <c r="F42" s="4">
        <v>40</v>
      </c>
      <c r="G42" s="4" t="s">
        <v>9959</v>
      </c>
      <c r="H42" s="4" t="s">
        <v>9960</v>
      </c>
      <c r="I42" s="4"/>
      <c r="J42" s="4"/>
      <c r="K42" s="4">
        <v>175.89999999999998</v>
      </c>
      <c r="L42" s="4" t="s">
        <v>8</v>
      </c>
      <c r="M42" s="4">
        <v>0</v>
      </c>
      <c r="N42" s="4">
        <v>0</v>
      </c>
      <c r="O42" s="4">
        <v>9.5179567000000009</v>
      </c>
      <c r="P42" s="4">
        <v>16.168723012580813</v>
      </c>
      <c r="Q42" s="4">
        <v>0</v>
      </c>
      <c r="R42" s="4">
        <v>0.60971097200000257</v>
      </c>
      <c r="S42" s="4">
        <v>0.91444496399996567</v>
      </c>
      <c r="T42" s="4">
        <v>6.1485193999998952E-2</v>
      </c>
      <c r="U42" s="4"/>
      <c r="V42" s="4"/>
      <c r="W42" s="4"/>
      <c r="X42" s="4"/>
      <c r="Y42" s="4"/>
      <c r="Z42" s="4"/>
      <c r="AA42" s="4"/>
      <c r="AB42" s="41" t="str">
        <f>[1]PL!B$1035</f>
        <v>1.(c)</v>
      </c>
      <c r="AC42" s="24" t="str">
        <f>[1]PL!C$1035</f>
        <v>Zespół Elektrociepłowni Wrocławskich KOGENERACJA S.A.</v>
      </c>
      <c r="AD42" s="24" t="str">
        <f>[1]PL!D$1035</f>
        <v>Elektrociepłownia "Zielona Góra" S.A.</v>
      </c>
      <c r="AE42" s="24">
        <f>[1]PL!E$1035</f>
        <v>554</v>
      </c>
      <c r="AF42" s="24" t="str">
        <f>[1]PL!F$1035</f>
        <v>Zjednoczenia 103</v>
      </c>
      <c r="AG42" s="24" t="str">
        <f>[1]PL!G$1035</f>
        <v/>
      </c>
      <c r="AH42" s="24" t="str">
        <f>[1]PL!H$1035</f>
        <v>Zielona Góra</v>
      </c>
      <c r="AI42" s="24" t="str">
        <f>[1]PL!I$1035</f>
        <v>65-120</v>
      </c>
      <c r="AJ42" s="24">
        <f>[1]PL!J$1035</f>
        <v>364</v>
      </c>
      <c r="AK42" s="24">
        <f>[1]PL!K$1035</f>
        <v>0</v>
      </c>
      <c r="AL42" s="24">
        <f>[1]PL!L$1035</f>
        <v>0</v>
      </c>
      <c r="AM42" s="24">
        <f>[1]PL!M$1035</f>
        <v>587</v>
      </c>
      <c r="AN42" s="23" t="s">
        <v>808</v>
      </c>
      <c r="AO42" s="24"/>
    </row>
    <row r="43" spans="1:41" s="31" customFormat="1">
      <c r="A43" s="4" t="s">
        <v>9795</v>
      </c>
      <c r="B43" s="4">
        <v>2012</v>
      </c>
      <c r="C43" s="4" t="s">
        <v>9961</v>
      </c>
      <c r="D43" s="4" t="s">
        <v>9962</v>
      </c>
      <c r="E43" s="4" t="s">
        <v>199</v>
      </c>
      <c r="F43" s="4">
        <v>41</v>
      </c>
      <c r="G43" s="4" t="s">
        <v>9963</v>
      </c>
      <c r="H43" s="4" t="s">
        <v>9964</v>
      </c>
      <c r="I43" s="4"/>
      <c r="J43" s="4"/>
      <c r="K43" s="4">
        <v>332</v>
      </c>
      <c r="L43" s="4" t="s">
        <v>8</v>
      </c>
      <c r="M43" s="4">
        <v>0</v>
      </c>
      <c r="N43" s="4">
        <v>2234.481984</v>
      </c>
      <c r="O43" s="4">
        <v>5.9098499999999996</v>
      </c>
      <c r="P43" s="4">
        <v>0</v>
      </c>
      <c r="Q43" s="4">
        <v>0</v>
      </c>
      <c r="R43" s="4">
        <v>959.29860000000008</v>
      </c>
      <c r="S43" s="4">
        <v>231.3509</v>
      </c>
      <c r="T43" s="4">
        <v>26.060599999999997</v>
      </c>
      <c r="U43" s="4"/>
      <c r="V43" s="4"/>
      <c r="W43" s="4"/>
      <c r="X43" s="4"/>
      <c r="Y43" s="4"/>
      <c r="Z43" s="4"/>
      <c r="AA43" s="4"/>
      <c r="AB43" s="28" t="str">
        <f>[1]PL!B$1242</f>
        <v>1.(c)</v>
      </c>
      <c r="AC43" s="31" t="str">
        <f>[1]PL!C$1242</f>
        <v>EDF Wybrzeże S.A.</v>
      </c>
      <c r="AD43" s="31" t="str">
        <f>[1]PL!D$1242</f>
        <v>EDF Toruń S.A.</v>
      </c>
      <c r="AE43" s="31">
        <f>[1]PL!E$1242</f>
        <v>49203</v>
      </c>
      <c r="AF43" s="31" t="str">
        <f>[1]PL!F$1242</f>
        <v>Ceramiczna  6</v>
      </c>
      <c r="AG43" s="31" t="str">
        <f>[1]PL!G$1242</f>
        <v/>
      </c>
      <c r="AH43" s="31" t="str">
        <f>[1]PL!H$1242</f>
        <v>Toruń</v>
      </c>
      <c r="AI43" s="31" t="str">
        <f>[1]PL!I$1242</f>
        <v>87-100</v>
      </c>
      <c r="AJ43" s="31">
        <f>[1]PL!J$1242</f>
        <v>231</v>
      </c>
      <c r="AK43" s="31">
        <f>[1]PL!K$1242</f>
        <v>959</v>
      </c>
      <c r="AL43" s="31">
        <f>[1]PL!L$1242</f>
        <v>0</v>
      </c>
      <c r="AM43" s="31">
        <f>[1]PL!M$1242</f>
        <v>207</v>
      </c>
      <c r="AN43" s="42" t="s">
        <v>808</v>
      </c>
    </row>
    <row r="44" spans="1:41" s="31" customFormat="1">
      <c r="A44" s="4" t="s">
        <v>9795</v>
      </c>
      <c r="B44" s="4">
        <v>2012</v>
      </c>
      <c r="C44" s="4" t="s">
        <v>9965</v>
      </c>
      <c r="D44" s="4" t="s">
        <v>9966</v>
      </c>
      <c r="E44" s="4" t="s">
        <v>205</v>
      </c>
      <c r="F44" s="4">
        <v>42</v>
      </c>
      <c r="G44" s="4" t="s">
        <v>9967</v>
      </c>
      <c r="H44" s="4" t="s">
        <v>9968</v>
      </c>
      <c r="I44" s="4"/>
      <c r="J44" s="4"/>
      <c r="K44" s="4">
        <v>1035</v>
      </c>
      <c r="L44" s="4" t="s">
        <v>8</v>
      </c>
      <c r="M44" s="4">
        <v>858.23654654000006</v>
      </c>
      <c r="N44" s="4">
        <v>11989.5930319</v>
      </c>
      <c r="O44" s="4">
        <v>83.27313131999999</v>
      </c>
      <c r="P44" s="4">
        <v>0</v>
      </c>
      <c r="Q44" s="4">
        <v>4.2011279999999998E-2</v>
      </c>
      <c r="R44" s="4">
        <v>4025.5540000000001</v>
      </c>
      <c r="S44" s="4">
        <v>2592.5790000000002</v>
      </c>
      <c r="T44" s="4">
        <v>165.10599999999999</v>
      </c>
      <c r="U44" s="4"/>
      <c r="V44" s="4"/>
      <c r="W44" s="4"/>
      <c r="X44" s="4"/>
      <c r="Y44" s="4"/>
      <c r="Z44" s="4"/>
      <c r="AA44" s="4"/>
      <c r="AB44" s="28" t="str">
        <f>[1]PL!B$1157</f>
        <v>1.(c)</v>
      </c>
      <c r="AC44" s="31" t="str">
        <f>[1]PL!C$1157</f>
        <v xml:space="preserve">większościowy udziałowiec EDF Wybrzeże SA: EdF International (99,6% w 2008 roku) </v>
      </c>
      <c r="AD44" s="31" t="str">
        <f>[1]PL!D$1157</f>
        <v>Elektrociepłownia Gdańska, EDF Wybrzeże S.A.</v>
      </c>
      <c r="AE44" s="31">
        <f>[1]PL!E$1157</f>
        <v>20208</v>
      </c>
      <c r="AF44" s="31" t="str">
        <f>[1]PL!F$1157</f>
        <v>Wiślna 6</v>
      </c>
      <c r="AG44" s="31" t="str">
        <f>[1]PL!G$1157</f>
        <v/>
      </c>
      <c r="AH44" s="31" t="str">
        <f>[1]PL!H$1157</f>
        <v xml:space="preserve">Gdańsk </v>
      </c>
      <c r="AI44" s="31" t="str">
        <f>[1]PL!I$1157</f>
        <v>80-555</v>
      </c>
      <c r="AJ44" s="31">
        <f>[1]PL!J$1157</f>
        <v>2590</v>
      </c>
      <c r="AK44" s="31">
        <f>[1]PL!K$1157</f>
        <v>4020</v>
      </c>
      <c r="AL44" s="31">
        <f>[1]PL!L$1157</f>
        <v>111</v>
      </c>
      <c r="AM44" s="31">
        <f>[1]PL!M$1157</f>
        <v>1200</v>
      </c>
      <c r="AN44" s="42" t="s">
        <v>810</v>
      </c>
    </row>
    <row r="45" spans="1:41" s="31" customFormat="1">
      <c r="A45" s="4" t="s">
        <v>9795</v>
      </c>
      <c r="B45" s="4">
        <v>2012</v>
      </c>
      <c r="C45" s="4" t="s">
        <v>9969</v>
      </c>
      <c r="D45" s="4" t="s">
        <v>9970</v>
      </c>
      <c r="E45" s="4" t="s">
        <v>209</v>
      </c>
      <c r="F45" s="4">
        <v>43</v>
      </c>
      <c r="G45" s="4" t="s">
        <v>9971</v>
      </c>
      <c r="H45" s="4" t="s">
        <v>9972</v>
      </c>
      <c r="I45" s="4"/>
      <c r="J45" s="4"/>
      <c r="K45" s="4">
        <v>695</v>
      </c>
      <c r="L45" s="4" t="s">
        <v>8</v>
      </c>
      <c r="M45" s="4">
        <v>487.81388324</v>
      </c>
      <c r="N45" s="4">
        <v>7116.3919305999989</v>
      </c>
      <c r="O45" s="4">
        <v>139.61397775999998</v>
      </c>
      <c r="P45" s="4">
        <v>0</v>
      </c>
      <c r="Q45" s="4">
        <v>1.5896159999999999E-2</v>
      </c>
      <c r="R45" s="4">
        <v>1884.846</v>
      </c>
      <c r="S45" s="4">
        <v>1295.47</v>
      </c>
      <c r="T45" s="4">
        <v>75.474999999999994</v>
      </c>
      <c r="U45" s="4"/>
      <c r="V45" s="4"/>
      <c r="W45" s="4"/>
      <c r="X45" s="4"/>
      <c r="Y45" s="4"/>
      <c r="Z45" s="4"/>
      <c r="AA45" s="4"/>
      <c r="AB45" s="28" t="str">
        <f>[1]PL!B$1167</f>
        <v>1.(c)</v>
      </c>
      <c r="AC45" s="31" t="str">
        <f>[1]PL!C$1167</f>
        <v xml:space="preserve">większościowy udziałowiec EDF Wybrzeże SA: EdF International (99,6% w 2008 roku) </v>
      </c>
      <c r="AD45" s="31" t="str">
        <f>[1]PL!D$1167</f>
        <v xml:space="preserve">EDF Wybrzeże S.A., Elektrociepłownia Gdyńska, </v>
      </c>
      <c r="AE45" s="31">
        <f>[1]PL!E$1167</f>
        <v>20209</v>
      </c>
      <c r="AF45" s="31" t="str">
        <f>[1]PL!F$1167</f>
        <v>Pucka 118</v>
      </c>
      <c r="AG45" s="31" t="str">
        <f>[1]PL!G$1167</f>
        <v/>
      </c>
      <c r="AH45" s="31" t="str">
        <f>[1]PL!H$1167</f>
        <v>Gdynia</v>
      </c>
      <c r="AI45" s="31" t="str">
        <f>[1]PL!I$1167</f>
        <v>81-036</v>
      </c>
      <c r="AJ45" s="31">
        <f>[1]PL!J$1167</f>
        <v>1300</v>
      </c>
      <c r="AK45" s="31">
        <f>[1]PL!K$1167</f>
        <v>1880</v>
      </c>
      <c r="AL45" s="31">
        <f>[1]PL!L$1167</f>
        <v>50.6</v>
      </c>
      <c r="AM45" s="31">
        <f>[1]PL!M$1167</f>
        <v>719</v>
      </c>
      <c r="AN45" s="42" t="s">
        <v>808</v>
      </c>
    </row>
    <row r="46" spans="1:41" s="31" customFormat="1">
      <c r="A46" s="4" t="s">
        <v>9795</v>
      </c>
      <c r="B46" s="4">
        <v>2012</v>
      </c>
      <c r="C46" s="4" t="s">
        <v>9973</v>
      </c>
      <c r="D46" s="4" t="s">
        <v>9974</v>
      </c>
      <c r="E46" s="4" t="s">
        <v>213</v>
      </c>
      <c r="F46" s="4">
        <v>44</v>
      </c>
      <c r="G46" s="4" t="s">
        <v>9975</v>
      </c>
      <c r="H46" s="4" t="s">
        <v>9976</v>
      </c>
      <c r="I46" s="4"/>
      <c r="J46" s="4"/>
      <c r="K46" s="4">
        <v>187.5</v>
      </c>
      <c r="L46" s="4" t="s">
        <v>8</v>
      </c>
      <c r="M46" s="4">
        <v>0.887577528</v>
      </c>
      <c r="N46" s="4">
        <v>726.68817401627996</v>
      </c>
      <c r="O46" s="4">
        <v>4.4570199869699998</v>
      </c>
      <c r="P46" s="4">
        <v>0</v>
      </c>
      <c r="Q46" s="4">
        <v>0</v>
      </c>
      <c r="R46" s="4">
        <v>218.09561899999997</v>
      </c>
      <c r="S46" s="4">
        <v>82.176473000000001</v>
      </c>
      <c r="T46" s="4">
        <v>15.45025</v>
      </c>
      <c r="U46" s="4"/>
      <c r="V46" s="4"/>
      <c r="W46" s="4"/>
      <c r="X46" s="4"/>
      <c r="Y46" s="4"/>
      <c r="Z46" s="4"/>
      <c r="AA46" s="4"/>
      <c r="AB46" s="41" t="str">
        <f>[1]PL!B$1307</f>
        <v>1.(c)</v>
      </c>
      <c r="AC46" s="24" t="str">
        <f>[1]PL!C$1307</f>
        <v>-</v>
      </c>
      <c r="AD46" s="24" t="str">
        <f>[1]PL!D$1307</f>
        <v>PGE Górnictwo i Energetyka Konwencjonalna S.A., Oddział Elektrociepłownia Zgierz</v>
      </c>
      <c r="AE46" s="24">
        <f>[1]PL!E$1307</f>
        <v>20237</v>
      </c>
      <c r="AF46" s="24" t="str">
        <f>[1]PL!F$1307</f>
        <v>Energetyków  9</v>
      </c>
      <c r="AG46" s="24" t="str">
        <f>[1]PL!G$1307</f>
        <v/>
      </c>
      <c r="AH46" s="24" t="str">
        <f>[1]PL!H$1307</f>
        <v>Zgierz</v>
      </c>
      <c r="AI46" s="24" t="str">
        <f>[1]PL!I$1307</f>
        <v>95-100</v>
      </c>
      <c r="AJ46" s="24">
        <f>[1]PL!J$1307</f>
        <v>0</v>
      </c>
      <c r="AK46" s="24">
        <f>[1]PL!K$1307</f>
        <v>282</v>
      </c>
      <c r="AL46" s="24">
        <f>[1]PL!L$1307</f>
        <v>0</v>
      </c>
      <c r="AM46" s="24">
        <f>[1]PL!M$1307</f>
        <v>0</v>
      </c>
      <c r="AN46" s="23" t="s">
        <v>808</v>
      </c>
      <c r="AO46" s="24"/>
    </row>
    <row r="47" spans="1:41" s="31" customFormat="1">
      <c r="A47" s="4" t="s">
        <v>9795</v>
      </c>
      <c r="B47" s="4">
        <v>2012</v>
      </c>
      <c r="C47" s="4" t="s">
        <v>9977</v>
      </c>
      <c r="D47" s="4" t="s">
        <v>9978</v>
      </c>
      <c r="E47" s="4" t="s">
        <v>217</v>
      </c>
      <c r="F47" s="4">
        <v>45</v>
      </c>
      <c r="G47" s="4" t="s">
        <v>9979</v>
      </c>
      <c r="H47" s="4" t="s">
        <v>9980</v>
      </c>
      <c r="I47" s="4"/>
      <c r="J47" s="4"/>
      <c r="K47" s="4">
        <v>148.80000000000001</v>
      </c>
      <c r="L47" s="4" t="s">
        <v>8</v>
      </c>
      <c r="M47" s="4">
        <v>0</v>
      </c>
      <c r="N47" s="4">
        <v>592.4168628000001</v>
      </c>
      <c r="O47" s="4">
        <v>1.4185287</v>
      </c>
      <c r="P47" s="4">
        <v>0</v>
      </c>
      <c r="Q47" s="4">
        <v>0</v>
      </c>
      <c r="R47" s="4">
        <v>126.38889999999999</v>
      </c>
      <c r="S47" s="4">
        <v>52.9557</v>
      </c>
      <c r="T47" s="4">
        <v>9.6475000000000009</v>
      </c>
      <c r="U47" s="4"/>
      <c r="V47" s="4"/>
      <c r="W47" s="4"/>
      <c r="X47" s="4"/>
      <c r="Y47" s="4"/>
      <c r="Z47" s="4"/>
      <c r="AA47" s="4"/>
      <c r="AB47" s="41" t="str">
        <f>[1]PL!B$695</f>
        <v>1.(c)</v>
      </c>
      <c r="AC47" s="24" t="str">
        <f>[1]PL!C$695</f>
        <v>-</v>
      </c>
      <c r="AD47" s="24" t="str">
        <f>[1]PL!D$695</f>
        <v>Energetyka Cieplna Opolszczyzny S.A., Oddział Opole, Ciepłownia Centralna K-173</v>
      </c>
      <c r="AE47" s="24">
        <f>[1]PL!E$695</f>
        <v>5106</v>
      </c>
      <c r="AF47" s="24" t="str">
        <f>[1]PL!F$695</f>
        <v>Harcerska 15</v>
      </c>
      <c r="AG47" s="24" t="str">
        <f>[1]PL!G$695</f>
        <v/>
      </c>
      <c r="AH47" s="24" t="str">
        <f>[1]PL!H$695</f>
        <v>Opole</v>
      </c>
      <c r="AI47" s="24" t="str">
        <f>[1]PL!I$695</f>
        <v>45-118</v>
      </c>
      <c r="AJ47" s="24">
        <f>[1]PL!J$695</f>
        <v>173</v>
      </c>
      <c r="AK47" s="24">
        <f>[1]PL!K$695</f>
        <v>566</v>
      </c>
      <c r="AL47" s="24">
        <f>[1]PL!L$695</f>
        <v>55</v>
      </c>
      <c r="AM47" s="24">
        <f>[1]PL!M$695</f>
        <v>172</v>
      </c>
      <c r="AN47" s="23" t="s">
        <v>808</v>
      </c>
      <c r="AO47" s="24"/>
    </row>
    <row r="48" spans="1:41" s="31" customFormat="1">
      <c r="A48" s="4" t="s">
        <v>9795</v>
      </c>
      <c r="B48" s="4">
        <v>2012</v>
      </c>
      <c r="C48" s="4" t="s">
        <v>9981</v>
      </c>
      <c r="D48" s="4" t="s">
        <v>9982</v>
      </c>
      <c r="E48" s="4" t="s">
        <v>221</v>
      </c>
      <c r="F48" s="4">
        <v>46</v>
      </c>
      <c r="G48" s="4" t="s">
        <v>9983</v>
      </c>
      <c r="H48" s="4" t="s">
        <v>9984</v>
      </c>
      <c r="I48" s="4"/>
      <c r="J48" s="4"/>
      <c r="K48" s="4">
        <v>359.8</v>
      </c>
      <c r="L48" s="4" t="s">
        <v>8</v>
      </c>
      <c r="M48" s="4">
        <v>0</v>
      </c>
      <c r="N48" s="4">
        <v>213.12609306000002</v>
      </c>
      <c r="O48" s="4">
        <v>0</v>
      </c>
      <c r="P48" s="4">
        <v>0.42398696000000002</v>
      </c>
      <c r="Q48" s="4">
        <v>0</v>
      </c>
      <c r="R48" s="4">
        <v>183.32400000000001</v>
      </c>
      <c r="S48" s="4">
        <v>40.750999999999998</v>
      </c>
      <c r="T48" s="4">
        <v>24.582999999999998</v>
      </c>
      <c r="U48" s="4"/>
      <c r="V48" s="4"/>
      <c r="W48" s="4"/>
      <c r="X48" s="4"/>
      <c r="Y48" s="4"/>
      <c r="Z48" s="4"/>
      <c r="AA48" s="4"/>
      <c r="AB48" s="41" t="str">
        <f>[1]PL!B$166</f>
        <v>2.(d)</v>
      </c>
      <c r="AC48" s="24" t="str">
        <f>[1]PL!C$166</f>
        <v>-</v>
      </c>
      <c r="AD48" s="24" t="str">
        <f>[1]PL!D$166</f>
        <v>Odlewnia Żeliwa Lublin Sp. z o.o.</v>
      </c>
      <c r="AE48" s="24">
        <f>[1]PL!E$166</f>
        <v>20348</v>
      </c>
      <c r="AF48" s="24" t="str">
        <f>[1]PL!F$166</f>
        <v>Mełgiewska 7-9</v>
      </c>
      <c r="AG48" s="24" t="str">
        <f>[1]PL!G$166</f>
        <v/>
      </c>
      <c r="AH48" s="24" t="str">
        <f>[1]PL!H$166</f>
        <v>Lublin</v>
      </c>
      <c r="AI48" s="24" t="str">
        <f>[1]PL!I$166</f>
        <v>20-952</v>
      </c>
      <c r="AJ48" s="24">
        <f>[1]PL!J$166</f>
        <v>0</v>
      </c>
      <c r="AK48" s="24">
        <f>[1]PL!K$166</f>
        <v>0</v>
      </c>
      <c r="AL48" s="24">
        <f>[1]PL!L$166</f>
        <v>0</v>
      </c>
      <c r="AM48" s="24">
        <f>[1]PL!M$166</f>
        <v>0</v>
      </c>
      <c r="AN48" s="23" t="s">
        <v>808</v>
      </c>
      <c r="AO48" s="24"/>
    </row>
    <row r="49" spans="1:41" s="31" customFormat="1">
      <c r="A49" s="4" t="s">
        <v>9795</v>
      </c>
      <c r="B49" s="4">
        <v>2012</v>
      </c>
      <c r="C49" s="4" t="s">
        <v>9985</v>
      </c>
      <c r="D49" s="4" t="s">
        <v>9986</v>
      </c>
      <c r="E49" s="4" t="s">
        <v>225</v>
      </c>
      <c r="F49" s="4">
        <v>47</v>
      </c>
      <c r="G49" s="4" t="s">
        <v>9987</v>
      </c>
      <c r="H49" s="4" t="s">
        <v>9988</v>
      </c>
      <c r="I49" s="4"/>
      <c r="J49" s="4"/>
      <c r="K49" s="4">
        <v>695.6</v>
      </c>
      <c r="L49" s="4" t="s">
        <v>8</v>
      </c>
      <c r="M49" s="4">
        <v>205.14443616</v>
      </c>
      <c r="N49" s="4">
        <v>9054.6271038400009</v>
      </c>
      <c r="O49" s="4">
        <v>12.003212399999999</v>
      </c>
      <c r="P49" s="4">
        <v>0</v>
      </c>
      <c r="Q49" s="4">
        <v>0</v>
      </c>
      <c r="R49" s="4">
        <v>2303.5146</v>
      </c>
      <c r="S49" s="4">
        <v>776.39580000000001</v>
      </c>
      <c r="T49" s="4">
        <v>162.1225</v>
      </c>
      <c r="U49" s="4"/>
      <c r="V49" s="4"/>
      <c r="W49" s="4"/>
      <c r="X49" s="4"/>
      <c r="Y49" s="4"/>
      <c r="Z49" s="4"/>
      <c r="AA49" s="4"/>
      <c r="AB49" s="41" t="str">
        <f>[1]PL!B$463</f>
        <v>1.(c)</v>
      </c>
      <c r="AC49" s="24" t="str">
        <f>[1]PL!C$463</f>
        <v>TAURON POLSKA ENERGIA S.A.</v>
      </c>
      <c r="AD49" s="24" t="str">
        <f>[1]PL!D$463</f>
        <v>Tauron Wytwarzanie S.A., Oddział Elektrociepłownia Katowice</v>
      </c>
      <c r="AE49" s="24">
        <f>[1]PL!E$463</f>
        <v>6498</v>
      </c>
      <c r="AF49" s="24" t="str">
        <f>[1]PL!F$463</f>
        <v>Siemianowicka 60</v>
      </c>
      <c r="AG49" s="24" t="str">
        <f>[1]PL!G$463</f>
        <v/>
      </c>
      <c r="AH49" s="24" t="str">
        <f>[1]PL!H$463</f>
        <v>Katowice</v>
      </c>
      <c r="AI49" s="24" t="str">
        <f>[1]PL!I$463</f>
        <v>40-301</v>
      </c>
      <c r="AJ49" s="24">
        <f>[1]PL!J$463</f>
        <v>776</v>
      </c>
      <c r="AK49" s="24">
        <f>[1]PL!K$463</f>
        <v>2300</v>
      </c>
      <c r="AL49" s="24">
        <f>[1]PL!L$463</f>
        <v>154</v>
      </c>
      <c r="AM49" s="24">
        <f>[1]PL!M$463</f>
        <v>882</v>
      </c>
      <c r="AN49" s="23" t="s">
        <v>808</v>
      </c>
      <c r="AO49" s="24"/>
    </row>
    <row r="50" spans="1:41" s="31" customFormat="1">
      <c r="A50" s="4" t="s">
        <v>9795</v>
      </c>
      <c r="B50" s="4">
        <v>2012</v>
      </c>
      <c r="C50" s="4" t="s">
        <v>9989</v>
      </c>
      <c r="D50" s="4" t="s">
        <v>9990</v>
      </c>
      <c r="E50" s="4" t="s">
        <v>230</v>
      </c>
      <c r="F50" s="4">
        <v>48</v>
      </c>
      <c r="G50" s="4" t="s">
        <v>9991</v>
      </c>
      <c r="H50" s="4" t="s">
        <v>9992</v>
      </c>
      <c r="I50" s="4"/>
      <c r="J50" s="4"/>
      <c r="K50" s="4">
        <v>490</v>
      </c>
      <c r="L50" s="4" t="s">
        <v>8</v>
      </c>
      <c r="M50" s="4">
        <v>0</v>
      </c>
      <c r="N50" s="4">
        <v>2850.4044128100004</v>
      </c>
      <c r="O50" s="4">
        <v>0</v>
      </c>
      <c r="P50" s="4">
        <v>2.6949629069999999</v>
      </c>
      <c r="Q50" s="4">
        <v>0</v>
      </c>
      <c r="R50" s="4">
        <v>1627.4613100000001</v>
      </c>
      <c r="S50" s="4">
        <v>579.81240000000003</v>
      </c>
      <c r="T50" s="4">
        <v>244.87042000000002</v>
      </c>
      <c r="U50" s="4"/>
      <c r="V50" s="4"/>
      <c r="W50" s="4"/>
      <c r="X50" s="4"/>
      <c r="Y50" s="4"/>
      <c r="Z50" s="4"/>
      <c r="AA50" s="4"/>
      <c r="AB50" s="28" t="str">
        <f>[1]PL!B$621</f>
        <v>1.(c)</v>
      </c>
      <c r="AC50" s="31" t="str">
        <f>[1]PL!C$621</f>
        <v>TAURON POLSKA ENERGIA S.A.</v>
      </c>
      <c r="AD50" s="31" t="str">
        <f>[1]PL!D$621</f>
        <v xml:space="preserve">TAURON WYTWARZANIE S.A., Oddział Zespół Elektrociepłowni Bielsko-Biała, Elektrociepłownia Bielsko-Biała EC1 </v>
      </c>
      <c r="AE50" s="31">
        <f>[1]PL!E$621</f>
        <v>6495</v>
      </c>
      <c r="AF50" s="31" t="str">
        <f>[1]PL!F$621</f>
        <v>Tuwima 2</v>
      </c>
      <c r="AG50" s="31" t="str">
        <f>[1]PL!G$621</f>
        <v/>
      </c>
      <c r="AH50" s="31" t="str">
        <f>[1]PL!H$621</f>
        <v xml:space="preserve">Bielsko-Biała         </v>
      </c>
      <c r="AI50" s="31" t="str">
        <f>[1]PL!I$621</f>
        <v>43-300</v>
      </c>
      <c r="AJ50" s="31">
        <f>[1]PL!J$621</f>
        <v>114</v>
      </c>
      <c r="AK50" s="31">
        <f>[1]PL!K$621</f>
        <v>825</v>
      </c>
      <c r="AL50" s="31">
        <f>[1]PL!L$621</f>
        <v>0</v>
      </c>
      <c r="AM50" s="31">
        <f>[1]PL!M$621</f>
        <v>277</v>
      </c>
      <c r="AN50" s="42" t="s">
        <v>808</v>
      </c>
    </row>
    <row r="51" spans="1:41" s="31" customFormat="1">
      <c r="A51" s="4" t="s">
        <v>9795</v>
      </c>
      <c r="B51" s="4">
        <v>2012</v>
      </c>
      <c r="C51" s="4" t="s">
        <v>9993</v>
      </c>
      <c r="D51" s="4" t="s">
        <v>9994</v>
      </c>
      <c r="E51" s="4" t="s">
        <v>235</v>
      </c>
      <c r="F51" s="4">
        <v>49</v>
      </c>
      <c r="G51" s="4" t="s">
        <v>9995</v>
      </c>
      <c r="H51" s="4" t="s">
        <v>9996</v>
      </c>
      <c r="I51" s="4"/>
      <c r="J51" s="4"/>
      <c r="K51" s="4">
        <v>181</v>
      </c>
      <c r="L51" s="4" t="s">
        <v>8</v>
      </c>
      <c r="M51" s="4">
        <v>161.73877999999999</v>
      </c>
      <c r="N51" s="4">
        <v>2716.0449219329994</v>
      </c>
      <c r="O51" s="4">
        <v>9.4222064000000003</v>
      </c>
      <c r="P51" s="4">
        <v>0</v>
      </c>
      <c r="Q51" s="4">
        <v>0</v>
      </c>
      <c r="R51" s="4">
        <v>731.37219999999991</v>
      </c>
      <c r="S51" s="4">
        <v>142.57670000000002</v>
      </c>
      <c r="T51" s="4">
        <v>35.566600000000001</v>
      </c>
      <c r="U51" s="4"/>
      <c r="V51" s="4"/>
      <c r="W51" s="4"/>
      <c r="X51" s="4"/>
      <c r="Y51" s="4"/>
      <c r="Z51" s="4"/>
      <c r="AA51" s="4"/>
      <c r="AB51" s="28" t="str">
        <f>[1]PL!B$636</f>
        <v>1.(c)</v>
      </c>
      <c r="AC51" s="31" t="str">
        <f>[1]PL!C$636</f>
        <v>TAURON POLSKA ENERGIA S.A.</v>
      </c>
      <c r="AD51" s="31" t="str">
        <f>[1]PL!D$636</f>
        <v>TAURON WYTWARZANIE S.A., Oddział Zespół Elektrociepłowni Bielsko-Biała, Elektrociepłownia Bielsko-Północ EC2</v>
      </c>
      <c r="AE51" s="31">
        <f>[1]PL!E$636</f>
        <v>6496</v>
      </c>
      <c r="AF51" s="31" t="str">
        <f>[1]PL!F$636</f>
        <v>Legionów 243a</v>
      </c>
      <c r="AG51" s="31" t="str">
        <f>[1]PL!G$636</f>
        <v/>
      </c>
      <c r="AH51" s="31" t="str">
        <f>[1]PL!H$636</f>
        <v>Czechowice-Dziedzice</v>
      </c>
      <c r="AI51" s="31" t="str">
        <f>[1]PL!I$636</f>
        <v>43-502</v>
      </c>
      <c r="AJ51" s="31">
        <f>[1]PL!J$636</f>
        <v>580</v>
      </c>
      <c r="AK51" s="31">
        <f>[1]PL!K$636</f>
        <v>1630</v>
      </c>
      <c r="AL51" s="31">
        <f>[1]PL!L$636</f>
        <v>175</v>
      </c>
      <c r="AM51" s="31">
        <f>[1]PL!M$636</f>
        <v>247</v>
      </c>
      <c r="AN51" s="42" t="s">
        <v>810</v>
      </c>
    </row>
    <row r="52" spans="1:41" s="31" customFormat="1">
      <c r="A52" s="4" t="s">
        <v>9795</v>
      </c>
      <c r="B52" s="4">
        <v>2012</v>
      </c>
      <c r="C52" s="4" t="s">
        <v>9997</v>
      </c>
      <c r="D52" s="4" t="s">
        <v>9998</v>
      </c>
      <c r="E52" s="4" t="s">
        <v>239</v>
      </c>
      <c r="F52" s="4">
        <v>50</v>
      </c>
      <c r="G52" s="4" t="s">
        <v>9999</v>
      </c>
      <c r="H52" s="4" t="s">
        <v>10000</v>
      </c>
      <c r="I52" s="4"/>
      <c r="J52" s="4"/>
      <c r="K52" s="4">
        <v>128</v>
      </c>
      <c r="L52" s="4" t="s">
        <v>8</v>
      </c>
      <c r="M52" s="4">
        <v>0</v>
      </c>
      <c r="N52" s="4">
        <v>973.57612769999992</v>
      </c>
      <c r="O52" s="4">
        <v>0</v>
      </c>
      <c r="P52" s="4">
        <v>162.59222919999999</v>
      </c>
      <c r="Q52" s="4">
        <v>0</v>
      </c>
      <c r="R52" s="4">
        <v>475.80993000000001</v>
      </c>
      <c r="S52" s="4">
        <v>201.28846999999999</v>
      </c>
      <c r="T52" s="4">
        <v>25.862500000000001</v>
      </c>
      <c r="U52" s="4"/>
      <c r="V52" s="4"/>
      <c r="W52" s="4"/>
      <c r="X52" s="4"/>
      <c r="Y52" s="4"/>
      <c r="Z52" s="4"/>
      <c r="AA52" s="4"/>
      <c r="AB52" s="28" t="str">
        <f>[1]PL!B$687</f>
        <v>1.(c)</v>
      </c>
      <c r="AC52" s="31" t="str">
        <f>[1]PL!C$687</f>
        <v>Jastrzębska Spółka Węglowa S.A.</v>
      </c>
      <c r="AD52" s="31" t="str">
        <f>[1]PL!D$687</f>
        <v>Spółka Energetyczna "Jastrzębie" S.A., Elektrociepłownia "Moszczenica"</v>
      </c>
      <c r="AE52" s="31">
        <f>[1]PL!E$687</f>
        <v>6516</v>
      </c>
      <c r="AF52" s="31" t="str">
        <f>[1]PL!F$687</f>
        <v>Energetyków 17</v>
      </c>
      <c r="AG52" s="31" t="str">
        <f>[1]PL!G$687</f>
        <v/>
      </c>
      <c r="AH52" s="31" t="str">
        <f>[1]PL!H$687</f>
        <v>Jastrzębie Zdrój</v>
      </c>
      <c r="AI52" s="31" t="str">
        <f>[1]PL!I$687</f>
        <v>44-330</v>
      </c>
      <c r="AJ52" s="31">
        <f>[1]PL!J$687</f>
        <v>234</v>
      </c>
      <c r="AK52" s="31">
        <f>[1]PL!K$687</f>
        <v>490</v>
      </c>
      <c r="AL52" s="31">
        <f>[1]PL!L$687</f>
        <v>0</v>
      </c>
      <c r="AM52" s="31">
        <f>[1]PL!M$687</f>
        <v>117</v>
      </c>
      <c r="AN52" s="42" t="s">
        <v>808</v>
      </c>
    </row>
    <row r="53" spans="1:41" s="31" customFormat="1">
      <c r="A53" s="4" t="s">
        <v>9795</v>
      </c>
      <c r="B53" s="4">
        <v>2012</v>
      </c>
      <c r="C53" s="4" t="s">
        <v>10001</v>
      </c>
      <c r="D53" s="4" t="s">
        <v>10002</v>
      </c>
      <c r="E53" s="4" t="s">
        <v>243</v>
      </c>
      <c r="F53" s="4">
        <v>51</v>
      </c>
      <c r="G53" s="4" t="s">
        <v>10003</v>
      </c>
      <c r="H53" s="4" t="s">
        <v>10004</v>
      </c>
      <c r="I53" s="4"/>
      <c r="J53" s="4"/>
      <c r="K53" s="4">
        <v>397.40000000000003</v>
      </c>
      <c r="L53" s="4" t="s">
        <v>8</v>
      </c>
      <c r="M53" s="4">
        <v>5.5232665599999997</v>
      </c>
      <c r="N53" s="4">
        <v>3777.4100720000006</v>
      </c>
      <c r="O53" s="4">
        <v>0</v>
      </c>
      <c r="P53" s="4">
        <v>570.746354892</v>
      </c>
      <c r="Q53" s="4">
        <v>0</v>
      </c>
      <c r="R53" s="4">
        <v>1271.153</v>
      </c>
      <c r="S53" s="4">
        <v>606.36699999999996</v>
      </c>
      <c r="T53" s="4">
        <v>76.591999999999999</v>
      </c>
      <c r="U53" s="4"/>
      <c r="V53" s="4"/>
      <c r="W53" s="4"/>
      <c r="X53" s="4"/>
      <c r="Y53" s="4"/>
      <c r="Z53" s="4"/>
      <c r="AA53" s="4"/>
      <c r="AB53" s="28" t="str">
        <f>[1]PL!B$691</f>
        <v>1.(c)</v>
      </c>
      <c r="AC53" s="31" t="str">
        <f>[1]PL!C$691</f>
        <v>Jastrzębska Spółka Węglowa S.A.</v>
      </c>
      <c r="AD53" s="31" t="str">
        <f>[1]PL!D$691</f>
        <v>Spółka Energetyczna "Jastrzębie" S.A., Elektrociepłownia "Zofiówka"</v>
      </c>
      <c r="AE53" s="31">
        <f>[1]PL!E$691</f>
        <v>6515</v>
      </c>
      <c r="AF53" s="31" t="str">
        <f>[1]PL!F$691</f>
        <v>Rybnicka 6c</v>
      </c>
      <c r="AG53" s="31" t="str">
        <f>[1]PL!G$691</f>
        <v/>
      </c>
      <c r="AH53" s="31" t="str">
        <f>[1]PL!H$691</f>
        <v>Jastrzębie Zdrój</v>
      </c>
      <c r="AI53" s="31" t="str">
        <f>[1]PL!I$691</f>
        <v>44-335</v>
      </c>
      <c r="AJ53" s="31">
        <f>[1]PL!J$691</f>
        <v>607</v>
      </c>
      <c r="AK53" s="31">
        <f>[1]PL!K$691</f>
        <v>1270</v>
      </c>
      <c r="AL53" s="31">
        <f>[1]PL!L$691</f>
        <v>0</v>
      </c>
      <c r="AM53" s="31">
        <f>[1]PL!M$691</f>
        <v>386</v>
      </c>
      <c r="AN53" s="42" t="s">
        <v>808</v>
      </c>
    </row>
    <row r="54" spans="1:41" s="31" customFormat="1">
      <c r="A54" s="4" t="s">
        <v>9795</v>
      </c>
      <c r="B54" s="4">
        <v>2012</v>
      </c>
      <c r="C54" s="4" t="s">
        <v>10005</v>
      </c>
      <c r="D54" s="4" t="s">
        <v>10006</v>
      </c>
      <c r="E54" s="4" t="s">
        <v>247</v>
      </c>
      <c r="F54" s="4">
        <v>52</v>
      </c>
      <c r="G54" s="4" t="s">
        <v>10007</v>
      </c>
      <c r="H54" s="4" t="s">
        <v>10008</v>
      </c>
      <c r="I54" s="4"/>
      <c r="J54" s="4"/>
      <c r="K54" s="4">
        <v>209.5</v>
      </c>
      <c r="L54" s="4" t="s">
        <v>8</v>
      </c>
      <c r="M54" s="4">
        <v>709.08014000000003</v>
      </c>
      <c r="N54" s="4">
        <v>54.710384400000002</v>
      </c>
      <c r="O54" s="4">
        <v>0</v>
      </c>
      <c r="P54" s="4">
        <v>2.6592399680000001</v>
      </c>
      <c r="Q54" s="4">
        <v>0</v>
      </c>
      <c r="R54" s="4">
        <v>27.062260000000002</v>
      </c>
      <c r="S54" s="4">
        <v>71.503360000000001</v>
      </c>
      <c r="T54" s="4">
        <v>8.2146399999999993</v>
      </c>
      <c r="U54" s="4"/>
      <c r="V54" s="4"/>
      <c r="W54" s="4"/>
      <c r="X54" s="4"/>
      <c r="Y54" s="4"/>
      <c r="Z54" s="4"/>
      <c r="AA54" s="4"/>
      <c r="AB54" s="28" t="str">
        <f>[1]PL!B$542</f>
        <v>3.(c)</v>
      </c>
      <c r="AC54" s="31" t="str">
        <f>[1]PL!C$542</f>
        <v>Lhoist Nederland B.V. Weena 329,3013 AL Rotterdam, Holandia</v>
      </c>
      <c r="AD54" s="31" t="str">
        <f>[1]PL!D$542</f>
        <v>Zakłady Wapiennicze Lhoist S.A. Jednosta Produkcyjna w Częstochowie</v>
      </c>
      <c r="AE54" s="31">
        <f>[1]PL!E$542</f>
        <v>6483</v>
      </c>
      <c r="AF54" s="31" t="str">
        <f>[1]PL!F$542</f>
        <v>Żyzna 15</v>
      </c>
      <c r="AG54" s="31" t="str">
        <f>[1]PL!G$542</f>
        <v/>
      </c>
      <c r="AH54" s="31" t="str">
        <f>[1]PL!H$542</f>
        <v>Częstochowa</v>
      </c>
      <c r="AI54" s="31" t="str">
        <f>[1]PL!I$542</f>
        <v>42-200</v>
      </c>
      <c r="AJ54" s="31">
        <f>[1]PL!J$542</f>
        <v>0</v>
      </c>
      <c r="AK54" s="31">
        <f>[1]PL!K$542</f>
        <v>0</v>
      </c>
      <c r="AL54" s="31">
        <f>[1]PL!L$542</f>
        <v>0</v>
      </c>
      <c r="AM54" s="31">
        <f>[1]PL!M$542</f>
        <v>0</v>
      </c>
      <c r="AN54" s="42" t="s">
        <v>808</v>
      </c>
    </row>
    <row r="55" spans="1:41" s="31" customFormat="1">
      <c r="A55" s="4" t="s">
        <v>9795</v>
      </c>
      <c r="B55" s="4">
        <v>2012</v>
      </c>
      <c r="C55" s="4" t="s">
        <v>10009</v>
      </c>
      <c r="D55" s="4" t="s">
        <v>10010</v>
      </c>
      <c r="E55" s="4" t="s">
        <v>251</v>
      </c>
      <c r="F55" s="4">
        <v>53</v>
      </c>
      <c r="G55" s="4" t="s">
        <v>10011</v>
      </c>
      <c r="H55" s="4" t="s">
        <v>10012</v>
      </c>
      <c r="I55" s="4"/>
      <c r="J55" s="4"/>
      <c r="K55" s="4">
        <v>417</v>
      </c>
      <c r="L55" s="4" t="s">
        <v>8</v>
      </c>
      <c r="M55" s="4">
        <v>0</v>
      </c>
      <c r="N55" s="4">
        <v>2590.0248000000001</v>
      </c>
      <c r="O55" s="4">
        <v>0</v>
      </c>
      <c r="P55" s="4">
        <v>4.1990000000000007</v>
      </c>
      <c r="Q55" s="4">
        <v>0</v>
      </c>
      <c r="R55" s="4">
        <v>1270.646</v>
      </c>
      <c r="S55" s="4">
        <v>467.51299999999998</v>
      </c>
      <c r="T55" s="4">
        <v>146.77699999999999</v>
      </c>
      <c r="U55" s="4"/>
      <c r="V55" s="4"/>
      <c r="W55" s="4"/>
      <c r="X55" s="4"/>
      <c r="Y55" s="4"/>
      <c r="Z55" s="4"/>
      <c r="AA55" s="4"/>
      <c r="AB55" s="28" t="str">
        <f>[1]PL!B$520</f>
        <v>1.(c)</v>
      </c>
      <c r="AC55" s="31" t="str">
        <f>[1]PL!C$520</f>
        <v>Fortum Power and Heat Polska Sp. z o.o.</v>
      </c>
      <c r="AD55" s="31" t="str">
        <f>[1]PL!D$520</f>
        <v>Fortum Zabrze S.A.</v>
      </c>
      <c r="AE55" s="31">
        <f>[1]PL!E$520</f>
        <v>6460</v>
      </c>
      <c r="AF55" s="31" t="str">
        <f>[1]PL!F$520</f>
        <v>Wolności 416</v>
      </c>
      <c r="AG55" s="31" t="str">
        <f>[1]PL!G$520</f>
        <v/>
      </c>
      <c r="AH55" s="31" t="str">
        <f>[1]PL!H$520</f>
        <v>Zabrze</v>
      </c>
      <c r="AI55" s="31" t="str">
        <f>[1]PL!I$520</f>
        <v>41-800</v>
      </c>
      <c r="AJ55" s="31">
        <f>[1]PL!J$520</f>
        <v>703</v>
      </c>
      <c r="AK55" s="31">
        <f>[1]PL!K$520</f>
        <v>1270</v>
      </c>
      <c r="AL55" s="31">
        <f>[1]PL!L$520</f>
        <v>63.7</v>
      </c>
      <c r="AM55" s="31">
        <f>[1]PL!M$520</f>
        <v>264</v>
      </c>
      <c r="AN55" s="42" t="s">
        <v>808</v>
      </c>
    </row>
    <row r="56" spans="1:41" s="31" customFormat="1">
      <c r="A56" s="4" t="s">
        <v>9795</v>
      </c>
      <c r="B56" s="4">
        <v>2012</v>
      </c>
      <c r="C56" s="4" t="s">
        <v>10013</v>
      </c>
      <c r="D56" s="4" t="s">
        <v>10014</v>
      </c>
      <c r="E56" s="4" t="s">
        <v>256</v>
      </c>
      <c r="F56" s="4">
        <v>54</v>
      </c>
      <c r="G56" s="4" t="s">
        <v>10015</v>
      </c>
      <c r="H56" s="4" t="s">
        <v>10016</v>
      </c>
      <c r="I56" s="4"/>
      <c r="J56" s="4"/>
      <c r="K56" s="4">
        <v>118</v>
      </c>
      <c r="L56" s="4" t="s">
        <v>8</v>
      </c>
      <c r="M56" s="4">
        <v>0</v>
      </c>
      <c r="N56" s="4">
        <v>0</v>
      </c>
      <c r="O56" s="4">
        <v>0</v>
      </c>
      <c r="P56" s="4">
        <v>0</v>
      </c>
      <c r="Q56" s="4">
        <v>0</v>
      </c>
      <c r="R56" s="4">
        <v>0</v>
      </c>
      <c r="S56" s="4">
        <v>0</v>
      </c>
      <c r="T56" s="4">
        <v>0</v>
      </c>
      <c r="U56" s="4"/>
      <c r="V56" s="4"/>
      <c r="W56" s="4"/>
      <c r="X56" s="4"/>
      <c r="Y56" s="4"/>
      <c r="Z56" s="4"/>
      <c r="AA56" s="4"/>
      <c r="AB56" s="28" t="str">
        <f>[1]PL!B$865</f>
        <v>1.(c)</v>
      </c>
      <c r="AC56" s="31" t="str">
        <f>[1]PL!C$865</f>
        <v>-</v>
      </c>
      <c r="AD56" s="31" t="str">
        <f>[1]PL!D$865</f>
        <v>Dalkia Poznań Zespół Elektrociepłowni S.A., Elektrociepłownia EC II Karolin</v>
      </c>
      <c r="AE56" s="31">
        <f>[1]PL!E$865</f>
        <v>6963</v>
      </c>
      <c r="AF56" s="31" t="str">
        <f>[1]PL!F$865</f>
        <v>Gdyńska 54</v>
      </c>
      <c r="AG56" s="31" t="str">
        <f>[1]PL!G$865</f>
        <v/>
      </c>
      <c r="AH56" s="31" t="str">
        <f>[1]PL!H$865</f>
        <v>Poznań</v>
      </c>
      <c r="AI56" s="31" t="str">
        <f>[1]PL!I$865</f>
        <v>61-016</v>
      </c>
      <c r="AJ56" s="31">
        <f>[1]PL!J$865</f>
        <v>1910</v>
      </c>
      <c r="AK56" s="31">
        <f>[1]PL!K$865</f>
        <v>2790</v>
      </c>
      <c r="AL56" s="31">
        <f>[1]PL!L$865</f>
        <v>183</v>
      </c>
      <c r="AM56" s="31">
        <f>[1]PL!M$865</f>
        <v>1420</v>
      </c>
      <c r="AN56" s="42" t="s">
        <v>810</v>
      </c>
    </row>
    <row r="57" spans="1:41" s="31" customFormat="1">
      <c r="A57" s="4" t="s">
        <v>9795</v>
      </c>
      <c r="B57" s="4">
        <v>2012</v>
      </c>
      <c r="C57" s="4" t="s">
        <v>10017</v>
      </c>
      <c r="D57" s="4" t="s">
        <v>10018</v>
      </c>
      <c r="E57" s="4" t="s">
        <v>260</v>
      </c>
      <c r="F57" s="4">
        <v>55</v>
      </c>
      <c r="G57" s="4" t="s">
        <v>10019</v>
      </c>
      <c r="H57" s="4" t="s">
        <v>10016</v>
      </c>
      <c r="I57" s="4"/>
      <c r="J57" s="4"/>
      <c r="K57" s="4">
        <v>1324.3</v>
      </c>
      <c r="L57" s="4" t="s">
        <v>8</v>
      </c>
      <c r="M57" s="4">
        <v>2257.8370553</v>
      </c>
      <c r="N57" s="4">
        <v>12732.509155</v>
      </c>
      <c r="O57" s="4">
        <v>216.0651</v>
      </c>
      <c r="P57" s="4">
        <v>0</v>
      </c>
      <c r="Q57" s="4">
        <v>0</v>
      </c>
      <c r="R57" s="4">
        <v>2788.1329100000003</v>
      </c>
      <c r="S57" s="4">
        <v>1909.5561200000002</v>
      </c>
      <c r="T57" s="4">
        <v>240.66311000000002</v>
      </c>
      <c r="U57" s="4"/>
      <c r="V57" s="4"/>
      <c r="W57" s="4"/>
      <c r="X57" s="4"/>
      <c r="Y57" s="4"/>
      <c r="Z57" s="4"/>
      <c r="AA57" s="4"/>
      <c r="AB57" s="28" t="str">
        <f>[1]PL!B$865</f>
        <v>1.(c)</v>
      </c>
      <c r="AC57" s="31" t="str">
        <f>[1]PL!C$865</f>
        <v>-</v>
      </c>
      <c r="AD57" s="31" t="str">
        <f>[1]PL!D$865</f>
        <v>Dalkia Poznań Zespół Elektrociepłowni S.A., Elektrociepłownia EC II Karolin</v>
      </c>
      <c r="AE57" s="31">
        <f>[1]PL!E$865</f>
        <v>6963</v>
      </c>
      <c r="AF57" s="31" t="str">
        <f>[1]PL!F$865</f>
        <v>Gdyńska 54</v>
      </c>
      <c r="AG57" s="31" t="str">
        <f>[1]PL!G$865</f>
        <v/>
      </c>
      <c r="AH57" s="31" t="str">
        <f>[1]PL!H$865</f>
        <v>Poznań</v>
      </c>
      <c r="AI57" s="31" t="str">
        <f>[1]PL!I$865</f>
        <v>61-016</v>
      </c>
      <c r="AJ57" s="31">
        <f>[1]PL!J$865</f>
        <v>1910</v>
      </c>
      <c r="AK57" s="31">
        <f>[1]PL!K$865</f>
        <v>2790</v>
      </c>
      <c r="AL57" s="31">
        <f>[1]PL!L$865</f>
        <v>183</v>
      </c>
      <c r="AM57" s="31">
        <f>[1]PL!M$865</f>
        <v>1420</v>
      </c>
      <c r="AN57" s="42" t="s">
        <v>810</v>
      </c>
    </row>
    <row r="58" spans="1:41" s="67" customFormat="1">
      <c r="A58" s="47" t="s">
        <v>9795</v>
      </c>
      <c r="B58" s="47">
        <v>2012</v>
      </c>
      <c r="C58" s="47" t="s">
        <v>10020</v>
      </c>
      <c r="D58" s="47" t="s">
        <v>10021</v>
      </c>
      <c r="E58" s="47" t="s">
        <v>264</v>
      </c>
      <c r="F58" s="47">
        <v>56</v>
      </c>
      <c r="G58" s="47" t="s">
        <v>10022</v>
      </c>
      <c r="H58" s="47" t="s">
        <v>10023</v>
      </c>
      <c r="I58" s="47"/>
      <c r="J58" s="47"/>
      <c r="K58" s="47">
        <v>95</v>
      </c>
      <c r="L58" s="47" t="s">
        <v>8</v>
      </c>
      <c r="M58" s="47">
        <v>0</v>
      </c>
      <c r="N58" s="47">
        <v>0</v>
      </c>
      <c r="O58" s="47">
        <v>0</v>
      </c>
      <c r="P58" s="47">
        <v>0</v>
      </c>
      <c r="Q58" s="47">
        <v>0</v>
      </c>
      <c r="R58" s="47">
        <v>0</v>
      </c>
      <c r="S58" s="47">
        <v>0</v>
      </c>
      <c r="T58" s="47">
        <v>0</v>
      </c>
      <c r="U58" s="47"/>
      <c r="V58" s="47"/>
      <c r="W58" s="47"/>
      <c r="X58" s="47"/>
      <c r="Y58" s="47"/>
      <c r="Z58" s="47"/>
      <c r="AA58" s="47"/>
      <c r="AB58" s="40"/>
      <c r="AC58" s="35"/>
      <c r="AD58" s="35"/>
      <c r="AE58" s="35"/>
      <c r="AF58" s="35"/>
      <c r="AG58" s="35"/>
      <c r="AH58" s="35"/>
      <c r="AI58" s="35"/>
      <c r="AJ58" s="35"/>
      <c r="AK58" s="35"/>
      <c r="AL58" s="35"/>
      <c r="AM58" s="35"/>
      <c r="AN58" s="37"/>
      <c r="AO58" s="35"/>
    </row>
    <row r="59" spans="1:41" s="31" customFormat="1">
      <c r="A59" s="4" t="s">
        <v>9795</v>
      </c>
      <c r="B59" s="4">
        <v>2012</v>
      </c>
      <c r="C59" s="4" t="s">
        <v>10024</v>
      </c>
      <c r="D59" s="4" t="s">
        <v>10025</v>
      </c>
      <c r="E59" s="4" t="s">
        <v>269</v>
      </c>
      <c r="F59" s="4">
        <v>57</v>
      </c>
      <c r="G59" s="4" t="s">
        <v>10026</v>
      </c>
      <c r="H59" s="4" t="s">
        <v>10027</v>
      </c>
      <c r="I59" s="4"/>
      <c r="J59" s="4"/>
      <c r="K59" s="4">
        <v>54.1</v>
      </c>
      <c r="L59" s="4" t="s">
        <v>8</v>
      </c>
      <c r="M59" s="4">
        <v>0</v>
      </c>
      <c r="N59" s="4">
        <v>0</v>
      </c>
      <c r="O59" s="4">
        <v>0</v>
      </c>
      <c r="P59" s="4">
        <v>0</v>
      </c>
      <c r="Q59" s="4">
        <v>0</v>
      </c>
      <c r="R59" s="4">
        <v>0</v>
      </c>
      <c r="S59" s="4">
        <v>0</v>
      </c>
      <c r="T59" s="4">
        <v>0</v>
      </c>
      <c r="U59" s="4"/>
      <c r="V59" s="4"/>
      <c r="W59" s="4"/>
      <c r="X59" s="4"/>
      <c r="Y59" s="4"/>
      <c r="Z59" s="4"/>
      <c r="AA59" s="4"/>
      <c r="AB59" s="28" t="str">
        <f>[1]PL!B$1214</f>
        <v>1.(c)</v>
      </c>
      <c r="AC59" s="31" t="str">
        <f>[1]PL!C$1214</f>
        <v>-</v>
      </c>
      <c r="AD59" s="31" t="str">
        <f>[1]PL!D$1214</f>
        <v>PGE Górnictwo i Energetyka Konwencjonalna S.A., Oddział Zespół Elektrociepłowni Bydgoszcz, ELEKTROCIEPŁOWNIA BYDGOSZCZ I</v>
      </c>
      <c r="AE59" s="31">
        <f>[1]PL!E$1214</f>
        <v>20253</v>
      </c>
      <c r="AF59" s="31" t="str">
        <f>[1]PL!F$1214</f>
        <v>ŻEGLARSKA 4</v>
      </c>
      <c r="AG59" s="31" t="str">
        <f>[1]PL!G$1214</f>
        <v/>
      </c>
      <c r="AH59" s="31" t="str">
        <f>[1]PL!H$1214</f>
        <v>BYDGOSZCZ</v>
      </c>
      <c r="AI59" s="31" t="str">
        <f>[1]PL!I$1214</f>
        <v>85-519</v>
      </c>
      <c r="AJ59" s="31">
        <f>[1]PL!J$1214</f>
        <v>136</v>
      </c>
      <c r="AK59" s="31">
        <f>[1]PL!K$1214</f>
        <v>493</v>
      </c>
      <c r="AL59" s="31">
        <f>[1]PL!L$1214</f>
        <v>0</v>
      </c>
      <c r="AM59" s="31">
        <f>[1]PL!M$1214</f>
        <v>0</v>
      </c>
      <c r="AN59" s="42" t="s">
        <v>808</v>
      </c>
    </row>
    <row r="60" spans="1:41" s="31" customFormat="1">
      <c r="A60" s="4" t="s">
        <v>9795</v>
      </c>
      <c r="B60" s="4">
        <v>2012</v>
      </c>
      <c r="C60" s="4" t="s">
        <v>10028</v>
      </c>
      <c r="D60" s="4" t="s">
        <v>10029</v>
      </c>
      <c r="E60" s="4" t="s">
        <v>274</v>
      </c>
      <c r="F60" s="4">
        <v>58</v>
      </c>
      <c r="G60" s="4" t="s">
        <v>10030</v>
      </c>
      <c r="H60" s="4" t="s">
        <v>10031</v>
      </c>
      <c r="I60" s="4"/>
      <c r="J60" s="4"/>
      <c r="K60" s="4">
        <v>1094</v>
      </c>
      <c r="L60" s="4" t="s">
        <v>8</v>
      </c>
      <c r="M60" s="4">
        <v>402.68594999999999</v>
      </c>
      <c r="N60" s="4">
        <v>10156.545477</v>
      </c>
      <c r="O60" s="4">
        <v>25.29487</v>
      </c>
      <c r="P60" s="4">
        <v>0</v>
      </c>
      <c r="Q60" s="4">
        <v>3.0278159999999998E-2</v>
      </c>
      <c r="R60" s="4">
        <v>4845.0789999999997</v>
      </c>
      <c r="S60" s="4">
        <v>2434.0349999999999</v>
      </c>
      <c r="T60" s="4">
        <v>268.34199999999998</v>
      </c>
      <c r="U60" s="4"/>
      <c r="V60" s="4"/>
      <c r="W60" s="4"/>
      <c r="X60" s="4"/>
      <c r="Y60" s="4"/>
      <c r="Z60" s="4"/>
      <c r="AA60" s="4"/>
      <c r="AB60" s="41" t="str">
        <f>[1]PL!B$1223</f>
        <v>1.(c)</v>
      </c>
      <c r="AC60" s="24" t="str">
        <f>[1]PL!C$1223</f>
        <v>-</v>
      </c>
      <c r="AD60" s="24" t="str">
        <f>[1]PL!D$1223</f>
        <v>PGE Górnictwo i Energetyka Konwencjonalna S.A., Oddział Zespół Elektrociepłowni Bydgoszcz, ELEKTROCIEPŁOWNA BYDGOSZCZ II</v>
      </c>
      <c r="AE60" s="24">
        <f>[1]PL!E$1223</f>
        <v>20245</v>
      </c>
      <c r="AF60" s="24" t="str">
        <f>[1]PL!F$1223</f>
        <v>ENERGETYCZNA 1</v>
      </c>
      <c r="AG60" s="24" t="str">
        <f>[1]PL!G$1223</f>
        <v/>
      </c>
      <c r="AH60" s="24" t="str">
        <f>[1]PL!H$1223</f>
        <v>BYDGOSZCZ</v>
      </c>
      <c r="AI60" s="24" t="str">
        <f>[1]PL!I$1223</f>
        <v>85-950</v>
      </c>
      <c r="AJ60" s="24">
        <f>[1]PL!J$1223</f>
        <v>2430</v>
      </c>
      <c r="AK60" s="24">
        <f>[1]PL!K$1223</f>
        <v>4850</v>
      </c>
      <c r="AL60" s="24">
        <f>[1]PL!L$1223</f>
        <v>0</v>
      </c>
      <c r="AM60" s="24">
        <f>[1]PL!M$1223</f>
        <v>953</v>
      </c>
      <c r="AN60" s="42" t="s">
        <v>808</v>
      </c>
    </row>
    <row r="61" spans="1:41" s="31" customFormat="1">
      <c r="A61" s="4" t="s">
        <v>9795</v>
      </c>
      <c r="B61" s="4">
        <v>2012</v>
      </c>
      <c r="C61" s="4" t="s">
        <v>10032</v>
      </c>
      <c r="D61" s="4" t="s">
        <v>10033</v>
      </c>
      <c r="E61" s="4" t="s">
        <v>278</v>
      </c>
      <c r="F61" s="4">
        <v>59</v>
      </c>
      <c r="G61" s="4" t="s">
        <v>10034</v>
      </c>
      <c r="H61" s="4" t="s">
        <v>10035</v>
      </c>
      <c r="I61" s="4"/>
      <c r="J61" s="4"/>
      <c r="K61" s="4">
        <v>1172</v>
      </c>
      <c r="L61" s="4" t="s">
        <v>8</v>
      </c>
      <c r="M61" s="4">
        <v>355.79641534553997</v>
      </c>
      <c r="N61" s="4">
        <v>8360.1371155500292</v>
      </c>
      <c r="O61" s="4">
        <v>176.08369615146003</v>
      </c>
      <c r="P61" s="4">
        <v>0</v>
      </c>
      <c r="Q61" s="4">
        <v>0</v>
      </c>
      <c r="R61" s="4">
        <v>3405.6399000000001</v>
      </c>
      <c r="S61" s="4">
        <v>1720.5887999999995</v>
      </c>
      <c r="T61" s="4">
        <v>92.01870000000001</v>
      </c>
      <c r="U61" s="4"/>
      <c r="V61" s="4"/>
      <c r="W61" s="4"/>
      <c r="X61" s="4"/>
      <c r="Y61" s="4"/>
      <c r="Z61" s="4"/>
      <c r="AA61" s="4"/>
      <c r="AB61" s="28" t="str">
        <f>[1]PL!B$1293</f>
        <v>1.(c)</v>
      </c>
      <c r="AC61" s="31" t="str">
        <f>[1]PL!C$1293</f>
        <v>Dalkia Polska S.A.</v>
      </c>
      <c r="AD61" s="31" t="str">
        <f>[1]PL!D$1293</f>
        <v>Dalkia Łódź S.A. Elektrociepłownia nr 3</v>
      </c>
      <c r="AE61" s="31">
        <f>[1]PL!E$1293</f>
        <v>1321</v>
      </c>
      <c r="AF61" s="31" t="str">
        <f>[1]PL!F$1293</f>
        <v>Pojezierska 70</v>
      </c>
      <c r="AG61" s="31" t="str">
        <f>[1]PL!G$1293</f>
        <v/>
      </c>
      <c r="AH61" s="31" t="str">
        <f>[1]PL!H$1293</f>
        <v>Łódź</v>
      </c>
      <c r="AI61" s="31" t="str">
        <f>[1]PL!I$1293</f>
        <v>91-342</v>
      </c>
      <c r="AJ61" s="31">
        <f>[1]PL!J$1293</f>
        <v>1720</v>
      </c>
      <c r="AK61" s="31">
        <f>[1]PL!K$1293</f>
        <v>3400</v>
      </c>
      <c r="AL61" s="31">
        <f>[1]PL!L$1293</f>
        <v>95.4</v>
      </c>
      <c r="AM61" s="31">
        <f>[1]PL!M$1293</f>
        <v>808</v>
      </c>
      <c r="AN61" s="42" t="s">
        <v>808</v>
      </c>
    </row>
    <row r="62" spans="1:41" s="31" customFormat="1">
      <c r="A62" s="4" t="s">
        <v>9795</v>
      </c>
      <c r="B62" s="4">
        <v>2012</v>
      </c>
      <c r="C62" s="4" t="s">
        <v>10036</v>
      </c>
      <c r="D62" s="4" t="s">
        <v>10037</v>
      </c>
      <c r="E62" s="4" t="s">
        <v>282</v>
      </c>
      <c r="F62" s="4">
        <v>60</v>
      </c>
      <c r="G62" s="4" t="s">
        <v>10038</v>
      </c>
      <c r="H62" s="4" t="s">
        <v>10039</v>
      </c>
      <c r="I62" s="4"/>
      <c r="J62" s="4"/>
      <c r="K62" s="4">
        <v>1160</v>
      </c>
      <c r="L62" s="4" t="s">
        <v>8</v>
      </c>
      <c r="M62" s="4">
        <v>3423.6329767735006</v>
      </c>
      <c r="N62" s="4">
        <v>7394.213498512001</v>
      </c>
      <c r="O62" s="4">
        <v>40.259499908000002</v>
      </c>
      <c r="P62" s="4">
        <v>0</v>
      </c>
      <c r="Q62" s="4">
        <v>0</v>
      </c>
      <c r="R62" s="4">
        <v>2141.1684</v>
      </c>
      <c r="S62" s="4">
        <v>1525.4259000000002</v>
      </c>
      <c r="T62" s="4">
        <v>47.808399999999999</v>
      </c>
      <c r="U62" s="4"/>
      <c r="V62" s="4"/>
      <c r="W62" s="4"/>
      <c r="X62" s="4"/>
      <c r="Y62" s="4"/>
      <c r="Z62" s="4"/>
      <c r="AA62" s="4"/>
      <c r="AB62" s="28" t="str">
        <f>[1]PL!B$1290</f>
        <v>1.(c)</v>
      </c>
      <c r="AC62" s="31" t="str">
        <f>[1]PL!C$1290</f>
        <v>Dalkia Polska S.A.</v>
      </c>
      <c r="AD62" s="31" t="str">
        <f>[1]PL!D$1290</f>
        <v>Dalkia Łódź S.A. Elektrociepłownia nr 4</v>
      </c>
      <c r="AE62" s="31">
        <f>[1]PL!E$1290</f>
        <v>1323</v>
      </c>
      <c r="AF62" s="31" t="str">
        <f>[1]PL!F$1290</f>
        <v>Andrzejewskiej 5</v>
      </c>
      <c r="AG62" s="31" t="str">
        <f>[1]PL!G$1290</f>
        <v/>
      </c>
      <c r="AH62" s="31" t="str">
        <f>[1]PL!H$1290</f>
        <v>Łódź</v>
      </c>
      <c r="AI62" s="31" t="str">
        <f>[1]PL!I$1290</f>
        <v>90-975</v>
      </c>
      <c r="AJ62" s="31">
        <f>[1]PL!J$1290</f>
        <v>1530</v>
      </c>
      <c r="AK62" s="31">
        <f>[1]PL!K$1290</f>
        <v>2140</v>
      </c>
      <c r="AL62" s="31">
        <f>[1]PL!L$1290</f>
        <v>0</v>
      </c>
      <c r="AM62" s="31">
        <f>[1]PL!M$1290</f>
        <v>705</v>
      </c>
      <c r="AN62" s="42" t="s">
        <v>808</v>
      </c>
    </row>
    <row r="63" spans="1:41" s="31" customFormat="1">
      <c r="A63" s="4" t="s">
        <v>9795</v>
      </c>
      <c r="B63" s="4">
        <v>2012</v>
      </c>
      <c r="C63" s="4" t="s">
        <v>10040</v>
      </c>
      <c r="D63" s="4" t="s">
        <v>10041</v>
      </c>
      <c r="E63" s="4" t="s">
        <v>286</v>
      </c>
      <c r="F63" s="4">
        <v>61</v>
      </c>
      <c r="G63" s="4" t="s">
        <v>10042</v>
      </c>
      <c r="H63" s="4" t="s">
        <v>10043</v>
      </c>
      <c r="I63" s="4"/>
      <c r="J63" s="4"/>
      <c r="K63" s="4">
        <v>537</v>
      </c>
      <c r="L63" s="4" t="s">
        <v>8</v>
      </c>
      <c r="M63" s="4">
        <v>0</v>
      </c>
      <c r="N63" s="4">
        <v>5072.1216315080001</v>
      </c>
      <c r="O63" s="4">
        <v>7.8440000898999998</v>
      </c>
      <c r="P63" s="4">
        <v>0</v>
      </c>
      <c r="Q63" s="4">
        <v>0</v>
      </c>
      <c r="R63" s="4">
        <v>2128.3845000000001</v>
      </c>
      <c r="S63" s="4">
        <v>1053.6935999999998</v>
      </c>
      <c r="T63" s="4">
        <v>83.884799999999998</v>
      </c>
      <c r="U63" s="4"/>
      <c r="V63" s="4"/>
      <c r="W63" s="4"/>
      <c r="X63" s="4"/>
      <c r="Y63" s="4"/>
      <c r="Z63" s="4"/>
      <c r="AA63" s="4"/>
      <c r="AB63" s="28" t="str">
        <f>[1]PL!B$1301</f>
        <v>1.(c)</v>
      </c>
      <c r="AC63" s="31" t="str">
        <f>[1]PL!C$1301</f>
        <v>Dalkia Polska S.A.</v>
      </c>
      <c r="AD63" s="31" t="str">
        <f>[1]PL!D$1301</f>
        <v>Dalkia Łódź S.A., Elektrociepłownia nr 2</v>
      </c>
      <c r="AE63" s="31">
        <f>[1]PL!E$1301</f>
        <v>1322</v>
      </c>
      <c r="AF63" s="31" t="str">
        <f>[1]PL!F$1301</f>
        <v>Wróblewskiego 26</v>
      </c>
      <c r="AG63" s="31" t="str">
        <f>[1]PL!G$1301</f>
        <v/>
      </c>
      <c r="AH63" s="31" t="str">
        <f>[1]PL!H$1301</f>
        <v>Łódź</v>
      </c>
      <c r="AI63" s="31" t="str">
        <f>[1]PL!I$1301</f>
        <v>93-578</v>
      </c>
      <c r="AJ63" s="31">
        <f>[1]PL!J$1301</f>
        <v>1050</v>
      </c>
      <c r="AK63" s="31">
        <f>[1]PL!K$1301</f>
        <v>2130</v>
      </c>
      <c r="AL63" s="31">
        <f>[1]PL!L$1301</f>
        <v>85.600000000000009</v>
      </c>
      <c r="AM63" s="31">
        <f>[1]PL!M$1301</f>
        <v>482</v>
      </c>
      <c r="AN63" s="42" t="s">
        <v>808</v>
      </c>
    </row>
    <row r="64" spans="1:41" s="31" customFormat="1">
      <c r="A64" s="4" t="s">
        <v>9795</v>
      </c>
      <c r="B64" s="4">
        <v>2012</v>
      </c>
      <c r="C64" s="4" t="s">
        <v>10044</v>
      </c>
      <c r="D64" s="4" t="s">
        <v>10045</v>
      </c>
      <c r="E64" s="4" t="s">
        <v>291</v>
      </c>
      <c r="F64" s="4">
        <v>62</v>
      </c>
      <c r="G64" s="4" t="s">
        <v>10046</v>
      </c>
      <c r="H64" s="4" t="s">
        <v>10047</v>
      </c>
      <c r="I64" s="4"/>
      <c r="J64" s="4"/>
      <c r="K64" s="4">
        <v>427.1</v>
      </c>
      <c r="L64" s="4" t="s">
        <v>8</v>
      </c>
      <c r="M64" s="4">
        <v>2087.9451050000002</v>
      </c>
      <c r="N64" s="4">
        <v>2359.830927</v>
      </c>
      <c r="O64" s="4">
        <v>2.375229</v>
      </c>
      <c r="P64" s="4">
        <v>0</v>
      </c>
      <c r="Q64" s="4">
        <v>7.5695999999999999E-2</v>
      </c>
      <c r="R64" s="4">
        <v>881.9</v>
      </c>
      <c r="S64" s="4">
        <v>717.17930000000001</v>
      </c>
      <c r="T64" s="4">
        <v>43.248699999999999</v>
      </c>
      <c r="U64" s="4"/>
      <c r="V64" s="4"/>
      <c r="W64" s="4"/>
      <c r="X64" s="4"/>
      <c r="Y64" s="4"/>
      <c r="Z64" s="4"/>
      <c r="AA64" s="4"/>
      <c r="AB64" s="28" t="str">
        <f>[1]PL!B$768</f>
        <v>1.(c)</v>
      </c>
      <c r="AC64" s="31" t="str">
        <f>[1]PL!C$768</f>
        <v>-</v>
      </c>
      <c r="AD64" s="31" t="str">
        <f>[1]PL!D$768</f>
        <v>Zespół Elektrociepłowni Wrocławskich KOGENERACJA S.A., Elektrociepłownia Czechnica</v>
      </c>
      <c r="AE64" s="31">
        <f>[1]PL!E$768</f>
        <v>234</v>
      </c>
      <c r="AF64" s="31" t="str">
        <f>[1]PL!F$768</f>
        <v>Fabryczna 22</v>
      </c>
      <c r="AG64" s="31" t="str">
        <f>[1]PL!G$768</f>
        <v/>
      </c>
      <c r="AH64" s="31" t="str">
        <f>[1]PL!H$768</f>
        <v>Siechnice</v>
      </c>
      <c r="AI64" s="31" t="str">
        <f>[1]PL!I$768</f>
        <v>55-011</v>
      </c>
      <c r="AJ64" s="31">
        <f>[1]PL!J$768</f>
        <v>717</v>
      </c>
      <c r="AK64" s="31">
        <f>[1]PL!K$768</f>
        <v>882</v>
      </c>
      <c r="AL64" s="31">
        <f>[1]PL!L$768</f>
        <v>0</v>
      </c>
      <c r="AM64" s="31">
        <f>[1]PL!M$768</f>
        <v>426</v>
      </c>
      <c r="AN64" s="42" t="s">
        <v>808</v>
      </c>
    </row>
    <row r="65" spans="1:41" s="31" customFormat="1">
      <c r="A65" s="4" t="s">
        <v>9795</v>
      </c>
      <c r="B65" s="4">
        <v>2012</v>
      </c>
      <c r="C65" s="4" t="s">
        <v>10048</v>
      </c>
      <c r="D65" s="4" t="s">
        <v>10049</v>
      </c>
      <c r="E65" s="4" t="s">
        <v>296</v>
      </c>
      <c r="F65" s="4">
        <v>63</v>
      </c>
      <c r="G65" s="4" t="s">
        <v>10050</v>
      </c>
      <c r="H65" s="4" t="s">
        <v>10051</v>
      </c>
      <c r="I65" s="4"/>
      <c r="J65" s="4"/>
      <c r="K65" s="4">
        <v>1212.5999999999999</v>
      </c>
      <c r="L65" s="4" t="s">
        <v>8</v>
      </c>
      <c r="M65" s="4">
        <v>2197.2584710000001</v>
      </c>
      <c r="N65" s="4">
        <v>10363.648432200001</v>
      </c>
      <c r="O65" s="4">
        <v>99.309490000000011</v>
      </c>
      <c r="P65" s="4">
        <v>0</v>
      </c>
      <c r="Q65" s="4">
        <v>0</v>
      </c>
      <c r="R65" s="4">
        <v>3757.7914000000001</v>
      </c>
      <c r="S65" s="4">
        <v>2273.5032999999999</v>
      </c>
      <c r="T65" s="4">
        <v>79.868600000000001</v>
      </c>
      <c r="U65" s="4"/>
      <c r="V65" s="4"/>
      <c r="W65" s="4"/>
      <c r="X65" s="4"/>
      <c r="Y65" s="4"/>
      <c r="Z65" s="4"/>
      <c r="AA65" s="4"/>
      <c r="AB65" s="28" t="str">
        <f>[1]PL!B$752</f>
        <v>1.(c)</v>
      </c>
      <c r="AC65" s="31" t="str">
        <f>[1]PL!C$752</f>
        <v>-</v>
      </c>
      <c r="AD65" s="31" t="str">
        <f>[1]PL!D$752</f>
        <v>Zespół Elektrociepłowni Wrocławskich KOGENERACJA S.A., Elektrociepłownia Wrocław</v>
      </c>
      <c r="AE65" s="31">
        <f>[1]PL!E$752</f>
        <v>235</v>
      </c>
      <c r="AF65" s="31" t="str">
        <f>[1]PL!F$752</f>
        <v>Łowiecka 24</v>
      </c>
      <c r="AG65" s="31" t="str">
        <f>[1]PL!G$752</f>
        <v/>
      </c>
      <c r="AH65" s="31" t="str">
        <f>[1]PL!H$752</f>
        <v>Wrocław</v>
      </c>
      <c r="AI65" s="31" t="str">
        <f>[1]PL!I$752</f>
        <v>50-220</v>
      </c>
      <c r="AJ65" s="31">
        <f>[1]PL!J$752</f>
        <v>2270</v>
      </c>
      <c r="AK65" s="31">
        <f>[1]PL!K$752</f>
        <v>3760</v>
      </c>
      <c r="AL65" s="31">
        <f>[1]PL!L$752</f>
        <v>68.2</v>
      </c>
      <c r="AM65" s="31">
        <f>[1]PL!M$752</f>
        <v>1190</v>
      </c>
      <c r="AN65" s="42" t="s">
        <v>808</v>
      </c>
    </row>
    <row r="66" spans="1:41" s="31" customFormat="1">
      <c r="A66" s="4" t="s">
        <v>9795</v>
      </c>
      <c r="B66" s="4">
        <v>2012</v>
      </c>
      <c r="C66" s="4" t="s">
        <v>10052</v>
      </c>
      <c r="D66" s="4" t="s">
        <v>10053</v>
      </c>
      <c r="E66" s="4" t="s">
        <v>300</v>
      </c>
      <c r="F66" s="4">
        <v>64</v>
      </c>
      <c r="G66" s="4" t="s">
        <v>10054</v>
      </c>
      <c r="H66" s="4" t="s">
        <v>10055</v>
      </c>
      <c r="I66" s="4"/>
      <c r="J66" s="4"/>
      <c r="K66" s="4">
        <v>514</v>
      </c>
      <c r="L66" s="4" t="s">
        <v>8</v>
      </c>
      <c r="M66" s="4">
        <v>0</v>
      </c>
      <c r="N66" s="4">
        <v>1466.4283529999998</v>
      </c>
      <c r="O66" s="4">
        <v>4.2758018</v>
      </c>
      <c r="P66" s="4">
        <v>0</v>
      </c>
      <c r="Q66" s="4">
        <v>0</v>
      </c>
      <c r="R66" s="4">
        <v>445.75099999999998</v>
      </c>
      <c r="S66" s="4">
        <v>225.03</v>
      </c>
      <c r="T66" s="4">
        <v>23.005490000000002</v>
      </c>
      <c r="U66" s="4"/>
      <c r="V66" s="4"/>
      <c r="W66" s="4"/>
      <c r="X66" s="4"/>
      <c r="Y66" s="4"/>
      <c r="Z66" s="4"/>
      <c r="AA66" s="4"/>
      <c r="AB66" s="28" t="str">
        <f>[1]PL!B$18</f>
        <v>1.(c)</v>
      </c>
      <c r="AC66" s="31" t="str">
        <f>[1]PL!C$18</f>
        <v xml:space="preserve">Polskie Górnictwo Naftowe i Gazownictwo SA </v>
      </c>
      <c r="AD66" s="31" t="str">
        <f>[1]PL!D$18</f>
        <v>PGNiG TERMIKA SA Ciepłownia Kawęczyn</v>
      </c>
      <c r="AE66" s="31">
        <f>[1]PL!E$18</f>
        <v>4976</v>
      </c>
      <c r="AF66" s="31" t="str">
        <f>[1]PL!F$18</f>
        <v>Chełmżyńska 180</v>
      </c>
      <c r="AG66" s="31" t="str">
        <f>[1]PL!G$18</f>
        <v/>
      </c>
      <c r="AH66" s="31" t="str">
        <f>[1]PL!H$18</f>
        <v>Warszawa</v>
      </c>
      <c r="AI66" s="31" t="str">
        <f>[1]PL!I$18</f>
        <v>04-464</v>
      </c>
      <c r="AJ66" s="31">
        <f>[1]PL!J$18</f>
        <v>225</v>
      </c>
      <c r="AK66" s="31">
        <f>[1]PL!K$18</f>
        <v>446</v>
      </c>
      <c r="AL66" s="31">
        <f>[1]PL!L$18</f>
        <v>0</v>
      </c>
      <c r="AM66" s="31">
        <f>[1]PL!M$18</f>
        <v>137</v>
      </c>
      <c r="AN66" s="42" t="s">
        <v>808</v>
      </c>
    </row>
    <row r="67" spans="1:41" s="31" customFormat="1">
      <c r="A67" s="4" t="s">
        <v>9795</v>
      </c>
      <c r="B67" s="4">
        <v>2012</v>
      </c>
      <c r="C67" s="4" t="s">
        <v>10056</v>
      </c>
      <c r="D67" s="4" t="s">
        <v>10057</v>
      </c>
      <c r="E67" s="4" t="s">
        <v>305</v>
      </c>
      <c r="F67" s="4">
        <v>65</v>
      </c>
      <c r="G67" s="4" t="s">
        <v>10058</v>
      </c>
      <c r="H67" s="4" t="s">
        <v>10059</v>
      </c>
      <c r="I67" s="4"/>
      <c r="J67" s="4"/>
      <c r="K67" s="4">
        <v>520</v>
      </c>
      <c r="L67" s="4" t="s">
        <v>8</v>
      </c>
      <c r="M67" s="4">
        <v>0</v>
      </c>
      <c r="N67" s="4">
        <v>0</v>
      </c>
      <c r="O67" s="4">
        <v>164.49657920000001</v>
      </c>
      <c r="P67" s="4">
        <v>0</v>
      </c>
      <c r="Q67" s="4">
        <v>0</v>
      </c>
      <c r="R67" s="4">
        <v>50.783571999999999</v>
      </c>
      <c r="S67" s="4">
        <v>19.739649</v>
      </c>
      <c r="T67" s="4">
        <v>7.4932559999999997</v>
      </c>
      <c r="U67" s="4"/>
      <c r="V67" s="4"/>
      <c r="W67" s="4"/>
      <c r="X67" s="4"/>
      <c r="Y67" s="4"/>
      <c r="Z67" s="4"/>
      <c r="AA67" s="4"/>
      <c r="AB67" s="28" t="str">
        <f>[1]PL!B$7</f>
        <v>1.(c)</v>
      </c>
      <c r="AC67" s="31" t="str">
        <f>[1]PL!C$7</f>
        <v>Polskie Górnictwo Naftowe i Gazownictwo SA</v>
      </c>
      <c r="AD67" s="31" t="str">
        <f>[1]PL!D$7</f>
        <v>PGNiG TERMIKA SA, Ciepłownia Wola</v>
      </c>
      <c r="AE67" s="31">
        <f>[1]PL!E$7</f>
        <v>4975</v>
      </c>
      <c r="AF67" s="31" t="str">
        <f>[1]PL!F$7</f>
        <v>Połczyńska 21</v>
      </c>
      <c r="AG67" s="31" t="str">
        <f>[1]PL!G$7</f>
        <v/>
      </c>
      <c r="AH67" s="31" t="str">
        <f>[1]PL!H$7</f>
        <v>Warszawa</v>
      </c>
      <c r="AI67" s="31" t="str">
        <f>[1]PL!I$7</f>
        <v>01-377</v>
      </c>
      <c r="AJ67" s="31">
        <f>[1]PL!J$7</f>
        <v>0</v>
      </c>
      <c r="AK67" s="31">
        <f>[1]PL!K$7</f>
        <v>0</v>
      </c>
      <c r="AL67" s="31">
        <f>[1]PL!L$7</f>
        <v>0</v>
      </c>
      <c r="AM67" s="31">
        <f>[1]PL!M$7</f>
        <v>0</v>
      </c>
      <c r="AN67" s="42" t="s">
        <v>808</v>
      </c>
    </row>
    <row r="68" spans="1:41" s="31" customFormat="1">
      <c r="A68" s="4" t="s">
        <v>9795</v>
      </c>
      <c r="B68" s="4">
        <v>2012</v>
      </c>
      <c r="C68" s="4" t="s">
        <v>10060</v>
      </c>
      <c r="D68" s="4" t="s">
        <v>10061</v>
      </c>
      <c r="E68" s="4" t="s">
        <v>309</v>
      </c>
      <c r="F68" s="4">
        <v>66</v>
      </c>
      <c r="G68" s="4" t="s">
        <v>10062</v>
      </c>
      <c r="H68" s="4" t="s">
        <v>10063</v>
      </c>
      <c r="I68" s="4"/>
      <c r="J68" s="4"/>
      <c r="K68" s="4">
        <v>232</v>
      </c>
      <c r="L68" s="4" t="s">
        <v>8</v>
      </c>
      <c r="M68" s="4">
        <v>554.34411669999997</v>
      </c>
      <c r="N68" s="4">
        <v>873.07081790000007</v>
      </c>
      <c r="O68" s="4">
        <v>0.50800160000000005</v>
      </c>
      <c r="P68" s="4">
        <v>0</v>
      </c>
      <c r="Q68" s="4">
        <v>0</v>
      </c>
      <c r="R68" s="4">
        <v>288.71479999999997</v>
      </c>
      <c r="S68" s="4">
        <v>140.2379</v>
      </c>
      <c r="T68" s="4">
        <v>10.099729999999999</v>
      </c>
      <c r="U68" s="4"/>
      <c r="V68" s="4"/>
      <c r="W68" s="4"/>
      <c r="X68" s="4"/>
      <c r="Y68" s="4"/>
      <c r="Z68" s="4"/>
      <c r="AA68" s="4"/>
      <c r="AB68" s="28" t="str">
        <f>[1]PL!B$196</f>
        <v>1.(c)</v>
      </c>
      <c r="AC68" s="31" t="str">
        <f>[1]PL!C$196</f>
        <v>-</v>
      </c>
      <c r="AD68" s="31" t="str">
        <f>[1]PL!D$196</f>
        <v>PGE Górnictwo i Energetyka Konwencjonalna S.A., Oddział Elektrociepłowania Kielce</v>
      </c>
      <c r="AE68" s="31">
        <f>[1]PL!E$196</f>
        <v>6671</v>
      </c>
      <c r="AF68" s="31" t="str">
        <f>[1]PL!F$196</f>
        <v>Hubalczyków  30</v>
      </c>
      <c r="AG68" s="31" t="str">
        <f>[1]PL!G$196</f>
        <v/>
      </c>
      <c r="AH68" s="31" t="str">
        <f>[1]PL!H$196</f>
        <v>Kielce</v>
      </c>
      <c r="AI68" s="31" t="str">
        <f>[1]PL!I$196</f>
        <v>25-668</v>
      </c>
      <c r="AJ68" s="31">
        <f>[1]PL!J$196</f>
        <v>286</v>
      </c>
      <c r="AK68" s="31">
        <f>[1]PL!K$196</f>
        <v>696</v>
      </c>
      <c r="AL68" s="31">
        <f>[1]PL!L$196</f>
        <v>131</v>
      </c>
      <c r="AM68" s="31">
        <f>[1]PL!M$196</f>
        <v>219</v>
      </c>
      <c r="AN68" s="42" t="s">
        <v>808</v>
      </c>
    </row>
    <row r="69" spans="1:41" s="31" customFormat="1">
      <c r="A69" s="4" t="s">
        <v>9795</v>
      </c>
      <c r="B69" s="4">
        <v>2012</v>
      </c>
      <c r="C69" s="4" t="s">
        <v>10064</v>
      </c>
      <c r="D69" s="4" t="s">
        <v>10065</v>
      </c>
      <c r="E69" s="4" t="s">
        <v>314</v>
      </c>
      <c r="F69" s="4">
        <v>67</v>
      </c>
      <c r="G69" s="4" t="s">
        <v>10066</v>
      </c>
      <c r="H69" s="4" t="s">
        <v>10067</v>
      </c>
      <c r="I69" s="4"/>
      <c r="J69" s="4"/>
      <c r="K69" s="4">
        <v>167</v>
      </c>
      <c r="L69" s="4" t="s">
        <v>8</v>
      </c>
      <c r="M69" s="4">
        <v>0</v>
      </c>
      <c r="N69" s="4">
        <v>235.54370548</v>
      </c>
      <c r="O69" s="4">
        <v>0.69035856000000007</v>
      </c>
      <c r="P69" s="4">
        <v>0</v>
      </c>
      <c r="Q69" s="4">
        <v>0</v>
      </c>
      <c r="R69" s="4">
        <v>140.68220000000002</v>
      </c>
      <c r="S69" s="4">
        <v>46.265599999999999</v>
      </c>
      <c r="T69" s="4">
        <v>6.6227</v>
      </c>
      <c r="U69" s="4"/>
      <c r="V69" s="4"/>
      <c r="W69" s="4"/>
      <c r="X69" s="4"/>
      <c r="Y69" s="4"/>
      <c r="Z69" s="4"/>
      <c r="AA69" s="4"/>
      <c r="AB69" s="28" t="str">
        <f>[1]PL!B$359</f>
        <v>1.(c)</v>
      </c>
      <c r="AC69" s="31" t="str">
        <f>[1]PL!C$359</f>
        <v>PGE Polska Grupa Energetyczna S.A.</v>
      </c>
      <c r="AD69" s="31" t="str">
        <f>[1]PL!D$359</f>
        <v>PGE Górnictwo i Energetyka Konwencjonalna S.A., Oddział Elektrociepłowania Rzeszów</v>
      </c>
      <c r="AE69" s="31">
        <f>[1]PL!E$359</f>
        <v>5213</v>
      </c>
      <c r="AF69" s="31" t="str">
        <f>[1]PL!F$359</f>
        <v>Ciepłownicza 8</v>
      </c>
      <c r="AG69" s="31" t="str">
        <f>[1]PL!G$359</f>
        <v/>
      </c>
      <c r="AH69" s="31" t="str">
        <f>[1]PL!H$359</f>
        <v>Rzeszów</v>
      </c>
      <c r="AI69" s="31" t="str">
        <f>[1]PL!I$359</f>
        <v>35-959</v>
      </c>
      <c r="AJ69" s="31">
        <f>[1]PL!J$359</f>
        <v>347</v>
      </c>
      <c r="AK69" s="31">
        <f>[1]PL!K$359</f>
        <v>4190</v>
      </c>
      <c r="AL69" s="31">
        <f>[1]PL!L$359</f>
        <v>0</v>
      </c>
      <c r="AM69" s="31">
        <f>[1]PL!M$359</f>
        <v>315</v>
      </c>
      <c r="AN69" s="42" t="s">
        <v>808</v>
      </c>
    </row>
    <row r="70" spans="1:41" s="31" customFormat="1">
      <c r="A70" s="4" t="s">
        <v>9795</v>
      </c>
      <c r="B70" s="4">
        <v>2012</v>
      </c>
      <c r="C70" s="4" t="s">
        <v>10068</v>
      </c>
      <c r="D70" s="4" t="s">
        <v>10069</v>
      </c>
      <c r="E70" s="4" t="s">
        <v>318</v>
      </c>
      <c r="F70" s="4">
        <v>68</v>
      </c>
      <c r="G70" s="4" t="s">
        <v>10070</v>
      </c>
      <c r="H70" s="4" t="s">
        <v>10071</v>
      </c>
      <c r="I70" s="4"/>
      <c r="J70" s="4"/>
      <c r="K70" s="4">
        <v>50.75</v>
      </c>
      <c r="L70" s="4" t="s">
        <v>8</v>
      </c>
      <c r="M70" s="4">
        <v>0</v>
      </c>
      <c r="N70" s="4">
        <v>297.91686200000004</v>
      </c>
      <c r="O70" s="4">
        <v>0</v>
      </c>
      <c r="P70" s="4">
        <v>0</v>
      </c>
      <c r="Q70" s="4">
        <v>0</v>
      </c>
      <c r="R70" s="4">
        <v>70.37</v>
      </c>
      <c r="S70" s="4">
        <v>21.876000000000001</v>
      </c>
      <c r="T70" s="4">
        <v>5.3209999999999997</v>
      </c>
      <c r="U70" s="4"/>
      <c r="V70" s="4"/>
      <c r="W70" s="4"/>
      <c r="X70" s="4"/>
      <c r="Y70" s="4"/>
      <c r="Z70" s="4"/>
      <c r="AA70" s="4"/>
      <c r="AB70" s="28" t="str">
        <f>[1]PL!B$1025</f>
        <v>1.(c)</v>
      </c>
      <c r="AC70" s="31" t="str">
        <f>[1]PL!C$1025</f>
        <v>-</v>
      </c>
      <c r="AD70" s="31" t="str">
        <f>[1]PL!D$1025</f>
        <v>Miejska Energetyka Cieplna Piła Sp. z o.o. w Pile</v>
      </c>
      <c r="AE70" s="31">
        <f>[1]PL!E$1025</f>
        <v>20191</v>
      </c>
      <c r="AF70" s="31" t="str">
        <f>[1]PL!F$1025</f>
        <v>Krzywa brak</v>
      </c>
      <c r="AG70" s="31" t="str">
        <f>[1]PL!G$1025</f>
        <v/>
      </c>
      <c r="AH70" s="31" t="str">
        <f>[1]PL!H$1025</f>
        <v>Piła</v>
      </c>
      <c r="AI70" s="31" t="str">
        <f>[1]PL!I$1025</f>
        <v>64-920</v>
      </c>
      <c r="AJ70" s="31">
        <f>[1]PL!J$1025</f>
        <v>0</v>
      </c>
      <c r="AK70" s="31">
        <f>[1]PL!K$1025</f>
        <v>0</v>
      </c>
      <c r="AL70" s="31">
        <f>[1]PL!L$1025</f>
        <v>0</v>
      </c>
      <c r="AM70" s="31">
        <f>[1]PL!M$1025</f>
        <v>0</v>
      </c>
      <c r="AN70" s="42" t="s">
        <v>808</v>
      </c>
    </row>
    <row r="71" spans="1:41" s="67" customFormat="1">
      <c r="A71" s="1" t="s">
        <v>9795</v>
      </c>
      <c r="B71" s="1">
        <v>2012</v>
      </c>
      <c r="C71" s="1" t="s">
        <v>10072</v>
      </c>
      <c r="D71" s="1" t="s">
        <v>10073</v>
      </c>
      <c r="E71" s="1" t="s">
        <v>322</v>
      </c>
      <c r="F71" s="1">
        <v>69</v>
      </c>
      <c r="G71" s="1" t="s">
        <v>10074</v>
      </c>
      <c r="H71" s="1" t="s">
        <v>10075</v>
      </c>
      <c r="I71" s="1"/>
      <c r="J71" s="1"/>
      <c r="K71" s="1">
        <v>192</v>
      </c>
      <c r="L71" s="1" t="s">
        <v>8</v>
      </c>
      <c r="M71" s="1">
        <v>0</v>
      </c>
      <c r="N71" s="1">
        <v>0</v>
      </c>
      <c r="O71" s="1">
        <v>0</v>
      </c>
      <c r="P71" s="1">
        <v>0</v>
      </c>
      <c r="Q71" s="1">
        <v>0</v>
      </c>
      <c r="R71" s="1">
        <v>0</v>
      </c>
      <c r="S71" s="1">
        <v>0</v>
      </c>
      <c r="T71" s="1">
        <v>0</v>
      </c>
      <c r="U71" s="1"/>
      <c r="V71" s="1"/>
      <c r="W71" s="1"/>
      <c r="X71" s="1"/>
      <c r="Y71" s="1"/>
      <c r="Z71" s="1"/>
      <c r="AA71" s="1"/>
      <c r="AB71" s="95"/>
      <c r="AN71" s="98"/>
    </row>
    <row r="72" spans="1:41" s="31" customFormat="1">
      <c r="A72" s="4" t="s">
        <v>9795</v>
      </c>
      <c r="B72" s="4">
        <v>2012</v>
      </c>
      <c r="C72" s="4" t="s">
        <v>10076</v>
      </c>
      <c r="D72" s="4" t="s">
        <v>10077</v>
      </c>
      <c r="E72" s="4" t="s">
        <v>326</v>
      </c>
      <c r="F72" s="4">
        <v>70</v>
      </c>
      <c r="G72" s="4" t="s">
        <v>10078</v>
      </c>
      <c r="H72" s="4" t="s">
        <v>10079</v>
      </c>
      <c r="I72" s="4"/>
      <c r="J72" s="4"/>
      <c r="K72" s="4">
        <v>80.72</v>
      </c>
      <c r="L72" s="4" t="s">
        <v>8</v>
      </c>
      <c r="M72" s="4">
        <v>0</v>
      </c>
      <c r="N72" s="4">
        <v>428.45920360000002</v>
      </c>
      <c r="O72" s="4">
        <v>0</v>
      </c>
      <c r="P72" s="4">
        <v>0</v>
      </c>
      <c r="Q72" s="4">
        <v>0</v>
      </c>
      <c r="R72" s="4">
        <v>7.0498099999999999</v>
      </c>
      <c r="S72" s="4">
        <v>75.237610000000004</v>
      </c>
      <c r="T72" s="4">
        <v>10.707619999999999</v>
      </c>
      <c r="U72" s="4"/>
      <c r="V72" s="4"/>
      <c r="W72" s="4"/>
      <c r="X72" s="4"/>
      <c r="Y72" s="4"/>
      <c r="Z72" s="4"/>
      <c r="AA72" s="4"/>
      <c r="AB72" s="28" t="str">
        <f>[1]PL!B$136</f>
        <v>1.(c)</v>
      </c>
      <c r="AC72" s="31" t="str">
        <f>[1]PL!C$136</f>
        <v>-</v>
      </c>
      <c r="AD72" s="31" t="str">
        <f>[1]PL!D$136</f>
        <v>Miejskie Przedsiębiorstwo Energetyki Cieplnej Sp. z o.o. w Białymstoku, Zakład Produkcji i Przesyłu Ciepła - Ciepłownia "Zachód"</v>
      </c>
      <c r="AE72" s="31">
        <f>[1]PL!E$136</f>
        <v>6031</v>
      </c>
      <c r="AF72" s="31" t="str">
        <f>[1]PL!F$136</f>
        <v>Starosielce 2/1</v>
      </c>
      <c r="AG72" s="31" t="str">
        <f>[1]PL!G$136</f>
        <v/>
      </c>
      <c r="AH72" s="31" t="str">
        <f>[1]PL!H$136</f>
        <v>Białystok</v>
      </c>
      <c r="AI72" s="31" t="str">
        <f>[1]PL!I$136</f>
        <v>15-670</v>
      </c>
      <c r="AJ72" s="31">
        <f>[1]PL!J$136</f>
        <v>226</v>
      </c>
      <c r="AK72" s="31">
        <f>[1]PL!K$136</f>
        <v>0</v>
      </c>
      <c r="AL72" s="31">
        <f>[1]PL!L$136</f>
        <v>0</v>
      </c>
      <c r="AM72" s="31">
        <f>[1]PL!M$136</f>
        <v>116</v>
      </c>
      <c r="AN72" s="42" t="s">
        <v>810</v>
      </c>
    </row>
    <row r="73" spans="1:41" s="31" customFormat="1">
      <c r="A73" s="4" t="s">
        <v>9795</v>
      </c>
      <c r="B73" s="4">
        <v>2012</v>
      </c>
      <c r="C73" s="4" t="s">
        <v>10080</v>
      </c>
      <c r="D73" s="4" t="s">
        <v>10081</v>
      </c>
      <c r="E73" s="4" t="s">
        <v>331</v>
      </c>
      <c r="F73" s="4">
        <v>71</v>
      </c>
      <c r="G73" s="4" t="s">
        <v>10082</v>
      </c>
      <c r="H73" s="4" t="s">
        <v>10083</v>
      </c>
      <c r="I73" s="4"/>
      <c r="J73" s="4"/>
      <c r="K73" s="4">
        <v>97.800000000000011</v>
      </c>
      <c r="L73" s="4" t="s">
        <v>8</v>
      </c>
      <c r="M73" s="4">
        <v>0</v>
      </c>
      <c r="N73" s="4">
        <v>620.07877980000001</v>
      </c>
      <c r="O73" s="4">
        <v>0</v>
      </c>
      <c r="P73" s="4">
        <v>0</v>
      </c>
      <c r="Q73" s="4">
        <v>0</v>
      </c>
      <c r="R73" s="4">
        <v>107.74675999999999</v>
      </c>
      <c r="S73" s="4">
        <v>44.113479999999996</v>
      </c>
      <c r="T73" s="4">
        <v>16.647310000000001</v>
      </c>
      <c r="U73" s="4"/>
      <c r="V73" s="4"/>
      <c r="W73" s="4"/>
      <c r="X73" s="4"/>
      <c r="Y73" s="4"/>
      <c r="Z73" s="4"/>
      <c r="AA73" s="4"/>
      <c r="AB73" s="28" t="str">
        <f>[1]PL!B$406</f>
        <v>1.(c)</v>
      </c>
      <c r="AC73" s="31" t="str">
        <f>[1]PL!C$406</f>
        <v>-</v>
      </c>
      <c r="AD73" s="31" t="str">
        <f>[1]PL!D$406</f>
        <v>Miejskie Przedsiębiorstwo Energetyki Cieplnej w Przemyślu Spółka z o.o., Ciepłownia Zasanie</v>
      </c>
      <c r="AE73" s="31">
        <f>[1]PL!E$406</f>
        <v>5227</v>
      </c>
      <c r="AF73" s="31" t="str">
        <f>[1]PL!F$406</f>
        <v>Emilii Plater  8</v>
      </c>
      <c r="AG73" s="31" t="str">
        <f>[1]PL!G$406</f>
        <v/>
      </c>
      <c r="AH73" s="31" t="str">
        <f>[1]PL!H$406</f>
        <v>Przemyśl</v>
      </c>
      <c r="AI73" s="31" t="str">
        <f>[1]PL!I$406</f>
        <v>37-700</v>
      </c>
      <c r="AJ73" s="31">
        <f>[1]PL!J$406</f>
        <v>0</v>
      </c>
      <c r="AK73" s="31">
        <f>[1]PL!K$406</f>
        <v>0</v>
      </c>
      <c r="AL73" s="31">
        <f>[1]PL!L$406</f>
        <v>0</v>
      </c>
      <c r="AM73" s="31">
        <f>[1]PL!M$406</f>
        <v>0</v>
      </c>
      <c r="AN73" s="42" t="s">
        <v>808</v>
      </c>
    </row>
    <row r="74" spans="1:41" s="31" customFormat="1">
      <c r="A74" s="4" t="s">
        <v>9795</v>
      </c>
      <c r="B74" s="4">
        <v>2012</v>
      </c>
      <c r="C74" s="4" t="s">
        <v>10084</v>
      </c>
      <c r="D74" s="4" t="s">
        <v>10085</v>
      </c>
      <c r="E74" s="4" t="s">
        <v>336</v>
      </c>
      <c r="F74" s="4">
        <v>72</v>
      </c>
      <c r="G74" s="4" t="s">
        <v>10086</v>
      </c>
      <c r="H74" s="4" t="s">
        <v>10087</v>
      </c>
      <c r="I74" s="4"/>
      <c r="J74" s="4"/>
      <c r="K74" s="4">
        <v>99.259999999999991</v>
      </c>
      <c r="L74" s="4" t="s">
        <v>8</v>
      </c>
      <c r="M74" s="4">
        <v>0</v>
      </c>
      <c r="N74" s="4">
        <v>399.26396903400001</v>
      </c>
      <c r="O74" s="4">
        <v>0</v>
      </c>
      <c r="P74" s="4">
        <v>0</v>
      </c>
      <c r="Q74" s="4">
        <v>0</v>
      </c>
      <c r="R74" s="4">
        <v>179.238508</v>
      </c>
      <c r="S74" s="4">
        <v>59.168199999999999</v>
      </c>
      <c r="T74" s="4">
        <v>30.435243999999997</v>
      </c>
      <c r="U74" s="4"/>
      <c r="V74" s="4"/>
      <c r="W74" s="4"/>
      <c r="X74" s="4"/>
      <c r="Y74" s="4"/>
      <c r="Z74" s="4"/>
      <c r="AA74" s="4"/>
      <c r="AB74" s="28" t="str">
        <f>[1]PL!B$150</f>
        <v>1.(c)</v>
      </c>
      <c r="AC74" s="31" t="str">
        <f>[1]PL!C$150</f>
        <v>-</v>
      </c>
      <c r="AD74" s="31" t="str">
        <f>[1]PL!D$150</f>
        <v>Miejskie Przedsiębiorstwo Energetyki Cieplnej w Łomży Sp. z o.o., Ciepłownia Miejska w Łomży</v>
      </c>
      <c r="AE74" s="31">
        <f>[1]PL!E$150</f>
        <v>6033</v>
      </c>
      <c r="AF74" s="31" t="str">
        <f>[1]PL!F$150</f>
        <v>Ciepła 16</v>
      </c>
      <c r="AG74" s="31" t="str">
        <f>[1]PL!G$150</f>
        <v/>
      </c>
      <c r="AH74" s="31" t="str">
        <f>[1]PL!H$150</f>
        <v>Łomża</v>
      </c>
      <c r="AI74" s="31" t="str">
        <f>[1]PL!I$150</f>
        <v>18-400</v>
      </c>
      <c r="AJ74" s="31">
        <f>[1]PL!J$150</f>
        <v>124</v>
      </c>
      <c r="AK74" s="31">
        <f>[1]PL!K$150</f>
        <v>377</v>
      </c>
      <c r="AL74" s="31">
        <f>[1]PL!L$150</f>
        <v>60</v>
      </c>
      <c r="AM74" s="31">
        <f>[1]PL!M$150</f>
        <v>0</v>
      </c>
      <c r="AN74" s="42" t="s">
        <v>808</v>
      </c>
    </row>
    <row r="75" spans="1:41" s="31" customFormat="1">
      <c r="A75" s="4" t="s">
        <v>9795</v>
      </c>
      <c r="B75" s="4">
        <v>2012</v>
      </c>
      <c r="C75" s="4" t="s">
        <v>10088</v>
      </c>
      <c r="D75" s="4" t="s">
        <v>10089</v>
      </c>
      <c r="E75" s="4" t="s">
        <v>341</v>
      </c>
      <c r="F75" s="4">
        <v>73</v>
      </c>
      <c r="G75" s="4" t="s">
        <v>10090</v>
      </c>
      <c r="H75" s="4" t="s">
        <v>10091</v>
      </c>
      <c r="I75" s="4"/>
      <c r="J75" s="4"/>
      <c r="K75" s="4">
        <v>55.38</v>
      </c>
      <c r="L75" s="4" t="s">
        <v>8</v>
      </c>
      <c r="M75" s="4">
        <v>0</v>
      </c>
      <c r="N75" s="4">
        <v>29.427518646609247</v>
      </c>
      <c r="O75" s="4">
        <v>0</v>
      </c>
      <c r="P75" s="4">
        <v>0</v>
      </c>
      <c r="Q75" s="4">
        <v>0</v>
      </c>
      <c r="R75" s="4">
        <v>11.70907684021609</v>
      </c>
      <c r="S75" s="4">
        <v>3.2208010767838351</v>
      </c>
      <c r="T75" s="4">
        <v>2.9111792374201242</v>
      </c>
      <c r="U75" s="4"/>
      <c r="V75" s="4"/>
      <c r="W75" s="4"/>
      <c r="X75" s="4"/>
      <c r="Y75" s="4"/>
      <c r="Z75" s="4"/>
      <c r="AA75" s="4"/>
      <c r="AB75" s="28" t="str">
        <f>[1]PL!B$537</f>
        <v>1.(c)</v>
      </c>
      <c r="AC75" s="31" t="str">
        <f>[1]PL!C$537</f>
        <v>-</v>
      </c>
      <c r="AD75" s="31" t="str">
        <f>[1]PL!D$537</f>
        <v>Ciepłownia CR Częstochowa</v>
      </c>
      <c r="AE75" s="31">
        <f>[1]PL!E$537</f>
        <v>6469</v>
      </c>
      <c r="AF75" s="31" t="str">
        <f>[1]PL!F$537</f>
        <v>Rejtana  37/39</v>
      </c>
      <c r="AG75" s="31" t="str">
        <f>[1]PL!G$537</f>
        <v/>
      </c>
      <c r="AH75" s="31" t="str">
        <f>[1]PL!H$537</f>
        <v>Częstochowa</v>
      </c>
      <c r="AI75" s="31" t="str">
        <f>[1]PL!I$537</f>
        <v>42-200</v>
      </c>
      <c r="AJ75" s="31">
        <f>[1]PL!J$537</f>
        <v>0</v>
      </c>
      <c r="AK75" s="31">
        <f>[1]PL!K$537</f>
        <v>0</v>
      </c>
      <c r="AL75" s="31">
        <f>[1]PL!L$537</f>
        <v>0</v>
      </c>
      <c r="AM75" s="31">
        <f>[1]PL!M$537</f>
        <v>0</v>
      </c>
      <c r="AN75" s="23" t="s">
        <v>808</v>
      </c>
      <c r="AO75" s="24"/>
    </row>
    <row r="76" spans="1:41" s="31" customFormat="1">
      <c r="A76" s="4" t="s">
        <v>9795</v>
      </c>
      <c r="B76" s="4">
        <v>2012</v>
      </c>
      <c r="C76" s="4" t="s">
        <v>10092</v>
      </c>
      <c r="D76" s="4" t="s">
        <v>10093</v>
      </c>
      <c r="E76" s="4" t="s">
        <v>345</v>
      </c>
      <c r="F76" s="4">
        <v>74</v>
      </c>
      <c r="G76" s="4" t="s">
        <v>10094</v>
      </c>
      <c r="H76" s="4" t="s">
        <v>10095</v>
      </c>
      <c r="I76" s="4"/>
      <c r="J76" s="4"/>
      <c r="K76" s="4">
        <v>282</v>
      </c>
      <c r="L76" s="4" t="s">
        <v>8</v>
      </c>
      <c r="M76" s="4">
        <v>0</v>
      </c>
      <c r="N76" s="4">
        <v>1113.50205811</v>
      </c>
      <c r="O76" s="4">
        <v>0.95231339999999998</v>
      </c>
      <c r="P76" s="4">
        <v>0</v>
      </c>
      <c r="Q76" s="4">
        <v>0</v>
      </c>
      <c r="R76" s="4">
        <v>571.24639999999999</v>
      </c>
      <c r="S76" s="4">
        <v>222.03279999999998</v>
      </c>
      <c r="T76" s="4">
        <v>17.347300000000001</v>
      </c>
      <c r="U76" s="4"/>
      <c r="V76" s="4"/>
      <c r="W76" s="4"/>
      <c r="X76" s="4"/>
      <c r="Y76" s="4"/>
      <c r="Z76" s="4"/>
      <c r="AA76" s="4"/>
      <c r="AB76" s="28" t="str">
        <f>[1]PL!B$645</f>
        <v>1.(c)</v>
      </c>
      <c r="AC76" s="31" t="str">
        <f>[1]PL!C$645</f>
        <v>-</v>
      </c>
      <c r="AD76" s="31" t="str">
        <f>[1]PL!D$645</f>
        <v>Przedsiębiorstwo Energetyki Cieplnej - Gliwice Sp. z o.o.</v>
      </c>
      <c r="AE76" s="31">
        <f>[1]PL!E$645</f>
        <v>20224</v>
      </c>
      <c r="AF76" s="31" t="str">
        <f>[1]PL!F$645</f>
        <v>Królewskiej Tamy 135</v>
      </c>
      <c r="AG76" s="31" t="str">
        <f>[1]PL!G$645</f>
        <v/>
      </c>
      <c r="AH76" s="31" t="str">
        <f>[1]PL!H$645</f>
        <v>Gliwice</v>
      </c>
      <c r="AI76" s="31" t="str">
        <f>[1]PL!I$645</f>
        <v>44-100</v>
      </c>
      <c r="AJ76" s="31">
        <f>[1]PL!J$645</f>
        <v>366</v>
      </c>
      <c r="AK76" s="31">
        <f>[1]PL!K$645</f>
        <v>1550</v>
      </c>
      <c r="AL76" s="31">
        <f>[1]PL!L$645</f>
        <v>0</v>
      </c>
      <c r="AM76" s="31">
        <f>[1]PL!M$645</f>
        <v>230</v>
      </c>
      <c r="AN76" s="42" t="s">
        <v>808</v>
      </c>
    </row>
    <row r="77" spans="1:41" s="31" customFormat="1">
      <c r="A77" s="4" t="s">
        <v>9795</v>
      </c>
      <c r="B77" s="4">
        <v>2012</v>
      </c>
      <c r="C77" s="4" t="s">
        <v>10096</v>
      </c>
      <c r="D77" s="4" t="s">
        <v>10097</v>
      </c>
      <c r="E77" s="4" t="s">
        <v>350</v>
      </c>
      <c r="F77" s="4">
        <v>75</v>
      </c>
      <c r="G77" s="4" t="s">
        <v>10098</v>
      </c>
      <c r="H77" s="4" t="s">
        <v>10099</v>
      </c>
      <c r="I77" s="4"/>
      <c r="J77" s="4"/>
      <c r="K77" s="4">
        <v>166.2</v>
      </c>
      <c r="L77" s="4" t="s">
        <v>8</v>
      </c>
      <c r="M77" s="4">
        <v>0</v>
      </c>
      <c r="N77" s="4">
        <v>860.60904479999999</v>
      </c>
      <c r="O77" s="4">
        <v>0</v>
      </c>
      <c r="P77" s="4">
        <v>0</v>
      </c>
      <c r="Q77" s="4">
        <v>0</v>
      </c>
      <c r="R77" s="4">
        <v>284.45699999999999</v>
      </c>
      <c r="S77" s="4">
        <v>155.15899999999999</v>
      </c>
      <c r="T77" s="4">
        <v>20.468</v>
      </c>
      <c r="U77" s="4"/>
      <c r="V77" s="4"/>
      <c r="W77" s="4"/>
      <c r="X77" s="4"/>
      <c r="Y77" s="4"/>
      <c r="Z77" s="4"/>
      <c r="AA77" s="4"/>
      <c r="AB77" s="28" t="str">
        <f>[1]PL!B$841</f>
        <v>1.(c)</v>
      </c>
      <c r="AC77" s="31" t="str">
        <f>[1]PL!C$841</f>
        <v xml:space="preserve">Energetyka Spółka z o.o. w Lubinie </v>
      </c>
      <c r="AD77" s="31" t="str">
        <f>[1]PL!D$841</f>
        <v xml:space="preserve">Wojewódzkie Przedsiębiorstwo Energetyki Cieplnej w Legnicy S. A., Centralna Ciepłownia w Legnicy </v>
      </c>
      <c r="AE77" s="31">
        <f>[1]PL!E$841</f>
        <v>224</v>
      </c>
      <c r="AF77" s="31" t="str">
        <f>[1]PL!F$841</f>
        <v>Dobrzejowska 6</v>
      </c>
      <c r="AG77" s="31" t="str">
        <f>[1]PL!G$841</f>
        <v/>
      </c>
      <c r="AH77" s="31" t="str">
        <f>[1]PL!H$841</f>
        <v>Legnica</v>
      </c>
      <c r="AI77" s="31" t="str">
        <f>[1]PL!I$841</f>
        <v>59-220</v>
      </c>
      <c r="AJ77" s="31">
        <f>[1]PL!J$841</f>
        <v>177</v>
      </c>
      <c r="AK77" s="31">
        <f>[1]PL!K$841</f>
        <v>340</v>
      </c>
      <c r="AL77" s="31">
        <f>[1]PL!L$841</f>
        <v>0</v>
      </c>
      <c r="AM77" s="31">
        <f>[1]PL!M$841</f>
        <v>0</v>
      </c>
      <c r="AN77" s="42" t="s">
        <v>810</v>
      </c>
    </row>
    <row r="78" spans="1:41" s="31" customFormat="1">
      <c r="A78" s="4" t="s">
        <v>9795</v>
      </c>
      <c r="B78" s="4">
        <v>2012</v>
      </c>
      <c r="C78" s="4" t="s">
        <v>10100</v>
      </c>
      <c r="D78" s="4" t="s">
        <v>10101</v>
      </c>
      <c r="E78" s="4" t="s">
        <v>354</v>
      </c>
      <c r="F78" s="4">
        <v>76</v>
      </c>
      <c r="G78" s="4" t="s">
        <v>10102</v>
      </c>
      <c r="H78" s="4" t="s">
        <v>10008</v>
      </c>
      <c r="I78" s="4"/>
      <c r="J78" s="4"/>
      <c r="K78" s="4">
        <v>75</v>
      </c>
      <c r="L78" s="4" t="s">
        <v>8</v>
      </c>
      <c r="M78" s="4">
        <v>0</v>
      </c>
      <c r="N78" s="4">
        <v>0</v>
      </c>
      <c r="O78" s="4">
        <v>0</v>
      </c>
      <c r="P78" s="4">
        <v>0</v>
      </c>
      <c r="Q78" s="4">
        <v>0</v>
      </c>
      <c r="R78" s="4">
        <v>0</v>
      </c>
      <c r="S78" s="4">
        <v>0</v>
      </c>
      <c r="T78" s="4">
        <v>0</v>
      </c>
      <c r="U78" s="4"/>
      <c r="V78" s="4"/>
      <c r="W78" s="4"/>
      <c r="X78" s="4"/>
      <c r="Y78" s="4"/>
      <c r="Z78" s="4"/>
      <c r="AA78" s="4"/>
      <c r="AB78" s="28" t="str">
        <f>[1]PL!B$542</f>
        <v>3.(c)</v>
      </c>
      <c r="AC78" s="31" t="str">
        <f>[1]PL!C$542</f>
        <v>Lhoist Nederland B.V. Weena 329,3013 AL Rotterdam, Holandia</v>
      </c>
      <c r="AD78" s="31" t="str">
        <f>[1]PL!D$542</f>
        <v>Zakłady Wapiennicze Lhoist S.A. Jednosta Produkcyjna w Częstochowie</v>
      </c>
      <c r="AE78" s="31">
        <f>[1]PL!E$542</f>
        <v>6483</v>
      </c>
      <c r="AF78" s="31" t="str">
        <f>[1]PL!F$542</f>
        <v>Żyzna 15</v>
      </c>
      <c r="AG78" s="31" t="str">
        <f>[1]PL!G$542</f>
        <v/>
      </c>
      <c r="AH78" s="31" t="str">
        <f>[1]PL!H$542</f>
        <v>Częstochowa</v>
      </c>
      <c r="AI78" s="31" t="str">
        <f>[1]PL!I$542</f>
        <v>42-200</v>
      </c>
      <c r="AJ78" s="31">
        <f>[1]PL!J$542</f>
        <v>0</v>
      </c>
      <c r="AK78" s="31">
        <f>[1]PL!K$542</f>
        <v>0</v>
      </c>
      <c r="AL78" s="31">
        <f>[1]PL!L$542</f>
        <v>0</v>
      </c>
      <c r="AM78" s="31">
        <f>[1]PL!M$542</f>
        <v>0</v>
      </c>
      <c r="AN78" s="42" t="s">
        <v>808</v>
      </c>
    </row>
    <row r="79" spans="1:41" s="31" customFormat="1">
      <c r="A79" s="4" t="s">
        <v>9795</v>
      </c>
      <c r="B79" s="4">
        <v>2012</v>
      </c>
      <c r="C79" s="4" t="s">
        <v>10103</v>
      </c>
      <c r="D79" s="4" t="s">
        <v>10104</v>
      </c>
      <c r="E79" s="4" t="s">
        <v>358</v>
      </c>
      <c r="F79" s="4">
        <v>77</v>
      </c>
      <c r="G79" s="4" t="s">
        <v>10105</v>
      </c>
      <c r="H79" s="4" t="s">
        <v>10106</v>
      </c>
      <c r="I79" s="4"/>
      <c r="J79" s="4"/>
      <c r="K79" s="4">
        <v>333</v>
      </c>
      <c r="L79" s="4" t="s">
        <v>8</v>
      </c>
      <c r="M79" s="4">
        <v>0</v>
      </c>
      <c r="N79" s="4">
        <v>181.20930189999999</v>
      </c>
      <c r="O79" s="4">
        <v>0</v>
      </c>
      <c r="P79" s="4">
        <v>0</v>
      </c>
      <c r="Q79" s="4">
        <v>6897.7772433</v>
      </c>
      <c r="R79" s="4">
        <v>199.13039999999998</v>
      </c>
      <c r="S79" s="4">
        <v>189.0428</v>
      </c>
      <c r="T79" s="4">
        <v>4.4518999999999993</v>
      </c>
      <c r="U79" s="4"/>
      <c r="V79" s="4"/>
      <c r="W79" s="4"/>
      <c r="X79" s="4"/>
      <c r="Y79" s="4"/>
      <c r="Z79" s="4"/>
      <c r="AA79" s="4"/>
      <c r="AB79" s="28" t="str">
        <f>[1]PL!B$734</f>
        <v>1.(d)</v>
      </c>
      <c r="AC79" s="31" t="str">
        <f>[1]PL!C$734</f>
        <v>-</v>
      </c>
      <c r="AD79" s="31" t="str">
        <f>[1]PL!D$734</f>
        <v>ArcelorMittal Poland S.A. Oddział w Zdzieszowicach</v>
      </c>
      <c r="AE79" s="31">
        <f>[1]PL!E$734</f>
        <v>5120</v>
      </c>
      <c r="AF79" s="31" t="str">
        <f>[1]PL!F$734</f>
        <v>Powstańców Śląskich 1</v>
      </c>
      <c r="AG79" s="31" t="str">
        <f>[1]PL!G$734</f>
        <v/>
      </c>
      <c r="AH79" s="31" t="str">
        <f>[1]PL!H$734</f>
        <v>Zdzieszowice</v>
      </c>
      <c r="AI79" s="31" t="str">
        <f>[1]PL!I$734</f>
        <v>47-330</v>
      </c>
      <c r="AJ79" s="31">
        <f>[1]PL!J$734</f>
        <v>2440</v>
      </c>
      <c r="AK79" s="31">
        <f>[1]PL!K$734</f>
        <v>962</v>
      </c>
      <c r="AL79" s="31">
        <f>[1]PL!L$734</f>
        <v>59</v>
      </c>
      <c r="AM79" s="31">
        <f>[1]PL!M$734</f>
        <v>1380</v>
      </c>
      <c r="AN79" s="42" t="s">
        <v>808</v>
      </c>
    </row>
    <row r="80" spans="1:41" s="31" customFormat="1">
      <c r="A80" s="4" t="s">
        <v>9795</v>
      </c>
      <c r="B80" s="4">
        <v>2012</v>
      </c>
      <c r="C80" s="4" t="s">
        <v>10107</v>
      </c>
      <c r="D80" s="4" t="s">
        <v>10108</v>
      </c>
      <c r="E80" s="4" t="s">
        <v>363</v>
      </c>
      <c r="F80" s="4">
        <v>78</v>
      </c>
      <c r="G80" s="4" t="s">
        <v>10109</v>
      </c>
      <c r="H80" s="4" t="s">
        <v>10110</v>
      </c>
      <c r="I80" s="4"/>
      <c r="J80" s="4"/>
      <c r="K80" s="4">
        <v>1273</v>
      </c>
      <c r="L80" s="4" t="s">
        <v>8</v>
      </c>
      <c r="M80" s="4">
        <v>0</v>
      </c>
      <c r="N80" s="4">
        <v>5068.8297775300007</v>
      </c>
      <c r="O80" s="4">
        <v>0</v>
      </c>
      <c r="P80" s="4">
        <v>117.3964684</v>
      </c>
      <c r="Q80" s="4">
        <v>5141.0147046000002</v>
      </c>
      <c r="R80" s="4">
        <v>1826.9865</v>
      </c>
      <c r="S80" s="4">
        <v>849.5652</v>
      </c>
      <c r="T80" s="4">
        <v>167.875</v>
      </c>
      <c r="U80" s="4"/>
      <c r="V80" s="4"/>
      <c r="W80" s="4"/>
      <c r="X80" s="4"/>
      <c r="Y80" s="4"/>
      <c r="Z80" s="4"/>
      <c r="AA80" s="4"/>
      <c r="AB80" s="28" t="str">
        <f>[1]PL!B$261</f>
        <v>2.(a)</v>
      </c>
      <c r="AC80" s="31" t="str">
        <f>[1]PL!C$261</f>
        <v>Arcelor Mittal Poland</v>
      </c>
      <c r="AD80" s="31" t="str">
        <f>[1]PL!D$261</f>
        <v>ArcelorMittal Poland S.A., Oddział w Krakowie</v>
      </c>
      <c r="AE80" s="31">
        <f>[1]PL!E$261</f>
        <v>4659</v>
      </c>
      <c r="AF80" s="31" t="str">
        <f>[1]PL!F$261</f>
        <v>Ujastek 1</v>
      </c>
      <c r="AG80" s="31" t="str">
        <f>[1]PL!G$261</f>
        <v/>
      </c>
      <c r="AH80" s="31" t="str">
        <f>[1]PL!H$261</f>
        <v>Kraków</v>
      </c>
      <c r="AI80" s="31" t="str">
        <f>[1]PL!I$261</f>
        <v>30-969</v>
      </c>
      <c r="AJ80" s="31">
        <f>[1]PL!J$261</f>
        <v>1510</v>
      </c>
      <c r="AK80" s="31">
        <f>[1]PL!K$261</f>
        <v>1930</v>
      </c>
      <c r="AL80" s="31">
        <f>[1]PL!L$261</f>
        <v>448</v>
      </c>
      <c r="AM80" s="31">
        <f>[1]PL!M$261</f>
        <v>2700</v>
      </c>
      <c r="AN80" s="42" t="s">
        <v>808</v>
      </c>
    </row>
    <row r="81" spans="1:41" s="31" customFormat="1">
      <c r="A81" s="4" t="s">
        <v>9795</v>
      </c>
      <c r="B81" s="4">
        <v>2012</v>
      </c>
      <c r="C81" s="4" t="s">
        <v>10111</v>
      </c>
      <c r="D81" s="4" t="s">
        <v>10112</v>
      </c>
      <c r="E81" s="4" t="s">
        <v>367</v>
      </c>
      <c r="F81" s="4">
        <v>79</v>
      </c>
      <c r="G81" s="4" t="s">
        <v>10113</v>
      </c>
      <c r="H81" s="4" t="s">
        <v>10114</v>
      </c>
      <c r="I81" s="4"/>
      <c r="J81" s="4"/>
      <c r="K81" s="4">
        <v>60.799999999999983</v>
      </c>
      <c r="L81" s="4" t="s">
        <v>8</v>
      </c>
      <c r="M81" s="4">
        <v>0</v>
      </c>
      <c r="N81" s="4">
        <v>0</v>
      </c>
      <c r="O81" s="4">
        <v>0</v>
      </c>
      <c r="P81" s="4">
        <v>441.03420079739976</v>
      </c>
      <c r="Q81" s="4">
        <v>0</v>
      </c>
      <c r="R81" s="4">
        <v>0.40560000000000035</v>
      </c>
      <c r="S81" s="4">
        <v>9.5882999999999736</v>
      </c>
      <c r="T81" s="4">
        <v>0.12019999999999958</v>
      </c>
      <c r="U81" s="4"/>
      <c r="V81" s="4"/>
      <c r="W81" s="4"/>
      <c r="X81" s="4"/>
      <c r="Y81" s="4"/>
      <c r="Z81" s="4"/>
      <c r="AA81" s="4"/>
      <c r="AB81" s="28" t="str">
        <f>[1]PL!B$1055</f>
        <v>6.(b)</v>
      </c>
      <c r="AC81" s="31" t="str">
        <f>[1]PL!C$1055</f>
        <v>-</v>
      </c>
      <c r="AD81" s="31" t="str">
        <f>[1]PL!D$1055</f>
        <v>ARCTIC PAPER KOSTRZYN S.A</v>
      </c>
      <c r="AE81" s="31">
        <f>[1]PL!E$1055</f>
        <v>553</v>
      </c>
      <c r="AF81" s="31" t="str">
        <f>[1]PL!F$1055</f>
        <v>Fabryczna 1</v>
      </c>
      <c r="AG81" s="31" t="str">
        <f>[1]PL!G$1055</f>
        <v/>
      </c>
      <c r="AH81" s="31" t="str">
        <f>[1]PL!H$1055</f>
        <v xml:space="preserve">Kostrzyn nad Odrą </v>
      </c>
      <c r="AI81" s="31" t="str">
        <f>[1]PL!I$1055</f>
        <v>66-470</v>
      </c>
      <c r="AJ81" s="31">
        <f>[1]PL!J$1055</f>
        <v>181</v>
      </c>
      <c r="AK81" s="31">
        <f>[1]PL!K$1055</f>
        <v>0</v>
      </c>
      <c r="AL81" s="31">
        <f>[1]PL!L$1055</f>
        <v>0</v>
      </c>
      <c r="AM81" s="31">
        <f>[1]PL!M$1055</f>
        <v>141</v>
      </c>
      <c r="AN81" s="42" t="s">
        <v>808</v>
      </c>
    </row>
    <row r="82" spans="1:41" s="31" customFormat="1">
      <c r="A82" s="4" t="s">
        <v>9795</v>
      </c>
      <c r="B82" s="4">
        <v>2012</v>
      </c>
      <c r="C82" s="4" t="s">
        <v>10115</v>
      </c>
      <c r="D82" s="4" t="s">
        <v>10116</v>
      </c>
      <c r="E82" s="4" t="s">
        <v>372</v>
      </c>
      <c r="F82" s="4">
        <v>80</v>
      </c>
      <c r="G82" s="4" t="s">
        <v>10117</v>
      </c>
      <c r="H82" s="4" t="s">
        <v>10118</v>
      </c>
      <c r="I82" s="1"/>
      <c r="J82" s="1"/>
      <c r="K82" s="1">
        <v>151.72</v>
      </c>
      <c r="L82" s="1" t="s">
        <v>8</v>
      </c>
      <c r="M82" s="1">
        <v>0</v>
      </c>
      <c r="N82" s="1">
        <v>0</v>
      </c>
      <c r="O82" s="1">
        <v>0</v>
      </c>
      <c r="P82" s="1">
        <v>0</v>
      </c>
      <c r="Q82" s="1">
        <v>0</v>
      </c>
      <c r="R82" s="4">
        <v>0</v>
      </c>
      <c r="S82" s="4">
        <v>0</v>
      </c>
      <c r="T82" s="1">
        <v>0</v>
      </c>
      <c r="U82" s="1"/>
      <c r="V82" s="1"/>
      <c r="W82" s="1"/>
      <c r="X82" s="1"/>
      <c r="Y82" s="1"/>
      <c r="Z82" s="1"/>
      <c r="AA82" s="1"/>
      <c r="AB82" s="28" t="str">
        <f>[1]PL!B$184</f>
        <v>8.(b)</v>
      </c>
      <c r="AC82" s="31" t="str">
        <f>[1]PL!C$184</f>
        <v>-</v>
      </c>
      <c r="AD82" s="31" t="str">
        <f>[1]PL!D$184</f>
        <v>Krajowa Spółka Cukrowa S.A., Oddział Cukrownia Krasnystaw</v>
      </c>
      <c r="AE82" s="31">
        <f>[1]PL!E$184</f>
        <v>498</v>
      </c>
      <c r="AF82" s="31" t="str">
        <f>[1]PL!F$184</f>
        <v>-</v>
      </c>
      <c r="AG82" s="31" t="str">
        <f>[1]PL!G$184</f>
        <v/>
      </c>
      <c r="AH82" s="31" t="str">
        <f>[1]PL!H$184</f>
        <v>Siennica Nadolna</v>
      </c>
      <c r="AI82" s="31" t="str">
        <f>[1]PL!I$184</f>
        <v>22-302</v>
      </c>
      <c r="AJ82" s="31">
        <f>[1]PL!J$184</f>
        <v>0</v>
      </c>
      <c r="AK82" s="31">
        <f>[1]PL!K$184</f>
        <v>197</v>
      </c>
      <c r="AL82" s="67">
        <f>[1]PL!L$184</f>
        <v>0</v>
      </c>
      <c r="AM82" s="95">
        <f>[1]PL!M$184</f>
        <v>0</v>
      </c>
      <c r="AN82" s="42" t="s">
        <v>12971</v>
      </c>
    </row>
    <row r="83" spans="1:41" s="31" customFormat="1">
      <c r="A83" s="4" t="s">
        <v>9795</v>
      </c>
      <c r="B83" s="4">
        <v>2012</v>
      </c>
      <c r="C83" s="4" t="s">
        <v>10119</v>
      </c>
      <c r="D83" s="4" t="s">
        <v>10120</v>
      </c>
      <c r="E83" s="4" t="s">
        <v>376</v>
      </c>
      <c r="F83" s="4">
        <v>81</v>
      </c>
      <c r="G83" s="4" t="s">
        <v>10121</v>
      </c>
      <c r="H83" s="4" t="s">
        <v>10122</v>
      </c>
      <c r="I83" s="4"/>
      <c r="J83" s="4"/>
      <c r="K83" s="4">
        <v>141.1</v>
      </c>
      <c r="L83" s="4" t="s">
        <v>8</v>
      </c>
      <c r="M83" s="4">
        <v>0</v>
      </c>
      <c r="N83" s="4">
        <v>0</v>
      </c>
      <c r="O83" s="4">
        <v>0</v>
      </c>
      <c r="P83" s="4">
        <v>0</v>
      </c>
      <c r="Q83" s="4">
        <v>0</v>
      </c>
      <c r="R83" s="4">
        <v>0</v>
      </c>
      <c r="S83" s="4">
        <v>0</v>
      </c>
      <c r="T83" s="4">
        <v>0</v>
      </c>
      <c r="U83" s="4"/>
      <c r="V83" s="4"/>
      <c r="W83" s="4"/>
      <c r="X83" s="4"/>
      <c r="Y83" s="4"/>
      <c r="Z83" s="4"/>
      <c r="AA83" s="4"/>
      <c r="AB83" s="28" t="str">
        <f>[1]PL!B$184</f>
        <v>8.(b)</v>
      </c>
      <c r="AC83" s="31" t="str">
        <f>[1]PL!C$184</f>
        <v>-</v>
      </c>
      <c r="AD83" s="31" t="str">
        <f>[1]PL!D$184</f>
        <v>Krajowa Spółka Cukrowa S.A., Oddział Cukrownia Krasnystaw</v>
      </c>
      <c r="AE83" s="31">
        <f>[1]PL!E$184</f>
        <v>498</v>
      </c>
      <c r="AF83" s="31" t="str">
        <f>[1]PL!F$184</f>
        <v>-</v>
      </c>
      <c r="AG83" s="31" t="str">
        <f>[1]PL!G$184</f>
        <v/>
      </c>
      <c r="AH83" s="31" t="str">
        <f>[1]PL!H$184</f>
        <v>Siennica Nadolna</v>
      </c>
      <c r="AI83" s="31" t="str">
        <f>[1]PL!I$184</f>
        <v>22-302</v>
      </c>
      <c r="AJ83" s="31">
        <f>[1]PL!J$184</f>
        <v>0</v>
      </c>
      <c r="AK83" s="31">
        <f>[1]PL!K$184</f>
        <v>197</v>
      </c>
      <c r="AL83" s="31">
        <f>[1]PL!L$184</f>
        <v>0</v>
      </c>
      <c r="AM83" s="31">
        <f>[1]PL!M$184</f>
        <v>0</v>
      </c>
      <c r="AN83" s="42" t="s">
        <v>808</v>
      </c>
    </row>
    <row r="84" spans="1:41" s="31" customFormat="1">
      <c r="A84" s="4" t="s">
        <v>9795</v>
      </c>
      <c r="B84" s="4">
        <v>2012</v>
      </c>
      <c r="C84" s="4" t="s">
        <v>10123</v>
      </c>
      <c r="D84" s="4" t="s">
        <v>10124</v>
      </c>
      <c r="E84" s="4" t="s">
        <v>380</v>
      </c>
      <c r="F84" s="4">
        <v>82</v>
      </c>
      <c r="G84" s="4" t="s">
        <v>10125</v>
      </c>
      <c r="H84" s="4" t="s">
        <v>10126</v>
      </c>
      <c r="I84" s="4"/>
      <c r="J84" s="4"/>
      <c r="K84" s="4">
        <v>460</v>
      </c>
      <c r="L84" s="4" t="s">
        <v>8</v>
      </c>
      <c r="M84" s="4">
        <v>0</v>
      </c>
      <c r="N84" s="4">
        <v>0</v>
      </c>
      <c r="O84" s="4">
        <v>250.15738199999998</v>
      </c>
      <c r="P84" s="4">
        <v>2901.57522578</v>
      </c>
      <c r="Q84" s="4">
        <v>0</v>
      </c>
      <c r="R84" s="4">
        <v>139.51410000000001</v>
      </c>
      <c r="S84" s="4">
        <v>209.89850000000001</v>
      </c>
      <c r="T84" s="4">
        <v>6.6276999999999999</v>
      </c>
      <c r="U84" s="4"/>
      <c r="V84" s="4"/>
      <c r="W84" s="4"/>
      <c r="X84" s="4"/>
      <c r="Y84" s="4"/>
      <c r="Z84" s="4"/>
      <c r="AA84" s="4"/>
      <c r="AB84" s="28" t="str">
        <f>[1]PL!B$1267</f>
        <v>4.(c)</v>
      </c>
      <c r="AC84" s="31" t="str">
        <f>[1]PL!C$1267</f>
        <v>Orlen S.A.</v>
      </c>
      <c r="AD84" s="31" t="str">
        <f>[1]PL!D$1267</f>
        <v>ANWIL S.A.</v>
      </c>
      <c r="AE84" s="31">
        <f>[1]PL!E$1267</f>
        <v>21133</v>
      </c>
      <c r="AF84" s="31" t="str">
        <f>[1]PL!F$1267</f>
        <v>Toruńska 222</v>
      </c>
      <c r="AG84" s="31" t="str">
        <f>[1]PL!G$1267</f>
        <v/>
      </c>
      <c r="AH84" s="31" t="str">
        <f>[1]PL!H$1267</f>
        <v>Włocławek</v>
      </c>
      <c r="AI84" s="31" t="str">
        <f>[1]PL!I$1267</f>
        <v>87-805</v>
      </c>
      <c r="AJ84" s="31">
        <f>[1]PL!J$1267</f>
        <v>713</v>
      </c>
      <c r="AK84" s="31">
        <f>[1]PL!K$1267</f>
        <v>0</v>
      </c>
      <c r="AL84" s="31">
        <f>[1]PL!L$1267</f>
        <v>383</v>
      </c>
      <c r="AM84" s="31">
        <f>[1]PL!M$1267</f>
        <v>917</v>
      </c>
      <c r="AN84" s="42" t="s">
        <v>808</v>
      </c>
    </row>
    <row r="85" spans="1:41" s="31" customFormat="1">
      <c r="A85" s="4" t="s">
        <v>9795</v>
      </c>
      <c r="B85" s="4">
        <v>2012</v>
      </c>
      <c r="C85" s="4" t="s">
        <v>10127</v>
      </c>
      <c r="D85" s="4" t="s">
        <v>10128</v>
      </c>
      <c r="E85" s="4" t="s">
        <v>385</v>
      </c>
      <c r="F85" s="4">
        <v>83</v>
      </c>
      <c r="G85" s="4" t="s">
        <v>10129</v>
      </c>
      <c r="H85" s="4" t="s">
        <v>10130</v>
      </c>
      <c r="I85" s="4"/>
      <c r="J85" s="4"/>
      <c r="K85" s="4">
        <v>368.4</v>
      </c>
      <c r="L85" s="4" t="s">
        <v>8</v>
      </c>
      <c r="M85" s="4">
        <v>0</v>
      </c>
      <c r="N85" s="4">
        <v>0</v>
      </c>
      <c r="O85" s="4">
        <v>0</v>
      </c>
      <c r="P85" s="4">
        <v>0</v>
      </c>
      <c r="Q85" s="4">
        <v>0</v>
      </c>
      <c r="R85" s="4">
        <v>0</v>
      </c>
      <c r="S85" s="4">
        <v>0</v>
      </c>
      <c r="T85" s="4">
        <v>0</v>
      </c>
      <c r="U85" s="4"/>
      <c r="V85" s="4"/>
      <c r="W85" s="4"/>
      <c r="X85" s="4"/>
      <c r="Y85" s="4"/>
      <c r="Z85" s="4"/>
      <c r="AA85" s="4"/>
      <c r="AB85" s="28" t="str">
        <f>[1]PL!B$1273</f>
        <v>1.(c)</v>
      </c>
      <c r="AC85" s="31" t="str">
        <f>[1]PL!C$1273</f>
        <v>-</v>
      </c>
      <c r="AD85" s="31" t="str">
        <f>[1]PL!D$1273</f>
        <v>Zakład Energetyki Cieplnej Sp. z o.o.</v>
      </c>
      <c r="AE85" s="31">
        <f>[1]PL!E$1273</f>
        <v>20215</v>
      </c>
      <c r="AF85" s="31" t="str">
        <f>[1]PL!F$1273</f>
        <v>Torowa 40</v>
      </c>
      <c r="AG85" s="31" t="str">
        <f>[1]PL!G$1273</f>
        <v/>
      </c>
      <c r="AH85" s="31" t="str">
        <f>[1]PL!H$1273</f>
        <v>Inowrocław</v>
      </c>
      <c r="AI85" s="31" t="str">
        <f>[1]PL!I$1273</f>
        <v>88-100</v>
      </c>
      <c r="AJ85" s="31">
        <f>[1]PL!J$1273</f>
        <v>119</v>
      </c>
      <c r="AK85" s="31">
        <f>[1]PL!K$1273</f>
        <v>423</v>
      </c>
      <c r="AL85" s="31">
        <f>[1]PL!L$1273</f>
        <v>0</v>
      </c>
      <c r="AM85" s="31">
        <f>[1]PL!M$1273</f>
        <v>0</v>
      </c>
      <c r="AN85" s="42" t="s">
        <v>808</v>
      </c>
    </row>
    <row r="86" spans="1:41" s="31" customFormat="1">
      <c r="A86" s="4" t="s">
        <v>9795</v>
      </c>
      <c r="B86" s="4">
        <v>2012</v>
      </c>
      <c r="C86" s="4" t="s">
        <v>10131</v>
      </c>
      <c r="D86" s="4" t="s">
        <v>10132</v>
      </c>
      <c r="E86" s="4" t="s">
        <v>389</v>
      </c>
      <c r="F86" s="4">
        <v>84</v>
      </c>
      <c r="G86" s="4" t="s">
        <v>10133</v>
      </c>
      <c r="H86" s="4" t="s">
        <v>10134</v>
      </c>
      <c r="I86" s="4"/>
      <c r="J86" s="4"/>
      <c r="K86" s="4">
        <v>537.53269999999998</v>
      </c>
      <c r="L86" s="4" t="s">
        <v>8</v>
      </c>
      <c r="M86" s="4">
        <v>0</v>
      </c>
      <c r="N86" s="4">
        <v>3950.4189844903999</v>
      </c>
      <c r="O86" s="4">
        <v>0</v>
      </c>
      <c r="P86" s="4">
        <v>1082.2961162452225</v>
      </c>
      <c r="Q86" s="4">
        <v>58.117656598181398</v>
      </c>
      <c r="R86" s="4">
        <v>1708.3489999999999</v>
      </c>
      <c r="S86" s="4">
        <v>962.65200000000004</v>
      </c>
      <c r="T86" s="4">
        <v>26.251999999999999</v>
      </c>
      <c r="U86" s="4"/>
      <c r="V86" s="4"/>
      <c r="W86" s="4"/>
      <c r="X86" s="4"/>
      <c r="Y86" s="4"/>
      <c r="Z86" s="4"/>
      <c r="AA86" s="4"/>
      <c r="AB86" s="41" t="str">
        <f>[1]PL!B$311</f>
        <v>4.(a)</v>
      </c>
      <c r="AC86" s="24" t="str">
        <f>[1]PL!C$311</f>
        <v>Synthos S.A.</v>
      </c>
      <c r="AD86" s="24" t="str">
        <f>[1]PL!D$311</f>
        <v xml:space="preserve">Synthos Dwory  7 Spółka z  Ograniczoną Odpowiedzialnością Spółka Komandytowo- Akcyjna </v>
      </c>
      <c r="AE86" s="24">
        <f>[1]PL!E$311</f>
        <v>21091</v>
      </c>
      <c r="AF86" s="24" t="str">
        <f>[1]PL!F$311</f>
        <v>Chemików 1</v>
      </c>
      <c r="AG86" s="24" t="str">
        <f>[1]PL!G$311</f>
        <v/>
      </c>
      <c r="AH86" s="24" t="str">
        <f>[1]PL!H$311</f>
        <v>Oświęcim</v>
      </c>
      <c r="AI86" s="24" t="str">
        <f>[1]PL!I$311</f>
        <v>32-600</v>
      </c>
      <c r="AJ86" s="24">
        <f>[1]PL!J$311</f>
        <v>1010</v>
      </c>
      <c r="AK86" s="24">
        <f>[1]PL!K$311</f>
        <v>1710</v>
      </c>
      <c r="AL86" s="24">
        <f>[1]PL!L$311</f>
        <v>0</v>
      </c>
      <c r="AM86" s="24">
        <f>[1]PL!M$311</f>
        <v>441</v>
      </c>
      <c r="AN86" s="42" t="s">
        <v>808</v>
      </c>
      <c r="AO86" s="24"/>
    </row>
    <row r="87" spans="1:41" s="31" customFormat="1">
      <c r="A87" s="4" t="s">
        <v>9795</v>
      </c>
      <c r="B87" s="4">
        <v>2012</v>
      </c>
      <c r="C87" s="4" t="s">
        <v>10135</v>
      </c>
      <c r="D87" s="4" t="s">
        <v>10136</v>
      </c>
      <c r="E87" s="4" t="s">
        <v>393</v>
      </c>
      <c r="F87" s="4">
        <v>85</v>
      </c>
      <c r="G87" s="4" t="s">
        <v>10137</v>
      </c>
      <c r="H87" s="4" t="s">
        <v>10138</v>
      </c>
      <c r="I87" s="4"/>
      <c r="J87" s="4"/>
      <c r="K87" s="4">
        <v>193.95</v>
      </c>
      <c r="L87" s="4" t="s">
        <v>8</v>
      </c>
      <c r="M87" s="4">
        <v>0.25408960000000003</v>
      </c>
      <c r="N87" s="4">
        <v>1672.5000137</v>
      </c>
      <c r="O87" s="4">
        <v>5.3005541000000003</v>
      </c>
      <c r="P87" s="4">
        <v>0</v>
      </c>
      <c r="Q87" s="4">
        <v>0</v>
      </c>
      <c r="R87" s="4">
        <v>249.553</v>
      </c>
      <c r="S87" s="4">
        <v>248.69800000000001</v>
      </c>
      <c r="T87" s="4">
        <v>26.797999999999998</v>
      </c>
      <c r="U87" s="4"/>
      <c r="V87" s="4"/>
      <c r="W87" s="4"/>
      <c r="X87" s="4"/>
      <c r="Y87" s="4"/>
      <c r="Z87" s="4"/>
      <c r="AA87" s="4"/>
      <c r="AB87" s="41" t="str">
        <f>[1]PL!B$787</f>
        <v>4.(a)</v>
      </c>
      <c r="AC87" s="24" t="str">
        <f>[1]PL!C$787</f>
        <v>-</v>
      </c>
      <c r="AD87" s="24" t="str">
        <f>[1]PL!D$787</f>
        <v>Vita Polymers Poland Sp. z o.o.</v>
      </c>
      <c r="AE87" s="24">
        <f>[1]PL!E$787</f>
        <v>21042</v>
      </c>
      <c r="AF87" s="24" t="str">
        <f>[1]PL!F$787</f>
        <v>Sienkiewicza  31/ 33</v>
      </c>
      <c r="AG87" s="24" t="str">
        <f>[1]PL!G$787</f>
        <v/>
      </c>
      <c r="AH87" s="24" t="str">
        <f>[1]PL!H$787</f>
        <v>Brzeg Dolny</v>
      </c>
      <c r="AI87" s="24" t="str">
        <f>[1]PL!I$787</f>
        <v>56-120</v>
      </c>
      <c r="AJ87" s="24">
        <f>[1]PL!J$787</f>
        <v>0</v>
      </c>
      <c r="AK87" s="24">
        <f>[1]PL!K$787</f>
        <v>0</v>
      </c>
      <c r="AL87" s="24">
        <f>[1]PL!L$787</f>
        <v>0</v>
      </c>
      <c r="AM87" s="24">
        <f>[1]PL!M$787</f>
        <v>0</v>
      </c>
      <c r="AN87" s="42" t="s">
        <v>808</v>
      </c>
    </row>
    <row r="88" spans="1:41" s="31" customFormat="1">
      <c r="A88" s="4" t="s">
        <v>9795</v>
      </c>
      <c r="B88" s="4">
        <v>2012</v>
      </c>
      <c r="C88" s="4" t="s">
        <v>10139</v>
      </c>
      <c r="D88" s="4" t="s">
        <v>10140</v>
      </c>
      <c r="E88" s="4" t="s">
        <v>397</v>
      </c>
      <c r="F88" s="4">
        <v>86</v>
      </c>
      <c r="G88" s="4" t="s">
        <v>10141</v>
      </c>
      <c r="H88" s="4" t="s">
        <v>10142</v>
      </c>
      <c r="I88" s="4"/>
      <c r="J88" s="4"/>
      <c r="K88" s="4">
        <v>162.60000000000002</v>
      </c>
      <c r="L88" s="4" t="s">
        <v>8</v>
      </c>
      <c r="M88" s="4">
        <v>0</v>
      </c>
      <c r="N88" s="4">
        <v>2709.6915079999999</v>
      </c>
      <c r="O88" s="4">
        <v>11.256415199999999</v>
      </c>
      <c r="P88" s="4">
        <v>0</v>
      </c>
      <c r="Q88" s="4">
        <v>0</v>
      </c>
      <c r="R88" s="4">
        <v>665.91300000000001</v>
      </c>
      <c r="S88" s="4">
        <v>483.91730000000007</v>
      </c>
      <c r="T88" s="4">
        <v>57.982100000000003</v>
      </c>
      <c r="U88" s="4"/>
      <c r="V88" s="4"/>
      <c r="W88" s="4"/>
      <c r="X88" s="4"/>
      <c r="Y88" s="4"/>
      <c r="Z88" s="4"/>
      <c r="AA88" s="4"/>
      <c r="AB88" s="41" t="str">
        <f>[1]PL!B$110</f>
        <v>1.(c)</v>
      </c>
      <c r="AC88" s="24" t="str">
        <f>[1]PL!C$110</f>
        <v>-</v>
      </c>
      <c r="AD88" s="24" t="str">
        <f>[1]PL!D$110</f>
        <v>"MICHELIN POLSKA" S.A.</v>
      </c>
      <c r="AE88" s="24">
        <f>[1]PL!E$110</f>
        <v>6841</v>
      </c>
      <c r="AF88" s="24" t="str">
        <f>[1]PL!F$110</f>
        <v>Leonharda 9</v>
      </c>
      <c r="AG88" s="24" t="str">
        <f>[1]PL!G$110</f>
        <v/>
      </c>
      <c r="AH88" s="24" t="str">
        <f>[1]PL!H$110</f>
        <v>Olsztyn</v>
      </c>
      <c r="AI88" s="24" t="str">
        <f>[1]PL!I$110</f>
        <v>10-454</v>
      </c>
      <c r="AJ88" s="24">
        <f>[1]PL!J$110</f>
        <v>502</v>
      </c>
      <c r="AK88" s="24">
        <f>[1]PL!K$110</f>
        <v>691</v>
      </c>
      <c r="AL88" s="24">
        <f>[1]PL!L$110</f>
        <v>0</v>
      </c>
      <c r="AM88" s="24">
        <f>[1]PL!M$110</f>
        <v>255</v>
      </c>
      <c r="AN88" s="42" t="s">
        <v>808</v>
      </c>
    </row>
    <row r="89" spans="1:41" s="31" customFormat="1">
      <c r="A89" s="4" t="s">
        <v>9795</v>
      </c>
      <c r="B89" s="4">
        <v>2012</v>
      </c>
      <c r="C89" s="4" t="s">
        <v>10143</v>
      </c>
      <c r="D89" s="4" t="s">
        <v>10144</v>
      </c>
      <c r="E89" s="4" t="s">
        <v>401</v>
      </c>
      <c r="F89" s="4">
        <v>87</v>
      </c>
      <c r="G89" s="4" t="s">
        <v>10145</v>
      </c>
      <c r="H89" s="4" t="s">
        <v>10146</v>
      </c>
      <c r="I89" s="4"/>
      <c r="J89" s="4"/>
      <c r="K89" s="4">
        <v>470</v>
      </c>
      <c r="L89" s="4" t="s">
        <v>8</v>
      </c>
      <c r="M89" s="4">
        <v>0</v>
      </c>
      <c r="N89" s="4">
        <v>4332.4597028789995</v>
      </c>
      <c r="O89" s="4">
        <v>5.0051999500800006</v>
      </c>
      <c r="P89" s="4">
        <v>0</v>
      </c>
      <c r="Q89" s="4">
        <v>0</v>
      </c>
      <c r="R89" s="4">
        <v>1909.81296</v>
      </c>
      <c r="S89" s="4">
        <v>843.8055700000001</v>
      </c>
      <c r="T89" s="4">
        <v>85.974569999999986</v>
      </c>
      <c r="U89" s="4"/>
      <c r="V89" s="4"/>
      <c r="W89" s="4"/>
      <c r="X89" s="4"/>
      <c r="Y89" s="4"/>
      <c r="Z89" s="4"/>
      <c r="AA89" s="4"/>
      <c r="AB89" s="28" t="str">
        <f>[1]PL!B$721</f>
        <v>4.(a)</v>
      </c>
      <c r="AC89" s="31" t="str">
        <f>[1]PL!C$721</f>
        <v>Zakłady Azotowe w Tarnowie-Mościcach S.A.</v>
      </c>
      <c r="AD89" s="31" t="str">
        <f>[1]PL!D$721</f>
        <v>ZAK S.A.</v>
      </c>
      <c r="AE89" s="31">
        <f>[1]PL!E$721</f>
        <v>5119</v>
      </c>
      <c r="AF89" s="31" t="str">
        <f>[1]PL!F$721</f>
        <v>Mostowa 30a</v>
      </c>
      <c r="AG89" s="31" t="str">
        <f>[1]PL!G$721</f>
        <v/>
      </c>
      <c r="AH89" s="31" t="str">
        <f>[1]PL!H$721</f>
        <v>Kędzierzyn-Koźle</v>
      </c>
      <c r="AI89" s="31" t="str">
        <f>[1]PL!I$721</f>
        <v>47-220</v>
      </c>
      <c r="AJ89" s="31">
        <f>[1]PL!J$721</f>
        <v>1130</v>
      </c>
      <c r="AK89" s="31">
        <f>[1]PL!K$721</f>
        <v>1910</v>
      </c>
      <c r="AL89" s="31">
        <f>[1]PL!L$721</f>
        <v>82.3</v>
      </c>
      <c r="AM89" s="31">
        <f>[1]PL!M$721</f>
        <v>921</v>
      </c>
      <c r="AN89" s="42" t="s">
        <v>808</v>
      </c>
    </row>
    <row r="90" spans="1:41" s="31" customFormat="1">
      <c r="A90" s="4" t="s">
        <v>9795</v>
      </c>
      <c r="B90" s="4">
        <v>2012</v>
      </c>
      <c r="C90" s="4" t="s">
        <v>10147</v>
      </c>
      <c r="D90" s="4" t="s">
        <v>10148</v>
      </c>
      <c r="E90" s="4" t="s">
        <v>405</v>
      </c>
      <c r="F90" s="4">
        <v>88</v>
      </c>
      <c r="G90" s="4" t="s">
        <v>10149</v>
      </c>
      <c r="H90" s="4" t="s">
        <v>10150</v>
      </c>
      <c r="I90" s="4"/>
      <c r="J90" s="4"/>
      <c r="K90" s="4">
        <v>850</v>
      </c>
      <c r="L90" s="4" t="s">
        <v>8</v>
      </c>
      <c r="M90" s="4">
        <v>0</v>
      </c>
      <c r="N90" s="4">
        <v>14384.036785428751</v>
      </c>
      <c r="O90" s="4">
        <v>462.30589020000002</v>
      </c>
      <c r="P90" s="4">
        <v>14.048887017119998</v>
      </c>
      <c r="Q90" s="4">
        <v>0</v>
      </c>
      <c r="R90" s="4">
        <v>7358.5612599999995</v>
      </c>
      <c r="S90" s="4">
        <v>2330.1623300000001</v>
      </c>
      <c r="T90" s="4">
        <v>194.13475</v>
      </c>
      <c r="U90" s="4"/>
      <c r="V90" s="4"/>
      <c r="W90" s="4"/>
      <c r="X90" s="4"/>
      <c r="Y90" s="4"/>
      <c r="Z90" s="4"/>
      <c r="AA90" s="4"/>
      <c r="AB90" s="28" t="str">
        <f>[1]PL!B$195</f>
        <v>4.(c)</v>
      </c>
      <c r="AC90" s="31" t="str">
        <f>[1]PL!C$195</f>
        <v>-</v>
      </c>
      <c r="AD90" s="31" t="str">
        <f>[1]PL!D$195</f>
        <v>Zakłady Azotowe "Puławy" S.A.</v>
      </c>
      <c r="AE90" s="31">
        <f>[1]PL!E$195</f>
        <v>509</v>
      </c>
      <c r="AF90" s="31" t="str">
        <f>[1]PL!F$195</f>
        <v>Aleja Tysiąclecia Państwa Polskiego 13</v>
      </c>
      <c r="AG90" s="31" t="str">
        <f>[1]PL!G$195</f>
        <v/>
      </c>
      <c r="AH90" s="31" t="str">
        <f>[1]PL!H$195</f>
        <v>Puławy</v>
      </c>
      <c r="AI90" s="31" t="str">
        <f>[1]PL!I$195</f>
        <v>24-110</v>
      </c>
      <c r="AJ90" s="31">
        <f>[1]PL!J$195</f>
        <v>4180</v>
      </c>
      <c r="AK90" s="31">
        <f>[1]PL!K$195</f>
        <v>7390</v>
      </c>
      <c r="AL90" s="31">
        <f>[1]PL!L$195</f>
        <v>194</v>
      </c>
      <c r="AM90" s="31">
        <f>[1]PL!M$195</f>
        <v>1920</v>
      </c>
      <c r="AN90" s="42" t="s">
        <v>808</v>
      </c>
    </row>
    <row r="91" spans="1:41" s="31" customFormat="1">
      <c r="A91" s="4" t="s">
        <v>9795</v>
      </c>
      <c r="B91" s="4">
        <v>2012</v>
      </c>
      <c r="C91" s="4" t="s">
        <v>10151</v>
      </c>
      <c r="D91" s="4" t="s">
        <v>10152</v>
      </c>
      <c r="E91" s="4" t="s">
        <v>409</v>
      </c>
      <c r="F91" s="4">
        <v>89</v>
      </c>
      <c r="G91" s="4" t="s">
        <v>10153</v>
      </c>
      <c r="H91" s="4" t="s">
        <v>10154</v>
      </c>
      <c r="I91" s="4"/>
      <c r="J91" s="4"/>
      <c r="K91" s="4">
        <v>630</v>
      </c>
      <c r="L91" s="4" t="s">
        <v>8</v>
      </c>
      <c r="M91" s="4">
        <v>0</v>
      </c>
      <c r="N91" s="4">
        <v>4879.6305333004002</v>
      </c>
      <c r="O91" s="4">
        <v>32.915635660799992</v>
      </c>
      <c r="P91" s="4">
        <v>5.5179048750000002</v>
      </c>
      <c r="Q91" s="4">
        <v>100.20254265999999</v>
      </c>
      <c r="R91" s="4">
        <v>3638.4376000000007</v>
      </c>
      <c r="S91" s="4">
        <v>1352.8048999999999</v>
      </c>
      <c r="T91" s="4">
        <v>142.13430000000002</v>
      </c>
      <c r="U91" s="4"/>
      <c r="V91" s="4"/>
      <c r="W91" s="4"/>
      <c r="X91" s="4"/>
      <c r="Y91" s="4"/>
      <c r="Z91" s="4"/>
      <c r="AA91" s="4"/>
      <c r="AB91" s="41" t="str">
        <f>[1]PL!B$333</f>
        <v>4.(a)</v>
      </c>
      <c r="AC91" s="24" t="str">
        <f>[1]PL!C$333</f>
        <v>-</v>
      </c>
      <c r="AD91" s="24" t="str">
        <f>[1]PL!D$333</f>
        <v>Zakłady Azotowe w Tarnowie-Mościcach S.A.</v>
      </c>
      <c r="AE91" s="24">
        <f>[1]PL!E$333</f>
        <v>4675</v>
      </c>
      <c r="AF91" s="24" t="str">
        <f>[1]PL!F$333</f>
        <v>Kwiatkowskiego 8</v>
      </c>
      <c r="AG91" s="24" t="str">
        <f>[1]PL!G$333</f>
        <v/>
      </c>
      <c r="AH91" s="24" t="str">
        <f>[1]PL!H$333</f>
        <v>Tarnów</v>
      </c>
      <c r="AI91" s="24" t="str">
        <f>[1]PL!I$333</f>
        <v>33-101</v>
      </c>
      <c r="AJ91" s="24">
        <f>[1]PL!J$333</f>
        <v>6250</v>
      </c>
      <c r="AK91" s="24">
        <f>[1]PL!K$333</f>
        <v>3700</v>
      </c>
      <c r="AL91" s="24">
        <f>[1]PL!L$333</f>
        <v>210</v>
      </c>
      <c r="AM91" s="24">
        <f>[1]PL!M$333</f>
        <v>1100</v>
      </c>
      <c r="AN91" s="42" t="s">
        <v>808</v>
      </c>
      <c r="AO91" s="24"/>
    </row>
    <row r="92" spans="1:41" s="31" customFormat="1">
      <c r="A92" s="4" t="s">
        <v>9795</v>
      </c>
      <c r="B92" s="4">
        <v>2012</v>
      </c>
      <c r="C92" s="4" t="s">
        <v>10155</v>
      </c>
      <c r="D92" s="4" t="s">
        <v>10156</v>
      </c>
      <c r="E92" s="4" t="s">
        <v>413</v>
      </c>
      <c r="F92" s="4">
        <v>90</v>
      </c>
      <c r="G92" s="4" t="s">
        <v>10157</v>
      </c>
      <c r="H92" s="4" t="s">
        <v>10158</v>
      </c>
      <c r="I92" s="4"/>
      <c r="J92" s="4"/>
      <c r="K92" s="4">
        <v>360</v>
      </c>
      <c r="L92" s="4" t="s">
        <v>8</v>
      </c>
      <c r="M92" s="4">
        <v>0</v>
      </c>
      <c r="N92" s="4">
        <v>7168.7136353000005</v>
      </c>
      <c r="O92" s="4">
        <v>10.214730589999999</v>
      </c>
      <c r="P92" s="4">
        <v>0</v>
      </c>
      <c r="Q92" s="4">
        <v>3.7469519999999999E-2</v>
      </c>
      <c r="R92" s="4">
        <v>2384.9090000000001</v>
      </c>
      <c r="S92" s="4">
        <v>1288.662</v>
      </c>
      <c r="T92" s="4">
        <v>121.563</v>
      </c>
      <c r="U92" s="4"/>
      <c r="V92" s="4"/>
      <c r="W92" s="4"/>
      <c r="X92" s="4"/>
      <c r="Y92" s="4"/>
      <c r="Z92" s="4"/>
      <c r="AA92" s="4"/>
      <c r="AB92" s="41" t="str">
        <f>[1]PL!B$1099</f>
        <v>4.(b)</v>
      </c>
      <c r="AC92" s="24" t="str">
        <f>[1]PL!C$1099</f>
        <v>-</v>
      </c>
      <c r="AD92" s="24" t="str">
        <f>[1]PL!D$1099</f>
        <v>Zakłady Chemiczne "POLICE" S.A.</v>
      </c>
      <c r="AE92" s="24">
        <f>[1]PL!E$1099</f>
        <v>7118</v>
      </c>
      <c r="AF92" s="24" t="str">
        <f>[1]PL!F$1099</f>
        <v>Kuźnicka 1</v>
      </c>
      <c r="AG92" s="24" t="str">
        <f>[1]PL!G$1099</f>
        <v/>
      </c>
      <c r="AH92" s="24" t="str">
        <f>[1]PL!H$1099</f>
        <v>Police</v>
      </c>
      <c r="AI92" s="24" t="str">
        <f>[1]PL!I$1099</f>
        <v>72-010</v>
      </c>
      <c r="AJ92" s="24">
        <f>[1]PL!J$1099</f>
        <v>1700</v>
      </c>
      <c r="AK92" s="24">
        <f>[1]PL!K$1099</f>
        <v>4080</v>
      </c>
      <c r="AL92" s="24">
        <f>[1]PL!L$1099</f>
        <v>646</v>
      </c>
      <c r="AM92" s="24">
        <f>[1]PL!M$1099</f>
        <v>1400</v>
      </c>
      <c r="AN92" s="42" t="s">
        <v>808</v>
      </c>
      <c r="AO92" s="24"/>
    </row>
    <row r="93" spans="1:41" s="31" customFormat="1">
      <c r="A93" s="4" t="s">
        <v>9795</v>
      </c>
      <c r="B93" s="4">
        <v>2012</v>
      </c>
      <c r="C93" s="4" t="s">
        <v>10159</v>
      </c>
      <c r="D93" s="4" t="s">
        <v>10160</v>
      </c>
      <c r="E93" s="4" t="s">
        <v>418</v>
      </c>
      <c r="F93" s="4">
        <v>91</v>
      </c>
      <c r="G93" s="4" t="s">
        <v>10161</v>
      </c>
      <c r="H93" s="4" t="s">
        <v>10162</v>
      </c>
      <c r="I93" s="4"/>
      <c r="J93" s="4"/>
      <c r="K93" s="4">
        <v>484</v>
      </c>
      <c r="L93" s="4" t="s">
        <v>8</v>
      </c>
      <c r="M93" s="4">
        <v>7117.1635099800005</v>
      </c>
      <c r="N93" s="4">
        <v>3253.9514826599998</v>
      </c>
      <c r="O93" s="4">
        <v>12.33719235</v>
      </c>
      <c r="P93" s="4">
        <v>0</v>
      </c>
      <c r="Q93" s="4">
        <v>111.88366629750001</v>
      </c>
      <c r="R93" s="4">
        <v>1198.8377</v>
      </c>
      <c r="S93" s="4">
        <v>944.74839999999995</v>
      </c>
      <c r="T93" s="4">
        <v>55.783959999999993</v>
      </c>
      <c r="U93" s="4"/>
      <c r="V93" s="4"/>
      <c r="W93" s="4"/>
      <c r="X93" s="4"/>
      <c r="Y93" s="4"/>
      <c r="Z93" s="4"/>
      <c r="AA93" s="4"/>
      <c r="AB93" s="28" t="str">
        <f>[1]PL!B$1231</f>
        <v>6.(a)</v>
      </c>
      <c r="AC93" s="31" t="str">
        <f>[1]PL!C$1231</f>
        <v>Framondi N.V. z siedzibą w Holandii</v>
      </c>
      <c r="AD93" s="31" t="str">
        <f>[1]PL!D$1231</f>
        <v>Mondi Świecie S.A.</v>
      </c>
      <c r="AE93" s="31">
        <f>[1]PL!E$1231</f>
        <v>21752</v>
      </c>
      <c r="AF93" s="31" t="str">
        <f>[1]PL!F$1231</f>
        <v>Bydgoska  1</v>
      </c>
      <c r="AG93" s="31" t="str">
        <f>[1]PL!G$1231</f>
        <v/>
      </c>
      <c r="AH93" s="31" t="str">
        <f>[1]PL!H$1231</f>
        <v>Świecie</v>
      </c>
      <c r="AI93" s="31" t="str">
        <f>[1]PL!I$1231</f>
        <v>86-100</v>
      </c>
      <c r="AJ93" s="31">
        <f>[1]PL!J$1231</f>
        <v>1620</v>
      </c>
      <c r="AK93" s="31">
        <f>[1]PL!K$1231</f>
        <v>1230</v>
      </c>
      <c r="AL93" s="31">
        <f>[1]PL!L$1231</f>
        <v>348</v>
      </c>
      <c r="AM93" s="31">
        <f>[1]PL!M$1231</f>
        <v>1690</v>
      </c>
      <c r="AN93" s="42" t="s">
        <v>808</v>
      </c>
    </row>
    <row r="94" spans="1:41" s="31" customFormat="1">
      <c r="A94" s="4" t="s">
        <v>9795</v>
      </c>
      <c r="B94" s="4">
        <v>2012</v>
      </c>
      <c r="C94" s="4" t="s">
        <v>10163</v>
      </c>
      <c r="D94" s="4" t="s">
        <v>10164</v>
      </c>
      <c r="E94" s="4" t="s">
        <v>423</v>
      </c>
      <c r="F94" s="4">
        <v>92</v>
      </c>
      <c r="G94" s="4" t="s">
        <v>10165</v>
      </c>
      <c r="H94" s="4" t="s">
        <v>10166</v>
      </c>
      <c r="I94" s="4"/>
      <c r="J94" s="4"/>
      <c r="K94" s="4">
        <v>539.35</v>
      </c>
      <c r="L94" s="4" t="s">
        <v>8</v>
      </c>
      <c r="M94" s="4">
        <v>2671.0575447599999</v>
      </c>
      <c r="N94" s="4">
        <v>8854.6757801600015</v>
      </c>
      <c r="O94" s="4">
        <v>17.070552920000001</v>
      </c>
      <c r="P94" s="4">
        <v>0</v>
      </c>
      <c r="Q94" s="4">
        <v>0</v>
      </c>
      <c r="R94" s="4">
        <v>4204.5865400000002</v>
      </c>
      <c r="S94" s="4">
        <v>2287.7581500000006</v>
      </c>
      <c r="T94" s="4">
        <v>100.18594999999999</v>
      </c>
      <c r="U94" s="4"/>
      <c r="V94" s="4"/>
      <c r="W94" s="4"/>
      <c r="X94" s="4"/>
      <c r="Y94" s="4"/>
      <c r="Z94" s="4"/>
      <c r="AA94" s="4"/>
      <c r="AB94" s="28" t="str">
        <f>[1]PL!B$1186</f>
        <v>5.(d)</v>
      </c>
      <c r="AC94" s="31" t="str">
        <f>[1]PL!C$1186</f>
        <v>-</v>
      </c>
      <c r="AD94" s="31" t="str">
        <f>[1]PL!D$1186</f>
        <v xml:space="preserve">INTERNATIONAL  PAPER - KWIDZYN  SP. Z O.O., Składowisko odpadów  </v>
      </c>
      <c r="AE94" s="31">
        <f>[1]PL!E$1186</f>
        <v>21239</v>
      </c>
      <c r="AF94" s="31" t="str">
        <f>[1]PL!F$1186</f>
        <v>-</v>
      </c>
      <c r="AG94" s="31" t="str">
        <f>[1]PL!G$1186</f>
        <v/>
      </c>
      <c r="AH94" s="31" t="str">
        <f>[1]PL!H$1186</f>
        <v>Grabówko</v>
      </c>
      <c r="AI94" s="31" t="str">
        <f>[1]PL!I$1186</f>
        <v>82-500</v>
      </c>
      <c r="AJ94" s="31">
        <f>[1]PL!J$1186</f>
        <v>0</v>
      </c>
      <c r="AK94" s="31">
        <f>[1]PL!K$1186</f>
        <v>0</v>
      </c>
      <c r="AL94" s="31">
        <f>[1]PL!L$1186</f>
        <v>0</v>
      </c>
      <c r="AM94" s="31">
        <f>[1]PL!M$1186</f>
        <v>0</v>
      </c>
      <c r="AN94" s="42" t="s">
        <v>808</v>
      </c>
    </row>
    <row r="95" spans="1:41" s="31" customFormat="1">
      <c r="A95" s="4" t="s">
        <v>9795</v>
      </c>
      <c r="B95" s="4">
        <v>2012</v>
      </c>
      <c r="C95" s="4" t="s">
        <v>10167</v>
      </c>
      <c r="D95" s="4" t="s">
        <v>10168</v>
      </c>
      <c r="E95" s="4" t="s">
        <v>427</v>
      </c>
      <c r="F95" s="4">
        <v>93</v>
      </c>
      <c r="G95" s="4" t="s">
        <v>10169</v>
      </c>
      <c r="H95" s="4" t="s">
        <v>10170</v>
      </c>
      <c r="I95" s="4"/>
      <c r="J95" s="4"/>
      <c r="K95" s="4">
        <v>71</v>
      </c>
      <c r="L95" s="4" t="s">
        <v>8</v>
      </c>
      <c r="M95" s="4">
        <v>0</v>
      </c>
      <c r="N95" s="4">
        <v>0</v>
      </c>
      <c r="O95" s="4">
        <v>9.9106699999999996</v>
      </c>
      <c r="P95" s="4">
        <v>0.11408434799999999</v>
      </c>
      <c r="Q95" s="4">
        <v>0</v>
      </c>
      <c r="R95" s="4">
        <v>0.11353000000000001</v>
      </c>
      <c r="S95" s="4">
        <v>1.4004700000000001</v>
      </c>
      <c r="T95" s="4">
        <v>0.75724999999999998</v>
      </c>
      <c r="U95" s="4"/>
      <c r="V95" s="4"/>
      <c r="W95" s="4"/>
      <c r="X95" s="4"/>
      <c r="Y95" s="4"/>
      <c r="Z95" s="4"/>
      <c r="AA95" s="4"/>
      <c r="AB95" s="28" t="str">
        <f>[1]PL!B$1084</f>
        <v>1.(c)</v>
      </c>
      <c r="AC95" s="31" t="str">
        <f>[1]PL!C$1084</f>
        <v>-</v>
      </c>
      <c r="AD95" s="31" t="str">
        <f>[1]PL!D$1084</f>
        <v>Szczecińska Energetyka Cieplna Sp. z o.o., Ciepłownia Rejonowa Dąbska</v>
      </c>
      <c r="AE95" s="31">
        <f>[1]PL!E$1084</f>
        <v>7116</v>
      </c>
      <c r="AF95" s="31" t="str">
        <f>[1]PL!F$1084</f>
        <v>Dąbska 36</v>
      </c>
      <c r="AG95" s="31" t="str">
        <f>[1]PL!G$1084</f>
        <v/>
      </c>
      <c r="AH95" s="31" t="str">
        <f>[1]PL!H$1084</f>
        <v>Szczecin</v>
      </c>
      <c r="AI95" s="31" t="str">
        <f>[1]PL!I$1084</f>
        <v>70-786</v>
      </c>
      <c r="AJ95" s="31">
        <f>[1]PL!J$1084</f>
        <v>101</v>
      </c>
      <c r="AK95" s="31">
        <f>[1]PL!K$1084</f>
        <v>350</v>
      </c>
      <c r="AL95" s="31">
        <f>[1]PL!L$1084</f>
        <v>0</v>
      </c>
      <c r="AM95" s="31">
        <f>[1]PL!M$1084</f>
        <v>0</v>
      </c>
      <c r="AN95" s="42" t="s">
        <v>810</v>
      </c>
    </row>
    <row r="96" spans="1:41" s="31" customFormat="1">
      <c r="A96" s="4" t="s">
        <v>9795</v>
      </c>
      <c r="B96" s="4">
        <v>2012</v>
      </c>
      <c r="C96" s="4" t="s">
        <v>10171</v>
      </c>
      <c r="D96" s="4" t="s">
        <v>10172</v>
      </c>
      <c r="E96" s="4" t="s">
        <v>793</v>
      </c>
      <c r="F96" s="4">
        <v>94</v>
      </c>
      <c r="G96" s="4" t="s">
        <v>10173</v>
      </c>
      <c r="H96" s="4" t="s">
        <v>9884</v>
      </c>
      <c r="I96" s="4"/>
      <c r="J96" s="4"/>
      <c r="K96" s="4">
        <v>1080</v>
      </c>
      <c r="L96" s="4" t="s">
        <v>8</v>
      </c>
      <c r="M96" s="4">
        <v>0</v>
      </c>
      <c r="N96" s="4">
        <v>24632.645922</v>
      </c>
      <c r="O96" s="4">
        <v>30.228999999999999</v>
      </c>
      <c r="P96" s="4">
        <v>0</v>
      </c>
      <c r="Q96" s="4">
        <v>0</v>
      </c>
      <c r="R96" s="4">
        <v>1518.1659999999999</v>
      </c>
      <c r="S96" s="4">
        <v>2080.0410000000002</v>
      </c>
      <c r="T96" s="4">
        <v>121.432</v>
      </c>
      <c r="U96" s="4"/>
      <c r="V96" s="4"/>
      <c r="W96" s="4"/>
      <c r="X96" s="4"/>
      <c r="Y96" s="4"/>
      <c r="Z96" s="4"/>
      <c r="AA96" s="4"/>
      <c r="AB96" s="28" t="str">
        <f>[1]PL!B$913</f>
        <v>1.(c)</v>
      </c>
      <c r="AC96" s="31" t="str">
        <f>[1]PL!C$913</f>
        <v>-</v>
      </c>
      <c r="AD96" s="31" t="str">
        <f>[1]PL!D$913</f>
        <v>Elektrownia Pątnów II Sp.z o.o.</v>
      </c>
      <c r="AE96" s="31">
        <f>[1]PL!E$913</f>
        <v>81484</v>
      </c>
      <c r="AF96" s="31" t="str">
        <f>[1]PL!F$913</f>
        <v>Kazimierska 45</v>
      </c>
      <c r="AG96" s="31" t="str">
        <f>[1]PL!G$913</f>
        <v/>
      </c>
      <c r="AH96" s="31" t="str">
        <f>[1]PL!H$913</f>
        <v>Konin</v>
      </c>
      <c r="AI96" s="31" t="str">
        <f>[1]PL!I$913</f>
        <v>62-510</v>
      </c>
      <c r="AJ96" s="31">
        <f>[1]PL!J$913</f>
        <v>2080</v>
      </c>
      <c r="AK96" s="31">
        <f>[1]PL!K$913</f>
        <v>1520</v>
      </c>
      <c r="AL96" s="31">
        <f>[1]PL!L$913</f>
        <v>0</v>
      </c>
      <c r="AM96" s="31">
        <f>[1]PL!M$913</f>
        <v>2720</v>
      </c>
      <c r="AN96" s="42" t="s">
        <v>808</v>
      </c>
      <c r="AO96" s="24"/>
    </row>
    <row r="97" spans="1:41" s="31" customFormat="1">
      <c r="A97" s="4" t="s">
        <v>9795</v>
      </c>
      <c r="B97" s="4">
        <v>2012</v>
      </c>
      <c r="C97" s="4" t="s">
        <v>10174</v>
      </c>
      <c r="D97" s="4" t="s">
        <v>10175</v>
      </c>
      <c r="E97" s="4" t="s">
        <v>497</v>
      </c>
      <c r="F97" s="4">
        <v>95</v>
      </c>
      <c r="G97" s="4" t="s">
        <v>10176</v>
      </c>
      <c r="H97" s="4" t="s">
        <v>10177</v>
      </c>
      <c r="I97" s="4"/>
      <c r="J97" s="4"/>
      <c r="K97" s="4">
        <v>79.900000000000006</v>
      </c>
      <c r="L97" s="4" t="s">
        <v>8</v>
      </c>
      <c r="M97" s="4">
        <v>0</v>
      </c>
      <c r="N97" s="4">
        <v>0</v>
      </c>
      <c r="O97" s="4">
        <v>0</v>
      </c>
      <c r="P97" s="4">
        <v>0</v>
      </c>
      <c r="Q97" s="4">
        <v>2130.1773840000001</v>
      </c>
      <c r="R97" s="4">
        <v>81.998999999999995</v>
      </c>
      <c r="S97" s="4">
        <v>68.043000000000006</v>
      </c>
      <c r="T97" s="4">
        <v>0.73099999999999998</v>
      </c>
      <c r="U97" s="4"/>
      <c r="V97" s="4"/>
      <c r="W97" s="4"/>
      <c r="X97" s="4"/>
      <c r="Y97" s="4"/>
      <c r="Z97" s="4"/>
      <c r="AA97" s="4"/>
      <c r="AB97" s="28" t="str">
        <f>[1]PL!B$572</f>
        <v>1.(d)</v>
      </c>
      <c r="AC97" s="31" t="str">
        <f>[1]PL!C$572</f>
        <v>-</v>
      </c>
      <c r="AD97" s="31" t="str">
        <f>[1]PL!D$572</f>
        <v xml:space="preserve">Koksownia Przyjaźń Sp. z o.o. </v>
      </c>
      <c r="AE97" s="31">
        <f>[1]PL!E$572</f>
        <v>6475</v>
      </c>
      <c r="AF97" s="31" t="str">
        <f>[1]PL!F$572</f>
        <v>Koksownicza 1</v>
      </c>
      <c r="AG97" s="31" t="str">
        <f>[1]PL!G$572</f>
        <v/>
      </c>
      <c r="AH97" s="31" t="str">
        <f>[1]PL!H$572</f>
        <v>Dąbrowa Górnicza</v>
      </c>
      <c r="AI97" s="31" t="str">
        <f>[1]PL!I$572</f>
        <v>42-523</v>
      </c>
      <c r="AJ97" s="31">
        <f>[1]PL!J$572</f>
        <v>638</v>
      </c>
      <c r="AK97" s="31">
        <f>[1]PL!K$572</f>
        <v>1100</v>
      </c>
      <c r="AL97" s="31">
        <f>[1]PL!L$572</f>
        <v>132</v>
      </c>
      <c r="AM97" s="31">
        <f>[1]PL!M$572</f>
        <v>569</v>
      </c>
      <c r="AN97" s="42" t="s">
        <v>808</v>
      </c>
    </row>
    <row r="98" spans="1:41" s="31" customFormat="1">
      <c r="A98" s="4" t="s">
        <v>9795</v>
      </c>
      <c r="B98" s="4">
        <v>2012</v>
      </c>
      <c r="C98" s="4" t="s">
        <v>10178</v>
      </c>
      <c r="D98" s="4" t="s">
        <v>10179</v>
      </c>
      <c r="E98" s="4" t="s">
        <v>568</v>
      </c>
      <c r="F98" s="4">
        <v>96</v>
      </c>
      <c r="G98" s="4" t="s">
        <v>10180</v>
      </c>
      <c r="H98" s="4" t="s">
        <v>10181</v>
      </c>
      <c r="I98" s="4"/>
      <c r="J98" s="4"/>
      <c r="K98" s="4">
        <v>180.5</v>
      </c>
      <c r="L98" s="4" t="s">
        <v>8</v>
      </c>
      <c r="M98" s="4">
        <v>0</v>
      </c>
      <c r="N98" s="4">
        <v>1566.743684</v>
      </c>
      <c r="O98" s="4">
        <v>0</v>
      </c>
      <c r="P98" s="4">
        <v>0</v>
      </c>
      <c r="Q98" s="4">
        <v>0</v>
      </c>
      <c r="R98" s="4">
        <v>67.569999999999993</v>
      </c>
      <c r="S98" s="4">
        <v>194.93</v>
      </c>
      <c r="T98" s="4">
        <v>0.49</v>
      </c>
      <c r="U98" s="4"/>
      <c r="V98" s="4"/>
      <c r="W98" s="4"/>
      <c r="X98" s="4"/>
      <c r="Y98" s="4"/>
      <c r="Z98" s="4"/>
      <c r="AA98" s="4"/>
      <c r="AB98" s="28" t="str">
        <f>[1]PL!B$73</f>
        <v>6.(a)</v>
      </c>
      <c r="AC98" s="31" t="str">
        <f>[1]PL!C$73</f>
        <v>-</v>
      </c>
      <c r="AD98" s="31" t="str">
        <f>[1]PL!D$73</f>
        <v>Stora Enso Poland S.A.  Zakład w Ostrołęce</v>
      </c>
      <c r="AE98" s="31">
        <f>[1]PL!E$73</f>
        <v>4971</v>
      </c>
      <c r="AF98" s="31" t="str">
        <f>[1]PL!F$73</f>
        <v>I Armii Wojska Polskiego 21</v>
      </c>
      <c r="AG98" s="31" t="str">
        <f>[1]PL!G$73</f>
        <v/>
      </c>
      <c r="AH98" s="31" t="str">
        <f>[1]PL!H$73</f>
        <v>Ostrołęka</v>
      </c>
      <c r="AI98" s="31" t="str">
        <f>[1]PL!I$73</f>
        <v>07-401</v>
      </c>
      <c r="AJ98" s="31">
        <f>[1]PL!J$73</f>
        <v>206</v>
      </c>
      <c r="AK98" s="31">
        <f>[1]PL!K$73</f>
        <v>159</v>
      </c>
      <c r="AL98" s="31">
        <f>[1]PL!L$73</f>
        <v>0</v>
      </c>
      <c r="AM98" s="31">
        <f>[1]PL!M$73</f>
        <v>0</v>
      </c>
      <c r="AN98" s="42" t="s">
        <v>808</v>
      </c>
    </row>
    <row r="99" spans="1:41" s="31" customFormat="1">
      <c r="A99" s="4" t="s">
        <v>9795</v>
      </c>
      <c r="B99" s="4">
        <v>2012</v>
      </c>
      <c r="C99" s="4" t="s">
        <v>10182</v>
      </c>
      <c r="D99" s="4" t="s">
        <v>10183</v>
      </c>
      <c r="E99" s="4" t="s">
        <v>783</v>
      </c>
      <c r="F99" s="4">
        <v>97</v>
      </c>
      <c r="G99" s="4" t="s">
        <v>10184</v>
      </c>
      <c r="H99" s="4" t="s">
        <v>10091</v>
      </c>
      <c r="I99" s="4"/>
      <c r="J99" s="4"/>
      <c r="K99" s="4">
        <v>185.5</v>
      </c>
      <c r="L99" s="4" t="s">
        <v>8</v>
      </c>
      <c r="M99" s="4">
        <v>1932.5262706999999</v>
      </c>
      <c r="N99" s="4">
        <v>3996.7202475999998</v>
      </c>
      <c r="O99" s="4">
        <v>11.844690000000002</v>
      </c>
      <c r="P99" s="4">
        <v>0</v>
      </c>
      <c r="Q99" s="4">
        <v>0</v>
      </c>
      <c r="R99" s="4">
        <v>343.06690999999995</v>
      </c>
      <c r="S99" s="4">
        <v>325.30869999999999</v>
      </c>
      <c r="T99" s="4">
        <v>15.2187</v>
      </c>
      <c r="U99" s="4"/>
      <c r="V99" s="4"/>
      <c r="W99" s="4"/>
      <c r="X99" s="4"/>
      <c r="Y99" s="4"/>
      <c r="Z99" s="4"/>
      <c r="AA99" s="4"/>
      <c r="AB99" s="28" t="str">
        <f>[1]PL!B$536</f>
        <v>1.(c)</v>
      </c>
      <c r="AC99" s="31" t="str">
        <f>[1]PL!C$536</f>
        <v>-</v>
      </c>
      <c r="AD99" s="31" t="str">
        <f>[1]PL!D$536</f>
        <v>CHP Częstochowa</v>
      </c>
      <c r="AE99" s="31">
        <f>[1]PL!E$536</f>
        <v>177296</v>
      </c>
      <c r="AF99" s="31" t="str">
        <f>[1]PL!F$536</f>
        <v>Rejtana 37/39</v>
      </c>
      <c r="AG99" s="31" t="str">
        <f>[1]PL!G$536</f>
        <v/>
      </c>
      <c r="AH99" s="31" t="str">
        <f>[1]PL!H$536</f>
        <v>Częstochowa</v>
      </c>
      <c r="AI99" s="31" t="str">
        <f>[1]PL!I$536</f>
        <v>42-200</v>
      </c>
      <c r="AJ99" s="31">
        <f>[1]PL!J$536</f>
        <v>325</v>
      </c>
      <c r="AK99" s="31">
        <f>[1]PL!K$536</f>
        <v>343</v>
      </c>
      <c r="AL99" s="31">
        <f>[1]PL!L$536</f>
        <v>0</v>
      </c>
      <c r="AM99" s="31">
        <f>[1]PL!M$536</f>
        <v>384</v>
      </c>
      <c r="AN99" s="42" t="s">
        <v>808</v>
      </c>
    </row>
    <row r="100" spans="1:41" s="31" customFormat="1">
      <c r="A100" s="4" t="s">
        <v>9795</v>
      </c>
      <c r="B100" s="4">
        <v>2012</v>
      </c>
      <c r="C100" s="4" t="s">
        <v>10185</v>
      </c>
      <c r="D100" s="4" t="s">
        <v>10186</v>
      </c>
      <c r="E100" s="4" t="s">
        <v>591</v>
      </c>
      <c r="F100" s="4">
        <v>98</v>
      </c>
      <c r="G100" s="4" t="s">
        <v>10187</v>
      </c>
      <c r="H100" s="4" t="s">
        <v>10188</v>
      </c>
      <c r="I100" s="4"/>
      <c r="J100" s="4" t="s">
        <v>633</v>
      </c>
      <c r="K100" s="4">
        <v>515.9</v>
      </c>
      <c r="L100" s="4" t="s">
        <v>8</v>
      </c>
      <c r="M100" s="4">
        <v>0</v>
      </c>
      <c r="N100" s="4">
        <v>0</v>
      </c>
      <c r="O100" s="4">
        <v>4385.4670079999996</v>
      </c>
      <c r="P100" s="4">
        <v>751.78160000000003</v>
      </c>
      <c r="Q100" s="4">
        <v>0</v>
      </c>
      <c r="R100" s="4">
        <v>1180.0920000000001</v>
      </c>
      <c r="S100" s="4">
        <v>370.721</v>
      </c>
      <c r="T100" s="4">
        <v>75.599000000000004</v>
      </c>
      <c r="U100" s="4"/>
      <c r="V100" s="4"/>
      <c r="W100" s="4"/>
      <c r="X100" s="4"/>
      <c r="Y100" s="4"/>
      <c r="Z100" s="4"/>
      <c r="AA100" s="4"/>
      <c r="AB100" s="28" t="str">
        <f>[1]PL!B$1159</f>
        <v>1.(a)</v>
      </c>
      <c r="AC100" s="31" t="str">
        <f>[1]PL!C$1159</f>
        <v>-</v>
      </c>
      <c r="AD100" s="31" t="str">
        <f>[1]PL!D$1159</f>
        <v xml:space="preserve">Grupa LOTOS S.A. </v>
      </c>
      <c r="AE100" s="31">
        <f>[1]PL!E$1159</f>
        <v>6220</v>
      </c>
      <c r="AF100" s="31" t="str">
        <f>[1]PL!F$1159</f>
        <v>Elbląska 135</v>
      </c>
      <c r="AG100" s="31" t="str">
        <f>[1]PL!G$1159</f>
        <v/>
      </c>
      <c r="AH100" s="31" t="str">
        <f>[1]PL!H$1159</f>
        <v xml:space="preserve">Gdańsk </v>
      </c>
      <c r="AI100" s="31" t="str">
        <f>[1]PL!I$1159</f>
        <v>80-718</v>
      </c>
      <c r="AJ100" s="31">
        <f>[1]PL!J$1159</f>
        <v>1310</v>
      </c>
      <c r="AK100" s="31">
        <f>[1]PL!K$1159</f>
        <v>3370</v>
      </c>
      <c r="AL100" s="31">
        <f>[1]PL!L$1159</f>
        <v>119</v>
      </c>
      <c r="AM100" s="31">
        <f>[1]PL!M$1159</f>
        <v>1980</v>
      </c>
      <c r="AN100" s="42" t="s">
        <v>808</v>
      </c>
    </row>
    <row r="101" spans="1:41" s="31" customFormat="1">
      <c r="A101" s="4" t="s">
        <v>9795</v>
      </c>
      <c r="B101" s="4">
        <v>2012</v>
      </c>
      <c r="C101" s="4" t="s">
        <v>10189</v>
      </c>
      <c r="D101" s="4" t="s">
        <v>10190</v>
      </c>
      <c r="E101" s="4" t="s">
        <v>473</v>
      </c>
      <c r="F101" s="4">
        <v>99</v>
      </c>
      <c r="G101" s="4" t="s">
        <v>10191</v>
      </c>
      <c r="H101" s="4" t="s">
        <v>10192</v>
      </c>
      <c r="I101" s="4"/>
      <c r="J101" s="4" t="s">
        <v>633</v>
      </c>
      <c r="K101" s="4">
        <v>2323</v>
      </c>
      <c r="L101" s="4" t="s">
        <v>8</v>
      </c>
      <c r="M101" s="4">
        <v>0</v>
      </c>
      <c r="N101" s="4">
        <v>0</v>
      </c>
      <c r="O101" s="4">
        <v>25596.567356</v>
      </c>
      <c r="P101" s="4">
        <v>0</v>
      </c>
      <c r="Q101" s="4">
        <v>17023.046135999997</v>
      </c>
      <c r="R101" s="4">
        <v>17087.499</v>
      </c>
      <c r="S101" s="4">
        <v>4950</v>
      </c>
      <c r="T101" s="4">
        <v>454.65</v>
      </c>
      <c r="U101" s="4"/>
      <c r="V101" s="4"/>
      <c r="W101" s="4"/>
      <c r="X101" s="4"/>
      <c r="Y101" s="4"/>
      <c r="Z101" s="4"/>
      <c r="AA101" s="4"/>
      <c r="AB101" s="28" t="str">
        <f>[1]PL!B$105</f>
        <v>1.(a)</v>
      </c>
      <c r="AC101" s="31" t="str">
        <f>[1]PL!C$105</f>
        <v>-</v>
      </c>
      <c r="AD101" s="31" t="str">
        <f>[1]PL!D$105</f>
        <v>Polski Koncern Naftowy ORLEN S.A.</v>
      </c>
      <c r="AE101" s="31">
        <f>[1]PL!E$105</f>
        <v>20177</v>
      </c>
      <c r="AF101" s="31" t="str">
        <f>[1]PL!F$105</f>
        <v>Chemików 7</v>
      </c>
      <c r="AG101" s="31" t="str">
        <f>[1]PL!G$105</f>
        <v/>
      </c>
      <c r="AH101" s="31" t="str">
        <f>[1]PL!H$105</f>
        <v>Płock</v>
      </c>
      <c r="AI101" s="31" t="str">
        <f>[1]PL!I$105</f>
        <v>09-411</v>
      </c>
      <c r="AJ101" s="31">
        <f>[1]PL!J$105</f>
        <v>7820</v>
      </c>
      <c r="AK101" s="31">
        <f>[1]PL!K$105</f>
        <v>20700</v>
      </c>
      <c r="AL101" s="31">
        <f>[1]PL!L$105</f>
        <v>677</v>
      </c>
      <c r="AM101" s="31">
        <f>[1]PL!M$105</f>
        <v>6110</v>
      </c>
      <c r="AN101" s="42" t="s">
        <v>808</v>
      </c>
    </row>
    <row r="102" spans="1:41" s="31" customFormat="1">
      <c r="A102" s="4" t="s">
        <v>9795</v>
      </c>
      <c r="B102" s="4">
        <v>2012</v>
      </c>
      <c r="C102" s="4" t="s">
        <v>10193</v>
      </c>
      <c r="D102" s="4" t="s">
        <v>10194</v>
      </c>
      <c r="E102" s="4" t="s">
        <v>1427</v>
      </c>
      <c r="F102" s="4">
        <v>100</v>
      </c>
      <c r="G102" s="4" t="s">
        <v>9927</v>
      </c>
      <c r="H102" s="4" t="s">
        <v>9928</v>
      </c>
      <c r="I102" s="4"/>
      <c r="J102" s="4"/>
      <c r="K102" s="4">
        <v>205</v>
      </c>
      <c r="L102" s="4" t="s">
        <v>27</v>
      </c>
      <c r="M102" s="4">
        <v>0</v>
      </c>
      <c r="N102" s="4">
        <v>0</v>
      </c>
      <c r="O102" s="4">
        <v>0</v>
      </c>
      <c r="P102" s="4">
        <v>4686.9837532419997</v>
      </c>
      <c r="Q102" s="4">
        <v>0</v>
      </c>
      <c r="R102" s="4">
        <v>2.2340599699999997</v>
      </c>
      <c r="S102" s="4">
        <v>202.84800000000001</v>
      </c>
      <c r="T102" s="4">
        <v>2.5565199600000001</v>
      </c>
      <c r="U102" s="4"/>
      <c r="V102" s="4"/>
      <c r="W102" s="4"/>
      <c r="X102" s="4"/>
      <c r="Y102" s="4"/>
      <c r="Z102" s="4"/>
      <c r="AA102" s="4"/>
      <c r="AB102" s="28" t="str">
        <f>[1]PL!B$1048</f>
        <v>1.(c)</v>
      </c>
      <c r="AC102" s="31" t="str">
        <f>[1]PL!C$1048</f>
        <v>-</v>
      </c>
      <c r="AD102" s="31" t="str">
        <f>[1]PL!D$1048</f>
        <v>PGE Górnictwo i Energetyka Konwencjonalna S.A., Oddział Elektrociepłownia Gorzów</v>
      </c>
      <c r="AE102" s="31">
        <f>[1]PL!E$1048</f>
        <v>81486</v>
      </c>
      <c r="AF102" s="31" t="str">
        <f>[1]PL!F$1048</f>
        <v>Energetyków  6</v>
      </c>
      <c r="AG102" s="31" t="str">
        <f>[1]PL!G$1048</f>
        <v/>
      </c>
      <c r="AH102" s="31" t="str">
        <f>[1]PL!H$1048</f>
        <v>Gorzów Wlkp.</v>
      </c>
      <c r="AI102" s="31" t="str">
        <f>[1]PL!I$1048</f>
        <v>66-400</v>
      </c>
      <c r="AJ102" s="31">
        <f>[1]PL!J$1048</f>
        <v>475</v>
      </c>
      <c r="AK102" s="31">
        <f>[1]PL!K$1048</f>
        <v>721</v>
      </c>
      <c r="AL102" s="31">
        <f>[1]PL!L$1048</f>
        <v>0</v>
      </c>
      <c r="AM102" s="31">
        <f>[1]PL!M$1048</f>
        <v>452</v>
      </c>
      <c r="AN102" s="42" t="s">
        <v>808</v>
      </c>
    </row>
    <row r="103" spans="1:41" s="31" customFormat="1">
      <c r="A103" s="4" t="s">
        <v>9795</v>
      </c>
      <c r="B103" s="4">
        <v>2012</v>
      </c>
      <c r="C103" s="4" t="s">
        <v>10195</v>
      </c>
      <c r="D103" s="4" t="s">
        <v>10196</v>
      </c>
      <c r="E103" s="4" t="s">
        <v>1431</v>
      </c>
      <c r="F103" s="4">
        <v>101</v>
      </c>
      <c r="G103" s="4" t="s">
        <v>9935</v>
      </c>
      <c r="H103" s="4" t="s">
        <v>9936</v>
      </c>
      <c r="I103" s="4"/>
      <c r="J103" s="4"/>
      <c r="K103" s="4">
        <v>487.7</v>
      </c>
      <c r="L103" s="4" t="s">
        <v>27</v>
      </c>
      <c r="M103" s="4">
        <v>0</v>
      </c>
      <c r="N103" s="4">
        <v>0</v>
      </c>
      <c r="O103" s="4">
        <v>0</v>
      </c>
      <c r="P103" s="4">
        <v>10478.456564760001</v>
      </c>
      <c r="Q103" s="4">
        <v>0</v>
      </c>
      <c r="R103" s="4">
        <v>0.3231</v>
      </c>
      <c r="S103" s="4">
        <v>318.7978</v>
      </c>
      <c r="T103" s="4">
        <v>3.4617</v>
      </c>
      <c r="U103" s="4"/>
      <c r="V103" s="4"/>
      <c r="W103" s="4"/>
      <c r="X103" s="4"/>
      <c r="Y103" s="4"/>
      <c r="Z103" s="4"/>
      <c r="AA103" s="4"/>
      <c r="AB103" s="28" t="str">
        <f>[1]PL!B$164</f>
        <v>1.(c)</v>
      </c>
      <c r="AC103" s="31" t="str">
        <f>[1]PL!C$164</f>
        <v>-</v>
      </c>
      <c r="AD103" s="31" t="str">
        <f>[1]PL!D$164</f>
        <v>PGE Górnictwo i Energetyka Konwencjonalna S.A., Oddział Elektrociepłownia Lublin Wrotków</v>
      </c>
      <c r="AE103" s="31">
        <f>[1]PL!E$164</f>
        <v>500</v>
      </c>
      <c r="AF103" s="31" t="str">
        <f>[1]PL!F$164</f>
        <v>Inżynierska 4</v>
      </c>
      <c r="AG103" s="31" t="str">
        <f>[1]PL!G$164</f>
        <v/>
      </c>
      <c r="AH103" s="31" t="str">
        <f>[1]PL!H$164</f>
        <v>Lublin</v>
      </c>
      <c r="AI103" s="31" t="str">
        <f>[1]PL!I$164</f>
        <v>20-484</v>
      </c>
      <c r="AJ103" s="31">
        <f>[1]PL!J$164</f>
        <v>427</v>
      </c>
      <c r="AK103" s="31">
        <f>[1]PL!K$164</f>
        <v>197</v>
      </c>
      <c r="AL103" s="31">
        <f>[1]PL!L$164</f>
        <v>105</v>
      </c>
      <c r="AM103" s="31">
        <f>[1]PL!M$164</f>
        <v>628</v>
      </c>
      <c r="AN103" s="42" t="s">
        <v>808</v>
      </c>
    </row>
    <row r="104" spans="1:41" s="31" customFormat="1">
      <c r="A104" s="4" t="s">
        <v>9795</v>
      </c>
      <c r="B104" s="4">
        <v>2012</v>
      </c>
      <c r="C104" s="4" t="s">
        <v>10197</v>
      </c>
      <c r="D104" s="4" t="s">
        <v>10198</v>
      </c>
      <c r="E104" s="4" t="s">
        <v>1436</v>
      </c>
      <c r="F104" s="4">
        <v>102</v>
      </c>
      <c r="G104" s="4" t="s">
        <v>10066</v>
      </c>
      <c r="H104" s="4" t="s">
        <v>10067</v>
      </c>
      <c r="I104" s="4"/>
      <c r="J104" s="4"/>
      <c r="K104" s="4">
        <v>216</v>
      </c>
      <c r="L104" s="4" t="s">
        <v>27</v>
      </c>
      <c r="M104" s="4">
        <v>0</v>
      </c>
      <c r="N104" s="4">
        <v>0</v>
      </c>
      <c r="O104" s="4">
        <v>0</v>
      </c>
      <c r="P104" s="4">
        <v>4237.6686692399999</v>
      </c>
      <c r="Q104" s="4">
        <v>0</v>
      </c>
      <c r="R104" s="4">
        <v>0</v>
      </c>
      <c r="S104" s="4">
        <v>212.87909999999999</v>
      </c>
      <c r="T104" s="4">
        <v>0</v>
      </c>
      <c r="U104" s="4"/>
      <c r="V104" s="4"/>
      <c r="W104" s="4"/>
      <c r="X104" s="4"/>
      <c r="Y104" s="4"/>
      <c r="Z104" s="4"/>
      <c r="AA104" s="4"/>
      <c r="AB104" s="28" t="str">
        <f>[1]PL!B$359</f>
        <v>1.(c)</v>
      </c>
      <c r="AC104" s="31" t="str">
        <f>[1]PL!C$359</f>
        <v>PGE Polska Grupa Energetyczna S.A.</v>
      </c>
      <c r="AD104" s="31" t="str">
        <f>[1]PL!D$359</f>
        <v>PGE Górnictwo i Energetyka Konwencjonalna S.A., Oddział Elektrociepłowania Rzeszów</v>
      </c>
      <c r="AE104" s="31">
        <f>[1]PL!E$359</f>
        <v>5213</v>
      </c>
      <c r="AF104" s="31" t="str">
        <f>[1]PL!F$359</f>
        <v>Ciepłownicza 8</v>
      </c>
      <c r="AG104" s="31" t="str">
        <f>[1]PL!G$359</f>
        <v/>
      </c>
      <c r="AH104" s="31" t="str">
        <f>[1]PL!H$359</f>
        <v>Rzeszów</v>
      </c>
      <c r="AI104" s="31" t="str">
        <f>[1]PL!I$359</f>
        <v>35-959</v>
      </c>
      <c r="AJ104" s="31">
        <f>[1]PL!J$359</f>
        <v>347</v>
      </c>
      <c r="AK104" s="31">
        <f>[1]PL!K$359</f>
        <v>4190</v>
      </c>
      <c r="AL104" s="31">
        <f>[1]PL!L$359</f>
        <v>0</v>
      </c>
      <c r="AM104" s="31">
        <f>[1]PL!M$359</f>
        <v>315</v>
      </c>
      <c r="AN104" s="42" t="s">
        <v>808</v>
      </c>
    </row>
    <row r="105" spans="1:41" s="31" customFormat="1">
      <c r="A105" s="4" t="s">
        <v>9795</v>
      </c>
      <c r="B105" s="4">
        <v>2012</v>
      </c>
      <c r="C105" s="4" t="s">
        <v>10199</v>
      </c>
      <c r="D105" s="4" t="s">
        <v>10200</v>
      </c>
      <c r="E105" s="4" t="s">
        <v>1441</v>
      </c>
      <c r="F105" s="4">
        <v>103</v>
      </c>
      <c r="G105" s="4" t="s">
        <v>9959</v>
      </c>
      <c r="H105" s="4" t="s">
        <v>9960</v>
      </c>
      <c r="I105" s="4"/>
      <c r="J105" s="4"/>
      <c r="K105" s="4">
        <v>399.4</v>
      </c>
      <c r="L105" s="4" t="s">
        <v>27</v>
      </c>
      <c r="M105" s="4">
        <v>0</v>
      </c>
      <c r="N105" s="4">
        <v>0</v>
      </c>
      <c r="O105" s="4">
        <v>0</v>
      </c>
      <c r="P105" s="4">
        <v>10342.464695319668</v>
      </c>
      <c r="Q105" s="4">
        <v>0</v>
      </c>
      <c r="R105" s="4">
        <v>8.3057350000000003</v>
      </c>
      <c r="S105" s="4">
        <v>341.73040999999995</v>
      </c>
      <c r="T105" s="4">
        <v>4.4742139999999999</v>
      </c>
      <c r="U105" s="4"/>
      <c r="V105" s="4"/>
      <c r="W105" s="4"/>
      <c r="X105" s="4"/>
      <c r="Y105" s="4"/>
      <c r="Z105" s="4"/>
      <c r="AA105" s="4"/>
      <c r="AB105" s="28" t="str">
        <f>[1]PL!B$1035</f>
        <v>1.(c)</v>
      </c>
      <c r="AC105" s="31" t="str">
        <f>[1]PL!C$1035</f>
        <v>Zespół Elektrociepłowni Wrocławskich KOGENERACJA S.A.</v>
      </c>
      <c r="AD105" s="31" t="str">
        <f>[1]PL!D$1035</f>
        <v>Elektrociepłownia "Zielona Góra" S.A.</v>
      </c>
      <c r="AE105" s="31">
        <f>[1]PL!E$1035</f>
        <v>554</v>
      </c>
      <c r="AF105" s="31" t="str">
        <f>[1]PL!F$1035</f>
        <v>Zjednoczenia 103</v>
      </c>
      <c r="AG105" s="31" t="str">
        <f>[1]PL!G$1035</f>
        <v/>
      </c>
      <c r="AH105" s="31" t="str">
        <f>[1]PL!H$1035</f>
        <v>Zielona Góra</v>
      </c>
      <c r="AI105" s="31" t="str">
        <f>[1]PL!I$1035</f>
        <v>65-120</v>
      </c>
      <c r="AJ105" s="31">
        <f>[1]PL!J$1035</f>
        <v>364</v>
      </c>
      <c r="AK105" s="31">
        <f>[1]PL!K$1035</f>
        <v>0</v>
      </c>
      <c r="AL105" s="31">
        <f>[1]PL!L$1035</f>
        <v>0</v>
      </c>
      <c r="AM105" s="31">
        <f>[1]PL!M$1035</f>
        <v>587</v>
      </c>
      <c r="AN105" s="42" t="s">
        <v>808</v>
      </c>
    </row>
    <row r="106" spans="1:41" s="31" customFormat="1">
      <c r="A106" s="4" t="s">
        <v>9795</v>
      </c>
      <c r="B106" s="4">
        <v>2012</v>
      </c>
      <c r="C106" s="4" t="s">
        <v>10201</v>
      </c>
      <c r="D106" s="4" t="s">
        <v>10202</v>
      </c>
      <c r="E106" s="4" t="s">
        <v>1446</v>
      </c>
      <c r="F106" s="4">
        <v>104</v>
      </c>
      <c r="G106" s="4" t="s">
        <v>10113</v>
      </c>
      <c r="H106" s="4" t="s">
        <v>10114</v>
      </c>
      <c r="I106" s="4"/>
      <c r="J106" s="4"/>
      <c r="K106" s="4">
        <v>113.4</v>
      </c>
      <c r="L106" s="4" t="s">
        <v>27</v>
      </c>
      <c r="M106" s="4">
        <v>0</v>
      </c>
      <c r="N106" s="4">
        <v>0</v>
      </c>
      <c r="O106" s="4">
        <v>0</v>
      </c>
      <c r="P106" s="4">
        <v>1988.9526008856001</v>
      </c>
      <c r="Q106" s="4">
        <v>0</v>
      </c>
      <c r="R106" s="4">
        <v>5.6736000000000004</v>
      </c>
      <c r="S106" s="4">
        <v>170.57979999999998</v>
      </c>
      <c r="T106" s="4">
        <v>2.2906999999999997</v>
      </c>
      <c r="U106" s="4"/>
      <c r="V106" s="4"/>
      <c r="W106" s="4"/>
      <c r="X106" s="4"/>
      <c r="Y106" s="4"/>
      <c r="Z106" s="4"/>
      <c r="AA106" s="4"/>
      <c r="AB106" s="28" t="str">
        <f>[1]PL!B$1055</f>
        <v>6.(b)</v>
      </c>
      <c r="AC106" s="31" t="str">
        <f>[1]PL!C$1055</f>
        <v>-</v>
      </c>
      <c r="AD106" s="31" t="str">
        <f>[1]PL!D$1055</f>
        <v>ARCTIC PAPER KOSTRZYN S.A</v>
      </c>
      <c r="AE106" s="31">
        <f>[1]PL!E$1055</f>
        <v>553</v>
      </c>
      <c r="AF106" s="31" t="str">
        <f>[1]PL!F$1055</f>
        <v>Fabryczna 1</v>
      </c>
      <c r="AG106" s="31" t="str">
        <f>[1]PL!G$1055</f>
        <v/>
      </c>
      <c r="AH106" s="31" t="str">
        <f>[1]PL!H$1055</f>
        <v xml:space="preserve">Kostrzyn nad Odrą </v>
      </c>
      <c r="AI106" s="31" t="str">
        <f>[1]PL!I$1055</f>
        <v>66-470</v>
      </c>
      <c r="AJ106" s="31">
        <f>[1]PL!J$1055</f>
        <v>181</v>
      </c>
      <c r="AK106" s="31">
        <f>[1]PL!K$1055</f>
        <v>0</v>
      </c>
      <c r="AL106" s="31">
        <f>[1]PL!L$1055</f>
        <v>0</v>
      </c>
      <c r="AM106" s="31">
        <f>[1]PL!M$1055</f>
        <v>141</v>
      </c>
      <c r="AN106" s="42" t="s">
        <v>808</v>
      </c>
    </row>
    <row r="107" spans="1:41" s="32" customFormat="1" ht="15" thickBot="1">
      <c r="A107" s="33" t="s">
        <v>9795</v>
      </c>
      <c r="B107" s="33">
        <v>2012</v>
      </c>
      <c r="C107" s="33" t="s">
        <v>10203</v>
      </c>
      <c r="D107" s="33" t="s">
        <v>10204</v>
      </c>
      <c r="E107" s="33" t="s">
        <v>1450</v>
      </c>
      <c r="F107" s="33">
        <v>105</v>
      </c>
      <c r="G107" s="33" t="s">
        <v>10205</v>
      </c>
      <c r="H107" s="33" t="s">
        <v>10206</v>
      </c>
      <c r="I107" s="33"/>
      <c r="J107" s="33"/>
      <c r="K107" s="33">
        <v>284</v>
      </c>
      <c r="L107" s="33" t="s">
        <v>27</v>
      </c>
      <c r="M107" s="33">
        <v>0</v>
      </c>
      <c r="N107" s="33">
        <v>0</v>
      </c>
      <c r="O107" s="33">
        <v>0</v>
      </c>
      <c r="P107" s="33">
        <v>6237.8750713241325</v>
      </c>
      <c r="Q107" s="33">
        <v>0</v>
      </c>
      <c r="R107" s="33">
        <v>0.18644249999999998</v>
      </c>
      <c r="S107" s="33">
        <v>192.07882000000001</v>
      </c>
      <c r="T107" s="33">
        <v>0</v>
      </c>
      <c r="U107" s="33"/>
      <c r="V107" s="33"/>
      <c r="W107" s="33"/>
      <c r="X107" s="33"/>
      <c r="Y107" s="33"/>
      <c r="Z107" s="33"/>
      <c r="AA107" s="33"/>
      <c r="AB107" s="34" t="str">
        <f>[1]PL!B$378</f>
        <v>1.(c)</v>
      </c>
      <c r="AC107" s="32" t="str">
        <f>[1]PL!C$378</f>
        <v>ENS Investment b.v.</v>
      </c>
      <c r="AD107" s="32" t="str">
        <f>[1]PL!D$378</f>
        <v>Elektrociepłownia Nowa Sarzyna Sp. z o.o.</v>
      </c>
      <c r="AE107" s="32">
        <f>[1]PL!E$378</f>
        <v>5212</v>
      </c>
      <c r="AF107" s="32" t="str">
        <f>[1]PL!F$378</f>
        <v>Ks. J. Popiełuszki 2</v>
      </c>
      <c r="AG107" s="32" t="str">
        <f>[1]PL!G$378</f>
        <v/>
      </c>
      <c r="AH107" s="32" t="str">
        <f>[1]PL!H$378</f>
        <v xml:space="preserve">Nowa Sarzyna </v>
      </c>
      <c r="AI107" s="32" t="str">
        <f>[1]PL!I$378</f>
        <v>37-310</v>
      </c>
      <c r="AJ107" s="32">
        <f>[1]PL!J$378</f>
        <v>192</v>
      </c>
      <c r="AK107" s="32">
        <f>[1]PL!K$378</f>
        <v>0</v>
      </c>
      <c r="AL107" s="32">
        <f>[1]PL!L$378</f>
        <v>0</v>
      </c>
      <c r="AM107" s="32">
        <f>[1]PL!M$378</f>
        <v>309</v>
      </c>
      <c r="AN107" s="42" t="s">
        <v>808</v>
      </c>
      <c r="AO107" s="31"/>
    </row>
    <row r="108" spans="1:41"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48">
        <f>COUNTA($AN$3:$AN$107)+COUNTBLANK($AN$3:$AN$107)</f>
        <v>105</v>
      </c>
      <c r="AO108" s="49" t="s">
        <v>4171</v>
      </c>
    </row>
    <row r="109" spans="1:41"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50">
        <f>COUNTIF($AN$3:$AN$107,"p")</f>
        <v>91</v>
      </c>
      <c r="AO109" s="51" t="s">
        <v>808</v>
      </c>
    </row>
    <row r="110" spans="1:41"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50">
        <f>COUNTIF($AN$3:$AN$107,"n")</f>
        <v>9</v>
      </c>
      <c r="AO110" s="51" t="s">
        <v>810</v>
      </c>
    </row>
    <row r="111" spans="1:41"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50">
        <f>COUNTIF($AN$3:$AN$107,"m")</f>
        <v>1</v>
      </c>
      <c r="AO111" s="51" t="s">
        <v>809</v>
      </c>
    </row>
    <row r="112" spans="1:41" s="67" customFormat="1" ht="15" thickBo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52">
        <f>COUNTIF($AN$3:$AN$107,"l")</f>
        <v>1</v>
      </c>
      <c r="AO112" s="53" t="s">
        <v>12971</v>
      </c>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22.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3" customWidth="1"/>
    <col min="2" max="2" width="5.33203125" customWidth="1"/>
    <col min="3" max="3" width="5.109375" customWidth="1"/>
    <col min="4" max="4" width="9" customWidth="1"/>
    <col min="5" max="5" width="7.6640625" customWidth="1"/>
    <col min="6" max="6" width="3.44140625" customWidth="1"/>
    <col min="7" max="8" width="22.1093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6.5546875" customWidth="1"/>
    <col min="20" max="20" width="11.44140625" customWidth="1"/>
    <col min="21" max="27" width="11.44140625" style="20" customWidth="1"/>
    <col min="28" max="28" width="5.6640625" style="12" customWidth="1"/>
    <col min="29" max="30" width="17.109375" style="20" customWidth="1"/>
    <col min="31" max="31" width="5.44140625" style="20" customWidth="1"/>
    <col min="32" max="32" width="10.88671875" style="20" customWidth="1"/>
    <col min="33" max="33" width="5" style="20" customWidth="1"/>
    <col min="34" max="34" width="10.88671875" style="20" customWidth="1"/>
    <col min="35" max="35" width="5.8867187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1" ht="92.4">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9796</v>
      </c>
      <c r="B3" s="4">
        <v>2012</v>
      </c>
      <c r="C3" s="4" t="s">
        <v>10303</v>
      </c>
      <c r="D3" s="4" t="s">
        <v>10304</v>
      </c>
      <c r="E3" s="4" t="s">
        <v>144</v>
      </c>
      <c r="F3" s="4">
        <v>29</v>
      </c>
      <c r="G3" s="4" t="s">
        <v>10305</v>
      </c>
      <c r="H3" s="4" t="s">
        <v>10306</v>
      </c>
      <c r="I3" s="4" t="s">
        <v>6</v>
      </c>
      <c r="J3" s="4" t="s">
        <v>476</v>
      </c>
      <c r="K3" s="4">
        <v>1632</v>
      </c>
      <c r="L3" s="4" t="s">
        <v>8</v>
      </c>
      <c r="M3" s="4">
        <v>0</v>
      </c>
      <c r="N3" s="4">
        <v>34047.199999999997</v>
      </c>
      <c r="O3" s="4">
        <v>213.3</v>
      </c>
      <c r="P3" s="4">
        <v>0</v>
      </c>
      <c r="Q3" s="4">
        <v>0</v>
      </c>
      <c r="R3" s="4">
        <v>1627</v>
      </c>
      <c r="S3" s="4">
        <v>2372.1</v>
      </c>
      <c r="T3" s="4">
        <v>31.3</v>
      </c>
      <c r="U3" s="4"/>
      <c r="V3" s="4"/>
      <c r="W3" s="4"/>
      <c r="X3" s="4"/>
      <c r="Y3" s="4"/>
      <c r="Z3" s="4"/>
      <c r="AA3" s="4"/>
      <c r="AB3" s="41" t="str">
        <f>[1]PT!B$5</f>
        <v>1.(c)</v>
      </c>
      <c r="AC3" s="24" t="str">
        <f>[1]PT!C$5</f>
        <v>TEJO ENERGIA - Produção e Distribuição de Energia Eléctrica, S.A.</v>
      </c>
      <c r="AD3" s="24" t="str">
        <f>[1]PT!D$5</f>
        <v>Central Termoeléctrica do Pego</v>
      </c>
      <c r="AE3" s="24">
        <f>[1]PT!E$5</f>
        <v>5530</v>
      </c>
      <c r="AF3" s="24" t="str">
        <f>[1]PT!F$5</f>
        <v>Central Termoeléctrica do Pego, Estrada Nacional 118, Km 142,1</v>
      </c>
      <c r="AG3" s="24" t="str">
        <f>[1]PT!G$5</f>
        <v>..</v>
      </c>
      <c r="AH3" s="24" t="str">
        <f>[1]PT!H$5</f>
        <v>ABRANTES</v>
      </c>
      <c r="AI3" s="24" t="str">
        <f>[1]PT!I$5</f>
        <v>2205-380</v>
      </c>
      <c r="AJ3" s="24">
        <f>[1]PT!J$5</f>
        <v>2370</v>
      </c>
      <c r="AK3" s="24">
        <f>[1]PT!K$5</f>
        <v>1660</v>
      </c>
      <c r="AL3" s="24">
        <f>[1]PT!L$5</f>
        <v>0</v>
      </c>
      <c r="AM3" s="24">
        <f>[1]PT!M$5</f>
        <v>3180</v>
      </c>
      <c r="AN3" s="42" t="s">
        <v>810</v>
      </c>
      <c r="AO3" s="31"/>
    </row>
    <row r="4" spans="1:41" s="24" customFormat="1">
      <c r="A4" s="4" t="s">
        <v>9796</v>
      </c>
      <c r="B4" s="4">
        <v>2012</v>
      </c>
      <c r="C4" s="4" t="s">
        <v>10211</v>
      </c>
      <c r="D4" s="4" t="s">
        <v>10212</v>
      </c>
      <c r="E4" s="4" t="s">
        <v>11</v>
      </c>
      <c r="F4" s="4">
        <v>2</v>
      </c>
      <c r="G4" s="4" t="s">
        <v>10213</v>
      </c>
      <c r="H4" s="4" t="s">
        <v>10214</v>
      </c>
      <c r="I4" s="4" t="s">
        <v>6</v>
      </c>
      <c r="J4" s="4" t="s">
        <v>470</v>
      </c>
      <c r="K4" s="4">
        <v>99</v>
      </c>
      <c r="L4" s="4" t="s">
        <v>8</v>
      </c>
      <c r="M4" s="4">
        <v>1460.3009999999999</v>
      </c>
      <c r="N4" s="4">
        <v>0</v>
      </c>
      <c r="O4" s="4">
        <v>75.116</v>
      </c>
      <c r="P4" s="4">
        <v>44.710999999999999</v>
      </c>
      <c r="Q4" s="4">
        <v>0</v>
      </c>
      <c r="R4" s="4">
        <v>2.58</v>
      </c>
      <c r="S4" s="4">
        <v>120.51</v>
      </c>
      <c r="T4" s="4">
        <v>32.46</v>
      </c>
      <c r="U4" s="4"/>
      <c r="V4" s="4"/>
      <c r="W4" s="4"/>
      <c r="X4" s="4"/>
      <c r="Y4" s="4"/>
      <c r="Z4" s="4"/>
      <c r="AA4" s="4"/>
      <c r="AB4" s="28" t="str">
        <f>[1]PT!B$70</f>
        <v>6.(a)</v>
      </c>
      <c r="AC4" s="31" t="str">
        <f>[1]PT!C$70</f>
        <v>Portucel - Empresa Produtora de Pasta e Papel, S.A.</v>
      </c>
      <c r="AD4" s="31" t="str">
        <f>[1]PT!D$70</f>
        <v>Fábrica de Cacia (Portucel)</v>
      </c>
      <c r="AE4" s="31">
        <f>[1]PT!E$70</f>
        <v>5388</v>
      </c>
      <c r="AF4" s="31" t="str">
        <f>[1]PT!F$70</f>
        <v>Rua Bombeiros da Celulose Cacia</v>
      </c>
      <c r="AG4" s="31" t="str">
        <f>[1]PT!G$70</f>
        <v>..</v>
      </c>
      <c r="AH4" s="31" t="str">
        <f>[1]PT!H$70</f>
        <v>AVEIRO</v>
      </c>
      <c r="AI4" s="31" t="str">
        <f>[1]PT!I$70</f>
        <v>3800-536</v>
      </c>
      <c r="AJ4" s="31">
        <f>[1]PT!J$70</f>
        <v>578</v>
      </c>
      <c r="AK4" s="31">
        <f>[1]PT!K$70</f>
        <v>167</v>
      </c>
      <c r="AL4" s="31">
        <f>[1]PT!L$70</f>
        <v>216</v>
      </c>
      <c r="AM4" s="31">
        <f>[1]PT!M$70</f>
        <v>731</v>
      </c>
      <c r="AN4" s="42" t="s">
        <v>809</v>
      </c>
      <c r="AO4" s="31"/>
    </row>
    <row r="5" spans="1:41" s="24" customFormat="1">
      <c r="A5" s="4" t="s">
        <v>9796</v>
      </c>
      <c r="B5" s="4">
        <v>2012</v>
      </c>
      <c r="C5" s="4" t="s">
        <v>10248</v>
      </c>
      <c r="D5" s="4" t="s">
        <v>10249</v>
      </c>
      <c r="E5" s="4" t="s">
        <v>69</v>
      </c>
      <c r="F5" s="4">
        <v>13</v>
      </c>
      <c r="G5" s="4" t="s">
        <v>10250</v>
      </c>
      <c r="H5" s="4" t="s">
        <v>10251</v>
      </c>
      <c r="I5" s="4" t="s">
        <v>6</v>
      </c>
      <c r="J5" s="4" t="s">
        <v>476</v>
      </c>
      <c r="K5" s="4">
        <v>636.66</v>
      </c>
      <c r="L5" s="4" t="s">
        <v>8</v>
      </c>
      <c r="M5" s="4">
        <v>0</v>
      </c>
      <c r="N5" s="4">
        <v>0</v>
      </c>
      <c r="O5" s="4">
        <v>0</v>
      </c>
      <c r="P5" s="4">
        <v>0</v>
      </c>
      <c r="Q5" s="4">
        <v>0</v>
      </c>
      <c r="R5" s="4">
        <v>0</v>
      </c>
      <c r="S5" s="4">
        <v>0</v>
      </c>
      <c r="T5" s="4">
        <v>0</v>
      </c>
      <c r="U5" s="4" t="s">
        <v>10252</v>
      </c>
      <c r="V5" s="4"/>
      <c r="W5" s="4"/>
      <c r="X5" s="4"/>
      <c r="Y5" s="4"/>
      <c r="Z5" s="4"/>
      <c r="AA5" s="4"/>
      <c r="AB5" s="28" t="str">
        <f>[1]PT!B$39</f>
        <v>1.(c)</v>
      </c>
      <c r="AC5" s="31" t="str">
        <f>[1]PT!C$39</f>
        <v>EDP - Gestão de Produção de Energia, S.A.</v>
      </c>
      <c r="AD5" s="31" t="str">
        <f>[1]PT!D$39</f>
        <v>Central Termoeléctrica do Carregado</v>
      </c>
      <c r="AE5" s="31">
        <f>[1]PT!E$39</f>
        <v>5483</v>
      </c>
      <c r="AF5" s="31" t="str">
        <f>[1]PT!F$39</f>
        <v>Vala do Carregado</v>
      </c>
      <c r="AG5" s="31" t="str">
        <f>[1]PT!G$39</f>
        <v>..</v>
      </c>
      <c r="AH5" s="31" t="str">
        <f>[1]PT!H$39</f>
        <v>ALENQUER</v>
      </c>
      <c r="AI5" s="31" t="str">
        <f>[1]PT!I$39</f>
        <v>2580-510</v>
      </c>
      <c r="AJ5" s="31">
        <f>[1]PT!J$39</f>
        <v>0</v>
      </c>
      <c r="AK5" s="31">
        <f>[1]PT!K$39</f>
        <v>0</v>
      </c>
      <c r="AL5" s="31">
        <f>[1]PT!L$39</f>
        <v>0</v>
      </c>
      <c r="AM5" s="31">
        <f>[1]PT!M$39</f>
        <v>0</v>
      </c>
      <c r="AN5" s="42" t="s">
        <v>809</v>
      </c>
      <c r="AO5" s="31"/>
    </row>
    <row r="6" spans="1:41" s="24" customFormat="1">
      <c r="A6" s="4" t="s">
        <v>9796</v>
      </c>
      <c r="B6" s="4">
        <v>2012</v>
      </c>
      <c r="C6" s="4" t="s">
        <v>10253</v>
      </c>
      <c r="D6" s="4" t="s">
        <v>10254</v>
      </c>
      <c r="E6" s="4" t="s">
        <v>75</v>
      </c>
      <c r="F6" s="4">
        <v>14</v>
      </c>
      <c r="G6" s="4" t="s">
        <v>10255</v>
      </c>
      <c r="H6" s="4" t="s">
        <v>10251</v>
      </c>
      <c r="I6" s="4" t="s">
        <v>6</v>
      </c>
      <c r="J6" s="4" t="s">
        <v>476</v>
      </c>
      <c r="K6" s="4">
        <v>636.66</v>
      </c>
      <c r="L6" s="4" t="s">
        <v>8</v>
      </c>
      <c r="M6" s="4">
        <v>0</v>
      </c>
      <c r="N6" s="4">
        <v>0</v>
      </c>
      <c r="O6" s="4">
        <v>0</v>
      </c>
      <c r="P6" s="4">
        <v>0</v>
      </c>
      <c r="Q6" s="4">
        <v>0</v>
      </c>
      <c r="R6" s="4">
        <v>0</v>
      </c>
      <c r="S6" s="4">
        <v>0</v>
      </c>
      <c r="T6" s="4">
        <v>0</v>
      </c>
      <c r="U6" s="4" t="s">
        <v>10252</v>
      </c>
      <c r="V6" s="4"/>
      <c r="W6" s="4"/>
      <c r="X6" s="4"/>
      <c r="Y6" s="4"/>
      <c r="Z6" s="4"/>
      <c r="AA6" s="4"/>
      <c r="AB6" s="28" t="str">
        <f>[1]PT!B$39</f>
        <v>1.(c)</v>
      </c>
      <c r="AC6" s="31" t="str">
        <f>[1]PT!C$39</f>
        <v>EDP - Gestão de Produção de Energia, S.A.</v>
      </c>
      <c r="AD6" s="31" t="str">
        <f>[1]PT!D$39</f>
        <v>Central Termoeléctrica do Carregado</v>
      </c>
      <c r="AE6" s="31">
        <f>[1]PT!E$39</f>
        <v>5483</v>
      </c>
      <c r="AF6" s="31" t="str">
        <f>[1]PT!F$39</f>
        <v>Vala do Carregado</v>
      </c>
      <c r="AG6" s="31" t="str">
        <f>[1]PT!G$39</f>
        <v>..</v>
      </c>
      <c r="AH6" s="31" t="str">
        <f>[1]PT!H$39</f>
        <v>ALENQUER</v>
      </c>
      <c r="AI6" s="31" t="str">
        <f>[1]PT!I$39</f>
        <v>2580-510</v>
      </c>
      <c r="AJ6" s="31">
        <f>[1]PT!J$39</f>
        <v>0</v>
      </c>
      <c r="AK6" s="31">
        <f>[1]PT!K$39</f>
        <v>0</v>
      </c>
      <c r="AL6" s="31">
        <f>[1]PT!L$39</f>
        <v>0</v>
      </c>
      <c r="AM6" s="31">
        <f>[1]PT!M$39</f>
        <v>0</v>
      </c>
      <c r="AN6" s="42" t="s">
        <v>809</v>
      </c>
      <c r="AO6" s="31"/>
    </row>
    <row r="7" spans="1:41" s="24" customFormat="1">
      <c r="A7" s="4" t="s">
        <v>9796</v>
      </c>
      <c r="B7" s="4">
        <v>2012</v>
      </c>
      <c r="C7" s="4" t="s">
        <v>10256</v>
      </c>
      <c r="D7" s="4" t="s">
        <v>10257</v>
      </c>
      <c r="E7" s="4" t="s">
        <v>80</v>
      </c>
      <c r="F7" s="4">
        <v>15</v>
      </c>
      <c r="G7" s="4" t="s">
        <v>10258</v>
      </c>
      <c r="H7" s="4" t="s">
        <v>10251</v>
      </c>
      <c r="I7" s="4" t="s">
        <v>6</v>
      </c>
      <c r="J7" s="4" t="s">
        <v>476</v>
      </c>
      <c r="K7" s="4">
        <v>636.66</v>
      </c>
      <c r="L7" s="4" t="s">
        <v>8</v>
      </c>
      <c r="M7" s="4">
        <v>0</v>
      </c>
      <c r="N7" s="4">
        <v>0</v>
      </c>
      <c r="O7" s="4">
        <v>0</v>
      </c>
      <c r="P7" s="4">
        <v>0</v>
      </c>
      <c r="Q7" s="4">
        <v>0</v>
      </c>
      <c r="R7" s="4">
        <v>0</v>
      </c>
      <c r="S7" s="4">
        <v>0</v>
      </c>
      <c r="T7" s="4">
        <v>0</v>
      </c>
      <c r="U7" s="4" t="s">
        <v>10252</v>
      </c>
      <c r="V7" s="4"/>
      <c r="W7" s="4"/>
      <c r="X7" s="4"/>
      <c r="Y7" s="4"/>
      <c r="Z7" s="4"/>
      <c r="AA7" s="4"/>
      <c r="AB7" s="28" t="str">
        <f>[1]PT!B$39</f>
        <v>1.(c)</v>
      </c>
      <c r="AC7" s="31" t="str">
        <f>[1]PT!C$39</f>
        <v>EDP - Gestão de Produção de Energia, S.A.</v>
      </c>
      <c r="AD7" s="31" t="str">
        <f>[1]PT!D$39</f>
        <v>Central Termoeléctrica do Carregado</v>
      </c>
      <c r="AE7" s="31">
        <f>[1]PT!E$39</f>
        <v>5483</v>
      </c>
      <c r="AF7" s="31" t="str">
        <f>[1]PT!F$39</f>
        <v>Vala do Carregado</v>
      </c>
      <c r="AG7" s="31" t="str">
        <f>[1]PT!G$39</f>
        <v>..</v>
      </c>
      <c r="AH7" s="31" t="str">
        <f>[1]PT!H$39</f>
        <v>ALENQUER</v>
      </c>
      <c r="AI7" s="31" t="str">
        <f>[1]PT!I$39</f>
        <v>2580-510</v>
      </c>
      <c r="AJ7" s="31">
        <f>[1]PT!J$39</f>
        <v>0</v>
      </c>
      <c r="AK7" s="31">
        <f>[1]PT!K$39</f>
        <v>0</v>
      </c>
      <c r="AL7" s="31">
        <f>[1]PT!L$39</f>
        <v>0</v>
      </c>
      <c r="AM7" s="31">
        <f>[1]PT!M$39</f>
        <v>0</v>
      </c>
      <c r="AN7" s="42" t="s">
        <v>809</v>
      </c>
      <c r="AO7" s="31"/>
    </row>
    <row r="8" spans="1:41" s="24" customFormat="1">
      <c r="A8" s="4" t="s">
        <v>9796</v>
      </c>
      <c r="B8" s="4">
        <v>2012</v>
      </c>
      <c r="C8" s="4" t="s">
        <v>10263</v>
      </c>
      <c r="D8" s="4" t="s">
        <v>10264</v>
      </c>
      <c r="E8" s="4" t="s">
        <v>88</v>
      </c>
      <c r="F8" s="4">
        <v>17</v>
      </c>
      <c r="G8" s="4" t="s">
        <v>10265</v>
      </c>
      <c r="H8" s="4" t="s">
        <v>10251</v>
      </c>
      <c r="I8" s="4" t="s">
        <v>34</v>
      </c>
      <c r="J8" s="4" t="s">
        <v>476</v>
      </c>
      <c r="K8" s="4">
        <v>681.66</v>
      </c>
      <c r="L8" s="4" t="s">
        <v>27</v>
      </c>
      <c r="M8" s="4">
        <v>0</v>
      </c>
      <c r="N8" s="4">
        <v>0</v>
      </c>
      <c r="O8" s="4">
        <v>0</v>
      </c>
      <c r="P8" s="4">
        <v>1127.2947127919999</v>
      </c>
      <c r="Q8" s="4">
        <v>0</v>
      </c>
      <c r="R8" s="4">
        <v>0</v>
      </c>
      <c r="S8" s="4">
        <v>26.881329846700694</v>
      </c>
      <c r="T8" s="4">
        <v>4.1900000000000004</v>
      </c>
      <c r="U8" s="4"/>
      <c r="V8" s="4"/>
      <c r="W8" s="4"/>
      <c r="X8" s="4"/>
      <c r="Y8" s="4"/>
      <c r="Z8" s="4"/>
      <c r="AA8" s="4"/>
      <c r="AB8" s="28" t="str">
        <f>[1]PT!B$40</f>
        <v>1.(c)</v>
      </c>
      <c r="AC8" s="31" t="str">
        <f>[1]PT!C$40</f>
        <v>EDP - Gestão de Produção de Energia, S.A.</v>
      </c>
      <c r="AD8" s="31" t="str">
        <f>[1]PT!D$40</f>
        <v>Central Termoeléctrica do Ribatejo</v>
      </c>
      <c r="AE8" s="31">
        <f>[1]PT!E$40</f>
        <v>5531</v>
      </c>
      <c r="AF8" s="31" t="str">
        <f>[1]PT!F$40</f>
        <v>Carregado</v>
      </c>
      <c r="AG8" s="31" t="str">
        <f>[1]PT!G$40</f>
        <v>..</v>
      </c>
      <c r="AH8" s="31" t="str">
        <f>[1]PT!H$40</f>
        <v>ALENQUER</v>
      </c>
      <c r="AI8" s="31" t="str">
        <f>[1]PT!I$40</f>
        <v>2580-510</v>
      </c>
      <c r="AJ8" s="31">
        <f>[1]PT!J$40</f>
        <v>0</v>
      </c>
      <c r="AK8" s="31">
        <f>[1]PT!K$40</f>
        <v>0</v>
      </c>
      <c r="AL8" s="31">
        <f>[1]PT!L$40</f>
        <v>0</v>
      </c>
      <c r="AM8" s="31">
        <f>[1]PT!M$40</f>
        <v>0</v>
      </c>
      <c r="AN8" s="42" t="s">
        <v>809</v>
      </c>
      <c r="AO8" s="31"/>
    </row>
    <row r="9" spans="1:41" s="24" customFormat="1">
      <c r="A9" s="4" t="s">
        <v>9796</v>
      </c>
      <c r="B9" s="4">
        <v>2012</v>
      </c>
      <c r="C9" s="4" t="s">
        <v>10266</v>
      </c>
      <c r="D9" s="4" t="s">
        <v>10267</v>
      </c>
      <c r="E9" s="4" t="s">
        <v>94</v>
      </c>
      <c r="F9" s="4">
        <v>18</v>
      </c>
      <c r="G9" s="4" t="s">
        <v>10268</v>
      </c>
      <c r="H9" s="4" t="s">
        <v>10251</v>
      </c>
      <c r="I9" s="4" t="s">
        <v>34</v>
      </c>
      <c r="J9" s="4" t="s">
        <v>476</v>
      </c>
      <c r="K9" s="4">
        <v>681.66</v>
      </c>
      <c r="L9" s="4" t="s">
        <v>27</v>
      </c>
      <c r="M9" s="4">
        <v>0</v>
      </c>
      <c r="N9" s="4">
        <v>0</v>
      </c>
      <c r="O9" s="4">
        <v>0</v>
      </c>
      <c r="P9" s="4">
        <v>372.827066857489</v>
      </c>
      <c r="Q9" s="4">
        <v>0</v>
      </c>
      <c r="R9" s="4">
        <v>0</v>
      </c>
      <c r="S9" s="4">
        <v>7.6130190291543993</v>
      </c>
      <c r="T9" s="4">
        <v>0.04</v>
      </c>
      <c r="U9" s="4"/>
      <c r="V9" s="4"/>
      <c r="W9" s="4"/>
      <c r="X9" s="4"/>
      <c r="Y9" s="4"/>
      <c r="Z9" s="4"/>
      <c r="AA9" s="4"/>
      <c r="AB9" s="28" t="str">
        <f>[1]PT!B$40</f>
        <v>1.(c)</v>
      </c>
      <c r="AC9" s="31" t="str">
        <f>[1]PT!C$40</f>
        <v>EDP - Gestão de Produção de Energia, S.A.</v>
      </c>
      <c r="AD9" s="31" t="str">
        <f>[1]PT!D$40</f>
        <v>Central Termoeléctrica do Ribatejo</v>
      </c>
      <c r="AE9" s="31">
        <f>[1]PT!E$40</f>
        <v>5531</v>
      </c>
      <c r="AF9" s="31" t="str">
        <f>[1]PT!F$40</f>
        <v>Carregado</v>
      </c>
      <c r="AG9" s="31" t="str">
        <f>[1]PT!G$40</f>
        <v>..</v>
      </c>
      <c r="AH9" s="31" t="str">
        <f>[1]PT!H$40</f>
        <v>ALENQUER</v>
      </c>
      <c r="AI9" s="31" t="str">
        <f>[1]PT!I$40</f>
        <v>2580-510</v>
      </c>
      <c r="AJ9" s="31">
        <f>[1]PT!J$40</f>
        <v>0</v>
      </c>
      <c r="AK9" s="31">
        <f>[1]PT!K$40</f>
        <v>0</v>
      </c>
      <c r="AL9" s="31">
        <f>[1]PT!L$40</f>
        <v>0</v>
      </c>
      <c r="AM9" s="31">
        <f>[1]PT!M$40</f>
        <v>0</v>
      </c>
      <c r="AN9" s="42" t="s">
        <v>809</v>
      </c>
      <c r="AO9" s="31"/>
    </row>
    <row r="10" spans="1:41" s="24" customFormat="1">
      <c r="A10" s="4" t="s">
        <v>9796</v>
      </c>
      <c r="B10" s="4">
        <v>2012</v>
      </c>
      <c r="C10" s="4" t="s">
        <v>10269</v>
      </c>
      <c r="D10" s="4" t="s">
        <v>10270</v>
      </c>
      <c r="E10" s="4" t="s">
        <v>99</v>
      </c>
      <c r="F10" s="4">
        <v>19</v>
      </c>
      <c r="G10" s="4" t="s">
        <v>10271</v>
      </c>
      <c r="H10" s="4" t="s">
        <v>10251</v>
      </c>
      <c r="I10" s="4" t="s">
        <v>34</v>
      </c>
      <c r="J10" s="4" t="s">
        <v>476</v>
      </c>
      <c r="K10" s="4">
        <v>681.66</v>
      </c>
      <c r="L10" s="4" t="s">
        <v>27</v>
      </c>
      <c r="M10" s="4">
        <v>0</v>
      </c>
      <c r="N10" s="4">
        <v>0</v>
      </c>
      <c r="O10" s="4">
        <v>0</v>
      </c>
      <c r="P10" s="4">
        <v>182.60488072096399</v>
      </c>
      <c r="Q10" s="4">
        <v>0</v>
      </c>
      <c r="R10" s="4">
        <v>0</v>
      </c>
      <c r="S10" s="4">
        <v>1.6052395463459816</v>
      </c>
      <c r="T10" s="4">
        <v>2.1000000000000001E-2</v>
      </c>
      <c r="U10" s="4"/>
      <c r="V10" s="4"/>
      <c r="W10" s="4"/>
      <c r="X10" s="4"/>
      <c r="Y10" s="4"/>
      <c r="Z10" s="4"/>
      <c r="AA10" s="4"/>
      <c r="AB10" s="28" t="str">
        <f>[1]PT!B$40</f>
        <v>1.(c)</v>
      </c>
      <c r="AC10" s="31" t="str">
        <f>[1]PT!C$40</f>
        <v>EDP - Gestão de Produção de Energia, S.A.</v>
      </c>
      <c r="AD10" s="31" t="str">
        <f>[1]PT!D$40</f>
        <v>Central Termoeléctrica do Ribatejo</v>
      </c>
      <c r="AE10" s="31">
        <f>[1]PT!E$40</f>
        <v>5531</v>
      </c>
      <c r="AF10" s="31" t="str">
        <f>[1]PT!F$40</f>
        <v>Carregado</v>
      </c>
      <c r="AG10" s="31" t="str">
        <f>[1]PT!G$40</f>
        <v>..</v>
      </c>
      <c r="AH10" s="31" t="str">
        <f>[1]PT!H$40</f>
        <v>ALENQUER</v>
      </c>
      <c r="AI10" s="31" t="str">
        <f>[1]PT!I$40</f>
        <v>2580-510</v>
      </c>
      <c r="AJ10" s="31">
        <f>[1]PT!J$40</f>
        <v>0</v>
      </c>
      <c r="AK10" s="31">
        <f>[1]PT!K$40</f>
        <v>0</v>
      </c>
      <c r="AL10" s="31">
        <f>[1]PT!L$40</f>
        <v>0</v>
      </c>
      <c r="AM10" s="31">
        <f>[1]PT!M$40</f>
        <v>0</v>
      </c>
      <c r="AN10" s="42" t="s">
        <v>809</v>
      </c>
      <c r="AO10" s="31"/>
    </row>
    <row r="11" spans="1:41" s="24" customFormat="1">
      <c r="A11" s="4" t="s">
        <v>9796</v>
      </c>
      <c r="B11" s="4">
        <v>2012</v>
      </c>
      <c r="C11" s="4" t="s">
        <v>10289</v>
      </c>
      <c r="D11" s="4" t="s">
        <v>10290</v>
      </c>
      <c r="E11" s="4" t="s">
        <v>126</v>
      </c>
      <c r="F11" s="4">
        <v>25</v>
      </c>
      <c r="G11" s="4" t="s">
        <v>10291</v>
      </c>
      <c r="H11" s="4" t="s">
        <v>10292</v>
      </c>
      <c r="I11" s="4" t="s">
        <v>34</v>
      </c>
      <c r="J11" s="4" t="s">
        <v>15</v>
      </c>
      <c r="K11" s="4">
        <v>78.489999999999995</v>
      </c>
      <c r="L11" s="4" t="s">
        <v>27</v>
      </c>
      <c r="M11" s="4">
        <v>0</v>
      </c>
      <c r="N11" s="4">
        <v>0</v>
      </c>
      <c r="O11" s="4">
        <v>0</v>
      </c>
      <c r="P11" s="4">
        <v>2436.8000000000002</v>
      </c>
      <c r="Q11" s="4">
        <v>0</v>
      </c>
      <c r="R11" s="4">
        <v>0</v>
      </c>
      <c r="S11" s="4">
        <v>335.3</v>
      </c>
      <c r="T11" s="4">
        <v>6.8</v>
      </c>
      <c r="U11" s="4"/>
      <c r="V11" s="4"/>
      <c r="W11" s="4"/>
      <c r="X11" s="4"/>
      <c r="Y11" s="4"/>
      <c r="Z11" s="4"/>
      <c r="AA11" s="4"/>
      <c r="AB11" s="41" t="str">
        <f>[1]PT!B$342</f>
        <v>1.(c)</v>
      </c>
      <c r="AC11" s="24" t="str">
        <f>[1]PT!C$342</f>
        <v>CARRIÇO COGERAÇÃO - Sociedade de Geração de Electricidade e Calor, S.A.</v>
      </c>
      <c r="AD11" s="24" t="str">
        <f>[1]PT!D$342</f>
        <v>Central de Cogeração do carriço</v>
      </c>
      <c r="AE11" s="24">
        <f>[1]PT!E$342</f>
        <v>38374</v>
      </c>
      <c r="AF11" s="24" t="str">
        <f>[1]PT!F$342</f>
        <v>Rua Tomás da Fonseca, Torre C</v>
      </c>
      <c r="AG11" s="24" t="str">
        <f>[1]PT!G$342</f>
        <v>..</v>
      </c>
      <c r="AH11" s="24" t="str">
        <f>[1]PT!H$342</f>
        <v>POMBAL</v>
      </c>
      <c r="AI11" s="24" t="str">
        <f>[1]PT!I$342</f>
        <v>1600-209</v>
      </c>
      <c r="AJ11" s="24">
        <f>[1]PT!J$342</f>
        <v>133</v>
      </c>
      <c r="AK11" s="24">
        <f>[1]PT!K$342</f>
        <v>0</v>
      </c>
      <c r="AL11" s="24">
        <f>[1]PT!L$342</f>
        <v>0</v>
      </c>
      <c r="AM11" s="24">
        <f>[1]PT!M$342</f>
        <v>136</v>
      </c>
      <c r="AN11" s="23" t="s">
        <v>809</v>
      </c>
    </row>
    <row r="12" spans="1:41" s="24" customFormat="1">
      <c r="A12" s="4" t="s">
        <v>9796</v>
      </c>
      <c r="B12" s="4">
        <v>2012</v>
      </c>
      <c r="C12" s="4" t="s">
        <v>10207</v>
      </c>
      <c r="D12" s="4" t="s">
        <v>10208</v>
      </c>
      <c r="E12" s="4" t="s">
        <v>3</v>
      </c>
      <c r="F12" s="4">
        <v>1</v>
      </c>
      <c r="G12" s="4" t="s">
        <v>10209</v>
      </c>
      <c r="H12" s="4" t="s">
        <v>10210</v>
      </c>
      <c r="I12" s="4" t="s">
        <v>34</v>
      </c>
      <c r="J12" s="4" t="s">
        <v>476</v>
      </c>
      <c r="K12" s="4">
        <v>95</v>
      </c>
      <c r="L12" s="4" t="s">
        <v>8</v>
      </c>
      <c r="M12" s="4">
        <v>2939.9</v>
      </c>
      <c r="N12" s="4">
        <v>0</v>
      </c>
      <c r="O12" s="4">
        <v>0</v>
      </c>
      <c r="P12" s="4">
        <v>4.5999999999999996</v>
      </c>
      <c r="Q12" s="4">
        <v>0</v>
      </c>
      <c r="R12" s="4">
        <v>21.6</v>
      </c>
      <c r="S12" s="4">
        <v>207</v>
      </c>
      <c r="T12" s="4">
        <v>11.3</v>
      </c>
      <c r="U12" s="4"/>
      <c r="V12" s="4"/>
      <c r="W12" s="4"/>
      <c r="X12" s="4"/>
      <c r="Y12" s="4"/>
      <c r="Z12" s="4"/>
      <c r="AA12" s="4"/>
      <c r="AB12" s="28" t="str">
        <f>[1]PT!B$183</f>
        <v>1.(c)</v>
      </c>
      <c r="AC12" s="31" t="str">
        <f>[1]PT!C$183</f>
        <v>EDP Produção - Bioeléctrica S.A.</v>
      </c>
      <c r="AD12" s="31" t="str">
        <f>[1]PT!D$183</f>
        <v>Central Termoeléctrica a Biomassa da Figueira da Foz</v>
      </c>
      <c r="AE12" s="31">
        <f>[1]PT!E$183</f>
        <v>133882</v>
      </c>
      <c r="AF12" s="31" t="str">
        <f>[1]PT!F$183</f>
        <v>EDP Produção-Bioeléctrica, CELBI, Leirosa</v>
      </c>
      <c r="AG12" s="31" t="str">
        <f>[1]PT!G$183</f>
        <v>..</v>
      </c>
      <c r="AH12" s="31" t="str">
        <f>[1]PT!H$183</f>
        <v>FIGUEIRA DA FOZ</v>
      </c>
      <c r="AI12" s="31" t="str">
        <f>[1]PT!I$183</f>
        <v>3081-853</v>
      </c>
      <c r="AJ12" s="31">
        <f>[1]PT!J$183</f>
        <v>207</v>
      </c>
      <c r="AK12" s="31">
        <f>[1]PT!K$183</f>
        <v>0</v>
      </c>
      <c r="AL12" s="31">
        <f>[1]PT!L$183</f>
        <v>0</v>
      </c>
      <c r="AM12" s="31">
        <f>[1]PT!M$183</f>
        <v>330</v>
      </c>
      <c r="AN12" s="42" t="s">
        <v>810</v>
      </c>
      <c r="AO12" s="31"/>
    </row>
    <row r="13" spans="1:41" s="24" customFormat="1">
      <c r="A13" s="4" t="s">
        <v>9796</v>
      </c>
      <c r="B13" s="4">
        <v>2012</v>
      </c>
      <c r="C13" s="4" t="s">
        <v>10222</v>
      </c>
      <c r="D13" s="4" t="s">
        <v>10223</v>
      </c>
      <c r="E13" s="4" t="s">
        <v>31</v>
      </c>
      <c r="F13" s="4">
        <v>5</v>
      </c>
      <c r="G13" s="4" t="s">
        <v>10224</v>
      </c>
      <c r="H13" s="4" t="s">
        <v>10210</v>
      </c>
      <c r="I13" s="4" t="s">
        <v>6</v>
      </c>
      <c r="J13" s="4" t="s">
        <v>470</v>
      </c>
      <c r="K13" s="4">
        <v>89</v>
      </c>
      <c r="L13" s="4" t="s">
        <v>8</v>
      </c>
      <c r="M13" s="4">
        <v>1644.8735425027401</v>
      </c>
      <c r="N13" s="4">
        <v>0</v>
      </c>
      <c r="O13" s="4">
        <v>43.111226794611603</v>
      </c>
      <c r="P13" s="4">
        <v>0</v>
      </c>
      <c r="Q13" s="4">
        <v>0</v>
      </c>
      <c r="R13" s="4">
        <v>5.7</v>
      </c>
      <c r="S13" s="4">
        <v>116.4</v>
      </c>
      <c r="T13" s="4">
        <v>63.5</v>
      </c>
      <c r="U13" s="4"/>
      <c r="V13" s="4"/>
      <c r="W13" s="4"/>
      <c r="X13" s="4"/>
      <c r="Y13" s="4"/>
      <c r="Z13" s="4"/>
      <c r="AA13" s="4"/>
      <c r="AB13" s="28" t="str">
        <f>[1]PT!B$190</f>
        <v>6.(a)</v>
      </c>
      <c r="AC13" s="31" t="str">
        <f>[1]PT!C$190</f>
        <v>SOPORCEL - Sociedade Portuguesa de Papel, S.A.</v>
      </c>
      <c r="AD13" s="31" t="str">
        <f>[1]PT!D$190</f>
        <v>SOPORCEL- Sociedade Portuguesa de Papel, (Instalação)</v>
      </c>
      <c r="AE13" s="31">
        <f>[1]PT!E$190</f>
        <v>5410</v>
      </c>
      <c r="AF13" s="31" t="str">
        <f>[1]PT!F$190</f>
        <v>Lavos, Figueira da Foz</v>
      </c>
      <c r="AG13" s="31" t="str">
        <f>[1]PT!G$190</f>
        <v>..</v>
      </c>
      <c r="AH13" s="31" t="str">
        <f>[1]PT!H$190</f>
        <v>FIGUEIRA DA FOZ</v>
      </c>
      <c r="AI13" s="31" t="str">
        <f>[1]PT!I$190</f>
        <v>3090-458</v>
      </c>
      <c r="AJ13" s="31">
        <f>[1]PT!J$190</f>
        <v>646</v>
      </c>
      <c r="AK13" s="31">
        <f>[1]PT!K$190</f>
        <v>0</v>
      </c>
      <c r="AL13" s="31">
        <f>[1]PT!L$190</f>
        <v>170</v>
      </c>
      <c r="AM13" s="31">
        <f>[1]PT!M$190</f>
        <v>992</v>
      </c>
      <c r="AN13" s="42" t="s">
        <v>810</v>
      </c>
      <c r="AO13" s="31"/>
    </row>
    <row r="14" spans="1:41" s="24" customFormat="1">
      <c r="A14" s="4" t="s">
        <v>9796</v>
      </c>
      <c r="B14" s="4">
        <v>2012</v>
      </c>
      <c r="C14" s="4" t="s">
        <v>10225</v>
      </c>
      <c r="D14" s="4" t="s">
        <v>10226</v>
      </c>
      <c r="E14" s="4" t="s">
        <v>37</v>
      </c>
      <c r="F14" s="4">
        <v>6</v>
      </c>
      <c r="G14" s="4" t="s">
        <v>10227</v>
      </c>
      <c r="H14" s="4" t="s">
        <v>10210</v>
      </c>
      <c r="I14" s="4" t="s">
        <v>6</v>
      </c>
      <c r="J14" s="4" t="s">
        <v>470</v>
      </c>
      <c r="K14" s="4">
        <v>89</v>
      </c>
      <c r="L14" s="4" t="s">
        <v>8</v>
      </c>
      <c r="M14" s="4">
        <v>0</v>
      </c>
      <c r="N14" s="4">
        <v>0</v>
      </c>
      <c r="O14" s="4">
        <v>147.466977510156</v>
      </c>
      <c r="P14" s="4">
        <v>0</v>
      </c>
      <c r="Q14" s="4">
        <v>0</v>
      </c>
      <c r="R14" s="4">
        <v>37.799999999999997</v>
      </c>
      <c r="S14" s="4">
        <v>19.3</v>
      </c>
      <c r="T14" s="4">
        <v>3.2</v>
      </c>
      <c r="U14" s="4"/>
      <c r="V14" s="4"/>
      <c r="W14" s="4"/>
      <c r="X14" s="4"/>
      <c r="Y14" s="4"/>
      <c r="Z14" s="4"/>
      <c r="AA14" s="4"/>
      <c r="AB14" s="28" t="str">
        <f>[1]PT!B$190</f>
        <v>6.(a)</v>
      </c>
      <c r="AC14" s="31" t="str">
        <f>[1]PT!C$190</f>
        <v>SOPORCEL - Sociedade Portuguesa de Papel, S.A.</v>
      </c>
      <c r="AD14" s="31" t="str">
        <f>[1]PT!D$190</f>
        <v>SOPORCEL- Sociedade Portuguesa de Papel, (Instalação)</v>
      </c>
      <c r="AE14" s="31">
        <f>[1]PT!E$190</f>
        <v>5410</v>
      </c>
      <c r="AF14" s="31" t="str">
        <f>[1]PT!F$190</f>
        <v>Lavos, Figueira da Foz</v>
      </c>
      <c r="AG14" s="31" t="str">
        <f>[1]PT!G$190</f>
        <v>..</v>
      </c>
      <c r="AH14" s="31" t="str">
        <f>[1]PT!H$190</f>
        <v>FIGUEIRA DA FOZ</v>
      </c>
      <c r="AI14" s="31" t="str">
        <f>[1]PT!I$190</f>
        <v>3090-458</v>
      </c>
      <c r="AJ14" s="31">
        <f>[1]PT!J$190</f>
        <v>646</v>
      </c>
      <c r="AK14" s="31">
        <f>[1]PT!K$190</f>
        <v>0</v>
      </c>
      <c r="AL14" s="31">
        <f>[1]PT!L$190</f>
        <v>170</v>
      </c>
      <c r="AM14" s="31">
        <f>[1]PT!M$190</f>
        <v>992</v>
      </c>
      <c r="AN14" s="42" t="s">
        <v>810</v>
      </c>
      <c r="AO14" s="31"/>
    </row>
    <row r="15" spans="1:41" s="24" customFormat="1">
      <c r="A15" s="4" t="s">
        <v>9796</v>
      </c>
      <c r="B15" s="4">
        <v>2012</v>
      </c>
      <c r="C15" s="4" t="s">
        <v>10276</v>
      </c>
      <c r="D15" s="4" t="s">
        <v>10277</v>
      </c>
      <c r="E15" s="4" t="s">
        <v>109</v>
      </c>
      <c r="F15" s="4">
        <v>21</v>
      </c>
      <c r="G15" s="4" t="s">
        <v>10278</v>
      </c>
      <c r="H15" s="4" t="s">
        <v>10210</v>
      </c>
      <c r="I15" s="4" t="s">
        <v>34</v>
      </c>
      <c r="J15" s="4" t="s">
        <v>15</v>
      </c>
      <c r="K15" s="4">
        <v>89</v>
      </c>
      <c r="L15" s="4" t="s">
        <v>27</v>
      </c>
      <c r="M15" s="4">
        <v>0</v>
      </c>
      <c r="N15" s="4">
        <v>0</v>
      </c>
      <c r="O15" s="4">
        <v>0</v>
      </c>
      <c r="P15" s="4">
        <v>2335.5344799999998</v>
      </c>
      <c r="Q15" s="4">
        <v>0</v>
      </c>
      <c r="R15" s="4">
        <v>0</v>
      </c>
      <c r="S15" s="4">
        <v>94</v>
      </c>
      <c r="T15" s="4">
        <v>0.3</v>
      </c>
      <c r="U15" s="4"/>
      <c r="V15" s="4"/>
      <c r="W15" s="4"/>
      <c r="X15" s="4"/>
      <c r="Y15" s="4"/>
      <c r="Z15" s="4"/>
      <c r="AA15" s="4"/>
      <c r="AB15" s="28" t="str">
        <f>[1]PT!B$182</f>
        <v>1.(c)</v>
      </c>
      <c r="AC15" s="31" t="str">
        <f>[1]PT!C$182</f>
        <v>Soporgen - Sociedade Portuguesa de Geração de Electricidade e Calor, S.A.</v>
      </c>
      <c r="AD15" s="31" t="str">
        <f>[1]PT!D$182</f>
        <v>CENTRAL DE COGERAÇÃO DA SOPORGEN</v>
      </c>
      <c r="AE15" s="31">
        <f>[1]PT!E$182</f>
        <v>5491</v>
      </c>
      <c r="AF15" s="31" t="str">
        <f>[1]PT!F$182</f>
        <v>Edificio Fabril da Soporcel - Lavos</v>
      </c>
      <c r="AG15" s="31" t="str">
        <f>[1]PT!G$182</f>
        <v>..</v>
      </c>
      <c r="AH15" s="31" t="str">
        <f>[1]PT!H$182</f>
        <v>FIGUEIRA DA FOZ</v>
      </c>
      <c r="AI15" s="31" t="str">
        <f>[1]PT!I$182</f>
        <v>3090-458</v>
      </c>
      <c r="AJ15" s="31">
        <f>[1]PT!J$182</f>
        <v>694</v>
      </c>
      <c r="AK15" s="31">
        <f>[1]PT!K$182</f>
        <v>0</v>
      </c>
      <c r="AL15" s="31">
        <f>[1]PT!L$182</f>
        <v>0</v>
      </c>
      <c r="AM15" s="31">
        <f>[1]PT!M$182</f>
        <v>261</v>
      </c>
      <c r="AN15" s="42" t="s">
        <v>810</v>
      </c>
      <c r="AO15" s="31"/>
    </row>
    <row r="16" spans="1:41" s="24" customFormat="1">
      <c r="A16" s="4" t="s">
        <v>9796</v>
      </c>
      <c r="B16" s="4">
        <v>2012</v>
      </c>
      <c r="C16" s="4" t="s">
        <v>10279</v>
      </c>
      <c r="D16" s="4" t="s">
        <v>10280</v>
      </c>
      <c r="E16" s="4" t="s">
        <v>113</v>
      </c>
      <c r="F16" s="4">
        <v>22</v>
      </c>
      <c r="G16" s="4" t="s">
        <v>10281</v>
      </c>
      <c r="H16" s="4" t="s">
        <v>10210</v>
      </c>
      <c r="I16" s="4" t="s">
        <v>34</v>
      </c>
      <c r="J16" s="4" t="s">
        <v>15</v>
      </c>
      <c r="K16" s="4">
        <v>89</v>
      </c>
      <c r="L16" s="4" t="s">
        <v>27</v>
      </c>
      <c r="M16" s="4">
        <v>0</v>
      </c>
      <c r="N16" s="4">
        <v>0</v>
      </c>
      <c r="O16" s="4">
        <v>0</v>
      </c>
      <c r="P16" s="4">
        <v>2344.0110800000002</v>
      </c>
      <c r="Q16" s="4">
        <v>0</v>
      </c>
      <c r="R16" s="4">
        <v>0</v>
      </c>
      <c r="S16" s="4">
        <v>84</v>
      </c>
      <c r="T16" s="4">
        <v>0.52</v>
      </c>
      <c r="U16" s="4"/>
      <c r="V16" s="4"/>
      <c r="W16" s="4"/>
      <c r="X16" s="4"/>
      <c r="Y16" s="4"/>
      <c r="Z16" s="4"/>
      <c r="AA16" s="4"/>
      <c r="AB16" s="28" t="str">
        <f>[1]PT!B$182</f>
        <v>1.(c)</v>
      </c>
      <c r="AC16" s="31" t="str">
        <f>[1]PT!C$182</f>
        <v>Soporgen - Sociedade Portuguesa de Geração de Electricidade e Calor, S.A.</v>
      </c>
      <c r="AD16" s="31" t="str">
        <f>[1]PT!D$182</f>
        <v>CENTRAL DE COGERAÇÃO DA SOPORGEN</v>
      </c>
      <c r="AE16" s="31">
        <f>[1]PT!E$182</f>
        <v>5491</v>
      </c>
      <c r="AF16" s="31" t="str">
        <f>[1]PT!F$182</f>
        <v>Edificio Fabril da Soporcel - Lavos</v>
      </c>
      <c r="AG16" s="31" t="str">
        <f>[1]PT!G$182</f>
        <v>..</v>
      </c>
      <c r="AH16" s="31" t="str">
        <f>[1]PT!H$182</f>
        <v>FIGUEIRA DA FOZ</v>
      </c>
      <c r="AI16" s="31" t="str">
        <f>[1]PT!I$182</f>
        <v>3090-458</v>
      </c>
      <c r="AJ16" s="31">
        <f>[1]PT!J$182</f>
        <v>694</v>
      </c>
      <c r="AK16" s="31">
        <f>[1]PT!K$182</f>
        <v>0</v>
      </c>
      <c r="AL16" s="31">
        <f>[1]PT!L$182</f>
        <v>0</v>
      </c>
      <c r="AM16" s="31">
        <f>[1]PT!M$182</f>
        <v>261</v>
      </c>
      <c r="AN16" s="42" t="s">
        <v>810</v>
      </c>
    </row>
    <row r="17" spans="1:41" s="24" customFormat="1">
      <c r="A17" s="4" t="s">
        <v>9796</v>
      </c>
      <c r="B17" s="4">
        <v>2012</v>
      </c>
      <c r="C17" s="4" t="s">
        <v>10293</v>
      </c>
      <c r="D17" s="4" t="s">
        <v>10294</v>
      </c>
      <c r="E17" s="4" t="s">
        <v>130</v>
      </c>
      <c r="F17" s="4">
        <v>26</v>
      </c>
      <c r="G17" s="4" t="s">
        <v>10295</v>
      </c>
      <c r="H17" s="4" t="s">
        <v>10296</v>
      </c>
      <c r="I17" s="4" t="s">
        <v>14</v>
      </c>
      <c r="J17" s="4" t="s">
        <v>15</v>
      </c>
      <c r="K17" s="4">
        <v>605</v>
      </c>
      <c r="L17" s="4" t="s">
        <v>27</v>
      </c>
      <c r="M17" s="4">
        <v>0</v>
      </c>
      <c r="N17" s="4">
        <v>0</v>
      </c>
      <c r="O17" s="4">
        <v>0</v>
      </c>
      <c r="P17" s="4">
        <v>6210.5</v>
      </c>
      <c r="Q17" s="4">
        <v>0</v>
      </c>
      <c r="R17" s="4">
        <v>0.2</v>
      </c>
      <c r="S17" s="4">
        <v>354</v>
      </c>
      <c r="T17" s="4">
        <v>2</v>
      </c>
      <c r="U17" s="4"/>
      <c r="V17" s="4"/>
      <c r="W17" s="4"/>
      <c r="X17" s="4"/>
      <c r="Y17" s="4"/>
      <c r="Z17" s="4"/>
      <c r="AA17" s="4"/>
      <c r="AB17" s="41" t="str">
        <f>[1]PT!B$196</f>
        <v>1.(c)</v>
      </c>
      <c r="AC17" s="24" t="str">
        <f>[1]PT!C$196</f>
        <v>Turbogás - Produtora Energética, S.A.</v>
      </c>
      <c r="AD17" s="24" t="str">
        <f>[1]PT!D$196</f>
        <v>Central de Ciclo Combinado da Tapada do Outeiro</v>
      </c>
      <c r="AE17" s="24">
        <f>[1]PT!E$196</f>
        <v>5403</v>
      </c>
      <c r="AF17" s="24" t="str">
        <f>[1]PT!F$196</f>
        <v>Central de Ciclo Combinado da Tapada do Outeiro, Broalhos</v>
      </c>
      <c r="AG17" s="24" t="str">
        <f>[1]PT!G$196</f>
        <v>..</v>
      </c>
      <c r="AH17" s="24" t="str">
        <f>[1]PT!H$196</f>
        <v>GONDOMAR</v>
      </c>
      <c r="AI17" s="24" t="str">
        <f>[1]PT!I$196</f>
        <v>4515-430</v>
      </c>
      <c r="AJ17" s="24">
        <f>[1]PT!J$196</f>
        <v>873</v>
      </c>
      <c r="AK17" s="24">
        <f>[1]PT!K$196</f>
        <v>0</v>
      </c>
      <c r="AL17" s="24">
        <f>[1]PT!L$196</f>
        <v>50.2</v>
      </c>
      <c r="AM17" s="24">
        <f>[1]PT!M$196</f>
        <v>1010</v>
      </c>
      <c r="AN17" s="23" t="s">
        <v>810</v>
      </c>
    </row>
    <row r="18" spans="1:41" s="24" customFormat="1">
      <c r="A18" s="4" t="s">
        <v>9796</v>
      </c>
      <c r="B18" s="4">
        <v>2012</v>
      </c>
      <c r="C18" s="4" t="s">
        <v>10297</v>
      </c>
      <c r="D18" s="4" t="s">
        <v>10298</v>
      </c>
      <c r="E18" s="4" t="s">
        <v>135</v>
      </c>
      <c r="F18" s="4">
        <v>27</v>
      </c>
      <c r="G18" s="4" t="s">
        <v>10299</v>
      </c>
      <c r="H18" s="4" t="s">
        <v>10296</v>
      </c>
      <c r="I18" s="4" t="s">
        <v>14</v>
      </c>
      <c r="J18" s="4" t="s">
        <v>15</v>
      </c>
      <c r="K18" s="4">
        <v>605</v>
      </c>
      <c r="L18" s="4" t="s">
        <v>27</v>
      </c>
      <c r="M18" s="4">
        <v>0</v>
      </c>
      <c r="N18" s="4">
        <v>0</v>
      </c>
      <c r="O18" s="4">
        <v>0</v>
      </c>
      <c r="P18" s="4">
        <v>5321.2</v>
      </c>
      <c r="Q18" s="4">
        <v>0</v>
      </c>
      <c r="R18" s="4">
        <v>0.1</v>
      </c>
      <c r="S18" s="4">
        <v>279.8</v>
      </c>
      <c r="T18" s="4">
        <v>5</v>
      </c>
      <c r="U18" s="4"/>
      <c r="V18" s="4"/>
      <c r="W18" s="4"/>
      <c r="X18" s="4"/>
      <c r="Y18" s="4"/>
      <c r="Z18" s="4"/>
      <c r="AA18" s="4"/>
      <c r="AB18" s="41" t="str">
        <f>[1]PT!B$196</f>
        <v>1.(c)</v>
      </c>
      <c r="AC18" s="24" t="str">
        <f>[1]PT!C$196</f>
        <v>Turbogás - Produtora Energética, S.A.</v>
      </c>
      <c r="AD18" s="24" t="str">
        <f>[1]PT!D$196</f>
        <v>Central de Ciclo Combinado da Tapada do Outeiro</v>
      </c>
      <c r="AE18" s="24">
        <f>[1]PT!E$196</f>
        <v>5403</v>
      </c>
      <c r="AF18" s="24" t="str">
        <f>[1]PT!F$196</f>
        <v>Central de Ciclo Combinado da Tapada do Outeiro, Broalhos</v>
      </c>
      <c r="AG18" s="24" t="str">
        <f>[1]PT!G$196</f>
        <v>..</v>
      </c>
      <c r="AH18" s="24" t="str">
        <f>[1]PT!H$196</f>
        <v>GONDOMAR</v>
      </c>
      <c r="AI18" s="24" t="str">
        <f>[1]PT!I$196</f>
        <v>4515-430</v>
      </c>
      <c r="AJ18" s="24">
        <f>[1]PT!J$196</f>
        <v>873</v>
      </c>
      <c r="AK18" s="24">
        <f>[1]PT!K$196</f>
        <v>0</v>
      </c>
      <c r="AL18" s="24">
        <f>[1]PT!L$196</f>
        <v>50.2</v>
      </c>
      <c r="AM18" s="24">
        <f>[1]PT!M$196</f>
        <v>1010</v>
      </c>
      <c r="AN18" s="23" t="s">
        <v>810</v>
      </c>
      <c r="AO18" s="31"/>
    </row>
    <row r="19" spans="1:41" s="24" customFormat="1">
      <c r="A19" s="4" t="s">
        <v>9796</v>
      </c>
      <c r="B19" s="4">
        <v>2012</v>
      </c>
      <c r="C19" s="4" t="s">
        <v>10300</v>
      </c>
      <c r="D19" s="4" t="s">
        <v>10301</v>
      </c>
      <c r="E19" s="4" t="s">
        <v>139</v>
      </c>
      <c r="F19" s="4">
        <v>28</v>
      </c>
      <c r="G19" s="4" t="s">
        <v>10302</v>
      </c>
      <c r="H19" s="4" t="s">
        <v>10296</v>
      </c>
      <c r="I19" s="4" t="s">
        <v>14</v>
      </c>
      <c r="J19" s="4" t="s">
        <v>15</v>
      </c>
      <c r="K19" s="4">
        <v>605</v>
      </c>
      <c r="L19" s="4" t="s">
        <v>27</v>
      </c>
      <c r="M19" s="4">
        <v>0</v>
      </c>
      <c r="N19" s="4">
        <v>0</v>
      </c>
      <c r="O19" s="4">
        <v>0</v>
      </c>
      <c r="P19" s="4">
        <v>6268.6</v>
      </c>
      <c r="Q19" s="4">
        <v>0</v>
      </c>
      <c r="R19" s="4">
        <v>0.2</v>
      </c>
      <c r="S19" s="4">
        <v>236.1</v>
      </c>
      <c r="T19" s="4">
        <v>2</v>
      </c>
      <c r="U19" s="4"/>
      <c r="V19" s="4"/>
      <c r="W19" s="4"/>
      <c r="X19" s="4"/>
      <c r="Y19" s="4"/>
      <c r="Z19" s="4"/>
      <c r="AA19" s="4"/>
      <c r="AB19" s="41" t="str">
        <f>[1]PT!B$196</f>
        <v>1.(c)</v>
      </c>
      <c r="AC19" s="24" t="str">
        <f>[1]PT!C$196</f>
        <v>Turbogás - Produtora Energética, S.A.</v>
      </c>
      <c r="AD19" s="24" t="str">
        <f>[1]PT!D$196</f>
        <v>Central de Ciclo Combinado da Tapada do Outeiro</v>
      </c>
      <c r="AE19" s="24">
        <f>[1]PT!E$196</f>
        <v>5403</v>
      </c>
      <c r="AF19" s="24" t="str">
        <f>[1]PT!F$196</f>
        <v>Central de Ciclo Combinado da Tapada do Outeiro, Broalhos</v>
      </c>
      <c r="AG19" s="24" t="str">
        <f>[1]PT!G$196</f>
        <v>..</v>
      </c>
      <c r="AH19" s="24" t="str">
        <f>[1]PT!H$196</f>
        <v>GONDOMAR</v>
      </c>
      <c r="AI19" s="24" t="str">
        <f>[1]PT!I$196</f>
        <v>4515-430</v>
      </c>
      <c r="AJ19" s="24">
        <f>[1]PT!J$196</f>
        <v>873</v>
      </c>
      <c r="AK19" s="24">
        <f>[1]PT!K$196</f>
        <v>0</v>
      </c>
      <c r="AL19" s="24">
        <f>[1]PT!L$196</f>
        <v>50.2</v>
      </c>
      <c r="AM19" s="24">
        <f>[1]PT!M$196</f>
        <v>1010</v>
      </c>
      <c r="AN19" s="23" t="s">
        <v>810</v>
      </c>
      <c r="AO19" s="31"/>
    </row>
    <row r="20" spans="1:41" s="24" customFormat="1">
      <c r="A20" s="4" t="s">
        <v>9796</v>
      </c>
      <c r="B20" s="4">
        <v>2012</v>
      </c>
      <c r="C20" s="4" t="s">
        <v>10259</v>
      </c>
      <c r="D20" s="4" t="s">
        <v>10260</v>
      </c>
      <c r="E20" s="4" t="s">
        <v>84</v>
      </c>
      <c r="F20" s="4">
        <v>16</v>
      </c>
      <c r="G20" s="4" t="s">
        <v>10261</v>
      </c>
      <c r="H20" s="4" t="s">
        <v>10262</v>
      </c>
      <c r="I20" s="4" t="s">
        <v>34</v>
      </c>
      <c r="J20" s="4" t="s">
        <v>15</v>
      </c>
      <c r="K20" s="4">
        <v>75.5</v>
      </c>
      <c r="L20" s="4" t="s">
        <v>27</v>
      </c>
      <c r="M20" s="4">
        <v>0</v>
      </c>
      <c r="N20" s="4">
        <v>0</v>
      </c>
      <c r="O20" s="4">
        <v>0</v>
      </c>
      <c r="P20" s="4">
        <v>1662.1535189455301</v>
      </c>
      <c r="Q20" s="4">
        <v>0</v>
      </c>
      <c r="R20" s="4">
        <v>0</v>
      </c>
      <c r="S20" s="4">
        <v>33</v>
      </c>
      <c r="T20" s="4">
        <v>0.05</v>
      </c>
      <c r="U20" s="4"/>
      <c r="V20" s="4"/>
      <c r="W20" s="4"/>
      <c r="X20" s="4"/>
      <c r="Y20" s="4"/>
      <c r="Z20" s="4"/>
      <c r="AA20" s="4"/>
      <c r="AB20" s="28" t="str">
        <f>[1]PT!B$87</f>
        <v>1.(c)</v>
      </c>
      <c r="AC20" s="31" t="str">
        <f>[1]PT!C$87</f>
        <v>FISIGEN-Empresa de Cogeração, S.A.</v>
      </c>
      <c r="AD20" s="31" t="str">
        <f>[1]PT!D$87</f>
        <v>Central de Cogeração da FISIGEN</v>
      </c>
      <c r="AE20" s="31">
        <f>[1]PT!E$87</f>
        <v>177453</v>
      </c>
      <c r="AF20" s="31" t="str">
        <f>[1]PT!F$87</f>
        <v>Instalação Fabril da Fisipe, Rua 53, Lavradio</v>
      </c>
      <c r="AG20" s="31" t="str">
        <f>[1]PT!G$87</f>
        <v>..</v>
      </c>
      <c r="AH20" s="31" t="str">
        <f>[1]PT!H$87</f>
        <v>BARREIRO</v>
      </c>
      <c r="AI20" s="31" t="str">
        <f>[1]PT!I$87</f>
        <v>2836-908</v>
      </c>
      <c r="AJ20" s="31">
        <f>[1]PT!J$87</f>
        <v>0</v>
      </c>
      <c r="AK20" s="31">
        <f>[1]PT!K$87</f>
        <v>0</v>
      </c>
      <c r="AL20" s="31">
        <f>[1]PT!L$87</f>
        <v>0</v>
      </c>
      <c r="AM20" s="31">
        <f>[1]PT!M$87</f>
        <v>127</v>
      </c>
      <c r="AN20" s="42" t="s">
        <v>810</v>
      </c>
      <c r="AO20" s="31"/>
    </row>
    <row r="21" spans="1:41" s="24" customFormat="1">
      <c r="A21" s="4" t="s">
        <v>9796</v>
      </c>
      <c r="B21" s="4">
        <v>2012</v>
      </c>
      <c r="C21" s="4" t="s">
        <v>10272</v>
      </c>
      <c r="D21" s="4" t="s">
        <v>10273</v>
      </c>
      <c r="E21" s="4" t="s">
        <v>104</v>
      </c>
      <c r="F21" s="4">
        <v>20</v>
      </c>
      <c r="G21" s="4" t="s">
        <v>10274</v>
      </c>
      <c r="H21" s="4" t="s">
        <v>10275</v>
      </c>
      <c r="I21" s="4" t="s">
        <v>34</v>
      </c>
      <c r="J21" s="4" t="s">
        <v>15</v>
      </c>
      <c r="K21" s="4">
        <v>153</v>
      </c>
      <c r="L21" s="4" t="s">
        <v>27</v>
      </c>
      <c r="M21" s="4">
        <v>0</v>
      </c>
      <c r="N21" s="4">
        <v>0</v>
      </c>
      <c r="O21" s="4">
        <v>0</v>
      </c>
      <c r="P21" s="4">
        <v>3633.3674212839001</v>
      </c>
      <c r="Q21" s="4">
        <v>0</v>
      </c>
      <c r="R21" s="4">
        <v>0</v>
      </c>
      <c r="S21" s="4">
        <v>89</v>
      </c>
      <c r="T21" s="4">
        <v>0.2</v>
      </c>
      <c r="U21" s="4"/>
      <c r="V21" s="4"/>
      <c r="W21" s="4"/>
      <c r="X21" s="4"/>
      <c r="Y21" s="4"/>
      <c r="Z21" s="4"/>
      <c r="AA21" s="4"/>
      <c r="AB21" s="28" t="str">
        <f>[1]PT!B$526</f>
        <v>1.(c)</v>
      </c>
      <c r="AC21" s="31" t="str">
        <f>[1]PT!C$526</f>
        <v>Energin, Sociedade de Produção de Electricidade e Calor, S.A.</v>
      </c>
      <c r="AD21" s="31" t="str">
        <f>[1]PT!D$526</f>
        <v>Central de Cogeração da Energin</v>
      </c>
      <c r="AE21" s="31">
        <f>[1]PT!E$526</f>
        <v>5532</v>
      </c>
      <c r="AF21" s="31" t="str">
        <f>[1]PT!F$526</f>
        <v>Rua Eng. Clement Dumoulin Póvoa de Santa Iria</v>
      </c>
      <c r="AG21" s="31" t="str">
        <f>[1]PT!G$526</f>
        <v>..</v>
      </c>
      <c r="AH21" s="31" t="str">
        <f>[1]PT!H$526</f>
        <v>VILA FRANCA DE XIRA</v>
      </c>
      <c r="AI21" s="31" t="str">
        <f>[1]PT!I$526</f>
        <v>2625-106</v>
      </c>
      <c r="AJ21" s="31">
        <f>[1]PT!J$526</f>
        <v>0</v>
      </c>
      <c r="AK21" s="31">
        <f>[1]PT!K$526</f>
        <v>0</v>
      </c>
      <c r="AL21" s="31">
        <f>[1]PT!L$526</f>
        <v>0</v>
      </c>
      <c r="AM21" s="31">
        <f>[1]PT!M$526</f>
        <v>202</v>
      </c>
      <c r="AN21" s="42" t="s">
        <v>809</v>
      </c>
      <c r="AO21" s="31"/>
    </row>
    <row r="22" spans="1:41" s="24" customFormat="1">
      <c r="A22" s="4" t="s">
        <v>9796</v>
      </c>
      <c r="B22" s="4">
        <v>2012</v>
      </c>
      <c r="C22" s="4" t="s">
        <v>10314</v>
      </c>
      <c r="D22" s="4" t="s">
        <v>10315</v>
      </c>
      <c r="E22" s="4" t="s">
        <v>157</v>
      </c>
      <c r="F22" s="4">
        <v>32</v>
      </c>
      <c r="G22" s="4" t="s">
        <v>10316</v>
      </c>
      <c r="H22" s="4" t="s">
        <v>10317</v>
      </c>
      <c r="I22" s="4" t="s">
        <v>6</v>
      </c>
      <c r="J22" s="4" t="s">
        <v>633</v>
      </c>
      <c r="K22" s="4">
        <v>228.8</v>
      </c>
      <c r="L22" s="4" t="s">
        <v>27</v>
      </c>
      <c r="M22" s="4">
        <v>0</v>
      </c>
      <c r="N22" s="4">
        <v>0</v>
      </c>
      <c r="O22" s="4">
        <v>1557.2965775675621</v>
      </c>
      <c r="P22" s="4">
        <v>0</v>
      </c>
      <c r="Q22" s="4">
        <v>1333.9980827570639</v>
      </c>
      <c r="R22" s="4">
        <v>1006.1852439999999</v>
      </c>
      <c r="S22" s="4">
        <v>479.132993</v>
      </c>
      <c r="T22" s="4">
        <v>40.322785999999986</v>
      </c>
      <c r="U22" s="4"/>
      <c r="V22" s="4"/>
      <c r="W22" s="4"/>
      <c r="X22" s="4"/>
      <c r="Y22" s="4"/>
      <c r="Z22" s="4"/>
      <c r="AA22" s="4"/>
      <c r="AB22" s="28" t="str">
        <f>[1]PT!B$286</f>
        <v>1.(a)</v>
      </c>
      <c r="AC22" s="31" t="str">
        <f>[1]PT!C$286</f>
        <v>Petróleos de Portugal - PETROGAL, S.A.</v>
      </c>
      <c r="AD22" s="31" t="str">
        <f>[1]PT!D$286</f>
        <v>Petrogal-Refinaria do Porto</v>
      </c>
      <c r="AE22" s="31">
        <f>[1]PT!E$286</f>
        <v>5452</v>
      </c>
      <c r="AF22" s="31" t="str">
        <f>[1]PT!F$286</f>
        <v>Petrogal  - Refinaria do Porto Apartado 3015</v>
      </c>
      <c r="AG22" s="31" t="str">
        <f>[1]PT!G$286</f>
        <v>..</v>
      </c>
      <c r="AH22" s="31" t="str">
        <f>[1]PT!H$286</f>
        <v>MATOSINHOS</v>
      </c>
      <c r="AI22" s="31" t="str">
        <f>[1]PT!I$286</f>
        <v>4451-852</v>
      </c>
      <c r="AJ22" s="31">
        <f>[1]PT!J$286</f>
        <v>1530</v>
      </c>
      <c r="AK22" s="31">
        <f>[1]PT!K$286</f>
        <v>2790</v>
      </c>
      <c r="AL22" s="31">
        <f>[1]PT!L$286</f>
        <v>119</v>
      </c>
      <c r="AM22" s="31">
        <f>[1]PT!M$286</f>
        <v>870</v>
      </c>
      <c r="AN22" s="42" t="s">
        <v>809</v>
      </c>
      <c r="AO22" s="31"/>
    </row>
    <row r="23" spans="1:41" s="24" customFormat="1">
      <c r="A23" s="4" t="s">
        <v>9796</v>
      </c>
      <c r="B23" s="4">
        <v>2012</v>
      </c>
      <c r="C23" s="4" t="s">
        <v>10318</v>
      </c>
      <c r="D23" s="4" t="s">
        <v>10319</v>
      </c>
      <c r="E23" s="4" t="s">
        <v>162</v>
      </c>
      <c r="F23" s="4">
        <v>33</v>
      </c>
      <c r="G23" s="4" t="s">
        <v>10320</v>
      </c>
      <c r="H23" s="4" t="s">
        <v>10317</v>
      </c>
      <c r="I23" s="4" t="s">
        <v>6</v>
      </c>
      <c r="J23" s="4" t="s">
        <v>633</v>
      </c>
      <c r="K23" s="4">
        <v>114.4</v>
      </c>
      <c r="L23" s="4" t="s">
        <v>27</v>
      </c>
      <c r="M23" s="4">
        <v>0</v>
      </c>
      <c r="N23" s="4">
        <v>0</v>
      </c>
      <c r="O23" s="4">
        <v>732.22893265647531</v>
      </c>
      <c r="P23" s="4">
        <v>0</v>
      </c>
      <c r="Q23" s="4">
        <v>1502.3807972629384</v>
      </c>
      <c r="R23" s="4">
        <v>447.09295700000001</v>
      </c>
      <c r="S23" s="4">
        <v>189.79354499999999</v>
      </c>
      <c r="T23" s="4">
        <v>11.408671999999999</v>
      </c>
      <c r="U23" s="4"/>
      <c r="V23" s="4"/>
      <c r="W23" s="4"/>
      <c r="X23" s="4"/>
      <c r="Y23" s="4"/>
      <c r="Z23" s="4"/>
      <c r="AA23" s="4"/>
      <c r="AB23" s="28" t="str">
        <f>[1]PT!B$286</f>
        <v>1.(a)</v>
      </c>
      <c r="AC23" s="31" t="str">
        <f>[1]PT!C$286</f>
        <v>Petróleos de Portugal - PETROGAL, S.A.</v>
      </c>
      <c r="AD23" s="31" t="str">
        <f>[1]PT!D$286</f>
        <v>Petrogal-Refinaria do Porto</v>
      </c>
      <c r="AE23" s="31">
        <f>[1]PT!E$286</f>
        <v>5452</v>
      </c>
      <c r="AF23" s="31" t="str">
        <f>[1]PT!F$286</f>
        <v>Petrogal  - Refinaria do Porto Apartado 3015</v>
      </c>
      <c r="AG23" s="31" t="str">
        <f>[1]PT!G$286</f>
        <v>..</v>
      </c>
      <c r="AH23" s="31" t="str">
        <f>[1]PT!H$286</f>
        <v>MATOSINHOS</v>
      </c>
      <c r="AI23" s="31" t="str">
        <f>[1]PT!I$286</f>
        <v>4451-852</v>
      </c>
      <c r="AJ23" s="31">
        <f>[1]PT!J$286</f>
        <v>1530</v>
      </c>
      <c r="AK23" s="31">
        <f>[1]PT!K$286</f>
        <v>2790</v>
      </c>
      <c r="AL23" s="31">
        <f>[1]PT!L$286</f>
        <v>119</v>
      </c>
      <c r="AM23" s="31">
        <f>[1]PT!M$286</f>
        <v>870</v>
      </c>
      <c r="AN23" s="42" t="s">
        <v>809</v>
      </c>
      <c r="AO23" s="31"/>
    </row>
    <row r="24" spans="1:41" s="24" customFormat="1">
      <c r="A24" s="4" t="s">
        <v>9796</v>
      </c>
      <c r="B24" s="4">
        <v>2012</v>
      </c>
      <c r="C24" s="4" t="s">
        <v>10215</v>
      </c>
      <c r="D24" s="4" t="s">
        <v>10216</v>
      </c>
      <c r="E24" s="4" t="s">
        <v>18</v>
      </c>
      <c r="F24" s="4">
        <v>3</v>
      </c>
      <c r="G24" s="4" t="s">
        <v>10217</v>
      </c>
      <c r="H24" s="4" t="s">
        <v>10218</v>
      </c>
      <c r="I24" s="4" t="s">
        <v>14</v>
      </c>
      <c r="J24" s="4" t="s">
        <v>470</v>
      </c>
      <c r="K24" s="4">
        <v>134</v>
      </c>
      <c r="L24" s="4" t="s">
        <v>8</v>
      </c>
      <c r="M24" s="4">
        <v>1961.7</v>
      </c>
      <c r="N24" s="4">
        <v>0</v>
      </c>
      <c r="O24" s="4">
        <v>49.6</v>
      </c>
      <c r="P24" s="4">
        <v>0</v>
      </c>
      <c r="Q24" s="4">
        <v>0</v>
      </c>
      <c r="R24" s="4">
        <v>8.9</v>
      </c>
      <c r="S24" s="4">
        <v>174.6</v>
      </c>
      <c r="T24" s="4">
        <v>50.5</v>
      </c>
      <c r="U24" s="4"/>
      <c r="V24" s="4"/>
      <c r="W24" s="4"/>
      <c r="X24" s="4"/>
      <c r="Y24" s="4"/>
      <c r="Z24" s="4"/>
      <c r="AA24" s="4"/>
      <c r="AB24" s="28" t="str">
        <f>[1]PT!B$445</f>
        <v>6.(a)</v>
      </c>
      <c r="AC24" s="31" t="str">
        <f>[1]PT!C$445</f>
        <v>Portucel - Empresa Produtora de Pasta e Papel, S.A.</v>
      </c>
      <c r="AD24" s="31" t="str">
        <f>[1]PT!D$445</f>
        <v>Complexo Industrial de Setúbal da Portucel</v>
      </c>
      <c r="AE24" s="31">
        <f>[1]PT!E$445</f>
        <v>5476</v>
      </c>
      <c r="AF24" s="31" t="str">
        <f>[1]PT!F$445</f>
        <v>Zona Industrial de Mitrena Apartado 55</v>
      </c>
      <c r="AG24" s="31" t="str">
        <f>[1]PT!G$445</f>
        <v>..</v>
      </c>
      <c r="AH24" s="31" t="str">
        <f>[1]PT!H$445</f>
        <v>SETÚBAL</v>
      </c>
      <c r="AI24" s="31" t="str">
        <f>[1]PT!I$445</f>
        <v>2910-738</v>
      </c>
      <c r="AJ24" s="31">
        <f>[1]PT!J$445</f>
        <v>949</v>
      </c>
      <c r="AK24" s="31">
        <f>[1]PT!K$445</f>
        <v>196</v>
      </c>
      <c r="AL24" s="31">
        <f>[1]PT!L$445</f>
        <v>396</v>
      </c>
      <c r="AM24" s="31">
        <f>[1]PT!M$445</f>
        <v>1460</v>
      </c>
      <c r="AN24" s="42" t="s">
        <v>810</v>
      </c>
      <c r="AO24" s="31"/>
    </row>
    <row r="25" spans="1:41" s="24" customFormat="1">
      <c r="A25" s="4" t="s">
        <v>9796</v>
      </c>
      <c r="B25" s="4">
        <v>2012</v>
      </c>
      <c r="C25" s="4" t="s">
        <v>10219</v>
      </c>
      <c r="D25" s="4" t="s">
        <v>10220</v>
      </c>
      <c r="E25" s="4" t="s">
        <v>24</v>
      </c>
      <c r="F25" s="4">
        <v>4</v>
      </c>
      <c r="G25" s="4" t="s">
        <v>10221</v>
      </c>
      <c r="H25" s="4" t="s">
        <v>10218</v>
      </c>
      <c r="I25" s="4" t="s">
        <v>34</v>
      </c>
      <c r="J25" s="4" t="s">
        <v>15</v>
      </c>
      <c r="K25" s="4">
        <v>211</v>
      </c>
      <c r="L25" s="4" t="s">
        <v>27</v>
      </c>
      <c r="M25" s="4">
        <v>0</v>
      </c>
      <c r="N25" s="4">
        <v>0</v>
      </c>
      <c r="O25" s="4">
        <v>0</v>
      </c>
      <c r="P25" s="4">
        <v>4923.8999999999996</v>
      </c>
      <c r="Q25" s="4">
        <v>0</v>
      </c>
      <c r="R25" s="4">
        <v>32.1</v>
      </c>
      <c r="S25" s="4">
        <v>147.9</v>
      </c>
      <c r="T25" s="4">
        <v>3.3</v>
      </c>
      <c r="U25" s="4"/>
      <c r="V25" s="4"/>
      <c r="W25" s="4"/>
      <c r="X25" s="4"/>
      <c r="Y25" s="4"/>
      <c r="Z25" s="4"/>
      <c r="AA25" s="4"/>
      <c r="AB25" s="28" t="str">
        <f>[1]PT!B$455</f>
        <v>1.(c)</v>
      </c>
      <c r="AC25" s="31" t="str">
        <f>[1]PT!C$455</f>
        <v>SPCG - Sociedade Portuguesa de Co-Geração Eléctrica, SA</v>
      </c>
      <c r="AD25" s="31" t="str">
        <f>[1]PT!D$455</f>
        <v>SPCG - Sociedade Portuguesa de Co-Geração Eléctrica, SA</v>
      </c>
      <c r="AE25" s="31">
        <f>[1]PT!E$455</f>
        <v>133926</v>
      </c>
      <c r="AF25" s="31" t="str">
        <f>[1]PT!F$455</f>
        <v>Zona Industrial de Mitrena Apartado 55</v>
      </c>
      <c r="AG25" s="31" t="str">
        <f>[1]PT!G$455</f>
        <v>..</v>
      </c>
      <c r="AH25" s="31" t="str">
        <f>[1]PT!H$455</f>
        <v>SETÚBAL</v>
      </c>
      <c r="AI25" s="31" t="str">
        <f>[1]PT!I$455</f>
        <v>2910-738</v>
      </c>
      <c r="AJ25" s="31">
        <f>[1]PT!J$455</f>
        <v>148</v>
      </c>
      <c r="AK25" s="31">
        <f>[1]PT!K$455</f>
        <v>0</v>
      </c>
      <c r="AL25" s="31">
        <f>[1]PT!L$455</f>
        <v>0</v>
      </c>
      <c r="AM25" s="31">
        <f>[1]PT!M$455</f>
        <v>275</v>
      </c>
      <c r="AN25" s="42" t="s">
        <v>810</v>
      </c>
      <c r="AO25" s="31"/>
    </row>
    <row r="26" spans="1:41" s="24" customFormat="1">
      <c r="A26" s="4" t="s">
        <v>9796</v>
      </c>
      <c r="B26" s="4">
        <v>2012</v>
      </c>
      <c r="C26" s="4" t="s">
        <v>10242</v>
      </c>
      <c r="D26" s="4" t="s">
        <v>10243</v>
      </c>
      <c r="E26" s="4" t="s">
        <v>59</v>
      </c>
      <c r="F26" s="4">
        <v>11</v>
      </c>
      <c r="G26" s="4" t="s">
        <v>10244</v>
      </c>
      <c r="H26" s="4" t="s">
        <v>10218</v>
      </c>
      <c r="I26" s="4" t="s">
        <v>6</v>
      </c>
      <c r="J26" s="4" t="s">
        <v>476</v>
      </c>
      <c r="K26" s="4">
        <v>1250.5</v>
      </c>
      <c r="L26" s="4" t="s">
        <v>8</v>
      </c>
      <c r="M26" s="4">
        <v>0</v>
      </c>
      <c r="N26" s="4">
        <v>0</v>
      </c>
      <c r="O26" s="4">
        <v>74.987614676789278</v>
      </c>
      <c r="P26" s="4">
        <v>0</v>
      </c>
      <c r="Q26" s="4">
        <v>0</v>
      </c>
      <c r="R26" s="4">
        <v>16</v>
      </c>
      <c r="S26" s="4">
        <v>13</v>
      </c>
      <c r="T26" s="4">
        <v>0.6</v>
      </c>
      <c r="U26" s="4"/>
      <c r="V26" s="4"/>
      <c r="W26" s="4"/>
      <c r="X26" s="4"/>
      <c r="Y26" s="4"/>
      <c r="Z26" s="4"/>
      <c r="AA26" s="4"/>
      <c r="AB26" s="28" t="str">
        <f>[1]PT!B$443</f>
        <v>1.(c)</v>
      </c>
      <c r="AC26" s="31" t="str">
        <f>[1]PT!C$443</f>
        <v>EDP - Gestão de Produção de Energia, S.A.</v>
      </c>
      <c r="AD26" s="31" t="str">
        <f>[1]PT!D$443</f>
        <v>Central Termoeléctrica de Setúbal</v>
      </c>
      <c r="AE26" s="31">
        <f>[1]PT!E$443</f>
        <v>5482</v>
      </c>
      <c r="AF26" s="31" t="str">
        <f>[1]PT!F$443</f>
        <v>Rua Principal das Praias do Sado</v>
      </c>
      <c r="AG26" s="31" t="str">
        <f>[1]PT!G$443</f>
        <v>..</v>
      </c>
      <c r="AH26" s="31" t="str">
        <f>[1]PT!H$443</f>
        <v>SETÚBAL</v>
      </c>
      <c r="AI26" s="31" t="str">
        <f>[1]PT!I$443</f>
        <v>2910-857</v>
      </c>
      <c r="AJ26" s="31">
        <f>[1]PT!J$443</f>
        <v>0</v>
      </c>
      <c r="AK26" s="31">
        <f>[1]PT!K$443</f>
        <v>0</v>
      </c>
      <c r="AL26" s="31">
        <f>[1]PT!L$443</f>
        <v>0</v>
      </c>
      <c r="AM26" s="31">
        <f>[1]PT!M$443</f>
        <v>0</v>
      </c>
      <c r="AN26" s="42" t="s">
        <v>810</v>
      </c>
      <c r="AO26" s="31"/>
    </row>
    <row r="27" spans="1:41" s="24" customFormat="1">
      <c r="A27" s="4" t="s">
        <v>9796</v>
      </c>
      <c r="B27" s="4">
        <v>2012</v>
      </c>
      <c r="C27" s="4" t="s">
        <v>10245</v>
      </c>
      <c r="D27" s="4" t="s">
        <v>10246</v>
      </c>
      <c r="E27" s="4" t="s">
        <v>63</v>
      </c>
      <c r="F27" s="4">
        <v>12</v>
      </c>
      <c r="G27" s="4" t="s">
        <v>10247</v>
      </c>
      <c r="H27" s="4" t="s">
        <v>10218</v>
      </c>
      <c r="I27" s="4" t="s">
        <v>6</v>
      </c>
      <c r="J27" s="4" t="s">
        <v>476</v>
      </c>
      <c r="K27" s="4">
        <v>1250.5</v>
      </c>
      <c r="L27" s="4" t="s">
        <v>8</v>
      </c>
      <c r="M27" s="4">
        <v>0</v>
      </c>
      <c r="N27" s="4">
        <v>0</v>
      </c>
      <c r="O27" s="4">
        <v>33.122466944922216</v>
      </c>
      <c r="P27" s="4">
        <v>0</v>
      </c>
      <c r="Q27" s="4">
        <v>0</v>
      </c>
      <c r="R27" s="4">
        <v>4</v>
      </c>
      <c r="S27" s="4">
        <v>3</v>
      </c>
      <c r="T27" s="4">
        <v>0.08</v>
      </c>
      <c r="U27" s="4"/>
      <c r="V27" s="4"/>
      <c r="W27" s="4"/>
      <c r="X27" s="4"/>
      <c r="Y27" s="4"/>
      <c r="Z27" s="4"/>
      <c r="AA27" s="4"/>
      <c r="AB27" s="28" t="str">
        <f>[1]PT!B$443</f>
        <v>1.(c)</v>
      </c>
      <c r="AC27" s="31" t="str">
        <f>[1]PT!C$443</f>
        <v>EDP - Gestão de Produção de Energia, S.A.</v>
      </c>
      <c r="AD27" s="31" t="str">
        <f>[1]PT!D$443</f>
        <v>Central Termoeléctrica de Setúbal</v>
      </c>
      <c r="AE27" s="31">
        <f>[1]PT!E$443</f>
        <v>5482</v>
      </c>
      <c r="AF27" s="31" t="str">
        <f>[1]PT!F$443</f>
        <v>Rua Principal das Praias do Sado</v>
      </c>
      <c r="AG27" s="31" t="str">
        <f>[1]PT!G$443</f>
        <v>..</v>
      </c>
      <c r="AH27" s="31" t="str">
        <f>[1]PT!H$443</f>
        <v>SETÚBAL</v>
      </c>
      <c r="AI27" s="31" t="str">
        <f>[1]PT!I$443</f>
        <v>2910-857</v>
      </c>
      <c r="AJ27" s="31">
        <f>[1]PT!J$443</f>
        <v>0</v>
      </c>
      <c r="AK27" s="31">
        <f>[1]PT!K$443</f>
        <v>0</v>
      </c>
      <c r="AL27" s="31">
        <f>[1]PT!L$443</f>
        <v>0</v>
      </c>
      <c r="AM27" s="31">
        <f>[1]PT!M$443</f>
        <v>0</v>
      </c>
      <c r="AN27" s="42" t="s">
        <v>810</v>
      </c>
    </row>
    <row r="28" spans="1:41" s="24" customFormat="1">
      <c r="A28" s="4" t="s">
        <v>9796</v>
      </c>
      <c r="B28" s="4">
        <v>2012</v>
      </c>
      <c r="C28" s="4" t="s">
        <v>10235</v>
      </c>
      <c r="D28" s="4" t="s">
        <v>10236</v>
      </c>
      <c r="E28" s="4" t="s">
        <v>49</v>
      </c>
      <c r="F28" s="4">
        <v>9</v>
      </c>
      <c r="G28" s="4" t="s">
        <v>10237</v>
      </c>
      <c r="H28" s="4" t="s">
        <v>10238</v>
      </c>
      <c r="I28" s="4" t="s">
        <v>6</v>
      </c>
      <c r="J28" s="4" t="s">
        <v>476</v>
      </c>
      <c r="K28" s="4">
        <v>1540</v>
      </c>
      <c r="L28" s="4" t="s">
        <v>8</v>
      </c>
      <c r="M28" s="4">
        <v>0</v>
      </c>
      <c r="N28" s="4">
        <v>39061.9753138448</v>
      </c>
      <c r="O28" s="4">
        <v>76.541651999999999</v>
      </c>
      <c r="P28" s="4">
        <v>0</v>
      </c>
      <c r="Q28" s="4">
        <v>0</v>
      </c>
      <c r="R28" s="4">
        <v>1637.90975213663</v>
      </c>
      <c r="S28" s="4">
        <v>1623</v>
      </c>
      <c r="T28" s="4">
        <v>52</v>
      </c>
      <c r="U28" s="4"/>
      <c r="V28" s="4"/>
      <c r="W28" s="4"/>
      <c r="X28" s="4"/>
      <c r="Y28" s="4"/>
      <c r="Z28" s="4"/>
      <c r="AA28" s="4"/>
      <c r="AB28" s="41" t="str">
        <f>[1]PT!B$458</f>
        <v>1.(c)</v>
      </c>
      <c r="AC28" s="24" t="str">
        <f>[1]PT!C$458</f>
        <v>EDP - Gestão de Produção de Energia, S.A.</v>
      </c>
      <c r="AD28" s="24" t="str">
        <f>[1]PT!D$458</f>
        <v>Central Termoeléctrica Sines</v>
      </c>
      <c r="AE28" s="24">
        <f>[1]PT!E$458</f>
        <v>5485</v>
      </c>
      <c r="AF28" s="24" t="str">
        <f>[1]PT!F$458</f>
        <v xml:space="preserve"> Apartado 46, S. Torpes</v>
      </c>
      <c r="AG28" s="24" t="str">
        <f>[1]PT!G$458</f>
        <v>..</v>
      </c>
      <c r="AH28" s="24" t="str">
        <f>[1]PT!H$458</f>
        <v>SINES</v>
      </c>
      <c r="AI28" s="24" t="str">
        <f>[1]PT!I$458</f>
        <v>7520-089</v>
      </c>
      <c r="AJ28" s="24">
        <f>[1]PT!J$458</f>
        <v>3830</v>
      </c>
      <c r="AK28" s="24">
        <f>[1]PT!K$458</f>
        <v>3830</v>
      </c>
      <c r="AL28" s="24">
        <f>[1]PT!L$458</f>
        <v>178</v>
      </c>
      <c r="AM28" s="24">
        <f>[1]PT!M$458</f>
        <v>7790</v>
      </c>
      <c r="AN28" s="23" t="s">
        <v>810</v>
      </c>
    </row>
    <row r="29" spans="1:41" s="24" customFormat="1">
      <c r="A29" s="4" t="s">
        <v>9796</v>
      </c>
      <c r="B29" s="4">
        <v>2012</v>
      </c>
      <c r="C29" s="4" t="s">
        <v>10239</v>
      </c>
      <c r="D29" s="4" t="s">
        <v>10240</v>
      </c>
      <c r="E29" s="4" t="s">
        <v>54</v>
      </c>
      <c r="F29" s="4">
        <v>10</v>
      </c>
      <c r="G29" s="4" t="s">
        <v>10241</v>
      </c>
      <c r="H29" s="4" t="s">
        <v>10238</v>
      </c>
      <c r="I29" s="4" t="s">
        <v>6</v>
      </c>
      <c r="J29" s="4" t="s">
        <v>476</v>
      </c>
      <c r="K29" s="4">
        <v>1540</v>
      </c>
      <c r="L29" s="4" t="s">
        <v>8</v>
      </c>
      <c r="M29" s="4">
        <v>0</v>
      </c>
      <c r="N29" s="4">
        <v>43678.0472085609</v>
      </c>
      <c r="O29" s="4">
        <v>80.855003999999994</v>
      </c>
      <c r="P29" s="4">
        <v>0</v>
      </c>
      <c r="Q29" s="4">
        <v>0</v>
      </c>
      <c r="R29" s="4">
        <v>2151</v>
      </c>
      <c r="S29" s="4">
        <v>2204</v>
      </c>
      <c r="T29" s="4">
        <v>127</v>
      </c>
      <c r="U29" s="4"/>
      <c r="V29" s="4"/>
      <c r="W29" s="4"/>
      <c r="X29" s="4"/>
      <c r="Y29" s="4"/>
      <c r="Z29" s="4"/>
      <c r="AA29" s="4"/>
      <c r="AB29" s="41" t="str">
        <f>[1]PT!B$458</f>
        <v>1.(c)</v>
      </c>
      <c r="AC29" s="24" t="str">
        <f>[1]PT!C$458</f>
        <v>EDP - Gestão de Produção de Energia, S.A.</v>
      </c>
      <c r="AD29" s="24" t="str">
        <f>[1]PT!D$458</f>
        <v>Central Termoeléctrica Sines</v>
      </c>
      <c r="AE29" s="24">
        <f>[1]PT!E$458</f>
        <v>5485</v>
      </c>
      <c r="AF29" s="24" t="str">
        <f>[1]PT!F$458</f>
        <v xml:space="preserve"> Apartado 46, S. Torpes</v>
      </c>
      <c r="AG29" s="24" t="str">
        <f>[1]PT!G$458</f>
        <v>..</v>
      </c>
      <c r="AH29" s="24" t="str">
        <f>[1]PT!H$458</f>
        <v>SINES</v>
      </c>
      <c r="AI29" s="24" t="str">
        <f>[1]PT!I$458</f>
        <v>7520-089</v>
      </c>
      <c r="AJ29" s="24">
        <f>[1]PT!J$458</f>
        <v>3830</v>
      </c>
      <c r="AK29" s="24">
        <f>[1]PT!K$458</f>
        <v>3830</v>
      </c>
      <c r="AL29" s="24">
        <f>[1]PT!L$458</f>
        <v>178</v>
      </c>
      <c r="AM29" s="24">
        <f>[1]PT!M$458</f>
        <v>7790</v>
      </c>
      <c r="AN29" s="23" t="s">
        <v>810</v>
      </c>
    </row>
    <row r="30" spans="1:41" s="24" customFormat="1">
      <c r="A30" s="4" t="s">
        <v>9796</v>
      </c>
      <c r="B30" s="4">
        <v>2012</v>
      </c>
      <c r="C30" s="4" t="s">
        <v>10311</v>
      </c>
      <c r="D30" s="4" t="s">
        <v>10312</v>
      </c>
      <c r="E30" s="4" t="s">
        <v>152</v>
      </c>
      <c r="F30" s="4">
        <v>31</v>
      </c>
      <c r="G30" s="4" t="s">
        <v>10313</v>
      </c>
      <c r="H30" s="4" t="s">
        <v>10238</v>
      </c>
      <c r="I30" s="4" t="s">
        <v>6</v>
      </c>
      <c r="J30" s="4" t="s">
        <v>470</v>
      </c>
      <c r="K30" s="4">
        <v>387</v>
      </c>
      <c r="L30" s="4" t="s">
        <v>27</v>
      </c>
      <c r="M30" s="4">
        <v>0</v>
      </c>
      <c r="N30" s="4">
        <v>0</v>
      </c>
      <c r="O30" s="4">
        <v>615.05590000000007</v>
      </c>
      <c r="P30" s="4">
        <v>1339.98059094</v>
      </c>
      <c r="Q30" s="4">
        <v>785.26700000000005</v>
      </c>
      <c r="R30" s="4">
        <v>104.4</v>
      </c>
      <c r="S30" s="4">
        <v>218.7</v>
      </c>
      <c r="T30" s="4">
        <v>15.5</v>
      </c>
      <c r="U30" s="4"/>
      <c r="V30" s="4"/>
      <c r="W30" s="4"/>
      <c r="X30" s="4"/>
      <c r="Y30" s="4"/>
      <c r="Z30" s="4"/>
      <c r="AA30" s="4"/>
      <c r="AB30" s="41" t="str">
        <f>[1]PT!B$463</f>
        <v>1.(c)</v>
      </c>
      <c r="AC30" s="24" t="str">
        <f>[1]PT!C$463</f>
        <v>REPSOL-Produção de Electricidade e Calor ACE</v>
      </c>
      <c r="AD30" s="24" t="str">
        <f>[1]PT!D$463</f>
        <v>Repsol-Produção de Electricidade e Calor - ACE</v>
      </c>
      <c r="AE30" s="24">
        <f>[1]PT!E$463</f>
        <v>5357</v>
      </c>
      <c r="AF30" s="24" t="str">
        <f>[1]PT!F$463</f>
        <v>Lugar de Monte-Feio Apartado - 41</v>
      </c>
      <c r="AG30" s="24" t="str">
        <f>[1]PT!G$463</f>
        <v>..</v>
      </c>
      <c r="AH30" s="24" t="str">
        <f>[1]PT!H$463</f>
        <v>SINES</v>
      </c>
      <c r="AI30" s="24" t="str">
        <f>[1]PT!I$463</f>
        <v>7520-064</v>
      </c>
      <c r="AJ30" s="24">
        <f>[1]PT!J$463</f>
        <v>199</v>
      </c>
      <c r="AK30" s="24">
        <f>[1]PT!K$463</f>
        <v>0</v>
      </c>
      <c r="AL30" s="24">
        <f>[1]PT!L$463</f>
        <v>0</v>
      </c>
      <c r="AM30" s="24">
        <f>[1]PT!M$463</f>
        <v>168</v>
      </c>
      <c r="AN30" s="42" t="s">
        <v>810</v>
      </c>
      <c r="AO30" s="31"/>
    </row>
    <row r="31" spans="1:41" s="24" customFormat="1">
      <c r="A31" s="4" t="s">
        <v>9796</v>
      </c>
      <c r="B31" s="4">
        <v>2012</v>
      </c>
      <c r="C31" s="4" t="s">
        <v>10321</v>
      </c>
      <c r="D31" s="4" t="s">
        <v>10322</v>
      </c>
      <c r="E31" s="4" t="s">
        <v>167</v>
      </c>
      <c r="F31" s="4">
        <v>34</v>
      </c>
      <c r="G31" s="4" t="s">
        <v>10323</v>
      </c>
      <c r="H31" s="4" t="s">
        <v>10238</v>
      </c>
      <c r="I31" s="4" t="s">
        <v>6</v>
      </c>
      <c r="J31" s="4" t="s">
        <v>633</v>
      </c>
      <c r="K31" s="4">
        <v>111.44</v>
      </c>
      <c r="L31" s="4" t="s">
        <v>27</v>
      </c>
      <c r="M31" s="4">
        <v>0</v>
      </c>
      <c r="N31" s="4">
        <v>0</v>
      </c>
      <c r="O31" s="4">
        <v>0</v>
      </c>
      <c r="P31" s="4">
        <v>532.72</v>
      </c>
      <c r="Q31" s="4">
        <v>0</v>
      </c>
      <c r="R31" s="4">
        <v>0</v>
      </c>
      <c r="S31" s="4">
        <v>40.758000000000003</v>
      </c>
      <c r="T31" s="4">
        <v>1.6779999999999999</v>
      </c>
      <c r="U31" s="4" t="s">
        <v>10324</v>
      </c>
      <c r="V31" s="4"/>
      <c r="W31" s="4"/>
      <c r="X31" s="4"/>
      <c r="Y31" s="4"/>
      <c r="Z31" s="4"/>
      <c r="AA31" s="4"/>
      <c r="AB31" s="28" t="str">
        <f>[1]PT!B$461</f>
        <v>1.(a)</v>
      </c>
      <c r="AC31" s="31" t="str">
        <f>[1]PT!C$461</f>
        <v>Petróleos de Portugal - PETROGAL, S.A.</v>
      </c>
      <c r="AD31" s="31" t="str">
        <f>[1]PT!D$461</f>
        <v>Refinaria de Sines</v>
      </c>
      <c r="AE31" s="31">
        <f>[1]PT!E$461</f>
        <v>5453</v>
      </c>
      <c r="AF31" s="31" t="str">
        <f>[1]PT!F$461</f>
        <v>Daldas do Meio, Apartado 15</v>
      </c>
      <c r="AG31" s="31" t="str">
        <f>[1]PT!G$461</f>
        <v>..</v>
      </c>
      <c r="AH31" s="31" t="str">
        <f>[1]PT!H$461</f>
        <v>SINES</v>
      </c>
      <c r="AI31" s="31" t="str">
        <f>[1]PT!I$461</f>
        <v>7520-999</v>
      </c>
      <c r="AJ31" s="31">
        <f>[1]PT!J$461</f>
        <v>1340</v>
      </c>
      <c r="AK31" s="31">
        <f>[1]PT!K$461</f>
        <v>10600</v>
      </c>
      <c r="AL31" s="31">
        <f>[1]PT!L$461</f>
        <v>367</v>
      </c>
      <c r="AM31" s="31">
        <f>[1]PT!M$461</f>
        <v>1900</v>
      </c>
      <c r="AN31" s="42" t="s">
        <v>810</v>
      </c>
      <c r="AO31" s="31"/>
    </row>
    <row r="32" spans="1:41" s="24" customFormat="1">
      <c r="A32" s="16" t="s">
        <v>9796</v>
      </c>
      <c r="B32" s="16">
        <v>2012</v>
      </c>
      <c r="C32" s="16" t="s">
        <v>10325</v>
      </c>
      <c r="D32" s="16" t="s">
        <v>10326</v>
      </c>
      <c r="E32" s="16" t="s">
        <v>172</v>
      </c>
      <c r="F32" s="16">
        <v>35</v>
      </c>
      <c r="G32" s="16" t="s">
        <v>10327</v>
      </c>
      <c r="H32" s="16" t="s">
        <v>10238</v>
      </c>
      <c r="I32" s="16" t="s">
        <v>34</v>
      </c>
      <c r="J32" s="16" t="s">
        <v>633</v>
      </c>
      <c r="K32" s="16">
        <v>135.28</v>
      </c>
      <c r="L32" s="16" t="s">
        <v>27</v>
      </c>
      <c r="M32" s="16">
        <v>0</v>
      </c>
      <c r="N32" s="16">
        <v>0</v>
      </c>
      <c r="O32" s="16">
        <v>931.69180901333334</v>
      </c>
      <c r="P32" s="16">
        <v>0</v>
      </c>
      <c r="Q32" s="16">
        <v>957.20976323300545</v>
      </c>
      <c r="R32" s="16">
        <v>463.10453100000001</v>
      </c>
      <c r="S32" s="16">
        <v>151.994215</v>
      </c>
      <c r="T32" s="16">
        <v>3.0540769999999999</v>
      </c>
      <c r="U32" s="16"/>
      <c r="V32" s="16"/>
      <c r="W32" s="16"/>
      <c r="X32" s="16"/>
      <c r="Y32" s="16"/>
      <c r="Z32" s="16"/>
      <c r="AA32" s="16"/>
      <c r="AB32" s="28" t="str">
        <f>[1]PT!B$461</f>
        <v>1.(a)</v>
      </c>
      <c r="AC32" s="31" t="str">
        <f>[1]PT!C$461</f>
        <v>Petróleos de Portugal - PETROGAL, S.A.</v>
      </c>
      <c r="AD32" s="31" t="str">
        <f>[1]PT!D$461</f>
        <v>Refinaria de Sines</v>
      </c>
      <c r="AE32" s="31">
        <f>[1]PT!E$461</f>
        <v>5453</v>
      </c>
      <c r="AF32" s="31" t="str">
        <f>[1]PT!F$461</f>
        <v>Daldas do Meio, Apartado 15</v>
      </c>
      <c r="AG32" s="31" t="str">
        <f>[1]PT!G$461</f>
        <v>..</v>
      </c>
      <c r="AH32" s="31" t="str">
        <f>[1]PT!H$461</f>
        <v>SINES</v>
      </c>
      <c r="AI32" s="31" t="str">
        <f>[1]PT!I$461</f>
        <v>7520-999</v>
      </c>
      <c r="AJ32" s="31">
        <f>[1]PT!J$461</f>
        <v>1340</v>
      </c>
      <c r="AK32" s="31">
        <f>[1]PT!K$461</f>
        <v>10600</v>
      </c>
      <c r="AL32" s="31">
        <f>[1]PT!L$461</f>
        <v>367</v>
      </c>
      <c r="AM32" s="31">
        <f>[1]PT!M$461</f>
        <v>1900</v>
      </c>
      <c r="AN32" s="42" t="s">
        <v>810</v>
      </c>
      <c r="AO32" s="31"/>
    </row>
    <row r="33" spans="1:41" s="35" customFormat="1">
      <c r="A33" s="1" t="s">
        <v>9796</v>
      </c>
      <c r="B33" s="1">
        <v>2012</v>
      </c>
      <c r="C33" s="1" t="s">
        <v>10307</v>
      </c>
      <c r="D33" s="1" t="s">
        <v>10308</v>
      </c>
      <c r="E33" s="1" t="s">
        <v>148</v>
      </c>
      <c r="F33" s="1">
        <v>30</v>
      </c>
      <c r="G33" s="1" t="s">
        <v>10309</v>
      </c>
      <c r="H33" s="1" t="s">
        <v>10310</v>
      </c>
      <c r="I33" s="1" t="s">
        <v>14</v>
      </c>
      <c r="J33" s="1" t="s">
        <v>476</v>
      </c>
      <c r="K33" s="1">
        <v>554</v>
      </c>
      <c r="L33" s="1" t="s">
        <v>27</v>
      </c>
      <c r="M33" s="1">
        <v>0</v>
      </c>
      <c r="N33" s="1">
        <v>0</v>
      </c>
      <c r="O33" s="1">
        <v>2.1239320284000098</v>
      </c>
      <c r="P33" s="1">
        <v>0</v>
      </c>
      <c r="Q33" s="1">
        <v>0</v>
      </c>
      <c r="R33" s="1">
        <v>9.8699999999999996E-2</v>
      </c>
      <c r="S33" s="1">
        <v>0.74099999999999999</v>
      </c>
      <c r="T33" s="1">
        <v>6.3500000000000001E-2</v>
      </c>
      <c r="U33" s="1"/>
      <c r="V33" s="1"/>
      <c r="W33" s="1"/>
      <c r="X33" s="1"/>
      <c r="Y33" s="1"/>
      <c r="Z33" s="1"/>
      <c r="AA33" s="1"/>
      <c r="AB33" s="40"/>
      <c r="AN33" s="98"/>
      <c r="AO33" s="67"/>
    </row>
    <row r="34" spans="1:41" s="24" customFormat="1">
      <c r="A34" s="4" t="s">
        <v>9796</v>
      </c>
      <c r="B34" s="4">
        <v>2012</v>
      </c>
      <c r="C34" s="4" t="s">
        <v>10228</v>
      </c>
      <c r="D34" s="4" t="s">
        <v>10229</v>
      </c>
      <c r="E34" s="4" t="s">
        <v>41</v>
      </c>
      <c r="F34" s="4">
        <v>7</v>
      </c>
      <c r="G34" s="4" t="s">
        <v>10230</v>
      </c>
      <c r="H34" s="4" t="s">
        <v>10231</v>
      </c>
      <c r="I34" s="4" t="s">
        <v>34</v>
      </c>
      <c r="J34" s="4" t="s">
        <v>15</v>
      </c>
      <c r="K34" s="4">
        <v>89</v>
      </c>
      <c r="L34" s="4" t="s">
        <v>27</v>
      </c>
      <c r="M34" s="4">
        <v>0</v>
      </c>
      <c r="N34" s="4">
        <v>0</v>
      </c>
      <c r="O34" s="4">
        <v>0</v>
      </c>
      <c r="P34" s="4">
        <v>2378.6</v>
      </c>
      <c r="Q34" s="4">
        <v>0</v>
      </c>
      <c r="R34" s="4">
        <v>46</v>
      </c>
      <c r="S34" s="4">
        <v>61.5</v>
      </c>
      <c r="T34" s="4">
        <v>5</v>
      </c>
      <c r="U34" s="4"/>
      <c r="V34" s="4"/>
      <c r="W34" s="4"/>
      <c r="X34" s="4"/>
      <c r="Y34" s="4"/>
      <c r="Z34" s="4"/>
      <c r="AA34" s="4"/>
      <c r="AB34" s="28" t="str">
        <f>[1]PT!B$514</f>
        <v>6.(a)</v>
      </c>
      <c r="AC34" s="31" t="str">
        <f>[1]PT!C$514</f>
        <v>Europa&amp;c Kraft Viana</v>
      </c>
      <c r="AD34" s="31" t="str">
        <f>[1]PT!D$514</f>
        <v>Europa&amp;c Kraft Viana</v>
      </c>
      <c r="AE34" s="31">
        <f>[1]PT!E$514</f>
        <v>5389</v>
      </c>
      <c r="AF34" s="31" t="str">
        <f>[1]PT!F$514</f>
        <v>Apartado 550</v>
      </c>
      <c r="AG34" s="31" t="str">
        <f>[1]PT!G$514</f>
        <v>..</v>
      </c>
      <c r="AH34" s="31" t="str">
        <f>[1]PT!H$514</f>
        <v>VIANA DO CASTELO</v>
      </c>
      <c r="AI34" s="31" t="str">
        <f>[1]PT!I$514</f>
        <v>4905-261</v>
      </c>
      <c r="AJ34" s="31">
        <f>[1]PT!J$514</f>
        <v>939</v>
      </c>
      <c r="AK34" s="31">
        <f>[1]PT!K$514</f>
        <v>0</v>
      </c>
      <c r="AL34" s="31">
        <f>[1]PT!L$514</f>
        <v>264</v>
      </c>
      <c r="AM34" s="31">
        <f>[1]PT!M$514</f>
        <v>658</v>
      </c>
      <c r="AN34" s="42" t="s">
        <v>810</v>
      </c>
      <c r="AO34" s="31"/>
    </row>
    <row r="35" spans="1:41" s="31" customFormat="1">
      <c r="A35" s="4" t="s">
        <v>9796</v>
      </c>
      <c r="B35" s="4">
        <v>2012</v>
      </c>
      <c r="C35" s="4" t="s">
        <v>10232</v>
      </c>
      <c r="D35" s="4" t="s">
        <v>10233</v>
      </c>
      <c r="E35" s="4" t="s">
        <v>45</v>
      </c>
      <c r="F35" s="4">
        <v>8</v>
      </c>
      <c r="G35" s="4" t="s">
        <v>10234</v>
      </c>
      <c r="H35" s="4" t="s">
        <v>10231</v>
      </c>
      <c r="I35" s="4" t="s">
        <v>34</v>
      </c>
      <c r="J35" s="4" t="s">
        <v>15</v>
      </c>
      <c r="K35" s="4">
        <v>89</v>
      </c>
      <c r="L35" s="4" t="s">
        <v>27</v>
      </c>
      <c r="M35" s="4">
        <v>0</v>
      </c>
      <c r="N35" s="4">
        <v>0</v>
      </c>
      <c r="O35" s="4">
        <v>0</v>
      </c>
      <c r="P35" s="4">
        <v>2353.1</v>
      </c>
      <c r="Q35" s="4">
        <v>0</v>
      </c>
      <c r="R35" s="4">
        <v>48</v>
      </c>
      <c r="S35" s="4">
        <v>39.299999999999997</v>
      </c>
      <c r="T35" s="4">
        <v>7</v>
      </c>
      <c r="U35" s="4"/>
      <c r="V35" s="4"/>
      <c r="W35" s="4"/>
      <c r="X35" s="4"/>
      <c r="Y35" s="4"/>
      <c r="Z35" s="4"/>
      <c r="AA35" s="4"/>
      <c r="AB35" s="28" t="str">
        <f>[1]PT!B$514</f>
        <v>6.(a)</v>
      </c>
      <c r="AC35" s="31" t="str">
        <f>[1]PT!C$514</f>
        <v>Europa&amp;c Kraft Viana</v>
      </c>
      <c r="AD35" s="31" t="str">
        <f>[1]PT!D$514</f>
        <v>Europa&amp;c Kraft Viana</v>
      </c>
      <c r="AE35" s="31">
        <f>[1]PT!E$514</f>
        <v>5389</v>
      </c>
      <c r="AF35" s="31" t="str">
        <f>[1]PT!F$514</f>
        <v>Apartado 550</v>
      </c>
      <c r="AG35" s="31" t="str">
        <f>[1]PT!G$514</f>
        <v>..</v>
      </c>
      <c r="AH35" s="31" t="str">
        <f>[1]PT!H$514</f>
        <v>VIANA DO CASTELO</v>
      </c>
      <c r="AI35" s="31" t="str">
        <f>[1]PT!I$514</f>
        <v>4905-261</v>
      </c>
      <c r="AJ35" s="31">
        <f>[1]PT!J$514</f>
        <v>939</v>
      </c>
      <c r="AK35" s="31">
        <f>[1]PT!K$514</f>
        <v>0</v>
      </c>
      <c r="AL35" s="31">
        <f>[1]PT!L$514</f>
        <v>264</v>
      </c>
      <c r="AM35" s="31">
        <f>[1]PT!M$514</f>
        <v>658</v>
      </c>
      <c r="AN35" s="42" t="s">
        <v>810</v>
      </c>
    </row>
    <row r="36" spans="1:41" s="31" customFormat="1">
      <c r="A36" s="4" t="s">
        <v>9796</v>
      </c>
      <c r="B36" s="4">
        <v>2012</v>
      </c>
      <c r="C36" s="4" t="s">
        <v>10282</v>
      </c>
      <c r="D36" s="4" t="s">
        <v>10283</v>
      </c>
      <c r="E36" s="4" t="s">
        <v>118</v>
      </c>
      <c r="F36" s="4">
        <v>23</v>
      </c>
      <c r="G36" s="4" t="s">
        <v>10284</v>
      </c>
      <c r="H36" s="4" t="s">
        <v>10285</v>
      </c>
      <c r="I36" s="4" t="s">
        <v>34</v>
      </c>
      <c r="J36" s="4" t="s">
        <v>476</v>
      </c>
      <c r="K36" s="4">
        <v>747</v>
      </c>
      <c r="L36" s="4" t="s">
        <v>27</v>
      </c>
      <c r="M36" s="4">
        <v>0</v>
      </c>
      <c r="N36" s="4">
        <v>0</v>
      </c>
      <c r="O36" s="4">
        <v>0</v>
      </c>
      <c r="P36" s="4">
        <v>6803.0734816308504</v>
      </c>
      <c r="Q36" s="4">
        <v>0</v>
      </c>
      <c r="R36" s="4">
        <v>0</v>
      </c>
      <c r="S36" s="4">
        <v>143.28096168755309</v>
      </c>
      <c r="T36" s="4">
        <v>3.2919999999999998</v>
      </c>
      <c r="U36" s="4"/>
      <c r="V36" s="4"/>
      <c r="W36" s="4"/>
      <c r="X36" s="4"/>
      <c r="Y36" s="4"/>
      <c r="Z36" s="4"/>
      <c r="AA36" s="4"/>
      <c r="AB36" s="41" t="str">
        <f>[1]PT!B$184</f>
        <v>1.(c)</v>
      </c>
      <c r="AC36" s="24" t="str">
        <f>[1]PT!C$184</f>
        <v>EDP - Gestão de Produção de Energia, S.A.</v>
      </c>
      <c r="AD36" s="24" t="str">
        <f>[1]PT!D$184</f>
        <v>Central Termoeléctrica de Lares</v>
      </c>
      <c r="AE36" s="24">
        <f>[1]PT!E$184</f>
        <v>133888</v>
      </c>
      <c r="AF36" s="24" t="str">
        <f>[1]PT!F$184</f>
        <v>Avenida da Beira Rio Lares</v>
      </c>
      <c r="AG36" s="24" t="str">
        <f>[1]PT!G$184</f>
        <v>..</v>
      </c>
      <c r="AH36" s="24" t="str">
        <f>[1]PT!H$184</f>
        <v>FIGUEIRA DA FOZ</v>
      </c>
      <c r="AI36" s="24" t="str">
        <f>[1]PT!I$184</f>
        <v>3090-648</v>
      </c>
      <c r="AJ36" s="24">
        <f>[1]PT!J$184</f>
        <v>198</v>
      </c>
      <c r="AK36" s="24">
        <f>[1]PT!K$184</f>
        <v>0</v>
      </c>
      <c r="AL36" s="24">
        <f>[1]PT!L$184</f>
        <v>0</v>
      </c>
      <c r="AM36" s="24">
        <f>[1]PT!M$184</f>
        <v>522</v>
      </c>
      <c r="AN36" s="23" t="s">
        <v>810</v>
      </c>
      <c r="AO36" s="24"/>
    </row>
    <row r="37" spans="1:41" s="32" customFormat="1" ht="15" thickBot="1">
      <c r="A37" s="33" t="s">
        <v>9796</v>
      </c>
      <c r="B37" s="33">
        <v>2012</v>
      </c>
      <c r="C37" s="33" t="s">
        <v>10286</v>
      </c>
      <c r="D37" s="33" t="s">
        <v>10287</v>
      </c>
      <c r="E37" s="33" t="s">
        <v>122</v>
      </c>
      <c r="F37" s="33">
        <v>24</v>
      </c>
      <c r="G37" s="33" t="s">
        <v>10288</v>
      </c>
      <c r="H37" s="33" t="s">
        <v>10285</v>
      </c>
      <c r="I37" s="33" t="s">
        <v>34</v>
      </c>
      <c r="J37" s="33" t="s">
        <v>476</v>
      </c>
      <c r="K37" s="33">
        <v>747</v>
      </c>
      <c r="L37" s="33" t="s">
        <v>27</v>
      </c>
      <c r="M37" s="33">
        <v>0</v>
      </c>
      <c r="N37" s="33">
        <v>0</v>
      </c>
      <c r="O37" s="33">
        <v>0</v>
      </c>
      <c r="P37" s="33">
        <v>2310.54887372136</v>
      </c>
      <c r="Q37" s="33">
        <v>0</v>
      </c>
      <c r="R37" s="33">
        <v>0</v>
      </c>
      <c r="S37" s="33">
        <v>48</v>
      </c>
      <c r="T37" s="33">
        <v>0.98</v>
      </c>
      <c r="U37" s="33"/>
      <c r="V37" s="33"/>
      <c r="W37" s="33"/>
      <c r="X37" s="33"/>
      <c r="Y37" s="33"/>
      <c r="Z37" s="33"/>
      <c r="AA37" s="33"/>
      <c r="AB37" s="93" t="str">
        <f>[1]PT!B$184</f>
        <v>1.(c)</v>
      </c>
      <c r="AC37" s="45" t="str">
        <f>[1]PT!C$184</f>
        <v>EDP - Gestão de Produção de Energia, S.A.</v>
      </c>
      <c r="AD37" s="45" t="str">
        <f>[1]PT!D$184</f>
        <v>Central Termoeléctrica de Lares</v>
      </c>
      <c r="AE37" s="45">
        <f>[1]PT!E$184</f>
        <v>133888</v>
      </c>
      <c r="AF37" s="45" t="str">
        <f>[1]PT!F$184</f>
        <v>Avenida da Beira Rio Lares</v>
      </c>
      <c r="AG37" s="45" t="str">
        <f>[1]PT!G$184</f>
        <v>..</v>
      </c>
      <c r="AH37" s="45" t="str">
        <f>[1]PT!H$184</f>
        <v>FIGUEIRA DA FOZ</v>
      </c>
      <c r="AI37" s="45" t="str">
        <f>[1]PT!I$184</f>
        <v>3090-648</v>
      </c>
      <c r="AJ37" s="45">
        <f>[1]PT!J$184</f>
        <v>198</v>
      </c>
      <c r="AK37" s="45">
        <f>[1]PT!K$184</f>
        <v>0</v>
      </c>
      <c r="AL37" s="45">
        <f>[1]PT!L$184</f>
        <v>0</v>
      </c>
      <c r="AM37" s="45">
        <f>[1]PT!M$184</f>
        <v>522</v>
      </c>
      <c r="AN37" s="23" t="s">
        <v>810</v>
      </c>
      <c r="AO37" s="24"/>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48">
        <f>COUNTA($AN$3:$AN$37)+COUNTBLANK($AN$3:$AN$37)</f>
        <v>35</v>
      </c>
      <c r="AO38" s="49" t="s">
        <v>4171</v>
      </c>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50">
        <f>COUNTIF($AN$3:$AN$37,"p")</f>
        <v>0</v>
      </c>
      <c r="AO39" s="51" t="s">
        <v>808</v>
      </c>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50">
        <f>COUNTIF($AN$3:$AN$37,"n")</f>
        <v>23</v>
      </c>
      <c r="AO40" s="51" t="s">
        <v>810</v>
      </c>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50">
        <f>COUNTIF($AN$3:$AN$37,"m")</f>
        <v>11</v>
      </c>
      <c r="AO41" s="51" t="s">
        <v>809</v>
      </c>
    </row>
    <row r="42" spans="1:41" s="67" customFormat="1" ht="15" thickBo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52">
        <f>COUNTIF($AN$3:$AN$37,"l")</f>
        <v>0</v>
      </c>
      <c r="AO42" s="53" t="s">
        <v>12971</v>
      </c>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37">
    <sortCondition ref="H3:H37"/>
  </sortState>
  <mergeCells count="3">
    <mergeCell ref="A1:H1"/>
    <mergeCell ref="AC1:AI1"/>
    <mergeCell ref="AN1:AN2"/>
  </mergeCells>
  <pageMargins left="0.7" right="0.7" top="0.78740157499999996" bottom="0.78740157499999996" header="0.3" footer="0.3"/>
  <legacyDrawing r:id="rId1"/>
</worksheet>
</file>

<file path=xl/worksheets/sheet23.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3.44140625" customWidth="1"/>
    <col min="2" max="2" width="5.33203125" customWidth="1"/>
    <col min="3" max="3" width="5.44140625" customWidth="1"/>
    <col min="4" max="4" width="9.88671875" bestFit="1" customWidth="1"/>
    <col min="5" max="5" width="8.109375" customWidth="1"/>
    <col min="6" max="6" width="4" customWidth="1"/>
    <col min="7" max="8" width="25.441406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5.6640625" customWidth="1"/>
    <col min="20" max="20" width="11.44140625" customWidth="1"/>
    <col min="21" max="27" width="11.44140625" style="20" customWidth="1"/>
    <col min="28" max="28" width="5.5546875" style="12" customWidth="1"/>
    <col min="29" max="30" width="15" style="20" customWidth="1"/>
    <col min="31" max="31" width="4.5546875" style="20" customWidth="1"/>
    <col min="32" max="32" width="10.88671875" style="20" customWidth="1"/>
    <col min="33" max="33" width="4.33203125" style="20" customWidth="1"/>
    <col min="34" max="34" width="10.88671875" style="20" customWidth="1"/>
    <col min="35" max="35" width="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35" customFormat="1">
      <c r="A3" s="1" t="s">
        <v>9797</v>
      </c>
      <c r="B3" s="1">
        <v>2012</v>
      </c>
      <c r="C3" s="1" t="s">
        <v>10606</v>
      </c>
      <c r="D3" s="1" t="s">
        <v>10607</v>
      </c>
      <c r="E3" s="1" t="s">
        <v>358</v>
      </c>
      <c r="F3" s="1">
        <v>77</v>
      </c>
      <c r="G3" s="1" t="s">
        <v>10608</v>
      </c>
      <c r="H3" s="1" t="s">
        <v>10609</v>
      </c>
      <c r="I3" s="1" t="s">
        <v>6</v>
      </c>
      <c r="J3" s="1" t="s">
        <v>202</v>
      </c>
      <c r="K3" s="1">
        <v>56.5</v>
      </c>
      <c r="L3" s="1" t="s">
        <v>8</v>
      </c>
      <c r="M3" s="1">
        <v>0</v>
      </c>
      <c r="N3" s="1">
        <v>0</v>
      </c>
      <c r="O3" s="1">
        <v>0</v>
      </c>
      <c r="P3" s="1">
        <v>0</v>
      </c>
      <c r="Q3" s="1">
        <v>0</v>
      </c>
      <c r="R3" s="1">
        <v>0</v>
      </c>
      <c r="S3" s="1">
        <v>0</v>
      </c>
      <c r="T3" s="1">
        <v>0</v>
      </c>
      <c r="U3" s="1"/>
      <c r="V3" s="1"/>
      <c r="W3" s="1"/>
      <c r="X3" s="1"/>
      <c r="Y3" s="1"/>
      <c r="Z3" s="1"/>
      <c r="AA3" s="1"/>
      <c r="AB3" s="95"/>
      <c r="AC3" s="67"/>
      <c r="AD3" s="67"/>
      <c r="AE3" s="67"/>
      <c r="AF3" s="67"/>
      <c r="AG3" s="67"/>
      <c r="AH3" s="67"/>
      <c r="AI3" s="67"/>
      <c r="AJ3" s="67"/>
      <c r="AK3" s="67"/>
      <c r="AL3" s="67"/>
      <c r="AM3" s="67"/>
      <c r="AN3" s="98"/>
      <c r="AO3" s="67"/>
    </row>
    <row r="4" spans="1:41" s="24" customFormat="1">
      <c r="A4" s="4" t="s">
        <v>9797</v>
      </c>
      <c r="B4" s="4">
        <v>2012</v>
      </c>
      <c r="C4" s="4" t="s">
        <v>10717</v>
      </c>
      <c r="D4" s="4" t="s">
        <v>10718</v>
      </c>
      <c r="E4" s="4" t="s">
        <v>1456</v>
      </c>
      <c r="F4" s="4">
        <v>106</v>
      </c>
      <c r="G4" s="4" t="s">
        <v>10719</v>
      </c>
      <c r="H4" s="4" t="s">
        <v>10720</v>
      </c>
      <c r="I4" s="4" t="s">
        <v>6</v>
      </c>
      <c r="J4" s="4" t="s">
        <v>15</v>
      </c>
      <c r="K4" s="4">
        <v>57</v>
      </c>
      <c r="L4" s="4" t="s">
        <v>8</v>
      </c>
      <c r="M4" s="4">
        <v>0</v>
      </c>
      <c r="N4" s="4">
        <v>0</v>
      </c>
      <c r="O4" s="4">
        <v>0</v>
      </c>
      <c r="P4" s="4">
        <v>12.013999999999999</v>
      </c>
      <c r="Q4" s="4">
        <v>0</v>
      </c>
      <c r="R4" s="4">
        <v>3.0000000000000001E-3</v>
      </c>
      <c r="S4" s="4">
        <v>1.024</v>
      </c>
      <c r="T4" s="4">
        <v>1.03E-2</v>
      </c>
      <c r="U4" s="4"/>
      <c r="V4" s="4"/>
      <c r="W4" s="4"/>
      <c r="X4" s="4"/>
      <c r="Y4" s="4"/>
      <c r="Z4" s="4"/>
      <c r="AA4" s="4"/>
      <c r="AB4" s="28" t="str">
        <f>[1]RO!B$12</f>
        <v>1.(c)</v>
      </c>
      <c r="AC4" s="31" t="str">
        <f>[1]RO!C$12</f>
        <v>SC CET ARAD SA</v>
      </c>
      <c r="AD4" s="31" t="str">
        <f>[1]RO!D$12</f>
        <v>SC CET Arad SA - pe lignit</v>
      </c>
      <c r="AE4" s="31">
        <f>[1]RO!E$12</f>
        <v>167405</v>
      </c>
      <c r="AF4" s="31" t="str">
        <f>[1]RO!F$12</f>
        <v>6 Vanatori FN</v>
      </c>
      <c r="AG4" s="31" t="str">
        <f>[1]RO!G$12</f>
        <v/>
      </c>
      <c r="AH4" s="31" t="str">
        <f>[1]RO!H$12</f>
        <v>Arad</v>
      </c>
      <c r="AI4" s="31" t="str">
        <f>[1]RO!I$12</f>
        <v>310162</v>
      </c>
      <c r="AJ4" s="31">
        <f>[1]RO!J$12</f>
        <v>402</v>
      </c>
      <c r="AK4" s="31">
        <f>[1]RO!K$12</f>
        <v>7770</v>
      </c>
      <c r="AL4" s="31">
        <f>[1]RO!L$12</f>
        <v>101</v>
      </c>
      <c r="AM4" s="31">
        <f>[1]RO!M$12</f>
        <v>365</v>
      </c>
      <c r="AN4" s="42" t="s">
        <v>810</v>
      </c>
      <c r="AO4" s="31"/>
    </row>
    <row r="5" spans="1:41" s="24" customFormat="1">
      <c r="A5" s="4" t="s">
        <v>9797</v>
      </c>
      <c r="B5" s="4">
        <v>2012</v>
      </c>
      <c r="C5" s="4" t="s">
        <v>10721</v>
      </c>
      <c r="D5" s="4" t="s">
        <v>10722</v>
      </c>
      <c r="E5" s="4" t="s">
        <v>1461</v>
      </c>
      <c r="F5" s="4">
        <v>107</v>
      </c>
      <c r="G5" s="4" t="s">
        <v>10723</v>
      </c>
      <c r="H5" s="4" t="s">
        <v>10720</v>
      </c>
      <c r="I5" s="4" t="s">
        <v>6</v>
      </c>
      <c r="J5" s="4" t="s">
        <v>15</v>
      </c>
      <c r="K5" s="4">
        <v>73</v>
      </c>
      <c r="L5" s="4" t="s">
        <v>8</v>
      </c>
      <c r="M5" s="4">
        <v>0</v>
      </c>
      <c r="N5" s="4">
        <v>0</v>
      </c>
      <c r="O5" s="4">
        <v>0</v>
      </c>
      <c r="P5" s="4">
        <v>1.591</v>
      </c>
      <c r="Q5" s="4">
        <v>0</v>
      </c>
      <c r="R5" s="4">
        <v>0</v>
      </c>
      <c r="S5" s="4">
        <v>0.13400000000000001</v>
      </c>
      <c r="T5" s="4">
        <v>1.4E-3</v>
      </c>
      <c r="U5" s="4"/>
      <c r="V5" s="4"/>
      <c r="W5" s="4"/>
      <c r="X5" s="4"/>
      <c r="Y5" s="4"/>
      <c r="Z5" s="4"/>
      <c r="AA5" s="4"/>
      <c r="AB5" s="28" t="str">
        <f>[1]RO!B$12</f>
        <v>1.(c)</v>
      </c>
      <c r="AC5" s="31" t="str">
        <f>[1]RO!C$12</f>
        <v>SC CET ARAD SA</v>
      </c>
      <c r="AD5" s="31" t="str">
        <f>[1]RO!D$12</f>
        <v>SC CET Arad SA - pe lignit</v>
      </c>
      <c r="AE5" s="31">
        <f>[1]RO!E$12</f>
        <v>167405</v>
      </c>
      <c r="AF5" s="31" t="str">
        <f>[1]RO!F$12</f>
        <v>6 Vanatori FN</v>
      </c>
      <c r="AG5" s="31" t="str">
        <f>[1]RO!G$12</f>
        <v/>
      </c>
      <c r="AH5" s="31" t="str">
        <f>[1]RO!H$12</f>
        <v>Arad</v>
      </c>
      <c r="AI5" s="31" t="str">
        <f>[1]RO!I$12</f>
        <v>310162</v>
      </c>
      <c r="AJ5" s="31">
        <f>[1]RO!J$12</f>
        <v>402</v>
      </c>
      <c r="AK5" s="31">
        <f>[1]RO!K$12</f>
        <v>7770</v>
      </c>
      <c r="AL5" s="31">
        <f>[1]RO!L$12</f>
        <v>101</v>
      </c>
      <c r="AM5" s="31">
        <f>[1]RO!M$12</f>
        <v>365</v>
      </c>
      <c r="AN5" s="42" t="s">
        <v>810</v>
      </c>
      <c r="AO5" s="31"/>
    </row>
    <row r="6" spans="1:41" s="24" customFormat="1">
      <c r="A6" s="4" t="s">
        <v>9797</v>
      </c>
      <c r="B6" s="4">
        <v>2012</v>
      </c>
      <c r="C6" s="4" t="s">
        <v>10724</v>
      </c>
      <c r="D6" s="4" t="s">
        <v>10725</v>
      </c>
      <c r="E6" s="4" t="s">
        <v>1467</v>
      </c>
      <c r="F6" s="4">
        <v>108</v>
      </c>
      <c r="G6" s="4" t="s">
        <v>10726</v>
      </c>
      <c r="H6" s="4" t="s">
        <v>10720</v>
      </c>
      <c r="I6" s="4" t="s">
        <v>6</v>
      </c>
      <c r="J6" s="4" t="s">
        <v>202</v>
      </c>
      <c r="K6" s="4">
        <v>116</v>
      </c>
      <c r="L6" s="4" t="s">
        <v>8</v>
      </c>
      <c r="M6" s="4">
        <v>0</v>
      </c>
      <c r="N6" s="4">
        <v>0</v>
      </c>
      <c r="O6" s="4">
        <v>0</v>
      </c>
      <c r="P6" s="4">
        <v>122.876</v>
      </c>
      <c r="Q6" s="4">
        <v>0</v>
      </c>
      <c r="R6" s="4">
        <v>3.6700000000000003E-2</v>
      </c>
      <c r="S6" s="4">
        <v>10.872999999999999</v>
      </c>
      <c r="T6" s="4">
        <v>0.11</v>
      </c>
      <c r="U6" s="4"/>
      <c r="V6" s="4"/>
      <c r="W6" s="4"/>
      <c r="X6" s="4"/>
      <c r="Y6" s="4"/>
      <c r="Z6" s="4"/>
      <c r="AA6" s="4"/>
      <c r="AB6" s="28" t="str">
        <f>[1]RO!B$12</f>
        <v>1.(c)</v>
      </c>
      <c r="AC6" s="31" t="str">
        <f>[1]RO!C$12</f>
        <v>SC CET ARAD SA</v>
      </c>
      <c r="AD6" s="31" t="str">
        <f>[1]RO!D$12</f>
        <v>SC CET Arad SA - pe lignit</v>
      </c>
      <c r="AE6" s="31">
        <f>[1]RO!E$12</f>
        <v>167405</v>
      </c>
      <c r="AF6" s="31" t="str">
        <f>[1]RO!F$12</f>
        <v>6 Vanatori FN</v>
      </c>
      <c r="AG6" s="31" t="str">
        <f>[1]RO!G$12</f>
        <v/>
      </c>
      <c r="AH6" s="31" t="str">
        <f>[1]RO!H$12</f>
        <v>Arad</v>
      </c>
      <c r="AI6" s="31" t="str">
        <f>[1]RO!I$12</f>
        <v>310162</v>
      </c>
      <c r="AJ6" s="31">
        <f>[1]RO!J$12</f>
        <v>402</v>
      </c>
      <c r="AK6" s="31">
        <f>[1]RO!K$12</f>
        <v>7770</v>
      </c>
      <c r="AL6" s="31">
        <f>[1]RO!L$12</f>
        <v>101</v>
      </c>
      <c r="AM6" s="31">
        <f>[1]RO!M$12</f>
        <v>365</v>
      </c>
      <c r="AN6" s="42" t="s">
        <v>810</v>
      </c>
      <c r="AO6" s="31"/>
    </row>
    <row r="7" spans="1:41" s="24" customFormat="1">
      <c r="A7" s="4" t="s">
        <v>9797</v>
      </c>
      <c r="B7" s="4">
        <v>2012</v>
      </c>
      <c r="C7" s="4" t="s">
        <v>10727</v>
      </c>
      <c r="D7" s="4" t="s">
        <v>10728</v>
      </c>
      <c r="E7" s="4" t="s">
        <v>1854</v>
      </c>
      <c r="F7" s="4">
        <v>109</v>
      </c>
      <c r="G7" s="4" t="s">
        <v>10729</v>
      </c>
      <c r="H7" s="4" t="s">
        <v>10720</v>
      </c>
      <c r="I7" s="4" t="s">
        <v>6</v>
      </c>
      <c r="J7" s="4" t="s">
        <v>202</v>
      </c>
      <c r="K7" s="4">
        <v>116</v>
      </c>
      <c r="L7" s="4" t="s">
        <v>8</v>
      </c>
      <c r="M7" s="4">
        <v>0</v>
      </c>
      <c r="N7" s="4">
        <v>0</v>
      </c>
      <c r="O7" s="4">
        <v>0</v>
      </c>
      <c r="P7" s="4">
        <v>32.380000000000003</v>
      </c>
      <c r="Q7" s="4">
        <v>0</v>
      </c>
      <c r="R7" s="4">
        <v>9.1999999999999998E-3</v>
      </c>
      <c r="S7" s="4">
        <v>2.7315</v>
      </c>
      <c r="T7" s="4">
        <v>2.76E-2</v>
      </c>
      <c r="U7" s="4"/>
      <c r="V7" s="4"/>
      <c r="W7" s="4"/>
      <c r="X7" s="4"/>
      <c r="Y7" s="4"/>
      <c r="Z7" s="4"/>
      <c r="AA7" s="4"/>
      <c r="AB7" s="28" t="str">
        <f>[1]RO!B$12</f>
        <v>1.(c)</v>
      </c>
      <c r="AC7" s="31" t="str">
        <f>[1]RO!C$12</f>
        <v>SC CET ARAD SA</v>
      </c>
      <c r="AD7" s="31" t="str">
        <f>[1]RO!D$12</f>
        <v>SC CET Arad SA - pe lignit</v>
      </c>
      <c r="AE7" s="31">
        <f>[1]RO!E$12</f>
        <v>167405</v>
      </c>
      <c r="AF7" s="31" t="str">
        <f>[1]RO!F$12</f>
        <v>6 Vanatori FN</v>
      </c>
      <c r="AG7" s="31" t="str">
        <f>[1]RO!G$12</f>
        <v/>
      </c>
      <c r="AH7" s="31" t="str">
        <f>[1]RO!H$12</f>
        <v>Arad</v>
      </c>
      <c r="AI7" s="31" t="str">
        <f>[1]RO!I$12</f>
        <v>310162</v>
      </c>
      <c r="AJ7" s="31">
        <f>[1]RO!J$12</f>
        <v>402</v>
      </c>
      <c r="AK7" s="31">
        <f>[1]RO!K$12</f>
        <v>7770</v>
      </c>
      <c r="AL7" s="31">
        <f>[1]RO!L$12</f>
        <v>101</v>
      </c>
      <c r="AM7" s="31">
        <f>[1]RO!M$12</f>
        <v>365</v>
      </c>
      <c r="AN7" s="42" t="s">
        <v>810</v>
      </c>
      <c r="AO7" s="31"/>
    </row>
    <row r="8" spans="1:41" s="24" customFormat="1">
      <c r="A8" s="4" t="s">
        <v>9797</v>
      </c>
      <c r="B8" s="4">
        <v>2012</v>
      </c>
      <c r="C8" s="4" t="s">
        <v>10730</v>
      </c>
      <c r="D8" s="4" t="s">
        <v>10731</v>
      </c>
      <c r="E8" s="4" t="s">
        <v>1858</v>
      </c>
      <c r="F8" s="4">
        <v>110</v>
      </c>
      <c r="G8" s="4" t="s">
        <v>10732</v>
      </c>
      <c r="H8" s="4" t="s">
        <v>10720</v>
      </c>
      <c r="I8" s="4" t="s">
        <v>6</v>
      </c>
      <c r="J8" s="4" t="s">
        <v>202</v>
      </c>
      <c r="K8" s="4">
        <v>116</v>
      </c>
      <c r="L8" s="4" t="s">
        <v>8</v>
      </c>
      <c r="M8" s="4">
        <v>0</v>
      </c>
      <c r="N8" s="4">
        <v>0</v>
      </c>
      <c r="O8" s="4">
        <v>0</v>
      </c>
      <c r="P8" s="4">
        <v>0</v>
      </c>
      <c r="Q8" s="4">
        <v>0</v>
      </c>
      <c r="R8" s="4">
        <v>0</v>
      </c>
      <c r="S8" s="4">
        <v>0</v>
      </c>
      <c r="T8" s="4">
        <v>0</v>
      </c>
      <c r="U8" s="4"/>
      <c r="V8" s="4"/>
      <c r="W8" s="4"/>
      <c r="X8" s="4"/>
      <c r="Y8" s="4"/>
      <c r="Z8" s="4"/>
      <c r="AA8" s="4"/>
      <c r="AB8" s="28" t="str">
        <f>[1]RO!B$12</f>
        <v>1.(c)</v>
      </c>
      <c r="AC8" s="31" t="str">
        <f>[1]RO!C$12</f>
        <v>SC CET ARAD SA</v>
      </c>
      <c r="AD8" s="31" t="str">
        <f>[1]RO!D$12</f>
        <v>SC CET Arad SA - pe lignit</v>
      </c>
      <c r="AE8" s="31">
        <f>[1]RO!E$12</f>
        <v>167405</v>
      </c>
      <c r="AF8" s="31" t="str">
        <f>[1]RO!F$12</f>
        <v>6 Vanatori FN</v>
      </c>
      <c r="AG8" s="31" t="str">
        <f>[1]RO!G$12</f>
        <v/>
      </c>
      <c r="AH8" s="31" t="str">
        <f>[1]RO!H$12</f>
        <v>Arad</v>
      </c>
      <c r="AI8" s="31" t="str">
        <f>[1]RO!I$12</f>
        <v>310162</v>
      </c>
      <c r="AJ8" s="31">
        <f>[1]RO!J$12</f>
        <v>402</v>
      </c>
      <c r="AK8" s="31">
        <f>[1]RO!K$12</f>
        <v>7770</v>
      </c>
      <c r="AL8" s="31">
        <f>[1]RO!L$12</f>
        <v>101</v>
      </c>
      <c r="AM8" s="31">
        <f>[1]RO!M$12</f>
        <v>365</v>
      </c>
      <c r="AN8" s="42" t="s">
        <v>810</v>
      </c>
      <c r="AO8" s="31"/>
    </row>
    <row r="9" spans="1:41" s="24" customFormat="1">
      <c r="A9" s="4" t="s">
        <v>9797</v>
      </c>
      <c r="B9" s="4">
        <v>2012</v>
      </c>
      <c r="C9" s="4" t="s">
        <v>10733</v>
      </c>
      <c r="D9" s="4" t="s">
        <v>10734</v>
      </c>
      <c r="E9" s="4" t="s">
        <v>1862</v>
      </c>
      <c r="F9" s="4">
        <v>111</v>
      </c>
      <c r="G9" s="4" t="s">
        <v>10735</v>
      </c>
      <c r="H9" s="4" t="s">
        <v>10720</v>
      </c>
      <c r="I9" s="4" t="s">
        <v>6</v>
      </c>
      <c r="J9" s="4" t="s">
        <v>202</v>
      </c>
      <c r="K9" s="4">
        <v>116</v>
      </c>
      <c r="L9" s="4" t="s">
        <v>8</v>
      </c>
      <c r="M9" s="4">
        <v>0</v>
      </c>
      <c r="N9" s="4">
        <v>0</v>
      </c>
      <c r="O9" s="4">
        <v>0</v>
      </c>
      <c r="P9" s="4">
        <v>0</v>
      </c>
      <c r="Q9" s="4">
        <v>0</v>
      </c>
      <c r="R9" s="4">
        <v>0</v>
      </c>
      <c r="S9" s="4">
        <v>0</v>
      </c>
      <c r="T9" s="4">
        <v>0</v>
      </c>
      <c r="U9" s="4"/>
      <c r="V9" s="4"/>
      <c r="W9" s="4"/>
      <c r="X9" s="4"/>
      <c r="Y9" s="4"/>
      <c r="Z9" s="4"/>
      <c r="AA9" s="4"/>
      <c r="AB9" s="28" t="str">
        <f>[1]RO!B$12</f>
        <v>1.(c)</v>
      </c>
      <c r="AC9" s="31" t="str">
        <f>[1]RO!C$12</f>
        <v>SC CET ARAD SA</v>
      </c>
      <c r="AD9" s="31" t="str">
        <f>[1]RO!D$12</f>
        <v>SC CET Arad SA - pe lignit</v>
      </c>
      <c r="AE9" s="31">
        <f>[1]RO!E$12</f>
        <v>167405</v>
      </c>
      <c r="AF9" s="31" t="str">
        <f>[1]RO!F$12</f>
        <v>6 Vanatori FN</v>
      </c>
      <c r="AG9" s="31" t="str">
        <f>[1]RO!G$12</f>
        <v/>
      </c>
      <c r="AH9" s="31" t="str">
        <f>[1]RO!H$12</f>
        <v>Arad</v>
      </c>
      <c r="AI9" s="31" t="str">
        <f>[1]RO!I$12</f>
        <v>310162</v>
      </c>
      <c r="AJ9" s="31">
        <f>[1]RO!J$12</f>
        <v>402</v>
      </c>
      <c r="AK9" s="31">
        <f>[1]RO!K$12</f>
        <v>7770</v>
      </c>
      <c r="AL9" s="31">
        <f>[1]RO!L$12</f>
        <v>101</v>
      </c>
      <c r="AM9" s="31">
        <f>[1]RO!M$12</f>
        <v>365</v>
      </c>
      <c r="AN9" s="42" t="s">
        <v>810</v>
      </c>
      <c r="AO9" s="31"/>
    </row>
    <row r="10" spans="1:41" s="24" customFormat="1">
      <c r="A10" s="4" t="s">
        <v>9797</v>
      </c>
      <c r="B10" s="4">
        <v>2012</v>
      </c>
      <c r="C10" s="4" t="s">
        <v>10736</v>
      </c>
      <c r="D10" s="4" t="s">
        <v>10737</v>
      </c>
      <c r="E10" s="4" t="s">
        <v>1866</v>
      </c>
      <c r="F10" s="4">
        <v>112</v>
      </c>
      <c r="G10" s="4" t="s">
        <v>10738</v>
      </c>
      <c r="H10" s="4" t="s">
        <v>10720</v>
      </c>
      <c r="I10" s="4" t="s">
        <v>6</v>
      </c>
      <c r="J10" s="4" t="s">
        <v>202</v>
      </c>
      <c r="K10" s="4">
        <v>116</v>
      </c>
      <c r="L10" s="4" t="s">
        <v>8</v>
      </c>
      <c r="M10" s="4">
        <v>0</v>
      </c>
      <c r="N10" s="4">
        <v>0</v>
      </c>
      <c r="O10" s="4">
        <v>0</v>
      </c>
      <c r="P10" s="4">
        <v>0</v>
      </c>
      <c r="Q10" s="4">
        <v>0</v>
      </c>
      <c r="R10" s="4">
        <v>0</v>
      </c>
      <c r="S10" s="4">
        <v>0</v>
      </c>
      <c r="T10" s="4">
        <v>0</v>
      </c>
      <c r="U10" s="4"/>
      <c r="V10" s="4"/>
      <c r="W10" s="4"/>
      <c r="X10" s="4"/>
      <c r="Y10" s="4"/>
      <c r="Z10" s="4"/>
      <c r="AA10" s="4"/>
      <c r="AB10" s="28" t="str">
        <f>[1]RO!B$12</f>
        <v>1.(c)</v>
      </c>
      <c r="AC10" s="31" t="str">
        <f>[1]RO!C$12</f>
        <v>SC CET ARAD SA</v>
      </c>
      <c r="AD10" s="31" t="str">
        <f>[1]RO!D$12</f>
        <v>SC CET Arad SA - pe lignit</v>
      </c>
      <c r="AE10" s="31">
        <f>[1]RO!E$12</f>
        <v>167405</v>
      </c>
      <c r="AF10" s="31" t="str">
        <f>[1]RO!F$12</f>
        <v>6 Vanatori FN</v>
      </c>
      <c r="AG10" s="31" t="str">
        <f>[1]RO!G$12</f>
        <v/>
      </c>
      <c r="AH10" s="31" t="str">
        <f>[1]RO!H$12</f>
        <v>Arad</v>
      </c>
      <c r="AI10" s="31" t="str">
        <f>[1]RO!I$12</f>
        <v>310162</v>
      </c>
      <c r="AJ10" s="31">
        <f>[1]RO!J$12</f>
        <v>402</v>
      </c>
      <c r="AK10" s="31">
        <f>[1]RO!K$12</f>
        <v>7770</v>
      </c>
      <c r="AL10" s="31">
        <f>[1]RO!L$12</f>
        <v>101</v>
      </c>
      <c r="AM10" s="31">
        <f>[1]RO!M$12</f>
        <v>365</v>
      </c>
      <c r="AN10" s="42" t="s">
        <v>810</v>
      </c>
      <c r="AO10" s="31"/>
    </row>
    <row r="11" spans="1:41" s="24" customFormat="1">
      <c r="A11" s="4" t="s">
        <v>9797</v>
      </c>
      <c r="B11" s="4">
        <v>2012</v>
      </c>
      <c r="C11" s="4" t="s">
        <v>10739</v>
      </c>
      <c r="D11" s="4" t="s">
        <v>10740</v>
      </c>
      <c r="E11" s="4" t="s">
        <v>1870</v>
      </c>
      <c r="F11" s="4">
        <v>113</v>
      </c>
      <c r="G11" s="4" t="s">
        <v>10741</v>
      </c>
      <c r="H11" s="4" t="s">
        <v>10720</v>
      </c>
      <c r="I11" s="4" t="s">
        <v>6</v>
      </c>
      <c r="J11" s="4" t="s">
        <v>202</v>
      </c>
      <c r="K11" s="4">
        <v>116</v>
      </c>
      <c r="L11" s="4" t="s">
        <v>8</v>
      </c>
      <c r="M11" s="4">
        <v>0</v>
      </c>
      <c r="N11" s="4">
        <v>0</v>
      </c>
      <c r="O11" s="4">
        <v>0</v>
      </c>
      <c r="P11" s="4">
        <v>0</v>
      </c>
      <c r="Q11" s="4">
        <v>0</v>
      </c>
      <c r="R11" s="4">
        <v>0</v>
      </c>
      <c r="S11" s="4">
        <v>0</v>
      </c>
      <c r="T11" s="4">
        <v>0</v>
      </c>
      <c r="U11" s="4"/>
      <c r="V11" s="4"/>
      <c r="W11" s="4"/>
      <c r="X11" s="4"/>
      <c r="Y11" s="4"/>
      <c r="Z11" s="4"/>
      <c r="AA11" s="4"/>
      <c r="AB11" s="28" t="str">
        <f>[1]RO!B$12</f>
        <v>1.(c)</v>
      </c>
      <c r="AC11" s="31" t="str">
        <f>[1]RO!C$12</f>
        <v>SC CET ARAD SA</v>
      </c>
      <c r="AD11" s="31" t="str">
        <f>[1]RO!D$12</f>
        <v>SC CET Arad SA - pe lignit</v>
      </c>
      <c r="AE11" s="31">
        <f>[1]RO!E$12</f>
        <v>167405</v>
      </c>
      <c r="AF11" s="31" t="str">
        <f>[1]RO!F$12</f>
        <v>6 Vanatori FN</v>
      </c>
      <c r="AG11" s="31" t="str">
        <f>[1]RO!G$12</f>
        <v/>
      </c>
      <c r="AH11" s="31" t="str">
        <f>[1]RO!H$12</f>
        <v>Arad</v>
      </c>
      <c r="AI11" s="31" t="str">
        <f>[1]RO!I$12</f>
        <v>310162</v>
      </c>
      <c r="AJ11" s="31">
        <f>[1]RO!J$12</f>
        <v>402</v>
      </c>
      <c r="AK11" s="31">
        <f>[1]RO!K$12</f>
        <v>7770</v>
      </c>
      <c r="AL11" s="31">
        <f>[1]RO!L$12</f>
        <v>101</v>
      </c>
      <c r="AM11" s="31">
        <f>[1]RO!M$12</f>
        <v>365</v>
      </c>
      <c r="AN11" s="42" t="s">
        <v>810</v>
      </c>
      <c r="AO11" s="31"/>
    </row>
    <row r="12" spans="1:41" s="24" customFormat="1">
      <c r="A12" s="4" t="s">
        <v>9797</v>
      </c>
      <c r="B12" s="4">
        <v>2012</v>
      </c>
      <c r="C12" s="4" t="s">
        <v>10710</v>
      </c>
      <c r="D12" s="4" t="s">
        <v>10711</v>
      </c>
      <c r="E12" s="4" t="s">
        <v>1446</v>
      </c>
      <c r="F12" s="4">
        <v>104</v>
      </c>
      <c r="G12" s="4" t="s">
        <v>10712</v>
      </c>
      <c r="H12" s="4" t="s">
        <v>10713</v>
      </c>
      <c r="I12" s="4" t="s">
        <v>6</v>
      </c>
      <c r="J12" s="4" t="s">
        <v>15</v>
      </c>
      <c r="K12" s="4">
        <v>403</v>
      </c>
      <c r="L12" s="4" t="s">
        <v>8</v>
      </c>
      <c r="M12" s="4">
        <v>0</v>
      </c>
      <c r="N12" s="4">
        <v>4557.53</v>
      </c>
      <c r="O12" s="4">
        <v>0</v>
      </c>
      <c r="P12" s="4">
        <v>510.39699999999999</v>
      </c>
      <c r="Q12" s="4">
        <v>0</v>
      </c>
      <c r="R12" s="4">
        <v>7555.76</v>
      </c>
      <c r="S12" s="4">
        <v>388.31900000000002</v>
      </c>
      <c r="T12" s="4">
        <v>96.114999999999995</v>
      </c>
      <c r="U12" s="4"/>
      <c r="V12" s="4"/>
      <c r="W12" s="4"/>
      <c r="X12" s="4"/>
      <c r="Y12" s="4"/>
      <c r="Z12" s="4"/>
      <c r="AA12" s="4"/>
      <c r="AB12" s="28" t="str">
        <f>[1]RO!B$12</f>
        <v>1.(c)</v>
      </c>
      <c r="AC12" s="31" t="str">
        <f>[1]RO!C$12</f>
        <v>SC CET ARAD SA</v>
      </c>
      <c r="AD12" s="31" t="str">
        <f>[1]RO!D$12</f>
        <v>SC CET Arad SA - pe lignit</v>
      </c>
      <c r="AE12" s="31">
        <f>[1]RO!E$12</f>
        <v>167405</v>
      </c>
      <c r="AF12" s="31" t="str">
        <f>[1]RO!F$12</f>
        <v>6 Vanatori FN</v>
      </c>
      <c r="AG12" s="31" t="str">
        <f>[1]RO!G$12</f>
        <v/>
      </c>
      <c r="AH12" s="31" t="str">
        <f>[1]RO!H$12</f>
        <v>Arad</v>
      </c>
      <c r="AI12" s="31" t="str">
        <f>[1]RO!I$12</f>
        <v>310162</v>
      </c>
      <c r="AJ12" s="31">
        <f>[1]RO!J$12</f>
        <v>402</v>
      </c>
      <c r="AK12" s="31">
        <f>[1]RO!K$12</f>
        <v>7770</v>
      </c>
      <c r="AL12" s="31">
        <f>[1]RO!L$12</f>
        <v>101</v>
      </c>
      <c r="AM12" s="31">
        <f>[1]RO!M$12</f>
        <v>365</v>
      </c>
      <c r="AN12" s="42" t="s">
        <v>810</v>
      </c>
      <c r="AO12" s="31"/>
    </row>
    <row r="13" spans="1:41" s="24" customFormat="1">
      <c r="A13" s="4" t="s">
        <v>9797</v>
      </c>
      <c r="B13" s="4">
        <v>2012</v>
      </c>
      <c r="C13" s="4" t="s">
        <v>10714</v>
      </c>
      <c r="D13" s="4" t="s">
        <v>10715</v>
      </c>
      <c r="E13" s="4" t="s">
        <v>1450</v>
      </c>
      <c r="F13" s="4">
        <v>105</v>
      </c>
      <c r="G13" s="4" t="s">
        <v>10716</v>
      </c>
      <c r="H13" s="4" t="s">
        <v>10713</v>
      </c>
      <c r="I13" s="4" t="s">
        <v>6</v>
      </c>
      <c r="J13" s="4" t="s">
        <v>15</v>
      </c>
      <c r="K13" s="4">
        <v>160</v>
      </c>
      <c r="L13" s="4" t="s">
        <v>8</v>
      </c>
      <c r="M13" s="4">
        <v>0</v>
      </c>
      <c r="N13" s="4">
        <v>123.393</v>
      </c>
      <c r="O13" s="4">
        <v>0</v>
      </c>
      <c r="P13" s="4">
        <v>46.807000000000002</v>
      </c>
      <c r="Q13" s="4">
        <v>0</v>
      </c>
      <c r="R13" s="4">
        <v>214.768</v>
      </c>
      <c r="S13" s="4">
        <v>13.63</v>
      </c>
      <c r="T13" s="4">
        <v>5.1840000000000002</v>
      </c>
      <c r="U13" s="4"/>
      <c r="V13" s="4"/>
      <c r="W13" s="4"/>
      <c r="X13" s="4"/>
      <c r="Y13" s="4"/>
      <c r="Z13" s="4"/>
      <c r="AA13" s="4"/>
      <c r="AB13" s="28" t="str">
        <f>[1]RO!B$12</f>
        <v>1.(c)</v>
      </c>
      <c r="AC13" s="31" t="str">
        <f>[1]RO!C$12</f>
        <v>SC CET ARAD SA</v>
      </c>
      <c r="AD13" s="31" t="str">
        <f>[1]RO!D$12</f>
        <v>SC CET Arad SA - pe lignit</v>
      </c>
      <c r="AE13" s="31">
        <f>[1]RO!E$12</f>
        <v>167405</v>
      </c>
      <c r="AF13" s="31" t="str">
        <f>[1]RO!F$12</f>
        <v>6 Vanatori FN</v>
      </c>
      <c r="AG13" s="31" t="str">
        <f>[1]RO!G$12</f>
        <v/>
      </c>
      <c r="AH13" s="31" t="str">
        <f>[1]RO!H$12</f>
        <v>Arad</v>
      </c>
      <c r="AI13" s="31" t="str">
        <f>[1]RO!I$12</f>
        <v>310162</v>
      </c>
      <c r="AJ13" s="31">
        <f>[1]RO!J$12</f>
        <v>402</v>
      </c>
      <c r="AK13" s="31">
        <f>[1]RO!K$12</f>
        <v>7770</v>
      </c>
      <c r="AL13" s="31">
        <f>[1]RO!L$12</f>
        <v>101</v>
      </c>
      <c r="AM13" s="31">
        <f>[1]RO!M$12</f>
        <v>365</v>
      </c>
      <c r="AN13" s="42" t="s">
        <v>810</v>
      </c>
      <c r="AO13" s="31"/>
    </row>
    <row r="14" spans="1:41" s="24" customFormat="1">
      <c r="A14" s="4" t="s">
        <v>9797</v>
      </c>
      <c r="B14" s="4">
        <v>2012</v>
      </c>
      <c r="C14" s="4" t="s">
        <v>10339</v>
      </c>
      <c r="D14" s="4" t="s">
        <v>10340</v>
      </c>
      <c r="E14" s="4" t="s">
        <v>24</v>
      </c>
      <c r="F14" s="4">
        <v>4</v>
      </c>
      <c r="G14" s="4" t="s">
        <v>10341</v>
      </c>
      <c r="H14" s="4" t="s">
        <v>10342</v>
      </c>
      <c r="I14" s="4" t="s">
        <v>6</v>
      </c>
      <c r="J14" s="4" t="s">
        <v>470</v>
      </c>
      <c r="K14" s="4">
        <v>278.39999999999998</v>
      </c>
      <c r="L14" s="4" t="s">
        <v>8</v>
      </c>
      <c r="M14" s="4">
        <v>0</v>
      </c>
      <c r="N14" s="4">
        <v>0</v>
      </c>
      <c r="O14" s="4">
        <v>0</v>
      </c>
      <c r="P14" s="4">
        <v>3147.97</v>
      </c>
      <c r="Q14" s="4">
        <v>0</v>
      </c>
      <c r="R14" s="4">
        <v>1.22</v>
      </c>
      <c r="S14" s="4">
        <v>133.56</v>
      </c>
      <c r="T14" s="4">
        <v>2.69</v>
      </c>
      <c r="U14" s="4" t="s">
        <v>10343</v>
      </c>
      <c r="V14" s="4"/>
      <c r="W14" s="4"/>
      <c r="X14" s="4"/>
      <c r="Y14" s="4"/>
      <c r="Z14" s="4"/>
      <c r="AA14" s="4"/>
      <c r="AB14" s="28" t="str">
        <f>[1]RO!B$17</f>
        <v>4.(c)</v>
      </c>
      <c r="AC14" s="31" t="str">
        <f>[1]RO!C$17</f>
        <v>SC INTERAGRO SA BUCURESTI</v>
      </c>
      <c r="AD14" s="31" t="str">
        <f>[1]RO!D$17</f>
        <v>SC AMURCO  SRL BACAU</v>
      </c>
      <c r="AE14" s="31">
        <f>[1]RO!E$17</f>
        <v>167296</v>
      </c>
      <c r="AF14" s="31" t="str">
        <f>[1]RO!F$17</f>
        <v>Str. Chimiei nr. 1</v>
      </c>
      <c r="AG14" s="31" t="str">
        <f>[1]RO!G$17</f>
        <v/>
      </c>
      <c r="AH14" s="31" t="str">
        <f>[1]RO!H$17</f>
        <v>Bacau</v>
      </c>
      <c r="AI14" s="31" t="str">
        <f>[1]RO!I$17</f>
        <v>600289</v>
      </c>
      <c r="AJ14" s="31">
        <f>[1]RO!J$17</f>
        <v>732</v>
      </c>
      <c r="AK14" s="31">
        <f>[1]RO!K$17</f>
        <v>0</v>
      </c>
      <c r="AL14" s="31">
        <f>[1]RO!L$17</f>
        <v>0</v>
      </c>
      <c r="AM14" s="31">
        <f>[1]RO!M$17</f>
        <v>536</v>
      </c>
      <c r="AN14" s="42" t="s">
        <v>810</v>
      </c>
      <c r="AO14" s="31"/>
    </row>
    <row r="15" spans="1:41" s="24" customFormat="1">
      <c r="A15" s="4" t="s">
        <v>9797</v>
      </c>
      <c r="B15" s="4">
        <v>2012</v>
      </c>
      <c r="C15" s="4" t="s">
        <v>10328</v>
      </c>
      <c r="D15" s="4" t="s">
        <v>10329</v>
      </c>
      <c r="E15" s="4" t="s">
        <v>3</v>
      </c>
      <c r="F15" s="4">
        <v>1</v>
      </c>
      <c r="G15" s="4" t="s">
        <v>10330</v>
      </c>
      <c r="H15" s="4" t="s">
        <v>10331</v>
      </c>
      <c r="I15" s="4" t="s">
        <v>6</v>
      </c>
      <c r="J15" s="4" t="s">
        <v>15</v>
      </c>
      <c r="K15" s="4">
        <v>343</v>
      </c>
      <c r="L15" s="4" t="s">
        <v>8</v>
      </c>
      <c r="M15" s="4">
        <v>56.53</v>
      </c>
      <c r="N15" s="4">
        <v>2114.5100000000002</v>
      </c>
      <c r="O15" s="4">
        <v>0</v>
      </c>
      <c r="P15" s="4">
        <v>383.64</v>
      </c>
      <c r="Q15" s="4">
        <v>0</v>
      </c>
      <c r="R15" s="4">
        <v>2802.69</v>
      </c>
      <c r="S15" s="4">
        <v>545.44000000000005</v>
      </c>
      <c r="T15" s="4">
        <v>112.55</v>
      </c>
      <c r="U15" s="4"/>
      <c r="V15" s="4"/>
      <c r="W15" s="4"/>
      <c r="X15" s="4"/>
      <c r="Y15" s="4"/>
      <c r="Z15" s="4"/>
      <c r="AA15" s="4"/>
      <c r="AB15" s="28" t="str">
        <f>[1]RO!B$18</f>
        <v>1.(c)</v>
      </c>
      <c r="AC15" s="31" t="str">
        <f>[1]RO!C$18</f>
        <v>CONSILIUL LOCAL BACAU</v>
      </c>
      <c r="AD15" s="31" t="str">
        <f>[1]RO!D$18</f>
        <v>SC CET SA BACAU</v>
      </c>
      <c r="AE15" s="31">
        <f>[1]RO!E$18</f>
        <v>167294</v>
      </c>
      <c r="AF15" s="31" t="str">
        <f>[1]RO!F$18</f>
        <v>Chimiei nr. 6</v>
      </c>
      <c r="AG15" s="31" t="str">
        <f>[1]RO!G$18</f>
        <v/>
      </c>
      <c r="AH15" s="31" t="str">
        <f>[1]RO!H$18</f>
        <v>Bacau</v>
      </c>
      <c r="AI15" s="31" t="str">
        <f>[1]RO!I$18</f>
        <v>600286</v>
      </c>
      <c r="AJ15" s="31">
        <f>[1]RO!J$18</f>
        <v>610</v>
      </c>
      <c r="AK15" s="31">
        <f>[1]RO!K$18</f>
        <v>2800</v>
      </c>
      <c r="AL15" s="31">
        <f>[1]RO!L$18</f>
        <v>113</v>
      </c>
      <c r="AM15" s="31">
        <f>[1]RO!M$18</f>
        <v>210</v>
      </c>
      <c r="AN15" s="42" t="s">
        <v>810</v>
      </c>
      <c r="AO15" s="31"/>
    </row>
    <row r="16" spans="1:41" s="24" customFormat="1">
      <c r="A16" s="4" t="s">
        <v>9797</v>
      </c>
      <c r="B16" s="4">
        <v>2012</v>
      </c>
      <c r="C16" s="4" t="s">
        <v>10332</v>
      </c>
      <c r="D16" s="4" t="s">
        <v>10333</v>
      </c>
      <c r="E16" s="4" t="s">
        <v>11</v>
      </c>
      <c r="F16" s="4">
        <v>2</v>
      </c>
      <c r="G16" s="4" t="s">
        <v>10334</v>
      </c>
      <c r="H16" s="4" t="s">
        <v>10331</v>
      </c>
      <c r="I16" s="4" t="s">
        <v>14</v>
      </c>
      <c r="J16" s="4" t="s">
        <v>202</v>
      </c>
      <c r="K16" s="4">
        <v>76.5</v>
      </c>
      <c r="L16" s="4" t="s">
        <v>8</v>
      </c>
      <c r="M16" s="4">
        <v>0</v>
      </c>
      <c r="N16" s="4">
        <v>0</v>
      </c>
      <c r="O16" s="4">
        <v>0</v>
      </c>
      <c r="P16" s="4">
        <v>43.59</v>
      </c>
      <c r="Q16" s="4">
        <v>0</v>
      </c>
      <c r="R16" s="4">
        <v>0.02</v>
      </c>
      <c r="S16" s="4">
        <v>2.77</v>
      </c>
      <c r="T16" s="4">
        <v>0.04</v>
      </c>
      <c r="U16" s="4"/>
      <c r="V16" s="4"/>
      <c r="W16" s="4"/>
      <c r="X16" s="4"/>
      <c r="Y16" s="4"/>
      <c r="Z16" s="4"/>
      <c r="AA16" s="4"/>
      <c r="AB16" s="28" t="str">
        <f>[1]RO!B$18</f>
        <v>1.(c)</v>
      </c>
      <c r="AC16" s="31" t="str">
        <f>[1]RO!C$18</f>
        <v>CONSILIUL LOCAL BACAU</v>
      </c>
      <c r="AD16" s="31" t="str">
        <f>[1]RO!D$18</f>
        <v>SC CET SA BACAU</v>
      </c>
      <c r="AE16" s="31">
        <f>[1]RO!E$18</f>
        <v>167294</v>
      </c>
      <c r="AF16" s="31" t="str">
        <f>[1]RO!F$18</f>
        <v>Chimiei nr. 6</v>
      </c>
      <c r="AG16" s="31" t="str">
        <f>[1]RO!G$18</f>
        <v/>
      </c>
      <c r="AH16" s="31" t="str">
        <f>[1]RO!H$18</f>
        <v>Bacau</v>
      </c>
      <c r="AI16" s="31" t="str">
        <f>[1]RO!I$18</f>
        <v>600286</v>
      </c>
      <c r="AJ16" s="31">
        <f>[1]RO!J$18</f>
        <v>610</v>
      </c>
      <c r="AK16" s="31">
        <f>[1]RO!K$18</f>
        <v>2800</v>
      </c>
      <c r="AL16" s="31">
        <f>[1]RO!L$18</f>
        <v>113</v>
      </c>
      <c r="AM16" s="31">
        <f>[1]RO!M$18</f>
        <v>210</v>
      </c>
      <c r="AN16" s="42" t="s">
        <v>810</v>
      </c>
      <c r="AO16" s="31"/>
    </row>
    <row r="17" spans="1:41" s="24" customFormat="1">
      <c r="A17" s="4" t="s">
        <v>9797</v>
      </c>
      <c r="B17" s="4">
        <v>2012</v>
      </c>
      <c r="C17" s="4" t="s">
        <v>10335</v>
      </c>
      <c r="D17" s="4" t="s">
        <v>10336</v>
      </c>
      <c r="E17" s="4" t="s">
        <v>18</v>
      </c>
      <c r="F17" s="4">
        <v>3</v>
      </c>
      <c r="G17" s="4" t="s">
        <v>10337</v>
      </c>
      <c r="H17" s="4" t="s">
        <v>10338</v>
      </c>
      <c r="I17" s="4" t="s">
        <v>6</v>
      </c>
      <c r="J17" s="4" t="s">
        <v>202</v>
      </c>
      <c r="K17" s="4">
        <v>127.8</v>
      </c>
      <c r="L17" s="4" t="s">
        <v>8</v>
      </c>
      <c r="M17" s="4">
        <v>0</v>
      </c>
      <c r="N17" s="4">
        <v>0</v>
      </c>
      <c r="O17" s="4">
        <v>0</v>
      </c>
      <c r="P17" s="4">
        <v>38.78</v>
      </c>
      <c r="Q17" s="4">
        <v>0</v>
      </c>
      <c r="R17" s="4">
        <v>1.6E-2</v>
      </c>
      <c r="S17" s="4">
        <v>1.29</v>
      </c>
      <c r="T17" s="4">
        <v>3.5000000000000003E-2</v>
      </c>
      <c r="U17" s="4"/>
      <c r="V17" s="4"/>
      <c r="W17" s="4"/>
      <c r="X17" s="4"/>
      <c r="Y17" s="4"/>
      <c r="Z17" s="4"/>
      <c r="AA17" s="4"/>
      <c r="AB17" s="28" t="str">
        <f>[1]RO!B$18</f>
        <v>1.(c)</v>
      </c>
      <c r="AC17" s="31" t="str">
        <f>[1]RO!C$18</f>
        <v>CONSILIUL LOCAL BACAU</v>
      </c>
      <c r="AD17" s="31" t="str">
        <f>[1]RO!D$18</f>
        <v>SC CET SA BACAU</v>
      </c>
      <c r="AE17" s="31">
        <f>[1]RO!E$18</f>
        <v>167294</v>
      </c>
      <c r="AF17" s="31" t="str">
        <f>[1]RO!F$18</f>
        <v>Chimiei nr. 6</v>
      </c>
      <c r="AG17" s="31" t="str">
        <f>[1]RO!G$18</f>
        <v/>
      </c>
      <c r="AH17" s="31" t="str">
        <f>[1]RO!H$18</f>
        <v>Bacau</v>
      </c>
      <c r="AI17" s="31" t="str">
        <f>[1]RO!I$18</f>
        <v>600286</v>
      </c>
      <c r="AJ17" s="31">
        <f>[1]RO!J$18</f>
        <v>610</v>
      </c>
      <c r="AK17" s="31">
        <f>[1]RO!K$18</f>
        <v>2800</v>
      </c>
      <c r="AL17" s="31">
        <f>[1]RO!L$18</f>
        <v>113</v>
      </c>
      <c r="AM17" s="31">
        <f>[1]RO!M$18</f>
        <v>210</v>
      </c>
      <c r="AN17" s="42" t="s">
        <v>810</v>
      </c>
      <c r="AO17" s="31"/>
    </row>
    <row r="18" spans="1:41" s="35" customFormat="1">
      <c r="A18" s="1" t="s">
        <v>9797</v>
      </c>
      <c r="B18" s="1">
        <v>2012</v>
      </c>
      <c r="C18" s="1" t="s">
        <v>10791</v>
      </c>
      <c r="D18" s="1" t="s">
        <v>10792</v>
      </c>
      <c r="E18" s="1" t="s">
        <v>1933</v>
      </c>
      <c r="F18" s="1">
        <v>127</v>
      </c>
      <c r="G18" s="1" t="s">
        <v>10793</v>
      </c>
      <c r="H18" s="1" t="s">
        <v>10794</v>
      </c>
      <c r="I18" s="1" t="s">
        <v>6</v>
      </c>
      <c r="J18" s="1" t="s">
        <v>202</v>
      </c>
      <c r="K18" s="1">
        <v>370</v>
      </c>
      <c r="L18" s="1" t="s">
        <v>8</v>
      </c>
      <c r="M18" s="1">
        <v>0</v>
      </c>
      <c r="N18" s="1">
        <v>0</v>
      </c>
      <c r="O18" s="1">
        <v>0</v>
      </c>
      <c r="P18" s="1">
        <v>0</v>
      </c>
      <c r="Q18" s="1">
        <v>0</v>
      </c>
      <c r="R18" s="1">
        <v>0</v>
      </c>
      <c r="S18" s="1">
        <v>0</v>
      </c>
      <c r="T18" s="1">
        <v>0</v>
      </c>
      <c r="U18" s="1" t="s">
        <v>10795</v>
      </c>
      <c r="V18" s="1"/>
      <c r="W18" s="1"/>
      <c r="X18" s="1"/>
      <c r="Y18" s="1"/>
      <c r="Z18" s="1"/>
      <c r="AA18" s="1"/>
      <c r="AB18" s="95"/>
      <c r="AC18" s="67"/>
      <c r="AD18" s="67"/>
      <c r="AE18" s="67"/>
      <c r="AF18" s="67"/>
      <c r="AG18" s="67"/>
      <c r="AH18" s="67"/>
      <c r="AI18" s="67"/>
      <c r="AJ18" s="67"/>
      <c r="AK18" s="67"/>
      <c r="AL18" s="67"/>
      <c r="AM18" s="67"/>
      <c r="AN18" s="98"/>
      <c r="AO18" s="67"/>
    </row>
    <row r="19" spans="1:41" s="35" customFormat="1">
      <c r="A19" s="1" t="s">
        <v>9797</v>
      </c>
      <c r="B19" s="1">
        <v>2012</v>
      </c>
      <c r="C19" s="1" t="s">
        <v>10365</v>
      </c>
      <c r="D19" s="1" t="s">
        <v>10366</v>
      </c>
      <c r="E19" s="1" t="s">
        <v>59</v>
      </c>
      <c r="F19" s="1">
        <v>11</v>
      </c>
      <c r="G19" s="1" t="s">
        <v>10367</v>
      </c>
      <c r="H19" s="1" t="s">
        <v>10368</v>
      </c>
      <c r="I19" s="1" t="s">
        <v>6</v>
      </c>
      <c r="J19" s="1" t="s">
        <v>202</v>
      </c>
      <c r="K19" s="1">
        <v>348</v>
      </c>
      <c r="L19" s="1" t="s">
        <v>8</v>
      </c>
      <c r="M19" s="1">
        <v>0</v>
      </c>
      <c r="N19" s="1">
        <v>0</v>
      </c>
      <c r="O19" s="1">
        <v>0</v>
      </c>
      <c r="P19" s="1">
        <v>0</v>
      </c>
      <c r="Q19" s="1">
        <v>0</v>
      </c>
      <c r="R19" s="1">
        <v>0</v>
      </c>
      <c r="S19" s="1">
        <v>0</v>
      </c>
      <c r="T19" s="1">
        <v>0</v>
      </c>
      <c r="U19" s="1" t="s">
        <v>10369</v>
      </c>
      <c r="V19" s="1"/>
      <c r="W19" s="1"/>
      <c r="X19" s="1"/>
      <c r="Y19" s="1"/>
      <c r="Z19" s="1"/>
      <c r="AA19" s="1"/>
      <c r="AB19" s="95"/>
      <c r="AC19" s="67"/>
      <c r="AD19" s="67"/>
      <c r="AE19" s="67"/>
      <c r="AF19" s="67"/>
      <c r="AG19" s="67"/>
      <c r="AH19" s="67"/>
      <c r="AI19" s="67"/>
      <c r="AJ19" s="67"/>
      <c r="AK19" s="67"/>
      <c r="AL19" s="67"/>
      <c r="AM19" s="67"/>
      <c r="AN19" s="98"/>
      <c r="AO19" s="67"/>
    </row>
    <row r="20" spans="1:41" s="35" customFormat="1">
      <c r="A20" s="1" t="s">
        <v>9797</v>
      </c>
      <c r="B20" s="1">
        <v>2012</v>
      </c>
      <c r="C20" s="1" t="s">
        <v>10370</v>
      </c>
      <c r="D20" s="1" t="s">
        <v>10371</v>
      </c>
      <c r="E20" s="1" t="s">
        <v>63</v>
      </c>
      <c r="F20" s="1">
        <v>12</v>
      </c>
      <c r="G20" s="1" t="s">
        <v>10372</v>
      </c>
      <c r="H20" s="1" t="s">
        <v>10368</v>
      </c>
      <c r="I20" s="1" t="s">
        <v>6</v>
      </c>
      <c r="J20" s="1" t="s">
        <v>202</v>
      </c>
      <c r="K20" s="1">
        <v>84</v>
      </c>
      <c r="L20" s="1" t="s">
        <v>8</v>
      </c>
      <c r="M20" s="1">
        <v>0</v>
      </c>
      <c r="N20" s="1">
        <v>0</v>
      </c>
      <c r="O20" s="1">
        <v>0</v>
      </c>
      <c r="P20" s="1">
        <v>0</v>
      </c>
      <c r="Q20" s="1">
        <v>0</v>
      </c>
      <c r="R20" s="1">
        <v>0</v>
      </c>
      <c r="S20" s="1">
        <v>0</v>
      </c>
      <c r="T20" s="1">
        <v>0</v>
      </c>
      <c r="U20" s="1"/>
      <c r="V20" s="1"/>
      <c r="W20" s="1"/>
      <c r="X20" s="1"/>
      <c r="Y20" s="1"/>
      <c r="Z20" s="1"/>
      <c r="AA20" s="1"/>
      <c r="AB20" s="40"/>
      <c r="AN20" s="37"/>
    </row>
    <row r="21" spans="1:41" s="35" customFormat="1">
      <c r="A21" s="1" t="s">
        <v>9797</v>
      </c>
      <c r="B21" s="1">
        <v>2012</v>
      </c>
      <c r="C21" s="1" t="s">
        <v>10373</v>
      </c>
      <c r="D21" s="1" t="s">
        <v>10374</v>
      </c>
      <c r="E21" s="1" t="s">
        <v>69</v>
      </c>
      <c r="F21" s="1">
        <v>13</v>
      </c>
      <c r="G21" s="1" t="s">
        <v>10375</v>
      </c>
      <c r="H21" s="1" t="s">
        <v>10368</v>
      </c>
      <c r="I21" s="1" t="s">
        <v>6</v>
      </c>
      <c r="J21" s="1" t="s">
        <v>202</v>
      </c>
      <c r="K21" s="1">
        <v>84</v>
      </c>
      <c r="L21" s="1" t="s">
        <v>8</v>
      </c>
      <c r="M21" s="1">
        <v>0</v>
      </c>
      <c r="N21" s="1">
        <v>0</v>
      </c>
      <c r="O21" s="1">
        <v>0</v>
      </c>
      <c r="P21" s="1">
        <v>0</v>
      </c>
      <c r="Q21" s="1">
        <v>0</v>
      </c>
      <c r="R21" s="1">
        <v>0</v>
      </c>
      <c r="S21" s="1">
        <v>0</v>
      </c>
      <c r="T21" s="1">
        <v>0</v>
      </c>
      <c r="U21" s="1"/>
      <c r="V21" s="1"/>
      <c r="W21" s="1"/>
      <c r="X21" s="1"/>
      <c r="Y21" s="1"/>
      <c r="Z21" s="1"/>
      <c r="AA21" s="1"/>
      <c r="AB21" s="95"/>
      <c r="AC21" s="67"/>
      <c r="AD21" s="67"/>
      <c r="AE21" s="67"/>
      <c r="AF21" s="67"/>
      <c r="AG21" s="67"/>
      <c r="AH21" s="67"/>
      <c r="AI21" s="67"/>
      <c r="AJ21" s="67"/>
      <c r="AK21" s="67"/>
      <c r="AL21" s="67"/>
      <c r="AM21" s="67"/>
      <c r="AN21" s="98"/>
      <c r="AO21" s="67"/>
    </row>
    <row r="22" spans="1:41" s="24" customFormat="1">
      <c r="A22" s="4" t="s">
        <v>9797</v>
      </c>
      <c r="B22" s="4">
        <v>2012</v>
      </c>
      <c r="C22" s="4" t="s">
        <v>10408</v>
      </c>
      <c r="D22" s="4" t="s">
        <v>10409</v>
      </c>
      <c r="E22" s="4" t="s">
        <v>118</v>
      </c>
      <c r="F22" s="4">
        <v>23</v>
      </c>
      <c r="G22" s="4" t="s">
        <v>10410</v>
      </c>
      <c r="H22" s="4" t="s">
        <v>10411</v>
      </c>
      <c r="I22" s="4" t="s">
        <v>6</v>
      </c>
      <c r="J22" s="4" t="s">
        <v>15</v>
      </c>
      <c r="K22" s="4">
        <v>220</v>
      </c>
      <c r="L22" s="4" t="s">
        <v>8</v>
      </c>
      <c r="M22" s="4">
        <v>0</v>
      </c>
      <c r="N22" s="4">
        <v>0</v>
      </c>
      <c r="O22" s="4">
        <v>0</v>
      </c>
      <c r="P22" s="4">
        <v>0</v>
      </c>
      <c r="Q22" s="4">
        <v>0</v>
      </c>
      <c r="R22" s="4">
        <v>0</v>
      </c>
      <c r="S22" s="4">
        <v>0</v>
      </c>
      <c r="T22" s="4">
        <v>0</v>
      </c>
      <c r="U22" s="4"/>
      <c r="V22" s="4"/>
      <c r="W22" s="4"/>
      <c r="X22" s="4"/>
      <c r="Y22" s="4"/>
      <c r="Z22" s="4"/>
      <c r="AA22" s="4"/>
      <c r="AB22" s="41" t="str">
        <f>[1]RO!B$52</f>
        <v>9.(e)</v>
      </c>
      <c r="AC22" s="24" t="str">
        <f>[1]RO!C$52</f>
        <v>STX OSV</v>
      </c>
      <c r="AD22" s="24" t="str">
        <f>[1]RO!D$52</f>
        <v>SC STX OSV BRAILA SA</v>
      </c>
      <c r="AE22" s="24">
        <f>[1]RO!E$52</f>
        <v>22756</v>
      </c>
      <c r="AF22" s="24" t="str">
        <f>[1]RO!F$52</f>
        <v>Celulozei nr. 1A</v>
      </c>
      <c r="AG22" s="24" t="str">
        <f>[1]RO!G$52</f>
        <v/>
      </c>
      <c r="AH22" s="24" t="str">
        <f>[1]RO!H$52</f>
        <v>BRAILA</v>
      </c>
      <c r="AI22" s="24" t="str">
        <f>[1]RO!I$52</f>
        <v>810282</v>
      </c>
      <c r="AJ22" s="24">
        <f>[1]RO!J$52</f>
        <v>0</v>
      </c>
      <c r="AK22" s="24">
        <f>[1]RO!K$52</f>
        <v>0</v>
      </c>
      <c r="AL22" s="24">
        <f>[1]RO!L$52</f>
        <v>0</v>
      </c>
      <c r="AM22" s="24">
        <f>[1]RO!M$52</f>
        <v>0</v>
      </c>
      <c r="AN22" s="23" t="s">
        <v>810</v>
      </c>
    </row>
    <row r="23" spans="1:41" s="24" customFormat="1">
      <c r="A23" s="4" t="s">
        <v>9797</v>
      </c>
      <c r="B23" s="4">
        <v>2012</v>
      </c>
      <c r="C23" s="4" t="s">
        <v>10412</v>
      </c>
      <c r="D23" s="4" t="s">
        <v>10413</v>
      </c>
      <c r="E23" s="4" t="s">
        <v>122</v>
      </c>
      <c r="F23" s="4">
        <v>24</v>
      </c>
      <c r="G23" s="4" t="s">
        <v>10414</v>
      </c>
      <c r="H23" s="4" t="s">
        <v>10411</v>
      </c>
      <c r="I23" s="4" t="s">
        <v>6</v>
      </c>
      <c r="J23" s="4" t="s">
        <v>15</v>
      </c>
      <c r="K23" s="4">
        <v>220</v>
      </c>
      <c r="L23" s="4" t="s">
        <v>8</v>
      </c>
      <c r="M23" s="4">
        <v>0</v>
      </c>
      <c r="N23" s="4">
        <v>0</v>
      </c>
      <c r="O23" s="4">
        <v>0</v>
      </c>
      <c r="P23" s="4">
        <v>477.03</v>
      </c>
      <c r="Q23" s="4">
        <v>0</v>
      </c>
      <c r="R23" s="4">
        <v>2.8000000000000001E-2</v>
      </c>
      <c r="S23" s="4">
        <v>24.248000000000001</v>
      </c>
      <c r="T23" s="4">
        <v>1.59</v>
      </c>
      <c r="U23" s="4"/>
      <c r="V23" s="4"/>
      <c r="W23" s="4"/>
      <c r="X23" s="4"/>
      <c r="Y23" s="4"/>
      <c r="Z23" s="4"/>
      <c r="AA23" s="4"/>
      <c r="AB23" s="41" t="str">
        <f>[1]RO!B$52</f>
        <v>9.(e)</v>
      </c>
      <c r="AC23" s="24" t="str">
        <f>[1]RO!C$52</f>
        <v>STX OSV</v>
      </c>
      <c r="AD23" s="24" t="str">
        <f>[1]RO!D$52</f>
        <v>SC STX OSV BRAILA SA</v>
      </c>
      <c r="AE23" s="24">
        <f>[1]RO!E$52</f>
        <v>22756</v>
      </c>
      <c r="AF23" s="24" t="str">
        <f>[1]RO!F$52</f>
        <v>Celulozei nr. 1A</v>
      </c>
      <c r="AG23" s="24" t="str">
        <f>[1]RO!G$52</f>
        <v/>
      </c>
      <c r="AH23" s="24" t="str">
        <f>[1]RO!H$52</f>
        <v>BRAILA</v>
      </c>
      <c r="AI23" s="24" t="str">
        <f>[1]RO!I$52</f>
        <v>810282</v>
      </c>
      <c r="AJ23" s="24">
        <f>[1]RO!J$52</f>
        <v>0</v>
      </c>
      <c r="AK23" s="24">
        <f>[1]RO!K$52</f>
        <v>0</v>
      </c>
      <c r="AL23" s="24">
        <f>[1]RO!L$52</f>
        <v>0</v>
      </c>
      <c r="AM23" s="24">
        <f>[1]RO!M$52</f>
        <v>0</v>
      </c>
      <c r="AN23" s="23" t="s">
        <v>810</v>
      </c>
    </row>
    <row r="24" spans="1:41" s="24" customFormat="1">
      <c r="A24" s="4" t="s">
        <v>9797</v>
      </c>
      <c r="B24" s="4">
        <v>2012</v>
      </c>
      <c r="C24" s="4" t="s">
        <v>10415</v>
      </c>
      <c r="D24" s="4" t="s">
        <v>10416</v>
      </c>
      <c r="E24" s="4" t="s">
        <v>126</v>
      </c>
      <c r="F24" s="4">
        <v>25</v>
      </c>
      <c r="G24" s="4" t="s">
        <v>10417</v>
      </c>
      <c r="H24" s="4" t="s">
        <v>10411</v>
      </c>
      <c r="I24" s="4" t="s">
        <v>6</v>
      </c>
      <c r="J24" s="4" t="s">
        <v>202</v>
      </c>
      <c r="K24" s="4">
        <v>73</v>
      </c>
      <c r="L24" s="4" t="s">
        <v>8</v>
      </c>
      <c r="M24" s="4">
        <v>0</v>
      </c>
      <c r="N24" s="4">
        <v>0</v>
      </c>
      <c r="O24" s="4">
        <v>0</v>
      </c>
      <c r="P24" s="4">
        <v>0</v>
      </c>
      <c r="Q24" s="4">
        <v>0</v>
      </c>
      <c r="R24" s="4">
        <v>0</v>
      </c>
      <c r="S24" s="4">
        <v>0</v>
      </c>
      <c r="T24" s="4">
        <v>0</v>
      </c>
      <c r="U24" s="4"/>
      <c r="V24" s="4"/>
      <c r="W24" s="4"/>
      <c r="X24" s="4"/>
      <c r="Y24" s="4"/>
      <c r="Z24" s="4"/>
      <c r="AA24" s="4"/>
      <c r="AB24" s="41" t="str">
        <f>[1]RO!B$52</f>
        <v>9.(e)</v>
      </c>
      <c r="AC24" s="24" t="str">
        <f>[1]RO!C$52</f>
        <v>STX OSV</v>
      </c>
      <c r="AD24" s="24" t="str">
        <f>[1]RO!D$52</f>
        <v>SC STX OSV BRAILA SA</v>
      </c>
      <c r="AE24" s="24">
        <f>[1]RO!E$52</f>
        <v>22756</v>
      </c>
      <c r="AF24" s="24" t="str">
        <f>[1]RO!F$52</f>
        <v>Celulozei nr. 1A</v>
      </c>
      <c r="AG24" s="24" t="str">
        <f>[1]RO!G$52</f>
        <v/>
      </c>
      <c r="AH24" s="24" t="str">
        <f>[1]RO!H$52</f>
        <v>BRAILA</v>
      </c>
      <c r="AI24" s="24" t="str">
        <f>[1]RO!I$52</f>
        <v>810282</v>
      </c>
      <c r="AJ24" s="24">
        <f>[1]RO!J$52</f>
        <v>0</v>
      </c>
      <c r="AK24" s="24">
        <f>[1]RO!K$52</f>
        <v>0</v>
      </c>
      <c r="AL24" s="24">
        <f>[1]RO!L$52</f>
        <v>0</v>
      </c>
      <c r="AM24" s="24">
        <f>[1]RO!M$52</f>
        <v>0</v>
      </c>
      <c r="AN24" s="23" t="s">
        <v>810</v>
      </c>
    </row>
    <row r="25" spans="1:41" s="24" customFormat="1">
      <c r="A25" s="4" t="s">
        <v>9797</v>
      </c>
      <c r="B25" s="4">
        <v>2012</v>
      </c>
      <c r="C25" s="4" t="s">
        <v>10418</v>
      </c>
      <c r="D25" s="4" t="s">
        <v>10419</v>
      </c>
      <c r="E25" s="4" t="s">
        <v>130</v>
      </c>
      <c r="F25" s="4">
        <v>26</v>
      </c>
      <c r="G25" s="4" t="s">
        <v>10420</v>
      </c>
      <c r="H25" s="4" t="s">
        <v>10411</v>
      </c>
      <c r="I25" s="4" t="s">
        <v>6</v>
      </c>
      <c r="J25" s="4" t="s">
        <v>202</v>
      </c>
      <c r="K25" s="4">
        <v>73</v>
      </c>
      <c r="L25" s="4" t="s">
        <v>8</v>
      </c>
      <c r="M25" s="4">
        <v>0</v>
      </c>
      <c r="N25" s="4">
        <v>0</v>
      </c>
      <c r="O25" s="4">
        <v>0</v>
      </c>
      <c r="P25" s="4">
        <v>0</v>
      </c>
      <c r="Q25" s="4">
        <v>0</v>
      </c>
      <c r="R25" s="4">
        <v>0</v>
      </c>
      <c r="S25" s="4">
        <v>0</v>
      </c>
      <c r="T25" s="4">
        <v>0</v>
      </c>
      <c r="U25" s="4"/>
      <c r="V25" s="4"/>
      <c r="W25" s="4"/>
      <c r="X25" s="4"/>
      <c r="Y25" s="4"/>
      <c r="Z25" s="4"/>
      <c r="AA25" s="4"/>
      <c r="AB25" s="41" t="str">
        <f>[1]RO!B$52</f>
        <v>9.(e)</v>
      </c>
      <c r="AC25" s="24" t="str">
        <f>[1]RO!C$52</f>
        <v>STX OSV</v>
      </c>
      <c r="AD25" s="24" t="str">
        <f>[1]RO!D$52</f>
        <v>SC STX OSV BRAILA SA</v>
      </c>
      <c r="AE25" s="24">
        <f>[1]RO!E$52</f>
        <v>22756</v>
      </c>
      <c r="AF25" s="24" t="str">
        <f>[1]RO!F$52</f>
        <v>Celulozei nr. 1A</v>
      </c>
      <c r="AG25" s="24" t="str">
        <f>[1]RO!G$52</f>
        <v/>
      </c>
      <c r="AH25" s="24" t="str">
        <f>[1]RO!H$52</f>
        <v>BRAILA</v>
      </c>
      <c r="AI25" s="24" t="str">
        <f>[1]RO!I$52</f>
        <v>810282</v>
      </c>
      <c r="AJ25" s="24">
        <f>[1]RO!J$52</f>
        <v>0</v>
      </c>
      <c r="AK25" s="24">
        <f>[1]RO!K$52</f>
        <v>0</v>
      </c>
      <c r="AL25" s="24">
        <f>[1]RO!L$52</f>
        <v>0</v>
      </c>
      <c r="AM25" s="24">
        <f>[1]RO!M$52</f>
        <v>0</v>
      </c>
      <c r="AN25" s="23" t="s">
        <v>810</v>
      </c>
    </row>
    <row r="26" spans="1:41" s="24" customFormat="1">
      <c r="A26" s="4" t="s">
        <v>9797</v>
      </c>
      <c r="B26" s="4">
        <v>2012</v>
      </c>
      <c r="C26" s="4" t="s">
        <v>10421</v>
      </c>
      <c r="D26" s="4" t="s">
        <v>10422</v>
      </c>
      <c r="E26" s="4" t="s">
        <v>135</v>
      </c>
      <c r="F26" s="4">
        <v>27</v>
      </c>
      <c r="G26" s="4" t="s">
        <v>10423</v>
      </c>
      <c r="H26" s="4" t="s">
        <v>10411</v>
      </c>
      <c r="I26" s="4" t="s">
        <v>6</v>
      </c>
      <c r="J26" s="4" t="s">
        <v>202</v>
      </c>
      <c r="K26" s="4">
        <v>73</v>
      </c>
      <c r="L26" s="4" t="s">
        <v>8</v>
      </c>
      <c r="M26" s="4">
        <v>0</v>
      </c>
      <c r="N26" s="4">
        <v>0</v>
      </c>
      <c r="O26" s="4">
        <v>0</v>
      </c>
      <c r="P26" s="4">
        <v>0</v>
      </c>
      <c r="Q26" s="4">
        <v>0</v>
      </c>
      <c r="R26" s="4">
        <v>0</v>
      </c>
      <c r="S26" s="4">
        <v>0</v>
      </c>
      <c r="T26" s="4">
        <v>0</v>
      </c>
      <c r="U26" s="4"/>
      <c r="V26" s="4"/>
      <c r="W26" s="4"/>
      <c r="X26" s="4"/>
      <c r="Y26" s="4"/>
      <c r="Z26" s="4"/>
      <c r="AA26" s="4"/>
      <c r="AB26" s="41" t="str">
        <f>[1]RO!B$52</f>
        <v>9.(e)</v>
      </c>
      <c r="AC26" s="24" t="str">
        <f>[1]RO!C$52</f>
        <v>STX OSV</v>
      </c>
      <c r="AD26" s="24" t="str">
        <f>[1]RO!D$52</f>
        <v>SC STX OSV BRAILA SA</v>
      </c>
      <c r="AE26" s="24">
        <f>[1]RO!E$52</f>
        <v>22756</v>
      </c>
      <c r="AF26" s="24" t="str">
        <f>[1]RO!F$52</f>
        <v>Celulozei nr. 1A</v>
      </c>
      <c r="AG26" s="24" t="str">
        <f>[1]RO!G$52</f>
        <v/>
      </c>
      <c r="AH26" s="24" t="str">
        <f>[1]RO!H$52</f>
        <v>BRAILA</v>
      </c>
      <c r="AI26" s="24" t="str">
        <f>[1]RO!I$52</f>
        <v>810282</v>
      </c>
      <c r="AJ26" s="24">
        <f>[1]RO!J$52</f>
        <v>0</v>
      </c>
      <c r="AK26" s="24">
        <f>[1]RO!K$52</f>
        <v>0</v>
      </c>
      <c r="AL26" s="24">
        <f>[1]RO!L$52</f>
        <v>0</v>
      </c>
      <c r="AM26" s="24">
        <f>[1]RO!M$52</f>
        <v>0</v>
      </c>
      <c r="AN26" s="42" t="s">
        <v>810</v>
      </c>
      <c r="AO26" s="31"/>
    </row>
    <row r="27" spans="1:41" s="24" customFormat="1">
      <c r="A27" s="4" t="s">
        <v>9797</v>
      </c>
      <c r="B27" s="4">
        <v>2012</v>
      </c>
      <c r="C27" s="4" t="s">
        <v>10424</v>
      </c>
      <c r="D27" s="4" t="s">
        <v>10425</v>
      </c>
      <c r="E27" s="4" t="s">
        <v>139</v>
      </c>
      <c r="F27" s="4">
        <v>28</v>
      </c>
      <c r="G27" s="4" t="s">
        <v>10426</v>
      </c>
      <c r="H27" s="4" t="s">
        <v>10411</v>
      </c>
      <c r="I27" s="4" t="s">
        <v>6</v>
      </c>
      <c r="J27" s="4" t="s">
        <v>15</v>
      </c>
      <c r="K27" s="4">
        <v>73</v>
      </c>
      <c r="L27" s="4" t="s">
        <v>8</v>
      </c>
      <c r="M27" s="4">
        <v>0</v>
      </c>
      <c r="N27" s="4">
        <v>0</v>
      </c>
      <c r="O27" s="4">
        <v>0</v>
      </c>
      <c r="P27" s="4">
        <v>0</v>
      </c>
      <c r="Q27" s="4">
        <v>0</v>
      </c>
      <c r="R27" s="4">
        <v>0</v>
      </c>
      <c r="S27" s="4">
        <v>0</v>
      </c>
      <c r="T27" s="4">
        <v>0</v>
      </c>
      <c r="U27" s="4"/>
      <c r="V27" s="4"/>
      <c r="W27" s="4"/>
      <c r="X27" s="4"/>
      <c r="Y27" s="4"/>
      <c r="Z27" s="4"/>
      <c r="AA27" s="4"/>
      <c r="AB27" s="41" t="str">
        <f>[1]RO!B$52</f>
        <v>9.(e)</v>
      </c>
      <c r="AC27" s="24" t="str">
        <f>[1]RO!C$52</f>
        <v>STX OSV</v>
      </c>
      <c r="AD27" s="24" t="str">
        <f>[1]RO!D$52</f>
        <v>SC STX OSV BRAILA SA</v>
      </c>
      <c r="AE27" s="24">
        <f>[1]RO!E$52</f>
        <v>22756</v>
      </c>
      <c r="AF27" s="24" t="str">
        <f>[1]RO!F$52</f>
        <v>Celulozei nr. 1A</v>
      </c>
      <c r="AG27" s="24" t="str">
        <f>[1]RO!G$52</f>
        <v/>
      </c>
      <c r="AH27" s="24" t="str">
        <f>[1]RO!H$52</f>
        <v>BRAILA</v>
      </c>
      <c r="AI27" s="24" t="str">
        <f>[1]RO!I$52</f>
        <v>810282</v>
      </c>
      <c r="AJ27" s="24">
        <f>[1]RO!J$52</f>
        <v>0</v>
      </c>
      <c r="AK27" s="24">
        <f>[1]RO!K$52</f>
        <v>0</v>
      </c>
      <c r="AL27" s="24">
        <f>[1]RO!L$52</f>
        <v>0</v>
      </c>
      <c r="AM27" s="24">
        <f>[1]RO!M$52</f>
        <v>0</v>
      </c>
      <c r="AN27" s="42" t="s">
        <v>810</v>
      </c>
      <c r="AO27" s="31"/>
    </row>
    <row r="28" spans="1:41" s="35" customFormat="1">
      <c r="A28" s="1" t="s">
        <v>9797</v>
      </c>
      <c r="B28" s="1">
        <v>2012</v>
      </c>
      <c r="C28" s="1" t="s">
        <v>10807</v>
      </c>
      <c r="D28" s="1" t="s">
        <v>10808</v>
      </c>
      <c r="E28" s="1" t="s">
        <v>1951</v>
      </c>
      <c r="F28" s="1">
        <v>131</v>
      </c>
      <c r="G28" s="1" t="s">
        <v>10809</v>
      </c>
      <c r="H28" s="1" t="s">
        <v>10810</v>
      </c>
      <c r="I28" s="1" t="s">
        <v>6</v>
      </c>
      <c r="J28" s="1" t="s">
        <v>202</v>
      </c>
      <c r="K28" s="1">
        <v>98</v>
      </c>
      <c r="L28" s="1" t="s">
        <v>8</v>
      </c>
      <c r="M28" s="1">
        <v>0</v>
      </c>
      <c r="N28" s="1">
        <v>0</v>
      </c>
      <c r="O28" s="1">
        <v>0</v>
      </c>
      <c r="P28" s="1">
        <v>0</v>
      </c>
      <c r="Q28" s="1">
        <v>0</v>
      </c>
      <c r="R28" s="1">
        <v>0</v>
      </c>
      <c r="S28" s="1">
        <v>0</v>
      </c>
      <c r="T28" s="1">
        <v>0</v>
      </c>
      <c r="U28" s="1"/>
      <c r="V28" s="1"/>
      <c r="W28" s="1"/>
      <c r="X28" s="1"/>
      <c r="Y28" s="1"/>
      <c r="Z28" s="1"/>
      <c r="AA28" s="1"/>
      <c r="AB28" s="95"/>
      <c r="AC28" s="67"/>
      <c r="AD28" s="67"/>
      <c r="AE28" s="67"/>
      <c r="AF28" s="67"/>
      <c r="AG28" s="67"/>
      <c r="AH28" s="67"/>
      <c r="AI28" s="67"/>
      <c r="AJ28" s="67"/>
      <c r="AK28" s="67"/>
      <c r="AL28" s="67"/>
      <c r="AM28" s="67"/>
      <c r="AN28" s="98"/>
      <c r="AO28" s="67"/>
    </row>
    <row r="29" spans="1:41" s="35" customFormat="1">
      <c r="A29" s="1" t="s">
        <v>9797</v>
      </c>
      <c r="B29" s="1">
        <v>2012</v>
      </c>
      <c r="C29" s="1" t="s">
        <v>10803</v>
      </c>
      <c r="D29" s="1" t="s">
        <v>10804</v>
      </c>
      <c r="E29" s="1" t="s">
        <v>1947</v>
      </c>
      <c r="F29" s="1">
        <v>130</v>
      </c>
      <c r="G29" s="1" t="s">
        <v>10805</v>
      </c>
      <c r="H29" s="1" t="s">
        <v>10806</v>
      </c>
      <c r="I29" s="1" t="s">
        <v>6</v>
      </c>
      <c r="J29" s="1" t="s">
        <v>15</v>
      </c>
      <c r="K29" s="1">
        <v>674</v>
      </c>
      <c r="L29" s="1" t="s">
        <v>8</v>
      </c>
      <c r="M29" s="1">
        <v>0</v>
      </c>
      <c r="N29" s="1">
        <v>0</v>
      </c>
      <c r="O29" s="1">
        <v>0</v>
      </c>
      <c r="P29" s="1">
        <v>0</v>
      </c>
      <c r="Q29" s="1">
        <v>0</v>
      </c>
      <c r="R29" s="1">
        <v>0</v>
      </c>
      <c r="S29" s="1">
        <v>0</v>
      </c>
      <c r="T29" s="1">
        <v>0</v>
      </c>
      <c r="U29" s="1"/>
      <c r="V29" s="1"/>
      <c r="W29" s="1"/>
      <c r="X29" s="1"/>
      <c r="Y29" s="1"/>
      <c r="Z29" s="1"/>
      <c r="AA29" s="1"/>
      <c r="AB29" s="95"/>
      <c r="AC29" s="67"/>
      <c r="AD29" s="67"/>
      <c r="AE29" s="67"/>
      <c r="AF29" s="67"/>
      <c r="AG29" s="67"/>
      <c r="AH29" s="67"/>
      <c r="AI29" s="67"/>
      <c r="AJ29" s="67"/>
      <c r="AK29" s="67"/>
      <c r="AL29" s="67"/>
      <c r="AM29" s="67"/>
      <c r="AN29" s="98"/>
      <c r="AO29" s="67"/>
    </row>
    <row r="30" spans="1:41" s="24" customFormat="1">
      <c r="A30" s="4" t="s">
        <v>9797</v>
      </c>
      <c r="B30" s="4">
        <v>2012</v>
      </c>
      <c r="C30" s="4" t="s">
        <v>10564</v>
      </c>
      <c r="D30" s="4" t="s">
        <v>10565</v>
      </c>
      <c r="E30" s="4" t="s">
        <v>309</v>
      </c>
      <c r="F30" s="4">
        <v>66</v>
      </c>
      <c r="G30" s="4" t="s">
        <v>10566</v>
      </c>
      <c r="H30" s="4" t="s">
        <v>10567</v>
      </c>
      <c r="I30" s="4" t="s">
        <v>6</v>
      </c>
      <c r="J30" s="4" t="s">
        <v>15</v>
      </c>
      <c r="K30" s="4">
        <v>858</v>
      </c>
      <c r="L30" s="4" t="s">
        <v>8</v>
      </c>
      <c r="M30" s="4">
        <v>0</v>
      </c>
      <c r="N30" s="4">
        <v>0</v>
      </c>
      <c r="O30" s="4">
        <v>101.35</v>
      </c>
      <c r="P30" s="4">
        <v>4694.1899999999996</v>
      </c>
      <c r="Q30" s="4">
        <v>0</v>
      </c>
      <c r="R30" s="4">
        <v>59.05</v>
      </c>
      <c r="S30" s="4">
        <v>1110.9100000000001</v>
      </c>
      <c r="T30" s="4">
        <v>9.4250000000000007</v>
      </c>
      <c r="U30" s="4"/>
      <c r="V30" s="4"/>
      <c r="W30" s="4"/>
      <c r="X30" s="4"/>
      <c r="Y30" s="4"/>
      <c r="Z30" s="4"/>
      <c r="AA30" s="4"/>
      <c r="AB30" s="28" t="str">
        <f>[1]RO!B$61</f>
        <v>1.(c)</v>
      </c>
      <c r="AC30" s="31" t="str">
        <f>[1]RO!C$61</f>
        <v>SC DALKIA TERMO PRAHOVA SRL</v>
      </c>
      <c r="AD30" s="31" t="str">
        <f>[1]RO!D$61</f>
        <v>SC DALKIA TERMO PRAHOVA SRL</v>
      </c>
      <c r="AE30" s="31">
        <f>[1]RO!E$61</f>
        <v>167376</v>
      </c>
      <c r="AF30" s="31" t="str">
        <f>[1]RO!F$61</f>
        <v>Trandafirilor 71</v>
      </c>
      <c r="AG30" s="31" t="str">
        <f>[1]RO!G$61</f>
        <v/>
      </c>
      <c r="AH30" s="31" t="str">
        <f>[1]RO!H$61</f>
        <v>BRAZI</v>
      </c>
      <c r="AI30" s="31" t="str">
        <f>[1]RO!I$61</f>
        <v>107084</v>
      </c>
      <c r="AJ30" s="31">
        <f>[1]RO!J$61</f>
        <v>1340</v>
      </c>
      <c r="AK30" s="31">
        <f>[1]RO!K$61</f>
        <v>0</v>
      </c>
      <c r="AL30" s="31">
        <f>[1]RO!L$61</f>
        <v>0</v>
      </c>
      <c r="AM30" s="31">
        <f>[1]RO!M$61</f>
        <v>353</v>
      </c>
      <c r="AN30" s="42" t="s">
        <v>810</v>
      </c>
      <c r="AO30" s="31"/>
    </row>
    <row r="31" spans="1:41" s="24" customFormat="1">
      <c r="A31" s="4" t="s">
        <v>9797</v>
      </c>
      <c r="B31" s="4">
        <v>2012</v>
      </c>
      <c r="C31" s="4" t="s">
        <v>10568</v>
      </c>
      <c r="D31" s="4" t="s">
        <v>10569</v>
      </c>
      <c r="E31" s="4" t="s">
        <v>314</v>
      </c>
      <c r="F31" s="4">
        <v>67</v>
      </c>
      <c r="G31" s="4" t="s">
        <v>10570</v>
      </c>
      <c r="H31" s="4" t="s">
        <v>10567</v>
      </c>
      <c r="I31" s="4" t="s">
        <v>6</v>
      </c>
      <c r="J31" s="4" t="s">
        <v>202</v>
      </c>
      <c r="K31" s="4">
        <v>116</v>
      </c>
      <c r="L31" s="4" t="s">
        <v>8</v>
      </c>
      <c r="M31" s="4">
        <v>0</v>
      </c>
      <c r="N31" s="4">
        <v>0</v>
      </c>
      <c r="O31" s="4">
        <v>0</v>
      </c>
      <c r="P31" s="4">
        <v>47.89</v>
      </c>
      <c r="Q31" s="4">
        <v>0</v>
      </c>
      <c r="R31" s="4">
        <v>1.2999999999999999E-2</v>
      </c>
      <c r="S31" s="4">
        <v>6.81</v>
      </c>
      <c r="T31" s="4">
        <v>0.16</v>
      </c>
      <c r="U31" s="4"/>
      <c r="V31" s="4"/>
      <c r="W31" s="4"/>
      <c r="X31" s="4"/>
      <c r="Y31" s="4"/>
      <c r="Z31" s="4"/>
      <c r="AA31" s="4"/>
      <c r="AB31" s="28" t="str">
        <f>[1]RO!B$61</f>
        <v>1.(c)</v>
      </c>
      <c r="AC31" s="31" t="str">
        <f>[1]RO!C$61</f>
        <v>SC DALKIA TERMO PRAHOVA SRL</v>
      </c>
      <c r="AD31" s="31" t="str">
        <f>[1]RO!D$61</f>
        <v>SC DALKIA TERMO PRAHOVA SRL</v>
      </c>
      <c r="AE31" s="31">
        <f>[1]RO!E$61</f>
        <v>167376</v>
      </c>
      <c r="AF31" s="31" t="str">
        <f>[1]RO!F$61</f>
        <v>Trandafirilor 71</v>
      </c>
      <c r="AG31" s="31" t="str">
        <f>[1]RO!G$61</f>
        <v/>
      </c>
      <c r="AH31" s="31" t="str">
        <f>[1]RO!H$61</f>
        <v>BRAZI</v>
      </c>
      <c r="AI31" s="31" t="str">
        <f>[1]RO!I$61</f>
        <v>107084</v>
      </c>
      <c r="AJ31" s="31">
        <f>[1]RO!J$61</f>
        <v>1340</v>
      </c>
      <c r="AK31" s="31">
        <f>[1]RO!K$61</f>
        <v>0</v>
      </c>
      <c r="AL31" s="31">
        <f>[1]RO!L$61</f>
        <v>0</v>
      </c>
      <c r="AM31" s="31">
        <f>[1]RO!M$61</f>
        <v>353</v>
      </c>
      <c r="AN31" s="42" t="s">
        <v>810</v>
      </c>
      <c r="AO31" s="31"/>
    </row>
    <row r="32" spans="1:41" s="24" customFormat="1">
      <c r="A32" s="4" t="s">
        <v>9797</v>
      </c>
      <c r="B32" s="4">
        <v>2012</v>
      </c>
      <c r="C32" s="4" t="s">
        <v>10571</v>
      </c>
      <c r="D32" s="4" t="s">
        <v>10572</v>
      </c>
      <c r="E32" s="4" t="s">
        <v>318</v>
      </c>
      <c r="F32" s="4">
        <v>68</v>
      </c>
      <c r="G32" s="4" t="s">
        <v>10573</v>
      </c>
      <c r="H32" s="4" t="s">
        <v>10567</v>
      </c>
      <c r="I32" s="4" t="s">
        <v>6</v>
      </c>
      <c r="J32" s="4" t="s">
        <v>202</v>
      </c>
      <c r="K32" s="4">
        <v>116</v>
      </c>
      <c r="L32" s="4" t="s">
        <v>8</v>
      </c>
      <c r="M32" s="4">
        <v>0</v>
      </c>
      <c r="N32" s="4">
        <v>0</v>
      </c>
      <c r="O32" s="4">
        <v>0</v>
      </c>
      <c r="P32" s="4">
        <v>125.1</v>
      </c>
      <c r="Q32" s="4">
        <v>0</v>
      </c>
      <c r="R32" s="4">
        <v>3.5999999999999997E-2</v>
      </c>
      <c r="S32" s="4">
        <v>18.742000000000001</v>
      </c>
      <c r="T32" s="4">
        <v>0.44900000000000001</v>
      </c>
      <c r="U32" s="4"/>
      <c r="V32" s="4"/>
      <c r="W32" s="4"/>
      <c r="X32" s="4"/>
      <c r="Y32" s="4"/>
      <c r="Z32" s="4"/>
      <c r="AA32" s="4"/>
      <c r="AB32" s="28" t="str">
        <f>[1]RO!B$61</f>
        <v>1.(c)</v>
      </c>
      <c r="AC32" s="31" t="str">
        <f>[1]RO!C$61</f>
        <v>SC DALKIA TERMO PRAHOVA SRL</v>
      </c>
      <c r="AD32" s="31" t="str">
        <f>[1]RO!D$61</f>
        <v>SC DALKIA TERMO PRAHOVA SRL</v>
      </c>
      <c r="AE32" s="31">
        <f>[1]RO!E$61</f>
        <v>167376</v>
      </c>
      <c r="AF32" s="31" t="str">
        <f>[1]RO!F$61</f>
        <v>Trandafirilor 71</v>
      </c>
      <c r="AG32" s="31" t="str">
        <f>[1]RO!G$61</f>
        <v/>
      </c>
      <c r="AH32" s="31" t="str">
        <f>[1]RO!H$61</f>
        <v>BRAZI</v>
      </c>
      <c r="AI32" s="31" t="str">
        <f>[1]RO!I$61</f>
        <v>107084</v>
      </c>
      <c r="AJ32" s="31">
        <f>[1]RO!J$61</f>
        <v>1340</v>
      </c>
      <c r="AK32" s="31">
        <f>[1]RO!K$61</f>
        <v>0</v>
      </c>
      <c r="AL32" s="31">
        <f>[1]RO!L$61</f>
        <v>0</v>
      </c>
      <c r="AM32" s="31">
        <f>[1]RO!M$61</f>
        <v>353</v>
      </c>
      <c r="AN32" s="42" t="s">
        <v>810</v>
      </c>
      <c r="AO32" s="31"/>
    </row>
    <row r="33" spans="1:41" s="24" customFormat="1">
      <c r="A33" s="4" t="s">
        <v>9797</v>
      </c>
      <c r="B33" s="4">
        <v>2012</v>
      </c>
      <c r="C33" s="4" t="s">
        <v>10574</v>
      </c>
      <c r="D33" s="4" t="s">
        <v>10575</v>
      </c>
      <c r="E33" s="4" t="s">
        <v>322</v>
      </c>
      <c r="F33" s="4">
        <v>69</v>
      </c>
      <c r="G33" s="4" t="s">
        <v>10576</v>
      </c>
      <c r="H33" s="4" t="s">
        <v>10567</v>
      </c>
      <c r="I33" s="4" t="s">
        <v>34</v>
      </c>
      <c r="J33" s="4" t="s">
        <v>15</v>
      </c>
      <c r="K33" s="4">
        <v>74.900000000000006</v>
      </c>
      <c r="L33" s="4" t="s">
        <v>27</v>
      </c>
      <c r="M33" s="4">
        <v>0</v>
      </c>
      <c r="N33" s="4">
        <v>0</v>
      </c>
      <c r="O33" s="4">
        <v>0</v>
      </c>
      <c r="P33" s="4">
        <v>1363.69</v>
      </c>
      <c r="Q33" s="4">
        <v>0</v>
      </c>
      <c r="R33" s="4">
        <v>0.39</v>
      </c>
      <c r="S33" s="4">
        <v>203.85</v>
      </c>
      <c r="T33" s="4">
        <v>4.8609999999999998</v>
      </c>
      <c r="U33" s="4"/>
      <c r="V33" s="4"/>
      <c r="W33" s="4"/>
      <c r="X33" s="4"/>
      <c r="Y33" s="4"/>
      <c r="Z33" s="4"/>
      <c r="AA33" s="4"/>
      <c r="AB33" s="28" t="str">
        <f>[1]RO!B$61</f>
        <v>1.(c)</v>
      </c>
      <c r="AC33" s="31" t="str">
        <f>[1]RO!C$61</f>
        <v>SC DALKIA TERMO PRAHOVA SRL</v>
      </c>
      <c r="AD33" s="31" t="str">
        <f>[1]RO!D$61</f>
        <v>SC DALKIA TERMO PRAHOVA SRL</v>
      </c>
      <c r="AE33" s="31">
        <f>[1]RO!E$61</f>
        <v>167376</v>
      </c>
      <c r="AF33" s="31" t="str">
        <f>[1]RO!F$61</f>
        <v>Trandafirilor 71</v>
      </c>
      <c r="AG33" s="31" t="str">
        <f>[1]RO!G$61</f>
        <v/>
      </c>
      <c r="AH33" s="31" t="str">
        <f>[1]RO!H$61</f>
        <v>BRAZI</v>
      </c>
      <c r="AI33" s="31" t="str">
        <f>[1]RO!I$61</f>
        <v>107084</v>
      </c>
      <c r="AJ33" s="31">
        <f>[1]RO!J$61</f>
        <v>1340</v>
      </c>
      <c r="AK33" s="31">
        <f>[1]RO!K$61</f>
        <v>0</v>
      </c>
      <c r="AL33" s="31">
        <f>[1]RO!L$61</f>
        <v>0</v>
      </c>
      <c r="AM33" s="31">
        <f>[1]RO!M$61</f>
        <v>353</v>
      </c>
      <c r="AN33" s="42" t="s">
        <v>810</v>
      </c>
      <c r="AO33" s="31"/>
    </row>
    <row r="34" spans="1:41" s="35" customFormat="1">
      <c r="A34" s="1" t="s">
        <v>9797</v>
      </c>
      <c r="B34" s="1">
        <v>2012</v>
      </c>
      <c r="C34" s="1" t="s">
        <v>10952</v>
      </c>
      <c r="D34" s="1" t="s">
        <v>10953</v>
      </c>
      <c r="E34" s="1" t="s">
        <v>2149</v>
      </c>
      <c r="F34" s="1">
        <v>175</v>
      </c>
      <c r="G34" s="1" t="s">
        <v>10954</v>
      </c>
      <c r="H34" s="1" t="s">
        <v>10955</v>
      </c>
      <c r="I34" s="1" t="s">
        <v>34</v>
      </c>
      <c r="J34" s="1" t="s">
        <v>202</v>
      </c>
      <c r="K34" s="1">
        <v>70</v>
      </c>
      <c r="L34" s="1" t="s">
        <v>8</v>
      </c>
      <c r="M34" s="1">
        <v>0</v>
      </c>
      <c r="N34" s="1">
        <v>0</v>
      </c>
      <c r="O34" s="1">
        <v>0</v>
      </c>
      <c r="P34" s="1">
        <v>801.49</v>
      </c>
      <c r="Q34" s="1">
        <v>0</v>
      </c>
      <c r="R34" s="1">
        <v>0.104</v>
      </c>
      <c r="S34" s="1">
        <v>30.47</v>
      </c>
      <c r="T34" s="1">
        <v>0.58699999999999997</v>
      </c>
      <c r="U34" s="1"/>
      <c r="V34" s="1"/>
      <c r="W34" s="1"/>
      <c r="X34" s="1"/>
      <c r="Y34" s="1"/>
      <c r="Z34" s="1"/>
      <c r="AA34" s="1"/>
      <c r="AB34" s="95"/>
      <c r="AC34" s="67"/>
      <c r="AD34" s="67"/>
      <c r="AE34" s="67"/>
      <c r="AF34" s="67"/>
      <c r="AG34" s="67"/>
      <c r="AH34" s="67"/>
      <c r="AI34" s="67"/>
      <c r="AJ34" s="67"/>
      <c r="AK34" s="67"/>
      <c r="AL34" s="67"/>
      <c r="AM34" s="67"/>
      <c r="AN34" s="98"/>
      <c r="AO34" s="67"/>
    </row>
    <row r="35" spans="1:41" s="31" customFormat="1">
      <c r="A35" s="16" t="s">
        <v>9797</v>
      </c>
      <c r="B35" s="16">
        <v>2012</v>
      </c>
      <c r="C35" s="16" t="s">
        <v>10956</v>
      </c>
      <c r="D35" s="16" t="s">
        <v>10957</v>
      </c>
      <c r="E35" s="16" t="s">
        <v>2154</v>
      </c>
      <c r="F35" s="16">
        <v>176</v>
      </c>
      <c r="G35" s="16" t="s">
        <v>10958</v>
      </c>
      <c r="H35" s="16" t="s">
        <v>10959</v>
      </c>
      <c r="I35" s="16" t="s">
        <v>34</v>
      </c>
      <c r="J35" s="16" t="s">
        <v>15</v>
      </c>
      <c r="K35" s="16">
        <v>487</v>
      </c>
      <c r="L35" s="16" t="s">
        <v>27</v>
      </c>
      <c r="M35" s="16">
        <v>0</v>
      </c>
      <c r="N35" s="16">
        <v>0</v>
      </c>
      <c r="O35" s="16">
        <v>0</v>
      </c>
      <c r="P35" s="16">
        <v>9247.26</v>
      </c>
      <c r="Q35" s="16">
        <v>0</v>
      </c>
      <c r="R35" s="16">
        <v>0</v>
      </c>
      <c r="S35" s="16">
        <v>370.78</v>
      </c>
      <c r="T35" s="16">
        <v>0</v>
      </c>
      <c r="U35" s="16"/>
      <c r="V35" s="16"/>
      <c r="W35" s="16"/>
      <c r="X35" s="16"/>
      <c r="Y35" s="16"/>
      <c r="Z35" s="16"/>
      <c r="AA35" s="16"/>
      <c r="AB35" s="28" t="str">
        <f>[1]RO!B$69</f>
        <v>1.(c)</v>
      </c>
      <c r="AC35" s="31" t="str">
        <f>[1]RO!C$69</f>
        <v>SC ELECTROCENTRALE BUCURESTI SA</v>
      </c>
      <c r="AD35" s="31" t="str">
        <f>[1]RO!D$69</f>
        <v>SC ELECTROCENTRALE BUCURESTI SA - Cet Bucuresti Vest</v>
      </c>
      <c r="AE35" s="31">
        <f>[1]RO!E$69</f>
        <v>167472</v>
      </c>
      <c r="AF35" s="31" t="str">
        <f>[1]RO!F$69</f>
        <v>Bd. Timisoara nr. 106</v>
      </c>
      <c r="AG35" s="31" t="str">
        <f>[1]RO!G$69</f>
        <v/>
      </c>
      <c r="AH35" s="31" t="str">
        <f>[1]RO!H$69</f>
        <v>BUCURESTI</v>
      </c>
      <c r="AI35" s="31" t="str">
        <f>[1]RO!I$69</f>
        <v>77208</v>
      </c>
      <c r="AJ35" s="31">
        <f>[1]RO!J$69</f>
        <v>484</v>
      </c>
      <c r="AK35" s="31">
        <f>[1]RO!K$69</f>
        <v>0</v>
      </c>
      <c r="AL35" s="31">
        <f>[1]RO!L$69</f>
        <v>0</v>
      </c>
      <c r="AM35" s="31">
        <f>[1]RO!M$69</f>
        <v>632</v>
      </c>
      <c r="AN35" s="42" t="s">
        <v>809</v>
      </c>
    </row>
    <row r="36" spans="1:41" s="31" customFormat="1">
      <c r="A36" s="4" t="s">
        <v>9797</v>
      </c>
      <c r="B36" s="4">
        <v>2012</v>
      </c>
      <c r="C36" s="4" t="s">
        <v>10903</v>
      </c>
      <c r="D36" s="4" t="s">
        <v>10904</v>
      </c>
      <c r="E36" s="4" t="s">
        <v>2078</v>
      </c>
      <c r="F36" s="4">
        <v>160</v>
      </c>
      <c r="G36" s="4" t="s">
        <v>10905</v>
      </c>
      <c r="H36" s="4" t="s">
        <v>10906</v>
      </c>
      <c r="I36" s="4" t="s">
        <v>6</v>
      </c>
      <c r="J36" s="4" t="s">
        <v>15</v>
      </c>
      <c r="K36" s="4">
        <v>916</v>
      </c>
      <c r="L36" s="4" t="s">
        <v>8</v>
      </c>
      <c r="M36" s="4">
        <v>0</v>
      </c>
      <c r="N36" s="4">
        <v>0</v>
      </c>
      <c r="O36" s="4">
        <v>205.44</v>
      </c>
      <c r="P36" s="4">
        <v>1484.86</v>
      </c>
      <c r="Q36" s="4">
        <v>0</v>
      </c>
      <c r="R36" s="4">
        <v>26.31</v>
      </c>
      <c r="S36" s="4">
        <v>78.12</v>
      </c>
      <c r="T36" s="4">
        <v>2.3199999999999998</v>
      </c>
      <c r="U36" s="4"/>
      <c r="V36" s="4"/>
      <c r="W36" s="4"/>
      <c r="X36" s="4"/>
      <c r="Y36" s="4"/>
      <c r="Z36" s="4"/>
      <c r="AA36" s="4"/>
      <c r="AB36" s="28" t="str">
        <f>[1]RO!B$69</f>
        <v>1.(c)</v>
      </c>
      <c r="AC36" s="31" t="str">
        <f>[1]RO!C$69</f>
        <v>SC ELECTROCENTRALE BUCURESTI SA</v>
      </c>
      <c r="AD36" s="31" t="str">
        <f>[1]RO!D$69</f>
        <v>SC ELECTROCENTRALE BUCURESTI SA - Cet Bucuresti Vest</v>
      </c>
      <c r="AE36" s="31">
        <f>[1]RO!E$69</f>
        <v>167472</v>
      </c>
      <c r="AF36" s="31" t="str">
        <f>[1]RO!F$69</f>
        <v>Bd. Timisoara nr. 106</v>
      </c>
      <c r="AG36" s="31" t="str">
        <f>[1]RO!G$69</f>
        <v/>
      </c>
      <c r="AH36" s="31" t="str">
        <f>[1]RO!H$69</f>
        <v>BUCURESTI</v>
      </c>
      <c r="AI36" s="31" t="str">
        <f>[1]RO!I$69</f>
        <v>77208</v>
      </c>
      <c r="AJ36" s="31">
        <f>[1]RO!J$69</f>
        <v>484</v>
      </c>
      <c r="AK36" s="31">
        <f>[1]RO!K$69</f>
        <v>0</v>
      </c>
      <c r="AL36" s="31">
        <f>[1]RO!L$69</f>
        <v>0</v>
      </c>
      <c r="AM36" s="31">
        <f>[1]RO!M$69</f>
        <v>632</v>
      </c>
      <c r="AN36" s="42" t="s">
        <v>809</v>
      </c>
    </row>
    <row r="37" spans="1:41" s="31" customFormat="1">
      <c r="A37" s="4" t="s">
        <v>9797</v>
      </c>
      <c r="B37" s="4">
        <v>2012</v>
      </c>
      <c r="C37" s="4" t="s">
        <v>10907</v>
      </c>
      <c r="D37" s="4" t="s">
        <v>10908</v>
      </c>
      <c r="E37" s="4" t="s">
        <v>2083</v>
      </c>
      <c r="F37" s="4">
        <v>161</v>
      </c>
      <c r="G37" s="4" t="s">
        <v>10909</v>
      </c>
      <c r="H37" s="4" t="s">
        <v>10906</v>
      </c>
      <c r="I37" s="4" t="s">
        <v>6</v>
      </c>
      <c r="J37" s="4" t="s">
        <v>202</v>
      </c>
      <c r="K37" s="4">
        <v>116</v>
      </c>
      <c r="L37" s="4" t="s">
        <v>8</v>
      </c>
      <c r="M37" s="4">
        <v>0</v>
      </c>
      <c r="N37" s="4">
        <v>0</v>
      </c>
      <c r="O37" s="4">
        <v>0</v>
      </c>
      <c r="P37" s="4">
        <v>0</v>
      </c>
      <c r="Q37" s="4">
        <v>0</v>
      </c>
      <c r="R37" s="4">
        <v>0</v>
      </c>
      <c r="S37" s="4">
        <v>0</v>
      </c>
      <c r="T37" s="4">
        <v>0</v>
      </c>
      <c r="U37" s="4"/>
      <c r="V37" s="4"/>
      <c r="W37" s="4"/>
      <c r="X37" s="4"/>
      <c r="Y37" s="4"/>
      <c r="Z37" s="4"/>
      <c r="AA37" s="4"/>
      <c r="AB37" s="28" t="str">
        <f>[1]RO!B$69</f>
        <v>1.(c)</v>
      </c>
      <c r="AC37" s="31" t="str">
        <f>[1]RO!C$69</f>
        <v>SC ELECTROCENTRALE BUCURESTI SA</v>
      </c>
      <c r="AD37" s="31" t="str">
        <f>[1]RO!D$69</f>
        <v>SC ELECTROCENTRALE BUCURESTI SA - Cet Bucuresti Vest</v>
      </c>
      <c r="AE37" s="31">
        <f>[1]RO!E$69</f>
        <v>167472</v>
      </c>
      <c r="AF37" s="31" t="str">
        <f>[1]RO!F$69</f>
        <v>Bd. Timisoara nr. 106</v>
      </c>
      <c r="AG37" s="31" t="str">
        <f>[1]RO!G$69</f>
        <v/>
      </c>
      <c r="AH37" s="31" t="str">
        <f>[1]RO!H$69</f>
        <v>BUCURESTI</v>
      </c>
      <c r="AI37" s="31" t="str">
        <f>[1]RO!I$69</f>
        <v>77208</v>
      </c>
      <c r="AJ37" s="31">
        <f>[1]RO!J$69</f>
        <v>484</v>
      </c>
      <c r="AK37" s="31">
        <f>[1]RO!K$69</f>
        <v>0</v>
      </c>
      <c r="AL37" s="31">
        <f>[1]RO!L$69</f>
        <v>0</v>
      </c>
      <c r="AM37" s="31">
        <f>[1]RO!M$69</f>
        <v>632</v>
      </c>
      <c r="AN37" s="42" t="s">
        <v>809</v>
      </c>
    </row>
    <row r="38" spans="1:41" s="31" customFormat="1">
      <c r="A38" s="4" t="s">
        <v>9797</v>
      </c>
      <c r="B38" s="4">
        <v>2012</v>
      </c>
      <c r="C38" s="4" t="s">
        <v>10910</v>
      </c>
      <c r="D38" s="4" t="s">
        <v>10911</v>
      </c>
      <c r="E38" s="4" t="s">
        <v>2087</v>
      </c>
      <c r="F38" s="4">
        <v>162</v>
      </c>
      <c r="G38" s="4" t="s">
        <v>10912</v>
      </c>
      <c r="H38" s="4" t="s">
        <v>10906</v>
      </c>
      <c r="I38" s="4" t="s">
        <v>6</v>
      </c>
      <c r="J38" s="4" t="s">
        <v>202</v>
      </c>
      <c r="K38" s="4">
        <v>116</v>
      </c>
      <c r="L38" s="4" t="s">
        <v>8</v>
      </c>
      <c r="M38" s="4">
        <v>0</v>
      </c>
      <c r="N38" s="4">
        <v>0</v>
      </c>
      <c r="O38" s="4">
        <v>0</v>
      </c>
      <c r="P38" s="4">
        <v>366.59</v>
      </c>
      <c r="Q38" s="4">
        <v>0</v>
      </c>
      <c r="R38" s="4">
        <v>0</v>
      </c>
      <c r="S38" s="4">
        <v>33.073</v>
      </c>
      <c r="T38" s="4">
        <v>0</v>
      </c>
      <c r="U38" s="4"/>
      <c r="V38" s="4"/>
      <c r="W38" s="4"/>
      <c r="X38" s="4"/>
      <c r="Y38" s="4"/>
      <c r="Z38" s="4"/>
      <c r="AA38" s="4"/>
      <c r="AB38" s="28" t="str">
        <f>[1]RO!B$69</f>
        <v>1.(c)</v>
      </c>
      <c r="AC38" s="31" t="str">
        <f>[1]RO!C$69</f>
        <v>SC ELECTROCENTRALE BUCURESTI SA</v>
      </c>
      <c r="AD38" s="31" t="str">
        <f>[1]RO!D$69</f>
        <v>SC ELECTROCENTRALE BUCURESTI SA - Cet Bucuresti Vest</v>
      </c>
      <c r="AE38" s="31">
        <f>[1]RO!E$69</f>
        <v>167472</v>
      </c>
      <c r="AF38" s="31" t="str">
        <f>[1]RO!F$69</f>
        <v>Bd. Timisoara nr. 106</v>
      </c>
      <c r="AG38" s="31" t="str">
        <f>[1]RO!G$69</f>
        <v/>
      </c>
      <c r="AH38" s="31" t="str">
        <f>[1]RO!H$69</f>
        <v>BUCURESTI</v>
      </c>
      <c r="AI38" s="31" t="str">
        <f>[1]RO!I$69</f>
        <v>77208</v>
      </c>
      <c r="AJ38" s="31">
        <f>[1]RO!J$69</f>
        <v>484</v>
      </c>
      <c r="AK38" s="31">
        <f>[1]RO!K$69</f>
        <v>0</v>
      </c>
      <c r="AL38" s="31">
        <f>[1]RO!L$69</f>
        <v>0</v>
      </c>
      <c r="AM38" s="31">
        <f>[1]RO!M$69</f>
        <v>632</v>
      </c>
      <c r="AN38" s="42" t="s">
        <v>809</v>
      </c>
    </row>
    <row r="39" spans="1:41" s="31" customFormat="1">
      <c r="A39" s="4" t="s">
        <v>9797</v>
      </c>
      <c r="B39" s="4">
        <v>2012</v>
      </c>
      <c r="C39" s="4" t="s">
        <v>10913</v>
      </c>
      <c r="D39" s="4" t="s">
        <v>10914</v>
      </c>
      <c r="E39" s="4" t="s">
        <v>2092</v>
      </c>
      <c r="F39" s="4">
        <v>163</v>
      </c>
      <c r="G39" s="4" t="s">
        <v>10915</v>
      </c>
      <c r="H39" s="4" t="s">
        <v>10906</v>
      </c>
      <c r="I39" s="4" t="s">
        <v>6</v>
      </c>
      <c r="J39" s="4" t="s">
        <v>202</v>
      </c>
      <c r="K39" s="4">
        <v>116</v>
      </c>
      <c r="L39" s="4" t="s">
        <v>8</v>
      </c>
      <c r="M39" s="4">
        <v>0</v>
      </c>
      <c r="N39" s="4">
        <v>0</v>
      </c>
      <c r="O39" s="4">
        <v>0</v>
      </c>
      <c r="P39" s="4">
        <v>46.42</v>
      </c>
      <c r="Q39" s="4">
        <v>0</v>
      </c>
      <c r="R39" s="4">
        <v>0</v>
      </c>
      <c r="S39" s="4">
        <v>2.19</v>
      </c>
      <c r="T39" s="4">
        <v>0</v>
      </c>
      <c r="U39" s="4"/>
      <c r="V39" s="4"/>
      <c r="W39" s="4"/>
      <c r="X39" s="4"/>
      <c r="Y39" s="4"/>
      <c r="Z39" s="4"/>
      <c r="AA39" s="4"/>
      <c r="AB39" s="28" t="str">
        <f>[1]RO!B$69</f>
        <v>1.(c)</v>
      </c>
      <c r="AC39" s="31" t="str">
        <f>[1]RO!C$69</f>
        <v>SC ELECTROCENTRALE BUCURESTI SA</v>
      </c>
      <c r="AD39" s="31" t="str">
        <f>[1]RO!D$69</f>
        <v>SC ELECTROCENTRALE BUCURESTI SA - Cet Bucuresti Vest</v>
      </c>
      <c r="AE39" s="31">
        <f>[1]RO!E$69</f>
        <v>167472</v>
      </c>
      <c r="AF39" s="31" t="str">
        <f>[1]RO!F$69</f>
        <v>Bd. Timisoara nr. 106</v>
      </c>
      <c r="AG39" s="31" t="str">
        <f>[1]RO!G$69</f>
        <v/>
      </c>
      <c r="AH39" s="31" t="str">
        <f>[1]RO!H$69</f>
        <v>BUCURESTI</v>
      </c>
      <c r="AI39" s="31" t="str">
        <f>[1]RO!I$69</f>
        <v>77208</v>
      </c>
      <c r="AJ39" s="31">
        <f>[1]RO!J$69</f>
        <v>484</v>
      </c>
      <c r="AK39" s="31">
        <f>[1]RO!K$69</f>
        <v>0</v>
      </c>
      <c r="AL39" s="31">
        <f>[1]RO!L$69</f>
        <v>0</v>
      </c>
      <c r="AM39" s="31">
        <f>[1]RO!M$69</f>
        <v>632</v>
      </c>
      <c r="AN39" s="42" t="s">
        <v>809</v>
      </c>
    </row>
    <row r="40" spans="1:41" s="31" customFormat="1">
      <c r="A40" s="4" t="s">
        <v>9797</v>
      </c>
      <c r="B40" s="4">
        <v>2012</v>
      </c>
      <c r="C40" s="4" t="s">
        <v>10916</v>
      </c>
      <c r="D40" s="4" t="s">
        <v>10917</v>
      </c>
      <c r="E40" s="4" t="s">
        <v>2097</v>
      </c>
      <c r="F40" s="4">
        <v>164</v>
      </c>
      <c r="G40" s="4" t="s">
        <v>10918</v>
      </c>
      <c r="H40" s="4" t="s">
        <v>10906</v>
      </c>
      <c r="I40" s="4" t="s">
        <v>6</v>
      </c>
      <c r="J40" s="4" t="s">
        <v>202</v>
      </c>
      <c r="K40" s="4">
        <v>116</v>
      </c>
      <c r="L40" s="4" t="s">
        <v>8</v>
      </c>
      <c r="M40" s="4">
        <v>0</v>
      </c>
      <c r="N40" s="4">
        <v>0</v>
      </c>
      <c r="O40" s="4">
        <v>0</v>
      </c>
      <c r="P40" s="4">
        <v>2.2000000000000002</v>
      </c>
      <c r="Q40" s="4">
        <v>0</v>
      </c>
      <c r="R40" s="4">
        <v>0</v>
      </c>
      <c r="S40" s="4">
        <v>0.154</v>
      </c>
      <c r="T40" s="4">
        <v>0</v>
      </c>
      <c r="U40" s="4"/>
      <c r="V40" s="4"/>
      <c r="W40" s="4"/>
      <c r="X40" s="4"/>
      <c r="Y40" s="4"/>
      <c r="Z40" s="4"/>
      <c r="AA40" s="4"/>
      <c r="AB40" s="28" t="str">
        <f>[1]RO!B$69</f>
        <v>1.(c)</v>
      </c>
      <c r="AC40" s="31" t="str">
        <f>[1]RO!C$69</f>
        <v>SC ELECTROCENTRALE BUCURESTI SA</v>
      </c>
      <c r="AD40" s="31" t="str">
        <f>[1]RO!D$69</f>
        <v>SC ELECTROCENTRALE BUCURESTI SA - Cet Bucuresti Vest</v>
      </c>
      <c r="AE40" s="31">
        <f>[1]RO!E$69</f>
        <v>167472</v>
      </c>
      <c r="AF40" s="31" t="str">
        <f>[1]RO!F$69</f>
        <v>Bd. Timisoara nr. 106</v>
      </c>
      <c r="AG40" s="31" t="str">
        <f>[1]RO!G$69</f>
        <v/>
      </c>
      <c r="AH40" s="31" t="str">
        <f>[1]RO!H$69</f>
        <v>BUCURESTI</v>
      </c>
      <c r="AI40" s="31" t="str">
        <f>[1]RO!I$69</f>
        <v>77208</v>
      </c>
      <c r="AJ40" s="31">
        <f>[1]RO!J$69</f>
        <v>484</v>
      </c>
      <c r="AK40" s="31">
        <f>[1]RO!K$69</f>
        <v>0</v>
      </c>
      <c r="AL40" s="31">
        <f>[1]RO!L$69</f>
        <v>0</v>
      </c>
      <c r="AM40" s="31">
        <f>[1]RO!M$69</f>
        <v>632</v>
      </c>
      <c r="AN40" s="42" t="s">
        <v>809</v>
      </c>
    </row>
    <row r="41" spans="1:41" s="31" customFormat="1">
      <c r="A41" s="4" t="s">
        <v>9797</v>
      </c>
      <c r="B41" s="4">
        <v>2012</v>
      </c>
      <c r="C41" s="4" t="s">
        <v>10919</v>
      </c>
      <c r="D41" s="4" t="s">
        <v>10920</v>
      </c>
      <c r="E41" s="4" t="s">
        <v>2102</v>
      </c>
      <c r="F41" s="4">
        <v>165</v>
      </c>
      <c r="G41" s="4" t="s">
        <v>10921</v>
      </c>
      <c r="H41" s="4" t="s">
        <v>10906</v>
      </c>
      <c r="I41" s="4" t="s">
        <v>6</v>
      </c>
      <c r="J41" s="4" t="s">
        <v>202</v>
      </c>
      <c r="K41" s="4">
        <v>116</v>
      </c>
      <c r="L41" s="4" t="s">
        <v>8</v>
      </c>
      <c r="M41" s="4">
        <v>0</v>
      </c>
      <c r="N41" s="4">
        <v>0</v>
      </c>
      <c r="O41" s="4">
        <v>0</v>
      </c>
      <c r="P41" s="4">
        <v>0</v>
      </c>
      <c r="Q41" s="4">
        <v>0</v>
      </c>
      <c r="R41" s="4">
        <v>0</v>
      </c>
      <c r="S41" s="4">
        <v>0</v>
      </c>
      <c r="T41" s="4">
        <v>0</v>
      </c>
      <c r="U41" s="4"/>
      <c r="V41" s="4"/>
      <c r="W41" s="4"/>
      <c r="X41" s="4"/>
      <c r="Y41" s="4"/>
      <c r="Z41" s="4"/>
      <c r="AA41" s="4"/>
      <c r="AB41" s="28" t="str">
        <f>[1]RO!B$69</f>
        <v>1.(c)</v>
      </c>
      <c r="AC41" s="31" t="str">
        <f>[1]RO!C$69</f>
        <v>SC ELECTROCENTRALE BUCURESTI SA</v>
      </c>
      <c r="AD41" s="31" t="str">
        <f>[1]RO!D$69</f>
        <v>SC ELECTROCENTRALE BUCURESTI SA - Cet Bucuresti Vest</v>
      </c>
      <c r="AE41" s="31">
        <f>[1]RO!E$69</f>
        <v>167472</v>
      </c>
      <c r="AF41" s="31" t="str">
        <f>[1]RO!F$69</f>
        <v>Bd. Timisoara nr. 106</v>
      </c>
      <c r="AG41" s="31" t="str">
        <f>[1]RO!G$69</f>
        <v/>
      </c>
      <c r="AH41" s="31" t="str">
        <f>[1]RO!H$69</f>
        <v>BUCURESTI</v>
      </c>
      <c r="AI41" s="31" t="str">
        <f>[1]RO!I$69</f>
        <v>77208</v>
      </c>
      <c r="AJ41" s="31">
        <f>[1]RO!J$69</f>
        <v>484</v>
      </c>
      <c r="AK41" s="31">
        <f>[1]RO!K$69</f>
        <v>0</v>
      </c>
      <c r="AL41" s="31">
        <f>[1]RO!L$69</f>
        <v>0</v>
      </c>
      <c r="AM41" s="31">
        <f>[1]RO!M$69</f>
        <v>632</v>
      </c>
      <c r="AN41" s="42" t="s">
        <v>809</v>
      </c>
    </row>
    <row r="42" spans="1:41" s="31" customFormat="1">
      <c r="A42" s="4" t="s">
        <v>9797</v>
      </c>
      <c r="B42" s="4">
        <v>2012</v>
      </c>
      <c r="C42" s="4" t="s">
        <v>10922</v>
      </c>
      <c r="D42" s="4" t="s">
        <v>10923</v>
      </c>
      <c r="E42" s="4" t="s">
        <v>2106</v>
      </c>
      <c r="F42" s="4">
        <v>166</v>
      </c>
      <c r="G42" s="4" t="s">
        <v>10924</v>
      </c>
      <c r="H42" s="4" t="s">
        <v>10906</v>
      </c>
      <c r="I42" s="4" t="s">
        <v>14</v>
      </c>
      <c r="J42" s="4" t="s">
        <v>202</v>
      </c>
      <c r="K42" s="4">
        <v>116</v>
      </c>
      <c r="L42" s="4" t="s">
        <v>8</v>
      </c>
      <c r="M42" s="4">
        <v>0</v>
      </c>
      <c r="N42" s="4">
        <v>0</v>
      </c>
      <c r="O42" s="4">
        <v>0</v>
      </c>
      <c r="P42" s="4">
        <v>0</v>
      </c>
      <c r="Q42" s="4">
        <v>0</v>
      </c>
      <c r="R42" s="4">
        <v>0</v>
      </c>
      <c r="S42" s="4">
        <v>0</v>
      </c>
      <c r="T42" s="4">
        <v>0</v>
      </c>
      <c r="U42" s="4"/>
      <c r="V42" s="4"/>
      <c r="W42" s="4"/>
      <c r="X42" s="4"/>
      <c r="Y42" s="4"/>
      <c r="Z42" s="4"/>
      <c r="AA42" s="4"/>
      <c r="AB42" s="28" t="str">
        <f>[1]RO!B$69</f>
        <v>1.(c)</v>
      </c>
      <c r="AC42" s="31" t="str">
        <f>[1]RO!C$69</f>
        <v>SC ELECTROCENTRALE BUCURESTI SA</v>
      </c>
      <c r="AD42" s="31" t="str">
        <f>[1]RO!D$69</f>
        <v>SC ELECTROCENTRALE BUCURESTI SA - Cet Bucuresti Vest</v>
      </c>
      <c r="AE42" s="31">
        <f>[1]RO!E$69</f>
        <v>167472</v>
      </c>
      <c r="AF42" s="31" t="str">
        <f>[1]RO!F$69</f>
        <v>Bd. Timisoara nr. 106</v>
      </c>
      <c r="AG42" s="31" t="str">
        <f>[1]RO!G$69</f>
        <v/>
      </c>
      <c r="AH42" s="31" t="str">
        <f>[1]RO!H$69</f>
        <v>BUCURESTI</v>
      </c>
      <c r="AI42" s="31" t="str">
        <f>[1]RO!I$69</f>
        <v>77208</v>
      </c>
      <c r="AJ42" s="31">
        <f>[1]RO!J$69</f>
        <v>484</v>
      </c>
      <c r="AK42" s="31">
        <f>[1]RO!K$69</f>
        <v>0</v>
      </c>
      <c r="AL42" s="31">
        <f>[1]RO!L$69</f>
        <v>0</v>
      </c>
      <c r="AM42" s="31">
        <f>[1]RO!M$69</f>
        <v>632</v>
      </c>
      <c r="AN42" s="42" t="s">
        <v>809</v>
      </c>
    </row>
    <row r="43" spans="1:41" s="31" customFormat="1">
      <c r="A43" s="4" t="s">
        <v>9797</v>
      </c>
      <c r="B43" s="4">
        <v>2012</v>
      </c>
      <c r="C43" s="4" t="s">
        <v>10925</v>
      </c>
      <c r="D43" s="4" t="s">
        <v>10926</v>
      </c>
      <c r="E43" s="4" t="s">
        <v>2111</v>
      </c>
      <c r="F43" s="4">
        <v>167</v>
      </c>
      <c r="G43" s="4" t="s">
        <v>10927</v>
      </c>
      <c r="H43" s="4" t="s">
        <v>10906</v>
      </c>
      <c r="I43" s="4" t="s">
        <v>14</v>
      </c>
      <c r="J43" s="4" t="s">
        <v>202</v>
      </c>
      <c r="K43" s="4">
        <v>116</v>
      </c>
      <c r="L43" s="4" t="s">
        <v>8</v>
      </c>
      <c r="M43" s="4">
        <v>0</v>
      </c>
      <c r="N43" s="4">
        <v>0</v>
      </c>
      <c r="O43" s="4">
        <v>0</v>
      </c>
      <c r="P43" s="4">
        <v>0</v>
      </c>
      <c r="Q43" s="4">
        <v>0</v>
      </c>
      <c r="R43" s="4">
        <v>0</v>
      </c>
      <c r="S43" s="4">
        <v>0</v>
      </c>
      <c r="T43" s="4">
        <v>0</v>
      </c>
      <c r="U43" s="4"/>
      <c r="V43" s="4"/>
      <c r="W43" s="4"/>
      <c r="X43" s="4"/>
      <c r="Y43" s="4"/>
      <c r="Z43" s="4"/>
      <c r="AA43" s="4"/>
      <c r="AB43" s="28" t="str">
        <f>[1]RO!B$69</f>
        <v>1.(c)</v>
      </c>
      <c r="AC43" s="31" t="str">
        <f>[1]RO!C$69</f>
        <v>SC ELECTROCENTRALE BUCURESTI SA</v>
      </c>
      <c r="AD43" s="31" t="str">
        <f>[1]RO!D$69</f>
        <v>SC ELECTROCENTRALE BUCURESTI SA - Cet Bucuresti Vest</v>
      </c>
      <c r="AE43" s="31">
        <f>[1]RO!E$69</f>
        <v>167472</v>
      </c>
      <c r="AF43" s="31" t="str">
        <f>[1]RO!F$69</f>
        <v>Bd. Timisoara nr. 106</v>
      </c>
      <c r="AG43" s="31" t="str">
        <f>[1]RO!G$69</f>
        <v/>
      </c>
      <c r="AH43" s="31" t="str">
        <f>[1]RO!H$69</f>
        <v>BUCURESTI</v>
      </c>
      <c r="AI43" s="31" t="str">
        <f>[1]RO!I$69</f>
        <v>77208</v>
      </c>
      <c r="AJ43" s="31">
        <f>[1]RO!J$69</f>
        <v>484</v>
      </c>
      <c r="AK43" s="31">
        <f>[1]RO!K$69</f>
        <v>0</v>
      </c>
      <c r="AL43" s="31">
        <f>[1]RO!L$69</f>
        <v>0</v>
      </c>
      <c r="AM43" s="31">
        <f>[1]RO!M$69</f>
        <v>632</v>
      </c>
      <c r="AN43" s="42" t="s">
        <v>809</v>
      </c>
    </row>
    <row r="44" spans="1:41" s="67" customFormat="1">
      <c r="A44" s="1" t="s">
        <v>9797</v>
      </c>
      <c r="B44" s="1">
        <v>2012</v>
      </c>
      <c r="C44" s="1" t="s">
        <v>10948</v>
      </c>
      <c r="D44" s="1" t="s">
        <v>10949</v>
      </c>
      <c r="E44" s="1" t="s">
        <v>2144</v>
      </c>
      <c r="F44" s="118">
        <v>174</v>
      </c>
      <c r="G44" s="1" t="s">
        <v>10950</v>
      </c>
      <c r="H44" s="1" t="s">
        <v>10951</v>
      </c>
      <c r="I44" s="1" t="s">
        <v>34</v>
      </c>
      <c r="J44" s="1" t="s">
        <v>15</v>
      </c>
      <c r="K44" s="1">
        <v>58.24</v>
      </c>
      <c r="L44" s="1" t="s">
        <v>8</v>
      </c>
      <c r="M44" s="1">
        <v>0</v>
      </c>
      <c r="N44" s="1">
        <v>0</v>
      </c>
      <c r="O44" s="1">
        <v>0</v>
      </c>
      <c r="P44" s="1">
        <v>528.97</v>
      </c>
      <c r="Q44" s="1">
        <v>0</v>
      </c>
      <c r="R44" s="1">
        <v>6.2960000000000003</v>
      </c>
      <c r="S44" s="1">
        <v>26.984999999999999</v>
      </c>
      <c r="T44" s="1">
        <v>0.90100000000000002</v>
      </c>
      <c r="U44" s="1"/>
      <c r="V44" s="1"/>
      <c r="W44" s="1"/>
      <c r="X44" s="1"/>
      <c r="Y44" s="1"/>
      <c r="Z44" s="1"/>
      <c r="AA44" s="1"/>
      <c r="AB44" s="95"/>
      <c r="AN44" s="98"/>
    </row>
    <row r="45" spans="1:41" s="31" customFormat="1">
      <c r="A45" s="4" t="s">
        <v>9797</v>
      </c>
      <c r="B45" s="4">
        <v>2012</v>
      </c>
      <c r="C45" s="4" t="s">
        <v>10832</v>
      </c>
      <c r="D45" s="4" t="s">
        <v>10833</v>
      </c>
      <c r="E45" s="4" t="s">
        <v>1977</v>
      </c>
      <c r="F45" s="4">
        <v>137</v>
      </c>
      <c r="G45" s="4" t="s">
        <v>10834</v>
      </c>
      <c r="H45" s="4" t="s">
        <v>10835</v>
      </c>
      <c r="I45" s="4" t="s">
        <v>6</v>
      </c>
      <c r="J45" s="4" t="s">
        <v>15</v>
      </c>
      <c r="K45" s="4">
        <v>476</v>
      </c>
      <c r="L45" s="4" t="s">
        <v>8</v>
      </c>
      <c r="M45" s="4">
        <v>0</v>
      </c>
      <c r="N45" s="4">
        <v>0</v>
      </c>
      <c r="O45" s="4">
        <v>141.66</v>
      </c>
      <c r="P45" s="4">
        <v>4660.8599999999997</v>
      </c>
      <c r="Q45" s="4">
        <v>0</v>
      </c>
      <c r="R45" s="4">
        <v>46.99</v>
      </c>
      <c r="S45" s="4">
        <v>305.5</v>
      </c>
      <c r="T45" s="4">
        <v>2.0099999999999998</v>
      </c>
      <c r="U45" s="4"/>
      <c r="V45" s="4"/>
      <c r="W45" s="4"/>
      <c r="X45" s="4"/>
      <c r="Y45" s="4"/>
      <c r="Z45" s="4"/>
      <c r="AA45" s="4"/>
      <c r="AB45" s="28" t="str">
        <f>[1]RO!B$70</f>
        <v>1.(c)</v>
      </c>
      <c r="AC45" s="31" t="str">
        <f>[1]RO!C$70</f>
        <v>SC ELECTROCENTRALE BUCURESTI SA</v>
      </c>
      <c r="AD45" s="31" t="str">
        <f>[1]RO!D$70</f>
        <v>SC ELECTROCENTRALE BUCURESTI SA - Cet Grozavesti</v>
      </c>
      <c r="AE45" s="31">
        <f>[1]RO!E$70</f>
        <v>167473</v>
      </c>
      <c r="AF45" s="31" t="str">
        <f>[1]RO!F$70</f>
        <v>Splaiul Independentei nr. 229</v>
      </c>
      <c r="AG45" s="31" t="str">
        <f>[1]RO!G$70</f>
        <v/>
      </c>
      <c r="AH45" s="31" t="str">
        <f>[1]RO!H$70</f>
        <v>BUCURESTI</v>
      </c>
      <c r="AI45" s="31" t="str">
        <f>[1]RO!I$70</f>
        <v>77208</v>
      </c>
      <c r="AJ45" s="31">
        <f>[1]RO!J$70</f>
        <v>335</v>
      </c>
      <c r="AK45" s="31">
        <f>[1]RO!K$70</f>
        <v>0</v>
      </c>
      <c r="AL45" s="31">
        <f>[1]RO!L$70</f>
        <v>0</v>
      </c>
      <c r="AM45" s="31">
        <f>[1]RO!M$70</f>
        <v>294</v>
      </c>
      <c r="AN45" s="42" t="s">
        <v>810</v>
      </c>
    </row>
    <row r="46" spans="1:41" s="31" customFormat="1">
      <c r="A46" s="4" t="s">
        <v>9797</v>
      </c>
      <c r="B46" s="4">
        <v>2012</v>
      </c>
      <c r="C46" s="4" t="s">
        <v>10836</v>
      </c>
      <c r="D46" s="4" t="s">
        <v>10837</v>
      </c>
      <c r="E46" s="4" t="s">
        <v>1981</v>
      </c>
      <c r="F46" s="4">
        <v>138</v>
      </c>
      <c r="G46" s="4" t="s">
        <v>10838</v>
      </c>
      <c r="H46" s="4" t="s">
        <v>10835</v>
      </c>
      <c r="I46" s="4" t="s">
        <v>6</v>
      </c>
      <c r="J46" s="4" t="s">
        <v>202</v>
      </c>
      <c r="K46" s="4">
        <v>116</v>
      </c>
      <c r="L46" s="4" t="s">
        <v>8</v>
      </c>
      <c r="M46" s="4">
        <v>0</v>
      </c>
      <c r="N46" s="4">
        <v>0</v>
      </c>
      <c r="O46" s="4">
        <v>0</v>
      </c>
      <c r="P46" s="4">
        <v>0</v>
      </c>
      <c r="Q46" s="4">
        <v>0</v>
      </c>
      <c r="R46" s="4">
        <v>0</v>
      </c>
      <c r="S46" s="4">
        <v>0</v>
      </c>
      <c r="T46" s="4">
        <v>0</v>
      </c>
      <c r="U46" s="4"/>
      <c r="V46" s="4"/>
      <c r="W46" s="4"/>
      <c r="X46" s="4"/>
      <c r="Y46" s="4"/>
      <c r="Z46" s="4"/>
      <c r="AA46" s="4"/>
      <c r="AB46" s="28" t="str">
        <f>[1]RO!B$70</f>
        <v>1.(c)</v>
      </c>
      <c r="AC46" s="31" t="str">
        <f>[1]RO!C$70</f>
        <v>SC ELECTROCENTRALE BUCURESTI SA</v>
      </c>
      <c r="AD46" s="31" t="str">
        <f>[1]RO!D$70</f>
        <v>SC ELECTROCENTRALE BUCURESTI SA - Cet Grozavesti</v>
      </c>
      <c r="AE46" s="31">
        <f>[1]RO!E$70</f>
        <v>167473</v>
      </c>
      <c r="AF46" s="31" t="str">
        <f>[1]RO!F$70</f>
        <v>Splaiul Independentei nr. 229</v>
      </c>
      <c r="AG46" s="31" t="str">
        <f>[1]RO!G$70</f>
        <v/>
      </c>
      <c r="AH46" s="31" t="str">
        <f>[1]RO!H$70</f>
        <v>BUCURESTI</v>
      </c>
      <c r="AI46" s="31" t="str">
        <f>[1]RO!I$70</f>
        <v>77208</v>
      </c>
      <c r="AJ46" s="31">
        <f>[1]RO!J$70</f>
        <v>335</v>
      </c>
      <c r="AK46" s="31">
        <f>[1]RO!K$70</f>
        <v>0</v>
      </c>
      <c r="AL46" s="31">
        <f>[1]RO!L$70</f>
        <v>0</v>
      </c>
      <c r="AM46" s="31">
        <f>[1]RO!M$70</f>
        <v>294</v>
      </c>
      <c r="AN46" s="23" t="s">
        <v>810</v>
      </c>
      <c r="AO46" s="24"/>
    </row>
    <row r="47" spans="1:41" s="31" customFormat="1">
      <c r="A47" s="4" t="s">
        <v>9797</v>
      </c>
      <c r="B47" s="4">
        <v>2012</v>
      </c>
      <c r="C47" s="4" t="s">
        <v>10839</v>
      </c>
      <c r="D47" s="4" t="s">
        <v>10840</v>
      </c>
      <c r="E47" s="4" t="s">
        <v>1985</v>
      </c>
      <c r="F47" s="4">
        <v>139</v>
      </c>
      <c r="G47" s="4" t="s">
        <v>10841</v>
      </c>
      <c r="H47" s="4" t="s">
        <v>10835</v>
      </c>
      <c r="I47" s="4" t="s">
        <v>6</v>
      </c>
      <c r="J47" s="4" t="s">
        <v>202</v>
      </c>
      <c r="K47" s="4">
        <v>116</v>
      </c>
      <c r="L47" s="4" t="s">
        <v>8</v>
      </c>
      <c r="M47" s="4">
        <v>0</v>
      </c>
      <c r="N47" s="4">
        <v>0</v>
      </c>
      <c r="O47" s="4">
        <v>0</v>
      </c>
      <c r="P47" s="4">
        <v>383.66</v>
      </c>
      <c r="Q47" s="4">
        <v>0</v>
      </c>
      <c r="R47" s="4">
        <v>0</v>
      </c>
      <c r="S47" s="4">
        <v>25.809000000000001</v>
      </c>
      <c r="T47" s="4">
        <v>0</v>
      </c>
      <c r="U47" s="4"/>
      <c r="V47" s="4"/>
      <c r="W47" s="4"/>
      <c r="X47" s="4"/>
      <c r="Y47" s="4"/>
      <c r="Z47" s="4"/>
      <c r="AA47" s="4"/>
      <c r="AB47" s="28" t="str">
        <f>[1]RO!B$70</f>
        <v>1.(c)</v>
      </c>
      <c r="AC47" s="31" t="str">
        <f>[1]RO!C$70</f>
        <v>SC ELECTROCENTRALE BUCURESTI SA</v>
      </c>
      <c r="AD47" s="31" t="str">
        <f>[1]RO!D$70</f>
        <v>SC ELECTROCENTRALE BUCURESTI SA - Cet Grozavesti</v>
      </c>
      <c r="AE47" s="31">
        <f>[1]RO!E$70</f>
        <v>167473</v>
      </c>
      <c r="AF47" s="31" t="str">
        <f>[1]RO!F$70</f>
        <v>Splaiul Independentei nr. 229</v>
      </c>
      <c r="AG47" s="31" t="str">
        <f>[1]RO!G$70</f>
        <v/>
      </c>
      <c r="AH47" s="31" t="str">
        <f>[1]RO!H$70</f>
        <v>BUCURESTI</v>
      </c>
      <c r="AI47" s="31" t="str">
        <f>[1]RO!I$70</f>
        <v>77208</v>
      </c>
      <c r="AJ47" s="31">
        <f>[1]RO!J$70</f>
        <v>335</v>
      </c>
      <c r="AK47" s="31">
        <f>[1]RO!K$70</f>
        <v>0</v>
      </c>
      <c r="AL47" s="31">
        <f>[1]RO!L$70</f>
        <v>0</v>
      </c>
      <c r="AM47" s="31">
        <f>[1]RO!M$70</f>
        <v>294</v>
      </c>
      <c r="AN47" s="23" t="s">
        <v>810</v>
      </c>
      <c r="AO47" s="24"/>
    </row>
    <row r="48" spans="1:41" s="31" customFormat="1">
      <c r="A48" s="4" t="s">
        <v>9797</v>
      </c>
      <c r="B48" s="4">
        <v>2012</v>
      </c>
      <c r="C48" s="4" t="s">
        <v>10842</v>
      </c>
      <c r="D48" s="4" t="s">
        <v>10843</v>
      </c>
      <c r="E48" s="4" t="s">
        <v>1989</v>
      </c>
      <c r="F48" s="4">
        <v>140</v>
      </c>
      <c r="G48" s="4" t="s">
        <v>10844</v>
      </c>
      <c r="H48" s="4" t="s">
        <v>10835</v>
      </c>
      <c r="I48" s="4" t="s">
        <v>6</v>
      </c>
      <c r="J48" s="4" t="s">
        <v>202</v>
      </c>
      <c r="K48" s="4">
        <v>116</v>
      </c>
      <c r="L48" s="4" t="s">
        <v>8</v>
      </c>
      <c r="M48" s="4">
        <v>0</v>
      </c>
      <c r="N48" s="4">
        <v>0</v>
      </c>
      <c r="O48" s="4">
        <v>0</v>
      </c>
      <c r="P48" s="4">
        <v>0</v>
      </c>
      <c r="Q48" s="4">
        <v>0</v>
      </c>
      <c r="R48" s="4">
        <v>0</v>
      </c>
      <c r="S48" s="4">
        <v>0</v>
      </c>
      <c r="T48" s="4">
        <v>0</v>
      </c>
      <c r="U48" s="4"/>
      <c r="V48" s="4"/>
      <c r="W48" s="4"/>
      <c r="X48" s="4"/>
      <c r="Y48" s="4"/>
      <c r="Z48" s="4"/>
      <c r="AA48" s="4"/>
      <c r="AB48" s="28" t="str">
        <f>[1]RO!B$70</f>
        <v>1.(c)</v>
      </c>
      <c r="AC48" s="31" t="str">
        <f>[1]RO!C$70</f>
        <v>SC ELECTROCENTRALE BUCURESTI SA</v>
      </c>
      <c r="AD48" s="31" t="str">
        <f>[1]RO!D$70</f>
        <v>SC ELECTROCENTRALE BUCURESTI SA - Cet Grozavesti</v>
      </c>
      <c r="AE48" s="31">
        <f>[1]RO!E$70</f>
        <v>167473</v>
      </c>
      <c r="AF48" s="31" t="str">
        <f>[1]RO!F$70</f>
        <v>Splaiul Independentei nr. 229</v>
      </c>
      <c r="AG48" s="31" t="str">
        <f>[1]RO!G$70</f>
        <v/>
      </c>
      <c r="AH48" s="31" t="str">
        <f>[1]RO!H$70</f>
        <v>BUCURESTI</v>
      </c>
      <c r="AI48" s="31" t="str">
        <f>[1]RO!I$70</f>
        <v>77208</v>
      </c>
      <c r="AJ48" s="31">
        <f>[1]RO!J$70</f>
        <v>335</v>
      </c>
      <c r="AK48" s="31">
        <f>[1]RO!K$70</f>
        <v>0</v>
      </c>
      <c r="AL48" s="31">
        <f>[1]RO!L$70</f>
        <v>0</v>
      </c>
      <c r="AM48" s="31">
        <f>[1]RO!M$70</f>
        <v>294</v>
      </c>
      <c r="AN48" s="42" t="s">
        <v>810</v>
      </c>
    </row>
    <row r="49" spans="1:41" s="31" customFormat="1">
      <c r="A49" s="4" t="s">
        <v>9797</v>
      </c>
      <c r="B49" s="4">
        <v>2012</v>
      </c>
      <c r="C49" s="4" t="s">
        <v>10845</v>
      </c>
      <c r="D49" s="4" t="s">
        <v>10846</v>
      </c>
      <c r="E49" s="4" t="s">
        <v>1993</v>
      </c>
      <c r="F49" s="4">
        <v>141</v>
      </c>
      <c r="G49" s="4" t="s">
        <v>10847</v>
      </c>
      <c r="H49" s="4" t="s">
        <v>10835</v>
      </c>
      <c r="I49" s="4" t="s">
        <v>6</v>
      </c>
      <c r="J49" s="4" t="s">
        <v>202</v>
      </c>
      <c r="K49" s="4">
        <v>116</v>
      </c>
      <c r="L49" s="4" t="s">
        <v>8</v>
      </c>
      <c r="M49" s="4">
        <v>0</v>
      </c>
      <c r="N49" s="4">
        <v>0</v>
      </c>
      <c r="O49" s="4">
        <v>0</v>
      </c>
      <c r="P49" s="4">
        <v>56.54</v>
      </c>
      <c r="Q49" s="4">
        <v>0</v>
      </c>
      <c r="R49" s="4">
        <v>0</v>
      </c>
      <c r="S49" s="4">
        <v>3.82</v>
      </c>
      <c r="T49" s="4">
        <v>0</v>
      </c>
      <c r="U49" s="4"/>
      <c r="V49" s="4"/>
      <c r="W49" s="4"/>
      <c r="X49" s="4"/>
      <c r="Y49" s="4"/>
      <c r="Z49" s="4"/>
      <c r="AA49" s="4"/>
      <c r="AB49" s="28" t="str">
        <f>[1]RO!B$70</f>
        <v>1.(c)</v>
      </c>
      <c r="AC49" s="31" t="str">
        <f>[1]RO!C$70</f>
        <v>SC ELECTROCENTRALE BUCURESTI SA</v>
      </c>
      <c r="AD49" s="31" t="str">
        <f>[1]RO!D$70</f>
        <v>SC ELECTROCENTRALE BUCURESTI SA - Cet Grozavesti</v>
      </c>
      <c r="AE49" s="31">
        <f>[1]RO!E$70</f>
        <v>167473</v>
      </c>
      <c r="AF49" s="31" t="str">
        <f>[1]RO!F$70</f>
        <v>Splaiul Independentei nr. 229</v>
      </c>
      <c r="AG49" s="31" t="str">
        <f>[1]RO!G$70</f>
        <v/>
      </c>
      <c r="AH49" s="31" t="str">
        <f>[1]RO!H$70</f>
        <v>BUCURESTI</v>
      </c>
      <c r="AI49" s="31" t="str">
        <f>[1]RO!I$70</f>
        <v>77208</v>
      </c>
      <c r="AJ49" s="31">
        <f>[1]RO!J$70</f>
        <v>335</v>
      </c>
      <c r="AK49" s="31">
        <f>[1]RO!K$70</f>
        <v>0</v>
      </c>
      <c r="AL49" s="31">
        <f>[1]RO!L$70</f>
        <v>0</v>
      </c>
      <c r="AM49" s="31">
        <f>[1]RO!M$70</f>
        <v>294</v>
      </c>
      <c r="AN49" s="42" t="s">
        <v>810</v>
      </c>
    </row>
    <row r="50" spans="1:41" s="31" customFormat="1">
      <c r="A50" s="4" t="s">
        <v>9797</v>
      </c>
      <c r="B50" s="4">
        <v>2012</v>
      </c>
      <c r="C50" s="4" t="s">
        <v>10848</v>
      </c>
      <c r="D50" s="4" t="s">
        <v>10849</v>
      </c>
      <c r="E50" s="4" t="s">
        <v>1997</v>
      </c>
      <c r="F50" s="4">
        <v>142</v>
      </c>
      <c r="G50" s="4" t="s">
        <v>10850</v>
      </c>
      <c r="H50" s="4" t="s">
        <v>10835</v>
      </c>
      <c r="I50" s="4" t="s">
        <v>6</v>
      </c>
      <c r="J50" s="4" t="s">
        <v>202</v>
      </c>
      <c r="K50" s="4">
        <v>116</v>
      </c>
      <c r="L50" s="4" t="s">
        <v>8</v>
      </c>
      <c r="M50" s="4">
        <v>0</v>
      </c>
      <c r="N50" s="4">
        <v>0</v>
      </c>
      <c r="O50" s="4">
        <v>0</v>
      </c>
      <c r="P50" s="4">
        <v>0</v>
      </c>
      <c r="Q50" s="4">
        <v>0</v>
      </c>
      <c r="R50" s="4">
        <v>0</v>
      </c>
      <c r="S50" s="4">
        <v>0</v>
      </c>
      <c r="T50" s="4">
        <v>0</v>
      </c>
      <c r="U50" s="4"/>
      <c r="V50" s="4"/>
      <c r="W50" s="4"/>
      <c r="X50" s="4"/>
      <c r="Y50" s="4"/>
      <c r="Z50" s="4"/>
      <c r="AA50" s="4"/>
      <c r="AB50" s="28" t="str">
        <f>[1]RO!B$70</f>
        <v>1.(c)</v>
      </c>
      <c r="AC50" s="31" t="str">
        <f>[1]RO!C$70</f>
        <v>SC ELECTROCENTRALE BUCURESTI SA</v>
      </c>
      <c r="AD50" s="31" t="str">
        <f>[1]RO!D$70</f>
        <v>SC ELECTROCENTRALE BUCURESTI SA - Cet Grozavesti</v>
      </c>
      <c r="AE50" s="31">
        <f>[1]RO!E$70</f>
        <v>167473</v>
      </c>
      <c r="AF50" s="31" t="str">
        <f>[1]RO!F$70</f>
        <v>Splaiul Independentei nr. 229</v>
      </c>
      <c r="AG50" s="31" t="str">
        <f>[1]RO!G$70</f>
        <v/>
      </c>
      <c r="AH50" s="31" t="str">
        <f>[1]RO!H$70</f>
        <v>BUCURESTI</v>
      </c>
      <c r="AI50" s="31" t="str">
        <f>[1]RO!I$70</f>
        <v>77208</v>
      </c>
      <c r="AJ50" s="31">
        <f>[1]RO!J$70</f>
        <v>335</v>
      </c>
      <c r="AK50" s="31">
        <f>[1]RO!K$70</f>
        <v>0</v>
      </c>
      <c r="AL50" s="31">
        <f>[1]RO!L$70</f>
        <v>0</v>
      </c>
      <c r="AM50" s="31">
        <f>[1]RO!M$70</f>
        <v>294</v>
      </c>
      <c r="AN50" s="42" t="s">
        <v>810</v>
      </c>
    </row>
    <row r="51" spans="1:41" s="31" customFormat="1">
      <c r="A51" s="4" t="s">
        <v>9797</v>
      </c>
      <c r="B51" s="4">
        <v>2012</v>
      </c>
      <c r="C51" s="4" t="s">
        <v>10851</v>
      </c>
      <c r="D51" s="4" t="s">
        <v>10852</v>
      </c>
      <c r="E51" s="4" t="s">
        <v>2001</v>
      </c>
      <c r="F51" s="4">
        <v>143</v>
      </c>
      <c r="G51" s="4" t="s">
        <v>10853</v>
      </c>
      <c r="H51" s="4" t="s">
        <v>10835</v>
      </c>
      <c r="I51" s="4" t="s">
        <v>6</v>
      </c>
      <c r="J51" s="4" t="s">
        <v>202</v>
      </c>
      <c r="K51" s="4">
        <v>116</v>
      </c>
      <c r="L51" s="4" t="s">
        <v>8</v>
      </c>
      <c r="M51" s="4">
        <v>0</v>
      </c>
      <c r="N51" s="4">
        <v>0</v>
      </c>
      <c r="O51" s="4">
        <v>0</v>
      </c>
      <c r="P51" s="4">
        <v>0</v>
      </c>
      <c r="Q51" s="4">
        <v>0</v>
      </c>
      <c r="R51" s="4">
        <v>0</v>
      </c>
      <c r="S51" s="4">
        <v>0</v>
      </c>
      <c r="T51" s="4">
        <v>0</v>
      </c>
      <c r="U51" s="4"/>
      <c r="V51" s="4"/>
      <c r="W51" s="4"/>
      <c r="X51" s="4"/>
      <c r="Y51" s="4"/>
      <c r="Z51" s="4"/>
      <c r="AA51" s="4"/>
      <c r="AB51" s="28" t="str">
        <f>[1]RO!B$70</f>
        <v>1.(c)</v>
      </c>
      <c r="AC51" s="31" t="str">
        <f>[1]RO!C$70</f>
        <v>SC ELECTROCENTRALE BUCURESTI SA</v>
      </c>
      <c r="AD51" s="31" t="str">
        <f>[1]RO!D$70</f>
        <v>SC ELECTROCENTRALE BUCURESTI SA - Cet Grozavesti</v>
      </c>
      <c r="AE51" s="31">
        <f>[1]RO!E$70</f>
        <v>167473</v>
      </c>
      <c r="AF51" s="31" t="str">
        <f>[1]RO!F$70</f>
        <v>Splaiul Independentei nr. 229</v>
      </c>
      <c r="AG51" s="31" t="str">
        <f>[1]RO!G$70</f>
        <v/>
      </c>
      <c r="AH51" s="31" t="str">
        <f>[1]RO!H$70</f>
        <v>BUCURESTI</v>
      </c>
      <c r="AI51" s="31" t="str">
        <f>[1]RO!I$70</f>
        <v>77208</v>
      </c>
      <c r="AJ51" s="31">
        <f>[1]RO!J$70</f>
        <v>335</v>
      </c>
      <c r="AK51" s="31">
        <f>[1]RO!K$70</f>
        <v>0</v>
      </c>
      <c r="AL51" s="31">
        <f>[1]RO!L$70</f>
        <v>0</v>
      </c>
      <c r="AM51" s="31">
        <f>[1]RO!M$70</f>
        <v>294</v>
      </c>
      <c r="AN51" s="42" t="s">
        <v>810</v>
      </c>
    </row>
    <row r="52" spans="1:41" s="67" customFormat="1">
      <c r="A52" s="1" t="s">
        <v>9797</v>
      </c>
      <c r="B52" s="1">
        <v>2012</v>
      </c>
      <c r="C52" s="1" t="s">
        <v>10941</v>
      </c>
      <c r="D52" s="1" t="s">
        <v>10942</v>
      </c>
      <c r="E52" s="1" t="s">
        <v>2135</v>
      </c>
      <c r="F52" s="1">
        <v>172</v>
      </c>
      <c r="G52" s="1" t="s">
        <v>10943</v>
      </c>
      <c r="H52" s="1" t="s">
        <v>10944</v>
      </c>
      <c r="I52" s="1" t="s">
        <v>6</v>
      </c>
      <c r="J52" s="1" t="s">
        <v>202</v>
      </c>
      <c r="K52" s="1">
        <v>116</v>
      </c>
      <c r="L52" s="1" t="s">
        <v>8</v>
      </c>
      <c r="M52" s="1">
        <v>0</v>
      </c>
      <c r="N52" s="1">
        <v>0</v>
      </c>
      <c r="O52" s="1">
        <v>0</v>
      </c>
      <c r="P52" s="1">
        <v>0</v>
      </c>
      <c r="Q52" s="1">
        <v>0</v>
      </c>
      <c r="R52" s="1">
        <v>0</v>
      </c>
      <c r="S52" s="1">
        <v>0</v>
      </c>
      <c r="T52" s="1">
        <v>0</v>
      </c>
      <c r="U52" s="1"/>
      <c r="V52" s="1"/>
      <c r="W52" s="1"/>
      <c r="X52" s="1"/>
      <c r="Y52" s="1"/>
      <c r="Z52" s="1"/>
      <c r="AA52" s="1"/>
      <c r="AB52" s="95"/>
      <c r="AN52" s="98"/>
    </row>
    <row r="53" spans="1:41" s="67" customFormat="1">
      <c r="A53" s="1" t="s">
        <v>9797</v>
      </c>
      <c r="B53" s="1">
        <v>2012</v>
      </c>
      <c r="C53" s="1" t="s">
        <v>10945</v>
      </c>
      <c r="D53" s="1" t="s">
        <v>10946</v>
      </c>
      <c r="E53" s="1" t="s">
        <v>2139</v>
      </c>
      <c r="F53" s="1">
        <v>173</v>
      </c>
      <c r="G53" s="1" t="s">
        <v>10947</v>
      </c>
      <c r="H53" s="1" t="s">
        <v>10944</v>
      </c>
      <c r="I53" s="1" t="s">
        <v>6</v>
      </c>
      <c r="J53" s="1" t="s">
        <v>202</v>
      </c>
      <c r="K53" s="1">
        <v>116</v>
      </c>
      <c r="L53" s="1" t="s">
        <v>8</v>
      </c>
      <c r="M53" s="1">
        <v>0</v>
      </c>
      <c r="N53" s="1">
        <v>0</v>
      </c>
      <c r="O53" s="1">
        <v>0</v>
      </c>
      <c r="P53" s="1">
        <v>0</v>
      </c>
      <c r="Q53" s="1">
        <v>0</v>
      </c>
      <c r="R53" s="1">
        <v>0</v>
      </c>
      <c r="S53" s="1">
        <v>0</v>
      </c>
      <c r="T53" s="1">
        <v>0</v>
      </c>
      <c r="U53" s="1"/>
      <c r="V53" s="1"/>
      <c r="W53" s="1"/>
      <c r="X53" s="1"/>
      <c r="Y53" s="1"/>
      <c r="Z53" s="1"/>
      <c r="AA53" s="1"/>
      <c r="AB53" s="95"/>
      <c r="AN53" s="98"/>
    </row>
    <row r="54" spans="1:41" s="31" customFormat="1">
      <c r="A54" s="4" t="s">
        <v>9797</v>
      </c>
      <c r="B54" s="4">
        <v>2012</v>
      </c>
      <c r="C54" s="4" t="s">
        <v>10928</v>
      </c>
      <c r="D54" s="4" t="s">
        <v>10929</v>
      </c>
      <c r="E54" s="4" t="s">
        <v>2116</v>
      </c>
      <c r="F54" s="4">
        <v>168</v>
      </c>
      <c r="G54" s="4" t="s">
        <v>10930</v>
      </c>
      <c r="H54" s="4" t="s">
        <v>10931</v>
      </c>
      <c r="I54" s="4" t="s">
        <v>6</v>
      </c>
      <c r="J54" s="4" t="s">
        <v>15</v>
      </c>
      <c r="K54" s="4">
        <v>1148</v>
      </c>
      <c r="L54" s="4" t="s">
        <v>8</v>
      </c>
      <c r="M54" s="4">
        <v>0</v>
      </c>
      <c r="N54" s="4">
        <v>0</v>
      </c>
      <c r="O54" s="4">
        <v>368.7</v>
      </c>
      <c r="P54" s="4">
        <v>7398.04</v>
      </c>
      <c r="Q54" s="4">
        <v>0</v>
      </c>
      <c r="R54" s="4">
        <v>97.450999999999993</v>
      </c>
      <c r="S54" s="4">
        <v>300.49</v>
      </c>
      <c r="T54" s="4">
        <v>23.638999999999999</v>
      </c>
      <c r="U54" s="4"/>
      <c r="V54" s="4"/>
      <c r="W54" s="4"/>
      <c r="X54" s="4"/>
      <c r="Y54" s="4"/>
      <c r="Z54" s="4"/>
      <c r="AA54" s="4"/>
      <c r="AB54" s="28" t="str">
        <f>[1]RO!B$71</f>
        <v>1.(c)</v>
      </c>
      <c r="AC54" s="31" t="str">
        <f>[1]RO!C$71</f>
        <v>SC ELECTROCENTRALE BUCURESTI SA</v>
      </c>
      <c r="AD54" s="31" t="str">
        <f>[1]RO!D$71</f>
        <v>SC ELECTROCENTRALE BUCURESTI SA - Cet Progresu</v>
      </c>
      <c r="AE54" s="31">
        <f>[1]RO!E$71</f>
        <v>167470</v>
      </c>
      <c r="AF54" s="31" t="str">
        <f>[1]RO!F$71</f>
        <v>Pogoanele nr. 1A</v>
      </c>
      <c r="AG54" s="31" t="str">
        <f>[1]RO!G$71</f>
        <v/>
      </c>
      <c r="AH54" s="31" t="str">
        <f>[1]RO!H$71</f>
        <v>BUCURESTI</v>
      </c>
      <c r="AI54" s="31" t="str">
        <f>[1]RO!I$71</f>
        <v>75449</v>
      </c>
      <c r="AJ54" s="31">
        <f>[1]RO!J$71</f>
        <v>335</v>
      </c>
      <c r="AK54" s="31">
        <f>[1]RO!K$71</f>
        <v>187</v>
      </c>
      <c r="AL54" s="31">
        <f>[1]RO!L$71</f>
        <v>0</v>
      </c>
      <c r="AM54" s="31">
        <f>[1]RO!M$71</f>
        <v>466</v>
      </c>
      <c r="AN54" s="42" t="s">
        <v>810</v>
      </c>
    </row>
    <row r="55" spans="1:41" s="31" customFormat="1">
      <c r="A55" s="4" t="s">
        <v>9797</v>
      </c>
      <c r="B55" s="4">
        <v>2012</v>
      </c>
      <c r="C55" s="4" t="s">
        <v>10932</v>
      </c>
      <c r="D55" s="4" t="s">
        <v>10933</v>
      </c>
      <c r="E55" s="4" t="s">
        <v>2121</v>
      </c>
      <c r="F55" s="4">
        <v>169</v>
      </c>
      <c r="G55" s="4" t="s">
        <v>10934</v>
      </c>
      <c r="H55" s="4" t="s">
        <v>10931</v>
      </c>
      <c r="I55" s="4" t="s">
        <v>14</v>
      </c>
      <c r="J55" s="4" t="s">
        <v>202</v>
      </c>
      <c r="K55" s="4">
        <v>116</v>
      </c>
      <c r="L55" s="4" t="s">
        <v>8</v>
      </c>
      <c r="M55" s="4">
        <v>0</v>
      </c>
      <c r="N55" s="4">
        <v>0</v>
      </c>
      <c r="O55" s="4">
        <v>59.03</v>
      </c>
      <c r="P55" s="4">
        <v>0</v>
      </c>
      <c r="Q55" s="4">
        <v>0</v>
      </c>
      <c r="R55" s="4">
        <v>22.18</v>
      </c>
      <c r="S55" s="4">
        <v>7.51</v>
      </c>
      <c r="T55" s="4">
        <v>0.99</v>
      </c>
      <c r="U55" s="4"/>
      <c r="V55" s="4"/>
      <c r="W55" s="4"/>
      <c r="X55" s="4"/>
      <c r="Y55" s="4"/>
      <c r="Z55" s="4"/>
      <c r="AA55" s="4"/>
      <c r="AB55" s="28" t="str">
        <f>[1]RO!B$71</f>
        <v>1.(c)</v>
      </c>
      <c r="AC55" s="31" t="str">
        <f>[1]RO!C$71</f>
        <v>SC ELECTROCENTRALE BUCURESTI SA</v>
      </c>
      <c r="AD55" s="31" t="str">
        <f>[1]RO!D$71</f>
        <v>SC ELECTROCENTRALE BUCURESTI SA - Cet Progresu</v>
      </c>
      <c r="AE55" s="31">
        <f>[1]RO!E$71</f>
        <v>167470</v>
      </c>
      <c r="AF55" s="31" t="str">
        <f>[1]RO!F$71</f>
        <v>Pogoanele nr. 1A</v>
      </c>
      <c r="AG55" s="31" t="str">
        <f>[1]RO!G$71</f>
        <v/>
      </c>
      <c r="AH55" s="31" t="str">
        <f>[1]RO!H$71</f>
        <v>BUCURESTI</v>
      </c>
      <c r="AI55" s="31" t="str">
        <f>[1]RO!I$71</f>
        <v>75449</v>
      </c>
      <c r="AJ55" s="31">
        <f>[1]RO!J$71</f>
        <v>335</v>
      </c>
      <c r="AK55" s="31">
        <f>[1]RO!K$71</f>
        <v>187</v>
      </c>
      <c r="AL55" s="31">
        <f>[1]RO!L$71</f>
        <v>0</v>
      </c>
      <c r="AM55" s="31">
        <f>[1]RO!M$71</f>
        <v>466</v>
      </c>
      <c r="AN55" s="42" t="s">
        <v>810</v>
      </c>
      <c r="AO55" s="24"/>
    </row>
    <row r="56" spans="1:41" s="31" customFormat="1">
      <c r="A56" s="4" t="s">
        <v>9797</v>
      </c>
      <c r="B56" s="4">
        <v>2012</v>
      </c>
      <c r="C56" s="4" t="s">
        <v>10935</v>
      </c>
      <c r="D56" s="4" t="s">
        <v>10936</v>
      </c>
      <c r="E56" s="4" t="s">
        <v>2126</v>
      </c>
      <c r="F56" s="4">
        <v>170</v>
      </c>
      <c r="G56" s="4" t="s">
        <v>10937</v>
      </c>
      <c r="H56" s="4" t="s">
        <v>10931</v>
      </c>
      <c r="I56" s="4" t="s">
        <v>14</v>
      </c>
      <c r="J56" s="4" t="s">
        <v>202</v>
      </c>
      <c r="K56" s="4">
        <v>116</v>
      </c>
      <c r="L56" s="4" t="s">
        <v>8</v>
      </c>
      <c r="M56" s="4">
        <v>0</v>
      </c>
      <c r="N56" s="4">
        <v>0</v>
      </c>
      <c r="O56" s="4">
        <v>0</v>
      </c>
      <c r="P56" s="4">
        <v>0</v>
      </c>
      <c r="Q56" s="4">
        <v>0</v>
      </c>
      <c r="R56" s="4">
        <v>0</v>
      </c>
      <c r="S56" s="4">
        <v>0</v>
      </c>
      <c r="T56" s="4">
        <v>0</v>
      </c>
      <c r="U56" s="4"/>
      <c r="V56" s="4"/>
      <c r="W56" s="4"/>
      <c r="X56" s="4"/>
      <c r="Y56" s="4"/>
      <c r="Z56" s="4"/>
      <c r="AA56" s="4"/>
      <c r="AB56" s="28" t="str">
        <f>[1]RO!B$71</f>
        <v>1.(c)</v>
      </c>
      <c r="AC56" s="31" t="str">
        <f>[1]RO!C$71</f>
        <v>SC ELECTROCENTRALE BUCURESTI SA</v>
      </c>
      <c r="AD56" s="31" t="str">
        <f>[1]RO!D$71</f>
        <v>SC ELECTROCENTRALE BUCURESTI SA - Cet Progresu</v>
      </c>
      <c r="AE56" s="31">
        <f>[1]RO!E$71</f>
        <v>167470</v>
      </c>
      <c r="AF56" s="31" t="str">
        <f>[1]RO!F$71</f>
        <v>Pogoanele nr. 1A</v>
      </c>
      <c r="AG56" s="31" t="str">
        <f>[1]RO!G$71</f>
        <v/>
      </c>
      <c r="AH56" s="31" t="str">
        <f>[1]RO!H$71</f>
        <v>BUCURESTI</v>
      </c>
      <c r="AI56" s="31" t="str">
        <f>[1]RO!I$71</f>
        <v>75449</v>
      </c>
      <c r="AJ56" s="31">
        <f>[1]RO!J$71</f>
        <v>335</v>
      </c>
      <c r="AK56" s="31">
        <f>[1]RO!K$71</f>
        <v>187</v>
      </c>
      <c r="AL56" s="31">
        <f>[1]RO!L$71</f>
        <v>0</v>
      </c>
      <c r="AM56" s="31">
        <f>[1]RO!M$71</f>
        <v>466</v>
      </c>
      <c r="AN56" s="42" t="s">
        <v>810</v>
      </c>
      <c r="AO56" s="24"/>
    </row>
    <row r="57" spans="1:41" s="31" customFormat="1">
      <c r="A57" s="4" t="s">
        <v>9797</v>
      </c>
      <c r="B57" s="4">
        <v>2012</v>
      </c>
      <c r="C57" s="4" t="s">
        <v>10938</v>
      </c>
      <c r="D57" s="4" t="s">
        <v>10939</v>
      </c>
      <c r="E57" s="4" t="s">
        <v>2131</v>
      </c>
      <c r="F57" s="4">
        <v>171</v>
      </c>
      <c r="G57" s="4" t="s">
        <v>10940</v>
      </c>
      <c r="H57" s="4" t="s">
        <v>10931</v>
      </c>
      <c r="I57" s="4" t="s">
        <v>14</v>
      </c>
      <c r="J57" s="4" t="s">
        <v>202</v>
      </c>
      <c r="K57" s="4">
        <v>116</v>
      </c>
      <c r="L57" s="4" t="s">
        <v>8</v>
      </c>
      <c r="M57" s="4">
        <v>0</v>
      </c>
      <c r="N57" s="4">
        <v>0</v>
      </c>
      <c r="O57" s="4">
        <v>272.14999999999998</v>
      </c>
      <c r="P57" s="4">
        <v>0</v>
      </c>
      <c r="Q57" s="4">
        <v>0</v>
      </c>
      <c r="R57" s="4">
        <v>67.84</v>
      </c>
      <c r="S57" s="4">
        <v>26.79</v>
      </c>
      <c r="T57" s="4">
        <v>3.07</v>
      </c>
      <c r="U57" s="4"/>
      <c r="V57" s="4"/>
      <c r="W57" s="4"/>
      <c r="X57" s="4"/>
      <c r="Y57" s="4"/>
      <c r="Z57" s="4"/>
      <c r="AA57" s="4"/>
      <c r="AB57" s="28" t="str">
        <f>[1]RO!B$71</f>
        <v>1.(c)</v>
      </c>
      <c r="AC57" s="31" t="str">
        <f>[1]RO!C$71</f>
        <v>SC ELECTROCENTRALE BUCURESTI SA</v>
      </c>
      <c r="AD57" s="31" t="str">
        <f>[1]RO!D$71</f>
        <v>SC ELECTROCENTRALE BUCURESTI SA - Cet Progresu</v>
      </c>
      <c r="AE57" s="31">
        <f>[1]RO!E$71</f>
        <v>167470</v>
      </c>
      <c r="AF57" s="31" t="str">
        <f>[1]RO!F$71</f>
        <v>Pogoanele nr. 1A</v>
      </c>
      <c r="AG57" s="31" t="str">
        <f>[1]RO!G$71</f>
        <v/>
      </c>
      <c r="AH57" s="31" t="str">
        <f>[1]RO!H$71</f>
        <v>BUCURESTI</v>
      </c>
      <c r="AI57" s="31" t="str">
        <f>[1]RO!I$71</f>
        <v>75449</v>
      </c>
      <c r="AJ57" s="31">
        <f>[1]RO!J$71</f>
        <v>335</v>
      </c>
      <c r="AK57" s="31">
        <f>[1]RO!K$71</f>
        <v>187</v>
      </c>
      <c r="AL57" s="31">
        <f>[1]RO!L$71</f>
        <v>0</v>
      </c>
      <c r="AM57" s="31">
        <f>[1]RO!M$71</f>
        <v>466</v>
      </c>
      <c r="AN57" s="42" t="s">
        <v>810</v>
      </c>
    </row>
    <row r="58" spans="1:41" s="31" customFormat="1">
      <c r="A58" s="4" t="s">
        <v>9797</v>
      </c>
      <c r="B58" s="4">
        <v>2012</v>
      </c>
      <c r="C58" s="4" t="s">
        <v>10854</v>
      </c>
      <c r="D58" s="4" t="s">
        <v>10855</v>
      </c>
      <c r="E58" s="4" t="s">
        <v>2005</v>
      </c>
      <c r="F58" s="4">
        <v>144</v>
      </c>
      <c r="G58" s="4" t="s">
        <v>10856</v>
      </c>
      <c r="H58" s="4" t="s">
        <v>10857</v>
      </c>
      <c r="I58" s="4" t="s">
        <v>6</v>
      </c>
      <c r="J58" s="4" t="s">
        <v>15</v>
      </c>
      <c r="K58" s="4">
        <v>1148</v>
      </c>
      <c r="L58" s="4" t="s">
        <v>8</v>
      </c>
      <c r="M58" s="4">
        <v>0</v>
      </c>
      <c r="N58" s="4">
        <v>0</v>
      </c>
      <c r="O58" s="4">
        <v>397.95</v>
      </c>
      <c r="P58" s="4">
        <v>13102.65</v>
      </c>
      <c r="Q58" s="4">
        <v>0</v>
      </c>
      <c r="R58" s="4">
        <v>48.59</v>
      </c>
      <c r="S58" s="4">
        <v>711.67</v>
      </c>
      <c r="T58" s="4">
        <v>2.37</v>
      </c>
      <c r="U58" s="4"/>
      <c r="V58" s="4"/>
      <c r="W58" s="4"/>
      <c r="X58" s="4"/>
      <c r="Y58" s="4"/>
      <c r="Z58" s="4"/>
      <c r="AA58" s="4"/>
      <c r="AB58" s="28" t="str">
        <f>[1]RO!B$68</f>
        <v>1.(c)</v>
      </c>
      <c r="AC58" s="31" t="str">
        <f>[1]RO!C$68</f>
        <v>SC ELECTROCENTRALE BUCURESTI SA</v>
      </c>
      <c r="AD58" s="31" t="str">
        <f>[1]RO!D$68</f>
        <v>SC ELECTROCENTRALE BUCURESTI SA - Cet Bucuresti Sud</v>
      </c>
      <c r="AE58" s="31">
        <f>[1]RO!E$68</f>
        <v>167471</v>
      </c>
      <c r="AF58" s="31" t="str">
        <f>[1]RO!F$68</f>
        <v>Releului , nr. 2B</v>
      </c>
      <c r="AG58" s="31" t="str">
        <f>[1]RO!G$68</f>
        <v/>
      </c>
      <c r="AH58" s="31" t="str">
        <f>[1]RO!H$68</f>
        <v>BUCURESTI</v>
      </c>
      <c r="AI58" s="31" t="str">
        <f>[1]RO!I$68</f>
        <v>74569</v>
      </c>
      <c r="AJ58" s="31">
        <f>[1]RO!J$68</f>
        <v>994</v>
      </c>
      <c r="AK58" s="31">
        <f>[1]RO!K$68</f>
        <v>0</v>
      </c>
      <c r="AL58" s="31">
        <f>[1]RO!L$68</f>
        <v>0</v>
      </c>
      <c r="AM58" s="31">
        <f>[1]RO!M$68</f>
        <v>1020</v>
      </c>
      <c r="AN58" s="42" t="s">
        <v>810</v>
      </c>
    </row>
    <row r="59" spans="1:41" s="31" customFormat="1">
      <c r="A59" s="4" t="s">
        <v>9797</v>
      </c>
      <c r="B59" s="4">
        <v>2012</v>
      </c>
      <c r="C59" s="4" t="s">
        <v>10858</v>
      </c>
      <c r="D59" s="4" t="s">
        <v>10859</v>
      </c>
      <c r="E59" s="4" t="s">
        <v>2009</v>
      </c>
      <c r="F59" s="4">
        <v>145</v>
      </c>
      <c r="G59" s="4" t="s">
        <v>10860</v>
      </c>
      <c r="H59" s="4" t="s">
        <v>10857</v>
      </c>
      <c r="I59" s="4" t="s">
        <v>6</v>
      </c>
      <c r="J59" s="4" t="s">
        <v>15</v>
      </c>
      <c r="K59" s="4">
        <v>916</v>
      </c>
      <c r="L59" s="4" t="s">
        <v>8</v>
      </c>
      <c r="M59" s="4">
        <v>0</v>
      </c>
      <c r="N59" s="4">
        <v>0</v>
      </c>
      <c r="O59" s="4">
        <v>421.95</v>
      </c>
      <c r="P59" s="4">
        <v>2551.0100000000002</v>
      </c>
      <c r="Q59" s="4">
        <v>0</v>
      </c>
      <c r="R59" s="4">
        <v>50.91</v>
      </c>
      <c r="S59" s="4">
        <v>181.86</v>
      </c>
      <c r="T59" s="4">
        <v>1.1200000000000001</v>
      </c>
      <c r="U59" s="4"/>
      <c r="V59" s="4"/>
      <c r="W59" s="4"/>
      <c r="X59" s="4"/>
      <c r="Y59" s="4"/>
      <c r="Z59" s="4"/>
      <c r="AA59" s="4"/>
      <c r="AB59" s="28" t="str">
        <f>[1]RO!B$68</f>
        <v>1.(c)</v>
      </c>
      <c r="AC59" s="31" t="str">
        <f>[1]RO!C$68</f>
        <v>SC ELECTROCENTRALE BUCURESTI SA</v>
      </c>
      <c r="AD59" s="31" t="str">
        <f>[1]RO!D$68</f>
        <v>SC ELECTROCENTRALE BUCURESTI SA - Cet Bucuresti Sud</v>
      </c>
      <c r="AE59" s="31">
        <f>[1]RO!E$68</f>
        <v>167471</v>
      </c>
      <c r="AF59" s="31" t="str">
        <f>[1]RO!F$68</f>
        <v>Releului , nr. 2B</v>
      </c>
      <c r="AG59" s="31" t="str">
        <f>[1]RO!G$68</f>
        <v/>
      </c>
      <c r="AH59" s="31" t="str">
        <f>[1]RO!H$68</f>
        <v>BUCURESTI</v>
      </c>
      <c r="AI59" s="31" t="str">
        <f>[1]RO!I$68</f>
        <v>74569</v>
      </c>
      <c r="AJ59" s="31">
        <f>[1]RO!J$68</f>
        <v>994</v>
      </c>
      <c r="AK59" s="31">
        <f>[1]RO!K$68</f>
        <v>0</v>
      </c>
      <c r="AL59" s="31">
        <f>[1]RO!L$68</f>
        <v>0</v>
      </c>
      <c r="AM59" s="31">
        <f>[1]RO!M$68</f>
        <v>1020</v>
      </c>
      <c r="AN59" s="42" t="s">
        <v>810</v>
      </c>
    </row>
    <row r="60" spans="1:41" s="31" customFormat="1">
      <c r="A60" s="4" t="s">
        <v>9797</v>
      </c>
      <c r="B60" s="4">
        <v>2012</v>
      </c>
      <c r="C60" s="4" t="s">
        <v>10861</v>
      </c>
      <c r="D60" s="4" t="s">
        <v>10862</v>
      </c>
      <c r="E60" s="4" t="s">
        <v>2013</v>
      </c>
      <c r="F60" s="4">
        <v>146</v>
      </c>
      <c r="G60" s="4" t="s">
        <v>10863</v>
      </c>
      <c r="H60" s="4" t="s">
        <v>10857</v>
      </c>
      <c r="I60" s="4" t="s">
        <v>6</v>
      </c>
      <c r="J60" s="4" t="s">
        <v>202</v>
      </c>
      <c r="K60" s="4">
        <v>232</v>
      </c>
      <c r="L60" s="4" t="s">
        <v>8</v>
      </c>
      <c r="M60" s="120">
        <v>0</v>
      </c>
      <c r="N60" s="120">
        <v>0</v>
      </c>
      <c r="O60" s="120">
        <v>0</v>
      </c>
      <c r="P60" s="4">
        <v>218.99</v>
      </c>
      <c r="Q60" s="4">
        <v>0</v>
      </c>
      <c r="R60" s="4">
        <v>0</v>
      </c>
      <c r="S60" s="4">
        <v>13.64</v>
      </c>
      <c r="T60" s="4">
        <v>0</v>
      </c>
      <c r="U60" s="4"/>
      <c r="V60" s="4"/>
      <c r="W60" s="4"/>
      <c r="X60" s="4"/>
      <c r="Y60" s="4"/>
      <c r="Z60" s="4"/>
      <c r="AA60" s="4"/>
      <c r="AB60" s="28" t="str">
        <f>[1]RO!B$68</f>
        <v>1.(c)</v>
      </c>
      <c r="AC60" s="31" t="str">
        <f>[1]RO!C$68</f>
        <v>SC ELECTROCENTRALE BUCURESTI SA</v>
      </c>
      <c r="AD60" s="31" t="str">
        <f>[1]RO!D$68</f>
        <v>SC ELECTROCENTRALE BUCURESTI SA - Cet Bucuresti Sud</v>
      </c>
      <c r="AE60" s="31">
        <f>[1]RO!E$68</f>
        <v>167471</v>
      </c>
      <c r="AF60" s="31" t="str">
        <f>[1]RO!F$68</f>
        <v>Releului , nr. 2B</v>
      </c>
      <c r="AG60" s="31" t="str">
        <f>[1]RO!G$68</f>
        <v/>
      </c>
      <c r="AH60" s="31" t="str">
        <f>[1]RO!H$68</f>
        <v>BUCURESTI</v>
      </c>
      <c r="AI60" s="31" t="str">
        <f>[1]RO!I$68</f>
        <v>74569</v>
      </c>
      <c r="AJ60" s="31">
        <f>[1]RO!J$68</f>
        <v>994</v>
      </c>
      <c r="AK60" s="31">
        <f>[1]RO!K$68</f>
        <v>0</v>
      </c>
      <c r="AL60" s="31">
        <f>[1]RO!L$68</f>
        <v>0</v>
      </c>
      <c r="AM60" s="31">
        <f>[1]RO!M$68</f>
        <v>1020</v>
      </c>
      <c r="AN60" s="42" t="s">
        <v>810</v>
      </c>
    </row>
    <row r="61" spans="1:41" s="31" customFormat="1">
      <c r="A61" s="4" t="s">
        <v>9797</v>
      </c>
      <c r="B61" s="4">
        <v>2012</v>
      </c>
      <c r="C61" s="4" t="s">
        <v>10864</v>
      </c>
      <c r="D61" s="4" t="s">
        <v>10865</v>
      </c>
      <c r="E61" s="4" t="s">
        <v>2017</v>
      </c>
      <c r="F61" s="4">
        <v>147</v>
      </c>
      <c r="G61" s="4" t="s">
        <v>10866</v>
      </c>
      <c r="H61" s="4" t="s">
        <v>10857</v>
      </c>
      <c r="I61" s="4" t="s">
        <v>6</v>
      </c>
      <c r="J61" s="4" t="s">
        <v>202</v>
      </c>
      <c r="K61" s="4">
        <v>116</v>
      </c>
      <c r="L61" s="4" t="s">
        <v>8</v>
      </c>
      <c r="M61" s="4">
        <v>0</v>
      </c>
      <c r="N61" s="4">
        <v>0</v>
      </c>
      <c r="O61" s="4">
        <v>0</v>
      </c>
      <c r="P61" s="4">
        <v>411.67</v>
      </c>
      <c r="Q61" s="4">
        <v>0</v>
      </c>
      <c r="R61" s="4">
        <v>0</v>
      </c>
      <c r="S61" s="4">
        <v>21.32</v>
      </c>
      <c r="T61" s="4">
        <v>0</v>
      </c>
      <c r="U61" s="4"/>
      <c r="V61" s="4"/>
      <c r="W61" s="4"/>
      <c r="X61" s="4"/>
      <c r="Y61" s="4"/>
      <c r="Z61" s="4"/>
      <c r="AA61" s="4"/>
      <c r="AB61" s="28" t="str">
        <f>[1]RO!B$68</f>
        <v>1.(c)</v>
      </c>
      <c r="AC61" s="31" t="str">
        <f>[1]RO!C$68</f>
        <v>SC ELECTROCENTRALE BUCURESTI SA</v>
      </c>
      <c r="AD61" s="31" t="str">
        <f>[1]RO!D$68</f>
        <v>SC ELECTROCENTRALE BUCURESTI SA - Cet Bucuresti Sud</v>
      </c>
      <c r="AE61" s="31">
        <f>[1]RO!E$68</f>
        <v>167471</v>
      </c>
      <c r="AF61" s="31" t="str">
        <f>[1]RO!F$68</f>
        <v>Releului , nr. 2B</v>
      </c>
      <c r="AG61" s="31" t="str">
        <f>[1]RO!G$68</f>
        <v/>
      </c>
      <c r="AH61" s="31" t="str">
        <f>[1]RO!H$68</f>
        <v>BUCURESTI</v>
      </c>
      <c r="AI61" s="31" t="str">
        <f>[1]RO!I$68</f>
        <v>74569</v>
      </c>
      <c r="AJ61" s="31">
        <f>[1]RO!J$68</f>
        <v>994</v>
      </c>
      <c r="AK61" s="31">
        <f>[1]RO!K$68</f>
        <v>0</v>
      </c>
      <c r="AL61" s="31">
        <f>[1]RO!L$68</f>
        <v>0</v>
      </c>
      <c r="AM61" s="31">
        <f>[1]RO!M$68</f>
        <v>1020</v>
      </c>
      <c r="AN61" s="42" t="s">
        <v>810</v>
      </c>
      <c r="AO61" s="24"/>
    </row>
    <row r="62" spans="1:41" s="31" customFormat="1">
      <c r="A62" s="4" t="s">
        <v>9797</v>
      </c>
      <c r="B62" s="4">
        <v>2012</v>
      </c>
      <c r="C62" s="4" t="s">
        <v>10867</v>
      </c>
      <c r="D62" s="4" t="s">
        <v>10868</v>
      </c>
      <c r="E62" s="4" t="s">
        <v>2021</v>
      </c>
      <c r="F62" s="4">
        <v>148</v>
      </c>
      <c r="G62" s="4" t="s">
        <v>10869</v>
      </c>
      <c r="H62" s="4" t="s">
        <v>10857</v>
      </c>
      <c r="I62" s="4" t="s">
        <v>6</v>
      </c>
      <c r="J62" s="4" t="s">
        <v>202</v>
      </c>
      <c r="K62" s="4">
        <v>116</v>
      </c>
      <c r="L62" s="4" t="s">
        <v>8</v>
      </c>
      <c r="M62" s="120">
        <v>0</v>
      </c>
      <c r="N62" s="120">
        <v>0</v>
      </c>
      <c r="O62" s="120">
        <v>0</v>
      </c>
      <c r="P62" s="120">
        <v>656.36</v>
      </c>
      <c r="Q62" s="120">
        <v>0</v>
      </c>
      <c r="R62" s="4">
        <v>0</v>
      </c>
      <c r="S62" s="4">
        <v>35.24</v>
      </c>
      <c r="T62" s="4">
        <v>0</v>
      </c>
      <c r="U62" s="4"/>
      <c r="V62" s="4"/>
      <c r="W62" s="4"/>
      <c r="X62" s="4"/>
      <c r="Y62" s="4"/>
      <c r="Z62" s="4"/>
      <c r="AA62" s="4"/>
      <c r="AB62" s="28" t="str">
        <f>[1]RO!B$68</f>
        <v>1.(c)</v>
      </c>
      <c r="AC62" s="31" t="str">
        <f>[1]RO!C$68</f>
        <v>SC ELECTROCENTRALE BUCURESTI SA</v>
      </c>
      <c r="AD62" s="31" t="str">
        <f>[1]RO!D$68</f>
        <v>SC ELECTROCENTRALE BUCURESTI SA - Cet Bucuresti Sud</v>
      </c>
      <c r="AE62" s="31">
        <f>[1]RO!E$68</f>
        <v>167471</v>
      </c>
      <c r="AF62" s="31" t="str">
        <f>[1]RO!F$68</f>
        <v>Releului , nr. 2B</v>
      </c>
      <c r="AG62" s="31" t="str">
        <f>[1]RO!G$68</f>
        <v/>
      </c>
      <c r="AH62" s="31" t="str">
        <f>[1]RO!H$68</f>
        <v>BUCURESTI</v>
      </c>
      <c r="AI62" s="31" t="str">
        <f>[1]RO!I$68</f>
        <v>74569</v>
      </c>
      <c r="AJ62" s="31">
        <f>[1]RO!J$68</f>
        <v>994</v>
      </c>
      <c r="AK62" s="31">
        <f>[1]RO!K$68</f>
        <v>0</v>
      </c>
      <c r="AL62" s="31">
        <f>[1]RO!L$68</f>
        <v>0</v>
      </c>
      <c r="AM62" s="31">
        <f>[1]RO!M$68</f>
        <v>1020</v>
      </c>
      <c r="AN62" s="42" t="s">
        <v>810</v>
      </c>
      <c r="AO62" s="24"/>
    </row>
    <row r="63" spans="1:41" s="31" customFormat="1">
      <c r="A63" s="4" t="s">
        <v>9797</v>
      </c>
      <c r="B63" s="4">
        <v>2012</v>
      </c>
      <c r="C63" s="4" t="s">
        <v>10870</v>
      </c>
      <c r="D63" s="4" t="s">
        <v>10871</v>
      </c>
      <c r="E63" s="4" t="s">
        <v>2026</v>
      </c>
      <c r="F63" s="4">
        <v>149</v>
      </c>
      <c r="G63" s="4" t="s">
        <v>10872</v>
      </c>
      <c r="H63" s="4" t="s">
        <v>10857</v>
      </c>
      <c r="I63" s="4" t="s">
        <v>6</v>
      </c>
      <c r="J63" s="4" t="s">
        <v>202</v>
      </c>
      <c r="K63" s="4">
        <v>116</v>
      </c>
      <c r="L63" s="4" t="s">
        <v>8</v>
      </c>
      <c r="M63" s="4">
        <v>0</v>
      </c>
      <c r="N63" s="4">
        <v>0</v>
      </c>
      <c r="O63" s="4">
        <v>0</v>
      </c>
      <c r="P63" s="4">
        <v>0</v>
      </c>
      <c r="Q63" s="4">
        <v>0</v>
      </c>
      <c r="R63" s="4">
        <v>0</v>
      </c>
      <c r="S63" s="4">
        <v>0</v>
      </c>
      <c r="T63" s="4">
        <v>0</v>
      </c>
      <c r="U63" s="4"/>
      <c r="V63" s="4"/>
      <c r="W63" s="4"/>
      <c r="X63" s="4"/>
      <c r="Y63" s="4"/>
      <c r="Z63" s="4"/>
      <c r="AA63" s="4"/>
      <c r="AB63" s="28" t="str">
        <f>[1]RO!B$68</f>
        <v>1.(c)</v>
      </c>
      <c r="AC63" s="31" t="str">
        <f>[1]RO!C$68</f>
        <v>SC ELECTROCENTRALE BUCURESTI SA</v>
      </c>
      <c r="AD63" s="31" t="str">
        <f>[1]RO!D$68</f>
        <v>SC ELECTROCENTRALE BUCURESTI SA - Cet Bucuresti Sud</v>
      </c>
      <c r="AE63" s="31">
        <f>[1]RO!E$68</f>
        <v>167471</v>
      </c>
      <c r="AF63" s="31" t="str">
        <f>[1]RO!F$68</f>
        <v>Releului , nr. 2B</v>
      </c>
      <c r="AG63" s="31" t="str">
        <f>[1]RO!G$68</f>
        <v/>
      </c>
      <c r="AH63" s="31" t="str">
        <f>[1]RO!H$68</f>
        <v>BUCURESTI</v>
      </c>
      <c r="AI63" s="31" t="str">
        <f>[1]RO!I$68</f>
        <v>74569</v>
      </c>
      <c r="AJ63" s="31">
        <f>[1]RO!J$68</f>
        <v>994</v>
      </c>
      <c r="AK63" s="31">
        <f>[1]RO!K$68</f>
        <v>0</v>
      </c>
      <c r="AL63" s="31">
        <f>[1]RO!L$68</f>
        <v>0</v>
      </c>
      <c r="AM63" s="31">
        <f>[1]RO!M$68</f>
        <v>1020</v>
      </c>
      <c r="AN63" s="42" t="s">
        <v>810</v>
      </c>
    </row>
    <row r="64" spans="1:41" s="31" customFormat="1">
      <c r="A64" s="4" t="s">
        <v>9797</v>
      </c>
      <c r="B64" s="4">
        <v>2012</v>
      </c>
      <c r="C64" s="4" t="s">
        <v>10873</v>
      </c>
      <c r="D64" s="4" t="s">
        <v>10874</v>
      </c>
      <c r="E64" s="4" t="s">
        <v>2031</v>
      </c>
      <c r="F64" s="4">
        <v>150</v>
      </c>
      <c r="G64" s="4" t="s">
        <v>10875</v>
      </c>
      <c r="H64" s="4" t="s">
        <v>10857</v>
      </c>
      <c r="I64" s="4" t="s">
        <v>6</v>
      </c>
      <c r="J64" s="4" t="s">
        <v>202</v>
      </c>
      <c r="K64" s="4">
        <v>116</v>
      </c>
      <c r="L64" s="4" t="s">
        <v>8</v>
      </c>
      <c r="M64" s="4">
        <v>0</v>
      </c>
      <c r="N64" s="4">
        <v>0</v>
      </c>
      <c r="O64" s="4">
        <v>0</v>
      </c>
      <c r="P64" s="4">
        <v>312.8</v>
      </c>
      <c r="Q64" s="4">
        <v>0</v>
      </c>
      <c r="R64" s="4">
        <v>0</v>
      </c>
      <c r="S64" s="4">
        <v>30.36</v>
      </c>
      <c r="T64" s="4">
        <v>0</v>
      </c>
      <c r="U64" s="4"/>
      <c r="V64" s="4"/>
      <c r="W64" s="4"/>
      <c r="X64" s="4"/>
      <c r="Y64" s="4"/>
      <c r="Z64" s="4"/>
      <c r="AA64" s="4"/>
      <c r="AB64" s="28" t="str">
        <f>[1]RO!B$68</f>
        <v>1.(c)</v>
      </c>
      <c r="AC64" s="31" t="str">
        <f>[1]RO!C$68</f>
        <v>SC ELECTROCENTRALE BUCURESTI SA</v>
      </c>
      <c r="AD64" s="31" t="str">
        <f>[1]RO!D$68</f>
        <v>SC ELECTROCENTRALE BUCURESTI SA - Cet Bucuresti Sud</v>
      </c>
      <c r="AE64" s="31">
        <f>[1]RO!E$68</f>
        <v>167471</v>
      </c>
      <c r="AF64" s="31" t="str">
        <f>[1]RO!F$68</f>
        <v>Releului , nr. 2B</v>
      </c>
      <c r="AG64" s="31" t="str">
        <f>[1]RO!G$68</f>
        <v/>
      </c>
      <c r="AH64" s="31" t="str">
        <f>[1]RO!H$68</f>
        <v>BUCURESTI</v>
      </c>
      <c r="AI64" s="31" t="str">
        <f>[1]RO!I$68</f>
        <v>74569</v>
      </c>
      <c r="AJ64" s="31">
        <f>[1]RO!J$68</f>
        <v>994</v>
      </c>
      <c r="AK64" s="31">
        <f>[1]RO!K$68</f>
        <v>0</v>
      </c>
      <c r="AL64" s="31">
        <f>[1]RO!L$68</f>
        <v>0</v>
      </c>
      <c r="AM64" s="31">
        <f>[1]RO!M$68</f>
        <v>1020</v>
      </c>
      <c r="AN64" s="42" t="s">
        <v>810</v>
      </c>
    </row>
    <row r="65" spans="1:41" s="31" customFormat="1">
      <c r="A65" s="4" t="s">
        <v>9797</v>
      </c>
      <c r="B65" s="4">
        <v>2012</v>
      </c>
      <c r="C65" s="4" t="s">
        <v>10876</v>
      </c>
      <c r="D65" s="4" t="s">
        <v>10877</v>
      </c>
      <c r="E65" s="4" t="s">
        <v>2036</v>
      </c>
      <c r="F65" s="4">
        <v>151</v>
      </c>
      <c r="G65" s="4" t="s">
        <v>10878</v>
      </c>
      <c r="H65" s="4" t="s">
        <v>10857</v>
      </c>
      <c r="I65" s="4" t="s">
        <v>6</v>
      </c>
      <c r="J65" s="4" t="s">
        <v>202</v>
      </c>
      <c r="K65" s="4">
        <v>116</v>
      </c>
      <c r="L65" s="4" t="s">
        <v>8</v>
      </c>
      <c r="M65" s="4">
        <v>0</v>
      </c>
      <c r="N65" s="4">
        <v>0</v>
      </c>
      <c r="O65" s="4">
        <v>0</v>
      </c>
      <c r="P65" s="4">
        <v>0</v>
      </c>
      <c r="Q65" s="4">
        <v>0</v>
      </c>
      <c r="R65" s="4">
        <v>0</v>
      </c>
      <c r="S65" s="4">
        <v>0</v>
      </c>
      <c r="T65" s="4">
        <v>0</v>
      </c>
      <c r="U65" s="4"/>
      <c r="V65" s="4"/>
      <c r="W65" s="4"/>
      <c r="X65" s="4"/>
      <c r="Y65" s="4"/>
      <c r="Z65" s="4"/>
      <c r="AA65" s="4"/>
      <c r="AB65" s="28" t="str">
        <f>[1]RO!B$68</f>
        <v>1.(c)</v>
      </c>
      <c r="AC65" s="31" t="str">
        <f>[1]RO!C$68</f>
        <v>SC ELECTROCENTRALE BUCURESTI SA</v>
      </c>
      <c r="AD65" s="31" t="str">
        <f>[1]RO!D$68</f>
        <v>SC ELECTROCENTRALE BUCURESTI SA - Cet Bucuresti Sud</v>
      </c>
      <c r="AE65" s="31">
        <f>[1]RO!E$68</f>
        <v>167471</v>
      </c>
      <c r="AF65" s="31" t="str">
        <f>[1]RO!F$68</f>
        <v>Releului , nr. 2B</v>
      </c>
      <c r="AG65" s="31" t="str">
        <f>[1]RO!G$68</f>
        <v/>
      </c>
      <c r="AH65" s="31" t="str">
        <f>[1]RO!H$68</f>
        <v>BUCURESTI</v>
      </c>
      <c r="AI65" s="31" t="str">
        <f>[1]RO!I$68</f>
        <v>74569</v>
      </c>
      <c r="AJ65" s="31">
        <f>[1]RO!J$68</f>
        <v>994</v>
      </c>
      <c r="AK65" s="31">
        <f>[1]RO!K$68</f>
        <v>0</v>
      </c>
      <c r="AL65" s="31">
        <f>[1]RO!L$68</f>
        <v>0</v>
      </c>
      <c r="AM65" s="31">
        <f>[1]RO!M$68</f>
        <v>1020</v>
      </c>
      <c r="AN65" s="42" t="s">
        <v>810</v>
      </c>
    </row>
    <row r="66" spans="1:41" s="31" customFormat="1">
      <c r="A66" s="4" t="s">
        <v>9797</v>
      </c>
      <c r="B66" s="4">
        <v>2012</v>
      </c>
      <c r="C66" s="4" t="s">
        <v>10879</v>
      </c>
      <c r="D66" s="4" t="s">
        <v>10880</v>
      </c>
      <c r="E66" s="4" t="s">
        <v>2040</v>
      </c>
      <c r="F66" s="4">
        <v>152</v>
      </c>
      <c r="G66" s="4" t="s">
        <v>10881</v>
      </c>
      <c r="H66" s="4" t="s">
        <v>10857</v>
      </c>
      <c r="I66" s="4" t="s">
        <v>6</v>
      </c>
      <c r="J66" s="4" t="s">
        <v>202</v>
      </c>
      <c r="K66" s="4">
        <v>116</v>
      </c>
      <c r="L66" s="4" t="s">
        <v>8</v>
      </c>
      <c r="M66" s="4">
        <v>0</v>
      </c>
      <c r="N66" s="4">
        <v>0</v>
      </c>
      <c r="O66" s="4">
        <v>0</v>
      </c>
      <c r="P66" s="4">
        <v>0</v>
      </c>
      <c r="Q66" s="4">
        <v>0</v>
      </c>
      <c r="R66" s="4">
        <v>0</v>
      </c>
      <c r="S66" s="4">
        <v>0</v>
      </c>
      <c r="T66" s="4">
        <v>0</v>
      </c>
      <c r="U66" s="4"/>
      <c r="V66" s="4"/>
      <c r="W66" s="4"/>
      <c r="X66" s="4"/>
      <c r="Y66" s="4"/>
      <c r="Z66" s="4"/>
      <c r="AA66" s="4"/>
      <c r="AB66" s="28" t="str">
        <f>[1]RO!B$68</f>
        <v>1.(c)</v>
      </c>
      <c r="AC66" s="31" t="str">
        <f>[1]RO!C$68</f>
        <v>SC ELECTROCENTRALE BUCURESTI SA</v>
      </c>
      <c r="AD66" s="31" t="str">
        <f>[1]RO!D$68</f>
        <v>SC ELECTROCENTRALE BUCURESTI SA - Cet Bucuresti Sud</v>
      </c>
      <c r="AE66" s="31">
        <f>[1]RO!E$68</f>
        <v>167471</v>
      </c>
      <c r="AF66" s="31" t="str">
        <f>[1]RO!F$68</f>
        <v>Releului , nr. 2B</v>
      </c>
      <c r="AG66" s="31" t="str">
        <f>[1]RO!G$68</f>
        <v/>
      </c>
      <c r="AH66" s="31" t="str">
        <f>[1]RO!H$68</f>
        <v>BUCURESTI</v>
      </c>
      <c r="AI66" s="31" t="str">
        <f>[1]RO!I$68</f>
        <v>74569</v>
      </c>
      <c r="AJ66" s="31">
        <f>[1]RO!J$68</f>
        <v>994</v>
      </c>
      <c r="AK66" s="31">
        <f>[1]RO!K$68</f>
        <v>0</v>
      </c>
      <c r="AL66" s="31">
        <f>[1]RO!L$68</f>
        <v>0</v>
      </c>
      <c r="AM66" s="31">
        <f>[1]RO!M$68</f>
        <v>1020</v>
      </c>
      <c r="AN66" s="42" t="s">
        <v>810</v>
      </c>
    </row>
    <row r="67" spans="1:41" s="31" customFormat="1">
      <c r="A67" s="4" t="s">
        <v>9797</v>
      </c>
      <c r="B67" s="4">
        <v>2012</v>
      </c>
      <c r="C67" s="4" t="s">
        <v>10882</v>
      </c>
      <c r="D67" s="4" t="s">
        <v>10883</v>
      </c>
      <c r="E67" s="4" t="s">
        <v>2045</v>
      </c>
      <c r="F67" s="4">
        <v>153</v>
      </c>
      <c r="G67" s="4" t="s">
        <v>10884</v>
      </c>
      <c r="H67" s="4" t="s">
        <v>10857</v>
      </c>
      <c r="I67" s="4" t="s">
        <v>6</v>
      </c>
      <c r="J67" s="4" t="s">
        <v>202</v>
      </c>
      <c r="K67" s="4">
        <v>116</v>
      </c>
      <c r="L67" s="4" t="s">
        <v>8</v>
      </c>
      <c r="M67" s="4">
        <v>0</v>
      </c>
      <c r="N67" s="4">
        <v>0</v>
      </c>
      <c r="O67" s="4">
        <v>0</v>
      </c>
      <c r="P67" s="4">
        <v>0</v>
      </c>
      <c r="Q67" s="4">
        <v>0</v>
      </c>
      <c r="R67" s="4">
        <v>0</v>
      </c>
      <c r="S67" s="4">
        <v>0</v>
      </c>
      <c r="T67" s="4">
        <v>0</v>
      </c>
      <c r="U67" s="4"/>
      <c r="V67" s="4"/>
      <c r="W67" s="4"/>
      <c r="X67" s="4"/>
      <c r="Y67" s="4"/>
      <c r="Z67" s="4"/>
      <c r="AA67" s="4"/>
      <c r="AB67" s="28" t="str">
        <f>[1]RO!B$68</f>
        <v>1.(c)</v>
      </c>
      <c r="AC67" s="31" t="str">
        <f>[1]RO!C$68</f>
        <v>SC ELECTROCENTRALE BUCURESTI SA</v>
      </c>
      <c r="AD67" s="31" t="str">
        <f>[1]RO!D$68</f>
        <v>SC ELECTROCENTRALE BUCURESTI SA - Cet Bucuresti Sud</v>
      </c>
      <c r="AE67" s="31">
        <f>[1]RO!E$68</f>
        <v>167471</v>
      </c>
      <c r="AF67" s="31" t="str">
        <f>[1]RO!F$68</f>
        <v>Releului , nr. 2B</v>
      </c>
      <c r="AG67" s="31" t="str">
        <f>[1]RO!G$68</f>
        <v/>
      </c>
      <c r="AH67" s="31" t="str">
        <f>[1]RO!H$68</f>
        <v>BUCURESTI</v>
      </c>
      <c r="AI67" s="31" t="str">
        <f>[1]RO!I$68</f>
        <v>74569</v>
      </c>
      <c r="AJ67" s="31">
        <f>[1]RO!J$68</f>
        <v>994</v>
      </c>
      <c r="AK67" s="31">
        <f>[1]RO!K$68</f>
        <v>0</v>
      </c>
      <c r="AL67" s="31">
        <f>[1]RO!L$68</f>
        <v>0</v>
      </c>
      <c r="AM67" s="31">
        <f>[1]RO!M$68</f>
        <v>1020</v>
      </c>
      <c r="AN67" s="42" t="s">
        <v>810</v>
      </c>
    </row>
    <row r="68" spans="1:41" s="31" customFormat="1">
      <c r="A68" s="4" t="s">
        <v>9797</v>
      </c>
      <c r="B68" s="4">
        <v>2012</v>
      </c>
      <c r="C68" s="4" t="s">
        <v>10885</v>
      </c>
      <c r="D68" s="4" t="s">
        <v>10886</v>
      </c>
      <c r="E68" s="4" t="s">
        <v>2049</v>
      </c>
      <c r="F68" s="4">
        <v>154</v>
      </c>
      <c r="G68" s="4" t="s">
        <v>10887</v>
      </c>
      <c r="H68" s="4" t="s">
        <v>10857</v>
      </c>
      <c r="I68" s="4" t="s">
        <v>6</v>
      </c>
      <c r="J68" s="4" t="s">
        <v>202</v>
      </c>
      <c r="K68" s="4">
        <v>116</v>
      </c>
      <c r="L68" s="4" t="s">
        <v>8</v>
      </c>
      <c r="M68" s="4">
        <v>0</v>
      </c>
      <c r="N68" s="4">
        <v>0</v>
      </c>
      <c r="O68" s="4">
        <v>0</v>
      </c>
      <c r="P68" s="4">
        <v>0</v>
      </c>
      <c r="Q68" s="4">
        <v>0</v>
      </c>
      <c r="R68" s="4">
        <v>0</v>
      </c>
      <c r="S68" s="4">
        <v>0</v>
      </c>
      <c r="T68" s="4">
        <v>0</v>
      </c>
      <c r="U68" s="4"/>
      <c r="V68" s="4"/>
      <c r="W68" s="4"/>
      <c r="X68" s="4"/>
      <c r="Y68" s="4"/>
      <c r="Z68" s="4"/>
      <c r="AA68" s="4"/>
      <c r="AB68" s="28" t="str">
        <f>[1]RO!B$68</f>
        <v>1.(c)</v>
      </c>
      <c r="AC68" s="31" t="str">
        <f>[1]RO!C$68</f>
        <v>SC ELECTROCENTRALE BUCURESTI SA</v>
      </c>
      <c r="AD68" s="31" t="str">
        <f>[1]RO!D$68</f>
        <v>SC ELECTROCENTRALE BUCURESTI SA - Cet Bucuresti Sud</v>
      </c>
      <c r="AE68" s="31">
        <f>[1]RO!E$68</f>
        <v>167471</v>
      </c>
      <c r="AF68" s="31" t="str">
        <f>[1]RO!F$68</f>
        <v>Releului , nr. 2B</v>
      </c>
      <c r="AG68" s="31" t="str">
        <f>[1]RO!G$68</f>
        <v/>
      </c>
      <c r="AH68" s="31" t="str">
        <f>[1]RO!H$68</f>
        <v>BUCURESTI</v>
      </c>
      <c r="AI68" s="31" t="str">
        <f>[1]RO!I$68</f>
        <v>74569</v>
      </c>
      <c r="AJ68" s="31">
        <f>[1]RO!J$68</f>
        <v>994</v>
      </c>
      <c r="AK68" s="31">
        <f>[1]RO!K$68</f>
        <v>0</v>
      </c>
      <c r="AL68" s="31">
        <f>[1]RO!L$68</f>
        <v>0</v>
      </c>
      <c r="AM68" s="31">
        <f>[1]RO!M$68</f>
        <v>1020</v>
      </c>
      <c r="AN68" s="42" t="s">
        <v>810</v>
      </c>
    </row>
    <row r="69" spans="1:41" s="31" customFormat="1">
      <c r="A69" s="4" t="s">
        <v>9797</v>
      </c>
      <c r="B69" s="4">
        <v>2012</v>
      </c>
      <c r="C69" s="4" t="s">
        <v>10888</v>
      </c>
      <c r="D69" s="4" t="s">
        <v>10889</v>
      </c>
      <c r="E69" s="4" t="s">
        <v>2054</v>
      </c>
      <c r="F69" s="4">
        <v>155</v>
      </c>
      <c r="G69" s="4" t="s">
        <v>10890</v>
      </c>
      <c r="H69" s="4" t="s">
        <v>10857</v>
      </c>
      <c r="I69" s="4" t="s">
        <v>6</v>
      </c>
      <c r="J69" s="4" t="s">
        <v>202</v>
      </c>
      <c r="K69" s="4">
        <v>232</v>
      </c>
      <c r="L69" s="4" t="s">
        <v>8</v>
      </c>
      <c r="M69" s="4">
        <v>0</v>
      </c>
      <c r="N69" s="4">
        <v>0</v>
      </c>
      <c r="O69" s="4">
        <v>0</v>
      </c>
      <c r="P69" s="4">
        <v>0</v>
      </c>
      <c r="Q69" s="4">
        <v>0</v>
      </c>
      <c r="R69" s="4">
        <v>0</v>
      </c>
      <c r="S69" s="4">
        <v>0</v>
      </c>
      <c r="T69" s="4">
        <v>0</v>
      </c>
      <c r="U69" s="4"/>
      <c r="V69" s="4"/>
      <c r="W69" s="4"/>
      <c r="X69" s="4"/>
      <c r="Y69" s="4"/>
      <c r="Z69" s="4"/>
      <c r="AA69" s="4"/>
      <c r="AB69" s="28" t="str">
        <f>[1]RO!B$68</f>
        <v>1.(c)</v>
      </c>
      <c r="AC69" s="31" t="str">
        <f>[1]RO!C$68</f>
        <v>SC ELECTROCENTRALE BUCURESTI SA</v>
      </c>
      <c r="AD69" s="31" t="str">
        <f>[1]RO!D$68</f>
        <v>SC ELECTROCENTRALE BUCURESTI SA - Cet Bucuresti Sud</v>
      </c>
      <c r="AE69" s="31">
        <f>[1]RO!E$68</f>
        <v>167471</v>
      </c>
      <c r="AF69" s="31" t="str">
        <f>[1]RO!F$68</f>
        <v>Releului , nr. 2B</v>
      </c>
      <c r="AG69" s="31" t="str">
        <f>[1]RO!G$68</f>
        <v/>
      </c>
      <c r="AH69" s="31" t="str">
        <f>[1]RO!H$68</f>
        <v>BUCURESTI</v>
      </c>
      <c r="AI69" s="31" t="str">
        <f>[1]RO!I$68</f>
        <v>74569</v>
      </c>
      <c r="AJ69" s="31">
        <f>[1]RO!J$68</f>
        <v>994</v>
      </c>
      <c r="AK69" s="31">
        <f>[1]RO!K$68</f>
        <v>0</v>
      </c>
      <c r="AL69" s="31">
        <f>[1]RO!L$68</f>
        <v>0</v>
      </c>
      <c r="AM69" s="31">
        <f>[1]RO!M$68</f>
        <v>1020</v>
      </c>
      <c r="AN69" s="42" t="s">
        <v>810</v>
      </c>
    </row>
    <row r="70" spans="1:41" s="31" customFormat="1">
      <c r="A70" s="4" t="s">
        <v>9797</v>
      </c>
      <c r="B70" s="4">
        <v>2012</v>
      </c>
      <c r="C70" s="4" t="s">
        <v>10891</v>
      </c>
      <c r="D70" s="4" t="s">
        <v>10892</v>
      </c>
      <c r="E70" s="4" t="s">
        <v>2059</v>
      </c>
      <c r="F70" s="4">
        <v>156</v>
      </c>
      <c r="G70" s="4" t="s">
        <v>10893</v>
      </c>
      <c r="H70" s="4" t="s">
        <v>10857</v>
      </c>
      <c r="I70" s="4" t="s">
        <v>6</v>
      </c>
      <c r="J70" s="4" t="s">
        <v>202</v>
      </c>
      <c r="K70" s="4">
        <v>116</v>
      </c>
      <c r="L70" s="4" t="s">
        <v>8</v>
      </c>
      <c r="M70" s="4">
        <v>0</v>
      </c>
      <c r="N70" s="4">
        <v>0</v>
      </c>
      <c r="O70" s="4">
        <v>0</v>
      </c>
      <c r="P70" s="4">
        <v>0</v>
      </c>
      <c r="Q70" s="4">
        <v>0</v>
      </c>
      <c r="R70" s="4">
        <v>0</v>
      </c>
      <c r="S70" s="4">
        <v>0</v>
      </c>
      <c r="T70" s="4">
        <v>0</v>
      </c>
      <c r="U70" s="4"/>
      <c r="V70" s="4"/>
      <c r="W70" s="4"/>
      <c r="X70" s="4"/>
      <c r="Y70" s="4"/>
      <c r="Z70" s="4"/>
      <c r="AA70" s="4"/>
      <c r="AB70" s="28" t="str">
        <f>[1]RO!B$68</f>
        <v>1.(c)</v>
      </c>
      <c r="AC70" s="31" t="str">
        <f>[1]RO!C$68</f>
        <v>SC ELECTROCENTRALE BUCURESTI SA</v>
      </c>
      <c r="AD70" s="31" t="str">
        <f>[1]RO!D$68</f>
        <v>SC ELECTROCENTRALE BUCURESTI SA - Cet Bucuresti Sud</v>
      </c>
      <c r="AE70" s="31">
        <f>[1]RO!E$68</f>
        <v>167471</v>
      </c>
      <c r="AF70" s="31" t="str">
        <f>[1]RO!F$68</f>
        <v>Releului , nr. 2B</v>
      </c>
      <c r="AG70" s="31" t="str">
        <f>[1]RO!G$68</f>
        <v/>
      </c>
      <c r="AH70" s="31" t="str">
        <f>[1]RO!H$68</f>
        <v>BUCURESTI</v>
      </c>
      <c r="AI70" s="31" t="str">
        <f>[1]RO!I$68</f>
        <v>74569</v>
      </c>
      <c r="AJ70" s="31">
        <f>[1]RO!J$68</f>
        <v>994</v>
      </c>
      <c r="AK70" s="31">
        <f>[1]RO!K$68</f>
        <v>0</v>
      </c>
      <c r="AL70" s="31">
        <f>[1]RO!L$68</f>
        <v>0</v>
      </c>
      <c r="AM70" s="31">
        <f>[1]RO!M$68</f>
        <v>1020</v>
      </c>
      <c r="AN70" s="42" t="s">
        <v>810</v>
      </c>
    </row>
    <row r="71" spans="1:41" s="31" customFormat="1">
      <c r="A71" s="4" t="s">
        <v>9797</v>
      </c>
      <c r="B71" s="4">
        <v>2012</v>
      </c>
      <c r="C71" s="4" t="s">
        <v>10894</v>
      </c>
      <c r="D71" s="4" t="s">
        <v>10895</v>
      </c>
      <c r="E71" s="4" t="s">
        <v>2064</v>
      </c>
      <c r="F71" s="4">
        <v>157</v>
      </c>
      <c r="G71" s="4" t="s">
        <v>10896</v>
      </c>
      <c r="H71" s="4" t="s">
        <v>10857</v>
      </c>
      <c r="I71" s="4" t="s">
        <v>6</v>
      </c>
      <c r="J71" s="4" t="s">
        <v>202</v>
      </c>
      <c r="K71" s="4">
        <v>116</v>
      </c>
      <c r="L71" s="4" t="s">
        <v>8</v>
      </c>
      <c r="M71" s="4">
        <v>0</v>
      </c>
      <c r="N71" s="4">
        <v>0</v>
      </c>
      <c r="O71" s="4">
        <v>0</v>
      </c>
      <c r="P71" s="4">
        <v>2.2000000000000002</v>
      </c>
      <c r="Q71" s="4">
        <v>0</v>
      </c>
      <c r="R71" s="4">
        <v>0</v>
      </c>
      <c r="S71" s="4">
        <v>0.26</v>
      </c>
      <c r="T71" s="4">
        <v>0</v>
      </c>
      <c r="U71" s="4"/>
      <c r="V71" s="4"/>
      <c r="W71" s="4"/>
      <c r="X71" s="4"/>
      <c r="Y71" s="4"/>
      <c r="Z71" s="4"/>
      <c r="AA71" s="4"/>
      <c r="AB71" s="28" t="str">
        <f>[1]RO!B$68</f>
        <v>1.(c)</v>
      </c>
      <c r="AC71" s="31" t="str">
        <f>[1]RO!C$68</f>
        <v>SC ELECTROCENTRALE BUCURESTI SA</v>
      </c>
      <c r="AD71" s="31" t="str">
        <f>[1]RO!D$68</f>
        <v>SC ELECTROCENTRALE BUCURESTI SA - Cet Bucuresti Sud</v>
      </c>
      <c r="AE71" s="31">
        <f>[1]RO!E$68</f>
        <v>167471</v>
      </c>
      <c r="AF71" s="31" t="str">
        <f>[1]RO!F$68</f>
        <v>Releului , nr. 2B</v>
      </c>
      <c r="AG71" s="31" t="str">
        <f>[1]RO!G$68</f>
        <v/>
      </c>
      <c r="AH71" s="31" t="str">
        <f>[1]RO!H$68</f>
        <v>BUCURESTI</v>
      </c>
      <c r="AI71" s="31" t="str">
        <f>[1]RO!I$68</f>
        <v>74569</v>
      </c>
      <c r="AJ71" s="31">
        <f>[1]RO!J$68</f>
        <v>994</v>
      </c>
      <c r="AK71" s="31">
        <f>[1]RO!K$68</f>
        <v>0</v>
      </c>
      <c r="AL71" s="31">
        <f>[1]RO!L$68</f>
        <v>0</v>
      </c>
      <c r="AM71" s="31">
        <f>[1]RO!M$68</f>
        <v>1020</v>
      </c>
      <c r="AN71" s="42" t="s">
        <v>810</v>
      </c>
    </row>
    <row r="72" spans="1:41" s="31" customFormat="1">
      <c r="A72" s="4" t="s">
        <v>9797</v>
      </c>
      <c r="B72" s="4">
        <v>2012</v>
      </c>
      <c r="C72" s="4" t="s">
        <v>10897</v>
      </c>
      <c r="D72" s="4" t="s">
        <v>10898</v>
      </c>
      <c r="E72" s="4" t="s">
        <v>2069</v>
      </c>
      <c r="F72" s="4">
        <v>158</v>
      </c>
      <c r="G72" s="4" t="s">
        <v>10899</v>
      </c>
      <c r="H72" s="4" t="s">
        <v>10857</v>
      </c>
      <c r="I72" s="4" t="s">
        <v>6</v>
      </c>
      <c r="J72" s="4" t="s">
        <v>202</v>
      </c>
      <c r="K72" s="4">
        <v>116</v>
      </c>
      <c r="L72" s="4" t="s">
        <v>8</v>
      </c>
      <c r="M72" s="4">
        <v>0</v>
      </c>
      <c r="N72" s="4">
        <v>0</v>
      </c>
      <c r="O72" s="4">
        <v>0</v>
      </c>
      <c r="P72" s="4">
        <v>0</v>
      </c>
      <c r="Q72" s="4">
        <v>0</v>
      </c>
      <c r="R72" s="4">
        <v>0</v>
      </c>
      <c r="S72" s="4">
        <v>0</v>
      </c>
      <c r="T72" s="4">
        <v>0</v>
      </c>
      <c r="U72" s="4"/>
      <c r="V72" s="4"/>
      <c r="W72" s="4"/>
      <c r="X72" s="4"/>
      <c r="Y72" s="4"/>
      <c r="Z72" s="4"/>
      <c r="AA72" s="4"/>
      <c r="AB72" s="28" t="str">
        <f>[1]RO!B$68</f>
        <v>1.(c)</v>
      </c>
      <c r="AC72" s="31" t="str">
        <f>[1]RO!C$68</f>
        <v>SC ELECTROCENTRALE BUCURESTI SA</v>
      </c>
      <c r="AD72" s="31" t="str">
        <f>[1]RO!D$68</f>
        <v>SC ELECTROCENTRALE BUCURESTI SA - Cet Bucuresti Sud</v>
      </c>
      <c r="AE72" s="31">
        <f>[1]RO!E$68</f>
        <v>167471</v>
      </c>
      <c r="AF72" s="31" t="str">
        <f>[1]RO!F$68</f>
        <v>Releului , nr. 2B</v>
      </c>
      <c r="AG72" s="31" t="str">
        <f>[1]RO!G$68</f>
        <v/>
      </c>
      <c r="AH72" s="31" t="str">
        <f>[1]RO!H$68</f>
        <v>BUCURESTI</v>
      </c>
      <c r="AI72" s="31" t="str">
        <f>[1]RO!I$68</f>
        <v>74569</v>
      </c>
      <c r="AJ72" s="31">
        <f>[1]RO!J$68</f>
        <v>994</v>
      </c>
      <c r="AK72" s="31">
        <f>[1]RO!K$68</f>
        <v>0</v>
      </c>
      <c r="AL72" s="31">
        <f>[1]RO!L$68</f>
        <v>0</v>
      </c>
      <c r="AM72" s="31">
        <f>[1]RO!M$68</f>
        <v>1020</v>
      </c>
      <c r="AN72" s="42" t="s">
        <v>810</v>
      </c>
    </row>
    <row r="73" spans="1:41" s="31" customFormat="1">
      <c r="A73" s="4" t="s">
        <v>9797</v>
      </c>
      <c r="B73" s="4">
        <v>2012</v>
      </c>
      <c r="C73" s="4" t="s">
        <v>10900</v>
      </c>
      <c r="D73" s="4" t="s">
        <v>10901</v>
      </c>
      <c r="E73" s="4" t="s">
        <v>2073</v>
      </c>
      <c r="F73" s="4">
        <v>159</v>
      </c>
      <c r="G73" s="4" t="s">
        <v>10902</v>
      </c>
      <c r="H73" s="4" t="s">
        <v>10857</v>
      </c>
      <c r="I73" s="4" t="s">
        <v>6</v>
      </c>
      <c r="J73" s="4" t="s">
        <v>202</v>
      </c>
      <c r="K73" s="4">
        <v>116</v>
      </c>
      <c r="L73" s="4" t="s">
        <v>8</v>
      </c>
      <c r="M73" s="4">
        <v>0</v>
      </c>
      <c r="N73" s="4">
        <v>0</v>
      </c>
      <c r="O73" s="4">
        <v>0</v>
      </c>
      <c r="P73" s="4">
        <v>0</v>
      </c>
      <c r="Q73" s="4">
        <v>0</v>
      </c>
      <c r="R73" s="4">
        <v>0</v>
      </c>
      <c r="S73" s="4">
        <v>0</v>
      </c>
      <c r="T73" s="4">
        <v>0</v>
      </c>
      <c r="U73" s="4"/>
      <c r="V73" s="4"/>
      <c r="W73" s="4"/>
      <c r="X73" s="4"/>
      <c r="Y73" s="4"/>
      <c r="Z73" s="4"/>
      <c r="AA73" s="4"/>
      <c r="AB73" s="28" t="str">
        <f>[1]RO!B$68</f>
        <v>1.(c)</v>
      </c>
      <c r="AC73" s="31" t="str">
        <f>[1]RO!C$68</f>
        <v>SC ELECTROCENTRALE BUCURESTI SA</v>
      </c>
      <c r="AD73" s="31" t="str">
        <f>[1]RO!D$68</f>
        <v>SC ELECTROCENTRALE BUCURESTI SA - Cet Bucuresti Sud</v>
      </c>
      <c r="AE73" s="31">
        <f>[1]RO!E$68</f>
        <v>167471</v>
      </c>
      <c r="AF73" s="31" t="str">
        <f>[1]RO!F$68</f>
        <v>Releului , nr. 2B</v>
      </c>
      <c r="AG73" s="31" t="str">
        <f>[1]RO!G$68</f>
        <v/>
      </c>
      <c r="AH73" s="31" t="str">
        <f>[1]RO!H$68</f>
        <v>BUCURESTI</v>
      </c>
      <c r="AI73" s="31" t="str">
        <f>[1]RO!I$68</f>
        <v>74569</v>
      </c>
      <c r="AJ73" s="31">
        <f>[1]RO!J$68</f>
        <v>994</v>
      </c>
      <c r="AK73" s="31">
        <f>[1]RO!K$68</f>
        <v>0</v>
      </c>
      <c r="AL73" s="31">
        <f>[1]RO!L$68</f>
        <v>0</v>
      </c>
      <c r="AM73" s="31">
        <f>[1]RO!M$68</f>
        <v>1020</v>
      </c>
      <c r="AN73" s="42" t="s">
        <v>810</v>
      </c>
    </row>
    <row r="74" spans="1:41" s="67" customFormat="1">
      <c r="A74" s="1" t="s">
        <v>9797</v>
      </c>
      <c r="B74" s="1">
        <v>2012</v>
      </c>
      <c r="C74" s="1" t="s">
        <v>10434</v>
      </c>
      <c r="D74" s="1" t="s">
        <v>10435</v>
      </c>
      <c r="E74" s="1" t="s">
        <v>152</v>
      </c>
      <c r="F74" s="1">
        <v>31</v>
      </c>
      <c r="G74" s="1" t="s">
        <v>10436</v>
      </c>
      <c r="H74" s="1" t="s">
        <v>10437</v>
      </c>
      <c r="I74" s="1" t="s">
        <v>6</v>
      </c>
      <c r="J74" s="1" t="s">
        <v>202</v>
      </c>
      <c r="K74" s="1">
        <v>116</v>
      </c>
      <c r="L74" s="1" t="s">
        <v>8</v>
      </c>
      <c r="M74" s="1">
        <v>0</v>
      </c>
      <c r="N74" s="1">
        <v>0</v>
      </c>
      <c r="O74" s="1">
        <v>0</v>
      </c>
      <c r="P74" s="1">
        <v>0</v>
      </c>
      <c r="Q74" s="1">
        <v>0</v>
      </c>
      <c r="R74" s="1">
        <v>0</v>
      </c>
      <c r="S74" s="1">
        <v>0</v>
      </c>
      <c r="T74" s="1">
        <v>0</v>
      </c>
      <c r="U74" s="1" t="s">
        <v>10438</v>
      </c>
      <c r="V74" s="1"/>
      <c r="W74" s="1"/>
      <c r="X74" s="1"/>
      <c r="Y74" s="1"/>
      <c r="Z74" s="1"/>
      <c r="AA74" s="1"/>
      <c r="AB74" s="40"/>
      <c r="AC74" s="35"/>
      <c r="AD74" s="35"/>
      <c r="AE74" s="35"/>
      <c r="AF74" s="35"/>
      <c r="AG74" s="35"/>
      <c r="AH74" s="35"/>
      <c r="AI74" s="35"/>
      <c r="AJ74" s="35"/>
      <c r="AK74" s="35"/>
      <c r="AL74" s="35"/>
      <c r="AM74" s="35"/>
      <c r="AN74" s="98"/>
    </row>
    <row r="75" spans="1:41" s="67" customFormat="1">
      <c r="A75" s="1" t="s">
        <v>9797</v>
      </c>
      <c r="B75" s="1">
        <v>2012</v>
      </c>
      <c r="C75" s="1" t="s">
        <v>10439</v>
      </c>
      <c r="D75" s="1" t="s">
        <v>10440</v>
      </c>
      <c r="E75" s="1" t="s">
        <v>157</v>
      </c>
      <c r="F75" s="1">
        <v>32</v>
      </c>
      <c r="G75" s="1" t="s">
        <v>10441</v>
      </c>
      <c r="H75" s="1" t="s">
        <v>10437</v>
      </c>
      <c r="I75" s="1" t="s">
        <v>6</v>
      </c>
      <c r="J75" s="1" t="s">
        <v>202</v>
      </c>
      <c r="K75" s="1">
        <v>116</v>
      </c>
      <c r="L75" s="1" t="s">
        <v>8</v>
      </c>
      <c r="M75" s="1">
        <v>0</v>
      </c>
      <c r="N75" s="1">
        <v>0</v>
      </c>
      <c r="O75" s="1">
        <v>0</v>
      </c>
      <c r="P75" s="1">
        <v>0</v>
      </c>
      <c r="Q75" s="1">
        <v>0</v>
      </c>
      <c r="R75" s="1">
        <v>0</v>
      </c>
      <c r="S75" s="1">
        <v>0</v>
      </c>
      <c r="T75" s="1">
        <v>0</v>
      </c>
      <c r="U75" s="1" t="s">
        <v>10442</v>
      </c>
      <c r="V75" s="1"/>
      <c r="W75" s="1"/>
      <c r="X75" s="1"/>
      <c r="Y75" s="1"/>
      <c r="Z75" s="1"/>
      <c r="AA75" s="1"/>
      <c r="AB75" s="95"/>
      <c r="AN75" s="98"/>
    </row>
    <row r="76" spans="1:41" s="31" customFormat="1">
      <c r="A76" s="4" t="s">
        <v>9797</v>
      </c>
      <c r="B76" s="4">
        <v>2012</v>
      </c>
      <c r="C76" s="4" t="s">
        <v>10777</v>
      </c>
      <c r="D76" s="4" t="s">
        <v>10778</v>
      </c>
      <c r="E76" s="4" t="s">
        <v>1915</v>
      </c>
      <c r="F76" s="4">
        <v>123</v>
      </c>
      <c r="G76" s="4" t="s">
        <v>10779</v>
      </c>
      <c r="H76" s="4" t="s">
        <v>10780</v>
      </c>
      <c r="I76" s="4" t="s">
        <v>6</v>
      </c>
      <c r="J76" s="4" t="s">
        <v>202</v>
      </c>
      <c r="K76" s="4">
        <v>116.3</v>
      </c>
      <c r="L76" s="4" t="s">
        <v>8</v>
      </c>
      <c r="M76" s="4">
        <v>0</v>
      </c>
      <c r="N76" s="4">
        <v>0</v>
      </c>
      <c r="O76" s="4">
        <v>0</v>
      </c>
      <c r="P76" s="4">
        <v>1.2999999999999999E-2</v>
      </c>
      <c r="Q76" s="4">
        <v>0</v>
      </c>
      <c r="R76" s="4">
        <v>4.0000000000000001E-3</v>
      </c>
      <c r="S76" s="4">
        <v>1.28</v>
      </c>
      <c r="T76" s="4">
        <v>4.3E-3</v>
      </c>
      <c r="U76" s="4"/>
      <c r="V76" s="4"/>
      <c r="W76" s="4"/>
      <c r="X76" s="4"/>
      <c r="Y76" s="4"/>
      <c r="Z76" s="4"/>
      <c r="AA76" s="4"/>
      <c r="AB76" s="28" t="str">
        <f>[1]RO!B$120</f>
        <v>1.(c)</v>
      </c>
      <c r="AC76" s="31" t="str">
        <f>[1]RO!C$120</f>
        <v>SC COLONIA CLUJ-NAPOCA ENERGIE SRL</v>
      </c>
      <c r="AD76" s="31" t="str">
        <f>[1]RO!D$120</f>
        <v>CENTRALA TERMICA DE ZONA SOMES NORD</v>
      </c>
      <c r="AE76" s="31">
        <f>[1]RO!E$120</f>
        <v>177468</v>
      </c>
      <c r="AF76" s="31" t="str">
        <f>[1]RO!F$120</f>
        <v>Plevnei nr. 68</v>
      </c>
      <c r="AG76" s="31" t="str">
        <f>[1]RO!G$120</f>
        <v/>
      </c>
      <c r="AH76" s="31" t="str">
        <f>[1]RO!H$120</f>
        <v>CLUJ-NAPOCA</v>
      </c>
      <c r="AI76" s="31" t="str">
        <f>[1]RO!I$120</f>
        <v>400394</v>
      </c>
      <c r="AJ76" s="31">
        <f>[1]RO!J$120</f>
        <v>0</v>
      </c>
      <c r="AK76" s="31">
        <f>[1]RO!K$120</f>
        <v>0</v>
      </c>
      <c r="AL76" s="31">
        <f>[1]RO!L$120</f>
        <v>0</v>
      </c>
      <c r="AM76" s="31">
        <f>[1]RO!M$120</f>
        <v>0</v>
      </c>
      <c r="AN76" s="42" t="s">
        <v>809</v>
      </c>
    </row>
    <row r="77" spans="1:41" s="31" customFormat="1">
      <c r="A77" s="4" t="s">
        <v>9797</v>
      </c>
      <c r="B77" s="4">
        <v>2012</v>
      </c>
      <c r="C77" s="4" t="s">
        <v>10756</v>
      </c>
      <c r="D77" s="4" t="s">
        <v>10757</v>
      </c>
      <c r="E77" s="4" t="s">
        <v>1893</v>
      </c>
      <c r="F77" s="4">
        <v>118</v>
      </c>
      <c r="G77" s="4" t="s">
        <v>10758</v>
      </c>
      <c r="H77" s="4" t="s">
        <v>10759</v>
      </c>
      <c r="I77" s="4" t="s">
        <v>6</v>
      </c>
      <c r="J77" s="4" t="s">
        <v>15</v>
      </c>
      <c r="K77" s="4">
        <v>1056</v>
      </c>
      <c r="L77" s="4" t="s">
        <v>8</v>
      </c>
      <c r="M77" s="4">
        <v>0</v>
      </c>
      <c r="N77" s="4">
        <v>2696.82</v>
      </c>
      <c r="O77" s="4">
        <v>0</v>
      </c>
      <c r="P77" s="4">
        <v>356.99</v>
      </c>
      <c r="Q77" s="4">
        <v>0</v>
      </c>
      <c r="R77" s="4">
        <v>3243.72</v>
      </c>
      <c r="S77" s="4">
        <v>1194.82</v>
      </c>
      <c r="T77" s="4">
        <v>602.87</v>
      </c>
      <c r="U77" s="4" t="s">
        <v>10760</v>
      </c>
      <c r="V77" s="4"/>
      <c r="W77" s="4"/>
      <c r="X77" s="4"/>
      <c r="Y77" s="4"/>
      <c r="Z77" s="4"/>
      <c r="AA77" s="4"/>
      <c r="AB77" s="41" t="str">
        <f>[1]RO!B$325</f>
        <v>1.(c)</v>
      </c>
      <c r="AC77" s="24" t="str">
        <f>[1]RO!C$325</f>
        <v>SC ELECTROCENTRALE DEVA SA</v>
      </c>
      <c r="AD77" s="24" t="str">
        <f>[1]RO!D$325</f>
        <v>SC ELECTROCENTRALE DEVA SA</v>
      </c>
      <c r="AE77" s="24">
        <f>[1]RO!E$325</f>
        <v>167410</v>
      </c>
      <c r="AF77" s="24" t="str">
        <f>[1]RO!F$325</f>
        <v>Santierului nr. 1</v>
      </c>
      <c r="AG77" s="24" t="str">
        <f>[1]RO!G$325</f>
        <v/>
      </c>
      <c r="AH77" s="24" t="str">
        <f>[1]RO!H$325</f>
        <v>Mintia</v>
      </c>
      <c r="AI77" s="24" t="str">
        <f>[1]RO!I$325</f>
        <v>337532</v>
      </c>
      <c r="AJ77" s="24">
        <f>[1]RO!J$325</f>
        <v>8560</v>
      </c>
      <c r="AK77" s="24">
        <f>[1]RO!K$325</f>
        <v>22400</v>
      </c>
      <c r="AL77" s="24">
        <f>[1]RO!L$325</f>
        <v>2590</v>
      </c>
      <c r="AM77" s="24">
        <f>[1]RO!M$325</f>
        <v>2100</v>
      </c>
      <c r="AN77" s="23" t="s">
        <v>810</v>
      </c>
      <c r="AO77" s="24"/>
    </row>
    <row r="78" spans="1:41" s="31" customFormat="1">
      <c r="A78" s="4" t="s">
        <v>9797</v>
      </c>
      <c r="B78" s="4">
        <v>2012</v>
      </c>
      <c r="C78" s="4" t="s">
        <v>10761</v>
      </c>
      <c r="D78" s="4" t="s">
        <v>10762</v>
      </c>
      <c r="E78" s="4" t="s">
        <v>1897</v>
      </c>
      <c r="F78" s="4">
        <v>119</v>
      </c>
      <c r="G78" s="4" t="s">
        <v>10763</v>
      </c>
      <c r="H78" s="4" t="s">
        <v>10759</v>
      </c>
      <c r="I78" s="4" t="s">
        <v>6</v>
      </c>
      <c r="J78" s="4" t="s">
        <v>15</v>
      </c>
      <c r="K78" s="4">
        <v>1056</v>
      </c>
      <c r="L78" s="4" t="s">
        <v>8</v>
      </c>
      <c r="M78" s="4">
        <v>0</v>
      </c>
      <c r="N78" s="4">
        <v>4326.63</v>
      </c>
      <c r="O78" s="4">
        <v>0</v>
      </c>
      <c r="P78" s="4">
        <v>519.92499999999995</v>
      </c>
      <c r="Q78" s="4">
        <v>0</v>
      </c>
      <c r="R78" s="4">
        <v>3558.06</v>
      </c>
      <c r="S78" s="4">
        <v>1521.84</v>
      </c>
      <c r="T78" s="4">
        <v>707.02</v>
      </c>
      <c r="U78" s="4" t="s">
        <v>10764</v>
      </c>
      <c r="V78" s="4"/>
      <c r="W78" s="4"/>
      <c r="X78" s="4"/>
      <c r="Y78" s="4"/>
      <c r="Z78" s="4"/>
      <c r="AA78" s="4"/>
      <c r="AB78" s="41" t="str">
        <f>[1]RO!B$325</f>
        <v>1.(c)</v>
      </c>
      <c r="AC78" s="24" t="str">
        <f>[1]RO!C$325</f>
        <v>SC ELECTROCENTRALE DEVA SA</v>
      </c>
      <c r="AD78" s="24" t="str">
        <f>[1]RO!D$325</f>
        <v>SC ELECTROCENTRALE DEVA SA</v>
      </c>
      <c r="AE78" s="24">
        <f>[1]RO!E$325</f>
        <v>167410</v>
      </c>
      <c r="AF78" s="24" t="str">
        <f>[1]RO!F$325</f>
        <v>Santierului nr. 1</v>
      </c>
      <c r="AG78" s="24" t="str">
        <f>[1]RO!G$325</f>
        <v/>
      </c>
      <c r="AH78" s="24" t="str">
        <f>[1]RO!H$325</f>
        <v>Mintia</v>
      </c>
      <c r="AI78" s="24" t="str">
        <f>[1]RO!I$325</f>
        <v>337532</v>
      </c>
      <c r="AJ78" s="24">
        <f>[1]RO!J$325</f>
        <v>8560</v>
      </c>
      <c r="AK78" s="24">
        <f>[1]RO!K$325</f>
        <v>22400</v>
      </c>
      <c r="AL78" s="24">
        <f>[1]RO!L$325</f>
        <v>2590</v>
      </c>
      <c r="AM78" s="24">
        <f>[1]RO!M$325</f>
        <v>2100</v>
      </c>
      <c r="AN78" s="23" t="s">
        <v>810</v>
      </c>
      <c r="AO78" s="24"/>
    </row>
    <row r="79" spans="1:41" s="31" customFormat="1">
      <c r="A79" s="4" t="s">
        <v>9797</v>
      </c>
      <c r="B79" s="4">
        <v>2012</v>
      </c>
      <c r="C79" s="4" t="s">
        <v>10765</v>
      </c>
      <c r="D79" s="4" t="s">
        <v>10766</v>
      </c>
      <c r="E79" s="4" t="s">
        <v>1902</v>
      </c>
      <c r="F79" s="4">
        <v>120</v>
      </c>
      <c r="G79" s="4" t="s">
        <v>10767</v>
      </c>
      <c r="H79" s="4" t="s">
        <v>10759</v>
      </c>
      <c r="I79" s="4" t="s">
        <v>6</v>
      </c>
      <c r="J79" s="4" t="s">
        <v>15</v>
      </c>
      <c r="K79" s="4">
        <v>1056</v>
      </c>
      <c r="L79" s="4" t="s">
        <v>8</v>
      </c>
      <c r="M79" s="4">
        <v>0</v>
      </c>
      <c r="N79" s="4">
        <v>14644.561</v>
      </c>
      <c r="O79" s="4">
        <v>0</v>
      </c>
      <c r="P79" s="4">
        <v>1923.08</v>
      </c>
      <c r="Q79" s="4">
        <v>0</v>
      </c>
      <c r="R79" s="4">
        <v>15574.22</v>
      </c>
      <c r="S79" s="4">
        <v>5841.35</v>
      </c>
      <c r="T79" s="4">
        <v>2929.11</v>
      </c>
      <c r="U79" s="4" t="s">
        <v>10768</v>
      </c>
      <c r="V79" s="4"/>
      <c r="W79" s="4"/>
      <c r="X79" s="4"/>
      <c r="Y79" s="4"/>
      <c r="Z79" s="4"/>
      <c r="AA79" s="4"/>
      <c r="AB79" s="41" t="str">
        <f>[1]RO!B$325</f>
        <v>1.(c)</v>
      </c>
      <c r="AC79" s="24" t="str">
        <f>[1]RO!C$325</f>
        <v>SC ELECTROCENTRALE DEVA SA</v>
      </c>
      <c r="AD79" s="24" t="str">
        <f>[1]RO!D$325</f>
        <v>SC ELECTROCENTRALE DEVA SA</v>
      </c>
      <c r="AE79" s="24">
        <f>[1]RO!E$325</f>
        <v>167410</v>
      </c>
      <c r="AF79" s="24" t="str">
        <f>[1]RO!F$325</f>
        <v>Santierului nr. 1</v>
      </c>
      <c r="AG79" s="24" t="str">
        <f>[1]RO!G$325</f>
        <v/>
      </c>
      <c r="AH79" s="24" t="str">
        <f>[1]RO!H$325</f>
        <v>Mintia</v>
      </c>
      <c r="AI79" s="24" t="str">
        <f>[1]RO!I$325</f>
        <v>337532</v>
      </c>
      <c r="AJ79" s="24">
        <f>[1]RO!J$325</f>
        <v>8560</v>
      </c>
      <c r="AK79" s="24">
        <f>[1]RO!K$325</f>
        <v>22400</v>
      </c>
      <c r="AL79" s="24">
        <f>[1]RO!L$325</f>
        <v>2590</v>
      </c>
      <c r="AM79" s="24">
        <f>[1]RO!M$325</f>
        <v>2100</v>
      </c>
      <c r="AN79" s="23" t="s">
        <v>810</v>
      </c>
      <c r="AO79" s="24"/>
    </row>
    <row r="80" spans="1:41" s="67" customFormat="1">
      <c r="A80" s="1" t="s">
        <v>9797</v>
      </c>
      <c r="B80" s="1">
        <v>2012</v>
      </c>
      <c r="C80" s="1" t="s">
        <v>10427</v>
      </c>
      <c r="D80" s="1" t="s">
        <v>10428</v>
      </c>
      <c r="E80" s="1" t="s">
        <v>144</v>
      </c>
      <c r="F80" s="1">
        <v>29</v>
      </c>
      <c r="G80" s="1" t="s">
        <v>10429</v>
      </c>
      <c r="H80" s="1" t="s">
        <v>10430</v>
      </c>
      <c r="I80" s="1" t="s">
        <v>6</v>
      </c>
      <c r="J80" s="1" t="s">
        <v>15</v>
      </c>
      <c r="K80" s="1">
        <v>1584</v>
      </c>
      <c r="L80" s="1" t="s">
        <v>8</v>
      </c>
      <c r="M80" s="1">
        <v>0</v>
      </c>
      <c r="N80" s="1">
        <v>0</v>
      </c>
      <c r="O80" s="1">
        <v>274.42</v>
      </c>
      <c r="P80" s="1">
        <v>663.28</v>
      </c>
      <c r="Q80" s="1">
        <v>0</v>
      </c>
      <c r="R80" s="1">
        <v>50.22</v>
      </c>
      <c r="S80" s="1">
        <v>78.45</v>
      </c>
      <c r="T80" s="1">
        <v>6.59</v>
      </c>
      <c r="U80" s="1"/>
      <c r="V80" s="1"/>
      <c r="W80" s="1"/>
      <c r="X80" s="1"/>
      <c r="Y80" s="1"/>
      <c r="Z80" s="1"/>
      <c r="AA80" s="1"/>
      <c r="AB80" s="40"/>
      <c r="AC80" s="35"/>
      <c r="AD80" s="35"/>
      <c r="AE80" s="35"/>
      <c r="AF80" s="35"/>
      <c r="AG80" s="35"/>
      <c r="AH80" s="35"/>
      <c r="AI80" s="35"/>
      <c r="AJ80" s="35"/>
      <c r="AK80" s="35"/>
      <c r="AL80" s="35"/>
      <c r="AM80" s="35"/>
      <c r="AN80" s="98"/>
    </row>
    <row r="81" spans="1:41" s="67" customFormat="1">
      <c r="A81" s="1" t="s">
        <v>9797</v>
      </c>
      <c r="B81" s="1">
        <v>2012</v>
      </c>
      <c r="C81" s="1" t="s">
        <v>10431</v>
      </c>
      <c r="D81" s="1" t="s">
        <v>10432</v>
      </c>
      <c r="E81" s="1" t="s">
        <v>148</v>
      </c>
      <c r="F81" s="1">
        <v>30</v>
      </c>
      <c r="G81" s="1" t="s">
        <v>10433</v>
      </c>
      <c r="H81" s="1" t="s">
        <v>10430</v>
      </c>
      <c r="I81" s="1" t="s">
        <v>6</v>
      </c>
      <c r="J81" s="1" t="s">
        <v>15</v>
      </c>
      <c r="K81" s="1">
        <v>960</v>
      </c>
      <c r="L81" s="1" t="s">
        <v>8</v>
      </c>
      <c r="M81" s="1">
        <v>0</v>
      </c>
      <c r="N81" s="1">
        <v>0</v>
      </c>
      <c r="O81" s="1">
        <v>0</v>
      </c>
      <c r="P81" s="1">
        <v>0</v>
      </c>
      <c r="Q81" s="1">
        <v>0</v>
      </c>
      <c r="R81" s="1">
        <v>0</v>
      </c>
      <c r="S81" s="1">
        <v>0</v>
      </c>
      <c r="T81" s="1">
        <v>0</v>
      </c>
      <c r="U81" s="1"/>
      <c r="V81" s="1"/>
      <c r="W81" s="1"/>
      <c r="X81" s="1"/>
      <c r="Y81" s="1"/>
      <c r="Z81" s="1"/>
      <c r="AA81" s="1"/>
      <c r="AB81" s="40"/>
      <c r="AC81" s="35"/>
      <c r="AD81" s="35"/>
      <c r="AE81" s="35"/>
      <c r="AF81" s="35"/>
      <c r="AG81" s="35"/>
      <c r="AH81" s="35"/>
      <c r="AI81" s="35"/>
      <c r="AJ81" s="35"/>
      <c r="AK81" s="35"/>
      <c r="AL81" s="35"/>
      <c r="AM81" s="35"/>
      <c r="AN81" s="98"/>
    </row>
    <row r="82" spans="1:41" s="31" customFormat="1">
      <c r="A82" s="4" t="s">
        <v>9797</v>
      </c>
      <c r="B82" s="4">
        <v>2012</v>
      </c>
      <c r="C82" s="4" t="s">
        <v>10619</v>
      </c>
      <c r="D82" s="4" t="s">
        <v>10620</v>
      </c>
      <c r="E82" s="4" t="s">
        <v>372</v>
      </c>
      <c r="F82" s="4">
        <v>80</v>
      </c>
      <c r="G82" s="4" t="s">
        <v>10621</v>
      </c>
      <c r="H82" s="4" t="s">
        <v>10622</v>
      </c>
      <c r="I82" s="4" t="s">
        <v>6</v>
      </c>
      <c r="J82" s="4" t="s">
        <v>476</v>
      </c>
      <c r="K82" s="4">
        <v>1892</v>
      </c>
      <c r="L82" s="4" t="s">
        <v>8</v>
      </c>
      <c r="M82" s="4">
        <v>0</v>
      </c>
      <c r="N82" s="4">
        <v>25818.5</v>
      </c>
      <c r="O82" s="4">
        <v>0</v>
      </c>
      <c r="P82" s="4">
        <v>2623.63</v>
      </c>
      <c r="Q82" s="4">
        <v>0</v>
      </c>
      <c r="R82" s="4">
        <v>7149</v>
      </c>
      <c r="S82" s="4">
        <v>405</v>
      </c>
      <c r="T82" s="4">
        <v>457</v>
      </c>
      <c r="U82" s="4" t="s">
        <v>10623</v>
      </c>
      <c r="V82" s="4"/>
      <c r="W82" s="4"/>
      <c r="X82" s="4"/>
      <c r="Y82" s="4"/>
      <c r="Z82" s="4"/>
      <c r="AA82" s="4"/>
      <c r="AB82" s="28" t="str">
        <f>[1]RO!B$295</f>
        <v>1.(c)</v>
      </c>
      <c r="AC82" s="31" t="str">
        <f>[1]RO!C$295</f>
        <v xml:space="preserve"> SOCIETATEA COMPLEXUL ENERGETIC OLTENIA-SA </v>
      </c>
      <c r="AD82" s="31" t="str">
        <f>[1]RO!D$295</f>
        <v xml:space="preserve"> SOCIETATEA COMPLEXUL ENERGETIC OLTENIA SA- SUCURSALA ELECTROCENTRALE ISALNITA</v>
      </c>
      <c r="AE82" s="31">
        <f>[1]RO!E$295</f>
        <v>167386</v>
      </c>
      <c r="AF82" s="31" t="str">
        <f>[1]RO!F$295</f>
        <v>Mihai Viteazu nr.101</v>
      </c>
      <c r="AG82" s="31" t="str">
        <f>[1]RO!G$295</f>
        <v/>
      </c>
      <c r="AH82" s="31" t="str">
        <f>[1]RO!H$295</f>
        <v>ISALNITA</v>
      </c>
      <c r="AI82" s="31" t="str">
        <f>[1]RO!I$295</f>
        <v>207340</v>
      </c>
      <c r="AJ82" s="31">
        <f>[1]RO!J$295</f>
        <v>405</v>
      </c>
      <c r="AK82" s="31">
        <f>[1]RO!K$295</f>
        <v>7150</v>
      </c>
      <c r="AL82" s="31">
        <f>[1]RO!L$295</f>
        <v>457</v>
      </c>
      <c r="AM82" s="31">
        <f>[1]RO!M$295</f>
        <v>2520</v>
      </c>
      <c r="AN82" s="42" t="s">
        <v>810</v>
      </c>
    </row>
    <row r="83" spans="1:41" s="31" customFormat="1">
      <c r="A83" s="4" t="s">
        <v>9797</v>
      </c>
      <c r="B83" s="4">
        <v>2012</v>
      </c>
      <c r="C83" s="4" t="s">
        <v>10361</v>
      </c>
      <c r="D83" s="4" t="s">
        <v>10362</v>
      </c>
      <c r="E83" s="4" t="s">
        <v>54</v>
      </c>
      <c r="F83" s="4">
        <v>10</v>
      </c>
      <c r="G83" s="4" t="s">
        <v>10363</v>
      </c>
      <c r="H83" s="4" t="s">
        <v>10364</v>
      </c>
      <c r="I83" s="4" t="s">
        <v>6</v>
      </c>
      <c r="J83" s="4" t="s">
        <v>15</v>
      </c>
      <c r="K83" s="4">
        <v>610</v>
      </c>
      <c r="L83" s="4" t="s">
        <v>8</v>
      </c>
      <c r="M83" s="4">
        <v>0</v>
      </c>
      <c r="N83" s="4">
        <v>3819.92</v>
      </c>
      <c r="O83" s="4">
        <v>50.66</v>
      </c>
      <c r="P83" s="4">
        <v>0</v>
      </c>
      <c r="Q83" s="4">
        <v>0</v>
      </c>
      <c r="R83" s="4">
        <v>1486.7</v>
      </c>
      <c r="S83" s="4">
        <v>598.41</v>
      </c>
      <c r="T83" s="4">
        <v>21.132000000000001</v>
      </c>
      <c r="U83" s="4"/>
      <c r="V83" s="4"/>
      <c r="W83" s="4"/>
      <c r="X83" s="4"/>
      <c r="Y83" s="4"/>
      <c r="Z83" s="4"/>
      <c r="AA83" s="4"/>
      <c r="AB83" s="41" t="str">
        <f>[1]RO!B$281</f>
        <v>1.(c)</v>
      </c>
      <c r="AC83" s="24" t="str">
        <f>[1]RO!C$281</f>
        <v xml:space="preserve">SC DALKIA  TERMO  IASI SA </v>
      </c>
      <c r="AD83" s="24" t="str">
        <f>[1]RO!D$281</f>
        <v>SC DALKIA  TERMO  IASI SA - CET II</v>
      </c>
      <c r="AE83" s="24">
        <f>[1]RO!E$281</f>
        <v>167308</v>
      </c>
      <c r="AF83" s="24" t="str">
        <f>[1]RO!F$281</f>
        <v>-</v>
      </c>
      <c r="AG83" s="24" t="str">
        <f>[1]RO!G$281</f>
        <v/>
      </c>
      <c r="AH83" s="24" t="str">
        <f>[1]RO!H$281</f>
        <v>HOLBOCA</v>
      </c>
      <c r="AI83" s="24" t="str">
        <f>[1]RO!I$281</f>
        <v>707250</v>
      </c>
      <c r="AJ83" s="24">
        <f>[1]RO!J$281</f>
        <v>598</v>
      </c>
      <c r="AK83" s="24">
        <f>[1]RO!K$281</f>
        <v>1490</v>
      </c>
      <c r="AL83" s="24">
        <f>[1]RO!L$281</f>
        <v>0</v>
      </c>
      <c r="AM83" s="24">
        <f>[1]RO!M$281</f>
        <v>287</v>
      </c>
      <c r="AN83" s="23" t="s">
        <v>810</v>
      </c>
      <c r="AO83" s="24"/>
    </row>
    <row r="84" spans="1:41" s="31" customFormat="1">
      <c r="A84" s="4" t="s">
        <v>9797</v>
      </c>
      <c r="B84" s="4">
        <v>2012</v>
      </c>
      <c r="C84" s="4" t="s">
        <v>10456</v>
      </c>
      <c r="D84" s="4" t="s">
        <v>10457</v>
      </c>
      <c r="E84" s="4" t="s">
        <v>181</v>
      </c>
      <c r="F84" s="4">
        <v>37</v>
      </c>
      <c r="G84" s="4" t="s">
        <v>10458</v>
      </c>
      <c r="H84" s="4" t="s">
        <v>10459</v>
      </c>
      <c r="I84" s="4" t="s">
        <v>6</v>
      </c>
      <c r="J84" s="4" t="s">
        <v>15</v>
      </c>
      <c r="K84" s="4">
        <v>403</v>
      </c>
      <c r="L84" s="4" t="s">
        <v>8</v>
      </c>
      <c r="M84" s="4">
        <v>0</v>
      </c>
      <c r="N84" s="4">
        <v>0</v>
      </c>
      <c r="O84" s="4">
        <v>2404.87</v>
      </c>
      <c r="P84" s="4">
        <v>3.9</v>
      </c>
      <c r="Q84" s="4">
        <v>0</v>
      </c>
      <c r="R84" s="4">
        <v>0.03</v>
      </c>
      <c r="S84" s="4">
        <v>30.42</v>
      </c>
      <c r="T84" s="4">
        <v>0.35</v>
      </c>
      <c r="U84" s="4"/>
      <c r="V84" s="4"/>
      <c r="W84" s="4"/>
      <c r="X84" s="4"/>
      <c r="Y84" s="4"/>
      <c r="Z84" s="4"/>
      <c r="AA84" s="4"/>
      <c r="AB84" s="28" t="str">
        <f>[1]RO!B$209</f>
        <v>1.(c)</v>
      </c>
      <c r="AC84" s="31" t="str">
        <f>[1]RO!C$209</f>
        <v>SC ELECTROCENTRALE BUCURESTI SA</v>
      </c>
      <c r="AD84" s="31" t="str">
        <f>[1]RO!D$209</f>
        <v>SC ELECTROCENTRALE BUCURESTI SA CENTRALA TERMOELECTRICA PALAS</v>
      </c>
      <c r="AE84" s="31">
        <f>[1]RO!E$209</f>
        <v>167335</v>
      </c>
      <c r="AF84" s="31" t="str">
        <f>[1]RO!F$209</f>
        <v>Bulevardul Aurel Vlaicu nr. 123</v>
      </c>
      <c r="AG84" s="31" t="str">
        <f>[1]RO!G$209</f>
        <v/>
      </c>
      <c r="AH84" s="31" t="str">
        <f>[1]RO!H$209</f>
        <v>CONSTANTA</v>
      </c>
      <c r="AI84" s="31" t="str">
        <f>[1]RO!I$209</f>
        <v>900075</v>
      </c>
      <c r="AJ84" s="31">
        <f>[1]RO!J$209</f>
        <v>184</v>
      </c>
      <c r="AK84" s="31">
        <f>[1]RO!K$209</f>
        <v>0</v>
      </c>
      <c r="AL84" s="31">
        <f>[1]RO!L$209</f>
        <v>0</v>
      </c>
      <c r="AM84" s="31">
        <f>[1]RO!M$209</f>
        <v>351</v>
      </c>
      <c r="AN84" s="23" t="s">
        <v>810</v>
      </c>
    </row>
    <row r="85" spans="1:41" s="31" customFormat="1">
      <c r="A85" s="4" t="s">
        <v>9797</v>
      </c>
      <c r="B85" s="4">
        <v>2012</v>
      </c>
      <c r="C85" s="4" t="s">
        <v>10460</v>
      </c>
      <c r="D85" s="4" t="s">
        <v>10461</v>
      </c>
      <c r="E85" s="4" t="s">
        <v>185</v>
      </c>
      <c r="F85" s="4">
        <v>38</v>
      </c>
      <c r="G85" s="4" t="s">
        <v>10462</v>
      </c>
      <c r="H85" s="4" t="s">
        <v>10459</v>
      </c>
      <c r="I85" s="4" t="s">
        <v>6</v>
      </c>
      <c r="J85" s="4" t="s">
        <v>202</v>
      </c>
      <c r="K85" s="4">
        <v>116</v>
      </c>
      <c r="L85" s="4" t="s">
        <v>8</v>
      </c>
      <c r="M85" s="4">
        <v>0</v>
      </c>
      <c r="N85" s="4">
        <v>0</v>
      </c>
      <c r="O85" s="4">
        <v>0</v>
      </c>
      <c r="P85" s="4">
        <v>145.66</v>
      </c>
      <c r="Q85" s="4">
        <v>0</v>
      </c>
      <c r="R85" s="4">
        <v>0</v>
      </c>
      <c r="S85" s="4">
        <v>9.26</v>
      </c>
      <c r="T85" s="4">
        <v>0</v>
      </c>
      <c r="U85" s="4"/>
      <c r="V85" s="4"/>
      <c r="W85" s="4"/>
      <c r="X85" s="4"/>
      <c r="Y85" s="4"/>
      <c r="Z85" s="4"/>
      <c r="AA85" s="4"/>
      <c r="AB85" s="28" t="str">
        <f>[1]RO!B$209</f>
        <v>1.(c)</v>
      </c>
      <c r="AC85" s="31" t="str">
        <f>[1]RO!C$209</f>
        <v>SC ELECTROCENTRALE BUCURESTI SA</v>
      </c>
      <c r="AD85" s="31" t="str">
        <f>[1]RO!D$209</f>
        <v>SC ELECTROCENTRALE BUCURESTI SA CENTRALA TERMOELECTRICA PALAS</v>
      </c>
      <c r="AE85" s="31">
        <f>[1]RO!E$209</f>
        <v>167335</v>
      </c>
      <c r="AF85" s="31" t="str">
        <f>[1]RO!F$209</f>
        <v>Bulevardul Aurel Vlaicu nr. 123</v>
      </c>
      <c r="AG85" s="31" t="str">
        <f>[1]RO!G$209</f>
        <v/>
      </c>
      <c r="AH85" s="31" t="str">
        <f>[1]RO!H$209</f>
        <v>CONSTANTA</v>
      </c>
      <c r="AI85" s="31" t="str">
        <f>[1]RO!I$209</f>
        <v>900075</v>
      </c>
      <c r="AJ85" s="31">
        <f>[1]RO!J$209</f>
        <v>184</v>
      </c>
      <c r="AK85" s="31">
        <f>[1]RO!K$209</f>
        <v>0</v>
      </c>
      <c r="AL85" s="31">
        <f>[1]RO!L$209</f>
        <v>0</v>
      </c>
      <c r="AM85" s="31">
        <f>[1]RO!M$209</f>
        <v>351</v>
      </c>
      <c r="AN85" s="23" t="s">
        <v>810</v>
      </c>
    </row>
    <row r="86" spans="1:41" s="31" customFormat="1">
      <c r="A86" s="4" t="s">
        <v>9797</v>
      </c>
      <c r="B86" s="4">
        <v>2012</v>
      </c>
      <c r="C86" s="4" t="s">
        <v>10463</v>
      </c>
      <c r="D86" s="4" t="s">
        <v>10464</v>
      </c>
      <c r="E86" s="4" t="s">
        <v>190</v>
      </c>
      <c r="F86" s="4">
        <v>39</v>
      </c>
      <c r="G86" s="4" t="s">
        <v>10465</v>
      </c>
      <c r="H86" s="4" t="s">
        <v>10459</v>
      </c>
      <c r="I86" s="4" t="s">
        <v>6</v>
      </c>
      <c r="J86" s="4" t="s">
        <v>202</v>
      </c>
      <c r="K86" s="4">
        <v>116</v>
      </c>
      <c r="L86" s="4" t="s">
        <v>8</v>
      </c>
      <c r="M86" s="4">
        <v>0</v>
      </c>
      <c r="N86" s="4">
        <v>0</v>
      </c>
      <c r="O86" s="4">
        <v>0</v>
      </c>
      <c r="P86" s="4">
        <v>100.44</v>
      </c>
      <c r="Q86" s="4">
        <v>0</v>
      </c>
      <c r="R86" s="4">
        <v>0</v>
      </c>
      <c r="S86" s="4">
        <v>3.63</v>
      </c>
      <c r="T86" s="4">
        <v>0</v>
      </c>
      <c r="U86" s="4"/>
      <c r="V86" s="4"/>
      <c r="W86" s="4"/>
      <c r="X86" s="4"/>
      <c r="Y86" s="4"/>
      <c r="Z86" s="4"/>
      <c r="AA86" s="4"/>
      <c r="AB86" s="28" t="str">
        <f>[1]RO!B$209</f>
        <v>1.(c)</v>
      </c>
      <c r="AC86" s="31" t="str">
        <f>[1]RO!C$209</f>
        <v>SC ELECTROCENTRALE BUCURESTI SA</v>
      </c>
      <c r="AD86" s="31" t="str">
        <f>[1]RO!D$209</f>
        <v>SC ELECTROCENTRALE BUCURESTI SA CENTRALA TERMOELECTRICA PALAS</v>
      </c>
      <c r="AE86" s="31">
        <f>[1]RO!E$209</f>
        <v>167335</v>
      </c>
      <c r="AF86" s="31" t="str">
        <f>[1]RO!F$209</f>
        <v>Bulevardul Aurel Vlaicu nr. 123</v>
      </c>
      <c r="AG86" s="31" t="str">
        <f>[1]RO!G$209</f>
        <v/>
      </c>
      <c r="AH86" s="31" t="str">
        <f>[1]RO!H$209</f>
        <v>CONSTANTA</v>
      </c>
      <c r="AI86" s="31" t="str">
        <f>[1]RO!I$209</f>
        <v>900075</v>
      </c>
      <c r="AJ86" s="31">
        <f>[1]RO!J$209</f>
        <v>184</v>
      </c>
      <c r="AK86" s="31">
        <f>[1]RO!K$209</f>
        <v>0</v>
      </c>
      <c r="AL86" s="31">
        <f>[1]RO!L$209</f>
        <v>0</v>
      </c>
      <c r="AM86" s="31">
        <f>[1]RO!M$209</f>
        <v>351</v>
      </c>
      <c r="AN86" s="23" t="s">
        <v>810</v>
      </c>
    </row>
    <row r="87" spans="1:41" s="31" customFormat="1">
      <c r="A87" s="4" t="s">
        <v>9797</v>
      </c>
      <c r="B87" s="4">
        <v>2012</v>
      </c>
      <c r="C87" s="4" t="s">
        <v>10466</v>
      </c>
      <c r="D87" s="4" t="s">
        <v>10467</v>
      </c>
      <c r="E87" s="4" t="s">
        <v>195</v>
      </c>
      <c r="F87" s="4">
        <v>40</v>
      </c>
      <c r="G87" s="4" t="s">
        <v>10468</v>
      </c>
      <c r="H87" s="4" t="s">
        <v>10459</v>
      </c>
      <c r="I87" s="4" t="s">
        <v>6</v>
      </c>
      <c r="J87" s="4" t="s">
        <v>15</v>
      </c>
      <c r="K87" s="4">
        <v>433</v>
      </c>
      <c r="L87" s="4" t="s">
        <v>8</v>
      </c>
      <c r="M87" s="4">
        <v>0</v>
      </c>
      <c r="N87" s="4">
        <v>0</v>
      </c>
      <c r="O87" s="4">
        <v>9.66</v>
      </c>
      <c r="P87" s="4">
        <v>3585.64</v>
      </c>
      <c r="Q87" s="4">
        <v>0</v>
      </c>
      <c r="R87" s="4">
        <v>0.63900000000000001</v>
      </c>
      <c r="S87" s="4">
        <v>130.85</v>
      </c>
      <c r="T87" s="4">
        <v>1.2230000000000001</v>
      </c>
      <c r="U87" s="4"/>
      <c r="V87" s="4"/>
      <c r="W87" s="4"/>
      <c r="X87" s="4"/>
      <c r="Y87" s="4"/>
      <c r="Z87" s="4"/>
      <c r="AA87" s="4"/>
      <c r="AB87" s="28" t="str">
        <f>[1]RO!B$209</f>
        <v>1.(c)</v>
      </c>
      <c r="AC87" s="31" t="str">
        <f>[1]RO!C$209</f>
        <v>SC ELECTROCENTRALE BUCURESTI SA</v>
      </c>
      <c r="AD87" s="31" t="str">
        <f>[1]RO!D$209</f>
        <v>SC ELECTROCENTRALE BUCURESTI SA CENTRALA TERMOELECTRICA PALAS</v>
      </c>
      <c r="AE87" s="31">
        <f>[1]RO!E$209</f>
        <v>167335</v>
      </c>
      <c r="AF87" s="31" t="str">
        <f>[1]RO!F$209</f>
        <v>Bulevardul Aurel Vlaicu nr. 123</v>
      </c>
      <c r="AG87" s="31" t="str">
        <f>[1]RO!G$209</f>
        <v/>
      </c>
      <c r="AH87" s="31" t="str">
        <f>[1]RO!H$209</f>
        <v>CONSTANTA</v>
      </c>
      <c r="AI87" s="31" t="str">
        <f>[1]RO!I$209</f>
        <v>900075</v>
      </c>
      <c r="AJ87" s="31">
        <f>[1]RO!J$209</f>
        <v>184</v>
      </c>
      <c r="AK87" s="31">
        <f>[1]RO!K$209</f>
        <v>0</v>
      </c>
      <c r="AL87" s="31">
        <f>[1]RO!L$209</f>
        <v>0</v>
      </c>
      <c r="AM87" s="31">
        <f>[1]RO!M$209</f>
        <v>351</v>
      </c>
      <c r="AN87" s="23" t="s">
        <v>810</v>
      </c>
      <c r="AO87" s="24"/>
    </row>
    <row r="88" spans="1:41" s="31" customFormat="1">
      <c r="A88" s="4" t="s">
        <v>9797</v>
      </c>
      <c r="B88" s="4">
        <v>2012</v>
      </c>
      <c r="C88" s="4" t="s">
        <v>10469</v>
      </c>
      <c r="D88" s="4" t="s">
        <v>10470</v>
      </c>
      <c r="E88" s="4" t="s">
        <v>199</v>
      </c>
      <c r="F88" s="4">
        <v>41</v>
      </c>
      <c r="G88" s="4" t="s">
        <v>10471</v>
      </c>
      <c r="H88" s="4" t="s">
        <v>10459</v>
      </c>
      <c r="I88" s="4" t="s">
        <v>6</v>
      </c>
      <c r="J88" s="4" t="s">
        <v>202</v>
      </c>
      <c r="K88" s="4">
        <v>116</v>
      </c>
      <c r="L88" s="4" t="s">
        <v>8</v>
      </c>
      <c r="M88" s="4">
        <v>0</v>
      </c>
      <c r="N88" s="4">
        <v>0</v>
      </c>
      <c r="O88" s="4">
        <v>0</v>
      </c>
      <c r="P88" s="4">
        <v>0</v>
      </c>
      <c r="Q88" s="4">
        <v>0</v>
      </c>
      <c r="R88" s="4">
        <v>0</v>
      </c>
      <c r="S88" s="4">
        <v>0</v>
      </c>
      <c r="T88" s="4">
        <v>0</v>
      </c>
      <c r="U88" s="4"/>
      <c r="V88" s="4"/>
      <c r="W88" s="4"/>
      <c r="X88" s="4"/>
      <c r="Y88" s="4"/>
      <c r="Z88" s="4"/>
      <c r="AA88" s="4"/>
      <c r="AB88" s="28" t="str">
        <f>[1]RO!B$209</f>
        <v>1.(c)</v>
      </c>
      <c r="AC88" s="31" t="str">
        <f>[1]RO!C$209</f>
        <v>SC ELECTROCENTRALE BUCURESTI SA</v>
      </c>
      <c r="AD88" s="31" t="str">
        <f>[1]RO!D$209</f>
        <v>SC ELECTROCENTRALE BUCURESTI SA CENTRALA TERMOELECTRICA PALAS</v>
      </c>
      <c r="AE88" s="31">
        <f>[1]RO!E$209</f>
        <v>167335</v>
      </c>
      <c r="AF88" s="31" t="str">
        <f>[1]RO!F$209</f>
        <v>Bulevardul Aurel Vlaicu nr. 123</v>
      </c>
      <c r="AG88" s="31" t="str">
        <f>[1]RO!G$209</f>
        <v/>
      </c>
      <c r="AH88" s="31" t="str">
        <f>[1]RO!H$209</f>
        <v>CONSTANTA</v>
      </c>
      <c r="AI88" s="31" t="str">
        <f>[1]RO!I$209</f>
        <v>900075</v>
      </c>
      <c r="AJ88" s="31">
        <f>[1]RO!J$209</f>
        <v>184</v>
      </c>
      <c r="AK88" s="31">
        <f>[1]RO!K$209</f>
        <v>0</v>
      </c>
      <c r="AL88" s="31">
        <f>[1]RO!L$209</f>
        <v>0</v>
      </c>
      <c r="AM88" s="31">
        <f>[1]RO!M$209</f>
        <v>351</v>
      </c>
      <c r="AN88" s="23" t="s">
        <v>810</v>
      </c>
    </row>
    <row r="89" spans="1:41" s="31" customFormat="1">
      <c r="A89" s="4" t="s">
        <v>9797</v>
      </c>
      <c r="B89" s="4">
        <v>2012</v>
      </c>
      <c r="C89" s="4" t="s">
        <v>10472</v>
      </c>
      <c r="D89" s="4" t="s">
        <v>10473</v>
      </c>
      <c r="E89" s="4" t="s">
        <v>205</v>
      </c>
      <c r="F89" s="4">
        <v>42</v>
      </c>
      <c r="G89" s="4" t="s">
        <v>10474</v>
      </c>
      <c r="H89" s="4" t="s">
        <v>10459</v>
      </c>
      <c r="I89" s="4" t="s">
        <v>6</v>
      </c>
      <c r="J89" s="4" t="s">
        <v>202</v>
      </c>
      <c r="K89" s="4">
        <v>116</v>
      </c>
      <c r="L89" s="4" t="s">
        <v>8</v>
      </c>
      <c r="M89" s="4">
        <v>0</v>
      </c>
      <c r="N89" s="4">
        <v>0</v>
      </c>
      <c r="O89" s="4">
        <v>0</v>
      </c>
      <c r="P89" s="4">
        <v>266.45999999999998</v>
      </c>
      <c r="Q89" s="4">
        <v>0</v>
      </c>
      <c r="R89" s="4">
        <v>0</v>
      </c>
      <c r="S89" s="4">
        <v>9.7899999999999991</v>
      </c>
      <c r="T89" s="4">
        <v>0</v>
      </c>
      <c r="U89" s="4"/>
      <c r="V89" s="4"/>
      <c r="W89" s="4"/>
      <c r="X89" s="4"/>
      <c r="Y89" s="4"/>
      <c r="Z89" s="4"/>
      <c r="AA89" s="4"/>
      <c r="AB89" s="28" t="str">
        <f>[1]RO!B$209</f>
        <v>1.(c)</v>
      </c>
      <c r="AC89" s="31" t="str">
        <f>[1]RO!C$209</f>
        <v>SC ELECTROCENTRALE BUCURESTI SA</v>
      </c>
      <c r="AD89" s="31" t="str">
        <f>[1]RO!D$209</f>
        <v>SC ELECTROCENTRALE BUCURESTI SA CENTRALA TERMOELECTRICA PALAS</v>
      </c>
      <c r="AE89" s="31">
        <f>[1]RO!E$209</f>
        <v>167335</v>
      </c>
      <c r="AF89" s="31" t="str">
        <f>[1]RO!F$209</f>
        <v>Bulevardul Aurel Vlaicu nr. 123</v>
      </c>
      <c r="AG89" s="31" t="str">
        <f>[1]RO!G$209</f>
        <v/>
      </c>
      <c r="AH89" s="31" t="str">
        <f>[1]RO!H$209</f>
        <v>CONSTANTA</v>
      </c>
      <c r="AI89" s="31" t="str">
        <f>[1]RO!I$209</f>
        <v>900075</v>
      </c>
      <c r="AJ89" s="31">
        <f>[1]RO!J$209</f>
        <v>184</v>
      </c>
      <c r="AK89" s="31">
        <f>[1]RO!K$209</f>
        <v>0</v>
      </c>
      <c r="AL89" s="31">
        <f>[1]RO!L$209</f>
        <v>0</v>
      </c>
      <c r="AM89" s="31">
        <f>[1]RO!M$209</f>
        <v>351</v>
      </c>
      <c r="AN89" s="23" t="s">
        <v>810</v>
      </c>
    </row>
    <row r="90" spans="1:41" s="31" customFormat="1">
      <c r="A90" s="4" t="s">
        <v>9797</v>
      </c>
      <c r="B90" s="4">
        <v>2012</v>
      </c>
      <c r="C90" s="4" t="s">
        <v>10475</v>
      </c>
      <c r="D90" s="4" t="s">
        <v>10476</v>
      </c>
      <c r="E90" s="4" t="s">
        <v>209</v>
      </c>
      <c r="F90" s="4">
        <v>43</v>
      </c>
      <c r="G90" s="4" t="s">
        <v>10477</v>
      </c>
      <c r="H90" s="4" t="s">
        <v>10459</v>
      </c>
      <c r="I90" s="4" t="s">
        <v>6</v>
      </c>
      <c r="J90" s="4" t="s">
        <v>202</v>
      </c>
      <c r="K90" s="4">
        <v>73</v>
      </c>
      <c r="L90" s="4" t="s">
        <v>8</v>
      </c>
      <c r="M90" s="4">
        <v>0</v>
      </c>
      <c r="N90" s="4">
        <v>0</v>
      </c>
      <c r="O90" s="4">
        <v>0</v>
      </c>
      <c r="P90" s="4">
        <v>0</v>
      </c>
      <c r="Q90" s="4">
        <v>0</v>
      </c>
      <c r="R90" s="4">
        <v>0</v>
      </c>
      <c r="S90" s="4">
        <v>0</v>
      </c>
      <c r="T90" s="4">
        <v>0</v>
      </c>
      <c r="U90" s="4"/>
      <c r="V90" s="4"/>
      <c r="W90" s="4"/>
      <c r="X90" s="4"/>
      <c r="Y90" s="4"/>
      <c r="Z90" s="4"/>
      <c r="AA90" s="4"/>
      <c r="AB90" s="28" t="str">
        <f>[1]RO!B$209</f>
        <v>1.(c)</v>
      </c>
      <c r="AC90" s="31" t="str">
        <f>[1]RO!C$209</f>
        <v>SC ELECTROCENTRALE BUCURESTI SA</v>
      </c>
      <c r="AD90" s="31" t="str">
        <f>[1]RO!D$209</f>
        <v>SC ELECTROCENTRALE BUCURESTI SA CENTRALA TERMOELECTRICA PALAS</v>
      </c>
      <c r="AE90" s="31">
        <f>[1]RO!E$209</f>
        <v>167335</v>
      </c>
      <c r="AF90" s="31" t="str">
        <f>[1]RO!F$209</f>
        <v>Bulevardul Aurel Vlaicu nr. 123</v>
      </c>
      <c r="AG90" s="31" t="str">
        <f>[1]RO!G$209</f>
        <v/>
      </c>
      <c r="AH90" s="31" t="str">
        <f>[1]RO!H$209</f>
        <v>CONSTANTA</v>
      </c>
      <c r="AI90" s="31" t="str">
        <f>[1]RO!I$209</f>
        <v>900075</v>
      </c>
      <c r="AJ90" s="31">
        <f>[1]RO!J$209</f>
        <v>184</v>
      </c>
      <c r="AK90" s="31">
        <f>[1]RO!K$209</f>
        <v>0</v>
      </c>
      <c r="AL90" s="31">
        <f>[1]RO!L$209</f>
        <v>0</v>
      </c>
      <c r="AM90" s="31">
        <f>[1]RO!M$209</f>
        <v>351</v>
      </c>
      <c r="AN90" s="23" t="s">
        <v>810</v>
      </c>
    </row>
    <row r="91" spans="1:41" s="31" customFormat="1">
      <c r="A91" s="4" t="s">
        <v>9797</v>
      </c>
      <c r="B91" s="4">
        <v>2012</v>
      </c>
      <c r="C91" s="4" t="s">
        <v>10624</v>
      </c>
      <c r="D91" s="4" t="s">
        <v>10625</v>
      </c>
      <c r="E91" s="4" t="s">
        <v>376</v>
      </c>
      <c r="F91" s="4">
        <v>81</v>
      </c>
      <c r="G91" s="4" t="s">
        <v>10626</v>
      </c>
      <c r="H91" s="4" t="s">
        <v>10627</v>
      </c>
      <c r="I91" s="4" t="s">
        <v>6</v>
      </c>
      <c r="J91" s="4" t="s">
        <v>15</v>
      </c>
      <c r="K91" s="4">
        <v>946</v>
      </c>
      <c r="L91" s="4" t="s">
        <v>8</v>
      </c>
      <c r="M91" s="4">
        <v>0</v>
      </c>
      <c r="N91" s="4">
        <v>16635.669999999998</v>
      </c>
      <c r="O91" s="4">
        <v>5.45</v>
      </c>
      <c r="P91" s="4">
        <v>849.13</v>
      </c>
      <c r="Q91" s="4">
        <v>0</v>
      </c>
      <c r="R91" s="4">
        <v>18178.8</v>
      </c>
      <c r="S91" s="4">
        <v>1998.6</v>
      </c>
      <c r="T91" s="4">
        <v>296.60000000000002</v>
      </c>
      <c r="U91" s="4" t="s">
        <v>10628</v>
      </c>
      <c r="V91" s="4"/>
      <c r="W91" s="4"/>
      <c r="X91" s="4"/>
      <c r="Y91" s="4"/>
      <c r="Z91" s="4"/>
      <c r="AA91" s="4"/>
      <c r="AB91" s="28" t="str">
        <f>[1]RO!B$219</f>
        <v>1.(c)</v>
      </c>
      <c r="AC91" s="31" t="str">
        <f>[1]RO!C$219</f>
        <v>SOCIETATEA COMPLEXUL ENERGETIC OLTENIA SA</v>
      </c>
      <c r="AD91" s="31" t="str">
        <f>[1]RO!D$219</f>
        <v>SOCIETATEA COMPLEXUL ENERGETIC OLTENIA SA - Sucursala Electrocentrale Craiova II</v>
      </c>
      <c r="AE91" s="31">
        <f>[1]RO!E$219</f>
        <v>167387</v>
      </c>
      <c r="AF91" s="31" t="str">
        <f>[1]RO!F$219</f>
        <v>Bariera Valcii, nr. 195</v>
      </c>
      <c r="AG91" s="31" t="str">
        <f>[1]RO!G$219</f>
        <v/>
      </c>
      <c r="AH91" s="31" t="str">
        <f>[1]RO!H$219</f>
        <v>Craiova</v>
      </c>
      <c r="AI91" s="31" t="str">
        <f>[1]RO!I$219</f>
        <v>200716</v>
      </c>
      <c r="AJ91" s="31">
        <f>[1]RO!J$219</f>
        <v>2090</v>
      </c>
      <c r="AK91" s="31">
        <f>[1]RO!K$219</f>
        <v>18700</v>
      </c>
      <c r="AL91" s="31">
        <f>[1]RO!L$219</f>
        <v>327</v>
      </c>
      <c r="AM91" s="31">
        <f>[1]RO!M$219</f>
        <v>1620</v>
      </c>
      <c r="AN91" s="23" t="s">
        <v>810</v>
      </c>
    </row>
    <row r="92" spans="1:41" s="31" customFormat="1">
      <c r="A92" s="4" t="s">
        <v>9797</v>
      </c>
      <c r="B92" s="4">
        <v>2012</v>
      </c>
      <c r="C92" s="4" t="s">
        <v>10629</v>
      </c>
      <c r="D92" s="4" t="s">
        <v>10630</v>
      </c>
      <c r="E92" s="4" t="s">
        <v>380</v>
      </c>
      <c r="F92" s="4">
        <v>82</v>
      </c>
      <c r="G92" s="4" t="s">
        <v>10631</v>
      </c>
      <c r="H92" s="4" t="s">
        <v>10627</v>
      </c>
      <c r="I92" s="4" t="s">
        <v>6</v>
      </c>
      <c r="J92" s="4" t="s">
        <v>202</v>
      </c>
      <c r="K92" s="4">
        <v>376</v>
      </c>
      <c r="L92" s="4" t="s">
        <v>8</v>
      </c>
      <c r="M92" s="4">
        <v>0</v>
      </c>
      <c r="N92" s="4">
        <v>450.37</v>
      </c>
      <c r="O92" s="4">
        <v>121.25</v>
      </c>
      <c r="P92" s="4">
        <v>0</v>
      </c>
      <c r="Q92" s="4">
        <v>0</v>
      </c>
      <c r="R92" s="4">
        <v>543.14</v>
      </c>
      <c r="S92" s="4">
        <v>91</v>
      </c>
      <c r="T92" s="4">
        <v>31</v>
      </c>
      <c r="U92" s="4" t="s">
        <v>10632</v>
      </c>
      <c r="V92" s="4"/>
      <c r="W92" s="4"/>
      <c r="X92" s="4"/>
      <c r="Y92" s="4"/>
      <c r="Z92" s="4"/>
      <c r="AA92" s="4"/>
      <c r="AB92" s="28" t="str">
        <f>[1]RO!B$219</f>
        <v>1.(c)</v>
      </c>
      <c r="AC92" s="31" t="str">
        <f>[1]RO!C$219</f>
        <v>SOCIETATEA COMPLEXUL ENERGETIC OLTENIA SA</v>
      </c>
      <c r="AD92" s="31" t="str">
        <f>[1]RO!D$219</f>
        <v>SOCIETATEA COMPLEXUL ENERGETIC OLTENIA SA - Sucursala Electrocentrale Craiova II</v>
      </c>
      <c r="AE92" s="31">
        <f>[1]RO!E$219</f>
        <v>167387</v>
      </c>
      <c r="AF92" s="31" t="str">
        <f>[1]RO!F$219</f>
        <v>Bariera Valcii, nr. 195</v>
      </c>
      <c r="AG92" s="31" t="str">
        <f>[1]RO!G$219</f>
        <v/>
      </c>
      <c r="AH92" s="31" t="str">
        <f>[1]RO!H$219</f>
        <v>Craiova</v>
      </c>
      <c r="AI92" s="31" t="str">
        <f>[1]RO!I$219</f>
        <v>200716</v>
      </c>
      <c r="AJ92" s="31">
        <f>[1]RO!J$219</f>
        <v>2090</v>
      </c>
      <c r="AK92" s="31">
        <f>[1]RO!K$219</f>
        <v>18700</v>
      </c>
      <c r="AL92" s="31">
        <f>[1]RO!L$219</f>
        <v>327</v>
      </c>
      <c r="AM92" s="31">
        <f>[1]RO!M$219</f>
        <v>1620</v>
      </c>
      <c r="AN92" s="23" t="s">
        <v>810</v>
      </c>
    </row>
    <row r="93" spans="1:41" s="31" customFormat="1">
      <c r="A93" s="4" t="s">
        <v>9797</v>
      </c>
      <c r="B93" s="4">
        <v>2012</v>
      </c>
      <c r="C93" s="4" t="s">
        <v>10633</v>
      </c>
      <c r="D93" s="4" t="s">
        <v>10634</v>
      </c>
      <c r="E93" s="4" t="s">
        <v>385</v>
      </c>
      <c r="F93" s="4">
        <v>83</v>
      </c>
      <c r="G93" s="4" t="s">
        <v>10635</v>
      </c>
      <c r="H93" s="4" t="s">
        <v>10627</v>
      </c>
      <c r="I93" s="4" t="s">
        <v>6</v>
      </c>
      <c r="J93" s="4" t="s">
        <v>202</v>
      </c>
      <c r="K93" s="4">
        <v>116</v>
      </c>
      <c r="L93" s="4" t="s">
        <v>8</v>
      </c>
      <c r="M93" s="4">
        <v>0</v>
      </c>
      <c r="N93" s="4">
        <v>0</v>
      </c>
      <c r="O93" s="4">
        <v>0</v>
      </c>
      <c r="P93" s="4">
        <v>0</v>
      </c>
      <c r="Q93" s="4">
        <v>0</v>
      </c>
      <c r="R93" s="4">
        <v>0</v>
      </c>
      <c r="S93" s="4">
        <v>0</v>
      </c>
      <c r="T93" s="4">
        <v>0</v>
      </c>
      <c r="U93" s="4" t="s">
        <v>10636</v>
      </c>
      <c r="V93" s="4"/>
      <c r="W93" s="4"/>
      <c r="X93" s="4"/>
      <c r="Y93" s="4"/>
      <c r="Z93" s="4"/>
      <c r="AA93" s="4"/>
      <c r="AB93" s="28" t="str">
        <f>[1]RO!B$219</f>
        <v>1.(c)</v>
      </c>
      <c r="AC93" s="31" t="str">
        <f>[1]RO!C$219</f>
        <v>SOCIETATEA COMPLEXUL ENERGETIC OLTENIA SA</v>
      </c>
      <c r="AD93" s="31" t="str">
        <f>[1]RO!D$219</f>
        <v>SOCIETATEA COMPLEXUL ENERGETIC OLTENIA SA - Sucursala Electrocentrale Craiova II</v>
      </c>
      <c r="AE93" s="31">
        <f>[1]RO!E$219</f>
        <v>167387</v>
      </c>
      <c r="AF93" s="31" t="str">
        <f>[1]RO!F$219</f>
        <v>Bariera Valcii, nr. 195</v>
      </c>
      <c r="AG93" s="31" t="str">
        <f>[1]RO!G$219</f>
        <v/>
      </c>
      <c r="AH93" s="31" t="str">
        <f>[1]RO!H$219</f>
        <v>Craiova</v>
      </c>
      <c r="AI93" s="31" t="str">
        <f>[1]RO!I$219</f>
        <v>200716</v>
      </c>
      <c r="AJ93" s="31">
        <f>[1]RO!J$219</f>
        <v>2090</v>
      </c>
      <c r="AK93" s="31">
        <f>[1]RO!K$219</f>
        <v>18700</v>
      </c>
      <c r="AL93" s="31">
        <f>[1]RO!L$219</f>
        <v>327</v>
      </c>
      <c r="AM93" s="31">
        <f>[1]RO!M$219</f>
        <v>1620</v>
      </c>
      <c r="AN93" s="23" t="s">
        <v>810</v>
      </c>
    </row>
    <row r="94" spans="1:41" s="31" customFormat="1">
      <c r="A94" s="4" t="s">
        <v>9797</v>
      </c>
      <c r="B94" s="4">
        <v>2012</v>
      </c>
      <c r="C94" s="4" t="s">
        <v>10637</v>
      </c>
      <c r="D94" s="4" t="s">
        <v>10638</v>
      </c>
      <c r="E94" s="4" t="s">
        <v>389</v>
      </c>
      <c r="F94" s="4">
        <v>84</v>
      </c>
      <c r="G94" s="4" t="s">
        <v>10639</v>
      </c>
      <c r="H94" s="4" t="s">
        <v>10627</v>
      </c>
      <c r="I94" s="4" t="s">
        <v>6</v>
      </c>
      <c r="J94" s="4" t="s">
        <v>202</v>
      </c>
      <c r="K94" s="4">
        <v>116</v>
      </c>
      <c r="L94" s="4" t="s">
        <v>8</v>
      </c>
      <c r="M94" s="4">
        <v>0</v>
      </c>
      <c r="N94" s="4">
        <v>0</v>
      </c>
      <c r="O94" s="4">
        <v>0</v>
      </c>
      <c r="P94" s="4">
        <v>0</v>
      </c>
      <c r="Q94" s="4">
        <v>0</v>
      </c>
      <c r="R94" s="4">
        <v>0</v>
      </c>
      <c r="S94" s="4">
        <v>0</v>
      </c>
      <c r="T94" s="4">
        <v>0</v>
      </c>
      <c r="U94" s="4" t="s">
        <v>10640</v>
      </c>
      <c r="V94" s="4"/>
      <c r="W94" s="4"/>
      <c r="X94" s="4"/>
      <c r="Y94" s="4"/>
      <c r="Z94" s="4"/>
      <c r="AA94" s="4"/>
      <c r="AB94" s="28" t="str">
        <f>[1]RO!B$219</f>
        <v>1.(c)</v>
      </c>
      <c r="AC94" s="31" t="str">
        <f>[1]RO!C$219</f>
        <v>SOCIETATEA COMPLEXUL ENERGETIC OLTENIA SA</v>
      </c>
      <c r="AD94" s="31" t="str">
        <f>[1]RO!D$219</f>
        <v>SOCIETATEA COMPLEXUL ENERGETIC OLTENIA SA - Sucursala Electrocentrale Craiova II</v>
      </c>
      <c r="AE94" s="31">
        <f>[1]RO!E$219</f>
        <v>167387</v>
      </c>
      <c r="AF94" s="31" t="str">
        <f>[1]RO!F$219</f>
        <v>Bariera Valcii, nr. 195</v>
      </c>
      <c r="AG94" s="31" t="str">
        <f>[1]RO!G$219</f>
        <v/>
      </c>
      <c r="AH94" s="31" t="str">
        <f>[1]RO!H$219</f>
        <v>Craiova</v>
      </c>
      <c r="AI94" s="31" t="str">
        <f>[1]RO!I$219</f>
        <v>200716</v>
      </c>
      <c r="AJ94" s="31">
        <f>[1]RO!J$219</f>
        <v>2090</v>
      </c>
      <c r="AK94" s="31">
        <f>[1]RO!K$219</f>
        <v>18700</v>
      </c>
      <c r="AL94" s="31">
        <f>[1]RO!L$219</f>
        <v>327</v>
      </c>
      <c r="AM94" s="31">
        <f>[1]RO!M$219</f>
        <v>1620</v>
      </c>
      <c r="AN94" s="23" t="s">
        <v>810</v>
      </c>
      <c r="AO94" s="24"/>
    </row>
    <row r="95" spans="1:41" s="31" customFormat="1">
      <c r="A95" s="4" t="s">
        <v>9797</v>
      </c>
      <c r="B95" s="4">
        <v>2012</v>
      </c>
      <c r="C95" s="4" t="s">
        <v>10541</v>
      </c>
      <c r="D95" s="4" t="s">
        <v>10542</v>
      </c>
      <c r="E95" s="4" t="s">
        <v>282</v>
      </c>
      <c r="F95" s="4">
        <v>60</v>
      </c>
      <c r="G95" s="4" t="s">
        <v>10543</v>
      </c>
      <c r="H95" s="4" t="s">
        <v>10544</v>
      </c>
      <c r="I95" s="4" t="s">
        <v>6</v>
      </c>
      <c r="J95" s="4" t="s">
        <v>476</v>
      </c>
      <c r="K95" s="4">
        <v>470</v>
      </c>
      <c r="L95" s="4" t="s">
        <v>8</v>
      </c>
      <c r="M95" s="4">
        <v>0</v>
      </c>
      <c r="N95" s="4">
        <v>0</v>
      </c>
      <c r="O95" s="4">
        <v>0</v>
      </c>
      <c r="P95" s="4">
        <v>0</v>
      </c>
      <c r="Q95" s="4">
        <v>0</v>
      </c>
      <c r="R95" s="4">
        <v>0</v>
      </c>
      <c r="S95" s="4">
        <v>0</v>
      </c>
      <c r="T95" s="4">
        <v>0</v>
      </c>
      <c r="U95" s="4"/>
      <c r="V95" s="4"/>
      <c r="W95" s="4"/>
      <c r="X95" s="4"/>
      <c r="Y95" s="4"/>
      <c r="Z95" s="4"/>
      <c r="AA95" s="4"/>
      <c r="AB95" s="28" t="str">
        <f>[1]RO!B$229</f>
        <v>1.(c)</v>
      </c>
      <c r="AC95" s="31" t="str">
        <f>[1]RO!C$229</f>
        <v>SC TERMOELECTRICA SA</v>
      </c>
      <c r="AD95" s="31" t="str">
        <f>[1]RO!D$229</f>
        <v>SC TERMOELECTRICA SA</v>
      </c>
      <c r="AE95" s="31">
        <f>[1]RO!E$229</f>
        <v>167353</v>
      </c>
      <c r="AF95" s="31" t="str">
        <f>[1]RO!F$229</f>
        <v>Aleea Sinaia nr.18</v>
      </c>
      <c r="AG95" s="31" t="str">
        <f>[1]RO!G$229</f>
        <v/>
      </c>
      <c r="AH95" s="31" t="str">
        <f>[1]RO!H$229</f>
        <v>Doicesti</v>
      </c>
      <c r="AI95" s="31" t="str">
        <f>[1]RO!I$229</f>
        <v>137195</v>
      </c>
      <c r="AJ95" s="31">
        <f>[1]RO!J$229</f>
        <v>0</v>
      </c>
      <c r="AK95" s="31">
        <f>[1]RO!K$229</f>
        <v>0</v>
      </c>
      <c r="AL95" s="31">
        <f>[1]RO!L$229</f>
        <v>0</v>
      </c>
      <c r="AM95" s="31">
        <f>[1]RO!M$229</f>
        <v>0</v>
      </c>
      <c r="AN95" s="42" t="s">
        <v>810</v>
      </c>
    </row>
    <row r="96" spans="1:41" s="31" customFormat="1">
      <c r="A96" s="4" t="s">
        <v>9797</v>
      </c>
      <c r="B96" s="4">
        <v>2012</v>
      </c>
      <c r="C96" s="4" t="s">
        <v>10545</v>
      </c>
      <c r="D96" s="4" t="s">
        <v>10546</v>
      </c>
      <c r="E96" s="4" t="s">
        <v>286</v>
      </c>
      <c r="F96" s="4">
        <v>61</v>
      </c>
      <c r="G96" s="4" t="s">
        <v>10547</v>
      </c>
      <c r="H96" s="4" t="s">
        <v>10544</v>
      </c>
      <c r="I96" s="4" t="s">
        <v>6</v>
      </c>
      <c r="J96" s="4" t="s">
        <v>476</v>
      </c>
      <c r="K96" s="4">
        <v>470</v>
      </c>
      <c r="L96" s="4" t="s">
        <v>8</v>
      </c>
      <c r="M96" s="4">
        <v>0</v>
      </c>
      <c r="N96" s="4">
        <v>0</v>
      </c>
      <c r="O96" s="4">
        <v>0</v>
      </c>
      <c r="P96" s="4">
        <v>0</v>
      </c>
      <c r="Q96" s="4">
        <v>0</v>
      </c>
      <c r="R96" s="4">
        <v>0</v>
      </c>
      <c r="S96" s="4">
        <v>0</v>
      </c>
      <c r="T96" s="4">
        <v>0</v>
      </c>
      <c r="U96" s="4"/>
      <c r="V96" s="4"/>
      <c r="W96" s="4"/>
      <c r="X96" s="4"/>
      <c r="Y96" s="4"/>
      <c r="Z96" s="4"/>
      <c r="AA96" s="4"/>
      <c r="AB96" s="28" t="str">
        <f>[1]RO!B$229</f>
        <v>1.(c)</v>
      </c>
      <c r="AC96" s="31" t="str">
        <f>[1]RO!C$229</f>
        <v>SC TERMOELECTRICA SA</v>
      </c>
      <c r="AD96" s="31" t="str">
        <f>[1]RO!D$229</f>
        <v>SC TERMOELECTRICA SA</v>
      </c>
      <c r="AE96" s="31">
        <f>[1]RO!E$229</f>
        <v>167353</v>
      </c>
      <c r="AF96" s="31" t="str">
        <f>[1]RO!F$229</f>
        <v>Aleea Sinaia nr.18</v>
      </c>
      <c r="AG96" s="31" t="str">
        <f>[1]RO!G$229</f>
        <v/>
      </c>
      <c r="AH96" s="31" t="str">
        <f>[1]RO!H$229</f>
        <v>Doicesti</v>
      </c>
      <c r="AI96" s="31" t="str">
        <f>[1]RO!I$229</f>
        <v>137195</v>
      </c>
      <c r="AJ96" s="31">
        <f>[1]RO!J$229</f>
        <v>0</v>
      </c>
      <c r="AK96" s="31">
        <f>[1]RO!K$229</f>
        <v>0</v>
      </c>
      <c r="AL96" s="31">
        <f>[1]RO!L$229</f>
        <v>0</v>
      </c>
      <c r="AM96" s="31">
        <f>[1]RO!M$229</f>
        <v>0</v>
      </c>
      <c r="AN96" s="42" t="s">
        <v>810</v>
      </c>
    </row>
    <row r="97" spans="1:41" s="67" customFormat="1">
      <c r="A97" s="1" t="s">
        <v>9797</v>
      </c>
      <c r="B97" s="1">
        <v>2012</v>
      </c>
      <c r="C97" s="1" t="s">
        <v>10577</v>
      </c>
      <c r="D97" s="1" t="s">
        <v>10578</v>
      </c>
      <c r="E97" s="1" t="s">
        <v>326</v>
      </c>
      <c r="F97" s="1">
        <v>70</v>
      </c>
      <c r="G97" s="1" t="s">
        <v>10579</v>
      </c>
      <c r="H97" s="1" t="s">
        <v>10580</v>
      </c>
      <c r="I97" s="1" t="s">
        <v>6</v>
      </c>
      <c r="J97" s="1" t="s">
        <v>470</v>
      </c>
      <c r="K97" s="1">
        <v>88.8</v>
      </c>
      <c r="L97" s="1" t="s">
        <v>8</v>
      </c>
      <c r="M97" s="1">
        <v>0</v>
      </c>
      <c r="N97" s="1">
        <v>0</v>
      </c>
      <c r="O97" s="1">
        <v>0</v>
      </c>
      <c r="P97" s="1">
        <v>235.48</v>
      </c>
      <c r="Q97" s="1">
        <v>0</v>
      </c>
      <c r="R97" s="1">
        <v>7.0000000000000007E-2</v>
      </c>
      <c r="S97" s="1">
        <v>20.95</v>
      </c>
      <c r="T97" s="1">
        <v>0.21299999999999999</v>
      </c>
      <c r="U97" s="1" t="s">
        <v>10581</v>
      </c>
      <c r="V97" s="1"/>
      <c r="W97" s="1"/>
      <c r="X97" s="1"/>
      <c r="Y97" s="1"/>
      <c r="Z97" s="1"/>
      <c r="AA97" s="1"/>
      <c r="AB97" s="95"/>
      <c r="AN97" s="98"/>
    </row>
    <row r="98" spans="1:41" s="67" customFormat="1">
      <c r="A98" s="1" t="s">
        <v>9797</v>
      </c>
      <c r="B98" s="1">
        <v>2012</v>
      </c>
      <c r="C98" s="1" t="s">
        <v>10485</v>
      </c>
      <c r="D98" s="1" t="s">
        <v>10486</v>
      </c>
      <c r="E98" s="1" t="s">
        <v>221</v>
      </c>
      <c r="F98" s="1">
        <v>46</v>
      </c>
      <c r="G98" s="1" t="s">
        <v>10487</v>
      </c>
      <c r="H98" s="1" t="s">
        <v>10488</v>
      </c>
      <c r="I98" s="1" t="s">
        <v>6</v>
      </c>
      <c r="J98" s="1" t="s">
        <v>15</v>
      </c>
      <c r="K98" s="1">
        <v>55.5</v>
      </c>
      <c r="L98" s="1" t="s">
        <v>8</v>
      </c>
      <c r="M98" s="1">
        <v>0</v>
      </c>
      <c r="N98" s="1">
        <v>0</v>
      </c>
      <c r="O98" s="1">
        <v>0</v>
      </c>
      <c r="P98" s="1">
        <v>0</v>
      </c>
      <c r="Q98" s="1">
        <v>0</v>
      </c>
      <c r="R98" s="1">
        <v>0</v>
      </c>
      <c r="S98" s="1">
        <v>0</v>
      </c>
      <c r="T98" s="1">
        <v>0</v>
      </c>
      <c r="U98" s="1"/>
      <c r="V98" s="1"/>
      <c r="W98" s="1"/>
      <c r="X98" s="1"/>
      <c r="Y98" s="1"/>
      <c r="Z98" s="1"/>
      <c r="AA98" s="1"/>
      <c r="AB98" s="40"/>
      <c r="AC98" s="35"/>
      <c r="AD98" s="35"/>
      <c r="AE98" s="35"/>
      <c r="AF98" s="35"/>
      <c r="AG98" s="35"/>
      <c r="AH98" s="35"/>
      <c r="AI98" s="35"/>
      <c r="AJ98" s="35"/>
      <c r="AK98" s="35"/>
      <c r="AL98" s="35"/>
      <c r="AM98" s="35"/>
      <c r="AN98" s="37"/>
      <c r="AO98" s="35"/>
    </row>
    <row r="99" spans="1:41" s="67" customFormat="1">
      <c r="A99" s="1" t="s">
        <v>9797</v>
      </c>
      <c r="B99" s="1">
        <v>2012</v>
      </c>
      <c r="C99" s="1" t="s">
        <v>10489</v>
      </c>
      <c r="D99" s="1" t="s">
        <v>10490</v>
      </c>
      <c r="E99" s="1" t="s">
        <v>225</v>
      </c>
      <c r="F99" s="1">
        <v>47</v>
      </c>
      <c r="G99" s="1" t="s">
        <v>10491</v>
      </c>
      <c r="H99" s="1" t="s">
        <v>10488</v>
      </c>
      <c r="I99" s="1" t="s">
        <v>6</v>
      </c>
      <c r="J99" s="1" t="s">
        <v>202</v>
      </c>
      <c r="K99" s="1">
        <v>58</v>
      </c>
      <c r="L99" s="1" t="s">
        <v>8</v>
      </c>
      <c r="M99" s="1">
        <v>0</v>
      </c>
      <c r="N99" s="1">
        <v>0</v>
      </c>
      <c r="O99" s="1">
        <v>0</v>
      </c>
      <c r="P99" s="1">
        <v>0</v>
      </c>
      <c r="Q99" s="1">
        <v>0</v>
      </c>
      <c r="R99" s="1">
        <v>0</v>
      </c>
      <c r="S99" s="1">
        <v>0</v>
      </c>
      <c r="T99" s="1">
        <v>0</v>
      </c>
      <c r="U99" s="1"/>
      <c r="V99" s="1"/>
      <c r="W99" s="1"/>
      <c r="X99" s="1"/>
      <c r="Y99" s="1"/>
      <c r="Z99" s="1"/>
      <c r="AA99" s="1"/>
      <c r="AB99" s="40"/>
      <c r="AC99" s="35"/>
      <c r="AD99" s="35"/>
      <c r="AE99" s="35"/>
      <c r="AF99" s="35"/>
      <c r="AG99" s="35"/>
      <c r="AH99" s="35"/>
      <c r="AI99" s="35"/>
      <c r="AJ99" s="35"/>
      <c r="AK99" s="35"/>
      <c r="AL99" s="35"/>
      <c r="AM99" s="35"/>
      <c r="AN99" s="37"/>
      <c r="AO99" s="35"/>
    </row>
    <row r="100" spans="1:41" s="67" customFormat="1">
      <c r="A100" s="1" t="s">
        <v>9797</v>
      </c>
      <c r="B100" s="1">
        <v>2012</v>
      </c>
      <c r="C100" s="1" t="s">
        <v>10492</v>
      </c>
      <c r="D100" s="1" t="s">
        <v>10493</v>
      </c>
      <c r="E100" s="1" t="s">
        <v>230</v>
      </c>
      <c r="F100" s="1">
        <v>48</v>
      </c>
      <c r="G100" s="1" t="s">
        <v>10494</v>
      </c>
      <c r="H100" s="1" t="s">
        <v>10488</v>
      </c>
      <c r="I100" s="1" t="s">
        <v>6</v>
      </c>
      <c r="J100" s="1" t="s">
        <v>202</v>
      </c>
      <c r="K100" s="1">
        <v>116.3</v>
      </c>
      <c r="L100" s="1" t="s">
        <v>8</v>
      </c>
      <c r="M100" s="1">
        <v>0</v>
      </c>
      <c r="N100" s="1">
        <v>0</v>
      </c>
      <c r="O100" s="1">
        <v>0</v>
      </c>
      <c r="P100" s="1">
        <v>0</v>
      </c>
      <c r="Q100" s="1">
        <v>0</v>
      </c>
      <c r="R100" s="1">
        <v>0</v>
      </c>
      <c r="S100" s="1">
        <v>0</v>
      </c>
      <c r="T100" s="1">
        <v>0</v>
      </c>
      <c r="U100" s="1"/>
      <c r="V100" s="1"/>
      <c r="W100" s="1"/>
      <c r="X100" s="1"/>
      <c r="Y100" s="1"/>
      <c r="Z100" s="1"/>
      <c r="AA100" s="1"/>
      <c r="AB100" s="95"/>
      <c r="AN100" s="98"/>
    </row>
    <row r="101" spans="1:41" s="67" customFormat="1">
      <c r="A101" s="1" t="s">
        <v>9797</v>
      </c>
      <c r="B101" s="1">
        <v>2012</v>
      </c>
      <c r="C101" s="1" t="s">
        <v>10495</v>
      </c>
      <c r="D101" s="1" t="s">
        <v>10496</v>
      </c>
      <c r="E101" s="1" t="s">
        <v>235</v>
      </c>
      <c r="F101" s="1">
        <v>49</v>
      </c>
      <c r="G101" s="1" t="s">
        <v>10497</v>
      </c>
      <c r="H101" s="1" t="s">
        <v>10488</v>
      </c>
      <c r="I101" s="1" t="s">
        <v>6</v>
      </c>
      <c r="J101" s="1" t="s">
        <v>202</v>
      </c>
      <c r="K101" s="1">
        <v>116.3</v>
      </c>
      <c r="L101" s="1" t="s">
        <v>8</v>
      </c>
      <c r="M101" s="1">
        <v>0</v>
      </c>
      <c r="N101" s="1">
        <v>0</v>
      </c>
      <c r="O101" s="1">
        <v>0</v>
      </c>
      <c r="P101" s="1">
        <v>0</v>
      </c>
      <c r="Q101" s="1">
        <v>0</v>
      </c>
      <c r="R101" s="1">
        <v>0</v>
      </c>
      <c r="S101" s="1">
        <v>0</v>
      </c>
      <c r="T101" s="1">
        <v>0</v>
      </c>
      <c r="U101" s="1"/>
      <c r="V101" s="1"/>
      <c r="W101" s="1"/>
      <c r="X101" s="1"/>
      <c r="Y101" s="1"/>
      <c r="Z101" s="1"/>
      <c r="AA101" s="1"/>
      <c r="AB101" s="95"/>
      <c r="AN101" s="98"/>
    </row>
    <row r="102" spans="1:41" s="67" customFormat="1">
      <c r="A102" s="1" t="s">
        <v>9797</v>
      </c>
      <c r="B102" s="1">
        <v>2012</v>
      </c>
      <c r="C102" s="1" t="s">
        <v>10398</v>
      </c>
      <c r="D102" s="1" t="s">
        <v>10399</v>
      </c>
      <c r="E102" s="1" t="s">
        <v>104</v>
      </c>
      <c r="F102" s="1">
        <v>20</v>
      </c>
      <c r="G102" s="1" t="s">
        <v>10400</v>
      </c>
      <c r="H102" s="1" t="s">
        <v>10401</v>
      </c>
      <c r="I102" s="1" t="s">
        <v>6</v>
      </c>
      <c r="J102" s="1" t="s">
        <v>15</v>
      </c>
      <c r="K102" s="1">
        <v>293</v>
      </c>
      <c r="L102" s="1" t="s">
        <v>8</v>
      </c>
      <c r="M102" s="1">
        <v>0</v>
      </c>
      <c r="N102" s="1">
        <v>0</v>
      </c>
      <c r="O102" s="1">
        <v>0</v>
      </c>
      <c r="P102" s="1">
        <v>0</v>
      </c>
      <c r="Q102" s="1">
        <v>0</v>
      </c>
      <c r="R102" s="1">
        <v>0</v>
      </c>
      <c r="S102" s="1">
        <v>0</v>
      </c>
      <c r="T102" s="1">
        <v>0</v>
      </c>
      <c r="U102" s="1"/>
      <c r="V102" s="1"/>
      <c r="W102" s="1"/>
      <c r="X102" s="1"/>
      <c r="Y102" s="1"/>
      <c r="Z102" s="1"/>
      <c r="AA102" s="1"/>
      <c r="AB102" s="95"/>
      <c r="AN102" s="98"/>
    </row>
    <row r="103" spans="1:41" s="67" customFormat="1">
      <c r="A103" s="1" t="s">
        <v>9797</v>
      </c>
      <c r="B103" s="1">
        <v>2012</v>
      </c>
      <c r="C103" s="1" t="s">
        <v>10402</v>
      </c>
      <c r="D103" s="1" t="s">
        <v>10403</v>
      </c>
      <c r="E103" s="1" t="s">
        <v>109</v>
      </c>
      <c r="F103" s="1">
        <v>21</v>
      </c>
      <c r="G103" s="1" t="s">
        <v>10404</v>
      </c>
      <c r="H103" s="1" t="s">
        <v>10401</v>
      </c>
      <c r="I103" s="1" t="s">
        <v>6</v>
      </c>
      <c r="J103" s="1" t="s">
        <v>15</v>
      </c>
      <c r="K103" s="1">
        <v>586</v>
      </c>
      <c r="L103" s="1" t="s">
        <v>8</v>
      </c>
      <c r="M103" s="1">
        <v>0</v>
      </c>
      <c r="N103" s="1">
        <v>0</v>
      </c>
      <c r="O103" s="1">
        <v>0</v>
      </c>
      <c r="P103" s="1">
        <v>4167.1899999999996</v>
      </c>
      <c r="Q103" s="1">
        <v>0</v>
      </c>
      <c r="R103" s="1">
        <v>0</v>
      </c>
      <c r="S103" s="1">
        <v>261.55200000000002</v>
      </c>
      <c r="T103" s="1">
        <v>2.79</v>
      </c>
      <c r="U103" s="1"/>
      <c r="V103" s="1"/>
      <c r="W103" s="1"/>
      <c r="X103" s="1"/>
      <c r="Y103" s="1"/>
      <c r="Z103" s="1"/>
      <c r="AA103" s="1"/>
      <c r="AB103" s="95"/>
      <c r="AN103" s="98"/>
    </row>
    <row r="104" spans="1:41" s="67" customFormat="1">
      <c r="A104" s="1" t="s">
        <v>9797</v>
      </c>
      <c r="B104" s="1">
        <v>2012</v>
      </c>
      <c r="C104" s="1" t="s">
        <v>10405</v>
      </c>
      <c r="D104" s="1" t="s">
        <v>10406</v>
      </c>
      <c r="E104" s="1" t="s">
        <v>113</v>
      </c>
      <c r="F104" s="1">
        <v>22</v>
      </c>
      <c r="G104" s="1" t="s">
        <v>10407</v>
      </c>
      <c r="H104" s="1" t="s">
        <v>10401</v>
      </c>
      <c r="I104" s="1" t="s">
        <v>6</v>
      </c>
      <c r="J104" s="1" t="s">
        <v>15</v>
      </c>
      <c r="K104" s="1">
        <v>879</v>
      </c>
      <c r="L104" s="1" t="s">
        <v>8</v>
      </c>
      <c r="M104" s="1">
        <v>0</v>
      </c>
      <c r="N104" s="1">
        <v>0</v>
      </c>
      <c r="O104" s="1">
        <v>170.2</v>
      </c>
      <c r="P104" s="1">
        <v>4682.8599999999997</v>
      </c>
      <c r="Q104" s="1">
        <v>0</v>
      </c>
      <c r="R104" s="1">
        <v>36.228000000000002</v>
      </c>
      <c r="S104" s="1">
        <v>97.037000000000006</v>
      </c>
      <c r="T104" s="1">
        <v>4.4279999999999999</v>
      </c>
      <c r="U104" s="1"/>
      <c r="V104" s="1"/>
      <c r="W104" s="1"/>
      <c r="X104" s="1"/>
      <c r="Y104" s="1"/>
      <c r="Z104" s="1"/>
      <c r="AA104" s="1"/>
      <c r="AB104" s="40"/>
      <c r="AC104" s="35"/>
      <c r="AD104" s="35"/>
      <c r="AE104" s="35"/>
      <c r="AF104" s="35"/>
      <c r="AG104" s="35"/>
      <c r="AH104" s="35"/>
      <c r="AI104" s="35"/>
      <c r="AJ104" s="35"/>
      <c r="AK104" s="35"/>
      <c r="AL104" s="35"/>
      <c r="AM104" s="35"/>
      <c r="AN104" s="37"/>
      <c r="AO104" s="35"/>
    </row>
    <row r="105" spans="1:41" s="67" customFormat="1">
      <c r="A105" s="1" t="s">
        <v>9797</v>
      </c>
      <c r="B105" s="1">
        <v>2012</v>
      </c>
      <c r="C105" s="1" t="s">
        <v>10552</v>
      </c>
      <c r="D105" s="1" t="s">
        <v>10553</v>
      </c>
      <c r="E105" s="1" t="s">
        <v>296</v>
      </c>
      <c r="F105" s="1">
        <v>63</v>
      </c>
      <c r="G105" s="1" t="s">
        <v>10554</v>
      </c>
      <c r="H105" s="1" t="s">
        <v>10555</v>
      </c>
      <c r="I105" s="1" t="s">
        <v>6</v>
      </c>
      <c r="J105" s="1" t="s">
        <v>15</v>
      </c>
      <c r="K105" s="1">
        <v>285</v>
      </c>
      <c r="L105" s="1" t="s">
        <v>8</v>
      </c>
      <c r="M105" s="1">
        <v>0</v>
      </c>
      <c r="N105" s="1">
        <v>0</v>
      </c>
      <c r="O105" s="1">
        <v>0</v>
      </c>
      <c r="P105" s="1">
        <v>0</v>
      </c>
      <c r="Q105" s="1">
        <v>0</v>
      </c>
      <c r="R105" s="1">
        <v>0</v>
      </c>
      <c r="S105" s="1">
        <v>0</v>
      </c>
      <c r="T105" s="1">
        <v>0</v>
      </c>
      <c r="U105" s="1"/>
      <c r="V105" s="1"/>
      <c r="W105" s="1"/>
      <c r="X105" s="1"/>
      <c r="Y105" s="1"/>
      <c r="Z105" s="1"/>
      <c r="AA105" s="1"/>
      <c r="AB105" s="95"/>
      <c r="AN105" s="98"/>
    </row>
    <row r="106" spans="1:41" s="67" customFormat="1">
      <c r="A106" s="1" t="s">
        <v>9797</v>
      </c>
      <c r="B106" s="1">
        <v>2012</v>
      </c>
      <c r="C106" s="1" t="s">
        <v>10556</v>
      </c>
      <c r="D106" s="1" t="s">
        <v>10557</v>
      </c>
      <c r="E106" s="1" t="s">
        <v>300</v>
      </c>
      <c r="F106" s="1">
        <v>64</v>
      </c>
      <c r="G106" s="1" t="s">
        <v>10558</v>
      </c>
      <c r="H106" s="1" t="s">
        <v>10555</v>
      </c>
      <c r="I106" s="1" t="s">
        <v>6</v>
      </c>
      <c r="J106" s="1" t="s">
        <v>202</v>
      </c>
      <c r="K106" s="1">
        <v>144</v>
      </c>
      <c r="L106" s="1" t="s">
        <v>8</v>
      </c>
      <c r="M106" s="1">
        <v>0</v>
      </c>
      <c r="N106" s="1">
        <v>0</v>
      </c>
      <c r="O106" s="1">
        <v>0</v>
      </c>
      <c r="P106" s="1">
        <v>277.16000000000003</v>
      </c>
      <c r="Q106" s="1">
        <v>0</v>
      </c>
      <c r="R106" s="1">
        <v>8.3000000000000004E-2</v>
      </c>
      <c r="S106" s="1">
        <v>14.8</v>
      </c>
      <c r="T106" s="1">
        <v>0.249</v>
      </c>
      <c r="U106" s="1"/>
      <c r="V106" s="1"/>
      <c r="W106" s="1"/>
      <c r="X106" s="1"/>
      <c r="Y106" s="1"/>
      <c r="Z106" s="1"/>
      <c r="AA106" s="1"/>
      <c r="AB106" s="95"/>
      <c r="AN106" s="98"/>
    </row>
    <row r="107" spans="1:41" s="67" customFormat="1">
      <c r="A107" s="1" t="s">
        <v>9797</v>
      </c>
      <c r="B107" s="1">
        <v>2012</v>
      </c>
      <c r="C107" s="1" t="s">
        <v>10351</v>
      </c>
      <c r="D107" s="1" t="s">
        <v>10352</v>
      </c>
      <c r="E107" s="1" t="s">
        <v>41</v>
      </c>
      <c r="F107" s="1">
        <v>7</v>
      </c>
      <c r="G107" s="1" t="s">
        <v>10353</v>
      </c>
      <c r="H107" s="1" t="s">
        <v>10354</v>
      </c>
      <c r="I107" s="1" t="s">
        <v>6</v>
      </c>
      <c r="J107" s="1" t="s">
        <v>15</v>
      </c>
      <c r="K107" s="1">
        <v>282</v>
      </c>
      <c r="L107" s="1" t="s">
        <v>8</v>
      </c>
      <c r="M107" s="1">
        <v>0</v>
      </c>
      <c r="N107" s="1">
        <v>0</v>
      </c>
      <c r="O107" s="1">
        <v>0</v>
      </c>
      <c r="P107" s="1">
        <v>296.92</v>
      </c>
      <c r="Q107" s="1">
        <v>0</v>
      </c>
      <c r="R107" s="1">
        <v>0</v>
      </c>
      <c r="S107" s="1">
        <v>41.6</v>
      </c>
      <c r="T107" s="1">
        <v>0</v>
      </c>
      <c r="U107" s="1"/>
      <c r="V107" s="1"/>
      <c r="W107" s="1"/>
      <c r="X107" s="1"/>
      <c r="Y107" s="1"/>
      <c r="Z107" s="1"/>
      <c r="AA107" s="1"/>
      <c r="AB107" s="95"/>
      <c r="AN107" s="98"/>
    </row>
    <row r="108" spans="1:41" s="67" customFormat="1">
      <c r="A108" s="1" t="s">
        <v>9797</v>
      </c>
      <c r="B108" s="1">
        <v>2012</v>
      </c>
      <c r="C108" s="1" t="s">
        <v>10355</v>
      </c>
      <c r="D108" s="1" t="s">
        <v>10356</v>
      </c>
      <c r="E108" s="1" t="s">
        <v>45</v>
      </c>
      <c r="F108" s="1">
        <v>8</v>
      </c>
      <c r="G108" s="1" t="s">
        <v>10357</v>
      </c>
      <c r="H108" s="1" t="s">
        <v>10354</v>
      </c>
      <c r="I108" s="1" t="s">
        <v>6</v>
      </c>
      <c r="J108" s="1" t="s">
        <v>15</v>
      </c>
      <c r="K108" s="1">
        <v>566</v>
      </c>
      <c r="L108" s="1" t="s">
        <v>8</v>
      </c>
      <c r="M108" s="1">
        <v>0</v>
      </c>
      <c r="N108" s="1">
        <v>0</v>
      </c>
      <c r="O108" s="1">
        <v>0</v>
      </c>
      <c r="P108" s="1">
        <v>0</v>
      </c>
      <c r="Q108" s="1">
        <v>0</v>
      </c>
      <c r="R108" s="1">
        <v>0</v>
      </c>
      <c r="S108" s="1">
        <v>0</v>
      </c>
      <c r="T108" s="1">
        <v>0</v>
      </c>
      <c r="U108" s="1"/>
      <c r="V108" s="1"/>
      <c r="W108" s="1"/>
      <c r="X108" s="1"/>
      <c r="Y108" s="1"/>
      <c r="Z108" s="1"/>
      <c r="AA108" s="1"/>
      <c r="AB108" s="95"/>
      <c r="AN108" s="98"/>
    </row>
    <row r="109" spans="1:41" s="67" customFormat="1">
      <c r="A109" s="1" t="s">
        <v>9797</v>
      </c>
      <c r="B109" s="1">
        <v>2012</v>
      </c>
      <c r="C109" s="1" t="s">
        <v>10358</v>
      </c>
      <c r="D109" s="1" t="s">
        <v>10359</v>
      </c>
      <c r="E109" s="1" t="s">
        <v>49</v>
      </c>
      <c r="F109" s="1">
        <v>9</v>
      </c>
      <c r="G109" s="1" t="s">
        <v>10360</v>
      </c>
      <c r="H109" s="1" t="s">
        <v>10354</v>
      </c>
      <c r="I109" s="1" t="s">
        <v>6</v>
      </c>
      <c r="J109" s="1" t="s">
        <v>15</v>
      </c>
      <c r="K109" s="1">
        <v>464</v>
      </c>
      <c r="L109" s="1" t="s">
        <v>8</v>
      </c>
      <c r="M109" s="1">
        <v>0</v>
      </c>
      <c r="N109" s="1">
        <v>0</v>
      </c>
      <c r="O109" s="1">
        <v>0</v>
      </c>
      <c r="P109" s="1">
        <v>408.33499999999998</v>
      </c>
      <c r="Q109" s="1">
        <v>0</v>
      </c>
      <c r="R109" s="1">
        <v>0</v>
      </c>
      <c r="S109" s="1">
        <v>46.48</v>
      </c>
      <c r="T109" s="1">
        <v>0</v>
      </c>
      <c r="U109" s="1"/>
      <c r="V109" s="1"/>
      <c r="W109" s="1"/>
      <c r="X109" s="1"/>
      <c r="Y109" s="1"/>
      <c r="Z109" s="1"/>
      <c r="AA109" s="1"/>
      <c r="AB109" s="40"/>
      <c r="AC109" s="35"/>
      <c r="AD109" s="35"/>
      <c r="AE109" s="35"/>
      <c r="AF109" s="35"/>
      <c r="AG109" s="35"/>
      <c r="AH109" s="35"/>
      <c r="AI109" s="35"/>
      <c r="AJ109" s="35"/>
      <c r="AK109" s="35"/>
      <c r="AL109" s="35"/>
      <c r="AM109" s="35"/>
      <c r="AN109" s="37"/>
      <c r="AO109" s="35"/>
    </row>
    <row r="110" spans="1:41" s="31" customFormat="1">
      <c r="A110" s="4" t="s">
        <v>9797</v>
      </c>
      <c r="B110" s="4">
        <v>2012</v>
      </c>
      <c r="C110" s="4" t="s">
        <v>10811</v>
      </c>
      <c r="D110" s="4" t="s">
        <v>10812</v>
      </c>
      <c r="E110" s="4" t="s">
        <v>1956</v>
      </c>
      <c r="F110" s="4">
        <v>132</v>
      </c>
      <c r="G110" s="4" t="s">
        <v>10813</v>
      </c>
      <c r="H110" s="4" t="s">
        <v>10814</v>
      </c>
      <c r="I110" s="4" t="s">
        <v>6</v>
      </c>
      <c r="J110" s="4" t="s">
        <v>476</v>
      </c>
      <c r="K110" s="4">
        <v>277</v>
      </c>
      <c r="L110" s="4" t="s">
        <v>8</v>
      </c>
      <c r="M110" s="4">
        <v>0</v>
      </c>
      <c r="N110" s="4">
        <v>0</v>
      </c>
      <c r="O110" s="4">
        <v>0</v>
      </c>
      <c r="P110" s="4">
        <v>286.94</v>
      </c>
      <c r="Q110" s="4">
        <v>0</v>
      </c>
      <c r="R110" s="4">
        <v>0</v>
      </c>
      <c r="S110" s="4">
        <v>29.542000000000002</v>
      </c>
      <c r="T110" s="4">
        <v>0</v>
      </c>
      <c r="U110" s="4" t="s">
        <v>10815</v>
      </c>
      <c r="V110" s="4"/>
      <c r="W110" s="4"/>
      <c r="X110" s="4"/>
      <c r="Y110" s="4"/>
      <c r="Z110" s="4"/>
      <c r="AA110" s="4"/>
      <c r="AB110" s="41" t="str">
        <f>[1]RO!B$289</f>
        <v>1.(c)</v>
      </c>
      <c r="AC110" s="24" t="str">
        <f>[1]RO!C$289</f>
        <v>SC ELECTROCENTRALE BUCURESTI SA</v>
      </c>
      <c r="AD110" s="24" t="str">
        <f>[1]RO!D$289</f>
        <v>SNGN ROMGAZ SA MEDIAS - Sucursala de Productie Energie Electrica Iernut</v>
      </c>
      <c r="AE110" s="24">
        <f>[1]RO!E$289</f>
        <v>167460</v>
      </c>
      <c r="AF110" s="24" t="str">
        <f>[1]RO!F$289</f>
        <v>Energeticii, nr. 1</v>
      </c>
      <c r="AG110" s="24" t="str">
        <f>[1]RO!G$289</f>
        <v/>
      </c>
      <c r="AH110" s="24" t="str">
        <f>[1]RO!H$289</f>
        <v>Iernut</v>
      </c>
      <c r="AI110" s="24" t="str">
        <f>[1]RO!I$289</f>
        <v>545100</v>
      </c>
      <c r="AJ110" s="24">
        <f>[1]RO!J$289</f>
        <v>351</v>
      </c>
      <c r="AK110" s="24">
        <f>[1]RO!K$289</f>
        <v>0</v>
      </c>
      <c r="AL110" s="24">
        <f>[1]RO!L$289</f>
        <v>0</v>
      </c>
      <c r="AM110" s="24">
        <f>[1]RO!M$289</f>
        <v>256</v>
      </c>
      <c r="AN110" s="23" t="s">
        <v>810</v>
      </c>
      <c r="AO110" s="24"/>
    </row>
    <row r="111" spans="1:41" s="31" customFormat="1">
      <c r="A111" s="4" t="s">
        <v>9797</v>
      </c>
      <c r="B111" s="4">
        <v>2012</v>
      </c>
      <c r="C111" s="4" t="s">
        <v>10816</v>
      </c>
      <c r="D111" s="4" t="s">
        <v>10817</v>
      </c>
      <c r="E111" s="4" t="s">
        <v>1960</v>
      </c>
      <c r="F111" s="4">
        <v>133</v>
      </c>
      <c r="G111" s="4" t="s">
        <v>10818</v>
      </c>
      <c r="H111" s="4" t="s">
        <v>10814</v>
      </c>
      <c r="I111" s="4" t="s">
        <v>6</v>
      </c>
      <c r="J111" s="4" t="s">
        <v>476</v>
      </c>
      <c r="K111" s="4">
        <v>277</v>
      </c>
      <c r="L111" s="4" t="s">
        <v>8</v>
      </c>
      <c r="M111" s="4">
        <v>0</v>
      </c>
      <c r="N111" s="4">
        <v>0</v>
      </c>
      <c r="O111" s="4">
        <v>0</v>
      </c>
      <c r="P111" s="4">
        <v>0</v>
      </c>
      <c r="Q111" s="4">
        <v>0</v>
      </c>
      <c r="R111" s="4">
        <v>0</v>
      </c>
      <c r="S111" s="4">
        <v>0</v>
      </c>
      <c r="T111" s="4">
        <v>0</v>
      </c>
      <c r="U111" s="4" t="s">
        <v>10819</v>
      </c>
      <c r="V111" s="4"/>
      <c r="W111" s="4"/>
      <c r="X111" s="4"/>
      <c r="Y111" s="4"/>
      <c r="Z111" s="4"/>
      <c r="AA111" s="4"/>
      <c r="AB111" s="41" t="str">
        <f>[1]RO!B$289</f>
        <v>1.(c)</v>
      </c>
      <c r="AC111" s="24" t="str">
        <f>[1]RO!C$289</f>
        <v>SC ELECTROCENTRALE BUCURESTI SA</v>
      </c>
      <c r="AD111" s="24" t="str">
        <f>[1]RO!D$289</f>
        <v>SNGN ROMGAZ SA MEDIAS - Sucursala de Productie Energie Electrica Iernut</v>
      </c>
      <c r="AE111" s="24">
        <f>[1]RO!E$289</f>
        <v>167460</v>
      </c>
      <c r="AF111" s="24" t="str">
        <f>[1]RO!F$289</f>
        <v>Energeticii, nr. 1</v>
      </c>
      <c r="AG111" s="24" t="str">
        <f>[1]RO!G$289</f>
        <v/>
      </c>
      <c r="AH111" s="24" t="str">
        <f>[1]RO!H$289</f>
        <v>Iernut</v>
      </c>
      <c r="AI111" s="24" t="str">
        <f>[1]RO!I$289</f>
        <v>545100</v>
      </c>
      <c r="AJ111" s="24">
        <f>[1]RO!J$289</f>
        <v>351</v>
      </c>
      <c r="AK111" s="24">
        <f>[1]RO!K$289</f>
        <v>0</v>
      </c>
      <c r="AL111" s="24">
        <f>[1]RO!L$289</f>
        <v>0</v>
      </c>
      <c r="AM111" s="24">
        <f>[1]RO!M$289</f>
        <v>256</v>
      </c>
      <c r="AN111" s="42" t="s">
        <v>810</v>
      </c>
    </row>
    <row r="112" spans="1:41" s="31" customFormat="1">
      <c r="A112" s="4" t="s">
        <v>9797</v>
      </c>
      <c r="B112" s="4">
        <v>2012</v>
      </c>
      <c r="C112" s="4" t="s">
        <v>10820</v>
      </c>
      <c r="D112" s="4" t="s">
        <v>10821</v>
      </c>
      <c r="E112" s="4" t="s">
        <v>1964</v>
      </c>
      <c r="F112" s="4">
        <v>134</v>
      </c>
      <c r="G112" s="4" t="s">
        <v>10822</v>
      </c>
      <c r="H112" s="4" t="s">
        <v>10814</v>
      </c>
      <c r="I112" s="4" t="s">
        <v>6</v>
      </c>
      <c r="J112" s="4" t="s">
        <v>476</v>
      </c>
      <c r="K112" s="4">
        <v>277</v>
      </c>
      <c r="L112" s="4" t="s">
        <v>8</v>
      </c>
      <c r="M112" s="4">
        <v>0</v>
      </c>
      <c r="N112" s="4">
        <v>0</v>
      </c>
      <c r="O112" s="4">
        <v>0</v>
      </c>
      <c r="P112" s="4">
        <v>899.49</v>
      </c>
      <c r="Q112" s="4">
        <v>0</v>
      </c>
      <c r="R112" s="4">
        <v>0</v>
      </c>
      <c r="S112" s="4">
        <v>97.26</v>
      </c>
      <c r="T112" s="4">
        <v>0</v>
      </c>
      <c r="U112" s="4" t="s">
        <v>10823</v>
      </c>
      <c r="V112" s="4"/>
      <c r="W112" s="4"/>
      <c r="X112" s="4"/>
      <c r="Y112" s="4"/>
      <c r="Z112" s="4"/>
      <c r="AA112" s="4"/>
      <c r="AB112" s="41" t="str">
        <f>[1]RO!B$289</f>
        <v>1.(c)</v>
      </c>
      <c r="AC112" s="24" t="str">
        <f>[1]RO!C$289</f>
        <v>SC ELECTROCENTRALE BUCURESTI SA</v>
      </c>
      <c r="AD112" s="24" t="str">
        <f>[1]RO!D$289</f>
        <v>SNGN ROMGAZ SA MEDIAS - Sucursala de Productie Energie Electrica Iernut</v>
      </c>
      <c r="AE112" s="24">
        <f>[1]RO!E$289</f>
        <v>167460</v>
      </c>
      <c r="AF112" s="24" t="str">
        <f>[1]RO!F$289</f>
        <v>Energeticii, nr. 1</v>
      </c>
      <c r="AG112" s="24" t="str">
        <f>[1]RO!G$289</f>
        <v/>
      </c>
      <c r="AH112" s="24" t="str">
        <f>[1]RO!H$289</f>
        <v>Iernut</v>
      </c>
      <c r="AI112" s="24" t="str">
        <f>[1]RO!I$289</f>
        <v>545100</v>
      </c>
      <c r="AJ112" s="24">
        <f>[1]RO!J$289</f>
        <v>351</v>
      </c>
      <c r="AK112" s="24">
        <f>[1]RO!K$289</f>
        <v>0</v>
      </c>
      <c r="AL112" s="24">
        <f>[1]RO!L$289</f>
        <v>0</v>
      </c>
      <c r="AM112" s="24">
        <f>[1]RO!M$289</f>
        <v>256</v>
      </c>
      <c r="AN112" s="42" t="s">
        <v>810</v>
      </c>
    </row>
    <row r="113" spans="1:41" s="31" customFormat="1">
      <c r="A113" s="4" t="s">
        <v>9797</v>
      </c>
      <c r="B113" s="4">
        <v>2012</v>
      </c>
      <c r="C113" s="4" t="s">
        <v>10824</v>
      </c>
      <c r="D113" s="4" t="s">
        <v>10825</v>
      </c>
      <c r="E113" s="4" t="s">
        <v>1968</v>
      </c>
      <c r="F113" s="4">
        <v>135</v>
      </c>
      <c r="G113" s="4" t="s">
        <v>10826</v>
      </c>
      <c r="H113" s="4" t="s">
        <v>10814</v>
      </c>
      <c r="I113" s="4" t="s">
        <v>6</v>
      </c>
      <c r="J113" s="4" t="s">
        <v>476</v>
      </c>
      <c r="K113" s="4">
        <v>277</v>
      </c>
      <c r="L113" s="4" t="s">
        <v>8</v>
      </c>
      <c r="M113" s="4">
        <v>0</v>
      </c>
      <c r="N113" s="4">
        <v>0</v>
      </c>
      <c r="O113" s="4">
        <v>0</v>
      </c>
      <c r="P113" s="4">
        <v>1386.75</v>
      </c>
      <c r="Q113" s="4">
        <v>0</v>
      </c>
      <c r="R113" s="4">
        <v>0</v>
      </c>
      <c r="S113" s="4">
        <v>144.833</v>
      </c>
      <c r="T113" s="4">
        <v>0</v>
      </c>
      <c r="U113" s="4" t="s">
        <v>10827</v>
      </c>
      <c r="V113" s="4"/>
      <c r="W113" s="4"/>
      <c r="X113" s="4"/>
      <c r="Y113" s="4"/>
      <c r="Z113" s="4"/>
      <c r="AA113" s="4"/>
      <c r="AB113" s="41" t="str">
        <f>[1]RO!B$289</f>
        <v>1.(c)</v>
      </c>
      <c r="AC113" s="24" t="str">
        <f>[1]RO!C$289</f>
        <v>SC ELECTROCENTRALE BUCURESTI SA</v>
      </c>
      <c r="AD113" s="24" t="str">
        <f>[1]RO!D$289</f>
        <v>SNGN ROMGAZ SA MEDIAS - Sucursala de Productie Energie Electrica Iernut</v>
      </c>
      <c r="AE113" s="24">
        <f>[1]RO!E$289</f>
        <v>167460</v>
      </c>
      <c r="AF113" s="24" t="str">
        <f>[1]RO!F$289</f>
        <v>Energeticii, nr. 1</v>
      </c>
      <c r="AG113" s="24" t="str">
        <f>[1]RO!G$289</f>
        <v/>
      </c>
      <c r="AH113" s="24" t="str">
        <f>[1]RO!H$289</f>
        <v>Iernut</v>
      </c>
      <c r="AI113" s="24" t="str">
        <f>[1]RO!I$289</f>
        <v>545100</v>
      </c>
      <c r="AJ113" s="24">
        <f>[1]RO!J$289</f>
        <v>351</v>
      </c>
      <c r="AK113" s="24">
        <f>[1]RO!K$289</f>
        <v>0</v>
      </c>
      <c r="AL113" s="24">
        <f>[1]RO!L$289</f>
        <v>0</v>
      </c>
      <c r="AM113" s="24">
        <f>[1]RO!M$289</f>
        <v>256</v>
      </c>
      <c r="AN113" s="23" t="s">
        <v>810</v>
      </c>
      <c r="AO113" s="24"/>
    </row>
    <row r="114" spans="1:41" s="31" customFormat="1">
      <c r="A114" s="4" t="s">
        <v>9797</v>
      </c>
      <c r="B114" s="4">
        <v>2012</v>
      </c>
      <c r="C114" s="4" t="s">
        <v>10828</v>
      </c>
      <c r="D114" s="4" t="s">
        <v>10829</v>
      </c>
      <c r="E114" s="4" t="s">
        <v>1972</v>
      </c>
      <c r="F114" s="4">
        <v>136</v>
      </c>
      <c r="G114" s="4" t="s">
        <v>10830</v>
      </c>
      <c r="H114" s="4" t="s">
        <v>10814</v>
      </c>
      <c r="I114" s="4" t="s">
        <v>6</v>
      </c>
      <c r="J114" s="4" t="s">
        <v>476</v>
      </c>
      <c r="K114" s="4">
        <v>1108</v>
      </c>
      <c r="L114" s="4" t="s">
        <v>8</v>
      </c>
      <c r="M114" s="4">
        <v>0</v>
      </c>
      <c r="N114" s="4">
        <v>0</v>
      </c>
      <c r="O114" s="4">
        <v>0</v>
      </c>
      <c r="P114" s="4">
        <v>2331.7600000000002</v>
      </c>
      <c r="Q114" s="4">
        <v>0</v>
      </c>
      <c r="R114" s="4">
        <v>0</v>
      </c>
      <c r="S114" s="4">
        <v>78.61</v>
      </c>
      <c r="T114" s="4">
        <v>0</v>
      </c>
      <c r="U114" s="4" t="s">
        <v>10831</v>
      </c>
      <c r="V114" s="4"/>
      <c r="W114" s="4"/>
      <c r="X114" s="4"/>
      <c r="Y114" s="4"/>
      <c r="Z114" s="4"/>
      <c r="AA114" s="4"/>
      <c r="AB114" s="41" t="str">
        <f>[1]RO!B$289</f>
        <v>1.(c)</v>
      </c>
      <c r="AC114" s="24" t="str">
        <f>[1]RO!C$289</f>
        <v>SC ELECTROCENTRALE BUCURESTI SA</v>
      </c>
      <c r="AD114" s="24" t="str">
        <f>[1]RO!D$289</f>
        <v>SNGN ROMGAZ SA MEDIAS - Sucursala de Productie Energie Electrica Iernut</v>
      </c>
      <c r="AE114" s="24">
        <f>[1]RO!E$289</f>
        <v>167460</v>
      </c>
      <c r="AF114" s="24" t="str">
        <f>[1]RO!F$289</f>
        <v>Energeticii, nr. 1</v>
      </c>
      <c r="AG114" s="24" t="str">
        <f>[1]RO!G$289</f>
        <v/>
      </c>
      <c r="AH114" s="24" t="str">
        <f>[1]RO!H$289</f>
        <v>Iernut</v>
      </c>
      <c r="AI114" s="24" t="str">
        <f>[1]RO!I$289</f>
        <v>545100</v>
      </c>
      <c r="AJ114" s="24">
        <f>[1]RO!J$289</f>
        <v>351</v>
      </c>
      <c r="AK114" s="24">
        <f>[1]RO!K$289</f>
        <v>0</v>
      </c>
      <c r="AL114" s="24">
        <f>[1]RO!L$289</f>
        <v>0</v>
      </c>
      <c r="AM114" s="24">
        <f>[1]RO!M$289</f>
        <v>256</v>
      </c>
      <c r="AN114" s="42" t="s">
        <v>810</v>
      </c>
    </row>
    <row r="115" spans="1:41" s="31" customFormat="1">
      <c r="A115" s="4" t="s">
        <v>9797</v>
      </c>
      <c r="B115" s="4">
        <v>2012</v>
      </c>
      <c r="C115" s="4" t="s">
        <v>10443</v>
      </c>
      <c r="D115" s="4" t="s">
        <v>10444</v>
      </c>
      <c r="E115" s="4" t="s">
        <v>162</v>
      </c>
      <c r="F115" s="4">
        <v>33</v>
      </c>
      <c r="G115" s="4" t="s">
        <v>10445</v>
      </c>
      <c r="H115" s="4" t="s">
        <v>10446</v>
      </c>
      <c r="I115" s="4" t="s">
        <v>6</v>
      </c>
      <c r="J115" s="4" t="s">
        <v>15</v>
      </c>
      <c r="K115" s="4">
        <v>570</v>
      </c>
      <c r="L115" s="4" t="s">
        <v>8</v>
      </c>
      <c r="M115" s="4">
        <v>0</v>
      </c>
      <c r="N115" s="4">
        <v>0</v>
      </c>
      <c r="O115" s="4">
        <v>0</v>
      </c>
      <c r="P115" s="4">
        <v>0</v>
      </c>
      <c r="Q115" s="4">
        <v>0</v>
      </c>
      <c r="R115" s="4">
        <v>0</v>
      </c>
      <c r="S115" s="4">
        <v>0</v>
      </c>
      <c r="T115" s="4">
        <v>0</v>
      </c>
      <c r="U115" s="4"/>
      <c r="V115" s="4"/>
      <c r="W115" s="4"/>
      <c r="X115" s="4"/>
      <c r="Y115" s="4"/>
      <c r="Z115" s="4"/>
      <c r="AA115" s="4"/>
      <c r="AB115" s="28" t="str">
        <f>[1]RO!B$339</f>
        <v>1.(c)</v>
      </c>
      <c r="AC115" s="31" t="str">
        <f>[1]RO!C$339</f>
        <v>SC UZINA TERMOELECTRICA SA MIDIA</v>
      </c>
      <c r="AD115" s="31" t="str">
        <f>[1]RO!D$339</f>
        <v>SC UZINA TERMOELECTRICA MIDIA S.A.</v>
      </c>
      <c r="AE115" s="31">
        <f>[1]RO!E$339</f>
        <v>167334</v>
      </c>
      <c r="AF115" s="31" t="str">
        <f>[1]RO!F$339</f>
        <v>B-dul Navodari nr. 9A</v>
      </c>
      <c r="AG115" s="31" t="str">
        <f>[1]RO!G$339</f>
        <v/>
      </c>
      <c r="AH115" s="31" t="str">
        <f>[1]RO!H$339</f>
        <v>Năvodari</v>
      </c>
      <c r="AI115" s="31" t="str">
        <f>[1]RO!I$339</f>
        <v>905700</v>
      </c>
      <c r="AJ115" s="31">
        <f>[1]RO!J$339</f>
        <v>120</v>
      </c>
      <c r="AK115" s="31">
        <f>[1]RO!K$339</f>
        <v>0</v>
      </c>
      <c r="AL115" s="31">
        <f>[1]RO!L$339</f>
        <v>0</v>
      </c>
      <c r="AM115" s="31">
        <f>[1]RO!M$339</f>
        <v>139</v>
      </c>
      <c r="AN115" s="42" t="s">
        <v>810</v>
      </c>
    </row>
    <row r="116" spans="1:41" s="31" customFormat="1">
      <c r="A116" s="4" t="s">
        <v>9797</v>
      </c>
      <c r="B116" s="4">
        <v>2012</v>
      </c>
      <c r="C116" s="4" t="s">
        <v>10447</v>
      </c>
      <c r="D116" s="4" t="s">
        <v>10448</v>
      </c>
      <c r="E116" s="4" t="s">
        <v>167</v>
      </c>
      <c r="F116" s="4">
        <v>34</v>
      </c>
      <c r="G116" s="4" t="s">
        <v>10449</v>
      </c>
      <c r="H116" s="4" t="s">
        <v>10446</v>
      </c>
      <c r="I116" s="4" t="s">
        <v>6</v>
      </c>
      <c r="J116" s="4" t="s">
        <v>202</v>
      </c>
      <c r="K116" s="4">
        <v>73</v>
      </c>
      <c r="L116" s="4" t="s">
        <v>8</v>
      </c>
      <c r="M116" s="4">
        <v>0</v>
      </c>
      <c r="N116" s="4">
        <v>0</v>
      </c>
      <c r="O116" s="4">
        <v>251.08</v>
      </c>
      <c r="P116" s="4">
        <v>0</v>
      </c>
      <c r="Q116" s="4">
        <v>349.56</v>
      </c>
      <c r="R116" s="4">
        <v>10.36</v>
      </c>
      <c r="S116" s="4">
        <v>27.17</v>
      </c>
      <c r="T116" s="4">
        <v>3.4</v>
      </c>
      <c r="U116" s="4"/>
      <c r="V116" s="4"/>
      <c r="W116" s="4"/>
      <c r="X116" s="4"/>
      <c r="Y116" s="4"/>
      <c r="Z116" s="4"/>
      <c r="AA116" s="4"/>
      <c r="AB116" s="28" t="str">
        <f>[1]RO!B$339</f>
        <v>1.(c)</v>
      </c>
      <c r="AC116" s="31" t="str">
        <f>[1]RO!C$339</f>
        <v>SC UZINA TERMOELECTRICA SA MIDIA</v>
      </c>
      <c r="AD116" s="31" t="str">
        <f>[1]RO!D$339</f>
        <v>SC UZINA TERMOELECTRICA MIDIA S.A.</v>
      </c>
      <c r="AE116" s="31">
        <f>[1]RO!E$339</f>
        <v>167334</v>
      </c>
      <c r="AF116" s="31" t="str">
        <f>[1]RO!F$339</f>
        <v>B-dul Navodari nr. 9A</v>
      </c>
      <c r="AG116" s="31" t="str">
        <f>[1]RO!G$339</f>
        <v/>
      </c>
      <c r="AH116" s="31" t="str">
        <f>[1]RO!H$339</f>
        <v>Năvodari</v>
      </c>
      <c r="AI116" s="31" t="str">
        <f>[1]RO!I$339</f>
        <v>905700</v>
      </c>
      <c r="AJ116" s="31">
        <f>[1]RO!J$339</f>
        <v>120</v>
      </c>
      <c r="AK116" s="31">
        <f>[1]RO!K$339</f>
        <v>0</v>
      </c>
      <c r="AL116" s="31">
        <f>[1]RO!L$339</f>
        <v>0</v>
      </c>
      <c r="AM116" s="31">
        <f>[1]RO!M$339</f>
        <v>139</v>
      </c>
      <c r="AN116" s="42" t="s">
        <v>810</v>
      </c>
    </row>
    <row r="117" spans="1:41" s="31" customFormat="1">
      <c r="A117" s="4" t="s">
        <v>9797</v>
      </c>
      <c r="B117" s="4">
        <v>2012</v>
      </c>
      <c r="C117" s="4" t="s">
        <v>10450</v>
      </c>
      <c r="D117" s="4" t="s">
        <v>10451</v>
      </c>
      <c r="E117" s="4" t="s">
        <v>172</v>
      </c>
      <c r="F117" s="4">
        <v>35</v>
      </c>
      <c r="G117" s="4" t="s">
        <v>10452</v>
      </c>
      <c r="H117" s="4" t="s">
        <v>10446</v>
      </c>
      <c r="I117" s="4" t="s">
        <v>6</v>
      </c>
      <c r="J117" s="4" t="s">
        <v>202</v>
      </c>
      <c r="K117" s="4">
        <v>73</v>
      </c>
      <c r="L117" s="4" t="s">
        <v>8</v>
      </c>
      <c r="M117" s="4">
        <v>0</v>
      </c>
      <c r="N117" s="4">
        <v>0</v>
      </c>
      <c r="O117" s="4">
        <v>0</v>
      </c>
      <c r="P117" s="4">
        <v>0</v>
      </c>
      <c r="Q117" s="4">
        <v>0</v>
      </c>
      <c r="R117" s="4">
        <v>0</v>
      </c>
      <c r="S117" s="4">
        <v>0</v>
      </c>
      <c r="T117" s="4">
        <v>0</v>
      </c>
      <c r="U117" s="4"/>
      <c r="V117" s="4"/>
      <c r="W117" s="4"/>
      <c r="X117" s="4"/>
      <c r="Y117" s="4"/>
      <c r="Z117" s="4"/>
      <c r="AA117" s="4"/>
      <c r="AB117" s="28" t="str">
        <f>[1]RO!B$339</f>
        <v>1.(c)</v>
      </c>
      <c r="AC117" s="31" t="str">
        <f>[1]RO!C$339</f>
        <v>SC UZINA TERMOELECTRICA SA MIDIA</v>
      </c>
      <c r="AD117" s="31" t="str">
        <f>[1]RO!D$339</f>
        <v>SC UZINA TERMOELECTRICA MIDIA S.A.</v>
      </c>
      <c r="AE117" s="31">
        <f>[1]RO!E$339</f>
        <v>167334</v>
      </c>
      <c r="AF117" s="31" t="str">
        <f>[1]RO!F$339</f>
        <v>B-dul Navodari nr. 9A</v>
      </c>
      <c r="AG117" s="31" t="str">
        <f>[1]RO!G$339</f>
        <v/>
      </c>
      <c r="AH117" s="31" t="str">
        <f>[1]RO!H$339</f>
        <v>Năvodari</v>
      </c>
      <c r="AI117" s="31" t="str">
        <f>[1]RO!I$339</f>
        <v>905700</v>
      </c>
      <c r="AJ117" s="31">
        <f>[1]RO!J$339</f>
        <v>120</v>
      </c>
      <c r="AK117" s="31">
        <f>[1]RO!K$339</f>
        <v>0</v>
      </c>
      <c r="AL117" s="31">
        <f>[1]RO!L$339</f>
        <v>0</v>
      </c>
      <c r="AM117" s="31">
        <f>[1]RO!M$339</f>
        <v>139</v>
      </c>
      <c r="AN117" s="42" t="s">
        <v>810</v>
      </c>
    </row>
    <row r="118" spans="1:41" s="31" customFormat="1">
      <c r="A118" s="4" t="s">
        <v>9797</v>
      </c>
      <c r="B118" s="4">
        <v>2012</v>
      </c>
      <c r="C118" s="4" t="s">
        <v>10453</v>
      </c>
      <c r="D118" s="4" t="s">
        <v>10454</v>
      </c>
      <c r="E118" s="4" t="s">
        <v>177</v>
      </c>
      <c r="F118" s="4">
        <v>36</v>
      </c>
      <c r="G118" s="4" t="s">
        <v>10455</v>
      </c>
      <c r="H118" s="4" t="s">
        <v>10446</v>
      </c>
      <c r="I118" s="4" t="s">
        <v>6</v>
      </c>
      <c r="J118" s="4" t="s">
        <v>202</v>
      </c>
      <c r="K118" s="4">
        <v>73</v>
      </c>
      <c r="L118" s="4" t="s">
        <v>8</v>
      </c>
      <c r="M118" s="4">
        <v>0</v>
      </c>
      <c r="N118" s="4">
        <v>0</v>
      </c>
      <c r="O118" s="4">
        <v>260.3</v>
      </c>
      <c r="P118" s="4">
        <v>0</v>
      </c>
      <c r="Q118" s="4">
        <v>388.51</v>
      </c>
      <c r="R118" s="4">
        <v>18.22</v>
      </c>
      <c r="S118" s="4">
        <v>25.74</v>
      </c>
      <c r="T118" s="4">
        <v>1.42</v>
      </c>
      <c r="U118" s="4"/>
      <c r="V118" s="4"/>
      <c r="W118" s="4"/>
      <c r="X118" s="4"/>
      <c r="Y118" s="4"/>
      <c r="Z118" s="4"/>
      <c r="AA118" s="4"/>
      <c r="AB118" s="28" t="str">
        <f>[1]RO!B$339</f>
        <v>1.(c)</v>
      </c>
      <c r="AC118" s="31" t="str">
        <f>[1]RO!C$339</f>
        <v>SC UZINA TERMOELECTRICA SA MIDIA</v>
      </c>
      <c r="AD118" s="31" t="str">
        <f>[1]RO!D$339</f>
        <v>SC UZINA TERMOELECTRICA MIDIA S.A.</v>
      </c>
      <c r="AE118" s="31">
        <f>[1]RO!E$339</f>
        <v>167334</v>
      </c>
      <c r="AF118" s="31" t="str">
        <f>[1]RO!F$339</f>
        <v>B-dul Navodari nr. 9A</v>
      </c>
      <c r="AG118" s="31" t="str">
        <f>[1]RO!G$339</f>
        <v/>
      </c>
      <c r="AH118" s="31" t="str">
        <f>[1]RO!H$339</f>
        <v>Năvodari</v>
      </c>
      <c r="AI118" s="31" t="str">
        <f>[1]RO!I$339</f>
        <v>905700</v>
      </c>
      <c r="AJ118" s="31">
        <f>[1]RO!J$339</f>
        <v>120</v>
      </c>
      <c r="AK118" s="31">
        <f>[1]RO!K$339</f>
        <v>0</v>
      </c>
      <c r="AL118" s="31">
        <f>[1]RO!L$339</f>
        <v>0</v>
      </c>
      <c r="AM118" s="31">
        <f>[1]RO!M$339</f>
        <v>139</v>
      </c>
      <c r="AN118" s="42" t="s">
        <v>810</v>
      </c>
    </row>
    <row r="119" spans="1:41" s="67" customFormat="1">
      <c r="A119" s="1" t="s">
        <v>9797</v>
      </c>
      <c r="B119" s="1">
        <v>2012</v>
      </c>
      <c r="C119" s="1" t="s">
        <v>10344</v>
      </c>
      <c r="D119" s="1" t="s">
        <v>10345</v>
      </c>
      <c r="E119" s="1" t="s">
        <v>31</v>
      </c>
      <c r="F119" s="1">
        <v>5</v>
      </c>
      <c r="G119" s="1" t="s">
        <v>10346</v>
      </c>
      <c r="H119" s="1" t="s">
        <v>10347</v>
      </c>
      <c r="I119" s="1" t="s">
        <v>6</v>
      </c>
      <c r="J119" s="1" t="s">
        <v>476</v>
      </c>
      <c r="K119" s="1">
        <v>1000</v>
      </c>
      <c r="L119" s="1" t="s">
        <v>8</v>
      </c>
      <c r="M119" s="1">
        <v>0</v>
      </c>
      <c r="N119" s="1">
        <v>0</v>
      </c>
      <c r="O119" s="1">
        <v>0</v>
      </c>
      <c r="P119" s="1">
        <v>0</v>
      </c>
      <c r="Q119" s="1">
        <v>0</v>
      </c>
      <c r="R119" s="1">
        <v>0</v>
      </c>
      <c r="S119" s="1">
        <v>0</v>
      </c>
      <c r="T119" s="1">
        <v>0</v>
      </c>
      <c r="U119" s="1"/>
      <c r="V119" s="1"/>
      <c r="W119" s="1"/>
      <c r="X119" s="1"/>
      <c r="Y119" s="1"/>
      <c r="Z119" s="1"/>
      <c r="AA119" s="1"/>
      <c r="AB119" s="95"/>
      <c r="AN119" s="98"/>
    </row>
    <row r="120" spans="1:41" s="67" customFormat="1">
      <c r="A120" s="1" t="s">
        <v>9797</v>
      </c>
      <c r="B120" s="1">
        <v>2012</v>
      </c>
      <c r="C120" s="1" t="s">
        <v>10348</v>
      </c>
      <c r="D120" s="1" t="s">
        <v>10349</v>
      </c>
      <c r="E120" s="1" t="s">
        <v>37</v>
      </c>
      <c r="F120" s="1">
        <v>6</v>
      </c>
      <c r="G120" s="1" t="s">
        <v>10350</v>
      </c>
      <c r="H120" s="1" t="s">
        <v>10347</v>
      </c>
      <c r="I120" s="1" t="s">
        <v>6</v>
      </c>
      <c r="J120" s="1" t="s">
        <v>15</v>
      </c>
      <c r="K120" s="1">
        <v>1140</v>
      </c>
      <c r="L120" s="1" t="s">
        <v>8</v>
      </c>
      <c r="M120" s="1">
        <v>0</v>
      </c>
      <c r="N120" s="1">
        <v>0</v>
      </c>
      <c r="O120" s="1">
        <v>0</v>
      </c>
      <c r="P120" s="1">
        <v>0</v>
      </c>
      <c r="Q120" s="1">
        <v>0</v>
      </c>
      <c r="R120" s="1">
        <v>0</v>
      </c>
      <c r="S120" s="1">
        <v>0</v>
      </c>
      <c r="T120" s="1">
        <v>0</v>
      </c>
      <c r="U120" s="1"/>
      <c r="V120" s="1"/>
      <c r="W120" s="1"/>
      <c r="X120" s="1"/>
      <c r="Y120" s="1"/>
      <c r="Z120" s="1"/>
      <c r="AA120" s="1"/>
      <c r="AB120" s="95"/>
      <c r="AN120" s="98"/>
    </row>
    <row r="121" spans="1:41" s="31" customFormat="1">
      <c r="A121" s="4" t="s">
        <v>9797</v>
      </c>
      <c r="B121" s="4">
        <v>2012</v>
      </c>
      <c r="C121" s="4" t="s">
        <v>10781</v>
      </c>
      <c r="D121" s="4" t="s">
        <v>10782</v>
      </c>
      <c r="E121" s="4" t="s">
        <v>1920</v>
      </c>
      <c r="F121" s="4">
        <v>124</v>
      </c>
      <c r="G121" s="4" t="s">
        <v>10783</v>
      </c>
      <c r="H121" s="4" t="s">
        <v>10784</v>
      </c>
      <c r="I121" s="4" t="s">
        <v>6</v>
      </c>
      <c r="J121" s="4" t="s">
        <v>15</v>
      </c>
      <c r="K121" s="4">
        <v>523</v>
      </c>
      <c r="L121" s="4" t="s">
        <v>8</v>
      </c>
      <c r="M121" s="4">
        <v>0</v>
      </c>
      <c r="N121" s="4">
        <v>0</v>
      </c>
      <c r="O121" s="4">
        <v>0</v>
      </c>
      <c r="P121" s="4">
        <v>219.11</v>
      </c>
      <c r="Q121" s="4">
        <v>0</v>
      </c>
      <c r="R121" s="4">
        <v>0</v>
      </c>
      <c r="S121" s="4">
        <v>17.22</v>
      </c>
      <c r="T121" s="4">
        <v>0</v>
      </c>
      <c r="U121" s="4"/>
      <c r="V121" s="4"/>
      <c r="W121" s="4"/>
      <c r="X121" s="4"/>
      <c r="Y121" s="4"/>
      <c r="Z121" s="4"/>
      <c r="AA121" s="4"/>
      <c r="AB121" s="28" t="str">
        <f>[1]RO!B$353</f>
        <v>1.(c)</v>
      </c>
      <c r="AC121" s="31" t="str">
        <f>[1]RO!C$353</f>
        <v>SC ELECTROCENTRALE ORADEA SA</v>
      </c>
      <c r="AD121" s="31" t="str">
        <f>[1]RO!D$353</f>
        <v>SC ELECTROCENTRALE ORADEA SA</v>
      </c>
      <c r="AE121" s="31">
        <f>[1]RO!E$353</f>
        <v>167427</v>
      </c>
      <c r="AF121" s="31" t="str">
        <f>[1]RO!F$353</f>
        <v>Sos. Borsului nr. 23</v>
      </c>
      <c r="AG121" s="31" t="str">
        <f>[1]RO!G$353</f>
        <v/>
      </c>
      <c r="AH121" s="31" t="str">
        <f>[1]RO!H$353</f>
        <v>Oradea</v>
      </c>
      <c r="AI121" s="31" t="str">
        <f>[1]RO!I$353</f>
        <v>410605</v>
      </c>
      <c r="AJ121" s="31">
        <f>[1]RO!J$353</f>
        <v>1070</v>
      </c>
      <c r="AK121" s="31">
        <f>[1]RO!K$353</f>
        <v>15400</v>
      </c>
      <c r="AL121" s="31">
        <f>[1]RO!L$353</f>
        <v>2130</v>
      </c>
      <c r="AM121" s="31">
        <f>[1]RO!M$353</f>
        <v>987</v>
      </c>
      <c r="AN121" s="42" t="s">
        <v>810</v>
      </c>
    </row>
    <row r="122" spans="1:41" s="31" customFormat="1">
      <c r="A122" s="4" t="s">
        <v>9797</v>
      </c>
      <c r="B122" s="4">
        <v>2012</v>
      </c>
      <c r="C122" s="4" t="s">
        <v>10785</v>
      </c>
      <c r="D122" s="4" t="s">
        <v>10786</v>
      </c>
      <c r="E122" s="4" t="s">
        <v>1924</v>
      </c>
      <c r="F122" s="4">
        <v>125</v>
      </c>
      <c r="G122" s="4" t="s">
        <v>10787</v>
      </c>
      <c r="H122" s="4" t="s">
        <v>10784</v>
      </c>
      <c r="I122" s="4" t="s">
        <v>6</v>
      </c>
      <c r="J122" s="4" t="s">
        <v>15</v>
      </c>
      <c r="K122" s="4">
        <v>869</v>
      </c>
      <c r="L122" s="4" t="s">
        <v>8</v>
      </c>
      <c r="M122" s="4">
        <v>0</v>
      </c>
      <c r="N122" s="4">
        <v>9127.0300000000007</v>
      </c>
      <c r="O122" s="4">
        <v>662.15</v>
      </c>
      <c r="P122" s="4">
        <v>0</v>
      </c>
      <c r="Q122" s="4">
        <v>0</v>
      </c>
      <c r="R122" s="4">
        <v>15378.14</v>
      </c>
      <c r="S122" s="4">
        <v>1051.3599999999999</v>
      </c>
      <c r="T122" s="4">
        <v>2129.84</v>
      </c>
      <c r="U122" s="4"/>
      <c r="V122" s="4"/>
      <c r="W122" s="4"/>
      <c r="X122" s="4"/>
      <c r="Y122" s="4"/>
      <c r="Z122" s="4"/>
      <c r="AA122" s="4"/>
      <c r="AB122" s="28" t="str">
        <f>[1]RO!B$353</f>
        <v>1.(c)</v>
      </c>
      <c r="AC122" s="31" t="str">
        <f>[1]RO!C$353</f>
        <v>SC ELECTROCENTRALE ORADEA SA</v>
      </c>
      <c r="AD122" s="31" t="str">
        <f>[1]RO!D$353</f>
        <v>SC ELECTROCENTRALE ORADEA SA</v>
      </c>
      <c r="AE122" s="31">
        <f>[1]RO!E$353</f>
        <v>167427</v>
      </c>
      <c r="AF122" s="31" t="str">
        <f>[1]RO!F$353</f>
        <v>Sos. Borsului nr. 23</v>
      </c>
      <c r="AG122" s="31" t="str">
        <f>[1]RO!G$353</f>
        <v/>
      </c>
      <c r="AH122" s="31" t="str">
        <f>[1]RO!H$353</f>
        <v>Oradea</v>
      </c>
      <c r="AI122" s="31" t="str">
        <f>[1]RO!I$353</f>
        <v>410605</v>
      </c>
      <c r="AJ122" s="31">
        <f>[1]RO!J$353</f>
        <v>1070</v>
      </c>
      <c r="AK122" s="31">
        <f>[1]RO!K$353</f>
        <v>15400</v>
      </c>
      <c r="AL122" s="31">
        <f>[1]RO!L$353</f>
        <v>2130</v>
      </c>
      <c r="AM122" s="31">
        <f>[1]RO!M$353</f>
        <v>987</v>
      </c>
      <c r="AN122" s="42" t="s">
        <v>810</v>
      </c>
    </row>
    <row r="123" spans="1:41" s="31" customFormat="1">
      <c r="A123" s="4" t="s">
        <v>9797</v>
      </c>
      <c r="B123" s="4">
        <v>2012</v>
      </c>
      <c r="C123" s="4" t="s">
        <v>10788</v>
      </c>
      <c r="D123" s="4" t="s">
        <v>10789</v>
      </c>
      <c r="E123" s="4" t="s">
        <v>1929</v>
      </c>
      <c r="F123" s="4">
        <v>126</v>
      </c>
      <c r="G123" s="4" t="s">
        <v>10790</v>
      </c>
      <c r="H123" s="4" t="s">
        <v>10784</v>
      </c>
      <c r="I123" s="4" t="s">
        <v>34</v>
      </c>
      <c r="J123" s="4" t="s">
        <v>470</v>
      </c>
      <c r="K123" s="4">
        <v>58</v>
      </c>
      <c r="L123" s="4" t="s">
        <v>8</v>
      </c>
      <c r="M123" s="4">
        <v>0</v>
      </c>
      <c r="N123" s="4">
        <v>466.48</v>
      </c>
      <c r="O123" s="4">
        <v>0</v>
      </c>
      <c r="P123" s="4">
        <v>0</v>
      </c>
      <c r="Q123" s="4">
        <v>0</v>
      </c>
      <c r="R123" s="4">
        <v>95.62</v>
      </c>
      <c r="S123" s="4">
        <v>77.989999999999995</v>
      </c>
      <c r="T123" s="4">
        <v>0.16</v>
      </c>
      <c r="U123" s="4"/>
      <c r="V123" s="4"/>
      <c r="W123" s="4"/>
      <c r="X123" s="4"/>
      <c r="Y123" s="4"/>
      <c r="Z123" s="4"/>
      <c r="AA123" s="4"/>
      <c r="AB123" s="28" t="str">
        <f>[1]RO!B$355</f>
        <v>8.(b).(ii)</v>
      </c>
      <c r="AC123" s="31" t="str">
        <f>[1]RO!C$355</f>
        <v>Pfeifer &amp; Langen Germania</v>
      </c>
      <c r="AD123" s="31" t="str">
        <f>[1]RO!D$355</f>
        <v>SC ZAHARUL SA, Oradea</v>
      </c>
      <c r="AE123" s="31">
        <f>[1]RO!E$355</f>
        <v>99703</v>
      </c>
      <c r="AF123" s="31" t="str">
        <f>[1]RO!F$355</f>
        <v>Sos. Borsului, km3</v>
      </c>
      <c r="AG123" s="31" t="str">
        <f>[1]RO!G$355</f>
        <v/>
      </c>
      <c r="AH123" s="31" t="str">
        <f>[1]RO!H$355</f>
        <v>ORADEA</v>
      </c>
      <c r="AI123" s="31" t="str">
        <f>[1]RO!I$355</f>
        <v>410605</v>
      </c>
      <c r="AJ123" s="31">
        <f>[1]RO!J$355</f>
        <v>0</v>
      </c>
      <c r="AK123" s="31">
        <f>[1]RO!K$355</f>
        <v>0</v>
      </c>
      <c r="AL123" s="31">
        <f>[1]RO!L$355</f>
        <v>0</v>
      </c>
      <c r="AM123" s="31">
        <f>[1]RO!M$355</f>
        <v>0</v>
      </c>
      <c r="AN123" s="42" t="s">
        <v>810</v>
      </c>
    </row>
    <row r="124" spans="1:41" s="67" customFormat="1">
      <c r="A124" s="1" t="s">
        <v>9797</v>
      </c>
      <c r="B124" s="1">
        <v>2012</v>
      </c>
      <c r="C124" s="1" t="s">
        <v>10519</v>
      </c>
      <c r="D124" s="1" t="s">
        <v>10520</v>
      </c>
      <c r="E124" s="1" t="s">
        <v>260</v>
      </c>
      <c r="F124" s="1">
        <v>55</v>
      </c>
      <c r="G124" s="1" t="s">
        <v>10521</v>
      </c>
      <c r="H124" s="1" t="s">
        <v>10522</v>
      </c>
      <c r="I124" s="1" t="s">
        <v>6</v>
      </c>
      <c r="J124" s="1" t="s">
        <v>15</v>
      </c>
      <c r="K124" s="1">
        <v>272.8</v>
      </c>
      <c r="L124" s="1" t="s">
        <v>8</v>
      </c>
      <c r="M124" s="1">
        <v>0</v>
      </c>
      <c r="N124" s="1">
        <v>0</v>
      </c>
      <c r="O124" s="1">
        <v>0</v>
      </c>
      <c r="P124" s="1">
        <v>0</v>
      </c>
      <c r="Q124" s="1">
        <v>0</v>
      </c>
      <c r="R124" s="1">
        <v>0</v>
      </c>
      <c r="S124" s="1">
        <v>0</v>
      </c>
      <c r="T124" s="1">
        <v>0</v>
      </c>
      <c r="U124" s="1" t="s">
        <v>10523</v>
      </c>
      <c r="V124" s="1"/>
      <c r="W124" s="1"/>
      <c r="X124" s="1"/>
      <c r="Y124" s="1"/>
      <c r="Z124" s="1"/>
      <c r="AA124" s="1"/>
      <c r="AB124" s="95"/>
      <c r="AN124" s="98"/>
    </row>
    <row r="125" spans="1:41" s="67" customFormat="1">
      <c r="A125" s="1" t="s">
        <v>9797</v>
      </c>
      <c r="B125" s="1">
        <v>2012</v>
      </c>
      <c r="C125" s="1" t="s">
        <v>10524</v>
      </c>
      <c r="D125" s="1" t="s">
        <v>10525</v>
      </c>
      <c r="E125" s="1" t="s">
        <v>264</v>
      </c>
      <c r="F125" s="1">
        <v>56</v>
      </c>
      <c r="G125" s="1" t="s">
        <v>10526</v>
      </c>
      <c r="H125" s="1" t="s">
        <v>10522</v>
      </c>
      <c r="I125" s="1" t="s">
        <v>6</v>
      </c>
      <c r="J125" s="1" t="s">
        <v>15</v>
      </c>
      <c r="K125" s="1">
        <v>425</v>
      </c>
      <c r="L125" s="1" t="s">
        <v>8</v>
      </c>
      <c r="M125" s="1">
        <v>0</v>
      </c>
      <c r="N125" s="1">
        <v>0</v>
      </c>
      <c r="O125" s="1">
        <v>0</v>
      </c>
      <c r="P125" s="1">
        <v>0</v>
      </c>
      <c r="Q125" s="1">
        <v>0</v>
      </c>
      <c r="R125" s="1">
        <v>0</v>
      </c>
      <c r="S125" s="1">
        <v>0</v>
      </c>
      <c r="T125" s="1">
        <v>0</v>
      </c>
      <c r="U125" s="1" t="s">
        <v>10527</v>
      </c>
      <c r="V125" s="1"/>
      <c r="W125" s="1"/>
      <c r="X125" s="1"/>
      <c r="Y125" s="1"/>
      <c r="Z125" s="1"/>
      <c r="AA125" s="1"/>
      <c r="AB125" s="40"/>
      <c r="AC125" s="35"/>
      <c r="AD125" s="35"/>
      <c r="AE125" s="35"/>
      <c r="AF125" s="35"/>
      <c r="AG125" s="35"/>
      <c r="AH125" s="35"/>
      <c r="AI125" s="35"/>
      <c r="AJ125" s="35"/>
      <c r="AK125" s="35"/>
      <c r="AL125" s="35"/>
      <c r="AM125" s="35"/>
      <c r="AN125" s="37"/>
      <c r="AO125" s="35"/>
    </row>
    <row r="126" spans="1:41" s="67" customFormat="1">
      <c r="A126" s="1" t="s">
        <v>9797</v>
      </c>
      <c r="B126" s="1">
        <v>2012</v>
      </c>
      <c r="C126" s="1" t="s">
        <v>10528</v>
      </c>
      <c r="D126" s="1" t="s">
        <v>10529</v>
      </c>
      <c r="E126" s="1" t="s">
        <v>269</v>
      </c>
      <c r="F126" s="1">
        <v>57</v>
      </c>
      <c r="G126" s="1" t="s">
        <v>10530</v>
      </c>
      <c r="H126" s="1" t="s">
        <v>10531</v>
      </c>
      <c r="I126" s="1" t="s">
        <v>6</v>
      </c>
      <c r="J126" s="1" t="s">
        <v>470</v>
      </c>
      <c r="K126" s="1">
        <v>200</v>
      </c>
      <c r="L126" s="1" t="s">
        <v>8</v>
      </c>
      <c r="M126" s="1">
        <v>0</v>
      </c>
      <c r="N126" s="1">
        <v>0</v>
      </c>
      <c r="O126" s="1">
        <v>0</v>
      </c>
      <c r="P126" s="1">
        <v>0</v>
      </c>
      <c r="Q126" s="1">
        <v>0</v>
      </c>
      <c r="R126" s="1">
        <v>0</v>
      </c>
      <c r="S126" s="1">
        <v>0</v>
      </c>
      <c r="T126" s="1">
        <v>0</v>
      </c>
      <c r="U126" s="1" t="s">
        <v>10532</v>
      </c>
      <c r="V126" s="1"/>
      <c r="W126" s="1"/>
      <c r="X126" s="1"/>
      <c r="Y126" s="1"/>
      <c r="Z126" s="1"/>
      <c r="AA126" s="1"/>
      <c r="AB126" s="95"/>
      <c r="AN126" s="98"/>
    </row>
    <row r="127" spans="1:41" s="31" customFormat="1">
      <c r="A127" s="4" t="s">
        <v>9797</v>
      </c>
      <c r="B127" s="4">
        <v>2012</v>
      </c>
      <c r="C127" s="4" t="s">
        <v>10533</v>
      </c>
      <c r="D127" s="4" t="s">
        <v>10534</v>
      </c>
      <c r="E127" s="4" t="s">
        <v>274</v>
      </c>
      <c r="F127" s="4">
        <v>58</v>
      </c>
      <c r="G127" s="4" t="s">
        <v>10535</v>
      </c>
      <c r="H127" s="4" t="s">
        <v>10531</v>
      </c>
      <c r="I127" s="4" t="s">
        <v>6</v>
      </c>
      <c r="J127" s="4" t="s">
        <v>633</v>
      </c>
      <c r="K127" s="4">
        <v>81</v>
      </c>
      <c r="L127" s="4" t="s">
        <v>8</v>
      </c>
      <c r="M127" s="4">
        <v>0</v>
      </c>
      <c r="N127" s="4">
        <v>0</v>
      </c>
      <c r="O127" s="4">
        <v>0</v>
      </c>
      <c r="P127" s="4">
        <v>0</v>
      </c>
      <c r="Q127" s="4">
        <v>0</v>
      </c>
      <c r="R127" s="4">
        <v>0</v>
      </c>
      <c r="S127" s="4">
        <v>0</v>
      </c>
      <c r="T127" s="4">
        <v>0</v>
      </c>
      <c r="U127" s="4" t="s">
        <v>10536</v>
      </c>
      <c r="V127" s="4"/>
      <c r="W127" s="4"/>
      <c r="X127" s="4"/>
      <c r="Y127" s="4"/>
      <c r="Z127" s="4"/>
      <c r="AA127" s="4"/>
      <c r="AB127" s="28" t="str">
        <f>[1]RO!B$50</f>
        <v>1.(a)</v>
      </c>
      <c r="AC127" s="31" t="str">
        <f>[1]RO!C$50</f>
        <v>SC OMV PETROM SA</v>
      </c>
      <c r="AD127" s="31" t="str">
        <f>[1]RO!D$50</f>
        <v>SC OMV PETROM SA-rafinaria ARPECHIM Bradu</v>
      </c>
      <c r="AE127" s="31">
        <f>[1]RO!E$50</f>
        <v>167345</v>
      </c>
      <c r="AF127" s="31" t="str">
        <f>[1]RO!F$50</f>
        <v>B-dul Petrochimistilor, nr. 1</v>
      </c>
      <c r="AG127" s="31" t="str">
        <f>[1]RO!G$50</f>
        <v/>
      </c>
      <c r="AH127" s="31" t="str">
        <f>[1]RO!H$50</f>
        <v>Bradu, Pitesti</v>
      </c>
      <c r="AI127" s="31" t="str">
        <f>[1]RO!I$50</f>
        <v>110490</v>
      </c>
      <c r="AJ127" s="31">
        <f>[1]RO!J$50</f>
        <v>0</v>
      </c>
      <c r="AK127" s="31">
        <f>[1]RO!K$50</f>
        <v>0</v>
      </c>
      <c r="AL127" s="31">
        <f>[1]RO!L$50</f>
        <v>0</v>
      </c>
      <c r="AM127" s="31">
        <f>[1]RO!M$50</f>
        <v>0</v>
      </c>
      <c r="AN127" s="42" t="s">
        <v>810</v>
      </c>
    </row>
    <row r="128" spans="1:41" s="31" customFormat="1">
      <c r="A128" s="4" t="s">
        <v>9797</v>
      </c>
      <c r="B128" s="4">
        <v>2012</v>
      </c>
      <c r="C128" s="4" t="s">
        <v>10537</v>
      </c>
      <c r="D128" s="4" t="s">
        <v>10538</v>
      </c>
      <c r="E128" s="4" t="s">
        <v>278</v>
      </c>
      <c r="F128" s="4">
        <v>59</v>
      </c>
      <c r="G128" s="4" t="s">
        <v>10539</v>
      </c>
      <c r="H128" s="4" t="s">
        <v>10531</v>
      </c>
      <c r="I128" s="4" t="s">
        <v>6</v>
      </c>
      <c r="J128" s="4" t="s">
        <v>633</v>
      </c>
      <c r="K128" s="4">
        <v>324</v>
      </c>
      <c r="L128" s="4" t="s">
        <v>8</v>
      </c>
      <c r="M128" s="4">
        <v>0</v>
      </c>
      <c r="N128" s="4">
        <v>0</v>
      </c>
      <c r="O128" s="4">
        <v>0</v>
      </c>
      <c r="P128" s="4">
        <v>477.39</v>
      </c>
      <c r="Q128" s="4">
        <v>0</v>
      </c>
      <c r="R128" s="4">
        <v>0.26700000000000002</v>
      </c>
      <c r="S128" s="4">
        <v>1.369</v>
      </c>
      <c r="T128" s="4">
        <v>5.5E-2</v>
      </c>
      <c r="U128" s="4" t="s">
        <v>10540</v>
      </c>
      <c r="V128" s="4"/>
      <c r="W128" s="4"/>
      <c r="X128" s="4"/>
      <c r="Y128" s="4"/>
      <c r="Z128" s="4"/>
      <c r="AA128" s="4"/>
      <c r="AB128" s="28" t="str">
        <f>[1]RO!B$50</f>
        <v>1.(a)</v>
      </c>
      <c r="AC128" s="31" t="str">
        <f>[1]RO!C$50</f>
        <v>SC OMV PETROM SA</v>
      </c>
      <c r="AD128" s="31" t="str">
        <f>[1]RO!D$50</f>
        <v>SC OMV PETROM SA-rafinaria ARPECHIM Bradu</v>
      </c>
      <c r="AE128" s="31">
        <f>[1]RO!E$50</f>
        <v>167345</v>
      </c>
      <c r="AF128" s="31" t="str">
        <f>[1]RO!F$50</f>
        <v>B-dul Petrochimistilor, nr. 1</v>
      </c>
      <c r="AG128" s="31" t="str">
        <f>[1]RO!G$50</f>
        <v/>
      </c>
      <c r="AH128" s="31" t="str">
        <f>[1]RO!H$50</f>
        <v>Bradu, Pitesti</v>
      </c>
      <c r="AI128" s="31" t="str">
        <f>[1]RO!I$50</f>
        <v>110490</v>
      </c>
      <c r="AJ128" s="31">
        <f>[1]RO!J$50</f>
        <v>0</v>
      </c>
      <c r="AK128" s="31">
        <f>[1]RO!K$50</f>
        <v>0</v>
      </c>
      <c r="AL128" s="31">
        <f>[1]RO!L$50</f>
        <v>0</v>
      </c>
      <c r="AM128" s="31">
        <f>[1]RO!M$50</f>
        <v>0</v>
      </c>
      <c r="AN128" s="42" t="s">
        <v>810</v>
      </c>
    </row>
    <row r="129" spans="1:41" s="67" customFormat="1">
      <c r="A129" s="1" t="s">
        <v>9797</v>
      </c>
      <c r="B129" s="1">
        <v>2012</v>
      </c>
      <c r="C129" s="1" t="s">
        <v>10498</v>
      </c>
      <c r="D129" s="1" t="s">
        <v>10499</v>
      </c>
      <c r="E129" s="1" t="s">
        <v>239</v>
      </c>
      <c r="F129" s="1">
        <v>50</v>
      </c>
      <c r="G129" s="1" t="s">
        <v>10500</v>
      </c>
      <c r="H129" s="1" t="s">
        <v>10501</v>
      </c>
      <c r="I129" s="1" t="s">
        <v>6</v>
      </c>
      <c r="J129" s="1" t="s">
        <v>202</v>
      </c>
      <c r="K129" s="1">
        <v>116</v>
      </c>
      <c r="L129" s="1" t="s">
        <v>8</v>
      </c>
      <c r="M129" s="1">
        <v>0</v>
      </c>
      <c r="N129" s="1">
        <v>0</v>
      </c>
      <c r="O129" s="1">
        <v>0</v>
      </c>
      <c r="P129" s="1">
        <v>0</v>
      </c>
      <c r="Q129" s="1">
        <v>0</v>
      </c>
      <c r="R129" s="1">
        <v>0</v>
      </c>
      <c r="S129" s="1">
        <v>0</v>
      </c>
      <c r="T129" s="1">
        <v>0</v>
      </c>
      <c r="U129" s="1" t="s">
        <v>10502</v>
      </c>
      <c r="V129" s="1"/>
      <c r="W129" s="1"/>
      <c r="X129" s="1"/>
      <c r="Y129" s="1"/>
      <c r="Z129" s="1"/>
      <c r="AA129" s="1"/>
      <c r="AB129" s="95"/>
      <c r="AN129" s="98"/>
    </row>
    <row r="130" spans="1:41" s="67" customFormat="1">
      <c r="A130" s="1" t="s">
        <v>9797</v>
      </c>
      <c r="B130" s="1">
        <v>2012</v>
      </c>
      <c r="C130" s="1" t="s">
        <v>10503</v>
      </c>
      <c r="D130" s="1" t="s">
        <v>10504</v>
      </c>
      <c r="E130" s="1" t="s">
        <v>243</v>
      </c>
      <c r="F130" s="1">
        <v>51</v>
      </c>
      <c r="G130" s="1" t="s">
        <v>10505</v>
      </c>
      <c r="H130" s="1" t="s">
        <v>10501</v>
      </c>
      <c r="I130" s="1" t="s">
        <v>6</v>
      </c>
      <c r="J130" s="1" t="s">
        <v>202</v>
      </c>
      <c r="K130" s="1">
        <v>116</v>
      </c>
      <c r="L130" s="1" t="s">
        <v>8</v>
      </c>
      <c r="M130" s="1">
        <v>0</v>
      </c>
      <c r="N130" s="1">
        <v>0</v>
      </c>
      <c r="O130" s="1">
        <v>0</v>
      </c>
      <c r="P130" s="1">
        <v>0</v>
      </c>
      <c r="Q130" s="1">
        <v>0</v>
      </c>
      <c r="R130" s="1">
        <v>0</v>
      </c>
      <c r="S130" s="1">
        <v>0</v>
      </c>
      <c r="T130" s="1">
        <v>0</v>
      </c>
      <c r="U130" s="1" t="s">
        <v>10506</v>
      </c>
      <c r="V130" s="1"/>
      <c r="W130" s="1"/>
      <c r="X130" s="1"/>
      <c r="Y130" s="1"/>
      <c r="Z130" s="1"/>
      <c r="AA130" s="1"/>
      <c r="AB130" s="95"/>
      <c r="AN130" s="98"/>
    </row>
    <row r="131" spans="1:41" s="67" customFormat="1">
      <c r="A131" s="1" t="s">
        <v>9797</v>
      </c>
      <c r="B131" s="1">
        <v>2012</v>
      </c>
      <c r="C131" s="1" t="s">
        <v>10507</v>
      </c>
      <c r="D131" s="1" t="s">
        <v>10508</v>
      </c>
      <c r="E131" s="1" t="s">
        <v>247</v>
      </c>
      <c r="F131" s="1">
        <v>52</v>
      </c>
      <c r="G131" s="1" t="s">
        <v>10509</v>
      </c>
      <c r="H131" s="1" t="s">
        <v>10501</v>
      </c>
      <c r="I131" s="1" t="s">
        <v>6</v>
      </c>
      <c r="J131" s="1" t="s">
        <v>202</v>
      </c>
      <c r="K131" s="1">
        <v>116</v>
      </c>
      <c r="L131" s="1" t="s">
        <v>8</v>
      </c>
      <c r="M131" s="1">
        <v>0</v>
      </c>
      <c r="N131" s="1">
        <v>0</v>
      </c>
      <c r="O131" s="1">
        <v>0</v>
      </c>
      <c r="P131" s="1">
        <v>624.17999999999995</v>
      </c>
      <c r="Q131" s="1">
        <v>0</v>
      </c>
      <c r="R131" s="1">
        <v>0</v>
      </c>
      <c r="S131" s="1">
        <v>46.92</v>
      </c>
      <c r="T131" s="1">
        <v>0</v>
      </c>
      <c r="U131" s="1" t="s">
        <v>10510</v>
      </c>
      <c r="V131" s="1"/>
      <c r="W131" s="1"/>
      <c r="X131" s="1"/>
      <c r="Y131" s="1"/>
      <c r="Z131" s="1"/>
      <c r="AA131" s="1"/>
      <c r="AB131" s="95"/>
      <c r="AN131" s="98"/>
    </row>
    <row r="132" spans="1:41" s="67" customFormat="1">
      <c r="A132" s="1" t="s">
        <v>9797</v>
      </c>
      <c r="B132" s="1">
        <v>2012</v>
      </c>
      <c r="C132" s="1" t="s">
        <v>10511</v>
      </c>
      <c r="D132" s="1" t="s">
        <v>10512</v>
      </c>
      <c r="E132" s="1" t="s">
        <v>251</v>
      </c>
      <c r="F132" s="1">
        <v>53</v>
      </c>
      <c r="G132" s="1" t="s">
        <v>10513</v>
      </c>
      <c r="H132" s="1" t="s">
        <v>10501</v>
      </c>
      <c r="I132" s="1" t="s">
        <v>6</v>
      </c>
      <c r="J132" s="1" t="s">
        <v>202</v>
      </c>
      <c r="K132" s="1">
        <v>116</v>
      </c>
      <c r="L132" s="1" t="s">
        <v>8</v>
      </c>
      <c r="M132" s="1">
        <v>0</v>
      </c>
      <c r="N132" s="1">
        <v>0</v>
      </c>
      <c r="O132" s="1">
        <v>0</v>
      </c>
      <c r="P132" s="1">
        <v>271.64999999999998</v>
      </c>
      <c r="Q132" s="1">
        <v>0</v>
      </c>
      <c r="R132" s="1">
        <v>0</v>
      </c>
      <c r="S132" s="1">
        <v>20</v>
      </c>
      <c r="T132" s="1">
        <v>0</v>
      </c>
      <c r="U132" s="1" t="s">
        <v>10514</v>
      </c>
      <c r="V132" s="1"/>
      <c r="W132" s="1"/>
      <c r="X132" s="1"/>
      <c r="Y132" s="1"/>
      <c r="Z132" s="1"/>
      <c r="AA132" s="1"/>
      <c r="AB132" s="95"/>
      <c r="AN132" s="98"/>
    </row>
    <row r="133" spans="1:41" s="67" customFormat="1">
      <c r="A133" s="1" t="s">
        <v>9797</v>
      </c>
      <c r="B133" s="1">
        <v>2012</v>
      </c>
      <c r="C133" s="1" t="s">
        <v>10515</v>
      </c>
      <c r="D133" s="1" t="s">
        <v>10516</v>
      </c>
      <c r="E133" s="1" t="s">
        <v>256</v>
      </c>
      <c r="F133" s="1">
        <v>54</v>
      </c>
      <c r="G133" s="1" t="s">
        <v>10517</v>
      </c>
      <c r="H133" s="1" t="s">
        <v>10501</v>
      </c>
      <c r="I133" s="1" t="s">
        <v>6</v>
      </c>
      <c r="J133" s="1" t="s">
        <v>202</v>
      </c>
      <c r="K133" s="1">
        <v>58</v>
      </c>
      <c r="L133" s="1" t="s">
        <v>8</v>
      </c>
      <c r="M133" s="1">
        <v>0</v>
      </c>
      <c r="N133" s="1">
        <v>0</v>
      </c>
      <c r="O133" s="1">
        <v>0</v>
      </c>
      <c r="P133" s="1">
        <v>0</v>
      </c>
      <c r="Q133" s="1">
        <v>0</v>
      </c>
      <c r="R133" s="1">
        <v>0</v>
      </c>
      <c r="S133" s="1">
        <v>0</v>
      </c>
      <c r="T133" s="1">
        <v>0</v>
      </c>
      <c r="U133" s="1" t="s">
        <v>10518</v>
      </c>
      <c r="V133" s="1"/>
      <c r="W133" s="1"/>
      <c r="X133" s="1"/>
      <c r="Y133" s="1"/>
      <c r="Z133" s="1"/>
      <c r="AA133" s="1"/>
      <c r="AB133" s="95"/>
      <c r="AN133" s="98"/>
    </row>
    <row r="134" spans="1:41" s="31" customFormat="1">
      <c r="A134" s="4" t="s">
        <v>9797</v>
      </c>
      <c r="B134" s="4">
        <v>2012</v>
      </c>
      <c r="C134" s="4" t="s">
        <v>10582</v>
      </c>
      <c r="D134" s="4" t="s">
        <v>10583</v>
      </c>
      <c r="E134" s="4" t="s">
        <v>331</v>
      </c>
      <c r="F134" s="4">
        <v>71</v>
      </c>
      <c r="G134" s="4" t="s">
        <v>10584</v>
      </c>
      <c r="H134" s="4" t="s">
        <v>10585</v>
      </c>
      <c r="I134" s="4" t="s">
        <v>34</v>
      </c>
      <c r="J134" s="4" t="s">
        <v>633</v>
      </c>
      <c r="K134" s="4">
        <v>56</v>
      </c>
      <c r="L134" s="4" t="s">
        <v>8</v>
      </c>
      <c r="M134" s="4">
        <v>0</v>
      </c>
      <c r="N134" s="4">
        <v>0</v>
      </c>
      <c r="O134" s="4">
        <v>0</v>
      </c>
      <c r="P134" s="4">
        <v>0</v>
      </c>
      <c r="Q134" s="4">
        <v>0</v>
      </c>
      <c r="R134" s="4">
        <v>0</v>
      </c>
      <c r="S134" s="4">
        <v>0</v>
      </c>
      <c r="T134" s="4">
        <v>0</v>
      </c>
      <c r="U134" s="4"/>
      <c r="V134" s="4"/>
      <c r="W134" s="4"/>
      <c r="X134" s="4"/>
      <c r="Y134" s="4"/>
      <c r="Z134" s="4"/>
      <c r="AA134" s="4"/>
      <c r="AB134" s="28" t="str">
        <f>[1]RO!B$385</f>
        <v>1.(a)</v>
      </c>
      <c r="AC134" s="31" t="str">
        <f>[1]RO!C$385</f>
        <v>SC RAFINARIA ASTRA ROMANA SA</v>
      </c>
      <c r="AD134" s="31" t="str">
        <f>[1]RO!D$385</f>
        <v>SC RAFINARIA ASTRA ROMANA SA</v>
      </c>
      <c r="AE134" s="31">
        <f>[1]RO!E$385</f>
        <v>82885</v>
      </c>
      <c r="AF134" s="31" t="str">
        <f>[1]RO!F$385</f>
        <v>B-dul Petrolului nr.59</v>
      </c>
      <c r="AG134" s="31" t="str">
        <f>[1]RO!G$385</f>
        <v/>
      </c>
      <c r="AH134" s="31" t="str">
        <f>[1]RO!H$385</f>
        <v>Ploiesti</v>
      </c>
      <c r="AI134" s="31" t="str">
        <f>[1]RO!I$385</f>
        <v>100521</v>
      </c>
      <c r="AJ134" s="31">
        <f>[1]RO!J$385</f>
        <v>0</v>
      </c>
      <c r="AK134" s="31">
        <f>[1]RO!K$385</f>
        <v>0</v>
      </c>
      <c r="AL134" s="31">
        <f>[1]RO!L$385</f>
        <v>0</v>
      </c>
      <c r="AM134" s="31">
        <f>[1]RO!M$385</f>
        <v>0</v>
      </c>
      <c r="AN134" s="42" t="s">
        <v>810</v>
      </c>
    </row>
    <row r="135" spans="1:41" s="31" customFormat="1">
      <c r="A135" s="4" t="s">
        <v>9797</v>
      </c>
      <c r="B135" s="4">
        <v>2012</v>
      </c>
      <c r="C135" s="4" t="s">
        <v>10586</v>
      </c>
      <c r="D135" s="4" t="s">
        <v>10587</v>
      </c>
      <c r="E135" s="4" t="s">
        <v>336</v>
      </c>
      <c r="F135" s="4">
        <v>72</v>
      </c>
      <c r="G135" s="4" t="s">
        <v>10588</v>
      </c>
      <c r="H135" s="4" t="s">
        <v>10589</v>
      </c>
      <c r="I135" s="4" t="s">
        <v>6</v>
      </c>
      <c r="J135" s="4" t="s">
        <v>633</v>
      </c>
      <c r="K135" s="4">
        <v>319.5</v>
      </c>
      <c r="L135" s="4" t="s">
        <v>8</v>
      </c>
      <c r="M135" s="4">
        <v>0</v>
      </c>
      <c r="N135" s="4">
        <v>3819</v>
      </c>
      <c r="O135" s="4">
        <v>21.52</v>
      </c>
      <c r="P135" s="4">
        <v>0</v>
      </c>
      <c r="Q135" s="4">
        <v>1758.35</v>
      </c>
      <c r="R135" s="4">
        <v>325.33600000000001</v>
      </c>
      <c r="S135" s="4">
        <v>474.34899999999999</v>
      </c>
      <c r="T135" s="4">
        <v>40.625999999999998</v>
      </c>
      <c r="U135" s="4" t="s">
        <v>10590</v>
      </c>
      <c r="V135" s="4"/>
      <c r="W135" s="4"/>
      <c r="X135" s="4"/>
      <c r="Y135" s="4"/>
      <c r="Z135" s="4"/>
      <c r="AA135" s="4"/>
      <c r="AB135" s="28" t="str">
        <f>[1]RO!B$383</f>
        <v>1.(c)</v>
      </c>
      <c r="AC135" s="31" t="str">
        <f>[1]RO!C$383</f>
        <v>S.C. PETROTEL LUKOIL S.A.</v>
      </c>
      <c r="AD135" s="31" t="str">
        <f>[1]RO!D$383</f>
        <v>S.C. LUKOIL ENERGY&amp;GAS ROMANIA S.R.L.</v>
      </c>
      <c r="AE135" s="31">
        <f>[1]RO!E$383</f>
        <v>159568</v>
      </c>
      <c r="AF135" s="31" t="str">
        <f>[1]RO!F$383</f>
        <v>MIHAI BRAVU nr. 235</v>
      </c>
      <c r="AG135" s="31" t="str">
        <f>[1]RO!G$383</f>
        <v/>
      </c>
      <c r="AH135" s="31" t="str">
        <f>[1]RO!H$383</f>
        <v>PLOIESTI</v>
      </c>
      <c r="AI135" s="31" t="str">
        <f>[1]RO!I$383</f>
        <v>100410</v>
      </c>
      <c r="AJ135" s="31">
        <f>[1]RO!J$383</f>
        <v>474</v>
      </c>
      <c r="AK135" s="31">
        <f>[1]RO!K$383</f>
        <v>325</v>
      </c>
      <c r="AL135" s="31">
        <f>[1]RO!L$383</f>
        <v>0</v>
      </c>
      <c r="AM135" s="31">
        <f>[1]RO!M$383</f>
        <v>511</v>
      </c>
      <c r="AN135" s="42" t="s">
        <v>810</v>
      </c>
    </row>
    <row r="136" spans="1:41" s="31" customFormat="1">
      <c r="A136" s="4" t="s">
        <v>9797</v>
      </c>
      <c r="B136" s="4">
        <v>2012</v>
      </c>
      <c r="C136" s="4" t="s">
        <v>10591</v>
      </c>
      <c r="D136" s="4" t="s">
        <v>10592</v>
      </c>
      <c r="E136" s="4" t="s">
        <v>341</v>
      </c>
      <c r="F136" s="4">
        <v>73</v>
      </c>
      <c r="G136" s="4" t="s">
        <v>10593</v>
      </c>
      <c r="H136" s="4" t="s">
        <v>10589</v>
      </c>
      <c r="I136" s="4" t="s">
        <v>6</v>
      </c>
      <c r="J136" s="4" t="s">
        <v>633</v>
      </c>
      <c r="K136" s="4">
        <v>170</v>
      </c>
      <c r="L136" s="4" t="s">
        <v>8</v>
      </c>
      <c r="M136" s="4">
        <v>0</v>
      </c>
      <c r="N136" s="4">
        <v>0</v>
      </c>
      <c r="O136" s="4">
        <v>52.86</v>
      </c>
      <c r="P136" s="4">
        <v>0</v>
      </c>
      <c r="Q136" s="4">
        <v>63.95</v>
      </c>
      <c r="R136" s="4">
        <v>41.73</v>
      </c>
      <c r="S136" s="4">
        <v>14.43</v>
      </c>
      <c r="T136" s="4">
        <v>2.17</v>
      </c>
      <c r="U136" s="4" t="s">
        <v>10594</v>
      </c>
      <c r="V136" s="4"/>
      <c r="W136" s="4"/>
      <c r="X136" s="4"/>
      <c r="Y136" s="4"/>
      <c r="Z136" s="4"/>
      <c r="AA136" s="4"/>
      <c r="AB136" s="28" t="str">
        <f>[1]RO!B$383</f>
        <v>1.(c)</v>
      </c>
      <c r="AC136" s="31" t="str">
        <f>[1]RO!C$383</f>
        <v>S.C. PETROTEL LUKOIL S.A.</v>
      </c>
      <c r="AD136" s="31" t="str">
        <f>[1]RO!D$383</f>
        <v>S.C. LUKOIL ENERGY&amp;GAS ROMANIA S.R.L.</v>
      </c>
      <c r="AE136" s="31">
        <f>[1]RO!E$383</f>
        <v>159568</v>
      </c>
      <c r="AF136" s="31" t="str">
        <f>[1]RO!F$383</f>
        <v>MIHAI BRAVU nr. 235</v>
      </c>
      <c r="AG136" s="31" t="str">
        <f>[1]RO!G$383</f>
        <v/>
      </c>
      <c r="AH136" s="31" t="str">
        <f>[1]RO!H$383</f>
        <v>PLOIESTI</v>
      </c>
      <c r="AI136" s="31" t="str">
        <f>[1]RO!I$383</f>
        <v>100410</v>
      </c>
      <c r="AJ136" s="31">
        <f>[1]RO!J$383</f>
        <v>474</v>
      </c>
      <c r="AK136" s="31">
        <f>[1]RO!K$383</f>
        <v>325</v>
      </c>
      <c r="AL136" s="31">
        <f>[1]RO!L$383</f>
        <v>0</v>
      </c>
      <c r="AM136" s="31">
        <f>[1]RO!M$383</f>
        <v>511</v>
      </c>
      <c r="AN136" s="23" t="s">
        <v>810</v>
      </c>
      <c r="AO136" s="24"/>
    </row>
    <row r="137" spans="1:41" s="67" customFormat="1">
      <c r="A137" s="1" t="s">
        <v>9797</v>
      </c>
      <c r="B137" s="1">
        <v>2012</v>
      </c>
      <c r="C137" s="1" t="s">
        <v>10595</v>
      </c>
      <c r="D137" s="1" t="s">
        <v>10596</v>
      </c>
      <c r="E137" s="1" t="s">
        <v>345</v>
      </c>
      <c r="F137" s="1">
        <v>74</v>
      </c>
      <c r="G137" s="1" t="s">
        <v>10597</v>
      </c>
      <c r="H137" s="1" t="s">
        <v>10598</v>
      </c>
      <c r="I137" s="1" t="s">
        <v>6</v>
      </c>
      <c r="J137" s="1" t="s">
        <v>633</v>
      </c>
      <c r="K137" s="1">
        <v>74.25</v>
      </c>
      <c r="L137" s="1" t="s">
        <v>8</v>
      </c>
      <c r="M137" s="1">
        <v>0</v>
      </c>
      <c r="N137" s="1">
        <v>0</v>
      </c>
      <c r="O137" s="1">
        <v>0</v>
      </c>
      <c r="P137" s="1">
        <v>685.25</v>
      </c>
      <c r="Q137" s="1">
        <v>0</v>
      </c>
      <c r="R137" s="1">
        <v>0.56000000000000005</v>
      </c>
      <c r="S137" s="1">
        <v>52.878</v>
      </c>
      <c r="T137" s="1">
        <v>6.8000000000000005E-2</v>
      </c>
      <c r="U137" s="1"/>
      <c r="V137" s="1"/>
      <c r="W137" s="1"/>
      <c r="X137" s="1"/>
      <c r="Y137" s="1"/>
      <c r="Z137" s="1"/>
      <c r="AA137" s="1"/>
      <c r="AB137" s="95"/>
      <c r="AN137" s="98"/>
    </row>
    <row r="138" spans="1:41" s="67" customFormat="1">
      <c r="A138" s="1" t="s">
        <v>9797</v>
      </c>
      <c r="B138" s="1">
        <v>2012</v>
      </c>
      <c r="C138" s="1" t="s">
        <v>10749</v>
      </c>
      <c r="D138" s="1" t="s">
        <v>10750</v>
      </c>
      <c r="E138" s="1" t="s">
        <v>1884</v>
      </c>
      <c r="F138" s="1">
        <v>116</v>
      </c>
      <c r="G138" s="1" t="s">
        <v>10751</v>
      </c>
      <c r="H138" s="1" t="s">
        <v>10752</v>
      </c>
      <c r="I138" s="1" t="s">
        <v>6</v>
      </c>
      <c r="J138" s="1" t="s">
        <v>202</v>
      </c>
      <c r="K138" s="1">
        <v>116</v>
      </c>
      <c r="L138" s="1" t="s">
        <v>8</v>
      </c>
      <c r="M138" s="1">
        <v>0</v>
      </c>
      <c r="N138" s="1">
        <v>0</v>
      </c>
      <c r="O138" s="1">
        <v>0</v>
      </c>
      <c r="P138" s="1">
        <v>0</v>
      </c>
      <c r="Q138" s="1">
        <v>0</v>
      </c>
      <c r="R138" s="1">
        <v>0</v>
      </c>
      <c r="S138" s="1">
        <v>0</v>
      </c>
      <c r="T138" s="1">
        <v>0</v>
      </c>
      <c r="U138" s="1"/>
      <c r="V138" s="1"/>
      <c r="W138" s="1"/>
      <c r="X138" s="1"/>
      <c r="Y138" s="1"/>
      <c r="Z138" s="1"/>
      <c r="AA138" s="1"/>
      <c r="AB138" s="95"/>
      <c r="AN138" s="98"/>
    </row>
    <row r="139" spans="1:41" s="67" customFormat="1">
      <c r="A139" s="1" t="s">
        <v>9797</v>
      </c>
      <c r="B139" s="1">
        <v>2012</v>
      </c>
      <c r="C139" s="1" t="s">
        <v>10753</v>
      </c>
      <c r="D139" s="1" t="s">
        <v>10754</v>
      </c>
      <c r="E139" s="1" t="s">
        <v>1889</v>
      </c>
      <c r="F139" s="1">
        <v>117</v>
      </c>
      <c r="G139" s="1" t="s">
        <v>10755</v>
      </c>
      <c r="H139" s="1" t="s">
        <v>10752</v>
      </c>
      <c r="I139" s="1" t="s">
        <v>6</v>
      </c>
      <c r="J139" s="1" t="s">
        <v>202</v>
      </c>
      <c r="K139" s="1">
        <v>58</v>
      </c>
      <c r="L139" s="1" t="s">
        <v>8</v>
      </c>
      <c r="M139" s="1">
        <v>0</v>
      </c>
      <c r="N139" s="1">
        <v>0</v>
      </c>
      <c r="O139" s="1">
        <v>0</v>
      </c>
      <c r="P139" s="1">
        <v>0</v>
      </c>
      <c r="Q139" s="1">
        <v>0</v>
      </c>
      <c r="R139" s="1">
        <v>0</v>
      </c>
      <c r="S139" s="1">
        <v>0</v>
      </c>
      <c r="T139" s="1">
        <v>0</v>
      </c>
      <c r="U139" s="1"/>
      <c r="V139" s="1"/>
      <c r="W139" s="1"/>
      <c r="X139" s="1"/>
      <c r="Y139" s="1"/>
      <c r="Z139" s="1"/>
      <c r="AA139" s="1"/>
      <c r="AB139" s="95"/>
      <c r="AN139" s="98"/>
    </row>
    <row r="140" spans="1:41" s="67" customFormat="1">
      <c r="A140" s="1" t="s">
        <v>9797</v>
      </c>
      <c r="B140" s="1">
        <v>2012</v>
      </c>
      <c r="C140" s="1" t="s">
        <v>10742</v>
      </c>
      <c r="D140" s="1" t="s">
        <v>10743</v>
      </c>
      <c r="E140" s="1" t="s">
        <v>1875</v>
      </c>
      <c r="F140" s="1">
        <v>114</v>
      </c>
      <c r="G140" s="1" t="s">
        <v>10744</v>
      </c>
      <c r="H140" s="1" t="s">
        <v>10745</v>
      </c>
      <c r="I140" s="1" t="s">
        <v>6</v>
      </c>
      <c r="J140" s="1" t="s">
        <v>15</v>
      </c>
      <c r="K140" s="1">
        <v>92</v>
      </c>
      <c r="L140" s="1" t="s">
        <v>8</v>
      </c>
      <c r="M140" s="1">
        <v>0</v>
      </c>
      <c r="N140" s="1">
        <v>0</v>
      </c>
      <c r="O140" s="1">
        <v>0</v>
      </c>
      <c r="P140" s="1">
        <v>0</v>
      </c>
      <c r="Q140" s="1">
        <v>0</v>
      </c>
      <c r="R140" s="1">
        <v>0</v>
      </c>
      <c r="S140" s="1">
        <v>0</v>
      </c>
      <c r="T140" s="1">
        <v>0</v>
      </c>
      <c r="U140" s="1"/>
      <c r="V140" s="1"/>
      <c r="W140" s="1"/>
      <c r="X140" s="1"/>
      <c r="Y140" s="1"/>
      <c r="Z140" s="1"/>
      <c r="AA140" s="1"/>
      <c r="AB140" s="95"/>
      <c r="AN140" s="98"/>
    </row>
    <row r="141" spans="1:41" s="67" customFormat="1">
      <c r="A141" s="1" t="s">
        <v>9797</v>
      </c>
      <c r="B141" s="1">
        <v>2012</v>
      </c>
      <c r="C141" s="1" t="s">
        <v>10746</v>
      </c>
      <c r="D141" s="1" t="s">
        <v>10747</v>
      </c>
      <c r="E141" s="1" t="s">
        <v>1879</v>
      </c>
      <c r="F141" s="1">
        <v>115</v>
      </c>
      <c r="G141" s="1" t="s">
        <v>10748</v>
      </c>
      <c r="H141" s="1" t="s">
        <v>10745</v>
      </c>
      <c r="I141" s="1" t="s">
        <v>6</v>
      </c>
      <c r="J141" s="1" t="s">
        <v>202</v>
      </c>
      <c r="K141" s="1">
        <v>58</v>
      </c>
      <c r="L141" s="1" t="s">
        <v>8</v>
      </c>
      <c r="M141" s="1">
        <v>0</v>
      </c>
      <c r="N141" s="1">
        <v>0</v>
      </c>
      <c r="O141" s="1">
        <v>0</v>
      </c>
      <c r="P141" s="1">
        <v>0</v>
      </c>
      <c r="Q141" s="1">
        <v>0</v>
      </c>
      <c r="R141" s="1">
        <v>0</v>
      </c>
      <c r="S141" s="1">
        <v>0</v>
      </c>
      <c r="T141" s="1">
        <v>0</v>
      </c>
      <c r="U141" s="1"/>
      <c r="V141" s="1"/>
      <c r="W141" s="1"/>
      <c r="X141" s="1"/>
      <c r="Y141" s="1"/>
      <c r="Z141" s="1"/>
      <c r="AA141" s="1"/>
      <c r="AB141" s="95"/>
      <c r="AN141" s="98"/>
    </row>
    <row r="142" spans="1:41" s="31" customFormat="1">
      <c r="A142" s="4" t="s">
        <v>9797</v>
      </c>
      <c r="B142" s="4">
        <v>2012</v>
      </c>
      <c r="C142" s="4" t="s">
        <v>10677</v>
      </c>
      <c r="D142" s="4" t="s">
        <v>10678</v>
      </c>
      <c r="E142" s="4" t="s">
        <v>793</v>
      </c>
      <c r="F142" s="4">
        <v>94</v>
      </c>
      <c r="G142" s="4" t="s">
        <v>10679</v>
      </c>
      <c r="H142" s="4" t="s">
        <v>10680</v>
      </c>
      <c r="I142" s="4" t="s">
        <v>6</v>
      </c>
      <c r="J142" s="4" t="s">
        <v>15</v>
      </c>
      <c r="K142" s="4">
        <v>586</v>
      </c>
      <c r="L142" s="4" t="s">
        <v>8</v>
      </c>
      <c r="M142" s="4">
        <v>0</v>
      </c>
      <c r="N142" s="4">
        <v>0</v>
      </c>
      <c r="O142" s="4">
        <v>0</v>
      </c>
      <c r="P142" s="4">
        <v>15.96</v>
      </c>
      <c r="Q142" s="4">
        <v>0</v>
      </c>
      <c r="R142" s="4">
        <v>0</v>
      </c>
      <c r="S142" s="4">
        <v>1</v>
      </c>
      <c r="T142" s="4">
        <v>5.0000000000000001E-3</v>
      </c>
      <c r="U142" s="4"/>
      <c r="V142" s="4"/>
      <c r="W142" s="4"/>
      <c r="X142" s="4"/>
      <c r="Y142" s="4"/>
      <c r="Z142" s="4"/>
      <c r="AA142" s="4"/>
      <c r="AB142" s="28" t="str">
        <f>[1]RO!B$400</f>
        <v>1.(c)</v>
      </c>
      <c r="AC142" s="31" t="str">
        <f>[1]RO!C$400</f>
        <v>SC CET GOVORA SA</v>
      </c>
      <c r="AD142" s="31" t="str">
        <f>[1]RO!D$400</f>
        <v>SC CET GOVORA SA</v>
      </c>
      <c r="AE142" s="31">
        <f>[1]RO!E$400</f>
        <v>167399</v>
      </c>
      <c r="AF142" s="31" t="str">
        <f>[1]RO!F$400</f>
        <v>Industriilor 1</v>
      </c>
      <c r="AG142" s="31" t="str">
        <f>[1]RO!G$400</f>
        <v/>
      </c>
      <c r="AH142" s="31" t="str">
        <f>[1]RO!H$400</f>
        <v>RAMNICU VALCEA</v>
      </c>
      <c r="AI142" s="31" t="str">
        <f>[1]RO!I$400</f>
        <v>240050</v>
      </c>
      <c r="AJ142" s="31">
        <f>[1]RO!J$400</f>
        <v>3100</v>
      </c>
      <c r="AK142" s="31">
        <f>[1]RO!K$400</f>
        <v>14800</v>
      </c>
      <c r="AL142" s="31">
        <f>[1]RO!L$400</f>
        <v>1630</v>
      </c>
      <c r="AM142" s="31">
        <f>[1]RO!M$400</f>
        <v>1130</v>
      </c>
      <c r="AN142" s="42" t="s">
        <v>810</v>
      </c>
      <c r="AO142" s="24"/>
    </row>
    <row r="143" spans="1:41" s="31" customFormat="1">
      <c r="A143" s="4" t="s">
        <v>9797</v>
      </c>
      <c r="B143" s="4">
        <v>2012</v>
      </c>
      <c r="C143" s="4" t="s">
        <v>10681</v>
      </c>
      <c r="D143" s="4" t="s">
        <v>10682</v>
      </c>
      <c r="E143" s="4" t="s">
        <v>497</v>
      </c>
      <c r="F143" s="4">
        <v>95</v>
      </c>
      <c r="G143" s="4" t="s">
        <v>10683</v>
      </c>
      <c r="H143" s="4" t="s">
        <v>10680</v>
      </c>
      <c r="I143" s="4" t="s">
        <v>6</v>
      </c>
      <c r="J143" s="4" t="s">
        <v>15</v>
      </c>
      <c r="K143" s="4">
        <v>586</v>
      </c>
      <c r="L143" s="4" t="s">
        <v>8</v>
      </c>
      <c r="M143" s="4">
        <v>22.21</v>
      </c>
      <c r="N143" s="4">
        <v>9186.77</v>
      </c>
      <c r="O143" s="4">
        <v>1.93</v>
      </c>
      <c r="P143" s="4">
        <v>454.99</v>
      </c>
      <c r="Q143" s="4">
        <v>0</v>
      </c>
      <c r="R143" s="4">
        <v>9236</v>
      </c>
      <c r="S143" s="4">
        <v>1912</v>
      </c>
      <c r="T143" s="4">
        <v>1503</v>
      </c>
      <c r="U143" s="4"/>
      <c r="V143" s="4"/>
      <c r="W143" s="4"/>
      <c r="X143" s="4"/>
      <c r="Y143" s="4"/>
      <c r="Z143" s="4"/>
      <c r="AA143" s="4"/>
      <c r="AB143" s="28" t="str">
        <f>[1]RO!B$400</f>
        <v>1.(c)</v>
      </c>
      <c r="AC143" s="31" t="str">
        <f>[1]RO!C$400</f>
        <v>SC CET GOVORA SA</v>
      </c>
      <c r="AD143" s="31" t="str">
        <f>[1]RO!D$400</f>
        <v>SC CET GOVORA SA</v>
      </c>
      <c r="AE143" s="31">
        <f>[1]RO!E$400</f>
        <v>167399</v>
      </c>
      <c r="AF143" s="31" t="str">
        <f>[1]RO!F$400</f>
        <v>Industriilor 1</v>
      </c>
      <c r="AG143" s="31" t="str">
        <f>[1]RO!G$400</f>
        <v/>
      </c>
      <c r="AH143" s="31" t="str">
        <f>[1]RO!H$400</f>
        <v>RAMNICU VALCEA</v>
      </c>
      <c r="AI143" s="31" t="str">
        <f>[1]RO!I$400</f>
        <v>240050</v>
      </c>
      <c r="AJ143" s="31">
        <f>[1]RO!J$400</f>
        <v>3100</v>
      </c>
      <c r="AK143" s="31">
        <f>[1]RO!K$400</f>
        <v>14800</v>
      </c>
      <c r="AL143" s="31">
        <f>[1]RO!L$400</f>
        <v>1630</v>
      </c>
      <c r="AM143" s="31">
        <f>[1]RO!M$400</f>
        <v>1130</v>
      </c>
      <c r="AN143" s="42" t="s">
        <v>810</v>
      </c>
    </row>
    <row r="144" spans="1:41" s="31" customFormat="1">
      <c r="A144" s="4" t="s">
        <v>9797</v>
      </c>
      <c r="B144" s="4">
        <v>2012</v>
      </c>
      <c r="C144" s="4" t="s">
        <v>10684</v>
      </c>
      <c r="D144" s="4" t="s">
        <v>10685</v>
      </c>
      <c r="E144" s="4" t="s">
        <v>568</v>
      </c>
      <c r="F144" s="4">
        <v>96</v>
      </c>
      <c r="G144" s="4" t="s">
        <v>10686</v>
      </c>
      <c r="H144" s="4" t="s">
        <v>10680</v>
      </c>
      <c r="I144" s="4" t="s">
        <v>6</v>
      </c>
      <c r="J144" s="4" t="s">
        <v>15</v>
      </c>
      <c r="K144" s="4">
        <v>293</v>
      </c>
      <c r="L144" s="4" t="s">
        <v>8</v>
      </c>
      <c r="M144" s="4">
        <v>25.76</v>
      </c>
      <c r="N144" s="4">
        <v>5719.99</v>
      </c>
      <c r="O144" s="4">
        <v>0.96</v>
      </c>
      <c r="P144" s="4">
        <v>281</v>
      </c>
      <c r="Q144" s="4">
        <v>0</v>
      </c>
      <c r="R144" s="4">
        <v>5609</v>
      </c>
      <c r="S144" s="4">
        <v>1184</v>
      </c>
      <c r="T144" s="4">
        <v>125</v>
      </c>
      <c r="U144" s="4"/>
      <c r="V144" s="4"/>
      <c r="W144" s="4"/>
      <c r="X144" s="4"/>
      <c r="Y144" s="4"/>
      <c r="Z144" s="4"/>
      <c r="AA144" s="4"/>
      <c r="AB144" s="28" t="str">
        <f>[1]RO!B$400</f>
        <v>1.(c)</v>
      </c>
      <c r="AC144" s="31" t="str">
        <f>[1]RO!C$400</f>
        <v>SC CET GOVORA SA</v>
      </c>
      <c r="AD144" s="31" t="str">
        <f>[1]RO!D$400</f>
        <v>SC CET GOVORA SA</v>
      </c>
      <c r="AE144" s="31">
        <f>[1]RO!E$400</f>
        <v>167399</v>
      </c>
      <c r="AF144" s="31" t="str">
        <f>[1]RO!F$400</f>
        <v>Industriilor 1</v>
      </c>
      <c r="AG144" s="31" t="str">
        <f>[1]RO!G$400</f>
        <v/>
      </c>
      <c r="AH144" s="31" t="str">
        <f>[1]RO!H$400</f>
        <v>RAMNICU VALCEA</v>
      </c>
      <c r="AI144" s="31" t="str">
        <f>[1]RO!I$400</f>
        <v>240050</v>
      </c>
      <c r="AJ144" s="31">
        <f>[1]RO!J$400</f>
        <v>3100</v>
      </c>
      <c r="AK144" s="31">
        <f>[1]RO!K$400</f>
        <v>14800</v>
      </c>
      <c r="AL144" s="31">
        <f>[1]RO!L$400</f>
        <v>1630</v>
      </c>
      <c r="AM144" s="31">
        <f>[1]RO!M$400</f>
        <v>1130</v>
      </c>
      <c r="AN144" s="42" t="s">
        <v>810</v>
      </c>
    </row>
    <row r="145" spans="1:40" s="31" customFormat="1">
      <c r="A145" s="4" t="s">
        <v>9797</v>
      </c>
      <c r="B145" s="4">
        <v>2012</v>
      </c>
      <c r="C145" s="4" t="s">
        <v>10376</v>
      </c>
      <c r="D145" s="4" t="s">
        <v>10377</v>
      </c>
      <c r="E145" s="4" t="s">
        <v>75</v>
      </c>
      <c r="F145" s="4">
        <v>14</v>
      </c>
      <c r="G145" s="4" t="s">
        <v>10378</v>
      </c>
      <c r="H145" s="4" t="s">
        <v>10379</v>
      </c>
      <c r="I145" s="4" t="s">
        <v>6</v>
      </c>
      <c r="J145" s="4" t="s">
        <v>470</v>
      </c>
      <c r="K145" s="4">
        <v>135</v>
      </c>
      <c r="L145" s="4" t="s">
        <v>8</v>
      </c>
      <c r="M145" s="4">
        <v>0</v>
      </c>
      <c r="N145" s="4">
        <v>0</v>
      </c>
      <c r="O145" s="4">
        <v>0</v>
      </c>
      <c r="P145" s="4">
        <v>570.03</v>
      </c>
      <c r="Q145" s="4">
        <v>0</v>
      </c>
      <c r="R145" s="4">
        <v>0.23300000000000001</v>
      </c>
      <c r="S145" s="4">
        <v>57.003</v>
      </c>
      <c r="T145" s="4">
        <v>6.9000000000000006E-2</v>
      </c>
      <c r="U145" s="4"/>
      <c r="V145" s="4"/>
      <c r="W145" s="4"/>
      <c r="X145" s="4"/>
      <c r="Y145" s="4"/>
      <c r="Z145" s="4"/>
      <c r="AA145" s="4"/>
      <c r="AB145" s="28" t="str">
        <f>[1]RO!B$409</f>
        <v>8.(b).(ii)</v>
      </c>
      <c r="AC145" s="31" t="str">
        <f>[1]RO!C$409</f>
        <v>SC AGRANA ROMANIA SA</v>
      </c>
      <c r="AD145" s="31" t="str">
        <f>[1]RO!D$409</f>
        <v>SC AGRANA ROMANIA SA</v>
      </c>
      <c r="AE145" s="31">
        <f>[1]RO!E$409</f>
        <v>167319</v>
      </c>
      <c r="AF145" s="31" t="str">
        <f>[1]RO!F$409</f>
        <v>Energiei, nr. 6</v>
      </c>
      <c r="AG145" s="31" t="str">
        <f>[1]RO!G$409</f>
        <v/>
      </c>
      <c r="AH145" s="31" t="str">
        <f>[1]RO!H$409</f>
        <v>ROMAN</v>
      </c>
      <c r="AI145" s="31" t="str">
        <f>[1]RO!I$409</f>
        <v>611047</v>
      </c>
      <c r="AJ145" s="31">
        <f>[1]RO!J$409</f>
        <v>0</v>
      </c>
      <c r="AK145" s="31">
        <f>[1]RO!K$409</f>
        <v>0</v>
      </c>
      <c r="AL145" s="31">
        <f>[1]RO!L$409</f>
        <v>0</v>
      </c>
      <c r="AM145" s="31">
        <f>[1]RO!M$409</f>
        <v>0</v>
      </c>
      <c r="AN145" s="42" t="s">
        <v>810</v>
      </c>
    </row>
    <row r="146" spans="1:40" s="31" customFormat="1">
      <c r="A146" s="4" t="s">
        <v>9797</v>
      </c>
      <c r="B146" s="4">
        <v>2012</v>
      </c>
      <c r="C146" s="4" t="s">
        <v>10641</v>
      </c>
      <c r="D146" s="4" t="s">
        <v>10642</v>
      </c>
      <c r="E146" s="4" t="s">
        <v>393</v>
      </c>
      <c r="F146" s="4">
        <v>85</v>
      </c>
      <c r="G146" s="4" t="s">
        <v>10643</v>
      </c>
      <c r="H146" s="4" t="s">
        <v>10644</v>
      </c>
      <c r="I146" s="4" t="s">
        <v>6</v>
      </c>
      <c r="J146" s="4" t="s">
        <v>476</v>
      </c>
      <c r="K146" s="4">
        <v>1756</v>
      </c>
      <c r="L146" s="4" t="s">
        <v>8</v>
      </c>
      <c r="M146" s="4">
        <v>0</v>
      </c>
      <c r="N146" s="4">
        <v>28024.66</v>
      </c>
      <c r="O146" s="4">
        <v>21.03</v>
      </c>
      <c r="P146" s="4">
        <v>205.54</v>
      </c>
      <c r="Q146" s="4">
        <v>0</v>
      </c>
      <c r="R146" s="4">
        <v>9864.9449999999997</v>
      </c>
      <c r="S146" s="4">
        <v>5457.8130000000001</v>
      </c>
      <c r="T146" s="4">
        <v>293.05099999999999</v>
      </c>
      <c r="U146" s="4" t="s">
        <v>10645</v>
      </c>
      <c r="V146" s="4"/>
      <c r="W146" s="4"/>
      <c r="X146" s="4"/>
      <c r="Y146" s="4"/>
      <c r="Z146" s="4"/>
      <c r="AA146" s="4"/>
      <c r="AB146" s="41" t="str">
        <f>[1]RO!B$411</f>
        <v>1.(c)</v>
      </c>
      <c r="AC146" s="24" t="str">
        <f>[1]RO!C$411</f>
        <v>SC COMPLEXUL ENERGETIC OLTENIA SA</v>
      </c>
      <c r="AD146" s="24" t="str">
        <f>[1]RO!D$411</f>
        <v>SUCURSALA ELECTROCENTRALE ROVINARI</v>
      </c>
      <c r="AE146" s="24">
        <f>[1]RO!E$411</f>
        <v>167390</v>
      </c>
      <c r="AF146" s="24" t="str">
        <f>[1]RO!F$411</f>
        <v xml:space="preserve"> Energeticianului nr. 25</v>
      </c>
      <c r="AG146" s="24" t="str">
        <f>[1]RO!G$411</f>
        <v/>
      </c>
      <c r="AH146" s="24" t="str">
        <f>[1]RO!H$411</f>
        <v>Rovinari</v>
      </c>
      <c r="AI146" s="24" t="str">
        <f>[1]RO!I$411</f>
        <v>215400</v>
      </c>
      <c r="AJ146" s="24">
        <f>[1]RO!J$411</f>
        <v>11900</v>
      </c>
      <c r="AK146" s="24">
        <f>[1]RO!K$411</f>
        <v>26300</v>
      </c>
      <c r="AL146" s="24">
        <f>[1]RO!L$411</f>
        <v>1280</v>
      </c>
      <c r="AM146" s="24">
        <f>[1]RO!M$411</f>
        <v>5800</v>
      </c>
      <c r="AN146" s="42" t="s">
        <v>810</v>
      </c>
    </row>
    <row r="147" spans="1:40" s="31" customFormat="1">
      <c r="A147" s="4" t="s">
        <v>9797</v>
      </c>
      <c r="B147" s="4">
        <v>2012</v>
      </c>
      <c r="C147" s="4" t="s">
        <v>10646</v>
      </c>
      <c r="D147" s="4" t="s">
        <v>10647</v>
      </c>
      <c r="E147" s="4" t="s">
        <v>397</v>
      </c>
      <c r="F147" s="4">
        <v>86</v>
      </c>
      <c r="G147" s="4" t="s">
        <v>10648</v>
      </c>
      <c r="H147" s="4" t="s">
        <v>10644</v>
      </c>
      <c r="I147" s="4" t="s">
        <v>6</v>
      </c>
      <c r="J147" s="4" t="s">
        <v>476</v>
      </c>
      <c r="K147" s="4">
        <v>1756</v>
      </c>
      <c r="L147" s="4" t="s">
        <v>8</v>
      </c>
      <c r="M147" s="4">
        <v>0</v>
      </c>
      <c r="N147" s="4">
        <v>33287.4</v>
      </c>
      <c r="O147" s="4">
        <v>26.79</v>
      </c>
      <c r="P147" s="4">
        <v>275.56</v>
      </c>
      <c r="Q147" s="4">
        <v>0</v>
      </c>
      <c r="R147" s="4">
        <v>16425.62</v>
      </c>
      <c r="S147" s="4">
        <v>6490.06</v>
      </c>
      <c r="T147" s="4">
        <v>983.43299999999999</v>
      </c>
      <c r="U147" s="4" t="s">
        <v>10649</v>
      </c>
      <c r="V147" s="4"/>
      <c r="W147" s="4"/>
      <c r="X147" s="4"/>
      <c r="Y147" s="4"/>
      <c r="Z147" s="4"/>
      <c r="AA147" s="4"/>
      <c r="AB147" s="41" t="str">
        <f>[1]RO!B$411</f>
        <v>1.(c)</v>
      </c>
      <c r="AC147" s="24" t="str">
        <f>[1]RO!C$411</f>
        <v>SC COMPLEXUL ENERGETIC OLTENIA SA</v>
      </c>
      <c r="AD147" s="24" t="str">
        <f>[1]RO!D$411</f>
        <v>SUCURSALA ELECTROCENTRALE ROVINARI</v>
      </c>
      <c r="AE147" s="24">
        <f>[1]RO!E$411</f>
        <v>167390</v>
      </c>
      <c r="AF147" s="24" t="str">
        <f>[1]RO!F$411</f>
        <v xml:space="preserve"> Energeticianului nr. 25</v>
      </c>
      <c r="AG147" s="24" t="str">
        <f>[1]RO!G$411</f>
        <v/>
      </c>
      <c r="AH147" s="24" t="str">
        <f>[1]RO!H$411</f>
        <v>Rovinari</v>
      </c>
      <c r="AI147" s="24" t="str">
        <f>[1]RO!I$411</f>
        <v>215400</v>
      </c>
      <c r="AJ147" s="24">
        <f>[1]RO!J$411</f>
        <v>11900</v>
      </c>
      <c r="AK147" s="24">
        <f>[1]RO!K$411</f>
        <v>26300</v>
      </c>
      <c r="AL147" s="24">
        <f>[1]RO!L$411</f>
        <v>1280</v>
      </c>
      <c r="AM147" s="24">
        <f>[1]RO!M$411</f>
        <v>5800</v>
      </c>
      <c r="AN147" s="42" t="s">
        <v>810</v>
      </c>
    </row>
    <row r="148" spans="1:40" s="31" customFormat="1">
      <c r="A148" s="4" t="s">
        <v>9797</v>
      </c>
      <c r="B148" s="4">
        <v>2012</v>
      </c>
      <c r="C148" s="4" t="s">
        <v>10667</v>
      </c>
      <c r="D148" s="4" t="s">
        <v>10668</v>
      </c>
      <c r="E148" s="4" t="s">
        <v>418</v>
      </c>
      <c r="F148" s="4">
        <v>91</v>
      </c>
      <c r="G148" s="4" t="s">
        <v>10669</v>
      </c>
      <c r="H148" s="4" t="s">
        <v>10670</v>
      </c>
      <c r="I148" s="1" t="s">
        <v>6</v>
      </c>
      <c r="J148" s="1" t="s">
        <v>15</v>
      </c>
      <c r="K148" s="1">
        <v>990</v>
      </c>
      <c r="L148" s="1" t="s">
        <v>8</v>
      </c>
      <c r="M148" s="1">
        <v>0</v>
      </c>
      <c r="N148" s="1">
        <v>714.15</v>
      </c>
      <c r="O148" s="1">
        <v>37.64</v>
      </c>
      <c r="P148" s="1">
        <v>0</v>
      </c>
      <c r="Q148" s="1">
        <v>0</v>
      </c>
      <c r="R148" s="4">
        <v>699</v>
      </c>
      <c r="S148" s="4">
        <v>56</v>
      </c>
      <c r="T148" s="1">
        <v>17</v>
      </c>
      <c r="U148" s="1"/>
      <c r="V148" s="1"/>
      <c r="W148" s="1"/>
      <c r="X148" s="1"/>
      <c r="Y148" s="1"/>
      <c r="Z148" s="1"/>
      <c r="AA148" s="1"/>
      <c r="AB148" s="28" t="str">
        <f>[1]RO!B$233</f>
        <v>1.(c)</v>
      </c>
      <c r="AC148" s="31" t="str">
        <f>[1]RO!C$233</f>
        <v>REGIA AUTONOMA PENTRU ACTIVITATI NUCLEARE</v>
      </c>
      <c r="AD148" s="31" t="str">
        <f>[1]RO!D$233</f>
        <v>REGIA AUTONOMA PENTRU ACTIVITATI NUCLEARE - Sucursala Romag Termo</v>
      </c>
      <c r="AE148" s="31">
        <f>[1]RO!E$233</f>
        <v>167394</v>
      </c>
      <c r="AF148" s="31" t="str">
        <f>[1]RO!F$233</f>
        <v>Calea Tg.Jiului, km5</v>
      </c>
      <c r="AG148" s="31" t="str">
        <f>[1]RO!G$233</f>
        <v/>
      </c>
      <c r="AH148" s="31" t="str">
        <f>[1]RO!H$233</f>
        <v>DROBETA TURNU SEVERIN</v>
      </c>
      <c r="AI148" s="31" t="str">
        <f>[1]RO!I$233</f>
        <v>227297</v>
      </c>
      <c r="AJ148" s="31">
        <f>[1]RO!J$233</f>
        <v>1960</v>
      </c>
      <c r="AK148" s="31">
        <f>[1]RO!K$233</f>
        <v>40500</v>
      </c>
      <c r="AL148" s="67">
        <f>[1]RO!L$233</f>
        <v>520</v>
      </c>
      <c r="AM148" s="95">
        <f>[1]RO!M$233</f>
        <v>1850</v>
      </c>
      <c r="AN148" s="42" t="s">
        <v>12971</v>
      </c>
    </row>
    <row r="149" spans="1:40" s="31" customFormat="1">
      <c r="A149" s="4" t="s">
        <v>9797</v>
      </c>
      <c r="B149" s="4">
        <v>2012</v>
      </c>
      <c r="C149" s="4" t="s">
        <v>10671</v>
      </c>
      <c r="D149" s="4" t="s">
        <v>10672</v>
      </c>
      <c r="E149" s="4" t="s">
        <v>423</v>
      </c>
      <c r="F149" s="4">
        <v>92</v>
      </c>
      <c r="G149" s="4" t="s">
        <v>10673</v>
      </c>
      <c r="H149" s="4" t="s">
        <v>10670</v>
      </c>
      <c r="I149" s="1" t="s">
        <v>6</v>
      </c>
      <c r="J149" s="1" t="s">
        <v>15</v>
      </c>
      <c r="K149" s="1">
        <v>990</v>
      </c>
      <c r="L149" s="1" t="s">
        <v>8</v>
      </c>
      <c r="M149" s="1">
        <v>226.41</v>
      </c>
      <c r="N149" s="1">
        <v>25705.65</v>
      </c>
      <c r="O149" s="1">
        <v>1061.58</v>
      </c>
      <c r="P149" s="1">
        <v>0</v>
      </c>
      <c r="Q149" s="1">
        <v>0</v>
      </c>
      <c r="R149" s="4">
        <v>39818</v>
      </c>
      <c r="S149" s="4">
        <v>1905</v>
      </c>
      <c r="T149" s="1">
        <v>503</v>
      </c>
      <c r="U149" s="1"/>
      <c r="V149" s="1"/>
      <c r="W149" s="1"/>
      <c r="X149" s="1"/>
      <c r="Y149" s="1"/>
      <c r="Z149" s="1"/>
      <c r="AA149" s="1"/>
      <c r="AB149" s="28" t="str">
        <f>[1]RO!B$233</f>
        <v>1.(c)</v>
      </c>
      <c r="AC149" s="31" t="str">
        <f>[1]RO!C$233</f>
        <v>REGIA AUTONOMA PENTRU ACTIVITATI NUCLEARE</v>
      </c>
      <c r="AD149" s="31" t="str">
        <f>[1]RO!D$233</f>
        <v>REGIA AUTONOMA PENTRU ACTIVITATI NUCLEARE - Sucursala Romag Termo</v>
      </c>
      <c r="AE149" s="31">
        <f>[1]RO!E$233</f>
        <v>167394</v>
      </c>
      <c r="AF149" s="31" t="str">
        <f>[1]RO!F$233</f>
        <v>Calea Tg.Jiului, km5</v>
      </c>
      <c r="AG149" s="31" t="str">
        <f>[1]RO!G$233</f>
        <v/>
      </c>
      <c r="AH149" s="31" t="str">
        <f>[1]RO!H$233</f>
        <v>DROBETA TURNU SEVERIN</v>
      </c>
      <c r="AI149" s="31" t="str">
        <f>[1]RO!I$233</f>
        <v>227297</v>
      </c>
      <c r="AJ149" s="31">
        <f>[1]RO!J$233</f>
        <v>1960</v>
      </c>
      <c r="AK149" s="31">
        <f>[1]RO!K$233</f>
        <v>40500</v>
      </c>
      <c r="AL149" s="67"/>
      <c r="AM149" s="67"/>
      <c r="AN149" s="42" t="s">
        <v>12971</v>
      </c>
    </row>
    <row r="150" spans="1:40" s="31" customFormat="1">
      <c r="A150" s="4" t="s">
        <v>9797</v>
      </c>
      <c r="B150" s="4">
        <v>2012</v>
      </c>
      <c r="C150" s="4" t="s">
        <v>10674</v>
      </c>
      <c r="D150" s="4" t="s">
        <v>10675</v>
      </c>
      <c r="E150" s="4" t="s">
        <v>427</v>
      </c>
      <c r="F150" s="4">
        <v>93</v>
      </c>
      <c r="G150" s="4" t="s">
        <v>10676</v>
      </c>
      <c r="H150" s="4" t="s">
        <v>10670</v>
      </c>
      <c r="I150" s="1" t="s">
        <v>6</v>
      </c>
      <c r="J150" s="1" t="s">
        <v>15</v>
      </c>
      <c r="K150" s="1">
        <v>330</v>
      </c>
      <c r="L150" s="1" t="s">
        <v>8</v>
      </c>
      <c r="M150" s="1">
        <v>0</v>
      </c>
      <c r="N150" s="1">
        <v>0</v>
      </c>
      <c r="O150" s="1">
        <v>0</v>
      </c>
      <c r="P150" s="1">
        <v>0</v>
      </c>
      <c r="Q150" s="1">
        <v>0</v>
      </c>
      <c r="R150" s="4">
        <v>0</v>
      </c>
      <c r="S150" s="4">
        <v>0</v>
      </c>
      <c r="T150" s="1">
        <v>0</v>
      </c>
      <c r="U150" s="1"/>
      <c r="V150" s="1"/>
      <c r="W150" s="1"/>
      <c r="X150" s="1"/>
      <c r="Y150" s="1"/>
      <c r="Z150" s="1"/>
      <c r="AA150" s="1"/>
      <c r="AB150" s="28" t="str">
        <f>[1]RO!B$233</f>
        <v>1.(c)</v>
      </c>
      <c r="AC150" s="31" t="str">
        <f>[1]RO!C$233</f>
        <v>REGIA AUTONOMA PENTRU ACTIVITATI NUCLEARE</v>
      </c>
      <c r="AD150" s="31" t="str">
        <f>[1]RO!D$233</f>
        <v>REGIA AUTONOMA PENTRU ACTIVITATI NUCLEARE - Sucursala Romag Termo</v>
      </c>
      <c r="AE150" s="31">
        <f>[1]RO!E$233</f>
        <v>167394</v>
      </c>
      <c r="AF150" s="31" t="str">
        <f>[1]RO!F$233</f>
        <v>Calea Tg.Jiului, km5</v>
      </c>
      <c r="AG150" s="31" t="str">
        <f>[1]RO!G$233</f>
        <v/>
      </c>
      <c r="AH150" s="31" t="str">
        <f>[1]RO!H$233</f>
        <v>DROBETA TURNU SEVERIN</v>
      </c>
      <c r="AI150" s="31" t="str">
        <f>[1]RO!I$233</f>
        <v>227297</v>
      </c>
      <c r="AJ150" s="31">
        <f>[1]RO!J$233</f>
        <v>1960</v>
      </c>
      <c r="AK150" s="31">
        <f>[1]RO!K$233</f>
        <v>40500</v>
      </c>
      <c r="AL150" s="67"/>
      <c r="AM150" s="67"/>
      <c r="AN150" s="42" t="s">
        <v>12971</v>
      </c>
    </row>
    <row r="151" spans="1:40" s="31" customFormat="1">
      <c r="A151" s="4" t="s">
        <v>9797</v>
      </c>
      <c r="B151" s="4">
        <v>2012</v>
      </c>
      <c r="C151" s="4" t="s">
        <v>10599</v>
      </c>
      <c r="D151" s="4" t="s">
        <v>10600</v>
      </c>
      <c r="E151" s="4" t="s">
        <v>350</v>
      </c>
      <c r="F151" s="4">
        <v>75</v>
      </c>
      <c r="G151" s="4" t="s">
        <v>10601</v>
      </c>
      <c r="H151" s="4" t="s">
        <v>10602</v>
      </c>
      <c r="I151" s="4" t="s">
        <v>34</v>
      </c>
      <c r="J151" s="4" t="s">
        <v>476</v>
      </c>
      <c r="K151" s="4">
        <v>735</v>
      </c>
      <c r="L151" s="4" t="s">
        <v>27</v>
      </c>
      <c r="M151" s="4">
        <v>0</v>
      </c>
      <c r="N151" s="4">
        <v>0</v>
      </c>
      <c r="O151" s="4">
        <v>0</v>
      </c>
      <c r="P151" s="4">
        <v>5456.27</v>
      </c>
      <c r="Q151" s="4">
        <v>0</v>
      </c>
      <c r="R151" s="4">
        <v>1.5389999999999999</v>
      </c>
      <c r="S151" s="4">
        <v>133.18</v>
      </c>
      <c r="T151" s="4">
        <v>4.9729999999999999</v>
      </c>
      <c r="U151" s="4"/>
      <c r="V151" s="4"/>
      <c r="W151" s="4"/>
      <c r="X151" s="4"/>
      <c r="Y151" s="4"/>
      <c r="Z151" s="4"/>
      <c r="AA151" s="4"/>
      <c r="AB151" s="28" t="str">
        <f>[1]RO!B$442</f>
        <v>1.(c)</v>
      </c>
      <c r="AC151" s="31" t="str">
        <f>[1]RO!C$442</f>
        <v>SC OMV PETROM SA</v>
      </c>
      <c r="AD151" s="31" t="str">
        <f>[1]RO!D$442</f>
        <v>CENTRALA DE COGENERARE  CU CICLU COMBINAT  BRAZI</v>
      </c>
      <c r="AE151" s="31">
        <f>[1]RO!E$442</f>
        <v>193180</v>
      </c>
      <c r="AF151" s="31" t="str">
        <f>[1]RO!F$442</f>
        <v>Piatra Craiului nr. 26</v>
      </c>
      <c r="AG151" s="31" t="str">
        <f>[1]RO!G$442</f>
        <v/>
      </c>
      <c r="AH151" s="31" t="str">
        <f>[1]RO!H$442</f>
        <v>sat Negoieşti, Comuna Brazi</v>
      </c>
      <c r="AI151" s="31" t="str">
        <f>[1]RO!I$442</f>
        <v>107086</v>
      </c>
      <c r="AJ151" s="31">
        <f>[1]RO!J$442</f>
        <v>221</v>
      </c>
      <c r="AK151" s="31">
        <f>[1]RO!K$442</f>
        <v>0</v>
      </c>
      <c r="AL151" s="31">
        <f>[1]RO!L$442</f>
        <v>0</v>
      </c>
      <c r="AM151" s="31">
        <f>[1]RO!M$442</f>
        <v>502</v>
      </c>
      <c r="AN151" s="42" t="s">
        <v>810</v>
      </c>
    </row>
    <row r="152" spans="1:40" s="31" customFormat="1">
      <c r="A152" s="4" t="s">
        <v>9797</v>
      </c>
      <c r="B152" s="4">
        <v>2012</v>
      </c>
      <c r="C152" s="4" t="s">
        <v>10603</v>
      </c>
      <c r="D152" s="4" t="s">
        <v>10604</v>
      </c>
      <c r="E152" s="4" t="s">
        <v>354</v>
      </c>
      <c r="F152" s="4">
        <v>76</v>
      </c>
      <c r="G152" s="4" t="s">
        <v>10605</v>
      </c>
      <c r="H152" s="4" t="s">
        <v>10602</v>
      </c>
      <c r="I152" s="4" t="s">
        <v>34</v>
      </c>
      <c r="J152" s="4" t="s">
        <v>476</v>
      </c>
      <c r="K152" s="4">
        <v>735</v>
      </c>
      <c r="L152" s="4" t="s">
        <v>27</v>
      </c>
      <c r="M152" s="4">
        <v>0</v>
      </c>
      <c r="N152" s="4">
        <v>0</v>
      </c>
      <c r="O152" s="4">
        <v>0</v>
      </c>
      <c r="P152" s="4">
        <v>3508.0210000000002</v>
      </c>
      <c r="Q152" s="4">
        <v>0</v>
      </c>
      <c r="R152" s="4">
        <v>0.98</v>
      </c>
      <c r="S152" s="4">
        <v>84.22</v>
      </c>
      <c r="T152" s="4">
        <v>3.1659999999999999</v>
      </c>
      <c r="U152" s="4"/>
      <c r="V152" s="4"/>
      <c r="W152" s="4"/>
      <c r="X152" s="4"/>
      <c r="Y152" s="4"/>
      <c r="Z152" s="4"/>
      <c r="AA152" s="4"/>
      <c r="AB152" s="28" t="str">
        <f>[1]RO!B$442</f>
        <v>1.(c)</v>
      </c>
      <c r="AC152" s="31" t="str">
        <f>[1]RO!C$442</f>
        <v>SC OMV PETROM SA</v>
      </c>
      <c r="AD152" s="31" t="str">
        <f>[1]RO!D$442</f>
        <v>CENTRALA DE COGENERARE  CU CICLU COMBINAT  BRAZI</v>
      </c>
      <c r="AE152" s="31">
        <f>[1]RO!E$442</f>
        <v>193180</v>
      </c>
      <c r="AF152" s="31" t="str">
        <f>[1]RO!F$442</f>
        <v>Piatra Craiului nr. 26</v>
      </c>
      <c r="AG152" s="31" t="str">
        <f>[1]RO!G$442</f>
        <v/>
      </c>
      <c r="AH152" s="31" t="str">
        <f>[1]RO!H$442</f>
        <v>sat Negoieşti, Comuna Brazi</v>
      </c>
      <c r="AI152" s="31" t="str">
        <f>[1]RO!I$442</f>
        <v>107086</v>
      </c>
      <c r="AJ152" s="31">
        <f>[1]RO!J$442</f>
        <v>221</v>
      </c>
      <c r="AK152" s="31">
        <f>[1]RO!K$442</f>
        <v>0</v>
      </c>
      <c r="AL152" s="31">
        <f>[1]RO!L$442</f>
        <v>0</v>
      </c>
      <c r="AM152" s="31">
        <f>[1]RO!M$442</f>
        <v>502</v>
      </c>
      <c r="AN152" s="42" t="s">
        <v>810</v>
      </c>
    </row>
    <row r="153" spans="1:40" s="67" customFormat="1">
      <c r="A153" s="1" t="s">
        <v>9797</v>
      </c>
      <c r="B153" s="1">
        <v>2012</v>
      </c>
      <c r="C153" s="1" t="s">
        <v>10796</v>
      </c>
      <c r="D153" s="1" t="s">
        <v>10797</v>
      </c>
      <c r="E153" s="1" t="s">
        <v>1938</v>
      </c>
      <c r="F153" s="1">
        <v>128</v>
      </c>
      <c r="G153" s="1" t="s">
        <v>10798</v>
      </c>
      <c r="H153" s="1" t="s">
        <v>10799</v>
      </c>
      <c r="I153" s="1" t="s">
        <v>6</v>
      </c>
      <c r="J153" s="1" t="s">
        <v>15</v>
      </c>
      <c r="K153" s="1">
        <v>341.6</v>
      </c>
      <c r="L153" s="1" t="s">
        <v>8</v>
      </c>
      <c r="M153" s="1">
        <v>0</v>
      </c>
      <c r="N153" s="1">
        <v>0</v>
      </c>
      <c r="O153" s="1">
        <v>0</v>
      </c>
      <c r="P153" s="1">
        <v>0</v>
      </c>
      <c r="Q153" s="1">
        <v>0</v>
      </c>
      <c r="R153" s="1">
        <v>0</v>
      </c>
      <c r="S153" s="1">
        <v>0</v>
      </c>
      <c r="T153" s="1">
        <v>0</v>
      </c>
      <c r="U153" s="1"/>
      <c r="V153" s="1"/>
      <c r="W153" s="1"/>
      <c r="X153" s="1"/>
      <c r="Y153" s="1"/>
      <c r="Z153" s="1"/>
      <c r="AA153" s="1"/>
      <c r="AB153" s="95"/>
      <c r="AN153" s="98"/>
    </row>
    <row r="154" spans="1:40" s="67" customFormat="1">
      <c r="A154" s="1" t="s">
        <v>9797</v>
      </c>
      <c r="B154" s="1">
        <v>2012</v>
      </c>
      <c r="C154" s="1" t="s">
        <v>10800</v>
      </c>
      <c r="D154" s="1" t="s">
        <v>10801</v>
      </c>
      <c r="E154" s="1" t="s">
        <v>1942</v>
      </c>
      <c r="F154" s="1">
        <v>129</v>
      </c>
      <c r="G154" s="1" t="s">
        <v>10802</v>
      </c>
      <c r="H154" s="1" t="s">
        <v>10799</v>
      </c>
      <c r="I154" s="1" t="s">
        <v>6</v>
      </c>
      <c r="J154" s="1" t="s">
        <v>202</v>
      </c>
      <c r="K154" s="1">
        <v>72.3</v>
      </c>
      <c r="L154" s="1" t="s">
        <v>8</v>
      </c>
      <c r="M154" s="1">
        <v>0</v>
      </c>
      <c r="N154" s="1">
        <v>0</v>
      </c>
      <c r="O154" s="1">
        <v>0</v>
      </c>
      <c r="P154" s="1">
        <v>143.93</v>
      </c>
      <c r="Q154" s="1">
        <v>0</v>
      </c>
      <c r="R154" s="1">
        <v>0.04</v>
      </c>
      <c r="S154" s="1">
        <v>12.81</v>
      </c>
      <c r="T154" s="1">
        <v>0</v>
      </c>
      <c r="U154" s="1"/>
      <c r="V154" s="1"/>
      <c r="W154" s="1"/>
      <c r="X154" s="1"/>
      <c r="Y154" s="1"/>
      <c r="Z154" s="1"/>
      <c r="AA154" s="1"/>
      <c r="AB154" s="95"/>
      <c r="AN154" s="98"/>
    </row>
    <row r="155" spans="1:40" s="31" customFormat="1">
      <c r="A155" s="4" t="s">
        <v>9797</v>
      </c>
      <c r="B155" s="4">
        <v>2012</v>
      </c>
      <c r="C155" s="4" t="s">
        <v>10384</v>
      </c>
      <c r="D155" s="4" t="s">
        <v>10385</v>
      </c>
      <c r="E155" s="4" t="s">
        <v>84</v>
      </c>
      <c r="F155" s="4">
        <v>16</v>
      </c>
      <c r="G155" s="4" t="s">
        <v>10386</v>
      </c>
      <c r="H155" s="4" t="s">
        <v>10387</v>
      </c>
      <c r="I155" s="4" t="s">
        <v>6</v>
      </c>
      <c r="J155" s="4" t="s">
        <v>202</v>
      </c>
      <c r="K155" s="4">
        <v>58</v>
      </c>
      <c r="L155" s="4" t="s">
        <v>8</v>
      </c>
      <c r="M155" s="4">
        <v>0</v>
      </c>
      <c r="N155" s="4">
        <v>0</v>
      </c>
      <c r="O155" s="4">
        <v>0</v>
      </c>
      <c r="P155" s="4">
        <v>129.93</v>
      </c>
      <c r="Q155" s="4">
        <v>0</v>
      </c>
      <c r="R155" s="4">
        <v>3.9E-2</v>
      </c>
      <c r="S155" s="4">
        <v>11.564</v>
      </c>
      <c r="T155" s="4">
        <v>0.11700000000000001</v>
      </c>
      <c r="U155" s="4"/>
      <c r="V155" s="4"/>
      <c r="W155" s="4"/>
      <c r="X155" s="4"/>
      <c r="Y155" s="4"/>
      <c r="Z155" s="4"/>
      <c r="AA155" s="4"/>
      <c r="AB155" s="28" t="str">
        <f>[1]RO!B$488</f>
        <v>1.(c)</v>
      </c>
      <c r="AC155" s="31" t="str">
        <f>[1]RO!C$488</f>
        <v>CONSILIUL LOCAL SUCEAVA</v>
      </c>
      <c r="AD155" s="31" t="str">
        <f>[1]RO!D$488</f>
        <v>SC TERMICA SA SUCEAVA</v>
      </c>
      <c r="AE155" s="31">
        <f>[1]RO!E$488</f>
        <v>167321</v>
      </c>
      <c r="AF155" s="31" t="str">
        <f>[1]RO!F$488</f>
        <v>Str. Energeticianului nr. 1</v>
      </c>
      <c r="AG155" s="31" t="str">
        <f>[1]RO!G$488</f>
        <v/>
      </c>
      <c r="AH155" s="31" t="str">
        <f>[1]RO!H$488</f>
        <v>Suceava</v>
      </c>
      <c r="AI155" s="31" t="str">
        <f>[1]RO!I$488</f>
        <v>720166</v>
      </c>
      <c r="AJ155" s="31">
        <f>[1]RO!J$488</f>
        <v>624</v>
      </c>
      <c r="AK155" s="31">
        <f>[1]RO!K$488</f>
        <v>1250</v>
      </c>
      <c r="AL155" s="31">
        <f>[1]RO!L$488</f>
        <v>0</v>
      </c>
      <c r="AM155" s="31">
        <f>[1]RO!M$488</f>
        <v>299</v>
      </c>
      <c r="AN155" s="42" t="s">
        <v>810</v>
      </c>
    </row>
    <row r="156" spans="1:40" s="31" customFormat="1">
      <c r="A156" s="4" t="s">
        <v>9797</v>
      </c>
      <c r="B156" s="4">
        <v>2012</v>
      </c>
      <c r="C156" s="4" t="s">
        <v>10388</v>
      </c>
      <c r="D156" s="4" t="s">
        <v>10389</v>
      </c>
      <c r="E156" s="4" t="s">
        <v>88</v>
      </c>
      <c r="F156" s="4">
        <v>17</v>
      </c>
      <c r="G156" s="4" t="s">
        <v>10390</v>
      </c>
      <c r="H156" s="4" t="s">
        <v>10387</v>
      </c>
      <c r="I156" s="4" t="s">
        <v>6</v>
      </c>
      <c r="J156" s="4" t="s">
        <v>202</v>
      </c>
      <c r="K156" s="4">
        <v>116</v>
      </c>
      <c r="L156" s="4" t="s">
        <v>8</v>
      </c>
      <c r="M156" s="4">
        <v>0</v>
      </c>
      <c r="N156" s="4">
        <v>0</v>
      </c>
      <c r="O156" s="4">
        <v>0</v>
      </c>
      <c r="P156" s="4">
        <v>0</v>
      </c>
      <c r="Q156" s="4">
        <v>0</v>
      </c>
      <c r="R156" s="4">
        <v>0</v>
      </c>
      <c r="S156" s="4">
        <v>0</v>
      </c>
      <c r="T156" s="4">
        <v>0</v>
      </c>
      <c r="U156" s="4"/>
      <c r="V156" s="4"/>
      <c r="W156" s="4"/>
      <c r="X156" s="4"/>
      <c r="Y156" s="4"/>
      <c r="Z156" s="4"/>
      <c r="AA156" s="4"/>
      <c r="AB156" s="28" t="str">
        <f>[1]RO!B$488</f>
        <v>1.(c)</v>
      </c>
      <c r="AC156" s="31" t="str">
        <f>[1]RO!C$488</f>
        <v>CONSILIUL LOCAL SUCEAVA</v>
      </c>
      <c r="AD156" s="31" t="str">
        <f>[1]RO!D$488</f>
        <v>SC TERMICA SA SUCEAVA</v>
      </c>
      <c r="AE156" s="31">
        <f>[1]RO!E$488</f>
        <v>167321</v>
      </c>
      <c r="AF156" s="31" t="str">
        <f>[1]RO!F$488</f>
        <v>Str. Energeticianului nr. 1</v>
      </c>
      <c r="AG156" s="31" t="str">
        <f>[1]RO!G$488</f>
        <v/>
      </c>
      <c r="AH156" s="31" t="str">
        <f>[1]RO!H$488</f>
        <v>Suceava</v>
      </c>
      <c r="AI156" s="31" t="str">
        <f>[1]RO!I$488</f>
        <v>720166</v>
      </c>
      <c r="AJ156" s="31">
        <f>[1]RO!J$488</f>
        <v>624</v>
      </c>
      <c r="AK156" s="31">
        <f>[1]RO!K$488</f>
        <v>1250</v>
      </c>
      <c r="AL156" s="31">
        <f>[1]RO!L$488</f>
        <v>0</v>
      </c>
      <c r="AM156" s="31">
        <f>[1]RO!M$488</f>
        <v>299</v>
      </c>
      <c r="AN156" s="42" t="s">
        <v>810</v>
      </c>
    </row>
    <row r="157" spans="1:40" s="31" customFormat="1">
      <c r="A157" s="4" t="s">
        <v>9797</v>
      </c>
      <c r="B157" s="4">
        <v>2012</v>
      </c>
      <c r="C157" s="4" t="s">
        <v>10391</v>
      </c>
      <c r="D157" s="4" t="s">
        <v>10392</v>
      </c>
      <c r="E157" s="4" t="s">
        <v>94</v>
      </c>
      <c r="F157" s="4">
        <v>18</v>
      </c>
      <c r="G157" s="4" t="s">
        <v>10393</v>
      </c>
      <c r="H157" s="4" t="s">
        <v>10387</v>
      </c>
      <c r="I157" s="4" t="s">
        <v>6</v>
      </c>
      <c r="J157" s="4" t="s">
        <v>202</v>
      </c>
      <c r="K157" s="4">
        <v>144</v>
      </c>
      <c r="L157" s="4" t="s">
        <v>8</v>
      </c>
      <c r="M157" s="4">
        <v>0</v>
      </c>
      <c r="N157" s="4">
        <v>0</v>
      </c>
      <c r="O157" s="4">
        <v>0</v>
      </c>
      <c r="P157" s="4">
        <v>12.76</v>
      </c>
      <c r="Q157" s="4">
        <v>0</v>
      </c>
      <c r="R157" s="4">
        <v>4.0000000000000001E-3</v>
      </c>
      <c r="S157" s="4">
        <v>1.1399999999999999</v>
      </c>
      <c r="T157" s="4">
        <v>1.0999999999999999E-2</v>
      </c>
      <c r="U157" s="4"/>
      <c r="V157" s="4"/>
      <c r="W157" s="4"/>
      <c r="X157" s="4"/>
      <c r="Y157" s="4"/>
      <c r="Z157" s="4"/>
      <c r="AA157" s="4"/>
      <c r="AB157" s="28" t="str">
        <f>[1]RO!B$488</f>
        <v>1.(c)</v>
      </c>
      <c r="AC157" s="31" t="str">
        <f>[1]RO!C$488</f>
        <v>CONSILIUL LOCAL SUCEAVA</v>
      </c>
      <c r="AD157" s="31" t="str">
        <f>[1]RO!D$488</f>
        <v>SC TERMICA SA SUCEAVA</v>
      </c>
      <c r="AE157" s="31">
        <f>[1]RO!E$488</f>
        <v>167321</v>
      </c>
      <c r="AF157" s="31" t="str">
        <f>[1]RO!F$488</f>
        <v>Str. Energeticianului nr. 1</v>
      </c>
      <c r="AG157" s="31" t="str">
        <f>[1]RO!G$488</f>
        <v/>
      </c>
      <c r="AH157" s="31" t="str">
        <f>[1]RO!H$488</f>
        <v>Suceava</v>
      </c>
      <c r="AI157" s="31" t="str">
        <f>[1]RO!I$488</f>
        <v>720166</v>
      </c>
      <c r="AJ157" s="31">
        <f>[1]RO!J$488</f>
        <v>624</v>
      </c>
      <c r="AK157" s="31">
        <f>[1]RO!K$488</f>
        <v>1250</v>
      </c>
      <c r="AL157" s="31">
        <f>[1]RO!L$488</f>
        <v>0</v>
      </c>
      <c r="AM157" s="31">
        <f>[1]RO!M$488</f>
        <v>299</v>
      </c>
      <c r="AN157" s="42" t="s">
        <v>810</v>
      </c>
    </row>
    <row r="158" spans="1:40" s="31" customFormat="1">
      <c r="A158" s="4" t="s">
        <v>9797</v>
      </c>
      <c r="B158" s="4">
        <v>2012</v>
      </c>
      <c r="C158" s="4" t="s">
        <v>10380</v>
      </c>
      <c r="D158" s="4" t="s">
        <v>10381</v>
      </c>
      <c r="E158" s="4" t="s">
        <v>80</v>
      </c>
      <c r="F158" s="4">
        <v>15</v>
      </c>
      <c r="G158" s="4" t="s">
        <v>10382</v>
      </c>
      <c r="H158" s="4" t="s">
        <v>10383</v>
      </c>
      <c r="I158" s="4" t="s">
        <v>6</v>
      </c>
      <c r="J158" s="4" t="s">
        <v>15</v>
      </c>
      <c r="K158" s="4">
        <v>592</v>
      </c>
      <c r="L158" s="4" t="s">
        <v>8</v>
      </c>
      <c r="M158" s="4">
        <v>0</v>
      </c>
      <c r="N158" s="4">
        <v>3445.42</v>
      </c>
      <c r="O158" s="4">
        <v>22.83</v>
      </c>
      <c r="P158" s="4">
        <v>0</v>
      </c>
      <c r="Q158" s="4">
        <v>0</v>
      </c>
      <c r="R158" s="4">
        <v>1251.58</v>
      </c>
      <c r="S158" s="4">
        <v>623.54</v>
      </c>
      <c r="T158" s="4">
        <v>58.85</v>
      </c>
      <c r="U158" s="4"/>
      <c r="V158" s="4"/>
      <c r="W158" s="4"/>
      <c r="X158" s="4"/>
      <c r="Y158" s="4"/>
      <c r="Z158" s="4"/>
      <c r="AA158" s="4"/>
      <c r="AB158" s="28" t="str">
        <f>[1]RO!B$488</f>
        <v>1.(c)</v>
      </c>
      <c r="AC158" s="31" t="str">
        <f>[1]RO!C$488</f>
        <v>CONSILIUL LOCAL SUCEAVA</v>
      </c>
      <c r="AD158" s="31" t="str">
        <f>[1]RO!D$488</f>
        <v>SC TERMICA SA SUCEAVA</v>
      </c>
      <c r="AE158" s="31">
        <f>[1]RO!E$488</f>
        <v>167321</v>
      </c>
      <c r="AF158" s="31" t="str">
        <f>[1]RO!F$488</f>
        <v>Str. Energeticianului nr. 1</v>
      </c>
      <c r="AG158" s="31" t="str">
        <f>[1]RO!G$488</f>
        <v/>
      </c>
      <c r="AH158" s="31" t="str">
        <f>[1]RO!H$488</f>
        <v>Suceava</v>
      </c>
      <c r="AI158" s="31" t="str">
        <f>[1]RO!I$488</f>
        <v>720166</v>
      </c>
      <c r="AJ158" s="31">
        <f>[1]RO!J$488</f>
        <v>624</v>
      </c>
      <c r="AK158" s="31">
        <f>[1]RO!K$488</f>
        <v>1250</v>
      </c>
      <c r="AL158" s="31">
        <f>[1]RO!L$488</f>
        <v>0</v>
      </c>
      <c r="AM158" s="31">
        <f>[1]RO!M$488</f>
        <v>299</v>
      </c>
      <c r="AN158" s="42" t="s">
        <v>810</v>
      </c>
    </row>
    <row r="159" spans="1:40" s="67" customFormat="1">
      <c r="A159" s="1" t="s">
        <v>9797</v>
      </c>
      <c r="B159" s="1">
        <v>2012</v>
      </c>
      <c r="C159" s="1" t="s">
        <v>10548</v>
      </c>
      <c r="D159" s="1" t="s">
        <v>10549</v>
      </c>
      <c r="E159" s="1" t="s">
        <v>291</v>
      </c>
      <c r="F159" s="1">
        <v>62</v>
      </c>
      <c r="G159" s="1" t="s">
        <v>10550</v>
      </c>
      <c r="H159" s="1" t="s">
        <v>10551</v>
      </c>
      <c r="I159" s="1" t="s">
        <v>6</v>
      </c>
      <c r="J159" s="1" t="s">
        <v>202</v>
      </c>
      <c r="K159" s="1">
        <v>58.14</v>
      </c>
      <c r="L159" s="1" t="s">
        <v>8</v>
      </c>
      <c r="M159" s="1">
        <v>0</v>
      </c>
      <c r="N159" s="1">
        <v>0</v>
      </c>
      <c r="O159" s="1">
        <v>0</v>
      </c>
      <c r="P159" s="1">
        <v>173.46</v>
      </c>
      <c r="Q159" s="1">
        <v>0</v>
      </c>
      <c r="R159" s="1">
        <v>0</v>
      </c>
      <c r="S159" s="1">
        <v>22.23</v>
      </c>
      <c r="T159" s="1">
        <v>0.5</v>
      </c>
      <c r="U159" s="1"/>
      <c r="V159" s="1"/>
      <c r="W159" s="1"/>
      <c r="X159" s="1"/>
      <c r="Y159" s="1"/>
      <c r="Z159" s="1"/>
      <c r="AA159" s="1"/>
      <c r="AB159" s="95"/>
      <c r="AN159" s="98"/>
    </row>
    <row r="160" spans="1:40" s="31" customFormat="1">
      <c r="A160" s="4" t="s">
        <v>9797</v>
      </c>
      <c r="B160" s="4">
        <v>2012</v>
      </c>
      <c r="C160" s="4" t="s">
        <v>10703</v>
      </c>
      <c r="D160" s="4" t="s">
        <v>10704</v>
      </c>
      <c r="E160" s="4" t="s">
        <v>1436</v>
      </c>
      <c r="F160" s="4">
        <v>102</v>
      </c>
      <c r="G160" s="4" t="s">
        <v>10705</v>
      </c>
      <c r="H160" s="4" t="s">
        <v>10706</v>
      </c>
      <c r="I160" s="4" t="s">
        <v>6</v>
      </c>
      <c r="J160" s="4" t="s">
        <v>15</v>
      </c>
      <c r="K160" s="4">
        <v>244.2</v>
      </c>
      <c r="L160" s="4" t="s">
        <v>8</v>
      </c>
      <c r="M160" s="4">
        <v>0</v>
      </c>
      <c r="N160" s="4">
        <v>2049.0169999999998</v>
      </c>
      <c r="O160" s="4">
        <v>0</v>
      </c>
      <c r="P160" s="4">
        <v>662.95500000000004</v>
      </c>
      <c r="Q160" s="4">
        <v>0</v>
      </c>
      <c r="R160" s="4">
        <v>2208.23</v>
      </c>
      <c r="S160" s="4">
        <v>466.017</v>
      </c>
      <c r="T160" s="4">
        <v>33.308999999999997</v>
      </c>
      <c r="U160" s="4"/>
      <c r="V160" s="4"/>
      <c r="W160" s="4"/>
      <c r="X160" s="4"/>
      <c r="Y160" s="4"/>
      <c r="Z160" s="4"/>
      <c r="AA160" s="4"/>
      <c r="AB160" s="28" t="str">
        <f>[1]RO!B$505</f>
        <v>1.(c)</v>
      </c>
      <c r="AC160" s="31" t="str">
        <f>[1]RO!C$505</f>
        <v>SC COLTERM SA</v>
      </c>
      <c r="AD160" s="31" t="str">
        <f>[1]RO!D$505</f>
        <v>SC COLTERM SA - CET SUD</v>
      </c>
      <c r="AE160" s="31">
        <f>[1]RO!E$505</f>
        <v>167418</v>
      </c>
      <c r="AF160" s="31" t="str">
        <f>[1]RO!F$505</f>
        <v>Calea Sagului nr. 201</v>
      </c>
      <c r="AG160" s="31" t="str">
        <f>[1]RO!G$505</f>
        <v/>
      </c>
      <c r="AH160" s="31" t="str">
        <f>[1]RO!H$505</f>
        <v>Timisoara</v>
      </c>
      <c r="AI160" s="31" t="str">
        <f>[1]RO!I$505</f>
        <v>300517</v>
      </c>
      <c r="AJ160" s="31">
        <f>[1]RO!J$505</f>
        <v>535</v>
      </c>
      <c r="AK160" s="31">
        <f>[1]RO!K$505</f>
        <v>2520</v>
      </c>
      <c r="AL160" s="31">
        <f>[1]RO!L$505</f>
        <v>0</v>
      </c>
      <c r="AM160" s="31">
        <f>[1]RO!M$505</f>
        <v>0</v>
      </c>
      <c r="AN160" s="42" t="s">
        <v>810</v>
      </c>
    </row>
    <row r="161" spans="1:41" s="31" customFormat="1">
      <c r="A161" s="4" t="s">
        <v>9797</v>
      </c>
      <c r="B161" s="4">
        <v>2012</v>
      </c>
      <c r="C161" s="4" t="s">
        <v>10707</v>
      </c>
      <c r="D161" s="4" t="s">
        <v>10708</v>
      </c>
      <c r="E161" s="4" t="s">
        <v>1441</v>
      </c>
      <c r="F161" s="4">
        <v>103</v>
      </c>
      <c r="G161" s="4" t="s">
        <v>10709</v>
      </c>
      <c r="H161" s="4" t="s">
        <v>10706</v>
      </c>
      <c r="I161" s="4" t="s">
        <v>6</v>
      </c>
      <c r="J161" s="4" t="s">
        <v>202</v>
      </c>
      <c r="K161" s="4">
        <v>232.6</v>
      </c>
      <c r="L161" s="4" t="s">
        <v>8</v>
      </c>
      <c r="M161" s="4">
        <v>0</v>
      </c>
      <c r="N161" s="4">
        <v>278.02</v>
      </c>
      <c r="O161" s="4">
        <v>0</v>
      </c>
      <c r="P161" s="4">
        <v>73.805000000000007</v>
      </c>
      <c r="Q161" s="4">
        <v>0</v>
      </c>
      <c r="R161" s="4">
        <v>311.65199999999999</v>
      </c>
      <c r="S161" s="4">
        <v>68.971999999999994</v>
      </c>
      <c r="T161" s="4">
        <v>4.5039999999999996</v>
      </c>
      <c r="U161" s="4"/>
      <c r="V161" s="4"/>
      <c r="W161" s="4"/>
      <c r="X161" s="4"/>
      <c r="Y161" s="4"/>
      <c r="Z161" s="4"/>
      <c r="AA161" s="4"/>
      <c r="AB161" s="28" t="str">
        <f>[1]RO!B$505</f>
        <v>1.(c)</v>
      </c>
      <c r="AC161" s="31" t="str">
        <f>[1]RO!C$505</f>
        <v>SC COLTERM SA</v>
      </c>
      <c r="AD161" s="31" t="str">
        <f>[1]RO!D$505</f>
        <v>SC COLTERM SA - CET SUD</v>
      </c>
      <c r="AE161" s="31">
        <f>[1]RO!E$505</f>
        <v>167418</v>
      </c>
      <c r="AF161" s="31" t="str">
        <f>[1]RO!F$505</f>
        <v>Calea Sagului nr. 201</v>
      </c>
      <c r="AG161" s="31" t="str">
        <f>[1]RO!G$505</f>
        <v/>
      </c>
      <c r="AH161" s="31" t="str">
        <f>[1]RO!H$505</f>
        <v>Timisoara</v>
      </c>
      <c r="AI161" s="31" t="str">
        <f>[1]RO!I$505</f>
        <v>300517</v>
      </c>
      <c r="AJ161" s="31">
        <f>[1]RO!J$505</f>
        <v>535</v>
      </c>
      <c r="AK161" s="31">
        <f>[1]RO!K$505</f>
        <v>2520</v>
      </c>
      <c r="AL161" s="31">
        <f>[1]RO!L$505</f>
        <v>0</v>
      </c>
      <c r="AM161" s="31">
        <f>[1]RO!M$505</f>
        <v>0</v>
      </c>
      <c r="AN161" s="42" t="s">
        <v>810</v>
      </c>
    </row>
    <row r="162" spans="1:41" s="31" customFormat="1">
      <c r="A162" s="4" t="s">
        <v>9797</v>
      </c>
      <c r="B162" s="4">
        <v>2012</v>
      </c>
      <c r="C162" s="4" t="s">
        <v>10687</v>
      </c>
      <c r="D162" s="4" t="s">
        <v>10688</v>
      </c>
      <c r="E162" s="4" t="s">
        <v>783</v>
      </c>
      <c r="F162" s="4">
        <v>97</v>
      </c>
      <c r="G162" s="4" t="s">
        <v>10689</v>
      </c>
      <c r="H162" s="4" t="s">
        <v>10690</v>
      </c>
      <c r="I162" s="4" t="s">
        <v>6</v>
      </c>
      <c r="J162" s="4" t="s">
        <v>202</v>
      </c>
      <c r="K162" s="4">
        <v>58.1</v>
      </c>
      <c r="L162" s="4" t="s">
        <v>8</v>
      </c>
      <c r="M162" s="4">
        <v>0</v>
      </c>
      <c r="N162" s="4">
        <v>0</v>
      </c>
      <c r="O162" s="4">
        <v>0</v>
      </c>
      <c r="P162" s="4">
        <v>522.36</v>
      </c>
      <c r="Q162" s="4">
        <v>0</v>
      </c>
      <c r="R162" s="4">
        <v>0</v>
      </c>
      <c r="S162" s="4">
        <v>10.337999999999999</v>
      </c>
      <c r="T162" s="4">
        <v>0</v>
      </c>
      <c r="U162" s="4"/>
      <c r="V162" s="4"/>
      <c r="W162" s="4"/>
      <c r="X162" s="4"/>
      <c r="Y162" s="4"/>
      <c r="Z162" s="4"/>
      <c r="AA162" s="4"/>
      <c r="AB162" s="28" t="str">
        <f>[1]RO!B$505</f>
        <v>1.(c)</v>
      </c>
      <c r="AC162" s="31" t="str">
        <f>[1]RO!C$505</f>
        <v>SC COLTERM SA</v>
      </c>
      <c r="AD162" s="31" t="str">
        <f>[1]RO!D$505</f>
        <v>SC COLTERM SA - CET SUD</v>
      </c>
      <c r="AE162" s="31">
        <f>[1]RO!E$505</f>
        <v>167418</v>
      </c>
      <c r="AF162" s="31" t="str">
        <f>[1]RO!F$505</f>
        <v>Calea Sagului nr. 201</v>
      </c>
      <c r="AG162" s="31" t="str">
        <f>[1]RO!G$505</f>
        <v/>
      </c>
      <c r="AH162" s="31" t="str">
        <f>[1]RO!H$505</f>
        <v>Timisoara</v>
      </c>
      <c r="AI162" s="31" t="str">
        <f>[1]RO!I$505</f>
        <v>300517</v>
      </c>
      <c r="AJ162" s="31">
        <f>[1]RO!J$505</f>
        <v>535</v>
      </c>
      <c r="AK162" s="31">
        <f>[1]RO!K$505</f>
        <v>2520</v>
      </c>
      <c r="AL162" s="31">
        <f>[1]RO!L$505</f>
        <v>0</v>
      </c>
      <c r="AM162" s="31">
        <f>[1]RO!M$505</f>
        <v>0</v>
      </c>
      <c r="AN162" s="42" t="s">
        <v>810</v>
      </c>
    </row>
    <row r="163" spans="1:41" s="31" customFormat="1">
      <c r="A163" s="4" t="s">
        <v>9797</v>
      </c>
      <c r="B163" s="4">
        <v>2012</v>
      </c>
      <c r="C163" s="4" t="s">
        <v>10691</v>
      </c>
      <c r="D163" s="4" t="s">
        <v>10692</v>
      </c>
      <c r="E163" s="4" t="s">
        <v>591</v>
      </c>
      <c r="F163" s="4">
        <v>98</v>
      </c>
      <c r="G163" s="4" t="s">
        <v>10693</v>
      </c>
      <c r="H163" s="4" t="s">
        <v>10690</v>
      </c>
      <c r="I163" s="4" t="s">
        <v>6</v>
      </c>
      <c r="J163" s="4" t="s">
        <v>202</v>
      </c>
      <c r="K163" s="4">
        <v>58.1</v>
      </c>
      <c r="L163" s="4" t="s">
        <v>8</v>
      </c>
      <c r="M163" s="4">
        <v>0</v>
      </c>
      <c r="N163" s="4">
        <v>0</v>
      </c>
      <c r="O163" s="4">
        <v>0</v>
      </c>
      <c r="P163" s="4">
        <v>0</v>
      </c>
      <c r="Q163" s="4">
        <v>0</v>
      </c>
      <c r="R163" s="4">
        <v>0</v>
      </c>
      <c r="S163" s="4">
        <v>0</v>
      </c>
      <c r="T163" s="4">
        <v>0</v>
      </c>
      <c r="U163" s="4"/>
      <c r="V163" s="4"/>
      <c r="W163" s="4"/>
      <c r="X163" s="4"/>
      <c r="Y163" s="4"/>
      <c r="Z163" s="4"/>
      <c r="AA163" s="4"/>
      <c r="AB163" s="28" t="str">
        <f>[1]RO!B$505</f>
        <v>1.(c)</v>
      </c>
      <c r="AC163" s="31" t="str">
        <f>[1]RO!C$505</f>
        <v>SC COLTERM SA</v>
      </c>
      <c r="AD163" s="31" t="str">
        <f>[1]RO!D$505</f>
        <v>SC COLTERM SA - CET SUD</v>
      </c>
      <c r="AE163" s="31">
        <f>[1]RO!E$505</f>
        <v>167418</v>
      </c>
      <c r="AF163" s="31" t="str">
        <f>[1]RO!F$505</f>
        <v>Calea Sagului nr. 201</v>
      </c>
      <c r="AG163" s="31" t="str">
        <f>[1]RO!G$505</f>
        <v/>
      </c>
      <c r="AH163" s="31" t="str">
        <f>[1]RO!H$505</f>
        <v>Timisoara</v>
      </c>
      <c r="AI163" s="31" t="str">
        <f>[1]RO!I$505</f>
        <v>300517</v>
      </c>
      <c r="AJ163" s="31">
        <f>[1]RO!J$505</f>
        <v>535</v>
      </c>
      <c r="AK163" s="31">
        <f>[1]RO!K$505</f>
        <v>2520</v>
      </c>
      <c r="AL163" s="31">
        <f>[1]RO!L$505</f>
        <v>0</v>
      </c>
      <c r="AM163" s="31">
        <f>[1]RO!M$505</f>
        <v>0</v>
      </c>
      <c r="AN163" s="42" t="s">
        <v>810</v>
      </c>
    </row>
    <row r="164" spans="1:41" s="31" customFormat="1">
      <c r="A164" s="4" t="s">
        <v>9797</v>
      </c>
      <c r="B164" s="4">
        <v>2012</v>
      </c>
      <c r="C164" s="4" t="s">
        <v>10694</v>
      </c>
      <c r="D164" s="4" t="s">
        <v>10695</v>
      </c>
      <c r="E164" s="4" t="s">
        <v>473</v>
      </c>
      <c r="F164" s="4">
        <v>99</v>
      </c>
      <c r="G164" s="4" t="s">
        <v>10696</v>
      </c>
      <c r="H164" s="4" t="s">
        <v>10690</v>
      </c>
      <c r="I164" s="4" t="s">
        <v>6</v>
      </c>
      <c r="J164" s="4" t="s">
        <v>202</v>
      </c>
      <c r="K164" s="4">
        <v>116.3</v>
      </c>
      <c r="L164" s="4" t="s">
        <v>8</v>
      </c>
      <c r="M164" s="4">
        <v>0</v>
      </c>
      <c r="N164" s="4">
        <v>0</v>
      </c>
      <c r="O164" s="4">
        <v>0</v>
      </c>
      <c r="P164" s="4">
        <v>869.74</v>
      </c>
      <c r="Q164" s="4">
        <v>0</v>
      </c>
      <c r="R164" s="4">
        <v>0</v>
      </c>
      <c r="S164" s="4">
        <v>49.47</v>
      </c>
      <c r="T164" s="4">
        <v>0</v>
      </c>
      <c r="U164" s="4"/>
      <c r="V164" s="4"/>
      <c r="W164" s="4"/>
      <c r="X164" s="4"/>
      <c r="Y164" s="4"/>
      <c r="Z164" s="4"/>
      <c r="AA164" s="4"/>
      <c r="AB164" s="28" t="str">
        <f>[1]RO!B$505</f>
        <v>1.(c)</v>
      </c>
      <c r="AC164" s="31" t="str">
        <f>[1]RO!C$505</f>
        <v>SC COLTERM SA</v>
      </c>
      <c r="AD164" s="31" t="str">
        <f>[1]RO!D$505</f>
        <v>SC COLTERM SA - CET SUD</v>
      </c>
      <c r="AE164" s="31">
        <f>[1]RO!E$505</f>
        <v>167418</v>
      </c>
      <c r="AF164" s="31" t="str">
        <f>[1]RO!F$505</f>
        <v>Calea Sagului nr. 201</v>
      </c>
      <c r="AG164" s="31" t="str">
        <f>[1]RO!G$505</f>
        <v/>
      </c>
      <c r="AH164" s="31" t="str">
        <f>[1]RO!H$505</f>
        <v>Timisoara</v>
      </c>
      <c r="AI164" s="31" t="str">
        <f>[1]RO!I$505</f>
        <v>300517</v>
      </c>
      <c r="AJ164" s="31">
        <f>[1]RO!J$505</f>
        <v>535</v>
      </c>
      <c r="AK164" s="31">
        <f>[1]RO!K$505</f>
        <v>2520</v>
      </c>
      <c r="AL164" s="31">
        <f>[1]RO!L$505</f>
        <v>0</v>
      </c>
      <c r="AM164" s="31">
        <f>[1]RO!M$505</f>
        <v>0</v>
      </c>
      <c r="AN164" s="42" t="s">
        <v>810</v>
      </c>
    </row>
    <row r="165" spans="1:41" s="31" customFormat="1">
      <c r="A165" s="4" t="s">
        <v>9797</v>
      </c>
      <c r="B165" s="4">
        <v>2012</v>
      </c>
      <c r="C165" s="4" t="s">
        <v>10697</v>
      </c>
      <c r="D165" s="4" t="s">
        <v>10698</v>
      </c>
      <c r="E165" s="4" t="s">
        <v>1427</v>
      </c>
      <c r="F165" s="4">
        <v>100</v>
      </c>
      <c r="G165" s="4" t="s">
        <v>10699</v>
      </c>
      <c r="H165" s="4" t="s">
        <v>10690</v>
      </c>
      <c r="I165" s="4" t="s">
        <v>6</v>
      </c>
      <c r="J165" s="4" t="s">
        <v>202</v>
      </c>
      <c r="K165" s="4">
        <v>116.3</v>
      </c>
      <c r="L165" s="4" t="s">
        <v>8</v>
      </c>
      <c r="M165" s="4">
        <v>0</v>
      </c>
      <c r="N165" s="4">
        <v>0</v>
      </c>
      <c r="O165" s="4">
        <v>0</v>
      </c>
      <c r="P165" s="4">
        <v>0</v>
      </c>
      <c r="Q165" s="4">
        <v>0</v>
      </c>
      <c r="R165" s="4">
        <v>0</v>
      </c>
      <c r="S165" s="4">
        <v>0</v>
      </c>
      <c r="T165" s="4">
        <v>0</v>
      </c>
      <c r="U165" s="4"/>
      <c r="V165" s="4"/>
      <c r="W165" s="4"/>
      <c r="X165" s="4"/>
      <c r="Y165" s="4"/>
      <c r="Z165" s="4"/>
      <c r="AA165" s="4"/>
      <c r="AB165" s="28" t="str">
        <f>[1]RO!B$505</f>
        <v>1.(c)</v>
      </c>
      <c r="AC165" s="31" t="str">
        <f>[1]RO!C$505</f>
        <v>SC COLTERM SA</v>
      </c>
      <c r="AD165" s="31" t="str">
        <f>[1]RO!D$505</f>
        <v>SC COLTERM SA - CET SUD</v>
      </c>
      <c r="AE165" s="31">
        <f>[1]RO!E$505</f>
        <v>167418</v>
      </c>
      <c r="AF165" s="31" t="str">
        <f>[1]RO!F$505</f>
        <v>Calea Sagului nr. 201</v>
      </c>
      <c r="AG165" s="31" t="str">
        <f>[1]RO!G$505</f>
        <v/>
      </c>
      <c r="AH165" s="31" t="str">
        <f>[1]RO!H$505</f>
        <v>Timisoara</v>
      </c>
      <c r="AI165" s="31" t="str">
        <f>[1]RO!I$505</f>
        <v>300517</v>
      </c>
      <c r="AJ165" s="31">
        <f>[1]RO!J$505</f>
        <v>535</v>
      </c>
      <c r="AK165" s="31">
        <f>[1]RO!K$505</f>
        <v>2520</v>
      </c>
      <c r="AL165" s="31">
        <f>[1]RO!L$505</f>
        <v>0</v>
      </c>
      <c r="AM165" s="31">
        <f>[1]RO!M$505</f>
        <v>0</v>
      </c>
      <c r="AN165" s="42" t="s">
        <v>810</v>
      </c>
    </row>
    <row r="166" spans="1:41" s="31" customFormat="1">
      <c r="A166" s="4" t="s">
        <v>9797</v>
      </c>
      <c r="B166" s="4">
        <v>2012</v>
      </c>
      <c r="C166" s="4" t="s">
        <v>10700</v>
      </c>
      <c r="D166" s="4" t="s">
        <v>10701</v>
      </c>
      <c r="E166" s="4" t="s">
        <v>1431</v>
      </c>
      <c r="F166" s="4">
        <v>101</v>
      </c>
      <c r="G166" s="4" t="s">
        <v>10702</v>
      </c>
      <c r="H166" s="4" t="s">
        <v>10690</v>
      </c>
      <c r="I166" s="4" t="s">
        <v>6</v>
      </c>
      <c r="J166" s="4" t="s">
        <v>202</v>
      </c>
      <c r="K166" s="4">
        <v>116.3</v>
      </c>
      <c r="L166" s="4" t="s">
        <v>8</v>
      </c>
      <c r="M166" s="4">
        <v>0</v>
      </c>
      <c r="N166" s="4">
        <v>0</v>
      </c>
      <c r="O166" s="4">
        <v>10.65</v>
      </c>
      <c r="P166" s="4">
        <v>118.66</v>
      </c>
      <c r="Q166" s="4">
        <v>0</v>
      </c>
      <c r="R166" s="4">
        <v>1.77</v>
      </c>
      <c r="S166" s="4">
        <v>10.08</v>
      </c>
      <c r="T166" s="4">
        <v>0.34</v>
      </c>
      <c r="U166" s="4"/>
      <c r="V166" s="4"/>
      <c r="W166" s="4"/>
      <c r="X166" s="4"/>
      <c r="Y166" s="4"/>
      <c r="Z166" s="4"/>
      <c r="AA166" s="4"/>
      <c r="AB166" s="28" t="str">
        <f>[1]RO!B$505</f>
        <v>1.(c)</v>
      </c>
      <c r="AC166" s="31" t="str">
        <f>[1]RO!C$505</f>
        <v>SC COLTERM SA</v>
      </c>
      <c r="AD166" s="31" t="str">
        <f>[1]RO!D$505</f>
        <v>SC COLTERM SA - CET SUD</v>
      </c>
      <c r="AE166" s="31">
        <f>[1]RO!E$505</f>
        <v>167418</v>
      </c>
      <c r="AF166" s="31" t="str">
        <f>[1]RO!F$505</f>
        <v>Calea Sagului nr. 201</v>
      </c>
      <c r="AG166" s="31" t="str">
        <f>[1]RO!G$505</f>
        <v/>
      </c>
      <c r="AH166" s="31" t="str">
        <f>[1]RO!H$505</f>
        <v>Timisoara</v>
      </c>
      <c r="AI166" s="31" t="str">
        <f>[1]RO!I$505</f>
        <v>300517</v>
      </c>
      <c r="AJ166" s="31">
        <f>[1]RO!J$505</f>
        <v>535</v>
      </c>
      <c r="AK166" s="31">
        <f>[1]RO!K$505</f>
        <v>2520</v>
      </c>
      <c r="AL166" s="31">
        <f>[1]RO!L$505</f>
        <v>0</v>
      </c>
      <c r="AM166" s="31">
        <f>[1]RO!M$505</f>
        <v>0</v>
      </c>
      <c r="AN166" s="42" t="s">
        <v>810</v>
      </c>
    </row>
    <row r="167" spans="1:41" s="31" customFormat="1">
      <c r="A167" s="4" t="s">
        <v>9797</v>
      </c>
      <c r="B167" s="4">
        <v>2012</v>
      </c>
      <c r="C167" s="4" t="s">
        <v>10478</v>
      </c>
      <c r="D167" s="4" t="s">
        <v>10479</v>
      </c>
      <c r="E167" s="4" t="s">
        <v>213</v>
      </c>
      <c r="F167" s="4">
        <v>44</v>
      </c>
      <c r="G167" s="4" t="s">
        <v>10480</v>
      </c>
      <c r="H167" s="4" t="s">
        <v>10481</v>
      </c>
      <c r="I167" s="4" t="s">
        <v>6</v>
      </c>
      <c r="J167" s="4" t="s">
        <v>470</v>
      </c>
      <c r="K167" s="4">
        <v>327</v>
      </c>
      <c r="L167" s="4" t="s">
        <v>8</v>
      </c>
      <c r="M167" s="4">
        <v>0</v>
      </c>
      <c r="N167" s="4">
        <v>0</v>
      </c>
      <c r="O167" s="4">
        <v>0</v>
      </c>
      <c r="P167" s="4">
        <v>4321.8999999999996</v>
      </c>
      <c r="Q167" s="4">
        <v>0</v>
      </c>
      <c r="R167" s="4">
        <v>2.72</v>
      </c>
      <c r="S167" s="4">
        <v>258.80900000000003</v>
      </c>
      <c r="T167" s="4">
        <v>2.83</v>
      </c>
      <c r="U167" s="4"/>
      <c r="V167" s="4"/>
      <c r="W167" s="4"/>
      <c r="X167" s="4"/>
      <c r="Y167" s="4"/>
      <c r="Z167" s="4"/>
      <c r="AA167" s="4"/>
      <c r="AB167" s="41" t="str">
        <f>[1]RO!B$514</f>
        <v>4.(b).(v)</v>
      </c>
      <c r="AC167" s="24" t="str">
        <f>[1]RO!C$514</f>
        <v>SC ALRO SA</v>
      </c>
      <c r="AD167" s="24" t="str">
        <f>[1]RO!D$514</f>
        <v>SC ALUM SA</v>
      </c>
      <c r="AE167" s="24">
        <f>[1]RO!E$514</f>
        <v>167343</v>
      </c>
      <c r="AF167" s="24" t="str">
        <f>[1]RO!F$514</f>
        <v xml:space="preserve"> Isaccei nr.82</v>
      </c>
      <c r="AG167" s="24" t="str">
        <f>[1]RO!G$514</f>
        <v/>
      </c>
      <c r="AH167" s="24" t="str">
        <f>[1]RO!H$514</f>
        <v>Tulcea</v>
      </c>
      <c r="AI167" s="24" t="str">
        <f>[1]RO!I$514</f>
        <v>820228</v>
      </c>
      <c r="AJ167" s="24">
        <f>[1]RO!J$514</f>
        <v>282</v>
      </c>
      <c r="AK167" s="24">
        <f>[1]RO!K$514</f>
        <v>0</v>
      </c>
      <c r="AL167" s="24">
        <f>[1]RO!L$514</f>
        <v>0</v>
      </c>
      <c r="AM167" s="24">
        <f>[1]RO!M$514</f>
        <v>299</v>
      </c>
      <c r="AN167" s="23" t="s">
        <v>810</v>
      </c>
      <c r="AO167" s="24"/>
    </row>
    <row r="168" spans="1:41" s="67" customFormat="1">
      <c r="A168" s="1" t="s">
        <v>9797</v>
      </c>
      <c r="B168" s="1">
        <v>2012</v>
      </c>
      <c r="C168" s="1" t="s">
        <v>10482</v>
      </c>
      <c r="D168" s="1" t="s">
        <v>10483</v>
      </c>
      <c r="E168" s="1" t="s">
        <v>217</v>
      </c>
      <c r="F168" s="1">
        <v>45</v>
      </c>
      <c r="G168" s="1" t="s">
        <v>10484</v>
      </c>
      <c r="H168" s="1" t="s">
        <v>10481</v>
      </c>
      <c r="I168" s="1" t="s">
        <v>6</v>
      </c>
      <c r="J168" s="1" t="s">
        <v>202</v>
      </c>
      <c r="K168" s="1">
        <v>58</v>
      </c>
      <c r="L168" s="1" t="s">
        <v>8</v>
      </c>
      <c r="M168" s="1">
        <v>0</v>
      </c>
      <c r="N168" s="1">
        <v>0</v>
      </c>
      <c r="O168" s="1">
        <v>0</v>
      </c>
      <c r="P168" s="1">
        <v>318.08</v>
      </c>
      <c r="Q168" s="1">
        <v>0</v>
      </c>
      <c r="R168" s="1">
        <v>0.124</v>
      </c>
      <c r="S168" s="1">
        <v>28.309000000000001</v>
      </c>
      <c r="T168" s="1">
        <v>0.28699999999999998</v>
      </c>
      <c r="U168" s="1"/>
      <c r="V168" s="1"/>
      <c r="W168" s="1"/>
      <c r="X168" s="1"/>
      <c r="Y168" s="1"/>
      <c r="Z168" s="1"/>
      <c r="AA168" s="1"/>
      <c r="AB168" s="40"/>
      <c r="AC168" s="35"/>
      <c r="AD168" s="35"/>
      <c r="AE168" s="35"/>
      <c r="AF168" s="35"/>
      <c r="AG168" s="35"/>
      <c r="AH168" s="35"/>
      <c r="AI168" s="35"/>
      <c r="AJ168" s="35"/>
      <c r="AK168" s="35"/>
      <c r="AL168" s="35"/>
      <c r="AM168" s="35"/>
      <c r="AN168" s="37"/>
      <c r="AO168" s="35"/>
    </row>
    <row r="169" spans="1:41" s="31" customFormat="1">
      <c r="A169" s="4" t="s">
        <v>9797</v>
      </c>
      <c r="B169" s="4">
        <v>2012</v>
      </c>
      <c r="C169" s="4" t="s">
        <v>10650</v>
      </c>
      <c r="D169" s="4" t="s">
        <v>10651</v>
      </c>
      <c r="E169" s="4" t="s">
        <v>401</v>
      </c>
      <c r="F169" s="4">
        <v>87</v>
      </c>
      <c r="G169" s="4" t="s">
        <v>10652</v>
      </c>
      <c r="H169" s="4" t="s">
        <v>10653</v>
      </c>
      <c r="I169" s="4" t="s">
        <v>6</v>
      </c>
      <c r="J169" s="4" t="s">
        <v>476</v>
      </c>
      <c r="K169" s="4">
        <v>789</v>
      </c>
      <c r="L169" s="4" t="s">
        <v>8</v>
      </c>
      <c r="M169" s="4">
        <v>0</v>
      </c>
      <c r="N169" s="4">
        <v>14536.28</v>
      </c>
      <c r="O169" s="4">
        <v>53.68</v>
      </c>
      <c r="P169" s="4">
        <v>324.07</v>
      </c>
      <c r="Q169" s="4">
        <v>0</v>
      </c>
      <c r="R169" s="4">
        <v>17186.2</v>
      </c>
      <c r="S169" s="4">
        <v>2980.9</v>
      </c>
      <c r="T169" s="4">
        <v>421.36</v>
      </c>
      <c r="U169" s="4" t="s">
        <v>10654</v>
      </c>
      <c r="V169" s="4"/>
      <c r="W169" s="4"/>
      <c r="X169" s="4"/>
      <c r="Y169" s="4"/>
      <c r="Z169" s="4"/>
      <c r="AA169" s="4"/>
      <c r="AB169" s="28" t="str">
        <f>[1]RO!B$519</f>
        <v>1.(c)</v>
      </c>
      <c r="AC169" s="31" t="str">
        <f>[1]RO!C$519</f>
        <v>SC COMPLEXUL ENERGETIC OLTENIA SA</v>
      </c>
      <c r="AD169" s="31" t="str">
        <f>[1]RO!D$519</f>
        <v>SUCURSALA ELECTROCENTRALE TURCENI</v>
      </c>
      <c r="AE169" s="31">
        <f>[1]RO!E$519</f>
        <v>167389</v>
      </c>
      <c r="AF169" s="31" t="str">
        <f>[1]RO!F$519</f>
        <v>Uzinei nr.1</v>
      </c>
      <c r="AG169" s="31" t="str">
        <f>[1]RO!G$519</f>
        <v/>
      </c>
      <c r="AH169" s="31" t="str">
        <f>[1]RO!H$519</f>
        <v>Turceni</v>
      </c>
      <c r="AI169" s="31" t="str">
        <f>[1]RO!I$519</f>
        <v>217520</v>
      </c>
      <c r="AJ169" s="31">
        <f>[1]RO!J$519</f>
        <v>14700</v>
      </c>
      <c r="AK169" s="31">
        <f>[1]RO!K$519</f>
        <v>37500</v>
      </c>
      <c r="AL169" s="31">
        <f>[1]RO!L$519</f>
        <v>1040</v>
      </c>
      <c r="AM169" s="31">
        <f>[1]RO!M$519</f>
        <v>6410</v>
      </c>
      <c r="AN169" s="42" t="s">
        <v>810</v>
      </c>
    </row>
    <row r="170" spans="1:41" s="31" customFormat="1">
      <c r="A170" s="4" t="s">
        <v>9797</v>
      </c>
      <c r="B170" s="4">
        <v>2012</v>
      </c>
      <c r="C170" s="4" t="s">
        <v>10655</v>
      </c>
      <c r="D170" s="4" t="s">
        <v>10656</v>
      </c>
      <c r="E170" s="4" t="s">
        <v>405</v>
      </c>
      <c r="F170" s="4">
        <v>88</v>
      </c>
      <c r="G170" s="4" t="s">
        <v>10657</v>
      </c>
      <c r="H170" s="4" t="s">
        <v>10653</v>
      </c>
      <c r="I170" s="4" t="s">
        <v>6</v>
      </c>
      <c r="J170" s="4" t="s">
        <v>476</v>
      </c>
      <c r="K170" s="4">
        <v>1578</v>
      </c>
      <c r="L170" s="4" t="s">
        <v>8</v>
      </c>
      <c r="M170" s="4">
        <v>0</v>
      </c>
      <c r="N170" s="4">
        <v>14770.62</v>
      </c>
      <c r="O170" s="4">
        <v>80.8</v>
      </c>
      <c r="P170" s="4">
        <v>413.85</v>
      </c>
      <c r="Q170" s="4">
        <v>0</v>
      </c>
      <c r="R170" s="4">
        <v>18844.37</v>
      </c>
      <c r="S170" s="4">
        <v>7339.35</v>
      </c>
      <c r="T170" s="4">
        <v>520.09</v>
      </c>
      <c r="U170" s="4" t="s">
        <v>10658</v>
      </c>
      <c r="V170" s="4"/>
      <c r="W170" s="4"/>
      <c r="X170" s="4"/>
      <c r="Y170" s="4"/>
      <c r="Z170" s="4"/>
      <c r="AA170" s="4"/>
      <c r="AB170" s="28" t="str">
        <f>[1]RO!B$519</f>
        <v>1.(c)</v>
      </c>
      <c r="AC170" s="31" t="str">
        <f>[1]RO!C$519</f>
        <v>SC COMPLEXUL ENERGETIC OLTENIA SA</v>
      </c>
      <c r="AD170" s="31" t="str">
        <f>[1]RO!D$519</f>
        <v>SUCURSALA ELECTROCENTRALE TURCENI</v>
      </c>
      <c r="AE170" s="31">
        <f>[1]RO!E$519</f>
        <v>167389</v>
      </c>
      <c r="AF170" s="31" t="str">
        <f>[1]RO!F$519</f>
        <v>Uzinei nr.1</v>
      </c>
      <c r="AG170" s="31" t="str">
        <f>[1]RO!G$519</f>
        <v/>
      </c>
      <c r="AH170" s="31" t="str">
        <f>[1]RO!H$519</f>
        <v>Turceni</v>
      </c>
      <c r="AI170" s="31" t="str">
        <f>[1]RO!I$519</f>
        <v>217520</v>
      </c>
      <c r="AJ170" s="31">
        <f>[1]RO!J$519</f>
        <v>14700</v>
      </c>
      <c r="AK170" s="31">
        <f>[1]RO!K$519</f>
        <v>37500</v>
      </c>
      <c r="AL170" s="31">
        <f>[1]RO!L$519</f>
        <v>1040</v>
      </c>
      <c r="AM170" s="31">
        <f>[1]RO!M$519</f>
        <v>6410</v>
      </c>
      <c r="AN170" s="42" t="s">
        <v>810</v>
      </c>
    </row>
    <row r="171" spans="1:41" s="31" customFormat="1">
      <c r="A171" s="4" t="s">
        <v>9797</v>
      </c>
      <c r="B171" s="4">
        <v>2012</v>
      </c>
      <c r="C171" s="4" t="s">
        <v>10659</v>
      </c>
      <c r="D171" s="4" t="s">
        <v>10660</v>
      </c>
      <c r="E171" s="4" t="s">
        <v>409</v>
      </c>
      <c r="F171" s="4">
        <v>89</v>
      </c>
      <c r="G171" s="4" t="s">
        <v>10661</v>
      </c>
      <c r="H171" s="4" t="s">
        <v>10653</v>
      </c>
      <c r="I171" s="4" t="s">
        <v>6</v>
      </c>
      <c r="J171" s="4" t="s">
        <v>476</v>
      </c>
      <c r="K171" s="4">
        <v>1578</v>
      </c>
      <c r="L171" s="4" t="s">
        <v>8</v>
      </c>
      <c r="M171" s="4">
        <v>0</v>
      </c>
      <c r="N171" s="4">
        <v>22026.68</v>
      </c>
      <c r="O171" s="4">
        <v>34.94</v>
      </c>
      <c r="P171" s="4">
        <v>381.75</v>
      </c>
      <c r="Q171" s="4">
        <v>0</v>
      </c>
      <c r="R171" s="4">
        <v>1304.23</v>
      </c>
      <c r="S171" s="4">
        <v>4371.88</v>
      </c>
      <c r="T171" s="4">
        <v>91.36</v>
      </c>
      <c r="U171" s="4" t="s">
        <v>10662</v>
      </c>
      <c r="V171" s="4"/>
      <c r="W171" s="4"/>
      <c r="X171" s="4"/>
      <c r="Y171" s="4"/>
      <c r="Z171" s="4"/>
      <c r="AA171" s="4"/>
      <c r="AB171" s="28" t="str">
        <f>[1]RO!B$519</f>
        <v>1.(c)</v>
      </c>
      <c r="AC171" s="31" t="str">
        <f>[1]RO!C$519</f>
        <v>SC COMPLEXUL ENERGETIC OLTENIA SA</v>
      </c>
      <c r="AD171" s="31" t="str">
        <f>[1]RO!D$519</f>
        <v>SUCURSALA ELECTROCENTRALE TURCENI</v>
      </c>
      <c r="AE171" s="31">
        <f>[1]RO!E$519</f>
        <v>167389</v>
      </c>
      <c r="AF171" s="31" t="str">
        <f>[1]RO!F$519</f>
        <v>Uzinei nr.1</v>
      </c>
      <c r="AG171" s="31" t="str">
        <f>[1]RO!G$519</f>
        <v/>
      </c>
      <c r="AH171" s="31" t="str">
        <f>[1]RO!H$519</f>
        <v>Turceni</v>
      </c>
      <c r="AI171" s="31" t="str">
        <f>[1]RO!I$519</f>
        <v>217520</v>
      </c>
      <c r="AJ171" s="31">
        <f>[1]RO!J$519</f>
        <v>14700</v>
      </c>
      <c r="AK171" s="31">
        <f>[1]RO!K$519</f>
        <v>37500</v>
      </c>
      <c r="AL171" s="31">
        <f>[1]RO!L$519</f>
        <v>1040</v>
      </c>
      <c r="AM171" s="31">
        <f>[1]RO!M$519</f>
        <v>6410</v>
      </c>
      <c r="AN171" s="23" t="s">
        <v>810</v>
      </c>
      <c r="AO171" s="24"/>
    </row>
    <row r="172" spans="1:41" s="31" customFormat="1">
      <c r="A172" s="4" t="s">
        <v>9797</v>
      </c>
      <c r="B172" s="4">
        <v>2012</v>
      </c>
      <c r="C172" s="4" t="s">
        <v>10663</v>
      </c>
      <c r="D172" s="4" t="s">
        <v>10664</v>
      </c>
      <c r="E172" s="4" t="s">
        <v>413</v>
      </c>
      <c r="F172" s="4">
        <v>90</v>
      </c>
      <c r="G172" s="4" t="s">
        <v>10665</v>
      </c>
      <c r="H172" s="4" t="s">
        <v>10653</v>
      </c>
      <c r="I172" s="4" t="s">
        <v>6</v>
      </c>
      <c r="J172" s="4" t="s">
        <v>476</v>
      </c>
      <c r="K172" s="4">
        <v>789</v>
      </c>
      <c r="L172" s="4" t="s">
        <v>8</v>
      </c>
      <c r="M172" s="4">
        <v>0</v>
      </c>
      <c r="N172" s="4">
        <v>158.62</v>
      </c>
      <c r="O172" s="4">
        <v>0.36</v>
      </c>
      <c r="P172" s="4">
        <v>3.78</v>
      </c>
      <c r="Q172" s="4">
        <v>0</v>
      </c>
      <c r="R172" s="4">
        <v>185.34</v>
      </c>
      <c r="S172" s="4">
        <v>32.56</v>
      </c>
      <c r="T172" s="4">
        <v>4.54</v>
      </c>
      <c r="U172" s="4" t="s">
        <v>10666</v>
      </c>
      <c r="V172" s="4"/>
      <c r="W172" s="4"/>
      <c r="X172" s="4"/>
      <c r="Y172" s="4"/>
      <c r="Z172" s="4"/>
      <c r="AA172" s="4"/>
      <c r="AB172" s="28" t="str">
        <f>[1]RO!B$519</f>
        <v>1.(c)</v>
      </c>
      <c r="AC172" s="31" t="str">
        <f>[1]RO!C$519</f>
        <v>SC COMPLEXUL ENERGETIC OLTENIA SA</v>
      </c>
      <c r="AD172" s="31" t="str">
        <f>[1]RO!D$519</f>
        <v>SUCURSALA ELECTROCENTRALE TURCENI</v>
      </c>
      <c r="AE172" s="31">
        <f>[1]RO!E$519</f>
        <v>167389</v>
      </c>
      <c r="AF172" s="31" t="str">
        <f>[1]RO!F$519</f>
        <v>Uzinei nr.1</v>
      </c>
      <c r="AG172" s="31" t="str">
        <f>[1]RO!G$519</f>
        <v/>
      </c>
      <c r="AH172" s="31" t="str">
        <f>[1]RO!H$519</f>
        <v>Turceni</v>
      </c>
      <c r="AI172" s="31" t="str">
        <f>[1]RO!I$519</f>
        <v>217520</v>
      </c>
      <c r="AJ172" s="31">
        <f>[1]RO!J$519</f>
        <v>14700</v>
      </c>
      <c r="AK172" s="31">
        <f>[1]RO!K$519</f>
        <v>37500</v>
      </c>
      <c r="AL172" s="31">
        <f>[1]RO!L$519</f>
        <v>1040</v>
      </c>
      <c r="AM172" s="31">
        <f>[1]RO!M$519</f>
        <v>6410</v>
      </c>
      <c r="AN172" s="23" t="s">
        <v>810</v>
      </c>
      <c r="AO172" s="24"/>
    </row>
    <row r="173" spans="1:41" s="67" customFormat="1">
      <c r="A173" s="1" t="s">
        <v>9797</v>
      </c>
      <c r="B173" s="1">
        <v>2012</v>
      </c>
      <c r="C173" s="1" t="s">
        <v>10610</v>
      </c>
      <c r="D173" s="1" t="s">
        <v>10611</v>
      </c>
      <c r="E173" s="1" t="s">
        <v>363</v>
      </c>
      <c r="F173" s="1">
        <v>78</v>
      </c>
      <c r="G173" s="1" t="s">
        <v>10612</v>
      </c>
      <c r="H173" s="1" t="s">
        <v>10613</v>
      </c>
      <c r="I173" s="1" t="s">
        <v>6</v>
      </c>
      <c r="J173" s="1" t="s">
        <v>202</v>
      </c>
      <c r="K173" s="1">
        <v>58</v>
      </c>
      <c r="L173" s="1" t="s">
        <v>8</v>
      </c>
      <c r="M173" s="1">
        <v>0</v>
      </c>
      <c r="N173" s="1">
        <v>0</v>
      </c>
      <c r="O173" s="1">
        <v>0</v>
      </c>
      <c r="P173" s="1">
        <v>0</v>
      </c>
      <c r="Q173" s="1">
        <v>0</v>
      </c>
      <c r="R173" s="1">
        <v>0</v>
      </c>
      <c r="S173" s="1">
        <v>0</v>
      </c>
      <c r="T173" s="1">
        <v>0</v>
      </c>
      <c r="U173" s="1" t="s">
        <v>10614</v>
      </c>
      <c r="V173" s="1"/>
      <c r="W173" s="1"/>
      <c r="X173" s="1"/>
      <c r="Y173" s="1"/>
      <c r="Z173" s="1"/>
      <c r="AA173" s="1"/>
      <c r="AB173" s="95"/>
      <c r="AN173" s="98"/>
    </row>
    <row r="174" spans="1:41" s="67" customFormat="1">
      <c r="A174" s="1" t="s">
        <v>9797</v>
      </c>
      <c r="B174" s="1">
        <v>2012</v>
      </c>
      <c r="C174" s="1" t="s">
        <v>10615</v>
      </c>
      <c r="D174" s="1" t="s">
        <v>10616</v>
      </c>
      <c r="E174" s="1" t="s">
        <v>367</v>
      </c>
      <c r="F174" s="1">
        <v>79</v>
      </c>
      <c r="G174" s="1" t="s">
        <v>10617</v>
      </c>
      <c r="H174" s="1" t="s">
        <v>10613</v>
      </c>
      <c r="I174" s="1" t="s">
        <v>6</v>
      </c>
      <c r="J174" s="1" t="s">
        <v>202</v>
      </c>
      <c r="K174" s="1">
        <v>58</v>
      </c>
      <c r="L174" s="1" t="s">
        <v>8</v>
      </c>
      <c r="M174" s="1">
        <v>0</v>
      </c>
      <c r="N174" s="1">
        <v>0</v>
      </c>
      <c r="O174" s="1">
        <v>0</v>
      </c>
      <c r="P174" s="1">
        <v>0</v>
      </c>
      <c r="Q174" s="1">
        <v>0</v>
      </c>
      <c r="R174" s="1">
        <v>0</v>
      </c>
      <c r="S174" s="1">
        <v>0</v>
      </c>
      <c r="T174" s="1">
        <v>0</v>
      </c>
      <c r="U174" s="1" t="s">
        <v>10618</v>
      </c>
      <c r="V174" s="1"/>
      <c r="W174" s="1"/>
      <c r="X174" s="1"/>
      <c r="Y174" s="1"/>
      <c r="Z174" s="1"/>
      <c r="AA174" s="1"/>
      <c r="AB174" s="95"/>
      <c r="AN174" s="98"/>
    </row>
    <row r="175" spans="1:41" s="67" customFormat="1">
      <c r="A175" s="1" t="s">
        <v>9797</v>
      </c>
      <c r="B175" s="1">
        <v>2012</v>
      </c>
      <c r="C175" s="1" t="s">
        <v>10559</v>
      </c>
      <c r="D175" s="1" t="s">
        <v>10560</v>
      </c>
      <c r="E175" s="1" t="s">
        <v>305</v>
      </c>
      <c r="F175" s="1">
        <v>65</v>
      </c>
      <c r="G175" s="1" t="s">
        <v>10561</v>
      </c>
      <c r="H175" s="1" t="s">
        <v>10562</v>
      </c>
      <c r="I175" s="1" t="s">
        <v>6</v>
      </c>
      <c r="J175" s="1" t="s">
        <v>470</v>
      </c>
      <c r="K175" s="1">
        <v>132</v>
      </c>
      <c r="L175" s="1" t="s">
        <v>8</v>
      </c>
      <c r="M175" s="1">
        <v>0</v>
      </c>
      <c r="N175" s="1">
        <v>0</v>
      </c>
      <c r="O175" s="1">
        <v>0</v>
      </c>
      <c r="P175" s="1">
        <v>0</v>
      </c>
      <c r="Q175" s="1">
        <v>0</v>
      </c>
      <c r="R175" s="1">
        <v>0</v>
      </c>
      <c r="S175" s="1">
        <v>0</v>
      </c>
      <c r="T175" s="1">
        <v>0</v>
      </c>
      <c r="U175" s="1" t="s">
        <v>10563</v>
      </c>
      <c r="V175" s="1"/>
      <c r="W175" s="1"/>
      <c r="X175" s="1"/>
      <c r="Y175" s="1"/>
      <c r="Z175" s="1"/>
      <c r="AA175" s="1"/>
      <c r="AB175" s="95"/>
      <c r="AN175" s="98"/>
    </row>
    <row r="176" spans="1:41" s="67" customFormat="1">
      <c r="A176" s="1" t="s">
        <v>9797</v>
      </c>
      <c r="B176" s="1">
        <v>2012</v>
      </c>
      <c r="C176" s="1" t="s">
        <v>10394</v>
      </c>
      <c r="D176" s="1" t="s">
        <v>10395</v>
      </c>
      <c r="E176" s="1" t="s">
        <v>99</v>
      </c>
      <c r="F176" s="1">
        <v>19</v>
      </c>
      <c r="G176" s="1" t="s">
        <v>10396</v>
      </c>
      <c r="H176" s="1" t="s">
        <v>10397</v>
      </c>
      <c r="I176" s="1" t="s">
        <v>14</v>
      </c>
      <c r="J176" s="1" t="s">
        <v>202</v>
      </c>
      <c r="K176" s="1">
        <v>85.5</v>
      </c>
      <c r="L176" s="1" t="s">
        <v>8</v>
      </c>
      <c r="M176" s="1">
        <v>0</v>
      </c>
      <c r="N176" s="1">
        <v>0</v>
      </c>
      <c r="O176" s="1">
        <v>0</v>
      </c>
      <c r="P176" s="1">
        <v>0</v>
      </c>
      <c r="Q176" s="1">
        <v>0</v>
      </c>
      <c r="R176" s="1">
        <v>0</v>
      </c>
      <c r="S176" s="1">
        <v>0</v>
      </c>
      <c r="T176" s="1">
        <v>0</v>
      </c>
      <c r="U176" s="1"/>
      <c r="V176" s="1"/>
      <c r="W176" s="1"/>
      <c r="X176" s="1"/>
      <c r="Y176" s="1"/>
      <c r="Z176" s="1"/>
      <c r="AA176" s="1"/>
      <c r="AB176" s="95"/>
      <c r="AN176" s="98"/>
    </row>
    <row r="177" spans="1:41" s="31" customFormat="1">
      <c r="A177" s="4" t="s">
        <v>9797</v>
      </c>
      <c r="B177" s="4">
        <v>2012</v>
      </c>
      <c r="C177" s="4" t="s">
        <v>10773</v>
      </c>
      <c r="D177" s="4" t="s">
        <v>10774</v>
      </c>
      <c r="E177" s="4" t="s">
        <v>1910</v>
      </c>
      <c r="F177" s="4">
        <v>122</v>
      </c>
      <c r="G177" s="4" t="s">
        <v>10775</v>
      </c>
      <c r="H177" s="4" t="s">
        <v>10776</v>
      </c>
      <c r="I177" s="4" t="s">
        <v>6</v>
      </c>
      <c r="J177" s="4" t="s">
        <v>15</v>
      </c>
      <c r="K177" s="4">
        <v>587</v>
      </c>
      <c r="L177" s="4" t="s">
        <v>8</v>
      </c>
      <c r="M177" s="4">
        <v>0</v>
      </c>
      <c r="N177" s="4">
        <v>10398.43</v>
      </c>
      <c r="O177" s="4">
        <v>0</v>
      </c>
      <c r="P177" s="4">
        <v>177.37</v>
      </c>
      <c r="Q177" s="4">
        <v>0</v>
      </c>
      <c r="R177" s="4">
        <v>13099.4</v>
      </c>
      <c r="S177" s="4">
        <v>547.98</v>
      </c>
      <c r="T177" s="4">
        <v>59.66</v>
      </c>
      <c r="U177" s="4"/>
      <c r="V177" s="4"/>
      <c r="W177" s="4"/>
      <c r="X177" s="4"/>
      <c r="Y177" s="4"/>
      <c r="Z177" s="4"/>
      <c r="AA177" s="4"/>
      <c r="AB177" s="28" t="str">
        <f>[1]RO!B$544</f>
        <v>1.(c)</v>
      </c>
      <c r="AC177" s="31" t="str">
        <f>[1]RO!C$544</f>
        <v>S.C.P.E.E.T. Electrocentrale Paroseni .S.A.</v>
      </c>
      <c r="AD177" s="31" t="str">
        <f>[1]RO!D$544</f>
        <v>SCPEET Electrocentrale Paroseni SA</v>
      </c>
      <c r="AE177" s="31">
        <f>[1]RO!E$544</f>
        <v>167411</v>
      </c>
      <c r="AF177" s="31" t="str">
        <f>[1]RO!F$544</f>
        <v>Paroseni nr. 20</v>
      </c>
      <c r="AG177" s="31" t="str">
        <f>[1]RO!G$544</f>
        <v/>
      </c>
      <c r="AH177" s="31" t="str">
        <f>[1]RO!H$544</f>
        <v>VULCAN</v>
      </c>
      <c r="AI177" s="31" t="str">
        <f>[1]RO!I$544</f>
        <v>336200</v>
      </c>
      <c r="AJ177" s="31">
        <f>[1]RO!J$544</f>
        <v>548</v>
      </c>
      <c r="AK177" s="31">
        <f>[1]RO!K$544</f>
        <v>13100</v>
      </c>
      <c r="AL177" s="31">
        <f>[1]RO!L$544</f>
        <v>59.7</v>
      </c>
      <c r="AM177" s="31">
        <f>[1]RO!M$544</f>
        <v>969</v>
      </c>
      <c r="AN177" s="42" t="s">
        <v>810</v>
      </c>
    </row>
    <row r="178" spans="1:41" s="32" customFormat="1" ht="15" thickBot="1">
      <c r="A178" s="33" t="s">
        <v>9797</v>
      </c>
      <c r="B178" s="33">
        <v>2012</v>
      </c>
      <c r="C178" s="33" t="s">
        <v>10769</v>
      </c>
      <c r="D178" s="33" t="s">
        <v>10770</v>
      </c>
      <c r="E178" s="33" t="s">
        <v>1906</v>
      </c>
      <c r="F178" s="33">
        <v>121</v>
      </c>
      <c r="G178" s="33" t="s">
        <v>10771</v>
      </c>
      <c r="H178" s="33" t="s">
        <v>10772</v>
      </c>
      <c r="I178" s="33" t="s">
        <v>6</v>
      </c>
      <c r="J178" s="33" t="s">
        <v>15</v>
      </c>
      <c r="K178" s="33">
        <v>540</v>
      </c>
      <c r="L178" s="33" t="s">
        <v>8</v>
      </c>
      <c r="M178" s="33">
        <v>0</v>
      </c>
      <c r="N178" s="33">
        <v>0</v>
      </c>
      <c r="O178" s="33">
        <v>0</v>
      </c>
      <c r="P178" s="33">
        <v>0</v>
      </c>
      <c r="Q178" s="33">
        <v>0</v>
      </c>
      <c r="R178" s="33">
        <v>0</v>
      </c>
      <c r="S178" s="33">
        <v>0</v>
      </c>
      <c r="T178" s="33">
        <v>0</v>
      </c>
      <c r="U178" s="33"/>
      <c r="V178" s="33"/>
      <c r="W178" s="33"/>
      <c r="X178" s="33"/>
      <c r="Y178" s="33"/>
      <c r="Z178" s="33"/>
      <c r="AA178" s="33"/>
      <c r="AB178" s="34" t="str">
        <f>[1]RO!B$544</f>
        <v>1.(c)</v>
      </c>
      <c r="AC178" s="32" t="str">
        <f>[1]RO!C$544</f>
        <v>S.C.P.E.E.T. Electrocentrale Paroseni .S.A.</v>
      </c>
      <c r="AD178" s="32" t="str">
        <f>[1]RO!D$544</f>
        <v>SCPEET Electrocentrale Paroseni SA</v>
      </c>
      <c r="AE178" s="32">
        <f>[1]RO!E$544</f>
        <v>167411</v>
      </c>
      <c r="AF178" s="32" t="str">
        <f>[1]RO!F$544</f>
        <v>Paroseni nr. 20</v>
      </c>
      <c r="AG178" s="32" t="str">
        <f>[1]RO!G$544</f>
        <v/>
      </c>
      <c r="AH178" s="32" t="str">
        <f>[1]RO!H$544</f>
        <v>VULCAN</v>
      </c>
      <c r="AI178" s="32" t="str">
        <f>[1]RO!I$544</f>
        <v>336200</v>
      </c>
      <c r="AJ178" s="32">
        <f>[1]RO!J$544</f>
        <v>548</v>
      </c>
      <c r="AK178" s="32">
        <f>[1]RO!K$544</f>
        <v>13100</v>
      </c>
      <c r="AL178" s="32">
        <f>[1]RO!L$544</f>
        <v>59.7</v>
      </c>
      <c r="AM178" s="32">
        <f>[1]RO!M$544</f>
        <v>969</v>
      </c>
      <c r="AN178" s="42" t="s">
        <v>810</v>
      </c>
      <c r="AO178" s="31"/>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48">
        <f>COUNTA($AN$3:$AN$178)+COUNTBLANK($AN$3:$AN$178)</f>
        <v>176</v>
      </c>
      <c r="AO179" s="49" t="s">
        <v>4171</v>
      </c>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50">
        <f>COUNTIF($AN$3:$AN$178,"p")</f>
        <v>0</v>
      </c>
      <c r="AO180" s="51" t="s">
        <v>808</v>
      </c>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50">
        <f>COUNTIF($AN$3:$AN$178,"n")</f>
        <v>112</v>
      </c>
      <c r="AO181" s="51" t="s">
        <v>810</v>
      </c>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50">
        <f>COUNTIF($AN$3:$AN$178,"m")</f>
        <v>10</v>
      </c>
      <c r="AO182" s="51" t="s">
        <v>809</v>
      </c>
    </row>
    <row r="183" spans="1:41" s="67" customFormat="1" ht="15" thickBo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52">
        <f>COUNTIF($AN$3:$AN$178,"l")</f>
        <v>3</v>
      </c>
      <c r="AO183" s="53" t="s">
        <v>12971</v>
      </c>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178">
    <sortCondition ref="H3:H178"/>
  </sortState>
  <mergeCells count="3">
    <mergeCell ref="A1:H1"/>
    <mergeCell ref="AC1:AI1"/>
    <mergeCell ref="AN1:AN2"/>
  </mergeCells>
  <pageMargins left="0.7" right="0.7" top="0.78740157499999996" bottom="0.78740157499999996" header="0.3" footer="0.3"/>
  <legacyDrawing r:id="rId1"/>
</worksheet>
</file>

<file path=xl/worksheets/sheet24.xml><?xml version="1.0" encoding="utf-8"?>
<worksheet xmlns="http://schemas.openxmlformats.org/spreadsheetml/2006/main" xmlns:r="http://schemas.openxmlformats.org/officeDocument/2006/relationships">
  <dimension ref="A1:AP196"/>
  <sheetViews>
    <sheetView topLeftCell="A123" zoomScale="85" zoomScaleNormal="85" workbookViewId="0">
      <selection activeCell="A159" sqref="A159"/>
    </sheetView>
  </sheetViews>
  <sheetFormatPr defaultColWidth="11.5546875" defaultRowHeight="14.4"/>
  <cols>
    <col min="1" max="1" width="3" customWidth="1"/>
    <col min="2" max="3" width="5.33203125" customWidth="1"/>
    <col min="4" max="4" width="9.33203125" customWidth="1"/>
    <col min="5" max="5" width="8" customWidth="1"/>
    <col min="6" max="6" width="3.88671875" customWidth="1"/>
    <col min="7" max="7" width="24" customWidth="1"/>
    <col min="8" max="8" width="23.554687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7.44140625" customWidth="1"/>
    <col min="20" max="20" width="11.44140625" customWidth="1"/>
    <col min="21" max="27" width="11.44140625" style="20" customWidth="1"/>
    <col min="28" max="28" width="4.5546875" style="12" customWidth="1"/>
    <col min="29" max="30" width="12.88671875" style="20" customWidth="1"/>
    <col min="31" max="31" width="4.5546875" style="20" customWidth="1"/>
    <col min="32" max="32" width="10.88671875" style="20" customWidth="1"/>
    <col min="33" max="33" width="4.88671875" style="20" customWidth="1"/>
    <col min="34" max="39" width="10.88671875" style="20" customWidth="1"/>
    <col min="40" max="40" width="13.6640625" style="8" customWidth="1"/>
  </cols>
  <sheetData>
    <row r="1" spans="1:42"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2"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2" s="24" customFormat="1">
      <c r="A3" s="4" t="s">
        <v>9798</v>
      </c>
      <c r="B3" s="4">
        <v>2012</v>
      </c>
      <c r="C3" s="4" t="s">
        <v>10988</v>
      </c>
      <c r="D3" s="4" t="s">
        <v>10989</v>
      </c>
      <c r="E3" s="4" t="s">
        <v>45</v>
      </c>
      <c r="F3" s="4">
        <v>8</v>
      </c>
      <c r="G3" s="4" t="s">
        <v>10990</v>
      </c>
      <c r="H3" s="4" t="s">
        <v>10991</v>
      </c>
      <c r="I3" s="4"/>
      <c r="J3" s="4"/>
      <c r="K3" s="4">
        <v>225</v>
      </c>
      <c r="L3" s="4"/>
      <c r="M3" s="4">
        <v>481.32</v>
      </c>
      <c r="N3" s="4"/>
      <c r="O3" s="4">
        <v>7.0560000000000009</v>
      </c>
      <c r="P3" s="4"/>
      <c r="Q3" s="4"/>
      <c r="R3" s="4">
        <v>28.400000000000002</v>
      </c>
      <c r="S3" s="4">
        <v>33</v>
      </c>
      <c r="T3" s="4">
        <v>2.0299999999999998</v>
      </c>
      <c r="U3" s="4"/>
      <c r="V3" s="4"/>
      <c r="W3" s="4"/>
      <c r="X3" s="4"/>
      <c r="Y3" s="4"/>
      <c r="Z3" s="4"/>
      <c r="AA3" s="4"/>
      <c r="AB3" s="28" t="str">
        <f>[1]SE!B$3</f>
        <v>1.(c)</v>
      </c>
      <c r="AC3" s="31" t="str">
        <f>[1]SE!C$3</f>
        <v>AB FORTUM VÄRME samägt med Stockholms stad</v>
      </c>
      <c r="AD3" s="31" t="str">
        <f>[1]SE!D$3</f>
        <v>AKALLA VÄRMEVERK</v>
      </c>
      <c r="AE3" s="31">
        <f>[1]SE!E$3</f>
        <v>42035</v>
      </c>
      <c r="AF3" s="31" t="str">
        <f>[1]SE!F$3</f>
        <v>Esbogatan 4</v>
      </c>
      <c r="AG3" s="31" t="str">
        <f>[1]SE!G$3</f>
        <v/>
      </c>
      <c r="AH3" s="31" t="str">
        <f>[1]SE!H$3</f>
        <v>AKALLA</v>
      </c>
      <c r="AI3" s="31" t="str">
        <f>[1]SE!I$3</f>
        <v>16474</v>
      </c>
      <c r="AJ3" s="31">
        <f>[1]SE!J$3</f>
        <v>0</v>
      </c>
      <c r="AK3" s="31">
        <f>[1]SE!K$3</f>
        <v>0</v>
      </c>
      <c r="AL3" s="31">
        <f>[1]SE!L$3</f>
        <v>0</v>
      </c>
      <c r="AM3" s="31">
        <f>[1]SE!M$3</f>
        <v>0</v>
      </c>
      <c r="AN3" s="42" t="s">
        <v>810</v>
      </c>
    </row>
    <row r="4" spans="1:42" s="24" customFormat="1">
      <c r="A4" s="4" t="s">
        <v>9798</v>
      </c>
      <c r="B4" s="4">
        <v>2012</v>
      </c>
      <c r="C4" s="4" t="s">
        <v>11165</v>
      </c>
      <c r="D4" s="4" t="s">
        <v>11166</v>
      </c>
      <c r="E4" s="4" t="s">
        <v>247</v>
      </c>
      <c r="F4" s="4">
        <v>52</v>
      </c>
      <c r="G4" s="4" t="s">
        <v>11167</v>
      </c>
      <c r="H4" s="4" t="s">
        <v>11168</v>
      </c>
      <c r="I4" s="4"/>
      <c r="J4" s="4"/>
      <c r="K4" s="4">
        <v>97</v>
      </c>
      <c r="L4" s="4"/>
      <c r="M4" s="4">
        <v>27</v>
      </c>
      <c r="N4" s="4"/>
      <c r="O4" s="4"/>
      <c r="P4" s="4"/>
      <c r="Q4" s="4"/>
      <c r="R4" s="4"/>
      <c r="S4" s="4">
        <v>3.5213999999999999</v>
      </c>
      <c r="T4" s="4"/>
      <c r="U4" s="4" t="s">
        <v>11020</v>
      </c>
      <c r="V4" s="4"/>
      <c r="W4" s="4"/>
      <c r="X4" s="4"/>
      <c r="Y4" s="4"/>
      <c r="Z4" s="4"/>
      <c r="AA4" s="4"/>
      <c r="AB4" s="28" t="str">
        <f>[1]SE!B$15</f>
        <v>1.(c)</v>
      </c>
      <c r="AC4" s="31" t="str">
        <f>[1]SE!C$15</f>
        <v>Öresundskraft Kraft&amp;Värme AB</v>
      </c>
      <c r="AD4" s="31" t="str">
        <f>[1]SE!D$15</f>
        <v>Åkerslund</v>
      </c>
      <c r="AE4" s="31">
        <f>[1]SE!E$15</f>
        <v>42057</v>
      </c>
      <c r="AF4" s="31" t="str">
        <f>[1]SE!F$15</f>
        <v>Energigatan 1</v>
      </c>
      <c r="AG4" s="31" t="str">
        <f>[1]SE!G$15</f>
        <v/>
      </c>
      <c r="AH4" s="31" t="str">
        <f>[1]SE!H$15</f>
        <v>Ängelholm</v>
      </c>
      <c r="AI4" s="31" t="str">
        <f>[1]SE!I$15</f>
        <v>26273</v>
      </c>
      <c r="AJ4" s="31">
        <f>[1]SE!J$15</f>
        <v>0</v>
      </c>
      <c r="AK4" s="31">
        <f>[1]SE!K$15</f>
        <v>0</v>
      </c>
      <c r="AL4" s="31">
        <f>[1]SE!L$15</f>
        <v>0</v>
      </c>
      <c r="AM4" s="31">
        <f>[1]SE!M$15</f>
        <v>119</v>
      </c>
      <c r="AN4" s="42" t="s">
        <v>810</v>
      </c>
      <c r="AO4" s="31"/>
      <c r="AP4" s="31"/>
    </row>
    <row r="5" spans="1:42" s="35" customFormat="1">
      <c r="A5" s="1" t="s">
        <v>9798</v>
      </c>
      <c r="B5" s="1">
        <v>2012</v>
      </c>
      <c r="C5" s="1" t="s">
        <v>11273</v>
      </c>
      <c r="D5" s="1" t="s">
        <v>11274</v>
      </c>
      <c r="E5" s="1" t="s">
        <v>367</v>
      </c>
      <c r="F5" s="1">
        <v>79</v>
      </c>
      <c r="G5" s="1" t="s">
        <v>11275</v>
      </c>
      <c r="H5" s="1" t="s">
        <v>11276</v>
      </c>
      <c r="I5" s="1"/>
      <c r="J5" s="1"/>
      <c r="K5" s="1">
        <v>62.600000000000009</v>
      </c>
      <c r="L5" s="1"/>
      <c r="M5" s="1">
        <v>457.69400000000002</v>
      </c>
      <c r="N5" s="1"/>
      <c r="O5" s="1">
        <v>0.51939000000000002</v>
      </c>
      <c r="P5" s="1"/>
      <c r="Q5" s="1"/>
      <c r="R5" s="1">
        <v>1.571</v>
      </c>
      <c r="S5" s="1">
        <v>34.222000000000001</v>
      </c>
      <c r="T5" s="1">
        <v>0.73000000000000009</v>
      </c>
      <c r="U5" s="1"/>
      <c r="V5" s="1"/>
      <c r="W5" s="1"/>
      <c r="X5" s="1"/>
      <c r="Y5" s="1"/>
      <c r="Z5" s="1"/>
      <c r="AA5" s="1"/>
      <c r="AB5" s="95"/>
      <c r="AC5" s="67"/>
      <c r="AD5" s="67"/>
      <c r="AE5" s="67"/>
      <c r="AF5" s="67"/>
      <c r="AG5" s="67"/>
      <c r="AH5" s="67"/>
      <c r="AI5" s="67"/>
      <c r="AJ5" s="67"/>
      <c r="AK5" s="67"/>
      <c r="AL5" s="67"/>
      <c r="AM5" s="67"/>
      <c r="AN5" s="98"/>
    </row>
    <row r="6" spans="1:42" s="24" customFormat="1">
      <c r="A6" s="4" t="s">
        <v>9798</v>
      </c>
      <c r="B6" s="4">
        <v>2012</v>
      </c>
      <c r="C6" s="4" t="s">
        <v>11000</v>
      </c>
      <c r="D6" s="4" t="s">
        <v>11001</v>
      </c>
      <c r="E6" s="4" t="s">
        <v>59</v>
      </c>
      <c r="F6" s="4">
        <v>11</v>
      </c>
      <c r="G6" s="4" t="s">
        <v>11002</v>
      </c>
      <c r="H6" s="4" t="s">
        <v>11003</v>
      </c>
      <c r="I6" s="4"/>
      <c r="J6" s="4"/>
      <c r="K6" s="4">
        <v>89</v>
      </c>
      <c r="L6" s="4"/>
      <c r="M6" s="4">
        <v>196.16399999999999</v>
      </c>
      <c r="N6" s="4"/>
      <c r="O6" s="4"/>
      <c r="P6" s="4"/>
      <c r="Q6" s="4"/>
      <c r="R6" s="4">
        <v>17.059899999999999</v>
      </c>
      <c r="S6" s="4">
        <v>13.072900000000001</v>
      </c>
      <c r="T6" s="4">
        <v>0.2462</v>
      </c>
      <c r="U6" s="4"/>
      <c r="V6" s="4"/>
      <c r="W6" s="4"/>
      <c r="X6" s="4"/>
      <c r="Y6" s="4"/>
      <c r="Z6" s="4"/>
      <c r="AA6" s="4"/>
      <c r="AB6" s="28" t="str">
        <f>[1]SE!B$22</f>
        <v>1.(c)</v>
      </c>
      <c r="AC6" s="31" t="str">
        <f>[1]SE!C$22</f>
        <v>AB FORTUM VÄRME samägt med Stockholms stad</v>
      </c>
      <c r="AD6" s="31" t="str">
        <f>[1]SE!D$22</f>
        <v>ÅRSTA VÄRMEVERK</v>
      </c>
      <c r="AE6" s="31">
        <f>[1]SE!E$22</f>
        <v>42002</v>
      </c>
      <c r="AF6" s="31" t="str">
        <f>[1]SE!F$22</f>
        <v>Svärdlångsvägen 22-27</v>
      </c>
      <c r="AG6" s="31" t="str">
        <f>[1]SE!G$22</f>
        <v/>
      </c>
      <c r="AH6" s="31" t="str">
        <f>[1]SE!H$22</f>
        <v>ÅRSTA</v>
      </c>
      <c r="AI6" s="31" t="str">
        <f>[1]SE!I$22</f>
        <v>12010</v>
      </c>
      <c r="AJ6" s="31">
        <f>[1]SE!J$22</f>
        <v>0</v>
      </c>
      <c r="AK6" s="31">
        <f>[1]SE!K$22</f>
        <v>0</v>
      </c>
      <c r="AL6" s="31">
        <f>[1]SE!L$22</f>
        <v>0</v>
      </c>
      <c r="AM6" s="31">
        <f>[1]SE!M$22</f>
        <v>0</v>
      </c>
      <c r="AN6" s="42" t="s">
        <v>810</v>
      </c>
    </row>
    <row r="7" spans="1:42" s="24" customFormat="1">
      <c r="A7" s="16" t="s">
        <v>9798</v>
      </c>
      <c r="B7" s="16">
        <v>2012</v>
      </c>
      <c r="C7" s="16" t="s">
        <v>11369</v>
      </c>
      <c r="D7" s="16" t="s">
        <v>11370</v>
      </c>
      <c r="E7" s="16" t="s">
        <v>1441</v>
      </c>
      <c r="F7" s="16">
        <v>103</v>
      </c>
      <c r="G7" s="16" t="s">
        <v>11371</v>
      </c>
      <c r="H7" s="16" t="s">
        <v>11372</v>
      </c>
      <c r="I7" s="16"/>
      <c r="J7" s="16"/>
      <c r="K7" s="16">
        <v>90</v>
      </c>
      <c r="L7" s="16"/>
      <c r="M7" s="16"/>
      <c r="N7" s="16"/>
      <c r="O7" s="16">
        <v>25.884</v>
      </c>
      <c r="P7" s="16"/>
      <c r="Q7" s="16"/>
      <c r="R7" s="16">
        <v>5.2064000000000004</v>
      </c>
      <c r="S7" s="16">
        <v>4.0118999999999998</v>
      </c>
      <c r="T7" s="16">
        <v>4.8799999999999996E-2</v>
      </c>
      <c r="U7" s="16" t="s">
        <v>11020</v>
      </c>
      <c r="V7" s="16"/>
      <c r="W7" s="16"/>
      <c r="X7" s="16"/>
      <c r="Y7" s="16"/>
      <c r="Z7" s="16"/>
      <c r="AA7" s="16"/>
      <c r="AB7" s="28" t="str">
        <f>[1]SE!B$47</f>
        <v>1.(c)</v>
      </c>
      <c r="AC7" s="31" t="str">
        <f>[1]SE!C$47</f>
        <v>Bodens Energi AB</v>
      </c>
      <c r="AD7" s="31" t="str">
        <f>[1]SE!D$47</f>
        <v>Bodens värmeverk, BEAB</v>
      </c>
      <c r="AE7" s="31">
        <f>[1]SE!E$47</f>
        <v>85650</v>
      </c>
      <c r="AF7" s="31" t="str">
        <f>[1]SE!F$47</f>
        <v>Degerbergsvägen 2</v>
      </c>
      <c r="AG7" s="31" t="str">
        <f>[1]SE!G$47</f>
        <v/>
      </c>
      <c r="AH7" s="31" t="str">
        <f>[1]SE!H$47</f>
        <v>BODEN</v>
      </c>
      <c r="AI7" s="31" t="str">
        <f>[1]SE!I$47</f>
        <v>96136</v>
      </c>
      <c r="AJ7" s="31">
        <f>[1]SE!J$47</f>
        <v>109</v>
      </c>
      <c r="AK7" s="31">
        <f>[1]SE!K$47</f>
        <v>0</v>
      </c>
      <c r="AL7" s="31">
        <f>[1]SE!L$47</f>
        <v>0</v>
      </c>
      <c r="AM7" s="31">
        <f>[1]SE!M$47</f>
        <v>136</v>
      </c>
      <c r="AN7" s="42" t="s">
        <v>810</v>
      </c>
    </row>
    <row r="8" spans="1:42" s="24" customFormat="1">
      <c r="A8" s="4" t="s">
        <v>9798</v>
      </c>
      <c r="B8" s="4">
        <v>2012</v>
      </c>
      <c r="C8" s="4" t="s">
        <v>11233</v>
      </c>
      <c r="D8" s="4" t="s">
        <v>11234</v>
      </c>
      <c r="E8" s="4" t="s">
        <v>322</v>
      </c>
      <c r="F8" s="4">
        <v>69</v>
      </c>
      <c r="G8" s="4" t="s">
        <v>11235</v>
      </c>
      <c r="H8" s="4" t="s">
        <v>11236</v>
      </c>
      <c r="I8" s="4"/>
      <c r="J8" s="4"/>
      <c r="K8" s="4">
        <v>255</v>
      </c>
      <c r="L8" s="4"/>
      <c r="M8" s="4">
        <v>2019.6000000000001</v>
      </c>
      <c r="N8" s="4"/>
      <c r="O8" s="4"/>
      <c r="P8" s="4"/>
      <c r="Q8" s="4"/>
      <c r="R8" s="4">
        <v>5.016</v>
      </c>
      <c r="S8" s="4">
        <v>168.89100000000002</v>
      </c>
      <c r="T8" s="4">
        <v>1.5009999999999999</v>
      </c>
      <c r="U8" s="4" t="s">
        <v>11020</v>
      </c>
      <c r="V8" s="4"/>
      <c r="W8" s="4"/>
      <c r="X8" s="4"/>
      <c r="Y8" s="4"/>
      <c r="Z8" s="4"/>
      <c r="AA8" s="4"/>
      <c r="AB8" s="28" t="str">
        <f>[1]SE!B$51</f>
        <v>1.(c)</v>
      </c>
      <c r="AC8" s="31" t="str">
        <f>[1]SE!C$51</f>
        <v>Borås Energi och Miljö AB</v>
      </c>
      <c r="AD8" s="31" t="str">
        <f>[1]SE!D$51</f>
        <v>Ryaverket</v>
      </c>
      <c r="AE8" s="31">
        <f>[1]SE!E$51</f>
        <v>6822</v>
      </c>
      <c r="AF8" s="31" t="str">
        <f>[1]SE!F$51</f>
        <v>Västerlånggatan 10</v>
      </c>
      <c r="AG8" s="31" t="str">
        <f>[1]SE!G$51</f>
        <v/>
      </c>
      <c r="AH8" s="31" t="str">
        <f>[1]SE!H$51</f>
        <v>Borås</v>
      </c>
      <c r="AI8" s="31" t="str">
        <f>[1]SE!I$51</f>
        <v>50330</v>
      </c>
      <c r="AJ8" s="31">
        <f>[1]SE!J$51</f>
        <v>270</v>
      </c>
      <c r="AK8" s="31">
        <f>[1]SE!K$51</f>
        <v>0</v>
      </c>
      <c r="AL8" s="31">
        <f>[1]SE!L$51</f>
        <v>0</v>
      </c>
      <c r="AM8" s="31">
        <f>[1]SE!M$51</f>
        <v>390</v>
      </c>
      <c r="AN8" s="42" t="s">
        <v>810</v>
      </c>
      <c r="AO8" s="31"/>
      <c r="AP8" s="31"/>
    </row>
    <row r="9" spans="1:42" s="24" customFormat="1">
      <c r="A9" s="4" t="s">
        <v>9798</v>
      </c>
      <c r="B9" s="4">
        <v>2012</v>
      </c>
      <c r="C9" s="4" t="s">
        <v>11281</v>
      </c>
      <c r="D9" s="4" t="s">
        <v>11282</v>
      </c>
      <c r="E9" s="4" t="s">
        <v>376</v>
      </c>
      <c r="F9" s="4">
        <v>81</v>
      </c>
      <c r="G9" s="4" t="s">
        <v>11283</v>
      </c>
      <c r="H9" s="4" t="s">
        <v>11284</v>
      </c>
      <c r="I9" s="4"/>
      <c r="J9" s="4"/>
      <c r="K9" s="4">
        <v>125</v>
      </c>
      <c r="L9" s="4"/>
      <c r="M9" s="4"/>
      <c r="N9" s="4"/>
      <c r="O9" s="4">
        <v>12.189599999999999</v>
      </c>
      <c r="P9" s="4"/>
      <c r="Q9" s="4"/>
      <c r="R9" s="4">
        <v>0.30474000000000001</v>
      </c>
      <c r="S9" s="4">
        <v>0.20316000000000001</v>
      </c>
      <c r="T9" s="4">
        <v>3.3860000000000001E-2</v>
      </c>
      <c r="U9" s="4" t="s">
        <v>11020</v>
      </c>
      <c r="V9" s="4"/>
      <c r="W9" s="4"/>
      <c r="X9" s="4"/>
      <c r="Y9" s="4"/>
      <c r="Z9" s="4"/>
      <c r="AA9" s="4"/>
      <c r="AB9" s="28" t="str">
        <f>[1]SE!B$55</f>
        <v>5.(b)</v>
      </c>
      <c r="AC9" s="31" t="str">
        <f>[1]SE!C$55</f>
        <v>AB Borlänge Energi</v>
      </c>
      <c r="AD9" s="31" t="str">
        <f>[1]SE!D$55</f>
        <v>Bäckelundsverket</v>
      </c>
      <c r="AE9" s="31">
        <f>[1]SE!E$55</f>
        <v>41968</v>
      </c>
      <c r="AF9" s="31" t="str">
        <f>[1]SE!F$55</f>
        <v>BOX 834</v>
      </c>
      <c r="AG9" s="31" t="str">
        <f>[1]SE!G$55</f>
        <v/>
      </c>
      <c r="AH9" s="31" t="str">
        <f>[1]SE!H$55</f>
        <v>BORLÄNGE</v>
      </c>
      <c r="AI9" s="31" t="str">
        <f>[1]SE!I$55</f>
        <v>78461</v>
      </c>
      <c r="AJ9" s="31">
        <f>[1]SE!J$55</f>
        <v>0</v>
      </c>
      <c r="AK9" s="31">
        <f>[1]SE!K$55</f>
        <v>0</v>
      </c>
      <c r="AL9" s="31">
        <f>[1]SE!L$55</f>
        <v>0</v>
      </c>
      <c r="AM9" s="31">
        <f>[1]SE!M$55</f>
        <v>0</v>
      </c>
      <c r="AN9" s="42" t="s">
        <v>810</v>
      </c>
    </row>
    <row r="10" spans="1:42" s="24" customFormat="1">
      <c r="A10" s="4" t="s">
        <v>9798</v>
      </c>
      <c r="B10" s="4">
        <v>2012</v>
      </c>
      <c r="C10" s="4" t="s">
        <v>11451</v>
      </c>
      <c r="D10" s="4" t="s">
        <v>11452</v>
      </c>
      <c r="E10" s="4" t="s">
        <v>1915</v>
      </c>
      <c r="F10" s="4">
        <v>123</v>
      </c>
      <c r="G10" s="4" t="s">
        <v>11453</v>
      </c>
      <c r="H10" s="4" t="s">
        <v>11454</v>
      </c>
      <c r="I10" s="4"/>
      <c r="J10" s="4"/>
      <c r="K10" s="4">
        <v>335</v>
      </c>
      <c r="L10" s="4"/>
      <c r="M10" s="4">
        <v>2880</v>
      </c>
      <c r="N10" s="4">
        <v>259.2</v>
      </c>
      <c r="O10" s="4">
        <v>42.12</v>
      </c>
      <c r="P10" s="4"/>
      <c r="Q10" s="4"/>
      <c r="R10" s="4">
        <v>43.2</v>
      </c>
      <c r="S10" s="4">
        <v>145.9</v>
      </c>
      <c r="T10" s="4">
        <v>4.95</v>
      </c>
      <c r="U10" s="4" t="s">
        <v>11405</v>
      </c>
      <c r="V10" s="4"/>
      <c r="W10" s="4"/>
      <c r="X10" s="4"/>
      <c r="Y10" s="4"/>
      <c r="Z10" s="4"/>
      <c r="AA10" s="4"/>
      <c r="AB10" s="28" t="str">
        <f>[1]SE!B$57</f>
        <v>6.(a)</v>
      </c>
      <c r="AC10" s="31" t="str">
        <f>[1]SE!C$57</f>
        <v>Stora Enso Kvarnsveden AB</v>
      </c>
      <c r="AD10" s="31" t="str">
        <f>[1]SE!D$57</f>
        <v>STORA ENSO KVARNSVEDEN AB</v>
      </c>
      <c r="AE10" s="31">
        <f>[1]SE!E$57</f>
        <v>7647</v>
      </c>
      <c r="AF10" s="31" t="str">
        <f>[1]SE!F$57</f>
        <v>Saknas</v>
      </c>
      <c r="AG10" s="31" t="str">
        <f>[1]SE!G$57</f>
        <v/>
      </c>
      <c r="AH10" s="31" t="str">
        <f>[1]SE!H$57</f>
        <v>BORLÄNGE</v>
      </c>
      <c r="AI10" s="31" t="str">
        <f>[1]SE!I$57</f>
        <v>78462</v>
      </c>
      <c r="AJ10" s="31">
        <f>[1]SE!J$57</f>
        <v>146</v>
      </c>
      <c r="AK10" s="31">
        <f>[1]SE!K$57</f>
        <v>0</v>
      </c>
      <c r="AL10" s="31">
        <f>[1]SE!L$57</f>
        <v>0</v>
      </c>
      <c r="AM10" s="31">
        <f>[1]SE!M$57</f>
        <v>350</v>
      </c>
      <c r="AN10" s="42" t="s">
        <v>810</v>
      </c>
      <c r="AO10" s="31"/>
      <c r="AP10" s="31"/>
    </row>
    <row r="11" spans="1:42" s="24" customFormat="1">
      <c r="A11" s="4" t="s">
        <v>9798</v>
      </c>
      <c r="B11" s="4">
        <v>2012</v>
      </c>
      <c r="C11" s="4" t="s">
        <v>11049</v>
      </c>
      <c r="D11" s="4" t="s">
        <v>11050</v>
      </c>
      <c r="E11" s="4" t="s">
        <v>118</v>
      </c>
      <c r="F11" s="4">
        <v>23</v>
      </c>
      <c r="G11" s="4" t="s">
        <v>11051</v>
      </c>
      <c r="H11" s="4" t="s">
        <v>11052</v>
      </c>
      <c r="I11" s="4"/>
      <c r="J11" s="4"/>
      <c r="K11" s="4">
        <v>173</v>
      </c>
      <c r="L11" s="4"/>
      <c r="M11" s="4">
        <v>1286.424</v>
      </c>
      <c r="N11" s="4"/>
      <c r="O11" s="4">
        <v>119.62799999999999</v>
      </c>
      <c r="P11" s="4"/>
      <c r="Q11" s="4">
        <v>2.0880000000000001</v>
      </c>
      <c r="R11" s="4">
        <v>14.903</v>
      </c>
      <c r="S11" s="4">
        <v>72.169999999999987</v>
      </c>
      <c r="T11" s="4">
        <v>2.7109999999999999</v>
      </c>
      <c r="U11" s="4"/>
      <c r="V11" s="4"/>
      <c r="W11" s="4"/>
      <c r="X11" s="4"/>
      <c r="Y11" s="4"/>
      <c r="Z11" s="4"/>
      <c r="AA11" s="4"/>
      <c r="AB11" s="41" t="str">
        <f>[1]SE!B$75</f>
        <v>1.(c)</v>
      </c>
      <c r="AC11" s="24" t="str">
        <f>[1]SE!C$75</f>
        <v>ENA Energi AB</v>
      </c>
      <c r="AD11" s="24" t="str">
        <f>[1]SE!D$75</f>
        <v>HPC Simpan och Ena Kraft, kraftvärmeverket</v>
      </c>
      <c r="AE11" s="24">
        <f>[1]SE!E$75</f>
        <v>42038</v>
      </c>
      <c r="AF11" s="24" t="str">
        <f>[1]SE!F$75</f>
        <v>Kaptensgatan 23</v>
      </c>
      <c r="AG11" s="24" t="str">
        <f>[1]SE!G$75</f>
        <v/>
      </c>
      <c r="AH11" s="24" t="str">
        <f>[1]SE!H$75</f>
        <v>ENKÖPING</v>
      </c>
      <c r="AI11" s="24" t="str">
        <f>[1]SE!I$75</f>
        <v>749 35</v>
      </c>
      <c r="AJ11" s="24">
        <f>[1]SE!J$75</f>
        <v>0</v>
      </c>
      <c r="AK11" s="24">
        <f>[1]SE!K$75</f>
        <v>0</v>
      </c>
      <c r="AL11" s="24">
        <f>[1]SE!L$75</f>
        <v>0</v>
      </c>
      <c r="AM11" s="24">
        <f>[1]SE!M$75</f>
        <v>126</v>
      </c>
      <c r="AN11" s="23" t="s">
        <v>810</v>
      </c>
      <c r="AO11" s="31"/>
      <c r="AP11" s="31"/>
    </row>
    <row r="12" spans="1:42" s="24" customFormat="1">
      <c r="A12" s="4" t="s">
        <v>9798</v>
      </c>
      <c r="B12" s="4">
        <v>2012</v>
      </c>
      <c r="C12" s="4" t="s">
        <v>11061</v>
      </c>
      <c r="D12" s="4" t="s">
        <v>11062</v>
      </c>
      <c r="E12" s="4" t="s">
        <v>130</v>
      </c>
      <c r="F12" s="4">
        <v>26</v>
      </c>
      <c r="G12" s="4" t="s">
        <v>11063</v>
      </c>
      <c r="H12" s="4" t="s">
        <v>11064</v>
      </c>
      <c r="I12" s="4"/>
      <c r="J12" s="4"/>
      <c r="K12" s="4">
        <v>533</v>
      </c>
      <c r="L12" s="4"/>
      <c r="M12" s="4">
        <v>3240</v>
      </c>
      <c r="N12" s="4"/>
      <c r="O12" s="4">
        <v>79.199999999999989</v>
      </c>
      <c r="P12" s="4"/>
      <c r="Q12" s="4"/>
      <c r="R12" s="4">
        <v>11.242999999999999</v>
      </c>
      <c r="S12" s="4">
        <v>128.35200000000003</v>
      </c>
      <c r="T12" s="4">
        <v>1.7029999999999998</v>
      </c>
      <c r="U12" s="4"/>
      <c r="V12" s="4"/>
      <c r="W12" s="4"/>
      <c r="X12" s="4"/>
      <c r="Y12" s="4"/>
      <c r="Z12" s="4"/>
      <c r="AA12" s="4"/>
      <c r="AB12" s="41" t="str">
        <f>[1]SE!B$79</f>
        <v>1.(c)</v>
      </c>
      <c r="AC12" s="24" t="str">
        <f>[1]SE!C$79</f>
        <v xml:space="preserve">Eskilstuna Energi &amp; Miljö AB </v>
      </c>
      <c r="AD12" s="24" t="str">
        <f>[1]SE!D$79</f>
        <v>Värmeverket Vattumannen</v>
      </c>
      <c r="AE12" s="24">
        <f>[1]SE!E$79</f>
        <v>552</v>
      </c>
      <c r="AF12" s="24" t="str">
        <f>[1]SE!F$79</f>
        <v>Ståhlbergsvägen 2</v>
      </c>
      <c r="AG12" s="24" t="str">
        <f>[1]SE!G$79</f>
        <v/>
      </c>
      <c r="AH12" s="24" t="str">
        <f>[1]SE!H$79</f>
        <v>Eskilstuna</v>
      </c>
      <c r="AI12" s="24" t="str">
        <f>[1]SE!I$79</f>
        <v>631 86</v>
      </c>
      <c r="AJ12" s="24">
        <f>[1]SE!J$79</f>
        <v>128</v>
      </c>
      <c r="AK12" s="24">
        <f>[1]SE!K$79</f>
        <v>0</v>
      </c>
      <c r="AL12" s="24">
        <f>[1]SE!L$79</f>
        <v>0</v>
      </c>
      <c r="AM12" s="24">
        <f>[1]SE!M$79</f>
        <v>359</v>
      </c>
      <c r="AN12" s="23" t="s">
        <v>810</v>
      </c>
      <c r="AO12" s="31"/>
      <c r="AP12" s="31"/>
    </row>
    <row r="13" spans="1:42" s="24" customFormat="1">
      <c r="A13" s="4" t="s">
        <v>9798</v>
      </c>
      <c r="B13" s="4">
        <v>2012</v>
      </c>
      <c r="C13" s="4" t="s">
        <v>11377</v>
      </c>
      <c r="D13" s="4" t="s">
        <v>11378</v>
      </c>
      <c r="E13" s="4" t="s">
        <v>1450</v>
      </c>
      <c r="F13" s="4">
        <v>105</v>
      </c>
      <c r="G13" s="4" t="s">
        <v>11379</v>
      </c>
      <c r="H13" s="4" t="s">
        <v>11380</v>
      </c>
      <c r="I13" s="4"/>
      <c r="J13" s="4"/>
      <c r="K13" s="4">
        <v>102.5</v>
      </c>
      <c r="L13" s="4"/>
      <c r="M13" s="4"/>
      <c r="N13" s="4"/>
      <c r="O13" s="4"/>
      <c r="P13" s="4">
        <v>443.11320000000001</v>
      </c>
      <c r="Q13" s="4">
        <v>67.251599999999996</v>
      </c>
      <c r="R13" s="4">
        <v>0</v>
      </c>
      <c r="S13" s="4">
        <v>36.396999999999998</v>
      </c>
      <c r="T13" s="4">
        <v>9.6557305909129223</v>
      </c>
      <c r="U13" s="4"/>
      <c r="V13" s="4"/>
      <c r="W13" s="4"/>
      <c r="X13" s="4"/>
      <c r="Y13" s="4"/>
      <c r="Z13" s="4"/>
      <c r="AA13" s="4"/>
      <c r="AB13" s="28" t="str">
        <f>[1]SE!B$80</f>
        <v>8.(b)</v>
      </c>
      <c r="AC13" s="31" t="str">
        <f>[1]SE!C$80</f>
        <v>Nordic Sugar</v>
      </c>
      <c r="AD13" s="31" t="str">
        <f>[1]SE!D$80</f>
        <v>ÖRTOFTA SOCKERBRUK</v>
      </c>
      <c r="AE13" s="31">
        <f>[1]SE!E$80</f>
        <v>6425</v>
      </c>
      <c r="AF13" s="31" t="str">
        <f>[1]SE!F$80</f>
        <v>Gatan</v>
      </c>
      <c r="AG13" s="31" t="str">
        <f>[1]SE!G$80</f>
        <v/>
      </c>
      <c r="AH13" s="31" t="str">
        <f>[1]SE!H$80</f>
        <v>ESLÖV</v>
      </c>
      <c r="AI13" s="31" t="str">
        <f>[1]SE!I$80</f>
        <v>24134</v>
      </c>
      <c r="AJ13" s="31">
        <f>[1]SE!J$80</f>
        <v>0</v>
      </c>
      <c r="AK13" s="31">
        <f>[1]SE!K$80</f>
        <v>0</v>
      </c>
      <c r="AL13" s="31">
        <f>[1]SE!L$80</f>
        <v>0</v>
      </c>
      <c r="AM13" s="31">
        <f>[1]SE!M$80</f>
        <v>0</v>
      </c>
      <c r="AN13" s="42" t="s">
        <v>810</v>
      </c>
      <c r="AO13" s="31"/>
      <c r="AP13" s="31"/>
    </row>
    <row r="14" spans="1:42" s="24" customFormat="1">
      <c r="A14" s="4" t="s">
        <v>9798</v>
      </c>
      <c r="B14" s="4">
        <v>2012</v>
      </c>
      <c r="C14" s="4" t="s">
        <v>11277</v>
      </c>
      <c r="D14" s="4" t="s">
        <v>11278</v>
      </c>
      <c r="E14" s="4" t="s">
        <v>372</v>
      </c>
      <c r="F14" s="4">
        <v>80</v>
      </c>
      <c r="G14" s="4" t="s">
        <v>11279</v>
      </c>
      <c r="H14" s="4" t="s">
        <v>11280</v>
      </c>
      <c r="I14" s="4"/>
      <c r="J14" s="4"/>
      <c r="K14" s="4">
        <v>56.599999999999994</v>
      </c>
      <c r="L14" s="4"/>
      <c r="M14" s="4"/>
      <c r="N14" s="4"/>
      <c r="O14" s="4">
        <v>3.6719999999999997</v>
      </c>
      <c r="P14" s="4"/>
      <c r="Q14" s="4">
        <v>44.64</v>
      </c>
      <c r="R14" s="4">
        <v>0.1804</v>
      </c>
      <c r="S14" s="4">
        <v>3.9878640000000001</v>
      </c>
      <c r="T14" s="4"/>
      <c r="U14" s="4"/>
      <c r="V14" s="4"/>
      <c r="W14" s="4"/>
      <c r="X14" s="4"/>
      <c r="Y14" s="4"/>
      <c r="Z14" s="4"/>
      <c r="AA14" s="4"/>
      <c r="AB14" s="28" t="str">
        <f>[1]SE!B$92</f>
        <v>1.(c)</v>
      </c>
      <c r="AC14" s="31" t="str">
        <f>[1]SE!C$92</f>
        <v>Falu Kraft AB</v>
      </c>
      <c r="AD14" s="31" t="str">
        <f>[1]SE!D$92</f>
        <v>Västermalmsverket / Falu Kraft AB</v>
      </c>
      <c r="AE14" s="31">
        <f>[1]SE!E$92</f>
        <v>41953</v>
      </c>
      <c r="AF14" s="31" t="str">
        <f>[1]SE!F$92</f>
        <v>Slagvarpsvägen 3</v>
      </c>
      <c r="AG14" s="31" t="str">
        <f>[1]SE!G$92</f>
        <v/>
      </c>
      <c r="AH14" s="31" t="str">
        <f>[1]SE!H$92</f>
        <v>FALUN</v>
      </c>
      <c r="AI14" s="31" t="str">
        <f>[1]SE!I$92</f>
        <v>791 77</v>
      </c>
      <c r="AJ14" s="31">
        <f>[1]SE!J$92</f>
        <v>0</v>
      </c>
      <c r="AK14" s="31">
        <f>[1]SE!K$92</f>
        <v>0</v>
      </c>
      <c r="AL14" s="31">
        <f>[1]SE!L$92</f>
        <v>0</v>
      </c>
      <c r="AM14" s="31">
        <f>[1]SE!M$92</f>
        <v>0</v>
      </c>
      <c r="AN14" s="42" t="s">
        <v>810</v>
      </c>
      <c r="AO14" s="31"/>
      <c r="AP14" s="31"/>
    </row>
    <row r="15" spans="1:42" s="24" customFormat="1">
      <c r="A15" s="4" t="s">
        <v>9798</v>
      </c>
      <c r="B15" s="4">
        <v>2012</v>
      </c>
      <c r="C15" s="4" t="s">
        <v>11455</v>
      </c>
      <c r="D15" s="4" t="s">
        <v>11456</v>
      </c>
      <c r="E15" s="4" t="s">
        <v>1920</v>
      </c>
      <c r="F15" s="4">
        <v>124</v>
      </c>
      <c r="G15" s="4" t="s">
        <v>11457</v>
      </c>
      <c r="H15" s="4" t="s">
        <v>11458</v>
      </c>
      <c r="I15" s="4"/>
      <c r="J15" s="4"/>
      <c r="K15" s="4">
        <v>132</v>
      </c>
      <c r="L15" s="4"/>
      <c r="M15" s="4">
        <v>2178.3599999999997</v>
      </c>
      <c r="N15" s="4"/>
      <c r="O15" s="4">
        <v>29.88</v>
      </c>
      <c r="P15" s="4"/>
      <c r="Q15" s="4"/>
      <c r="R15" s="4">
        <v>1.4910000000000001</v>
      </c>
      <c r="S15" s="4">
        <v>108.87200000000001</v>
      </c>
      <c r="T15" s="4">
        <v>2.2629999999999999</v>
      </c>
      <c r="U15" s="4" t="s">
        <v>11405</v>
      </c>
      <c r="V15" s="4"/>
      <c r="W15" s="4"/>
      <c r="X15" s="4"/>
      <c r="Y15" s="4"/>
      <c r="Z15" s="4"/>
      <c r="AA15" s="4"/>
      <c r="AB15" s="28" t="str">
        <f>[1]SE!B$106</f>
        <v>6.(a)</v>
      </c>
      <c r="AC15" s="31" t="str">
        <f>[1]SE!C$106</f>
        <v>STORA ENSO FORS AB</v>
      </c>
      <c r="AD15" s="31" t="str">
        <f>[1]SE!D$106</f>
        <v>STORA ENSO FORS AB</v>
      </c>
      <c r="AE15" s="31">
        <f>[1]SE!E$106</f>
        <v>7652</v>
      </c>
      <c r="AF15" s="31" t="str">
        <f>[1]SE!F$106</f>
        <v>Kopparforsvägen 3</v>
      </c>
      <c r="AG15" s="31" t="str">
        <f>[1]SE!G$106</f>
        <v/>
      </c>
      <c r="AH15" s="31" t="str">
        <f>[1]SE!H$106</f>
        <v>FORS</v>
      </c>
      <c r="AI15" s="31" t="str">
        <f>[1]SE!I$106</f>
        <v>774 89</v>
      </c>
      <c r="AJ15" s="31">
        <f>[1]SE!J$106</f>
        <v>109</v>
      </c>
      <c r="AK15" s="31">
        <f>[1]SE!K$106</f>
        <v>0</v>
      </c>
      <c r="AL15" s="31">
        <f>[1]SE!L$106</f>
        <v>0</v>
      </c>
      <c r="AM15" s="31">
        <f>[1]SE!M$106</f>
        <v>224</v>
      </c>
      <c r="AN15" s="42" t="s">
        <v>810</v>
      </c>
      <c r="AO15" s="31"/>
      <c r="AP15" s="31"/>
    </row>
    <row r="16" spans="1:42" s="24" customFormat="1">
      <c r="A16" s="4" t="s">
        <v>9798</v>
      </c>
      <c r="B16" s="4">
        <v>2012</v>
      </c>
      <c r="C16" s="4" t="s">
        <v>11442</v>
      </c>
      <c r="D16" s="4" t="s">
        <v>11443</v>
      </c>
      <c r="E16" s="4" t="s">
        <v>1906</v>
      </c>
      <c r="F16" s="4">
        <v>121</v>
      </c>
      <c r="G16" s="4" t="s">
        <v>11444</v>
      </c>
      <c r="H16" s="4" t="s">
        <v>11445</v>
      </c>
      <c r="I16" s="4"/>
      <c r="J16" s="4"/>
      <c r="K16" s="4">
        <v>120</v>
      </c>
      <c r="L16" s="4"/>
      <c r="M16" s="4">
        <v>2347.1999999999998</v>
      </c>
      <c r="N16" s="4"/>
      <c r="O16" s="4">
        <v>37.080000000000005</v>
      </c>
      <c r="P16" s="4"/>
      <c r="Q16" s="4"/>
      <c r="R16" s="4">
        <v>23.105</v>
      </c>
      <c r="S16" s="4">
        <v>114.343</v>
      </c>
      <c r="T16" s="4">
        <v>16.487000000000002</v>
      </c>
      <c r="U16" s="4" t="s">
        <v>11405</v>
      </c>
      <c r="V16" s="4"/>
      <c r="W16" s="4"/>
      <c r="X16" s="4"/>
      <c r="Y16" s="4"/>
      <c r="Z16" s="4"/>
      <c r="AA16" s="4"/>
      <c r="AB16" s="28" t="str">
        <f>[1]SE!B$111</f>
        <v>6.(a)</v>
      </c>
      <c r="AC16" s="31" t="str">
        <f>[1]SE!C$111</f>
        <v>Korsnäs AB, Frövi</v>
      </c>
      <c r="AD16" s="31" t="str">
        <f>[1]SE!D$111</f>
        <v>Korsnäs AB, Frövi</v>
      </c>
      <c r="AE16" s="31">
        <f>[1]SE!E$111</f>
        <v>7326</v>
      </c>
      <c r="AF16" s="31" t="str">
        <f>[1]SE!F$111</f>
        <v>Fröviforsvägen</v>
      </c>
      <c r="AG16" s="31" t="str">
        <f>[1]SE!G$111</f>
        <v/>
      </c>
      <c r="AH16" s="31" t="str">
        <f>[1]SE!H$111</f>
        <v>Frövi</v>
      </c>
      <c r="AI16" s="31" t="str">
        <f>[1]SE!I$111</f>
        <v>718 80</v>
      </c>
      <c r="AJ16" s="31">
        <f>[1]SE!J$111</f>
        <v>488</v>
      </c>
      <c r="AK16" s="31">
        <f>[1]SE!K$111</f>
        <v>160</v>
      </c>
      <c r="AL16" s="31">
        <f>[1]SE!L$111</f>
        <v>126</v>
      </c>
      <c r="AM16" s="31">
        <f>[1]SE!M$111</f>
        <v>664</v>
      </c>
      <c r="AN16" s="42" t="s">
        <v>810</v>
      </c>
      <c r="AO16" s="31"/>
      <c r="AP16" s="31"/>
    </row>
    <row r="17" spans="1:42" s="24" customFormat="1">
      <c r="A17" s="4" t="s">
        <v>9798</v>
      </c>
      <c r="B17" s="4">
        <v>2012</v>
      </c>
      <c r="C17" s="4" t="s">
        <v>11349</v>
      </c>
      <c r="D17" s="4" t="s">
        <v>11350</v>
      </c>
      <c r="E17" s="4" t="s">
        <v>591</v>
      </c>
      <c r="F17" s="4">
        <v>98</v>
      </c>
      <c r="G17" s="4" t="s">
        <v>11351</v>
      </c>
      <c r="H17" s="4" t="s">
        <v>11352</v>
      </c>
      <c r="I17" s="4"/>
      <c r="J17" s="4"/>
      <c r="K17" s="4">
        <v>81</v>
      </c>
      <c r="L17" s="4"/>
      <c r="M17" s="4">
        <v>348.84000000000003</v>
      </c>
      <c r="N17" s="4">
        <v>504.36000000000007</v>
      </c>
      <c r="O17" s="4">
        <v>4.8204000000000002</v>
      </c>
      <c r="P17" s="4"/>
      <c r="Q17" s="4"/>
      <c r="R17" s="4">
        <v>46.518000000000001</v>
      </c>
      <c r="S17" s="4">
        <v>77.2</v>
      </c>
      <c r="T17" s="4">
        <v>2.7979999999999996</v>
      </c>
      <c r="U17" s="4"/>
      <c r="V17" s="4"/>
      <c r="W17" s="4"/>
      <c r="X17" s="4"/>
      <c r="Y17" s="4"/>
      <c r="Z17" s="4"/>
      <c r="AA17" s="4"/>
      <c r="AB17" s="28" t="str">
        <f>[1]SE!B$116</f>
        <v>1.(c)</v>
      </c>
      <c r="AC17" s="31" t="str">
        <f>[1]SE!C$116</f>
        <v>Gällivare Energi AB</v>
      </c>
      <c r="AD17" s="31" t="str">
        <f>[1]SE!D$116</f>
        <v>Gällivare Energi AB</v>
      </c>
      <c r="AE17" s="31">
        <f>[1]SE!E$116</f>
        <v>41901</v>
      </c>
      <c r="AF17" s="31" t="str">
        <f>[1]SE!F$116</f>
        <v>Betongvägen 7</v>
      </c>
      <c r="AG17" s="31" t="str">
        <f>[1]SE!G$116</f>
        <v/>
      </c>
      <c r="AH17" s="31" t="str">
        <f>[1]SE!H$116</f>
        <v>GÄLLIVARE</v>
      </c>
      <c r="AI17" s="31" t="str">
        <f>[1]SE!I$116</f>
        <v>982 38</v>
      </c>
      <c r="AJ17" s="31">
        <f>[1]SE!J$116</f>
        <v>0</v>
      </c>
      <c r="AK17" s="31">
        <f>[1]SE!K$116</f>
        <v>0</v>
      </c>
      <c r="AL17" s="31">
        <f>[1]SE!L$116</f>
        <v>0</v>
      </c>
      <c r="AM17" s="31">
        <f>[1]SE!M$116</f>
        <v>0</v>
      </c>
      <c r="AN17" s="42" t="s">
        <v>810</v>
      </c>
      <c r="AO17" s="31"/>
      <c r="AP17" s="31"/>
    </row>
    <row r="18" spans="1:42" s="35" customFormat="1">
      <c r="A18" s="1" t="s">
        <v>9798</v>
      </c>
      <c r="B18" s="1">
        <v>2012</v>
      </c>
      <c r="C18" s="1" t="s">
        <v>11293</v>
      </c>
      <c r="D18" s="1" t="s">
        <v>11294</v>
      </c>
      <c r="E18" s="1" t="s">
        <v>389</v>
      </c>
      <c r="F18" s="1">
        <v>84</v>
      </c>
      <c r="G18" s="1" t="s">
        <v>11295</v>
      </c>
      <c r="H18" s="1" t="s">
        <v>11296</v>
      </c>
      <c r="I18" s="1"/>
      <c r="J18" s="1"/>
      <c r="K18" s="1">
        <v>60</v>
      </c>
      <c r="L18" s="1"/>
      <c r="M18" s="1"/>
      <c r="N18" s="1"/>
      <c r="O18" s="1">
        <v>6.6059999999999999</v>
      </c>
      <c r="P18" s="1"/>
      <c r="Q18" s="1"/>
      <c r="R18" s="1">
        <v>0.17</v>
      </c>
      <c r="S18" s="1">
        <v>0.52</v>
      </c>
      <c r="T18" s="1">
        <v>8.5000000000000006E-3</v>
      </c>
      <c r="U18" s="1"/>
      <c r="V18" s="1"/>
      <c r="W18" s="1"/>
      <c r="X18" s="1"/>
      <c r="Y18" s="1"/>
      <c r="Z18" s="1"/>
      <c r="AA18" s="1"/>
      <c r="AB18" s="40"/>
      <c r="AN18" s="37"/>
    </row>
    <row r="19" spans="1:42" s="35" customFormat="1">
      <c r="A19" s="1" t="s">
        <v>9798</v>
      </c>
      <c r="B19" s="1">
        <v>2012</v>
      </c>
      <c r="C19" s="1" t="s">
        <v>11289</v>
      </c>
      <c r="D19" s="1" t="s">
        <v>11290</v>
      </c>
      <c r="E19" s="1" t="s">
        <v>385</v>
      </c>
      <c r="F19" s="1">
        <v>83</v>
      </c>
      <c r="G19" s="1" t="s">
        <v>11291</v>
      </c>
      <c r="H19" s="1" t="s">
        <v>11292</v>
      </c>
      <c r="I19" s="1"/>
      <c r="J19" s="1"/>
      <c r="K19" s="1">
        <v>80</v>
      </c>
      <c r="L19" s="1"/>
      <c r="M19" s="1"/>
      <c r="N19" s="1"/>
      <c r="O19" s="1">
        <v>4.6692</v>
      </c>
      <c r="P19" s="1"/>
      <c r="Q19" s="1"/>
      <c r="R19" s="1">
        <v>6.9000000000000006E-2</v>
      </c>
      <c r="S19" s="1">
        <v>0.313</v>
      </c>
      <c r="T19" s="1">
        <v>4.0000000000000001E-3</v>
      </c>
      <c r="U19" s="1"/>
      <c r="V19" s="1"/>
      <c r="W19" s="1"/>
      <c r="X19" s="1"/>
      <c r="Y19" s="1"/>
      <c r="Z19" s="1"/>
      <c r="AA19" s="1"/>
      <c r="AB19" s="95"/>
      <c r="AC19" s="67"/>
      <c r="AD19" s="67"/>
      <c r="AE19" s="67"/>
      <c r="AF19" s="67"/>
      <c r="AG19" s="67"/>
      <c r="AH19" s="67"/>
      <c r="AI19" s="67"/>
      <c r="AJ19" s="67"/>
      <c r="AK19" s="67"/>
      <c r="AL19" s="67"/>
      <c r="AM19" s="67"/>
      <c r="AN19" s="98"/>
    </row>
    <row r="20" spans="1:42" s="24" customFormat="1">
      <c r="A20" s="4" t="s">
        <v>9798</v>
      </c>
      <c r="B20" s="4">
        <v>2012</v>
      </c>
      <c r="C20" s="4" t="s">
        <v>11285</v>
      </c>
      <c r="D20" s="4" t="s">
        <v>11286</v>
      </c>
      <c r="E20" s="4" t="s">
        <v>380</v>
      </c>
      <c r="F20" s="4">
        <v>82</v>
      </c>
      <c r="G20" s="4" t="s">
        <v>11287</v>
      </c>
      <c r="H20" s="4" t="s">
        <v>11288</v>
      </c>
      <c r="I20" s="4"/>
      <c r="J20" s="4"/>
      <c r="K20" s="4">
        <v>730</v>
      </c>
      <c r="L20" s="4"/>
      <c r="M20" s="4">
        <v>1170</v>
      </c>
      <c r="N20" s="4"/>
      <c r="O20" s="4">
        <v>289.08000000000004</v>
      </c>
      <c r="P20" s="4"/>
      <c r="Q20" s="4"/>
      <c r="R20" s="4">
        <v>118.66200000000001</v>
      </c>
      <c r="S20" s="4">
        <v>79.208000000000013</v>
      </c>
      <c r="T20" s="4">
        <v>4.1230000000000002</v>
      </c>
      <c r="U20" s="4"/>
      <c r="V20" s="4"/>
      <c r="W20" s="4"/>
      <c r="X20" s="4"/>
      <c r="Y20" s="4"/>
      <c r="Z20" s="4"/>
      <c r="AA20" s="4"/>
      <c r="AB20" s="28" t="str">
        <f>[1]SE!B$120</f>
        <v>1.(c)</v>
      </c>
      <c r="AC20" s="31" t="str">
        <f>[1]SE!C$120</f>
        <v>Karskärsverket</v>
      </c>
      <c r="AD20" s="31" t="str">
        <f>[1]SE!D$120</f>
        <v>Karskärsverket</v>
      </c>
      <c r="AE20" s="31">
        <f>[1]SE!E$120</f>
        <v>7755</v>
      </c>
      <c r="AF20" s="31" t="str">
        <f>[1]SE!F$120</f>
        <v>Korsnäsvägen 189</v>
      </c>
      <c r="AG20" s="31" t="str">
        <f>[1]SE!G$120</f>
        <v/>
      </c>
      <c r="AH20" s="31" t="str">
        <f>[1]SE!H$120</f>
        <v>GÄVLE</v>
      </c>
      <c r="AI20" s="31" t="str">
        <f>[1]SE!I$120</f>
        <v>80181</v>
      </c>
      <c r="AJ20" s="31">
        <f>[1]SE!J$120</f>
        <v>0</v>
      </c>
      <c r="AK20" s="31">
        <f>[1]SE!K$120</f>
        <v>0</v>
      </c>
      <c r="AL20" s="31">
        <f>[1]SE!L$120</f>
        <v>0</v>
      </c>
      <c r="AM20" s="31">
        <f>[1]SE!M$120</f>
        <v>104</v>
      </c>
      <c r="AN20" s="42" t="s">
        <v>810</v>
      </c>
      <c r="AO20" s="31"/>
      <c r="AP20" s="31"/>
    </row>
    <row r="21" spans="1:42" s="24" customFormat="1">
      <c r="A21" s="4" t="s">
        <v>9798</v>
      </c>
      <c r="B21" s="4">
        <v>2012</v>
      </c>
      <c r="C21" s="4" t="s">
        <v>11201</v>
      </c>
      <c r="D21" s="4" t="s">
        <v>11202</v>
      </c>
      <c r="E21" s="4" t="s">
        <v>286</v>
      </c>
      <c r="F21" s="4">
        <v>61</v>
      </c>
      <c r="G21" s="4" t="s">
        <v>11203</v>
      </c>
      <c r="H21" s="4" t="s">
        <v>11204</v>
      </c>
      <c r="I21" s="4"/>
      <c r="J21" s="4"/>
      <c r="K21" s="4">
        <v>136.5</v>
      </c>
      <c r="L21" s="4"/>
      <c r="M21" s="4">
        <v>25.091999999999999</v>
      </c>
      <c r="N21" s="4"/>
      <c r="O21" s="4">
        <v>2.8439999999999999</v>
      </c>
      <c r="P21" s="4"/>
      <c r="Q21" s="4"/>
      <c r="R21" s="4">
        <v>0.78600000000000003</v>
      </c>
      <c r="S21" s="4">
        <v>2.0720000000000001</v>
      </c>
      <c r="T21" s="4">
        <v>0.33700000000000002</v>
      </c>
      <c r="U21" s="4"/>
      <c r="V21" s="4"/>
      <c r="W21" s="4"/>
      <c r="X21" s="4"/>
      <c r="Y21" s="4"/>
      <c r="Z21" s="4"/>
      <c r="AA21" s="4"/>
      <c r="AB21" s="28" t="str">
        <f>[1]SE!B$138</f>
        <v>1.(c)</v>
      </c>
      <c r="AC21" s="31" t="str">
        <f>[1]SE!C$138</f>
        <v>Göteborg Energi AB</v>
      </c>
      <c r="AD21" s="31" t="str">
        <f>[1]SE!D$138</f>
        <v>Angereds Värmecentral</v>
      </c>
      <c r="AE21" s="31">
        <f>[1]SE!E$138</f>
        <v>85628</v>
      </c>
      <c r="AF21" s="31" t="str">
        <f>[1]SE!F$138</f>
        <v>Rävebergsvägen 100</v>
      </c>
      <c r="AG21" s="31" t="str">
        <f>[1]SE!G$138</f>
        <v/>
      </c>
      <c r="AH21" s="31" t="str">
        <f>[1]SE!H$138</f>
        <v>GÖTEBORG</v>
      </c>
      <c r="AI21" s="31" t="str">
        <f>[1]SE!I$138</f>
        <v>41871</v>
      </c>
      <c r="AJ21" s="31">
        <f>[1]SE!J$138</f>
        <v>0</v>
      </c>
      <c r="AK21" s="31">
        <f>[1]SE!K$138</f>
        <v>0</v>
      </c>
      <c r="AL21" s="31">
        <f>[1]SE!L$138</f>
        <v>0</v>
      </c>
      <c r="AM21" s="31">
        <f>[1]SE!M$138</f>
        <v>0</v>
      </c>
      <c r="AN21" s="42" t="s">
        <v>810</v>
      </c>
    </row>
    <row r="22" spans="1:42" s="24" customFormat="1">
      <c r="A22" s="4" t="s">
        <v>9798</v>
      </c>
      <c r="B22" s="4">
        <v>2012</v>
      </c>
      <c r="C22" s="4" t="s">
        <v>11491</v>
      </c>
      <c r="D22" s="4" t="s">
        <v>11492</v>
      </c>
      <c r="E22" s="4" t="s">
        <v>1960</v>
      </c>
      <c r="F22" s="4">
        <v>133</v>
      </c>
      <c r="G22" s="4" t="s">
        <v>11493</v>
      </c>
      <c r="H22" s="4" t="s">
        <v>11494</v>
      </c>
      <c r="I22" s="4"/>
      <c r="J22" s="4" t="s">
        <v>633</v>
      </c>
      <c r="K22" s="4">
        <v>74</v>
      </c>
      <c r="L22" s="4"/>
      <c r="M22" s="4"/>
      <c r="N22" s="4"/>
      <c r="O22" s="4">
        <v>216</v>
      </c>
      <c r="P22" s="4"/>
      <c r="Q22" s="4">
        <v>604.80000000000007</v>
      </c>
      <c r="R22" s="4">
        <v>46</v>
      </c>
      <c r="S22" s="4">
        <v>76</v>
      </c>
      <c r="T22" s="4">
        <v>1.1000000000000001</v>
      </c>
      <c r="U22" s="4" t="s">
        <v>11495</v>
      </c>
      <c r="V22" s="4"/>
      <c r="W22" s="4"/>
      <c r="X22" s="4"/>
      <c r="Y22" s="4"/>
      <c r="Z22" s="4"/>
      <c r="AA22" s="4"/>
      <c r="AB22" s="41" t="str">
        <f>[1]SE!B$140</f>
        <v>1.(a)</v>
      </c>
      <c r="AC22" s="24" t="str">
        <f>[1]SE!C$140</f>
        <v>Preem AB</v>
      </c>
      <c r="AD22" s="24" t="str">
        <f>[1]SE!D$140</f>
        <v>Preem Petroleum AB Preemraff Göteborg</v>
      </c>
      <c r="AE22" s="24">
        <f>[1]SE!E$140</f>
        <v>6797</v>
      </c>
      <c r="AF22" s="24" t="str">
        <f>[1]SE!F$140</f>
        <v>Raffinaderivägen 25</v>
      </c>
      <c r="AG22" s="24" t="str">
        <f>[1]SE!G$140</f>
        <v/>
      </c>
      <c r="AH22" s="24" t="str">
        <f>[1]SE!H$140</f>
        <v>GÖTEBORG</v>
      </c>
      <c r="AI22" s="24" t="str">
        <f>[1]SE!I$140</f>
        <v>41879</v>
      </c>
      <c r="AJ22" s="24">
        <f>[1]SE!J$140</f>
        <v>293</v>
      </c>
      <c r="AK22" s="24">
        <f>[1]SE!K$140</f>
        <v>0</v>
      </c>
      <c r="AL22" s="24">
        <f>[1]SE!L$140</f>
        <v>0</v>
      </c>
      <c r="AM22" s="24">
        <f>[1]SE!M$140</f>
        <v>516</v>
      </c>
      <c r="AN22" s="42" t="s">
        <v>810</v>
      </c>
      <c r="AO22" s="31"/>
      <c r="AP22" s="31"/>
    </row>
    <row r="23" spans="1:42" s="24" customFormat="1">
      <c r="A23" s="4" t="s">
        <v>9798</v>
      </c>
      <c r="B23" s="4">
        <v>2012</v>
      </c>
      <c r="C23" s="4" t="s">
        <v>11193</v>
      </c>
      <c r="D23" s="4" t="s">
        <v>11194</v>
      </c>
      <c r="E23" s="4" t="s">
        <v>278</v>
      </c>
      <c r="F23" s="4">
        <v>59</v>
      </c>
      <c r="G23" s="4" t="s">
        <v>11195</v>
      </c>
      <c r="H23" s="4" t="s">
        <v>11196</v>
      </c>
      <c r="I23" s="4"/>
      <c r="J23" s="4"/>
      <c r="K23" s="4">
        <v>770</v>
      </c>
      <c r="L23" s="4"/>
      <c r="M23" s="4"/>
      <c r="N23" s="4"/>
      <c r="O23" s="4">
        <v>22.896000000000001</v>
      </c>
      <c r="P23" s="4">
        <v>156.3588</v>
      </c>
      <c r="Q23" s="4"/>
      <c r="R23" s="4">
        <v>3.2970000000000002</v>
      </c>
      <c r="S23" s="4">
        <v>8.3940000000000001</v>
      </c>
      <c r="T23" s="4">
        <v>0.10199999999999999</v>
      </c>
      <c r="U23" s="4"/>
      <c r="V23" s="4"/>
      <c r="W23" s="4"/>
      <c r="X23" s="4"/>
      <c r="Y23" s="4"/>
      <c r="Z23" s="4"/>
      <c r="AA23" s="4"/>
      <c r="AB23" s="28" t="str">
        <f>[1]SE!B$130</f>
        <v>1.(c)</v>
      </c>
      <c r="AC23" s="31" t="str">
        <f>[1]SE!C$130</f>
        <v>Göteborg Energi AB</v>
      </c>
      <c r="AD23" s="31" t="str">
        <f>[1]SE!D$130</f>
        <v>Rosenlunds Kraftvärmeverk</v>
      </c>
      <c r="AE23" s="31">
        <f>[1]SE!E$130</f>
        <v>6801</v>
      </c>
      <c r="AF23" s="31" t="str">
        <f>[1]SE!F$130</f>
        <v>Rosenlundsgatan 2</v>
      </c>
      <c r="AG23" s="31" t="str">
        <f>[1]SE!G$130</f>
        <v/>
      </c>
      <c r="AH23" s="31" t="str">
        <f>[1]SE!H$130</f>
        <v>GÖTEBORG</v>
      </c>
      <c r="AI23" s="31" t="str">
        <f>[1]SE!I$130</f>
        <v>41120</v>
      </c>
      <c r="AJ23" s="31">
        <f>[1]SE!J$130</f>
        <v>0</v>
      </c>
      <c r="AK23" s="31">
        <f>[1]SE!K$130</f>
        <v>0</v>
      </c>
      <c r="AL23" s="31">
        <f>[1]SE!L$130</f>
        <v>0</v>
      </c>
      <c r="AM23" s="31">
        <f>[1]SE!M$130</f>
        <v>0</v>
      </c>
      <c r="AN23" s="42" t="s">
        <v>810</v>
      </c>
      <c r="AO23" s="31"/>
      <c r="AP23" s="31"/>
    </row>
    <row r="24" spans="1:42" s="24" customFormat="1">
      <c r="A24" s="4" t="s">
        <v>9798</v>
      </c>
      <c r="B24" s="4">
        <v>2012</v>
      </c>
      <c r="C24" s="4" t="s">
        <v>11209</v>
      </c>
      <c r="D24" s="4" t="s">
        <v>11210</v>
      </c>
      <c r="E24" s="4" t="s">
        <v>296</v>
      </c>
      <c r="F24" s="4">
        <v>63</v>
      </c>
      <c r="G24" s="4" t="s">
        <v>11211</v>
      </c>
      <c r="H24" s="4" t="s">
        <v>11212</v>
      </c>
      <c r="I24" s="4"/>
      <c r="J24" s="4"/>
      <c r="K24" s="4">
        <v>600</v>
      </c>
      <c r="L24" s="4" t="s">
        <v>27</v>
      </c>
      <c r="M24" s="4"/>
      <c r="N24" s="4"/>
      <c r="O24" s="4">
        <v>0.75600000000000001</v>
      </c>
      <c r="P24" s="4">
        <v>4568.3999999999996</v>
      </c>
      <c r="Q24" s="4"/>
      <c r="R24" s="4">
        <v>1.7100000000000001E-2</v>
      </c>
      <c r="S24" s="4">
        <v>33.347000000000001</v>
      </c>
      <c r="T24" s="4">
        <v>1.6000000000000001E-4</v>
      </c>
      <c r="U24" s="4"/>
      <c r="V24" s="4"/>
      <c r="W24" s="4"/>
      <c r="X24" s="4"/>
      <c r="Y24" s="4"/>
      <c r="Z24" s="4"/>
      <c r="AA24" s="4"/>
      <c r="AB24" s="28" t="str">
        <f>[1]SE!B$143</f>
        <v>1.(c)</v>
      </c>
      <c r="AC24" s="31" t="str">
        <f>[1]SE!C$143</f>
        <v>Göteborg Energi AB</v>
      </c>
      <c r="AD24" s="31" t="str">
        <f>[1]SE!D$143</f>
        <v>Rya Gaskraftvärmeverk</v>
      </c>
      <c r="AE24" s="31">
        <f>[1]SE!E$143</f>
        <v>42016</v>
      </c>
      <c r="AF24" s="31" t="str">
        <f>[1]SE!F$143</f>
        <v xml:space="preserve">Skarvikshamnen, Fågelrov. 20 </v>
      </c>
      <c r="AG24" s="31" t="str">
        <f>[1]SE!G$143</f>
        <v/>
      </c>
      <c r="AH24" s="31" t="str">
        <f>[1]SE!H$143</f>
        <v>Göteborg</v>
      </c>
      <c r="AI24" s="31" t="str">
        <f>[1]SE!I$143</f>
        <v>418 34</v>
      </c>
      <c r="AJ24" s="31">
        <f>[1]SE!J$143</f>
        <v>0</v>
      </c>
      <c r="AK24" s="31">
        <f>[1]SE!K$143</f>
        <v>0</v>
      </c>
      <c r="AL24" s="31">
        <f>[1]SE!L$143</f>
        <v>0</v>
      </c>
      <c r="AM24" s="31">
        <f>[1]SE!M$143</f>
        <v>260</v>
      </c>
      <c r="AN24" s="42" t="s">
        <v>810</v>
      </c>
      <c r="AO24" s="31"/>
      <c r="AP24" s="31"/>
    </row>
    <row r="25" spans="1:42" s="24" customFormat="1">
      <c r="A25" s="4" t="s">
        <v>9798</v>
      </c>
      <c r="B25" s="4">
        <v>2012</v>
      </c>
      <c r="C25" s="4" t="s">
        <v>11205</v>
      </c>
      <c r="D25" s="4" t="s">
        <v>11206</v>
      </c>
      <c r="E25" s="4" t="s">
        <v>291</v>
      </c>
      <c r="F25" s="4">
        <v>62</v>
      </c>
      <c r="G25" s="4" t="s">
        <v>11207</v>
      </c>
      <c r="H25" s="4" t="s">
        <v>11208</v>
      </c>
      <c r="I25" s="4"/>
      <c r="J25" s="4"/>
      <c r="K25" s="4">
        <v>110</v>
      </c>
      <c r="L25" s="4"/>
      <c r="M25" s="4">
        <v>516.24</v>
      </c>
      <c r="N25" s="4"/>
      <c r="O25" s="4"/>
      <c r="P25" s="4">
        <v>10.8</v>
      </c>
      <c r="Q25" s="4"/>
      <c r="R25" s="4">
        <v>8.7059999999999995</v>
      </c>
      <c r="S25" s="4">
        <v>28.173000000000002</v>
      </c>
      <c r="T25" s="4">
        <v>0.80699999999999994</v>
      </c>
      <c r="U25" s="4"/>
      <c r="V25" s="4"/>
      <c r="W25" s="4"/>
      <c r="X25" s="4"/>
      <c r="Y25" s="4"/>
      <c r="Z25" s="4"/>
      <c r="AA25" s="4"/>
      <c r="AB25" s="28" t="str">
        <f>[1]SE!B$137</f>
        <v>1.(c)</v>
      </c>
      <c r="AC25" s="31" t="str">
        <f>[1]SE!C$137</f>
        <v>Göteborg Energi AB</v>
      </c>
      <c r="AD25" s="31" t="str">
        <f>[1]SE!D$137</f>
        <v>Rya Värmecentral</v>
      </c>
      <c r="AE25" s="31">
        <f>[1]SE!E$137</f>
        <v>41916</v>
      </c>
      <c r="AF25" s="31" t="str">
        <f>[1]SE!F$137</f>
        <v>Fågelrovägen 15, Ryahamnen</v>
      </c>
      <c r="AG25" s="31" t="str">
        <f>[1]SE!G$137</f>
        <v/>
      </c>
      <c r="AH25" s="31" t="str">
        <f>[1]SE!H$137</f>
        <v>GÖTEBORG</v>
      </c>
      <c r="AI25" s="31" t="str">
        <f>[1]SE!I$137</f>
        <v>41834</v>
      </c>
      <c r="AJ25" s="31">
        <f>[1]SE!J$137</f>
        <v>0</v>
      </c>
      <c r="AK25" s="31">
        <f>[1]SE!K$137</f>
        <v>0</v>
      </c>
      <c r="AL25" s="31">
        <f>[1]SE!L$137</f>
        <v>0</v>
      </c>
      <c r="AM25" s="31">
        <f>[1]SE!M$137</f>
        <v>0</v>
      </c>
      <c r="AN25" s="42" t="s">
        <v>810</v>
      </c>
      <c r="AO25" s="31"/>
      <c r="AP25" s="31"/>
    </row>
    <row r="26" spans="1:42" s="24" customFormat="1">
      <c r="A26" s="4" t="s">
        <v>9798</v>
      </c>
      <c r="B26" s="4">
        <v>2012</v>
      </c>
      <c r="C26" s="4" t="s">
        <v>11197</v>
      </c>
      <c r="D26" s="4" t="s">
        <v>11198</v>
      </c>
      <c r="E26" s="4" t="s">
        <v>282</v>
      </c>
      <c r="F26" s="4">
        <v>60</v>
      </c>
      <c r="G26" s="4" t="s">
        <v>11199</v>
      </c>
      <c r="H26" s="4" t="s">
        <v>11200</v>
      </c>
      <c r="I26" s="4"/>
      <c r="J26" s="4"/>
      <c r="K26" s="4">
        <v>286</v>
      </c>
      <c r="L26" s="4"/>
      <c r="M26" s="4">
        <v>1413.36</v>
      </c>
      <c r="N26" s="4"/>
      <c r="O26" s="4"/>
      <c r="P26" s="4">
        <v>270.35999999999996</v>
      </c>
      <c r="Q26" s="4"/>
      <c r="R26" s="4">
        <v>1.08</v>
      </c>
      <c r="S26" s="4">
        <v>81.055000000000007</v>
      </c>
      <c r="T26" s="4">
        <v>0.434</v>
      </c>
      <c r="U26" s="4"/>
      <c r="V26" s="4"/>
      <c r="W26" s="4"/>
      <c r="X26" s="4"/>
      <c r="Y26" s="4"/>
      <c r="Z26" s="4"/>
      <c r="AA26" s="4"/>
      <c r="AB26" s="28" t="str">
        <f>[1]SE!B$133</f>
        <v>1.(c)</v>
      </c>
      <c r="AC26" s="31" t="str">
        <f>[1]SE!C$133</f>
        <v>Göteborg Energi AB</v>
      </c>
      <c r="AD26" s="31" t="str">
        <f>[1]SE!D$133</f>
        <v>Sävenäs Kraftvärmeverk</v>
      </c>
      <c r="AE26" s="31">
        <f>[1]SE!E$133</f>
        <v>41915</v>
      </c>
      <c r="AF26" s="31" t="str">
        <f>[1]SE!F$133</f>
        <v>Kvibergs Broväg 5</v>
      </c>
      <c r="AG26" s="31" t="str">
        <f>[1]SE!G$133</f>
        <v/>
      </c>
      <c r="AH26" s="31" t="str">
        <f>[1]SE!H$133</f>
        <v>GÖTEBORG</v>
      </c>
      <c r="AI26" s="31" t="str">
        <f>[1]SE!I$133</f>
        <v>41505</v>
      </c>
      <c r="AJ26" s="31">
        <f>[1]SE!J$133</f>
        <v>0</v>
      </c>
      <c r="AK26" s="31">
        <f>[1]SE!K$133</f>
        <v>0</v>
      </c>
      <c r="AL26" s="31">
        <f>[1]SE!L$133</f>
        <v>0</v>
      </c>
      <c r="AM26" s="31">
        <f>[1]SE!M$133</f>
        <v>151</v>
      </c>
      <c r="AN26" s="42" t="s">
        <v>810</v>
      </c>
      <c r="AO26" s="31"/>
      <c r="AP26" s="31"/>
    </row>
    <row r="27" spans="1:42" s="24" customFormat="1">
      <c r="A27" s="4" t="s">
        <v>9798</v>
      </c>
      <c r="B27" s="4">
        <v>2012</v>
      </c>
      <c r="C27" s="4" t="s">
        <v>11496</v>
      </c>
      <c r="D27" s="4" t="s">
        <v>11497</v>
      </c>
      <c r="E27" s="4" t="s">
        <v>1964</v>
      </c>
      <c r="F27" s="4">
        <v>134</v>
      </c>
      <c r="G27" s="4" t="s">
        <v>11498</v>
      </c>
      <c r="H27" s="4" t="s">
        <v>11499</v>
      </c>
      <c r="I27" s="4"/>
      <c r="J27" s="4" t="s">
        <v>633</v>
      </c>
      <c r="K27" s="4">
        <v>113</v>
      </c>
      <c r="L27" s="4"/>
      <c r="M27" s="120"/>
      <c r="N27" s="120"/>
      <c r="O27" s="120"/>
      <c r="P27" s="121"/>
      <c r="Q27" s="120">
        <v>932.4</v>
      </c>
      <c r="R27" s="4">
        <v>5.46</v>
      </c>
      <c r="S27" s="4">
        <v>5.0090000000000003</v>
      </c>
      <c r="T27" s="4">
        <v>0.92900000000000005</v>
      </c>
      <c r="U27" s="4" t="s">
        <v>11495</v>
      </c>
      <c r="V27" s="4"/>
      <c r="W27" s="4"/>
      <c r="X27" s="4"/>
      <c r="Y27" s="4"/>
      <c r="Z27" s="4"/>
      <c r="AA27" s="4"/>
      <c r="AB27" s="28" t="str">
        <f>[1]SE!B$128</f>
        <v>1.(a)</v>
      </c>
      <c r="AC27" s="31" t="str">
        <f>[1]SE!C$128</f>
        <v>St1 Refinery AB</v>
      </c>
      <c r="AD27" s="31" t="str">
        <f>[1]SE!D$128</f>
        <v>St1 Refinery AB</v>
      </c>
      <c r="AE27" s="31">
        <f>[1]SE!E$128</f>
        <v>6800</v>
      </c>
      <c r="AF27" s="31" t="str">
        <f>[1]SE!F$128</f>
        <v>Bensinvägen 10</v>
      </c>
      <c r="AG27" s="31" t="str">
        <f>[1]SE!G$128</f>
        <v/>
      </c>
      <c r="AH27" s="31" t="str">
        <f>[1]SE!H$128</f>
        <v>GÖTEBORG</v>
      </c>
      <c r="AI27" s="31" t="str">
        <f>[1]SE!I$128</f>
        <v>40272</v>
      </c>
      <c r="AJ27" s="31">
        <f>[1]SE!J$128</f>
        <v>343</v>
      </c>
      <c r="AK27" s="31">
        <f>[1]SE!K$128</f>
        <v>0</v>
      </c>
      <c r="AL27" s="31">
        <f>[1]SE!L$128</f>
        <v>0</v>
      </c>
      <c r="AM27" s="31">
        <f>[1]SE!M$128</f>
        <v>534</v>
      </c>
      <c r="AN27" s="42" t="s">
        <v>810</v>
      </c>
      <c r="AO27" s="31"/>
      <c r="AP27" s="31"/>
    </row>
    <row r="28" spans="1:42" s="24" customFormat="1">
      <c r="A28" s="16" t="s">
        <v>9798</v>
      </c>
      <c r="B28" s="16">
        <v>2012</v>
      </c>
      <c r="C28" s="16" t="s">
        <v>11397</v>
      </c>
      <c r="D28" s="16" t="s">
        <v>11398</v>
      </c>
      <c r="E28" s="16" t="s">
        <v>1858</v>
      </c>
      <c r="F28" s="16">
        <v>110</v>
      </c>
      <c r="G28" s="16" t="s">
        <v>11399</v>
      </c>
      <c r="H28" s="16" t="s">
        <v>11400</v>
      </c>
      <c r="I28" s="16"/>
      <c r="J28" s="16"/>
      <c r="K28" s="16">
        <v>170</v>
      </c>
      <c r="L28" s="16"/>
      <c r="M28" s="16"/>
      <c r="N28" s="16"/>
      <c r="O28" s="16">
        <v>4.0320000000000009</v>
      </c>
      <c r="P28" s="16">
        <v>50.724000000000004</v>
      </c>
      <c r="Q28" s="16"/>
      <c r="R28" s="16">
        <v>5.2999999999999999E-2</v>
      </c>
      <c r="S28" s="16">
        <v>2.4500000000000002</v>
      </c>
      <c r="T28" s="16">
        <v>2.1</v>
      </c>
      <c r="U28" s="16"/>
      <c r="V28" s="16"/>
      <c r="W28" s="16"/>
      <c r="X28" s="16"/>
      <c r="Y28" s="16"/>
      <c r="Z28" s="16"/>
      <c r="AA28" s="16"/>
      <c r="AB28" s="28" t="str">
        <f>[1]SE!B$129</f>
        <v>2.(f)</v>
      </c>
      <c r="AC28" s="31" t="str">
        <f>[1]SE!C$129</f>
        <v>Volvo Personvagnar AB</v>
      </c>
      <c r="AD28" s="31" t="str">
        <f>[1]SE!D$129</f>
        <v>VOLVO Personvagnar AB</v>
      </c>
      <c r="AE28" s="31">
        <f>[1]SE!E$129</f>
        <v>6795</v>
      </c>
      <c r="AF28" s="31" t="str">
        <f>[1]SE!F$129</f>
        <v>Miljöskydd, TJA1N</v>
      </c>
      <c r="AG28" s="31" t="str">
        <f>[1]SE!G$129</f>
        <v/>
      </c>
      <c r="AH28" s="31" t="str">
        <f>[1]SE!H$129</f>
        <v>GÖTEBORG</v>
      </c>
      <c r="AI28" s="31" t="str">
        <f>[1]SE!I$129</f>
        <v>40531</v>
      </c>
      <c r="AJ28" s="31">
        <f>[1]SE!J$129</f>
        <v>0</v>
      </c>
      <c r="AK28" s="31">
        <f>[1]SE!K$129</f>
        <v>0</v>
      </c>
      <c r="AL28" s="31">
        <f>[1]SE!L$129</f>
        <v>0</v>
      </c>
      <c r="AM28" s="31">
        <f>[1]SE!M$129</f>
        <v>0</v>
      </c>
      <c r="AN28" s="42" t="s">
        <v>810</v>
      </c>
      <c r="AO28" s="31"/>
      <c r="AP28" s="31"/>
    </row>
    <row r="29" spans="1:42" s="24" customFormat="1">
      <c r="A29" s="4" t="s">
        <v>9798</v>
      </c>
      <c r="B29" s="4">
        <v>2012</v>
      </c>
      <c r="C29" s="4" t="s">
        <v>11189</v>
      </c>
      <c r="D29" s="4" t="s">
        <v>11190</v>
      </c>
      <c r="E29" s="4" t="s">
        <v>274</v>
      </c>
      <c r="F29" s="4">
        <v>58</v>
      </c>
      <c r="G29" s="4" t="s">
        <v>11191</v>
      </c>
      <c r="H29" s="4" t="s">
        <v>11192</v>
      </c>
      <c r="I29" s="4"/>
      <c r="J29" s="4"/>
      <c r="K29" s="4">
        <v>57</v>
      </c>
      <c r="L29" s="4"/>
      <c r="M29" s="120">
        <v>432.46080000000001</v>
      </c>
      <c r="N29" s="120"/>
      <c r="O29" s="120">
        <v>19.1844</v>
      </c>
      <c r="P29" s="120"/>
      <c r="Q29" s="120"/>
      <c r="R29" s="4">
        <v>0.42600000000000005</v>
      </c>
      <c r="S29" s="4">
        <v>23.356999999999999</v>
      </c>
      <c r="T29" s="4">
        <v>0.43099999999999999</v>
      </c>
      <c r="U29" s="4"/>
      <c r="V29" s="4"/>
      <c r="W29" s="4"/>
      <c r="X29" s="4"/>
      <c r="Y29" s="4"/>
      <c r="Z29" s="4"/>
      <c r="AA29" s="4"/>
      <c r="AB29" s="28" t="str">
        <f>[1]SE!B$145</f>
        <v>1.(c)</v>
      </c>
      <c r="AC29" s="31" t="str">
        <f>[1]SE!C$145</f>
        <v>Vattenfall AB Värme Norden</v>
      </c>
      <c r="AD29" s="31" t="str">
        <f>[1]SE!D$145</f>
        <v>Västerbyverket</v>
      </c>
      <c r="AE29" s="31">
        <f>[1]SE!E$145</f>
        <v>177518</v>
      </c>
      <c r="AF29" s="31" t="str">
        <f>[1]SE!F$145</f>
        <v>Besöksadress</v>
      </c>
      <c r="AG29" s="31" t="str">
        <f>[1]SE!G$145</f>
        <v/>
      </c>
      <c r="AH29" s="31" t="str">
        <f>[1]SE!H$145</f>
        <v>Götene</v>
      </c>
      <c r="AI29" s="31" t="str">
        <f>[1]SE!I$145</f>
        <v>533 97</v>
      </c>
      <c r="AJ29" s="31">
        <f>[1]SE!J$145</f>
        <v>0</v>
      </c>
      <c r="AK29" s="31">
        <f>[1]SE!K$145</f>
        <v>0</v>
      </c>
      <c r="AL29" s="31">
        <f>[1]SE!L$145</f>
        <v>0</v>
      </c>
      <c r="AM29" s="31">
        <f>[1]SE!M$145</f>
        <v>0</v>
      </c>
      <c r="AN29" s="42" t="s">
        <v>810</v>
      </c>
      <c r="AO29" s="31"/>
      <c r="AP29" s="31"/>
    </row>
    <row r="30" spans="1:42" s="24" customFormat="1">
      <c r="A30" s="4" t="s">
        <v>9798</v>
      </c>
      <c r="B30" s="4">
        <v>2012</v>
      </c>
      <c r="C30" s="4" t="s">
        <v>11438</v>
      </c>
      <c r="D30" s="4" t="s">
        <v>11439</v>
      </c>
      <c r="E30" s="4" t="s">
        <v>1902</v>
      </c>
      <c r="F30" s="4">
        <v>120</v>
      </c>
      <c r="G30" s="4" t="s">
        <v>11440</v>
      </c>
      <c r="H30" s="4" t="s">
        <v>11441</v>
      </c>
      <c r="I30" s="4"/>
      <c r="J30" s="4"/>
      <c r="K30" s="4">
        <v>180</v>
      </c>
      <c r="L30" s="4"/>
      <c r="M30" s="4">
        <v>2916</v>
      </c>
      <c r="N30" s="4"/>
      <c r="O30" s="4">
        <v>97.2</v>
      </c>
      <c r="P30" s="4"/>
      <c r="Q30" s="4"/>
      <c r="R30" s="4">
        <v>5.5</v>
      </c>
      <c r="S30" s="4">
        <v>128</v>
      </c>
      <c r="T30" s="4">
        <v>2</v>
      </c>
      <c r="U30" s="4" t="s">
        <v>11405</v>
      </c>
      <c r="V30" s="4"/>
      <c r="W30" s="4"/>
      <c r="X30" s="4"/>
      <c r="Y30" s="4"/>
      <c r="Z30" s="4"/>
      <c r="AA30" s="4"/>
      <c r="AB30" s="41" t="str">
        <f>[1]SE!B$148</f>
        <v>6.(a)</v>
      </c>
      <c r="AC30" s="24" t="str">
        <f>[1]SE!C$148</f>
        <v>BillerudKorsnäs AB Gruvöns Bruk</v>
      </c>
      <c r="AD30" s="24" t="str">
        <f>[1]SE!D$148</f>
        <v>Gruvöns bruk</v>
      </c>
      <c r="AE30" s="24">
        <f>[1]SE!E$148</f>
        <v>7189</v>
      </c>
      <c r="AF30" s="24" t="str">
        <f>[1]SE!F$148</f>
        <v>Storjohanns väg 4</v>
      </c>
      <c r="AG30" s="24" t="str">
        <f>[1]SE!G$148</f>
        <v/>
      </c>
      <c r="AH30" s="24" t="str">
        <f>[1]SE!H$148</f>
        <v>GRUMS</v>
      </c>
      <c r="AI30" s="24" t="str">
        <f>[1]SE!I$148</f>
        <v>66428</v>
      </c>
      <c r="AJ30" s="24">
        <f>[1]SE!J$148</f>
        <v>722</v>
      </c>
      <c r="AK30" s="24">
        <f>[1]SE!K$148</f>
        <v>0</v>
      </c>
      <c r="AL30" s="24">
        <f>[1]SE!L$148</f>
        <v>0</v>
      </c>
      <c r="AM30" s="24">
        <f>[1]SE!M$148</f>
        <v>1520</v>
      </c>
      <c r="AN30" s="23" t="s">
        <v>810</v>
      </c>
      <c r="AO30" s="31"/>
      <c r="AP30" s="31"/>
    </row>
    <row r="31" spans="1:42" s="24" customFormat="1">
      <c r="A31" s="4" t="s">
        <v>9798</v>
      </c>
      <c r="B31" s="4">
        <v>2012</v>
      </c>
      <c r="C31" s="4" t="s">
        <v>11446</v>
      </c>
      <c r="D31" s="4" t="s">
        <v>11447</v>
      </c>
      <c r="E31" s="4" t="s">
        <v>1910</v>
      </c>
      <c r="F31" s="4">
        <v>122</v>
      </c>
      <c r="G31" s="4" t="s">
        <v>11448</v>
      </c>
      <c r="H31" s="4" t="s">
        <v>11449</v>
      </c>
      <c r="I31" s="4"/>
      <c r="J31" s="4"/>
      <c r="K31" s="4">
        <v>55</v>
      </c>
      <c r="L31" s="4"/>
      <c r="M31" s="4">
        <v>909.36</v>
      </c>
      <c r="N31" s="4"/>
      <c r="O31" s="4"/>
      <c r="P31" s="4"/>
      <c r="Q31" s="4"/>
      <c r="R31" s="4">
        <v>12.51</v>
      </c>
      <c r="S31" s="4">
        <v>37.497999999999998</v>
      </c>
      <c r="T31" s="4">
        <v>0.79900000000000004</v>
      </c>
      <c r="U31" s="4" t="s">
        <v>11450</v>
      </c>
      <c r="V31" s="4"/>
      <c r="W31" s="4"/>
      <c r="X31" s="4"/>
      <c r="Y31" s="4"/>
      <c r="Z31" s="4"/>
      <c r="AA31" s="4"/>
      <c r="AB31" s="28" t="str">
        <f>[1]SE!B$150</f>
        <v>6.(b)</v>
      </c>
      <c r="AC31" s="31" t="str">
        <f>[1]SE!C$150</f>
        <v>ARCTIC PAPER GRYCKSBO AB</v>
      </c>
      <c r="AD31" s="31" t="str">
        <f>[1]SE!D$150</f>
        <v>ARCTIC PAPER GRYCKSBO AB</v>
      </c>
      <c r="AE31" s="31">
        <f>[1]SE!E$150</f>
        <v>7645</v>
      </c>
      <c r="AF31" s="31" t="str">
        <f>[1]SE!F$150</f>
        <v>Kungsvägen</v>
      </c>
      <c r="AG31" s="31" t="str">
        <f>[1]SE!G$150</f>
        <v/>
      </c>
      <c r="AH31" s="31" t="str">
        <f>[1]SE!H$150</f>
        <v>GRYCKSBO</v>
      </c>
      <c r="AI31" s="31" t="str">
        <f>[1]SE!I$150</f>
        <v>79020</v>
      </c>
      <c r="AJ31" s="31">
        <f>[1]SE!J$150</f>
        <v>0</v>
      </c>
      <c r="AK31" s="31">
        <f>[1]SE!K$150</f>
        <v>0</v>
      </c>
      <c r="AL31" s="31">
        <f>[1]SE!L$150</f>
        <v>0</v>
      </c>
      <c r="AM31" s="31">
        <f>[1]SE!M$150</f>
        <v>0</v>
      </c>
      <c r="AN31" s="42" t="s">
        <v>810</v>
      </c>
    </row>
    <row r="32" spans="1:42" s="35" customFormat="1">
      <c r="A32" s="1" t="s">
        <v>9798</v>
      </c>
      <c r="B32" s="1">
        <v>2012</v>
      </c>
      <c r="C32" s="1" t="s">
        <v>11173</v>
      </c>
      <c r="D32" s="1" t="s">
        <v>11174</v>
      </c>
      <c r="E32" s="1" t="s">
        <v>256</v>
      </c>
      <c r="F32" s="1">
        <v>54</v>
      </c>
      <c r="G32" s="1" t="s">
        <v>11175</v>
      </c>
      <c r="H32" s="1" t="s">
        <v>11176</v>
      </c>
      <c r="I32" s="1"/>
      <c r="J32" s="1"/>
      <c r="K32" s="1">
        <v>121</v>
      </c>
      <c r="L32" s="1"/>
      <c r="M32" s="1">
        <v>751.24800000000005</v>
      </c>
      <c r="N32" s="1"/>
      <c r="O32" s="1">
        <v>1.3320000000000001</v>
      </c>
      <c r="P32" s="1">
        <v>84.430800000000005</v>
      </c>
      <c r="Q32" s="1"/>
      <c r="R32" s="1">
        <v>7.0730000000000001E-2</v>
      </c>
      <c r="S32" s="1">
        <v>33.503100000000003</v>
      </c>
      <c r="T32" s="1">
        <v>0.35222999999999999</v>
      </c>
      <c r="U32" s="1"/>
      <c r="V32" s="1"/>
      <c r="W32" s="1"/>
      <c r="X32" s="1"/>
      <c r="Y32" s="1"/>
      <c r="Z32" s="1"/>
      <c r="AA32" s="1"/>
      <c r="AB32" s="95"/>
      <c r="AC32" s="67"/>
      <c r="AD32" s="67"/>
      <c r="AE32" s="67"/>
      <c r="AF32" s="67"/>
      <c r="AG32" s="67"/>
      <c r="AH32" s="67"/>
      <c r="AI32" s="67"/>
      <c r="AJ32" s="67"/>
      <c r="AK32" s="67"/>
      <c r="AL32" s="67"/>
      <c r="AM32" s="67"/>
      <c r="AN32" s="98"/>
      <c r="AO32" s="67"/>
      <c r="AP32" s="67"/>
    </row>
    <row r="33" spans="1:42" s="24" customFormat="1">
      <c r="A33" s="4" t="s">
        <v>9798</v>
      </c>
      <c r="B33" s="4">
        <v>2012</v>
      </c>
      <c r="C33" s="4" t="s">
        <v>10980</v>
      </c>
      <c r="D33" s="4" t="s">
        <v>10981</v>
      </c>
      <c r="E33" s="4" t="s">
        <v>37</v>
      </c>
      <c r="F33" s="4">
        <v>6</v>
      </c>
      <c r="G33" s="4" t="s">
        <v>10982</v>
      </c>
      <c r="H33" s="4" t="s">
        <v>10983</v>
      </c>
      <c r="I33" s="4"/>
      <c r="J33" s="4"/>
      <c r="K33" s="4">
        <v>303</v>
      </c>
      <c r="L33" s="4"/>
      <c r="M33" s="4">
        <v>2460.96</v>
      </c>
      <c r="N33" s="4"/>
      <c r="O33" s="4"/>
      <c r="P33" s="4"/>
      <c r="Q33" s="4"/>
      <c r="R33" s="4">
        <v>12.742000000000001</v>
      </c>
      <c r="S33" s="4">
        <v>127.99300000000001</v>
      </c>
      <c r="T33" s="4">
        <v>10.334999999999999</v>
      </c>
      <c r="U33" s="4"/>
      <c r="V33" s="4"/>
      <c r="W33" s="4"/>
      <c r="X33" s="4"/>
      <c r="Y33" s="4"/>
      <c r="Z33" s="4"/>
      <c r="AA33" s="4"/>
      <c r="AB33" s="28" t="str">
        <f>[1]SE!B$175</f>
        <v>1.(c)</v>
      </c>
      <c r="AC33" s="31" t="str">
        <f>[1]SE!C$175</f>
        <v>VATTENFALL AB HEAT DREFVIKEN</v>
      </c>
      <c r="AD33" s="31" t="str">
        <f>[1]SE!D$175</f>
        <v>JORDBRO KRAFTVÄRMEVERK</v>
      </c>
      <c r="AE33" s="31">
        <f>[1]SE!E$175</f>
        <v>112488</v>
      </c>
      <c r="AF33" s="31" t="str">
        <f>[1]SE!F$175</f>
        <v>Nynäsvägen 140</v>
      </c>
      <c r="AG33" s="31" t="str">
        <f>[1]SE!G$175</f>
        <v/>
      </c>
      <c r="AH33" s="31" t="str">
        <f>[1]SE!H$175</f>
        <v>HANINGE</v>
      </c>
      <c r="AI33" s="31" t="str">
        <f>[1]SE!I$175</f>
        <v>13637</v>
      </c>
      <c r="AJ33" s="31">
        <f>[1]SE!J$175</f>
        <v>128</v>
      </c>
      <c r="AK33" s="31">
        <f>[1]SE!K$175</f>
        <v>0</v>
      </c>
      <c r="AL33" s="31">
        <f>[1]SE!L$175</f>
        <v>0</v>
      </c>
      <c r="AM33" s="31">
        <f>[1]SE!M$175</f>
        <v>235</v>
      </c>
      <c r="AN33" s="42" t="s">
        <v>810</v>
      </c>
      <c r="AO33" s="31"/>
      <c r="AP33" s="31"/>
    </row>
    <row r="34" spans="1:42" s="24" customFormat="1">
      <c r="A34" s="4" t="s">
        <v>9798</v>
      </c>
      <c r="B34" s="4">
        <v>2012</v>
      </c>
      <c r="C34" s="4" t="s">
        <v>11309</v>
      </c>
      <c r="D34" s="4" t="s">
        <v>11310</v>
      </c>
      <c r="E34" s="4" t="s">
        <v>405</v>
      </c>
      <c r="F34" s="4">
        <v>88</v>
      </c>
      <c r="G34" s="4" t="s">
        <v>11311</v>
      </c>
      <c r="H34" s="4" t="s">
        <v>11312</v>
      </c>
      <c r="I34" s="4"/>
      <c r="J34" s="4"/>
      <c r="K34" s="4">
        <v>89.5</v>
      </c>
      <c r="L34" s="4"/>
      <c r="M34" s="4">
        <v>658.80000000000007</v>
      </c>
      <c r="N34" s="4">
        <v>138.6</v>
      </c>
      <c r="O34" s="4">
        <v>1.8180000000000001</v>
      </c>
      <c r="P34" s="4"/>
      <c r="Q34" s="4">
        <v>7.9200000000000008</v>
      </c>
      <c r="R34" s="4">
        <v>5.024</v>
      </c>
      <c r="S34" s="4">
        <v>39.744999999999997</v>
      </c>
      <c r="T34" s="4">
        <v>1.5609999999999999</v>
      </c>
      <c r="U34" s="4"/>
      <c r="V34" s="4"/>
      <c r="W34" s="4"/>
      <c r="X34" s="4"/>
      <c r="Y34" s="4"/>
      <c r="Z34" s="4"/>
      <c r="AA34" s="4"/>
      <c r="AB34" s="28" t="str">
        <f>[1]SE!B$177</f>
        <v>5.(d)</v>
      </c>
      <c r="AC34" s="31" t="str">
        <f>[1]SE!C$177</f>
        <v>Härnösand Energi &amp; Miljö AB</v>
      </c>
      <c r="AD34" s="31" t="str">
        <f>[1]SE!D$177</f>
        <v>Älands avfallsanläggning</v>
      </c>
      <c r="AE34" s="31">
        <f>[1]SE!E$177</f>
        <v>7913</v>
      </c>
      <c r="AF34" s="31" t="str">
        <f>[1]SE!F$177</f>
        <v>Älandsdeponin</v>
      </c>
      <c r="AG34" s="31" t="str">
        <f>[1]SE!G$177</f>
        <v/>
      </c>
      <c r="AH34" s="31" t="str">
        <f>[1]SE!H$177</f>
        <v>HÄRNÖSAND</v>
      </c>
      <c r="AI34" s="31" t="str">
        <f>[1]SE!I$177</f>
        <v>87191</v>
      </c>
      <c r="AJ34" s="31">
        <f>[1]SE!J$177</f>
        <v>0</v>
      </c>
      <c r="AK34" s="31">
        <f>[1]SE!K$177</f>
        <v>0</v>
      </c>
      <c r="AL34" s="31">
        <f>[1]SE!L$177</f>
        <v>0</v>
      </c>
      <c r="AM34" s="31">
        <f>[1]SE!M$177</f>
        <v>0</v>
      </c>
      <c r="AN34" s="42" t="s">
        <v>810</v>
      </c>
      <c r="AO34" s="31"/>
      <c r="AP34" s="31"/>
    </row>
    <row r="35" spans="1:42" s="31" customFormat="1">
      <c r="A35" s="4" t="s">
        <v>9798</v>
      </c>
      <c r="B35" s="4">
        <v>2012</v>
      </c>
      <c r="C35" s="4" t="s">
        <v>10992</v>
      </c>
      <c r="D35" s="4" t="s">
        <v>10993</v>
      </c>
      <c r="E35" s="4" t="s">
        <v>49</v>
      </c>
      <c r="F35" s="4">
        <v>9</v>
      </c>
      <c r="G35" s="4" t="s">
        <v>10994</v>
      </c>
      <c r="H35" s="4" t="s">
        <v>10995</v>
      </c>
      <c r="I35" s="4"/>
      <c r="J35" s="4"/>
      <c r="K35" s="4">
        <v>300</v>
      </c>
      <c r="L35" s="4"/>
      <c r="M35" s="4">
        <v>3791.88</v>
      </c>
      <c r="N35" s="4"/>
      <c r="O35" s="4">
        <v>46.008000000000003</v>
      </c>
      <c r="P35" s="4"/>
      <c r="Q35" s="4">
        <v>2.0160000000000001E-2</v>
      </c>
      <c r="R35" s="4">
        <v>1.76</v>
      </c>
      <c r="S35" s="4">
        <v>236</v>
      </c>
      <c r="T35" s="4">
        <v>13.4</v>
      </c>
      <c r="U35" s="4"/>
      <c r="V35" s="4"/>
      <c r="W35" s="4"/>
      <c r="X35" s="4"/>
      <c r="Y35" s="4"/>
      <c r="Z35" s="4"/>
      <c r="AA35" s="4"/>
      <c r="AB35" s="41" t="str">
        <f>[1]SE!B$178</f>
        <v>1.(c)</v>
      </c>
      <c r="AC35" s="24" t="str">
        <f>[1]SE!C$178</f>
        <v>AB FORTUM VÄRME samägt med Stockholms stad</v>
      </c>
      <c r="AD35" s="24" t="str">
        <f>[1]SE!D$178</f>
        <v>HÄSSELBYVERKET</v>
      </c>
      <c r="AE35" s="24">
        <f>[1]SE!E$178</f>
        <v>185</v>
      </c>
      <c r="AF35" s="24" t="str">
        <f>[1]SE!F$178</f>
        <v>Vassbrinken 5</v>
      </c>
      <c r="AG35" s="24" t="str">
        <f>[1]SE!G$178</f>
        <v/>
      </c>
      <c r="AH35" s="24" t="str">
        <f>[1]SE!H$178</f>
        <v>HÄSSELBY</v>
      </c>
      <c r="AI35" s="24" t="str">
        <f>[1]SE!I$178</f>
        <v>165 65</v>
      </c>
      <c r="AJ35" s="24">
        <f>[1]SE!J$178</f>
        <v>236</v>
      </c>
      <c r="AK35" s="24">
        <f>[1]SE!K$178</f>
        <v>0</v>
      </c>
      <c r="AL35" s="24">
        <f>[1]SE!L$178</f>
        <v>0</v>
      </c>
      <c r="AM35" s="24">
        <f>[1]SE!M$178</f>
        <v>427</v>
      </c>
      <c r="AN35" s="23" t="s">
        <v>810</v>
      </c>
    </row>
    <row r="36" spans="1:42" s="31" customFormat="1">
      <c r="A36" s="4" t="s">
        <v>9798</v>
      </c>
      <c r="B36" s="4">
        <v>2012</v>
      </c>
      <c r="C36" s="4" t="s">
        <v>11169</v>
      </c>
      <c r="D36" s="4" t="s">
        <v>11170</v>
      </c>
      <c r="E36" s="4" t="s">
        <v>251</v>
      </c>
      <c r="F36" s="4">
        <v>53</v>
      </c>
      <c r="G36" s="4" t="s">
        <v>11171</v>
      </c>
      <c r="H36" s="4" t="s">
        <v>11172</v>
      </c>
      <c r="I36" s="4"/>
      <c r="J36" s="4"/>
      <c r="K36" s="4">
        <v>79.2</v>
      </c>
      <c r="L36" s="4"/>
      <c r="M36" s="4">
        <v>99.41040000000001</v>
      </c>
      <c r="N36" s="4"/>
      <c r="O36" s="4">
        <v>5.1227999999999998</v>
      </c>
      <c r="P36" s="4"/>
      <c r="Q36" s="4"/>
      <c r="R36" s="4">
        <v>1.9670000000000003</v>
      </c>
      <c r="S36" s="4">
        <v>9.9</v>
      </c>
      <c r="T36" s="4">
        <v>0.10196000000000001</v>
      </c>
      <c r="U36" s="4" t="s">
        <v>11020</v>
      </c>
      <c r="V36" s="4"/>
      <c r="W36" s="4"/>
      <c r="X36" s="4"/>
      <c r="Y36" s="4"/>
      <c r="Z36" s="4"/>
      <c r="AA36" s="4"/>
      <c r="AB36" s="28" t="str">
        <f>[1]SE!B$180</f>
        <v>1.(c)</v>
      </c>
      <c r="AC36" s="31" t="str">
        <f>[1]SE!C$180</f>
        <v>Hässleholm Miljö AB</v>
      </c>
      <c r="AD36" s="31" t="str">
        <f>[1]SE!D$180</f>
        <v>Beleverket i Hässleholm</v>
      </c>
      <c r="AE36" s="31">
        <f>[1]SE!E$180</f>
        <v>85664</v>
      </c>
      <c r="AF36" s="31" t="str">
        <f>[1]SE!F$180</f>
        <v>Värmeverksvägen 4</v>
      </c>
      <c r="AG36" s="31" t="str">
        <f>[1]SE!G$180</f>
        <v/>
      </c>
      <c r="AH36" s="31" t="str">
        <f>[1]SE!H$180</f>
        <v>HÄSSLEHOLM</v>
      </c>
      <c r="AI36" s="31" t="str">
        <f>[1]SE!I$180</f>
        <v>28143</v>
      </c>
      <c r="AJ36" s="31">
        <f>[1]SE!J$180</f>
        <v>0</v>
      </c>
      <c r="AK36" s="31">
        <f>[1]SE!K$180</f>
        <v>0</v>
      </c>
      <c r="AL36" s="31">
        <f>[1]SE!L$180</f>
        <v>0</v>
      </c>
      <c r="AM36" s="31">
        <f>[1]SE!M$180</f>
        <v>0</v>
      </c>
      <c r="AN36" s="42" t="s">
        <v>810</v>
      </c>
      <c r="AO36" s="24"/>
      <c r="AP36" s="24"/>
    </row>
    <row r="37" spans="1:42" s="67" customFormat="1">
      <c r="A37" s="1" t="s">
        <v>9798</v>
      </c>
      <c r="B37" s="1">
        <v>2012</v>
      </c>
      <c r="C37" s="1" t="s">
        <v>11145</v>
      </c>
      <c r="D37" s="1" t="s">
        <v>11146</v>
      </c>
      <c r="E37" s="1" t="s">
        <v>225</v>
      </c>
      <c r="F37" s="1">
        <v>47</v>
      </c>
      <c r="G37" s="1" t="s">
        <v>11147</v>
      </c>
      <c r="H37" s="1" t="s">
        <v>11148</v>
      </c>
      <c r="I37" s="1"/>
      <c r="J37" s="1"/>
      <c r="K37" s="1">
        <v>385</v>
      </c>
      <c r="L37" s="1"/>
      <c r="M37" s="117"/>
      <c r="N37" s="117"/>
      <c r="O37" s="117">
        <v>55.08</v>
      </c>
      <c r="P37" s="117">
        <v>14.76</v>
      </c>
      <c r="Q37" s="117"/>
      <c r="R37" s="1">
        <v>3.2</v>
      </c>
      <c r="S37" s="1">
        <v>6.5</v>
      </c>
      <c r="T37" s="1">
        <v>1.4</v>
      </c>
      <c r="U37" s="1"/>
      <c r="V37" s="1"/>
      <c r="W37" s="1"/>
      <c r="X37" s="1"/>
      <c r="Y37" s="1"/>
      <c r="Z37" s="1"/>
      <c r="AA37" s="1"/>
      <c r="AB37" s="40"/>
      <c r="AC37" s="35"/>
      <c r="AD37" s="35"/>
      <c r="AE37" s="35"/>
      <c r="AF37" s="35"/>
      <c r="AG37" s="35"/>
      <c r="AH37" s="35"/>
      <c r="AI37" s="35"/>
      <c r="AJ37" s="35"/>
      <c r="AK37" s="35"/>
      <c r="AL37" s="35"/>
      <c r="AM37" s="35"/>
      <c r="AN37" s="37"/>
    </row>
    <row r="38" spans="1:42" s="31" customFormat="1">
      <c r="A38" s="4" t="s">
        <v>9798</v>
      </c>
      <c r="B38" s="4">
        <v>2012</v>
      </c>
      <c r="C38" s="4" t="s">
        <v>11149</v>
      </c>
      <c r="D38" s="4" t="s">
        <v>11150</v>
      </c>
      <c r="E38" s="4" t="s">
        <v>230</v>
      </c>
      <c r="F38" s="4">
        <v>48</v>
      </c>
      <c r="G38" s="4" t="s">
        <v>11151</v>
      </c>
      <c r="H38" s="4" t="s">
        <v>11152</v>
      </c>
      <c r="I38" s="4"/>
      <c r="J38" s="4"/>
      <c r="K38" s="4">
        <v>240</v>
      </c>
      <c r="L38" s="4"/>
      <c r="M38" s="4">
        <v>2934</v>
      </c>
      <c r="N38" s="4"/>
      <c r="O38" s="4">
        <v>13.68</v>
      </c>
      <c r="P38" s="4">
        <v>309.60000000000002</v>
      </c>
      <c r="Q38" s="4"/>
      <c r="R38" s="4">
        <v>8.4</v>
      </c>
      <c r="S38" s="4">
        <v>122.7</v>
      </c>
      <c r="T38" s="4">
        <v>5.3</v>
      </c>
      <c r="U38" s="4"/>
      <c r="V38" s="4"/>
      <c r="W38" s="4"/>
      <c r="X38" s="4"/>
      <c r="Y38" s="4"/>
      <c r="Z38" s="4"/>
      <c r="AA38" s="4"/>
      <c r="AB38" s="28" t="str">
        <f>[1]SE!B$187</f>
        <v>1.(c)</v>
      </c>
      <c r="AC38" s="31" t="str">
        <f>[1]SE!C$187</f>
        <v>Öresundskraft Kraft&amp;Värme AB</v>
      </c>
      <c r="AD38" s="31" t="str">
        <f>[1]SE!D$187</f>
        <v>Västhamnsverket, (VHV)</v>
      </c>
      <c r="AE38" s="31">
        <f>[1]SE!E$187</f>
        <v>6415</v>
      </c>
      <c r="AF38" s="31" t="str">
        <f>[1]SE!F$187</f>
        <v>Atlantgatan 10</v>
      </c>
      <c r="AG38" s="31" t="str">
        <f>[1]SE!G$187</f>
        <v/>
      </c>
      <c r="AH38" s="31" t="str">
        <f>[1]SE!H$187</f>
        <v>Helsingborg</v>
      </c>
      <c r="AI38" s="31" t="str">
        <f>[1]SE!I$187</f>
        <v>25225</v>
      </c>
      <c r="AJ38" s="31">
        <f>[1]SE!J$187</f>
        <v>130</v>
      </c>
      <c r="AK38" s="31">
        <f>[1]SE!K$187</f>
        <v>0</v>
      </c>
      <c r="AL38" s="31">
        <f>[1]SE!L$187</f>
        <v>0</v>
      </c>
      <c r="AM38" s="31">
        <f>[1]SE!M$187</f>
        <v>311</v>
      </c>
      <c r="AN38" s="42" t="s">
        <v>810</v>
      </c>
    </row>
    <row r="39" spans="1:42" s="67" customFormat="1">
      <c r="A39" s="1" t="s">
        <v>9798</v>
      </c>
      <c r="B39" s="1">
        <v>2012</v>
      </c>
      <c r="C39" s="1" t="s">
        <v>10968</v>
      </c>
      <c r="D39" s="1" t="s">
        <v>10969</v>
      </c>
      <c r="E39" s="1" t="s">
        <v>18</v>
      </c>
      <c r="F39" s="1">
        <v>3</v>
      </c>
      <c r="G39" s="1" t="s">
        <v>10970</v>
      </c>
      <c r="H39" s="1" t="s">
        <v>10971</v>
      </c>
      <c r="I39" s="1"/>
      <c r="J39" s="1"/>
      <c r="K39" s="1">
        <v>176</v>
      </c>
      <c r="L39" s="1"/>
      <c r="M39" s="1"/>
      <c r="N39" s="1"/>
      <c r="O39" s="1">
        <v>3.0218400000000001</v>
      </c>
      <c r="P39" s="1"/>
      <c r="Q39" s="1"/>
      <c r="R39" s="1">
        <v>0.78200000000000003</v>
      </c>
      <c r="S39" s="1">
        <v>0.33379999999999999</v>
      </c>
      <c r="T39" s="1">
        <v>1.66E-2</v>
      </c>
      <c r="U39" s="1"/>
      <c r="V39" s="1"/>
      <c r="W39" s="1"/>
      <c r="X39" s="1"/>
      <c r="Y39" s="1"/>
      <c r="Z39" s="1"/>
      <c r="AA39" s="1"/>
      <c r="AB39" s="95"/>
      <c r="AN39" s="98"/>
    </row>
    <row r="40" spans="1:42" s="31" customFormat="1">
      <c r="A40" s="4" t="s">
        <v>9798</v>
      </c>
      <c r="B40" s="4">
        <v>2012</v>
      </c>
      <c r="C40" s="4" t="s">
        <v>11305</v>
      </c>
      <c r="D40" s="4" t="s">
        <v>11306</v>
      </c>
      <c r="E40" s="4" t="s">
        <v>401</v>
      </c>
      <c r="F40" s="4">
        <v>87</v>
      </c>
      <c r="G40" s="4" t="s">
        <v>11307</v>
      </c>
      <c r="H40" s="4" t="s">
        <v>11308</v>
      </c>
      <c r="I40" s="4"/>
      <c r="J40" s="4"/>
      <c r="K40" s="4">
        <v>90</v>
      </c>
      <c r="L40" s="4"/>
      <c r="M40" s="4">
        <v>519.39360000000011</v>
      </c>
      <c r="N40" s="4"/>
      <c r="O40" s="4">
        <v>1.7676000000000001</v>
      </c>
      <c r="P40" s="4"/>
      <c r="Q40" s="4"/>
      <c r="R40" s="4">
        <v>4.2000000000000003E-2</v>
      </c>
      <c r="S40" s="4">
        <v>29.524000000000001</v>
      </c>
      <c r="T40" s="4">
        <v>0.57199999999999995</v>
      </c>
      <c r="U40" s="4"/>
      <c r="V40" s="4"/>
      <c r="W40" s="4"/>
      <c r="X40" s="4"/>
      <c r="Y40" s="4"/>
      <c r="Z40" s="4"/>
      <c r="AA40" s="4"/>
      <c r="AB40" s="28" t="str">
        <f>[1]SE!B$213</f>
        <v>1.(c)</v>
      </c>
      <c r="AC40" s="31" t="str">
        <f>[1]SE!C$213</f>
        <v>Värmevärden AB</v>
      </c>
      <c r="AD40" s="31" t="str">
        <f>[1]SE!D$213</f>
        <v>Djupedsverket</v>
      </c>
      <c r="AE40" s="31">
        <f>[1]SE!E$213</f>
        <v>41878</v>
      </c>
      <c r="AF40" s="31" t="str">
        <f>[1]SE!F$213</f>
        <v>Östanbräcksvägen 2</v>
      </c>
      <c r="AG40" s="31" t="str">
        <f>[1]SE!G$213</f>
        <v/>
      </c>
      <c r="AH40" s="31" t="str">
        <f>[1]SE!H$213</f>
        <v>Hudiksvall</v>
      </c>
      <c r="AI40" s="31" t="str">
        <f>[1]SE!I$213</f>
        <v>82450</v>
      </c>
      <c r="AJ40" s="31">
        <f>[1]SE!J$213</f>
        <v>0</v>
      </c>
      <c r="AK40" s="31">
        <f>[1]SE!K$213</f>
        <v>0</v>
      </c>
      <c r="AL40" s="31">
        <f>[1]SE!L$213</f>
        <v>0</v>
      </c>
      <c r="AM40" s="31">
        <f>[1]SE!M$213</f>
        <v>0</v>
      </c>
      <c r="AN40" s="42" t="s">
        <v>810</v>
      </c>
      <c r="AO40" s="24"/>
      <c r="AP40" s="24"/>
    </row>
    <row r="41" spans="1:42" s="31" customFormat="1">
      <c r="A41" s="4" t="s">
        <v>9798</v>
      </c>
      <c r="B41" s="4">
        <v>2012</v>
      </c>
      <c r="C41" s="4" t="s">
        <v>11475</v>
      </c>
      <c r="D41" s="4" t="s">
        <v>11476</v>
      </c>
      <c r="E41" s="4" t="s">
        <v>1942</v>
      </c>
      <c r="F41" s="4">
        <v>129</v>
      </c>
      <c r="G41" s="4" t="s">
        <v>11477</v>
      </c>
      <c r="H41" s="4" t="s">
        <v>11478</v>
      </c>
      <c r="I41" s="4"/>
      <c r="J41" s="4"/>
      <c r="K41" s="4">
        <v>96</v>
      </c>
      <c r="L41" s="4"/>
      <c r="M41" s="4">
        <v>1923.1200000000001</v>
      </c>
      <c r="N41" s="4"/>
      <c r="O41" s="4">
        <v>1937.16</v>
      </c>
      <c r="P41" s="4"/>
      <c r="Q41" s="4"/>
      <c r="R41" s="4">
        <v>2</v>
      </c>
      <c r="S41" s="4">
        <v>91</v>
      </c>
      <c r="T41" s="4">
        <v>15</v>
      </c>
      <c r="U41" s="4" t="s">
        <v>11405</v>
      </c>
      <c r="V41" s="4"/>
      <c r="W41" s="4"/>
      <c r="X41" s="4"/>
      <c r="Y41" s="4"/>
      <c r="Z41" s="4"/>
      <c r="AA41" s="4"/>
      <c r="AB41" s="28" t="str">
        <f>[1]SE!B$216</f>
        <v>6.(a)</v>
      </c>
      <c r="AC41" s="31" t="str">
        <f>[1]SE!C$216</f>
        <v>Metsä Board Sverige AB</v>
      </c>
      <c r="AD41" s="31" t="str">
        <f>[1]SE!D$216</f>
        <v>Metsä Board Sverige AB, Husums fabr</v>
      </c>
      <c r="AE41" s="31">
        <f>[1]SE!E$216</f>
        <v>7924</v>
      </c>
      <c r="AF41" s="31" t="str">
        <f>[1]SE!F$216</f>
        <v>Husum fabrik</v>
      </c>
      <c r="AG41" s="31" t="str">
        <f>[1]SE!G$216</f>
        <v/>
      </c>
      <c r="AH41" s="31" t="str">
        <f>[1]SE!H$216</f>
        <v>HUSUM</v>
      </c>
      <c r="AI41" s="31" t="str">
        <f>[1]SE!I$216</f>
        <v>89680</v>
      </c>
      <c r="AJ41" s="31">
        <f>[1]SE!J$216</f>
        <v>1220</v>
      </c>
      <c r="AK41" s="31">
        <f>[1]SE!K$216</f>
        <v>298</v>
      </c>
      <c r="AL41" s="31">
        <f>[1]SE!L$216</f>
        <v>378</v>
      </c>
      <c r="AM41" s="31">
        <f>[1]SE!M$216</f>
        <v>1760</v>
      </c>
      <c r="AN41" s="42" t="s">
        <v>810</v>
      </c>
    </row>
    <row r="42" spans="1:42" s="31" customFormat="1">
      <c r="A42" s="4" t="s">
        <v>9798</v>
      </c>
      <c r="B42" s="4">
        <v>2012</v>
      </c>
      <c r="C42" s="4" t="s">
        <v>11426</v>
      </c>
      <c r="D42" s="4" t="s">
        <v>11427</v>
      </c>
      <c r="E42" s="4" t="s">
        <v>1889</v>
      </c>
      <c r="F42" s="4">
        <v>117</v>
      </c>
      <c r="G42" s="4" t="s">
        <v>11428</v>
      </c>
      <c r="H42" s="4" t="s">
        <v>11429</v>
      </c>
      <c r="I42" s="4"/>
      <c r="J42" s="4"/>
      <c r="K42" s="4">
        <v>75</v>
      </c>
      <c r="L42" s="4"/>
      <c r="M42" s="4"/>
      <c r="N42" s="4"/>
      <c r="O42" s="4">
        <v>2.1600000000000001E-2</v>
      </c>
      <c r="P42" s="4">
        <v>262.8</v>
      </c>
      <c r="Q42" s="4"/>
      <c r="R42" s="4">
        <v>0.04</v>
      </c>
      <c r="S42" s="4">
        <v>11</v>
      </c>
      <c r="T42" s="4"/>
      <c r="U42" s="4" t="s">
        <v>11405</v>
      </c>
      <c r="V42" s="4"/>
      <c r="W42" s="4"/>
      <c r="X42" s="4"/>
      <c r="Y42" s="4"/>
      <c r="Z42" s="4"/>
      <c r="AA42" s="4"/>
      <c r="AB42" s="28" t="str">
        <f>[1]SE!B$217</f>
        <v>6.(a)</v>
      </c>
      <c r="AC42" s="31" t="str">
        <f>[1]SE!C$217</f>
        <v>Stora Enso Hylte AB</v>
      </c>
      <c r="AD42" s="31" t="str">
        <f>[1]SE!D$217</f>
        <v>Stora Enso Hylte AB</v>
      </c>
      <c r="AE42" s="31">
        <f>[1]SE!E$217</f>
        <v>6568</v>
      </c>
      <c r="AF42" s="31" t="str">
        <f>[1]SE!F$217</f>
        <v>Gamla Nissastigen 16</v>
      </c>
      <c r="AG42" s="31" t="str">
        <f>[1]SE!G$217</f>
        <v/>
      </c>
      <c r="AH42" s="31" t="str">
        <f>[1]SE!H$217</f>
        <v>HYLTEBRUK</v>
      </c>
      <c r="AI42" s="31" t="str">
        <f>[1]SE!I$217</f>
        <v>31481</v>
      </c>
      <c r="AJ42" s="31">
        <f>[1]SE!J$217</f>
        <v>182</v>
      </c>
      <c r="AK42" s="31">
        <f>[1]SE!K$217</f>
        <v>0</v>
      </c>
      <c r="AL42" s="31">
        <f>[1]SE!L$217</f>
        <v>0</v>
      </c>
      <c r="AM42" s="31">
        <f>[1]SE!M$217</f>
        <v>315</v>
      </c>
      <c r="AN42" s="42" t="s">
        <v>810</v>
      </c>
    </row>
    <row r="43" spans="1:42" s="31" customFormat="1">
      <c r="A43" s="4" t="s">
        <v>9798</v>
      </c>
      <c r="B43" s="4">
        <v>2012</v>
      </c>
      <c r="C43" s="4" t="s">
        <v>11463</v>
      </c>
      <c r="D43" s="4" t="s">
        <v>11464</v>
      </c>
      <c r="E43" s="4" t="s">
        <v>1929</v>
      </c>
      <c r="F43" s="4">
        <v>126</v>
      </c>
      <c r="G43" s="4" t="s">
        <v>11465</v>
      </c>
      <c r="H43" s="4" t="s">
        <v>11466</v>
      </c>
      <c r="I43" s="4"/>
      <c r="J43" s="4"/>
      <c r="K43" s="4">
        <v>275</v>
      </c>
      <c r="L43" s="4"/>
      <c r="M43" s="4">
        <v>2530.2600000000002</v>
      </c>
      <c r="N43" s="4"/>
      <c r="O43" s="4">
        <v>503.28</v>
      </c>
      <c r="P43" s="4"/>
      <c r="Q43" s="4"/>
      <c r="R43" s="4">
        <v>23.799999999999997</v>
      </c>
      <c r="S43" s="4">
        <v>168.23999999999998</v>
      </c>
      <c r="T43" s="4">
        <v>32.11</v>
      </c>
      <c r="U43" s="4" t="s">
        <v>11405</v>
      </c>
      <c r="V43" s="4"/>
      <c r="W43" s="4"/>
      <c r="X43" s="4"/>
      <c r="Y43" s="4"/>
      <c r="Z43" s="4"/>
      <c r="AA43" s="4"/>
      <c r="AB43" s="28" t="str">
        <f>[1]SE!B$218</f>
        <v>6.(a)</v>
      </c>
      <c r="AC43" s="31" t="str">
        <f>[1]SE!C$218</f>
        <v>Iggesund Paperboard AB</v>
      </c>
      <c r="AD43" s="31" t="str">
        <f>[1]SE!D$218</f>
        <v>Iggesund Paperboard AB, Iggesu</v>
      </c>
      <c r="AE43" s="31">
        <f>[1]SE!E$218</f>
        <v>7771</v>
      </c>
      <c r="AF43" s="31" t="str">
        <f>[1]SE!F$218</f>
        <v>Cellulosagatan</v>
      </c>
      <c r="AG43" s="31" t="str">
        <f>[1]SE!G$218</f>
        <v/>
      </c>
      <c r="AH43" s="31" t="str">
        <f>[1]SE!H$218</f>
        <v>IGGESUND</v>
      </c>
      <c r="AI43" s="31" t="str">
        <f>[1]SE!I$218</f>
        <v>82530</v>
      </c>
      <c r="AJ43" s="31">
        <f>[1]SE!J$218</f>
        <v>639</v>
      </c>
      <c r="AK43" s="31">
        <f>[1]SE!K$218</f>
        <v>204</v>
      </c>
      <c r="AL43" s="31">
        <f>[1]SE!L$218</f>
        <v>79.2</v>
      </c>
      <c r="AM43" s="31">
        <f>[1]SE!M$218</f>
        <v>837</v>
      </c>
      <c r="AN43" s="42" t="s">
        <v>810</v>
      </c>
    </row>
    <row r="44" spans="1:42" s="67" customFormat="1">
      <c r="A44" s="1" t="s">
        <v>9798</v>
      </c>
      <c r="B44" s="1">
        <v>2012</v>
      </c>
      <c r="C44" s="1" t="s">
        <v>10964</v>
      </c>
      <c r="D44" s="1" t="s">
        <v>10965</v>
      </c>
      <c r="E44" s="1" t="s">
        <v>11</v>
      </c>
      <c r="F44" s="1">
        <v>2</v>
      </c>
      <c r="G44" s="1" t="s">
        <v>10966</v>
      </c>
      <c r="H44" s="1" t="s">
        <v>10967</v>
      </c>
      <c r="I44" s="1"/>
      <c r="J44" s="1"/>
      <c r="K44" s="1">
        <v>125</v>
      </c>
      <c r="L44" s="1"/>
      <c r="M44" s="1">
        <v>211.68</v>
      </c>
      <c r="N44" s="1"/>
      <c r="O44" s="1">
        <v>13.680000000000001</v>
      </c>
      <c r="P44" s="1"/>
      <c r="Q44" s="1"/>
      <c r="R44" s="1">
        <v>18.72</v>
      </c>
      <c r="S44" s="1">
        <v>26.405999999999999</v>
      </c>
      <c r="T44" s="1">
        <v>3.1960000000000002</v>
      </c>
      <c r="U44" s="1"/>
      <c r="V44" s="1"/>
      <c r="W44" s="1"/>
      <c r="X44" s="1"/>
      <c r="Y44" s="1"/>
      <c r="Z44" s="1"/>
      <c r="AA44" s="1"/>
      <c r="AB44" s="95"/>
      <c r="AN44" s="98"/>
    </row>
    <row r="45" spans="1:42" s="31" customFormat="1">
      <c r="A45" s="4" t="s">
        <v>9798</v>
      </c>
      <c r="B45" s="4">
        <v>2012</v>
      </c>
      <c r="C45" s="4" t="s">
        <v>11081</v>
      </c>
      <c r="D45" s="4" t="s">
        <v>11082</v>
      </c>
      <c r="E45" s="4" t="s">
        <v>152</v>
      </c>
      <c r="F45" s="4">
        <v>31</v>
      </c>
      <c r="G45" s="4" t="s">
        <v>11083</v>
      </c>
      <c r="H45" s="4" t="s">
        <v>11084</v>
      </c>
      <c r="I45" s="4"/>
      <c r="J45" s="4"/>
      <c r="K45" s="4">
        <v>165</v>
      </c>
      <c r="L45" s="4"/>
      <c r="M45" s="4">
        <v>863.28000000000009</v>
      </c>
      <c r="N45" s="4"/>
      <c r="O45" s="4">
        <v>164.88</v>
      </c>
      <c r="P45" s="4"/>
      <c r="Q45" s="4"/>
      <c r="R45" s="4">
        <v>1.115</v>
      </c>
      <c r="S45" s="4">
        <v>79.591999999999999</v>
      </c>
      <c r="T45" s="4">
        <v>1.4530000000000001</v>
      </c>
      <c r="U45" s="4"/>
      <c r="V45" s="4"/>
      <c r="W45" s="4"/>
      <c r="X45" s="4"/>
      <c r="Y45" s="4"/>
      <c r="Z45" s="4"/>
      <c r="AA45" s="4"/>
      <c r="AB45" s="41" t="str">
        <f>[1]SE!B$225</f>
        <v>1.(c)</v>
      </c>
      <c r="AC45" s="24" t="str">
        <f>[1]SE!C$225</f>
        <v>Jönköping Energi AB</v>
      </c>
      <c r="AD45" s="24" t="str">
        <f>[1]SE!D$225</f>
        <v>Kraftvärmeverket Munksjö</v>
      </c>
      <c r="AE45" s="24">
        <f>[1]SE!E$225</f>
        <v>4637</v>
      </c>
      <c r="AF45" s="24" t="str">
        <f>[1]SE!F$225</f>
        <v>Barnarpsgatan 41</v>
      </c>
      <c r="AG45" s="24" t="str">
        <f>[1]SE!G$225</f>
        <v/>
      </c>
      <c r="AH45" s="24" t="str">
        <f>[1]SE!H$225</f>
        <v>JÖNKÖPING</v>
      </c>
      <c r="AI45" s="24" t="str">
        <f>[1]SE!I$225</f>
        <v>55592</v>
      </c>
      <c r="AJ45" s="24">
        <f>[1]SE!J$225</f>
        <v>0</v>
      </c>
      <c r="AK45" s="24">
        <f>[1]SE!K$225</f>
        <v>0</v>
      </c>
      <c r="AL45" s="24">
        <f>[1]SE!L$225</f>
        <v>0</v>
      </c>
      <c r="AM45" s="24">
        <f>[1]SE!M$225</f>
        <v>0</v>
      </c>
      <c r="AN45" s="42" t="s">
        <v>810</v>
      </c>
    </row>
    <row r="46" spans="1:42" s="67" customFormat="1">
      <c r="A46" s="1" t="s">
        <v>9798</v>
      </c>
      <c r="B46" s="1">
        <v>2012</v>
      </c>
      <c r="C46" s="1" t="s">
        <v>11101</v>
      </c>
      <c r="D46" s="1" t="s">
        <v>11102</v>
      </c>
      <c r="E46" s="1" t="s">
        <v>177</v>
      </c>
      <c r="F46" s="1">
        <v>36</v>
      </c>
      <c r="G46" s="1" t="s">
        <v>11103</v>
      </c>
      <c r="H46" s="1" t="s">
        <v>11104</v>
      </c>
      <c r="I46" s="1"/>
      <c r="J46" s="1"/>
      <c r="K46" s="1">
        <v>142</v>
      </c>
      <c r="L46" s="1"/>
      <c r="M46" s="1">
        <v>178.40520000000001</v>
      </c>
      <c r="N46" s="1"/>
      <c r="O46" s="1">
        <v>2.9232</v>
      </c>
      <c r="P46" s="1"/>
      <c r="Q46" s="1"/>
      <c r="R46" s="1">
        <v>0.56900000000000006</v>
      </c>
      <c r="S46" s="1">
        <v>12.258000000000001</v>
      </c>
      <c r="T46" s="1">
        <v>2.6499999999999999E-2</v>
      </c>
      <c r="U46" s="1"/>
      <c r="V46" s="1"/>
      <c r="W46" s="1"/>
      <c r="X46" s="1"/>
      <c r="Y46" s="1"/>
      <c r="Z46" s="1"/>
      <c r="AA46" s="1"/>
      <c r="AB46" s="95"/>
      <c r="AN46" s="98"/>
      <c r="AO46" s="35"/>
      <c r="AP46" s="35"/>
    </row>
    <row r="47" spans="1:42" s="31" customFormat="1">
      <c r="A47" s="4" t="s">
        <v>9798</v>
      </c>
      <c r="B47" s="4">
        <v>2012</v>
      </c>
      <c r="C47" s="4" t="s">
        <v>11097</v>
      </c>
      <c r="D47" s="4" t="s">
        <v>11098</v>
      </c>
      <c r="E47" s="4" t="s">
        <v>172</v>
      </c>
      <c r="F47" s="4">
        <v>35</v>
      </c>
      <c r="G47" s="4" t="s">
        <v>11099</v>
      </c>
      <c r="H47" s="4" t="s">
        <v>11100</v>
      </c>
      <c r="I47" s="4"/>
      <c r="J47" s="4"/>
      <c r="K47" s="4">
        <v>90</v>
      </c>
      <c r="L47" s="4"/>
      <c r="M47" s="4">
        <v>1670.2164</v>
      </c>
      <c r="N47" s="4">
        <v>64.393200000000007</v>
      </c>
      <c r="O47" s="4">
        <v>2.5739999999999998</v>
      </c>
      <c r="P47" s="4"/>
      <c r="Q47" s="4"/>
      <c r="R47" s="4">
        <v>2.0470000000000002</v>
      </c>
      <c r="S47" s="4">
        <v>61.088999999999999</v>
      </c>
      <c r="T47" s="4">
        <v>0.56399999999999995</v>
      </c>
      <c r="U47" s="4"/>
      <c r="V47" s="4"/>
      <c r="W47" s="4"/>
      <c r="X47" s="4"/>
      <c r="Y47" s="4"/>
      <c r="Z47" s="4"/>
      <c r="AA47" s="4"/>
      <c r="AB47" s="28" t="str">
        <f>[1]SE!B$232</f>
        <v>5.(d)</v>
      </c>
      <c r="AC47" s="31" t="str">
        <f>[1]SE!C$232</f>
        <v>Kalmarsundsregionens Renhållare</v>
      </c>
      <c r="AD47" s="31" t="str">
        <f>[1]SE!D$232</f>
        <v>Moskogens avfallsanläggning</v>
      </c>
      <c r="AE47" s="31">
        <f>[1]SE!E$232</f>
        <v>41960</v>
      </c>
      <c r="AF47" s="31" t="str">
        <f>[1]SE!F$232</f>
        <v>Moskogen 101</v>
      </c>
      <c r="AG47" s="31" t="str">
        <f>[1]SE!G$232</f>
        <v/>
      </c>
      <c r="AH47" s="31" t="str">
        <f>[1]SE!H$232</f>
        <v>KALMAR</v>
      </c>
      <c r="AI47" s="31" t="str">
        <f>[1]SE!I$232</f>
        <v>39591</v>
      </c>
      <c r="AJ47" s="31">
        <f>[1]SE!J$232</f>
        <v>0</v>
      </c>
      <c r="AK47" s="31">
        <f>[1]SE!K$232</f>
        <v>0</v>
      </c>
      <c r="AL47" s="31">
        <f>[1]SE!L$232</f>
        <v>0</v>
      </c>
      <c r="AM47" s="31">
        <f>[1]SE!M$232</f>
        <v>0</v>
      </c>
      <c r="AN47" s="42" t="s">
        <v>810</v>
      </c>
    </row>
    <row r="48" spans="1:42" s="31" customFormat="1">
      <c r="A48" s="4" t="s">
        <v>9798</v>
      </c>
      <c r="B48" s="4">
        <v>2012</v>
      </c>
      <c r="C48" s="4" t="s">
        <v>11483</v>
      </c>
      <c r="D48" s="4" t="s">
        <v>11484</v>
      </c>
      <c r="E48" s="4" t="s">
        <v>1951</v>
      </c>
      <c r="F48" s="4">
        <v>131</v>
      </c>
      <c r="G48" s="4" t="s">
        <v>11485</v>
      </c>
      <c r="H48" s="4" t="s">
        <v>11486</v>
      </c>
      <c r="I48" s="4"/>
      <c r="J48" s="4"/>
      <c r="K48" s="4">
        <v>99</v>
      </c>
      <c r="L48" s="4"/>
      <c r="M48" s="4">
        <v>1188</v>
      </c>
      <c r="N48" s="4"/>
      <c r="O48" s="4">
        <v>133.20000000000002</v>
      </c>
      <c r="P48" s="4"/>
      <c r="Q48" s="4"/>
      <c r="R48" s="4">
        <v>21.495000000000001</v>
      </c>
      <c r="S48" s="4">
        <v>91.94</v>
      </c>
      <c r="T48" s="4">
        <v>22.69</v>
      </c>
      <c r="U48" s="4" t="s">
        <v>11405</v>
      </c>
      <c r="V48" s="4"/>
      <c r="W48" s="4"/>
      <c r="X48" s="4"/>
      <c r="Y48" s="4"/>
      <c r="Z48" s="4"/>
      <c r="AA48" s="4"/>
      <c r="AB48" s="28" t="str">
        <f>[1]SE!B$233</f>
        <v>6.(a)</v>
      </c>
      <c r="AC48" s="31" t="str">
        <f>[1]SE!C$233</f>
        <v>Billerud Karlsborg AB</v>
      </c>
      <c r="AD48" s="31" t="str">
        <f>[1]SE!D$233</f>
        <v>Billerud Karlsborgs AB</v>
      </c>
      <c r="AE48" s="31">
        <f>[1]SE!E$233</f>
        <v>8155</v>
      </c>
      <c r="AF48" s="31" t="str">
        <f>[1]SE!F$233</f>
        <v>Strandvägen 3</v>
      </c>
      <c r="AG48" s="31" t="str">
        <f>[1]SE!G$233</f>
        <v/>
      </c>
      <c r="AH48" s="31" t="str">
        <f>[1]SE!H$233</f>
        <v>Karlsborgsverken</v>
      </c>
      <c r="AI48" s="31" t="str">
        <f>[1]SE!I$233</f>
        <v>952 83</v>
      </c>
      <c r="AJ48" s="31">
        <f>[1]SE!J$233</f>
        <v>425</v>
      </c>
      <c r="AK48" s="31">
        <f>[1]SE!K$233</f>
        <v>295</v>
      </c>
      <c r="AL48" s="31">
        <f>[1]SE!L$233</f>
        <v>263</v>
      </c>
      <c r="AM48" s="31">
        <f>[1]SE!M$233</f>
        <v>780</v>
      </c>
      <c r="AN48" s="42" t="s">
        <v>810</v>
      </c>
      <c r="AO48" s="24"/>
      <c r="AP48" s="24"/>
    </row>
    <row r="49" spans="1:42" s="31" customFormat="1">
      <c r="A49" s="4" t="s">
        <v>9798</v>
      </c>
      <c r="B49" s="4">
        <v>2012</v>
      </c>
      <c r="C49" s="4" t="s">
        <v>11373</v>
      </c>
      <c r="D49" s="4" t="s">
        <v>11374</v>
      </c>
      <c r="E49" s="4" t="s">
        <v>1446</v>
      </c>
      <c r="F49" s="4">
        <v>104</v>
      </c>
      <c r="G49" s="4" t="s">
        <v>11375</v>
      </c>
      <c r="H49" s="4" t="s">
        <v>11376</v>
      </c>
      <c r="I49" s="4"/>
      <c r="J49" s="4"/>
      <c r="K49" s="4">
        <v>82</v>
      </c>
      <c r="L49" s="4"/>
      <c r="M49" s="4">
        <v>776.24639999999999</v>
      </c>
      <c r="N49" s="4"/>
      <c r="O49" s="4">
        <v>10.0116</v>
      </c>
      <c r="P49" s="4"/>
      <c r="Q49" s="4">
        <v>60.433199999999999</v>
      </c>
      <c r="R49" s="4">
        <v>0.35399999999999998</v>
      </c>
      <c r="S49" s="4">
        <v>63.812000000000005</v>
      </c>
      <c r="T49" s="4">
        <v>12.700000000000001</v>
      </c>
      <c r="U49" s="4"/>
      <c r="V49" s="4"/>
      <c r="W49" s="4"/>
      <c r="X49" s="4"/>
      <c r="Y49" s="4"/>
      <c r="Z49" s="4"/>
      <c r="AA49" s="4"/>
      <c r="AB49" s="28" t="str">
        <f>[1]SE!B$234</f>
        <v>8.(b).(ii)</v>
      </c>
      <c r="AC49" s="31" t="str">
        <f>[1]SE!C$234</f>
        <v>AarhusKarlshamn Sweden AB</v>
      </c>
      <c r="AD49" s="31" t="str">
        <f>[1]SE!D$234</f>
        <v>AarhusKarlshamn Sweden AB</v>
      </c>
      <c r="AE49" s="31">
        <f>[1]SE!E$234</f>
        <v>6002</v>
      </c>
      <c r="AF49" s="31" t="str">
        <f>[1]SE!F$234</f>
        <v>Västra Kajen, Karlshamn</v>
      </c>
      <c r="AG49" s="31" t="str">
        <f>[1]SE!G$234</f>
        <v/>
      </c>
      <c r="AH49" s="31" t="str">
        <f>[1]SE!H$234</f>
        <v>KARLSHAMN</v>
      </c>
      <c r="AI49" s="31" t="str">
        <f>[1]SE!I$234</f>
        <v>37482</v>
      </c>
      <c r="AJ49" s="31">
        <f>[1]SE!J$234</f>
        <v>0</v>
      </c>
      <c r="AK49" s="31">
        <f>[1]SE!K$234</f>
        <v>0</v>
      </c>
      <c r="AL49" s="31">
        <f>[1]SE!L$234</f>
        <v>0</v>
      </c>
      <c r="AM49" s="31">
        <f>[1]SE!M$234</f>
        <v>0</v>
      </c>
      <c r="AN49" s="42" t="s">
        <v>810</v>
      </c>
      <c r="AO49" s="24"/>
      <c r="AP49" s="24"/>
    </row>
    <row r="50" spans="1:42" s="67" customFormat="1">
      <c r="A50" s="1" t="s">
        <v>9798</v>
      </c>
      <c r="B50" s="1">
        <v>2012</v>
      </c>
      <c r="C50" s="1" t="s">
        <v>11117</v>
      </c>
      <c r="D50" s="1" t="s">
        <v>11118</v>
      </c>
      <c r="E50" s="1" t="s">
        <v>195</v>
      </c>
      <c r="F50" s="1">
        <v>40</v>
      </c>
      <c r="G50" s="1" t="s">
        <v>11119</v>
      </c>
      <c r="H50" s="1" t="s">
        <v>11120</v>
      </c>
      <c r="I50" s="1"/>
      <c r="J50" s="1"/>
      <c r="K50" s="1">
        <v>2360</v>
      </c>
      <c r="L50" s="1"/>
      <c r="M50" s="1"/>
      <c r="N50" s="1"/>
      <c r="O50" s="1">
        <v>333.79920000000004</v>
      </c>
      <c r="P50" s="1"/>
      <c r="Q50" s="1"/>
      <c r="R50" s="1">
        <v>16.190000000000001</v>
      </c>
      <c r="S50" s="1">
        <v>14.991</v>
      </c>
      <c r="T50" s="1">
        <v>2.7299999999999995</v>
      </c>
      <c r="U50" s="1"/>
      <c r="V50" s="1"/>
      <c r="W50" s="1"/>
      <c r="X50" s="1"/>
      <c r="Y50" s="1"/>
      <c r="Z50" s="1"/>
      <c r="AA50" s="1"/>
      <c r="AB50" s="40"/>
      <c r="AC50" s="35"/>
      <c r="AD50" s="35"/>
      <c r="AE50" s="35"/>
      <c r="AF50" s="35"/>
      <c r="AG50" s="35"/>
      <c r="AH50" s="35"/>
      <c r="AI50" s="35"/>
      <c r="AJ50" s="35"/>
      <c r="AK50" s="35"/>
      <c r="AL50" s="35"/>
      <c r="AM50" s="35"/>
      <c r="AN50" s="37"/>
    </row>
    <row r="51" spans="1:42" s="67" customFormat="1">
      <c r="A51" s="1" t="s">
        <v>9798</v>
      </c>
      <c r="B51" s="1">
        <v>2012</v>
      </c>
      <c r="C51" s="1" t="s">
        <v>11113</v>
      </c>
      <c r="D51" s="1" t="s">
        <v>11114</v>
      </c>
      <c r="E51" s="1" t="s">
        <v>190</v>
      </c>
      <c r="F51" s="1">
        <v>39</v>
      </c>
      <c r="G51" s="1" t="s">
        <v>11115</v>
      </c>
      <c r="H51" s="1" t="s">
        <v>11116</v>
      </c>
      <c r="I51" s="1"/>
      <c r="J51" s="1"/>
      <c r="K51" s="1">
        <v>90.7</v>
      </c>
      <c r="L51" s="1"/>
      <c r="M51" s="1">
        <v>606.99600000000009</v>
      </c>
      <c r="N51" s="1">
        <v>1.44</v>
      </c>
      <c r="O51" s="1">
        <v>5.3639999999999999</v>
      </c>
      <c r="P51" s="1"/>
      <c r="Q51" s="1"/>
      <c r="R51" s="1">
        <v>0.14100000000000001</v>
      </c>
      <c r="S51" s="1">
        <v>27.465999999999998</v>
      </c>
      <c r="T51" s="1">
        <v>3.8000000000000006E-2</v>
      </c>
      <c r="U51" s="1"/>
      <c r="V51" s="1"/>
      <c r="W51" s="1"/>
      <c r="X51" s="1"/>
      <c r="Y51" s="1"/>
      <c r="Z51" s="1"/>
      <c r="AA51" s="1"/>
      <c r="AB51" s="95"/>
      <c r="AN51" s="98"/>
    </row>
    <row r="52" spans="1:42" s="31" customFormat="1">
      <c r="A52" s="4" t="s">
        <v>9798</v>
      </c>
      <c r="B52" s="4">
        <v>2012</v>
      </c>
      <c r="C52" s="4" t="s">
        <v>11245</v>
      </c>
      <c r="D52" s="4" t="s">
        <v>11246</v>
      </c>
      <c r="E52" s="4" t="s">
        <v>336</v>
      </c>
      <c r="F52" s="4">
        <v>72</v>
      </c>
      <c r="G52" s="4" t="s">
        <v>11247</v>
      </c>
      <c r="H52" s="4" t="s">
        <v>11248</v>
      </c>
      <c r="I52" s="4"/>
      <c r="J52" s="4"/>
      <c r="K52" s="4">
        <v>100</v>
      </c>
      <c r="L52" s="4"/>
      <c r="M52" s="4">
        <v>1540.8</v>
      </c>
      <c r="N52" s="4"/>
      <c r="O52" s="4">
        <v>12.6</v>
      </c>
      <c r="P52" s="4"/>
      <c r="Q52" s="4"/>
      <c r="R52" s="4">
        <v>14.637</v>
      </c>
      <c r="S52" s="4">
        <v>68.912000000000006</v>
      </c>
      <c r="T52" s="4">
        <v>4.2510000000000003</v>
      </c>
      <c r="U52" s="4"/>
      <c r="V52" s="4"/>
      <c r="W52" s="4"/>
      <c r="X52" s="4"/>
      <c r="Y52" s="4"/>
      <c r="Z52" s="4"/>
      <c r="AA52" s="4"/>
      <c r="AB52" s="28" t="str">
        <f>[1]SE!B$245</f>
        <v>1.(c)</v>
      </c>
      <c r="AC52" s="31" t="str">
        <f>[1]SE!C$245</f>
        <v>Karlstads Energi AB</v>
      </c>
      <c r="AD52" s="31" t="str">
        <f>[1]SE!D$245</f>
        <v>Heden kraftvärmeverk (se 1780-1118)</v>
      </c>
      <c r="AE52" s="31">
        <f>[1]SE!E$245</f>
        <v>7202</v>
      </c>
      <c r="AF52" s="31" t="str">
        <f>[1]SE!F$245</f>
        <v>Hedvägen</v>
      </c>
      <c r="AG52" s="31" t="str">
        <f>[1]SE!G$245</f>
        <v/>
      </c>
      <c r="AH52" s="31" t="str">
        <f>[1]SE!H$245</f>
        <v>KARLSTAD</v>
      </c>
      <c r="AI52" s="31" t="str">
        <f>[1]SE!I$245</f>
        <v>65460</v>
      </c>
      <c r="AJ52" s="31">
        <f>[1]SE!J$245</f>
        <v>0</v>
      </c>
      <c r="AK52" s="31">
        <f>[1]SE!K$245</f>
        <v>0</v>
      </c>
      <c r="AL52" s="31">
        <f>[1]SE!L$245</f>
        <v>0</v>
      </c>
      <c r="AM52" s="31">
        <f>[1]SE!M$245</f>
        <v>174</v>
      </c>
      <c r="AN52" s="42" t="s">
        <v>810</v>
      </c>
    </row>
    <row r="53" spans="1:42" s="67" customFormat="1">
      <c r="A53" s="1" t="s">
        <v>9798</v>
      </c>
      <c r="B53" s="1">
        <v>2012</v>
      </c>
      <c r="C53" s="1" t="s">
        <v>11249</v>
      </c>
      <c r="D53" s="1" t="s">
        <v>11250</v>
      </c>
      <c r="E53" s="1" t="s">
        <v>341</v>
      </c>
      <c r="F53" s="1">
        <v>73</v>
      </c>
      <c r="G53" s="1" t="s">
        <v>11251</v>
      </c>
      <c r="H53" s="1" t="s">
        <v>11252</v>
      </c>
      <c r="I53" s="1"/>
      <c r="J53" s="1"/>
      <c r="K53" s="1">
        <v>170</v>
      </c>
      <c r="L53" s="1"/>
      <c r="M53" s="1">
        <v>101.16</v>
      </c>
      <c r="N53" s="1"/>
      <c r="O53" s="1">
        <v>192.96000000000004</v>
      </c>
      <c r="P53" s="1"/>
      <c r="Q53" s="1"/>
      <c r="R53" s="1">
        <v>37.486000000000004</v>
      </c>
      <c r="S53" s="1">
        <v>25.676000000000002</v>
      </c>
      <c r="T53" s="1">
        <v>1.9600000000000002</v>
      </c>
      <c r="U53" s="1"/>
      <c r="V53" s="1"/>
      <c r="W53" s="1"/>
      <c r="X53" s="1"/>
      <c r="Y53" s="1"/>
      <c r="Z53" s="1"/>
      <c r="AA53" s="1"/>
      <c r="AB53" s="95"/>
      <c r="AN53" s="37"/>
    </row>
    <row r="54" spans="1:42" s="31" customFormat="1">
      <c r="A54" s="4" t="s">
        <v>9798</v>
      </c>
      <c r="B54" s="4">
        <v>2012</v>
      </c>
      <c r="C54" s="4" t="s">
        <v>11057</v>
      </c>
      <c r="D54" s="4" t="s">
        <v>11058</v>
      </c>
      <c r="E54" s="4" t="s">
        <v>126</v>
      </c>
      <c r="F54" s="4">
        <v>25</v>
      </c>
      <c r="G54" s="4" t="s">
        <v>11059</v>
      </c>
      <c r="H54" s="4" t="s">
        <v>11060</v>
      </c>
      <c r="I54" s="4"/>
      <c r="J54" s="4"/>
      <c r="K54" s="4">
        <v>65</v>
      </c>
      <c r="L54" s="4"/>
      <c r="M54" s="120">
        <v>83.268000000000001</v>
      </c>
      <c r="N54" s="120"/>
      <c r="O54" s="120">
        <v>13.824</v>
      </c>
      <c r="P54" s="120"/>
      <c r="Q54" s="120"/>
      <c r="R54" s="4">
        <v>2.0750000000000002</v>
      </c>
      <c r="S54" s="4">
        <v>6.9720000000000004</v>
      </c>
      <c r="T54" s="4">
        <v>0.16600000000000001</v>
      </c>
      <c r="U54" s="4" t="s">
        <v>11020</v>
      </c>
      <c r="V54" s="4"/>
      <c r="W54" s="4"/>
      <c r="X54" s="4"/>
      <c r="Y54" s="4"/>
      <c r="Z54" s="4"/>
      <c r="AA54" s="4"/>
      <c r="AB54" s="41" t="str">
        <f>[1]SE!B$251</f>
        <v>5.(b)</v>
      </c>
      <c r="AC54" s="24" t="str">
        <f>[1]SE!C$251</f>
        <v>Tekniska Verken i Linköping AB</v>
      </c>
      <c r="AD54" s="24" t="str">
        <f>[1]SE!D$251</f>
        <v>Kraftvärmeverket i Katrineholm</v>
      </c>
      <c r="AE54" s="24">
        <f>[1]SE!E$251</f>
        <v>41940</v>
      </c>
      <c r="AF54" s="24" t="str">
        <f>[1]SE!F$251</f>
        <v>Energigatan 3</v>
      </c>
      <c r="AG54" s="24" t="str">
        <f>[1]SE!G$251</f>
        <v/>
      </c>
      <c r="AH54" s="24" t="str">
        <f>[1]SE!H$251</f>
        <v>KATRINEHOLM</v>
      </c>
      <c r="AI54" s="24" t="str">
        <f>[1]SE!I$251</f>
        <v>641 21</v>
      </c>
      <c r="AJ54" s="24">
        <f>[1]SE!J$251</f>
        <v>0</v>
      </c>
      <c r="AK54" s="24">
        <f>[1]SE!K$251</f>
        <v>0</v>
      </c>
      <c r="AL54" s="24">
        <f>[1]SE!L$251</f>
        <v>0</v>
      </c>
      <c r="AM54" s="24">
        <f>[1]SE!M$251</f>
        <v>110</v>
      </c>
      <c r="AN54" s="23" t="s">
        <v>810</v>
      </c>
    </row>
    <row r="55" spans="1:42" s="31" customFormat="1">
      <c r="A55" s="4" t="s">
        <v>9798</v>
      </c>
      <c r="B55" s="4">
        <v>2012</v>
      </c>
      <c r="C55" s="4" t="s">
        <v>11269</v>
      </c>
      <c r="D55" s="4" t="s">
        <v>11270</v>
      </c>
      <c r="E55" s="4" t="s">
        <v>363</v>
      </c>
      <c r="F55" s="4">
        <v>78</v>
      </c>
      <c r="G55" s="4" t="s">
        <v>11271</v>
      </c>
      <c r="H55" s="4" t="s">
        <v>11272</v>
      </c>
      <c r="I55" s="4"/>
      <c r="J55" s="4"/>
      <c r="K55" s="4">
        <v>84</v>
      </c>
      <c r="L55" s="4"/>
      <c r="M55" s="4">
        <v>137.268</v>
      </c>
      <c r="N55" s="4"/>
      <c r="O55" s="4"/>
      <c r="P55" s="4"/>
      <c r="Q55" s="4"/>
      <c r="R55" s="4">
        <v>0.33200000000000002</v>
      </c>
      <c r="S55" s="4">
        <v>6.5960000000000001</v>
      </c>
      <c r="T55" s="4">
        <v>0.17799999999999999</v>
      </c>
      <c r="U55" s="4"/>
      <c r="V55" s="4"/>
      <c r="W55" s="4"/>
      <c r="X55" s="4"/>
      <c r="Y55" s="4"/>
      <c r="Z55" s="4"/>
      <c r="AA55" s="4"/>
      <c r="AB55" s="28" t="str">
        <f>[1]SE!B$270</f>
        <v>5.(b)</v>
      </c>
      <c r="AC55" s="31" t="str">
        <f>[1]SE!C$270</f>
        <v>Vafab Miljö AB</v>
      </c>
      <c r="AD55" s="31" t="str">
        <f>[1]SE!D$270</f>
        <v>Norsaverkets avfallsförbrännin</v>
      </c>
      <c r="AE55" s="31">
        <f>[1]SE!E$270</f>
        <v>41881</v>
      </c>
      <c r="AF55" s="31" t="str">
        <f>[1]SE!F$270</f>
        <v>Norsavägen</v>
      </c>
      <c r="AG55" s="31" t="str">
        <f>[1]SE!G$270</f>
        <v/>
      </c>
      <c r="AH55" s="31" t="str">
        <f>[1]SE!H$270</f>
        <v>KÖPING</v>
      </c>
      <c r="AI55" s="31" t="str">
        <f>[1]SE!I$270</f>
        <v>73198</v>
      </c>
      <c r="AJ55" s="31">
        <f>[1]SE!J$270</f>
        <v>0</v>
      </c>
      <c r="AK55" s="31">
        <f>[1]SE!K$270</f>
        <v>0</v>
      </c>
      <c r="AL55" s="31">
        <f>[1]SE!L$270</f>
        <v>0</v>
      </c>
      <c r="AM55" s="31">
        <f>[1]SE!M$270</f>
        <v>0</v>
      </c>
      <c r="AN55" s="42" t="s">
        <v>810</v>
      </c>
    </row>
    <row r="56" spans="1:42" s="31" customFormat="1">
      <c r="A56" s="4" t="s">
        <v>9798</v>
      </c>
      <c r="B56" s="4">
        <v>2012</v>
      </c>
      <c r="C56" s="4" t="s">
        <v>11157</v>
      </c>
      <c r="D56" s="4" t="s">
        <v>11158</v>
      </c>
      <c r="E56" s="4" t="s">
        <v>239</v>
      </c>
      <c r="F56" s="4">
        <v>50</v>
      </c>
      <c r="G56" s="4" t="s">
        <v>11159</v>
      </c>
      <c r="H56" s="4" t="s">
        <v>11160</v>
      </c>
      <c r="I56" s="4"/>
      <c r="J56" s="4"/>
      <c r="K56" s="4">
        <v>122</v>
      </c>
      <c r="L56" s="4"/>
      <c r="M56" s="4">
        <v>1533.6</v>
      </c>
      <c r="N56" s="4"/>
      <c r="O56" s="4">
        <v>2.0376000000000003</v>
      </c>
      <c r="P56" s="4"/>
      <c r="Q56" s="4">
        <v>64.040400000000005</v>
      </c>
      <c r="R56" s="4">
        <v>0.64700000000000002</v>
      </c>
      <c r="S56" s="4">
        <v>91.784999999999997</v>
      </c>
      <c r="T56" s="4">
        <v>0.83699999999999997</v>
      </c>
      <c r="U56" s="4"/>
      <c r="V56" s="4"/>
      <c r="W56" s="4"/>
      <c r="X56" s="4"/>
      <c r="Y56" s="4"/>
      <c r="Z56" s="4"/>
      <c r="AA56" s="4"/>
      <c r="AB56" s="28" t="str">
        <f>[1]SE!B$274</f>
        <v>1.(c)</v>
      </c>
      <c r="AC56" s="31" t="str">
        <f>[1]SE!C$274</f>
        <v>C4 Energi AB</v>
      </c>
      <c r="AD56" s="31" t="str">
        <f>[1]SE!D$274</f>
        <v>Allöverket</v>
      </c>
      <c r="AE56" s="31">
        <f>[1]SE!E$274</f>
        <v>41979</v>
      </c>
      <c r="AF56" s="31" t="str">
        <f>[1]SE!F$274</f>
        <v>Näsbyholmsvägen 10</v>
      </c>
      <c r="AG56" s="31" t="str">
        <f>[1]SE!G$274</f>
        <v/>
      </c>
      <c r="AH56" s="31" t="str">
        <f>[1]SE!H$274</f>
        <v>KRISTIANSTAD</v>
      </c>
      <c r="AI56" s="31" t="str">
        <f>[1]SE!I$274</f>
        <v>29135</v>
      </c>
      <c r="AJ56" s="31">
        <f>[1]SE!J$274</f>
        <v>0</v>
      </c>
      <c r="AK56" s="31">
        <f>[1]SE!K$274</f>
        <v>0</v>
      </c>
      <c r="AL56" s="31">
        <f>[1]SE!L$274</f>
        <v>0</v>
      </c>
      <c r="AM56" s="31">
        <f>[1]SE!M$274</f>
        <v>197</v>
      </c>
      <c r="AN56" s="42" t="s">
        <v>810</v>
      </c>
      <c r="AO56" s="24"/>
      <c r="AP56" s="24"/>
    </row>
    <row r="57" spans="1:42" s="67" customFormat="1">
      <c r="A57" s="1" t="s">
        <v>9798</v>
      </c>
      <c r="B57" s="1">
        <v>2012</v>
      </c>
      <c r="C57" s="1" t="s">
        <v>11161</v>
      </c>
      <c r="D57" s="1" t="s">
        <v>11162</v>
      </c>
      <c r="E57" s="1" t="s">
        <v>243</v>
      </c>
      <c r="F57" s="1">
        <v>51</v>
      </c>
      <c r="G57" s="1" t="s">
        <v>11163</v>
      </c>
      <c r="H57" s="1" t="s">
        <v>11164</v>
      </c>
      <c r="I57" s="1"/>
      <c r="J57" s="1"/>
      <c r="K57" s="1">
        <v>79</v>
      </c>
      <c r="L57" s="1"/>
      <c r="M57" s="1">
        <v>122.4</v>
      </c>
      <c r="N57" s="1"/>
      <c r="O57" s="1"/>
      <c r="P57" s="1"/>
      <c r="Q57" s="1"/>
      <c r="R57" s="1">
        <v>0.36799999999999999</v>
      </c>
      <c r="S57" s="1">
        <v>17</v>
      </c>
      <c r="T57" s="1">
        <v>1.008</v>
      </c>
      <c r="U57" s="1"/>
      <c r="V57" s="1"/>
      <c r="W57" s="1"/>
      <c r="X57" s="1"/>
      <c r="Y57" s="1"/>
      <c r="Z57" s="1"/>
      <c r="AA57" s="1"/>
      <c r="AB57" s="95"/>
      <c r="AN57" s="98"/>
    </row>
    <row r="58" spans="1:42" s="67" customFormat="1">
      <c r="A58" s="1" t="s">
        <v>9798</v>
      </c>
      <c r="B58" s="1">
        <v>2012</v>
      </c>
      <c r="C58" s="1" t="s">
        <v>11177</v>
      </c>
      <c r="D58" s="1" t="s">
        <v>11178</v>
      </c>
      <c r="E58" s="1" t="s">
        <v>260</v>
      </c>
      <c r="F58" s="1">
        <v>55</v>
      </c>
      <c r="G58" s="1" t="s">
        <v>11179</v>
      </c>
      <c r="H58" s="1" t="s">
        <v>11180</v>
      </c>
      <c r="I58" s="1"/>
      <c r="J58" s="1"/>
      <c r="K58" s="1">
        <v>76</v>
      </c>
      <c r="L58" s="1"/>
      <c r="M58" s="1">
        <v>305.27999999999997</v>
      </c>
      <c r="N58" s="1"/>
      <c r="O58" s="1">
        <v>64.44</v>
      </c>
      <c r="P58" s="1"/>
      <c r="Q58" s="1"/>
      <c r="R58" s="1">
        <v>1.54</v>
      </c>
      <c r="S58" s="1">
        <v>26.982000000000003</v>
      </c>
      <c r="T58" s="1">
        <v>1.365</v>
      </c>
      <c r="U58" s="1"/>
      <c r="V58" s="1"/>
      <c r="W58" s="1"/>
      <c r="X58" s="1"/>
      <c r="Y58" s="1"/>
      <c r="Z58" s="1"/>
      <c r="AA58" s="1"/>
      <c r="AB58" s="95"/>
      <c r="AN58" s="98"/>
    </row>
    <row r="59" spans="1:42" s="67" customFormat="1">
      <c r="A59" s="1" t="s">
        <v>9798</v>
      </c>
      <c r="B59" s="1">
        <v>2012</v>
      </c>
      <c r="C59" s="1" t="s">
        <v>11029</v>
      </c>
      <c r="D59" s="1" t="s">
        <v>11030</v>
      </c>
      <c r="E59" s="1" t="s">
        <v>94</v>
      </c>
      <c r="F59" s="1">
        <v>18</v>
      </c>
      <c r="G59" s="1" t="s">
        <v>11031</v>
      </c>
      <c r="H59" s="1" t="s">
        <v>11032</v>
      </c>
      <c r="I59" s="1"/>
      <c r="J59" s="1"/>
      <c r="K59" s="1">
        <v>81</v>
      </c>
      <c r="L59" s="1"/>
      <c r="M59" s="1"/>
      <c r="N59" s="1"/>
      <c r="O59" s="1">
        <v>57.463200000000001</v>
      </c>
      <c r="P59" s="1"/>
      <c r="Q59" s="1"/>
      <c r="R59" s="1">
        <v>6.8375000000000004</v>
      </c>
      <c r="S59" s="1">
        <v>9.8690999999999995</v>
      </c>
      <c r="T59" s="1">
        <v>0.78954999999999997</v>
      </c>
      <c r="U59" s="1"/>
      <c r="V59" s="1"/>
      <c r="W59" s="1"/>
      <c r="X59" s="1"/>
      <c r="Y59" s="1"/>
      <c r="Z59" s="1"/>
      <c r="AA59" s="1"/>
      <c r="AB59" s="95"/>
      <c r="AN59" s="98"/>
    </row>
    <row r="60" spans="1:42" s="67" customFormat="1">
      <c r="A60" s="1" t="s">
        <v>9798</v>
      </c>
      <c r="B60" s="1">
        <v>2012</v>
      </c>
      <c r="C60" s="1" t="s">
        <v>11237</v>
      </c>
      <c r="D60" s="1" t="s">
        <v>11238</v>
      </c>
      <c r="E60" s="1" t="s">
        <v>326</v>
      </c>
      <c r="F60" s="1">
        <v>70</v>
      </c>
      <c r="G60" s="1" t="s">
        <v>11239</v>
      </c>
      <c r="H60" s="1" t="s">
        <v>11240</v>
      </c>
      <c r="I60" s="1"/>
      <c r="J60" s="1"/>
      <c r="K60" s="1">
        <v>84</v>
      </c>
      <c r="L60" s="1"/>
      <c r="M60" s="1"/>
      <c r="N60" s="1"/>
      <c r="O60" s="1">
        <v>49.572000000000003</v>
      </c>
      <c r="P60" s="1"/>
      <c r="Q60" s="1"/>
      <c r="R60" s="1">
        <v>2.2799999999999998</v>
      </c>
      <c r="S60" s="1">
        <v>4.9570000000000007</v>
      </c>
      <c r="T60" s="1">
        <v>9.8400000000000001E-2</v>
      </c>
      <c r="U60" s="1"/>
      <c r="V60" s="1"/>
      <c r="W60" s="1"/>
      <c r="X60" s="1"/>
      <c r="Y60" s="1"/>
      <c r="Z60" s="1"/>
      <c r="AA60" s="1"/>
      <c r="AB60" s="95"/>
      <c r="AN60" s="98"/>
    </row>
    <row r="61" spans="1:42" s="31" customFormat="1">
      <c r="A61" s="4" t="s">
        <v>9798</v>
      </c>
      <c r="B61" s="4">
        <v>2012</v>
      </c>
      <c r="C61" s="4" t="s">
        <v>11065</v>
      </c>
      <c r="D61" s="4" t="s">
        <v>11066</v>
      </c>
      <c r="E61" s="4" t="s">
        <v>135</v>
      </c>
      <c r="F61" s="4">
        <v>27</v>
      </c>
      <c r="G61" s="4" t="s">
        <v>11067</v>
      </c>
      <c r="H61" s="4" t="s">
        <v>11068</v>
      </c>
      <c r="I61" s="4"/>
      <c r="J61" s="4"/>
      <c r="K61" s="4">
        <v>286</v>
      </c>
      <c r="L61" s="4"/>
      <c r="M61" s="4"/>
      <c r="N61" s="4"/>
      <c r="O61" s="4">
        <v>459</v>
      </c>
      <c r="P61" s="4"/>
      <c r="Q61" s="4"/>
      <c r="R61" s="4">
        <v>52.134</v>
      </c>
      <c r="S61" s="4">
        <v>32.725000000000001</v>
      </c>
      <c r="T61" s="4">
        <v>2.4791000000000003</v>
      </c>
      <c r="U61" s="4" t="s">
        <v>11020</v>
      </c>
      <c r="V61" s="4"/>
      <c r="W61" s="4"/>
      <c r="X61" s="4"/>
      <c r="Y61" s="4"/>
      <c r="Z61" s="4"/>
      <c r="AA61" s="4"/>
      <c r="AB61" s="28" t="str">
        <f>[1]SE!B$321</f>
        <v>1.(c)</v>
      </c>
      <c r="AC61" s="31" t="str">
        <f>[1]SE!C$321</f>
        <v>Tekniska Verken i Linköping AB (publ)</v>
      </c>
      <c r="AD61" s="31" t="str">
        <f>[1]SE!D$321</f>
        <v>Kraftvärmeverket i Linköping</v>
      </c>
      <c r="AE61" s="31">
        <f>[1]SE!E$321</f>
        <v>1231</v>
      </c>
      <c r="AF61" s="31" t="str">
        <f>[1]SE!F$321</f>
        <v>Södra Oskarsgatan 7</v>
      </c>
      <c r="AG61" s="31" t="str">
        <f>[1]SE!G$321</f>
        <v/>
      </c>
      <c r="AH61" s="31" t="str">
        <f>[1]SE!H$321</f>
        <v>LINKÖPING</v>
      </c>
      <c r="AI61" s="31" t="str">
        <f>[1]SE!I$321</f>
        <v>582 73</v>
      </c>
      <c r="AJ61" s="31">
        <f>[1]SE!J$321</f>
        <v>168</v>
      </c>
      <c r="AK61" s="31">
        <f>[1]SE!K$321</f>
        <v>0</v>
      </c>
      <c r="AL61" s="31">
        <f>[1]SE!L$321</f>
        <v>0</v>
      </c>
      <c r="AM61" s="31">
        <f>[1]SE!M$321</f>
        <v>236</v>
      </c>
      <c r="AN61" s="42" t="s">
        <v>810</v>
      </c>
    </row>
    <row r="62" spans="1:42" s="31" customFormat="1">
      <c r="A62" s="4" t="s">
        <v>9798</v>
      </c>
      <c r="B62" s="4">
        <v>2012</v>
      </c>
      <c r="C62" s="4" t="s">
        <v>11329</v>
      </c>
      <c r="D62" s="4" t="s">
        <v>11330</v>
      </c>
      <c r="E62" s="4" t="s">
        <v>427</v>
      </c>
      <c r="F62" s="4">
        <v>93</v>
      </c>
      <c r="G62" s="4" t="s">
        <v>11331</v>
      </c>
      <c r="H62" s="4" t="s">
        <v>11332</v>
      </c>
      <c r="I62" s="4"/>
      <c r="J62" s="4"/>
      <c r="K62" s="4">
        <v>195</v>
      </c>
      <c r="L62" s="4"/>
      <c r="M62" s="4">
        <v>2638.8</v>
      </c>
      <c r="N62" s="4">
        <v>298.8</v>
      </c>
      <c r="O62" s="4">
        <v>14.76</v>
      </c>
      <c r="P62" s="4"/>
      <c r="Q62" s="4"/>
      <c r="R62" s="4">
        <v>0.89999999999999991</v>
      </c>
      <c r="S62" s="4">
        <v>51.945</v>
      </c>
      <c r="T62" s="4">
        <v>2.5</v>
      </c>
      <c r="U62" s="4"/>
      <c r="V62" s="4"/>
      <c r="W62" s="4"/>
      <c r="X62" s="4"/>
      <c r="Y62" s="4"/>
      <c r="Z62" s="4"/>
      <c r="AA62" s="4"/>
      <c r="AB62" s="28" t="str">
        <f>[1]SE!B$327</f>
        <v>1.(c)</v>
      </c>
      <c r="AC62" s="31" t="str">
        <f>[1]SE!C$327</f>
        <v>Jämtkraft AB</v>
      </c>
      <c r="AD62" s="31" t="str">
        <f>[1]SE!D$327</f>
        <v>Lugnviksverket</v>
      </c>
      <c r="AE62" s="31">
        <f>[1]SE!E$327</f>
        <v>42045</v>
      </c>
      <c r="AF62" s="31" t="str">
        <f>[1]SE!F$327</f>
        <v>Wikanders väg</v>
      </c>
      <c r="AG62" s="31" t="str">
        <f>[1]SE!G$327</f>
        <v/>
      </c>
      <c r="AH62" s="31" t="str">
        <f>[1]SE!H$327</f>
        <v>Lugnvik</v>
      </c>
      <c r="AI62" s="31" t="str">
        <f>[1]SE!I$327</f>
        <v>87295</v>
      </c>
      <c r="AJ62" s="31">
        <f>[1]SE!J$327</f>
        <v>0</v>
      </c>
      <c r="AK62" s="31">
        <f>[1]SE!K$327</f>
        <v>0</v>
      </c>
      <c r="AL62" s="31">
        <f>[1]SE!L$327</f>
        <v>0</v>
      </c>
      <c r="AM62" s="31">
        <f>[1]SE!M$327</f>
        <v>212</v>
      </c>
      <c r="AN62" s="42" t="s">
        <v>810</v>
      </c>
    </row>
    <row r="63" spans="1:42" s="67" customFormat="1">
      <c r="A63" s="1" t="s">
        <v>9798</v>
      </c>
      <c r="B63" s="1">
        <v>2012</v>
      </c>
      <c r="C63" s="1" t="s">
        <v>11357</v>
      </c>
      <c r="D63" s="1" t="s">
        <v>11358</v>
      </c>
      <c r="E63" s="1" t="s">
        <v>1427</v>
      </c>
      <c r="F63" s="1">
        <v>100</v>
      </c>
      <c r="G63" s="1" t="s">
        <v>11359</v>
      </c>
      <c r="H63" s="1" t="s">
        <v>11360</v>
      </c>
      <c r="I63" s="1"/>
      <c r="J63" s="1"/>
      <c r="K63" s="1">
        <v>64</v>
      </c>
      <c r="L63" s="1"/>
      <c r="M63" s="1"/>
      <c r="N63" s="1"/>
      <c r="O63" s="1">
        <v>2.0495736</v>
      </c>
      <c r="P63" s="1"/>
      <c r="Q63" s="1"/>
      <c r="R63" s="1">
        <v>4.7500000000000001E-2</v>
      </c>
      <c r="S63" s="1">
        <v>0.1724</v>
      </c>
      <c r="T63" s="1">
        <v>2.5399999999999999E-2</v>
      </c>
      <c r="U63" s="1"/>
      <c r="V63" s="1"/>
      <c r="W63" s="1"/>
      <c r="X63" s="1"/>
      <c r="Y63" s="1"/>
      <c r="Z63" s="1"/>
      <c r="AA63" s="1"/>
      <c r="AB63" s="95"/>
      <c r="AN63" s="98"/>
    </row>
    <row r="64" spans="1:42" s="67" customFormat="1">
      <c r="A64" s="1" t="s">
        <v>9798</v>
      </c>
      <c r="B64" s="1">
        <v>2012</v>
      </c>
      <c r="C64" s="1" t="s">
        <v>11361</v>
      </c>
      <c r="D64" s="1" t="s">
        <v>11362</v>
      </c>
      <c r="E64" s="1" t="s">
        <v>1431</v>
      </c>
      <c r="F64" s="1">
        <v>101</v>
      </c>
      <c r="G64" s="1" t="s">
        <v>11363</v>
      </c>
      <c r="H64" s="1" t="s">
        <v>11364</v>
      </c>
      <c r="I64" s="1"/>
      <c r="J64" s="1"/>
      <c r="K64" s="1">
        <v>186</v>
      </c>
      <c r="L64" s="1"/>
      <c r="M64" s="1"/>
      <c r="N64" s="1"/>
      <c r="O64" s="1">
        <v>40.113792000000004</v>
      </c>
      <c r="P64" s="1"/>
      <c r="Q64" s="1">
        <v>63.049793961999995</v>
      </c>
      <c r="R64" s="1">
        <v>1.83</v>
      </c>
      <c r="S64" s="1">
        <v>5.8479999999999999</v>
      </c>
      <c r="T64" s="1">
        <v>0.1241</v>
      </c>
      <c r="U64" s="1"/>
      <c r="V64" s="1"/>
      <c r="W64" s="1"/>
      <c r="X64" s="1"/>
      <c r="Y64" s="1"/>
      <c r="Z64" s="1"/>
      <c r="AA64" s="1"/>
      <c r="AB64" s="95"/>
      <c r="AN64" s="98"/>
    </row>
    <row r="65" spans="1:42" s="67" customFormat="1">
      <c r="A65" s="1" t="s">
        <v>9798</v>
      </c>
      <c r="B65" s="1">
        <v>2012</v>
      </c>
      <c r="C65" s="1" t="s">
        <v>11353</v>
      </c>
      <c r="D65" s="1" t="s">
        <v>11354</v>
      </c>
      <c r="E65" s="1" t="s">
        <v>473</v>
      </c>
      <c r="F65" s="1">
        <v>99</v>
      </c>
      <c r="G65" s="1" t="s">
        <v>11355</v>
      </c>
      <c r="H65" s="1" t="s">
        <v>11356</v>
      </c>
      <c r="I65" s="1"/>
      <c r="J65" s="1"/>
      <c r="K65" s="1">
        <v>340</v>
      </c>
      <c r="L65" s="1"/>
      <c r="M65" s="1"/>
      <c r="N65" s="1"/>
      <c r="O65" s="1">
        <v>377.99639999999999</v>
      </c>
      <c r="P65" s="1"/>
      <c r="Q65" s="1">
        <v>6782.7959999999994</v>
      </c>
      <c r="R65" s="1">
        <v>50.17</v>
      </c>
      <c r="S65" s="1">
        <v>58.621000000000002</v>
      </c>
      <c r="T65" s="1">
        <v>8.33</v>
      </c>
      <c r="U65" s="1"/>
      <c r="V65" s="1"/>
      <c r="W65" s="1"/>
      <c r="X65" s="1"/>
      <c r="Y65" s="1"/>
      <c r="Z65" s="1"/>
      <c r="AA65" s="1"/>
      <c r="AB65" s="95"/>
      <c r="AN65" s="98"/>
    </row>
    <row r="66" spans="1:42" s="31" customFormat="1">
      <c r="A66" s="4" t="s">
        <v>9798</v>
      </c>
      <c r="B66" s="4">
        <v>2012</v>
      </c>
      <c r="C66" s="4" t="s">
        <v>11141</v>
      </c>
      <c r="D66" s="4" t="s">
        <v>11142</v>
      </c>
      <c r="E66" s="4" t="s">
        <v>221</v>
      </c>
      <c r="F66" s="4">
        <v>46</v>
      </c>
      <c r="G66" s="4" t="s">
        <v>11143</v>
      </c>
      <c r="H66" s="4" t="s">
        <v>11144</v>
      </c>
      <c r="I66" s="4"/>
      <c r="J66" s="4"/>
      <c r="K66" s="4">
        <v>43</v>
      </c>
      <c r="L66" s="4"/>
      <c r="M66" s="4"/>
      <c r="N66" s="4"/>
      <c r="O66" s="4">
        <v>0.18</v>
      </c>
      <c r="P66" s="4">
        <v>1.53</v>
      </c>
      <c r="Q66" s="4"/>
      <c r="R66" s="4"/>
      <c r="S66" s="4">
        <v>3.5000000000000003E-2</v>
      </c>
      <c r="T66" s="4"/>
      <c r="U66" s="4"/>
      <c r="V66" s="4"/>
      <c r="W66" s="4"/>
      <c r="X66" s="4"/>
      <c r="Y66" s="4"/>
      <c r="Z66" s="4"/>
      <c r="AA66" s="4"/>
      <c r="AB66" s="41" t="str">
        <f>[1]SE!B$336</f>
        <v>1.(c)</v>
      </c>
      <c r="AC66" s="24" t="str">
        <f>[1]SE!C$336</f>
        <v>Kraftringen Produktion AB</v>
      </c>
      <c r="AD66" s="24" t="str">
        <f>[1]SE!D$336</f>
        <v>Ångkraftverket, (ÅKV)</v>
      </c>
      <c r="AE66" s="24">
        <f>[1]SE!E$336</f>
        <v>6408</v>
      </c>
      <c r="AF66" s="24" t="str">
        <f>[1]SE!F$336</f>
        <v>Systervägen 2</v>
      </c>
      <c r="AG66" s="24" t="str">
        <f>[1]SE!G$336</f>
        <v/>
      </c>
      <c r="AH66" s="24" t="str">
        <f>[1]SE!H$336</f>
        <v>LUND</v>
      </c>
      <c r="AI66" s="24" t="str">
        <f>[1]SE!I$336</f>
        <v>22241</v>
      </c>
      <c r="AJ66" s="24">
        <f>[1]SE!J$336</f>
        <v>0</v>
      </c>
      <c r="AK66" s="24">
        <f>[1]SE!K$336</f>
        <v>0</v>
      </c>
      <c r="AL66" s="24">
        <f>[1]SE!L$336</f>
        <v>0</v>
      </c>
      <c r="AM66" s="24">
        <f>[1]SE!M$336</f>
        <v>0</v>
      </c>
      <c r="AN66" s="23" t="s">
        <v>810</v>
      </c>
      <c r="AO66" s="24"/>
      <c r="AP66" s="24"/>
    </row>
    <row r="67" spans="1:42" s="31" customFormat="1">
      <c r="A67" s="4" t="s">
        <v>9798</v>
      </c>
      <c r="B67" s="4">
        <v>2012</v>
      </c>
      <c r="C67" s="4" t="s">
        <v>11137</v>
      </c>
      <c r="D67" s="4" t="s">
        <v>11138</v>
      </c>
      <c r="E67" s="4" t="s">
        <v>217</v>
      </c>
      <c r="F67" s="4">
        <v>45</v>
      </c>
      <c r="G67" s="4" t="s">
        <v>11139</v>
      </c>
      <c r="H67" s="4" t="s">
        <v>11140</v>
      </c>
      <c r="I67" s="4"/>
      <c r="J67" s="4"/>
      <c r="K67" s="4">
        <v>334</v>
      </c>
      <c r="L67" s="4"/>
      <c r="M67" s="4">
        <v>1082.1924000000001</v>
      </c>
      <c r="N67" s="4"/>
      <c r="O67" s="4"/>
      <c r="P67" s="4">
        <v>5.3136000000000001</v>
      </c>
      <c r="Q67" s="4"/>
      <c r="R67" s="4">
        <v>24.21</v>
      </c>
      <c r="S67" s="4">
        <v>86.715999999999994</v>
      </c>
      <c r="T67" s="4">
        <v>6.3010000000000002</v>
      </c>
      <c r="U67" s="4"/>
      <c r="V67" s="4"/>
      <c r="W67" s="4"/>
      <c r="X67" s="4"/>
      <c r="Y67" s="4"/>
      <c r="Z67" s="4"/>
      <c r="AA67" s="4"/>
      <c r="AB67" s="41" t="str">
        <f>[1]SE!B$337</f>
        <v>1.(c)</v>
      </c>
      <c r="AC67" s="24" t="str">
        <f>[1]SE!C$337</f>
        <v>Lunds energikoncernen AB</v>
      </c>
      <c r="AD67" s="24" t="str">
        <f>[1]SE!D$337</f>
        <v>Lunds Hetvattencentral (LHVC)</v>
      </c>
      <c r="AE67" s="24">
        <f>[1]SE!E$337</f>
        <v>85648</v>
      </c>
      <c r="AF67" s="24" t="str">
        <f>[1]SE!F$337</f>
        <v>Vårbruksvägen 4</v>
      </c>
      <c r="AG67" s="24" t="str">
        <f>[1]SE!G$337</f>
        <v/>
      </c>
      <c r="AH67" s="24" t="str">
        <f>[1]SE!H$337</f>
        <v>LUND</v>
      </c>
      <c r="AI67" s="24" t="str">
        <f>[1]SE!I$337</f>
        <v>22660</v>
      </c>
      <c r="AJ67" s="24">
        <f>[1]SE!J$337</f>
        <v>0</v>
      </c>
      <c r="AK67" s="24">
        <f>[1]SE!K$337</f>
        <v>0</v>
      </c>
      <c r="AL67" s="24">
        <f>[1]SE!L$337</f>
        <v>0</v>
      </c>
      <c r="AM67" s="24">
        <f>[1]SE!M$337</f>
        <v>0</v>
      </c>
      <c r="AN67" s="23" t="s">
        <v>810</v>
      </c>
    </row>
    <row r="68" spans="1:42" s="31" customFormat="1">
      <c r="A68" s="16" t="s">
        <v>9798</v>
      </c>
      <c r="B68" s="16">
        <v>2012</v>
      </c>
      <c r="C68" s="16" t="s">
        <v>11500</v>
      </c>
      <c r="D68" s="16" t="s">
        <v>11501</v>
      </c>
      <c r="E68" s="16" t="s">
        <v>1968</v>
      </c>
      <c r="F68" s="16">
        <v>135</v>
      </c>
      <c r="G68" s="16" t="s">
        <v>11502</v>
      </c>
      <c r="H68" s="16" t="s">
        <v>11503</v>
      </c>
      <c r="I68" s="16"/>
      <c r="J68" s="16" t="s">
        <v>633</v>
      </c>
      <c r="K68" s="16">
        <v>159</v>
      </c>
      <c r="L68" s="16"/>
      <c r="M68" s="16"/>
      <c r="N68" s="16"/>
      <c r="O68" s="16">
        <v>37.374946199999997</v>
      </c>
      <c r="P68" s="16"/>
      <c r="Q68" s="16">
        <v>2808.451453109381</v>
      </c>
      <c r="R68" s="16">
        <v>7.2395681384000001</v>
      </c>
      <c r="S68" s="16">
        <v>482.3</v>
      </c>
      <c r="T68" s="16">
        <v>24</v>
      </c>
      <c r="U68" s="16" t="s">
        <v>11495</v>
      </c>
      <c r="V68" s="16"/>
      <c r="W68" s="16"/>
      <c r="X68" s="16"/>
      <c r="Y68" s="16"/>
      <c r="Z68" s="16"/>
      <c r="AA68" s="16"/>
      <c r="AB68" s="41" t="str">
        <f>[1]SE!B$341</f>
        <v>1.(a)</v>
      </c>
      <c r="AC68" s="24" t="str">
        <f>[1]SE!C$341</f>
        <v>Preem Petroleum AB</v>
      </c>
      <c r="AD68" s="24" t="str">
        <f>[1]SE!D$341</f>
        <v>Preemraff, Lysekil</v>
      </c>
      <c r="AE68" s="24">
        <f>[1]SE!E$341</f>
        <v>6808</v>
      </c>
      <c r="AF68" s="24" t="str">
        <f>[1]SE!F$341</f>
        <v>Preemraff, Lysekil</v>
      </c>
      <c r="AG68" s="24" t="str">
        <f>[1]SE!G$341</f>
        <v/>
      </c>
      <c r="AH68" s="24" t="str">
        <f>[1]SE!H$341</f>
        <v>LYSEKIL</v>
      </c>
      <c r="AI68" s="24" t="str">
        <f>[1]SE!I$341</f>
        <v>45337</v>
      </c>
      <c r="AJ68" s="24">
        <f>[1]SE!J$341</f>
        <v>600</v>
      </c>
      <c r="AK68" s="24">
        <f>[1]SE!K$341</f>
        <v>365</v>
      </c>
      <c r="AL68" s="24">
        <f>[1]SE!L$341</f>
        <v>67.2</v>
      </c>
      <c r="AM68" s="24">
        <f>[1]SE!M$341</f>
        <v>1820</v>
      </c>
      <c r="AN68" s="23" t="s">
        <v>810</v>
      </c>
    </row>
    <row r="69" spans="1:42" s="31" customFormat="1">
      <c r="A69" s="4" t="s">
        <v>9798</v>
      </c>
      <c r="B69" s="4">
        <v>2012</v>
      </c>
      <c r="C69" s="4" t="s">
        <v>11121</v>
      </c>
      <c r="D69" s="4" t="s">
        <v>11122</v>
      </c>
      <c r="E69" s="4" t="s">
        <v>199</v>
      </c>
      <c r="F69" s="4">
        <v>41</v>
      </c>
      <c r="G69" s="4" t="s">
        <v>11123</v>
      </c>
      <c r="H69" s="4" t="s">
        <v>11124</v>
      </c>
      <c r="I69" s="4"/>
      <c r="J69" s="4"/>
      <c r="K69" s="4">
        <v>588.70000000000005</v>
      </c>
      <c r="L69" s="4"/>
      <c r="M69" s="4"/>
      <c r="N69" s="4"/>
      <c r="O69" s="4">
        <v>5.450400000000001</v>
      </c>
      <c r="P69" s="4">
        <v>1970.4168000000004</v>
      </c>
      <c r="Q69" s="4"/>
      <c r="R69" s="4">
        <v>5.3640000000000008</v>
      </c>
      <c r="S69" s="4">
        <v>61.817000000000007</v>
      </c>
      <c r="T69" s="4">
        <v>5.4000000000000006E-2</v>
      </c>
      <c r="U69" s="4"/>
      <c r="V69" s="4"/>
      <c r="W69" s="4"/>
      <c r="X69" s="4"/>
      <c r="Y69" s="4"/>
      <c r="Z69" s="4"/>
      <c r="AA69" s="4"/>
      <c r="AB69" s="28" t="str">
        <f>[1]SE!B$354</f>
        <v>1.(c)</v>
      </c>
      <c r="AC69" s="31" t="str">
        <f>[1]SE!C$354</f>
        <v>E.ON Värme Sverige AB</v>
      </c>
      <c r="AD69" s="31" t="str">
        <f>[1]SE!D$354</f>
        <v>Heleneholmsverket, (HVK)</v>
      </c>
      <c r="AE69" s="31">
        <f>[1]SE!E$354</f>
        <v>6405</v>
      </c>
      <c r="AF69" s="31" t="str">
        <f>[1]SE!F$354</f>
        <v>Eriksfältsgatan 24</v>
      </c>
      <c r="AG69" s="31" t="str">
        <f>[1]SE!G$354</f>
        <v/>
      </c>
      <c r="AH69" s="31" t="str">
        <f>[1]SE!H$354</f>
        <v>MALMÖ</v>
      </c>
      <c r="AI69" s="31" t="str">
        <f>[1]SE!I$354</f>
        <v>21432</v>
      </c>
      <c r="AJ69" s="31">
        <f>[1]SE!J$354</f>
        <v>0</v>
      </c>
      <c r="AK69" s="31">
        <f>[1]SE!K$354</f>
        <v>0</v>
      </c>
      <c r="AL69" s="31">
        <f>[1]SE!L$354</f>
        <v>0</v>
      </c>
      <c r="AM69" s="31">
        <f>[1]SE!M$354</f>
        <v>113</v>
      </c>
      <c r="AN69" s="42" t="s">
        <v>810</v>
      </c>
    </row>
    <row r="70" spans="1:42" s="67" customFormat="1">
      <c r="A70" s="1" t="s">
        <v>9798</v>
      </c>
      <c r="B70" s="1">
        <v>2012</v>
      </c>
      <c r="C70" s="1" t="s">
        <v>11129</v>
      </c>
      <c r="D70" s="1" t="s">
        <v>11130</v>
      </c>
      <c r="E70" s="1" t="s">
        <v>209</v>
      </c>
      <c r="F70" s="1">
        <v>43</v>
      </c>
      <c r="G70" s="1" t="s">
        <v>11131</v>
      </c>
      <c r="H70" s="1" t="s">
        <v>11132</v>
      </c>
      <c r="I70" s="1"/>
      <c r="J70" s="1"/>
      <c r="K70" s="1">
        <v>150</v>
      </c>
      <c r="L70" s="1"/>
      <c r="M70" s="1"/>
      <c r="N70" s="1"/>
      <c r="O70" s="1">
        <v>116.58960000000002</v>
      </c>
      <c r="P70" s="1"/>
      <c r="Q70" s="1"/>
      <c r="R70" s="1">
        <v>8.4150000000000009</v>
      </c>
      <c r="S70" s="1">
        <v>9.7840000000000007</v>
      </c>
      <c r="T70" s="1">
        <v>0.184</v>
      </c>
      <c r="U70" s="1"/>
      <c r="V70" s="1"/>
      <c r="W70" s="1"/>
      <c r="X70" s="1"/>
      <c r="Y70" s="1"/>
      <c r="Z70" s="1"/>
      <c r="AA70" s="1"/>
      <c r="AB70" s="95"/>
      <c r="AN70" s="98"/>
    </row>
    <row r="71" spans="1:42" s="31" customFormat="1">
      <c r="A71" s="4" t="s">
        <v>9798</v>
      </c>
      <c r="B71" s="4">
        <v>2012</v>
      </c>
      <c r="C71" s="4" t="s">
        <v>11133</v>
      </c>
      <c r="D71" s="4" t="s">
        <v>11134</v>
      </c>
      <c r="E71" s="4" t="s">
        <v>213</v>
      </c>
      <c r="F71" s="4">
        <v>44</v>
      </c>
      <c r="G71" s="4" t="s">
        <v>11135</v>
      </c>
      <c r="H71" s="4" t="s">
        <v>11136</v>
      </c>
      <c r="I71" s="4"/>
      <c r="J71" s="4"/>
      <c r="K71" s="4">
        <v>698</v>
      </c>
      <c r="L71" s="4" t="s">
        <v>27</v>
      </c>
      <c r="M71" s="4"/>
      <c r="N71" s="4"/>
      <c r="O71" s="4">
        <v>36.273600000000002</v>
      </c>
      <c r="P71" s="4">
        <v>5688</v>
      </c>
      <c r="Q71" s="4"/>
      <c r="R71" s="4">
        <v>1.306</v>
      </c>
      <c r="S71" s="4">
        <v>26.163</v>
      </c>
      <c r="T71" s="4">
        <v>1.4999999999999999E-2</v>
      </c>
      <c r="U71" s="4"/>
      <c r="V71" s="4"/>
      <c r="W71" s="4"/>
      <c r="X71" s="4"/>
      <c r="Y71" s="4"/>
      <c r="Z71" s="4"/>
      <c r="AA71" s="4"/>
      <c r="AB71" s="41" t="str">
        <f>[1]SE!B$355</f>
        <v>1.(c)</v>
      </c>
      <c r="AC71" s="24" t="str">
        <f>[1]SE!C$355</f>
        <v>E.ON Värmekraft Sverige AB</v>
      </c>
      <c r="AD71" s="24" t="str">
        <f>[1]SE!D$355</f>
        <v>Öresundsverket, (ÖVT)</v>
      </c>
      <c r="AE71" s="24">
        <f>[1]SE!E$355</f>
        <v>41946</v>
      </c>
      <c r="AF71" s="24" t="str">
        <f>[1]SE!F$355</f>
        <v>Flintrännegatan 19C</v>
      </c>
      <c r="AG71" s="24" t="str">
        <f>[1]SE!G$355</f>
        <v/>
      </c>
      <c r="AH71" s="24" t="str">
        <f>[1]SE!H$355</f>
        <v>MALMÖ</v>
      </c>
      <c r="AI71" s="24" t="str">
        <f>[1]SE!I$355</f>
        <v>211 24</v>
      </c>
      <c r="AJ71" s="24">
        <f>[1]SE!J$355</f>
        <v>0</v>
      </c>
      <c r="AK71" s="24">
        <f>[1]SE!K$355</f>
        <v>0</v>
      </c>
      <c r="AL71" s="24">
        <f>[1]SE!L$355</f>
        <v>0</v>
      </c>
      <c r="AM71" s="24">
        <f>[1]SE!M$355</f>
        <v>327</v>
      </c>
      <c r="AN71" s="23" t="s">
        <v>810</v>
      </c>
    </row>
    <row r="72" spans="1:42" s="31" customFormat="1">
      <c r="A72" s="4" t="s">
        <v>9798</v>
      </c>
      <c r="B72" s="4">
        <v>2012</v>
      </c>
      <c r="C72" s="4" t="s">
        <v>11125</v>
      </c>
      <c r="D72" s="4" t="s">
        <v>11126</v>
      </c>
      <c r="E72" s="4" t="s">
        <v>205</v>
      </c>
      <c r="F72" s="4">
        <v>42</v>
      </c>
      <c r="G72" s="4" t="s">
        <v>11127</v>
      </c>
      <c r="H72" s="4" t="s">
        <v>11128</v>
      </c>
      <c r="I72" s="4"/>
      <c r="J72" s="4"/>
      <c r="K72" s="4">
        <v>312</v>
      </c>
      <c r="L72" s="4"/>
      <c r="M72" s="4"/>
      <c r="N72" s="4"/>
      <c r="O72" s="4">
        <v>13.089599999999999</v>
      </c>
      <c r="P72" s="4"/>
      <c r="Q72" s="4"/>
      <c r="R72" s="4">
        <v>1.732</v>
      </c>
      <c r="S72" s="4">
        <v>1.254</v>
      </c>
      <c r="T72" s="4">
        <v>5.5E-2</v>
      </c>
      <c r="U72" s="4"/>
      <c r="V72" s="4"/>
      <c r="W72" s="4"/>
      <c r="X72" s="4"/>
      <c r="Y72" s="4"/>
      <c r="Z72" s="4"/>
      <c r="AA72" s="4"/>
      <c r="AB72" s="28" t="str">
        <f>[1]SE!B$350</f>
        <v>1.(c)</v>
      </c>
      <c r="AC72" s="31" t="str">
        <f>[1]SE!C$350</f>
        <v>E.ON Värme Sverige AB</v>
      </c>
      <c r="AD72" s="31" t="str">
        <f>[1]SE!D$350</f>
        <v>Utklippans Fjärrvärmecentral,</v>
      </c>
      <c r="AE72" s="31">
        <f>[1]SE!E$350</f>
        <v>193218</v>
      </c>
      <c r="AF72" s="31" t="str">
        <f>[1]SE!F$350</f>
        <v>Borrgatan 42</v>
      </c>
      <c r="AG72" s="31" t="str">
        <f>[1]SE!G$350</f>
        <v/>
      </c>
      <c r="AH72" s="31" t="str">
        <f>[1]SE!H$350</f>
        <v>Malmö</v>
      </c>
      <c r="AI72" s="31" t="str">
        <f>[1]SE!I$350</f>
        <v>21124</v>
      </c>
      <c r="AJ72" s="31">
        <f>[1]SE!J$350</f>
        <v>0</v>
      </c>
      <c r="AK72" s="31">
        <f>[1]SE!K$350</f>
        <v>0</v>
      </c>
      <c r="AL72" s="31">
        <f>[1]SE!L$350</f>
        <v>0</v>
      </c>
      <c r="AM72" s="31">
        <f>[1]SE!M$350</f>
        <v>0</v>
      </c>
      <c r="AN72" s="42" t="s">
        <v>810</v>
      </c>
    </row>
    <row r="73" spans="1:42" s="31" customFormat="1">
      <c r="A73" s="4" t="s">
        <v>9798</v>
      </c>
      <c r="B73" s="4">
        <v>2012</v>
      </c>
      <c r="C73" s="4" t="s">
        <v>11213</v>
      </c>
      <c r="D73" s="4" t="s">
        <v>11214</v>
      </c>
      <c r="E73" s="4" t="s">
        <v>300</v>
      </c>
      <c r="F73" s="4">
        <v>64</v>
      </c>
      <c r="G73" s="4" t="s">
        <v>11215</v>
      </c>
      <c r="H73" s="4" t="s">
        <v>11216</v>
      </c>
      <c r="I73" s="4"/>
      <c r="J73" s="4"/>
      <c r="K73" s="4">
        <v>200</v>
      </c>
      <c r="L73" s="4"/>
      <c r="M73" s="4">
        <v>1359.396</v>
      </c>
      <c r="N73" s="4">
        <v>446.76000000000005</v>
      </c>
      <c r="O73" s="4">
        <v>9.4680000000000017</v>
      </c>
      <c r="P73" s="4"/>
      <c r="Q73" s="4"/>
      <c r="R73" s="4">
        <v>1.6333</v>
      </c>
      <c r="S73" s="4">
        <v>90.814000000000007</v>
      </c>
      <c r="T73" s="4">
        <v>0.74699999999999989</v>
      </c>
      <c r="U73" s="4"/>
      <c r="V73" s="4"/>
      <c r="W73" s="4"/>
      <c r="X73" s="4"/>
      <c r="Y73" s="4"/>
      <c r="Z73" s="4"/>
      <c r="AA73" s="4"/>
      <c r="AB73" s="28" t="str">
        <f>[1]SE!B$361</f>
        <v>1.(c)</v>
      </c>
      <c r="AC73" s="31" t="str">
        <f>[1]SE!C$361</f>
        <v>Mölndal Energi AB</v>
      </c>
      <c r="AD73" s="31" t="str">
        <f>[1]SE!D$361</f>
        <v>Riskullaverket</v>
      </c>
      <c r="AE73" s="31">
        <f>[1]SE!E$361</f>
        <v>6803</v>
      </c>
      <c r="AF73" s="31" t="str">
        <f>[1]SE!F$361</f>
        <v>Aminogatan 21</v>
      </c>
      <c r="AG73" s="31" t="str">
        <f>[1]SE!G$361</f>
        <v/>
      </c>
      <c r="AH73" s="31" t="str">
        <f>[1]SE!H$361</f>
        <v>MÖLNDAL</v>
      </c>
      <c r="AI73" s="31" t="str">
        <f>[1]SE!I$361</f>
        <v>43153</v>
      </c>
      <c r="AJ73" s="31">
        <f>[1]SE!J$361</f>
        <v>0</v>
      </c>
      <c r="AK73" s="31">
        <f>[1]SE!K$361</f>
        <v>0</v>
      </c>
      <c r="AL73" s="31">
        <f>[1]SE!L$361</f>
        <v>0</v>
      </c>
      <c r="AM73" s="31">
        <f>[1]SE!M$361</f>
        <v>173</v>
      </c>
      <c r="AN73" s="42" t="s">
        <v>810</v>
      </c>
    </row>
    <row r="74" spans="1:42" s="31" customFormat="1">
      <c r="A74" s="4" t="s">
        <v>9798</v>
      </c>
      <c r="B74" s="4">
        <v>2012</v>
      </c>
      <c r="C74" s="4" t="s">
        <v>11414</v>
      </c>
      <c r="D74" s="4" t="s">
        <v>11415</v>
      </c>
      <c r="E74" s="4" t="s">
        <v>1875</v>
      </c>
      <c r="F74" s="4">
        <v>114</v>
      </c>
      <c r="G74" s="4" t="s">
        <v>11416</v>
      </c>
      <c r="H74" s="4" t="s">
        <v>11417</v>
      </c>
      <c r="I74" s="4"/>
      <c r="J74" s="4"/>
      <c r="K74" s="4">
        <v>79</v>
      </c>
      <c r="L74" s="4"/>
      <c r="M74" s="4">
        <v>2262.1212</v>
      </c>
      <c r="N74" s="4"/>
      <c r="O74" s="4">
        <v>34.200000000000003</v>
      </c>
      <c r="P74" s="4"/>
      <c r="Q74" s="4"/>
      <c r="R74" s="4">
        <v>53.79</v>
      </c>
      <c r="S74" s="4">
        <v>144.952</v>
      </c>
      <c r="T74" s="4">
        <v>15.813000000000001</v>
      </c>
      <c r="U74" s="4" t="s">
        <v>11405</v>
      </c>
      <c r="V74" s="4"/>
      <c r="W74" s="4"/>
      <c r="X74" s="4"/>
      <c r="Y74" s="4"/>
      <c r="Z74" s="4"/>
      <c r="AA74" s="4"/>
      <c r="AB74" s="28" t="str">
        <f>[1]SE!B$363</f>
        <v>6.(a)</v>
      </c>
      <c r="AC74" s="31" t="str">
        <f>[1]SE!C$363</f>
        <v>Södra Cell AB</v>
      </c>
      <c r="AD74" s="31" t="str">
        <f>[1]SE!D$363</f>
        <v>Södra Cell Mönsterås</v>
      </c>
      <c r="AE74" s="31">
        <f>[1]SE!E$363</f>
        <v>5099</v>
      </c>
      <c r="AF74" s="31" t="str">
        <f>[1]SE!F$363</f>
        <v>Södra Cell Mönsterås</v>
      </c>
      <c r="AG74" s="31" t="str">
        <f>[1]SE!G$363</f>
        <v/>
      </c>
      <c r="AH74" s="31" t="str">
        <f>[1]SE!H$363</f>
        <v>MÖNSTERÅS</v>
      </c>
      <c r="AI74" s="31" t="str">
        <f>[1]SE!I$363</f>
        <v>383 25</v>
      </c>
      <c r="AJ74" s="31">
        <f>[1]SE!J$363</f>
        <v>919</v>
      </c>
      <c r="AK74" s="31">
        <f>[1]SE!K$363</f>
        <v>418</v>
      </c>
      <c r="AL74" s="31">
        <f>[1]SE!L$363</f>
        <v>129</v>
      </c>
      <c r="AM74" s="31">
        <f>[1]SE!M$363</f>
        <v>1630</v>
      </c>
      <c r="AN74" s="42" t="s">
        <v>810</v>
      </c>
    </row>
    <row r="75" spans="1:42" s="31" customFormat="1">
      <c r="A75" s="4" t="s">
        <v>9798</v>
      </c>
      <c r="B75" s="4">
        <v>2012</v>
      </c>
      <c r="C75" s="4" t="s">
        <v>11418</v>
      </c>
      <c r="D75" s="4" t="s">
        <v>11419</v>
      </c>
      <c r="E75" s="4" t="s">
        <v>1879</v>
      </c>
      <c r="F75" s="4">
        <v>115</v>
      </c>
      <c r="G75" s="4" t="s">
        <v>11420</v>
      </c>
      <c r="H75" s="4" t="s">
        <v>11421</v>
      </c>
      <c r="I75" s="4"/>
      <c r="J75" s="4"/>
      <c r="K75" s="4">
        <v>80</v>
      </c>
      <c r="L75" s="4"/>
      <c r="M75" s="4">
        <v>1321.2</v>
      </c>
      <c r="N75" s="4"/>
      <c r="O75" s="4">
        <v>10.8</v>
      </c>
      <c r="P75" s="4"/>
      <c r="Q75" s="4"/>
      <c r="R75" s="4">
        <v>1.605</v>
      </c>
      <c r="S75" s="4">
        <v>48.289000000000001</v>
      </c>
      <c r="T75" s="4">
        <v>1.4330000000000001</v>
      </c>
      <c r="U75" s="4" t="s">
        <v>11405</v>
      </c>
      <c r="V75" s="4"/>
      <c r="W75" s="4"/>
      <c r="X75" s="4"/>
      <c r="Y75" s="4"/>
      <c r="Z75" s="4"/>
      <c r="AA75" s="4"/>
      <c r="AB75" s="28" t="str">
        <f>[1]SE!B$369</f>
        <v>6.(a)</v>
      </c>
      <c r="AC75" s="31" t="str">
        <f>[1]SE!C$369</f>
        <v>Södra Cell AB</v>
      </c>
      <c r="AD75" s="31" t="str">
        <f>[1]SE!D$369</f>
        <v>Södra Cell Mörrum</v>
      </c>
      <c r="AE75" s="31">
        <f>[1]SE!E$369</f>
        <v>6001</v>
      </c>
      <c r="AF75" s="31" t="str">
        <f>[1]SE!F$369</f>
        <v>Södra Cell Mörrum</v>
      </c>
      <c r="AG75" s="31" t="str">
        <f>[1]SE!G$369</f>
        <v/>
      </c>
      <c r="AH75" s="31" t="str">
        <f>[1]SE!H$369</f>
        <v>MÖRRUM</v>
      </c>
      <c r="AI75" s="31" t="str">
        <f>[1]SE!I$369</f>
        <v>37586</v>
      </c>
      <c r="AJ75" s="31">
        <f>[1]SE!J$369</f>
        <v>501</v>
      </c>
      <c r="AK75" s="31">
        <f>[1]SE!K$369</f>
        <v>200</v>
      </c>
      <c r="AL75" s="31">
        <f>[1]SE!L$369</f>
        <v>115</v>
      </c>
      <c r="AM75" s="31">
        <f>[1]SE!M$369</f>
        <v>1010</v>
      </c>
      <c r="AN75" s="42" t="s">
        <v>810</v>
      </c>
    </row>
    <row r="76" spans="1:42" s="31" customFormat="1">
      <c r="A76" s="4" t="s">
        <v>9798</v>
      </c>
      <c r="B76" s="4">
        <v>2012</v>
      </c>
      <c r="C76" s="4" t="s">
        <v>11077</v>
      </c>
      <c r="D76" s="4" t="s">
        <v>11078</v>
      </c>
      <c r="E76" s="4" t="s">
        <v>148</v>
      </c>
      <c r="F76" s="4">
        <v>30</v>
      </c>
      <c r="G76" s="4" t="s">
        <v>11079</v>
      </c>
      <c r="H76" s="4" t="s">
        <v>11080</v>
      </c>
      <c r="I76" s="4"/>
      <c r="J76" s="4"/>
      <c r="K76" s="4">
        <v>57.2</v>
      </c>
      <c r="L76" s="4"/>
      <c r="M76" s="4">
        <v>701.11080000000004</v>
      </c>
      <c r="N76" s="4"/>
      <c r="O76" s="4">
        <v>15.314400000000001</v>
      </c>
      <c r="P76" s="4"/>
      <c r="Q76" s="4"/>
      <c r="R76" s="4">
        <v>1.2368000000000001</v>
      </c>
      <c r="S76" s="4">
        <v>45.601000000000006</v>
      </c>
      <c r="T76" s="4">
        <v>0.78239999999999998</v>
      </c>
      <c r="U76" s="4"/>
      <c r="V76" s="4"/>
      <c r="W76" s="4"/>
      <c r="X76" s="4"/>
      <c r="Y76" s="4"/>
      <c r="Z76" s="4"/>
      <c r="AA76" s="4"/>
      <c r="AB76" s="41" t="str">
        <f>[1]SE!B$371</f>
        <v>1.(c)</v>
      </c>
      <c r="AC76" s="24" t="str">
        <f>[1]SE!C$371</f>
        <v>Vattenfall AB Värme Norden</v>
      </c>
      <c r="AD76" s="24" t="str">
        <f>[1]SE!D$371</f>
        <v>Bergsättersverken</v>
      </c>
      <c r="AE76" s="24">
        <f>[1]SE!E$371</f>
        <v>150715</v>
      </c>
      <c r="AF76" s="24" t="str">
        <f>[1]SE!F$371</f>
        <v>Granhultsgatan 14</v>
      </c>
      <c r="AG76" s="24" t="str">
        <f>[1]SE!G$371</f>
        <v/>
      </c>
      <c r="AH76" s="24" t="str">
        <f>[1]SE!H$371</f>
        <v>MOTALA</v>
      </c>
      <c r="AI76" s="24" t="str">
        <f>[1]SE!I$371</f>
        <v>59162</v>
      </c>
      <c r="AJ76" s="24">
        <f>[1]SE!J$371</f>
        <v>0</v>
      </c>
      <c r="AK76" s="24">
        <f>[1]SE!K$371</f>
        <v>0</v>
      </c>
      <c r="AL76" s="24">
        <f>[1]SE!L$371</f>
        <v>0</v>
      </c>
      <c r="AM76" s="24">
        <f>[1]SE!M$371</f>
        <v>0</v>
      </c>
      <c r="AN76" s="42" t="s">
        <v>810</v>
      </c>
      <c r="AO76" s="24"/>
      <c r="AP76" s="24"/>
    </row>
    <row r="77" spans="1:42" s="31" customFormat="1">
      <c r="A77" s="4" t="s">
        <v>9798</v>
      </c>
      <c r="B77" s="4">
        <v>2012</v>
      </c>
      <c r="C77" s="4" t="s">
        <v>11085</v>
      </c>
      <c r="D77" s="4" t="s">
        <v>11086</v>
      </c>
      <c r="E77" s="4" t="s">
        <v>157</v>
      </c>
      <c r="F77" s="4">
        <v>32</v>
      </c>
      <c r="G77" s="4" t="s">
        <v>11087</v>
      </c>
      <c r="H77" s="4" t="s">
        <v>11088</v>
      </c>
      <c r="I77" s="4"/>
      <c r="J77" s="4"/>
      <c r="K77" s="4">
        <v>83</v>
      </c>
      <c r="L77" s="4"/>
      <c r="M77" s="4">
        <v>719.87400000000002</v>
      </c>
      <c r="N77" s="4"/>
      <c r="O77" s="4">
        <v>19.350000000000001</v>
      </c>
      <c r="P77" s="4"/>
      <c r="Q77" s="4"/>
      <c r="R77" s="4">
        <v>0.186</v>
      </c>
      <c r="S77" s="4">
        <v>47.212999999999994</v>
      </c>
      <c r="T77" s="4">
        <v>0.94209999999999994</v>
      </c>
      <c r="U77" s="4"/>
      <c r="V77" s="4"/>
      <c r="W77" s="4"/>
      <c r="X77" s="4"/>
      <c r="Y77" s="4"/>
      <c r="Z77" s="4"/>
      <c r="AA77" s="4"/>
      <c r="AB77" s="28" t="str">
        <f>[1]SE!B$376</f>
        <v>1.(c)</v>
      </c>
      <c r="AC77" s="31" t="str">
        <f>[1]SE!C$376</f>
        <v>Nässjö Affärsverk AB</v>
      </c>
      <c r="AD77" s="31" t="str">
        <f>[1]SE!D$376</f>
        <v>Nässjö Kraftvärmeverk</v>
      </c>
      <c r="AE77" s="31">
        <f>[1]SE!E$376</f>
        <v>85631</v>
      </c>
      <c r="AF77" s="31" t="str">
        <f>[1]SE!F$376</f>
        <v>Blockgatan 8</v>
      </c>
      <c r="AG77" s="31" t="str">
        <f>[1]SE!G$376</f>
        <v/>
      </c>
      <c r="AH77" s="31" t="str">
        <f>[1]SE!H$376</f>
        <v>NÄSSJÖ</v>
      </c>
      <c r="AI77" s="31" t="str">
        <f>[1]SE!I$376</f>
        <v>57134</v>
      </c>
      <c r="AJ77" s="31">
        <f>[1]SE!J$376</f>
        <v>0</v>
      </c>
      <c r="AK77" s="31">
        <f>[1]SE!K$376</f>
        <v>0</v>
      </c>
      <c r="AL77" s="31">
        <f>[1]SE!L$376</f>
        <v>0</v>
      </c>
      <c r="AM77" s="31">
        <f>[1]SE!M$376</f>
        <v>0</v>
      </c>
      <c r="AN77" s="42" t="s">
        <v>810</v>
      </c>
    </row>
    <row r="78" spans="1:42" s="31" customFormat="1">
      <c r="A78" s="4" t="s">
        <v>9798</v>
      </c>
      <c r="B78" s="4">
        <v>2012</v>
      </c>
      <c r="C78" s="4" t="s">
        <v>11406</v>
      </c>
      <c r="D78" s="4" t="s">
        <v>11407</v>
      </c>
      <c r="E78" s="4" t="s">
        <v>1866</v>
      </c>
      <c r="F78" s="4">
        <v>112</v>
      </c>
      <c r="G78" s="4" t="s">
        <v>11408</v>
      </c>
      <c r="H78" s="4" t="s">
        <v>11409</v>
      </c>
      <c r="I78" s="4"/>
      <c r="J78" s="4"/>
      <c r="K78" s="4">
        <v>70</v>
      </c>
      <c r="L78" s="4"/>
      <c r="M78" s="4"/>
      <c r="N78" s="4"/>
      <c r="O78" s="4">
        <v>399.24</v>
      </c>
      <c r="P78" s="4"/>
      <c r="Q78" s="4"/>
      <c r="R78" s="4">
        <v>8.5</v>
      </c>
      <c r="S78" s="4">
        <v>30.400000000000002</v>
      </c>
      <c r="T78" s="4">
        <v>0.96</v>
      </c>
      <c r="U78" s="4" t="s">
        <v>11405</v>
      </c>
      <c r="V78" s="4"/>
      <c r="W78" s="4"/>
      <c r="X78" s="4"/>
      <c r="Y78" s="4"/>
      <c r="Z78" s="4"/>
      <c r="AA78" s="4"/>
      <c r="AB78" s="28" t="str">
        <f>[1]SE!B$389</f>
        <v>6.(b)</v>
      </c>
      <c r="AC78" s="31" t="str">
        <f>[1]SE!C$389</f>
        <v>Holmen Paper AB</v>
      </c>
      <c r="AD78" s="31" t="str">
        <f>[1]SE!D$389</f>
        <v>Bravikens Pappersbruk</v>
      </c>
      <c r="AE78" s="31">
        <f>[1]SE!E$389</f>
        <v>1238</v>
      </c>
      <c r="AF78" s="31" t="str">
        <f>[1]SE!F$389</f>
        <v>Östra Bravikenvägen 20</v>
      </c>
      <c r="AG78" s="31" t="str">
        <f>[1]SE!G$389</f>
        <v/>
      </c>
      <c r="AH78" s="31" t="str">
        <f>[1]SE!H$389</f>
        <v>NORRKÖPING</v>
      </c>
      <c r="AI78" s="31" t="str">
        <f>[1]SE!I$389</f>
        <v>601 88</v>
      </c>
      <c r="AJ78" s="31">
        <f>[1]SE!J$389</f>
        <v>131</v>
      </c>
      <c r="AK78" s="31">
        <f>[1]SE!K$389</f>
        <v>0</v>
      </c>
      <c r="AL78" s="31">
        <f>[1]SE!L$389</f>
        <v>0</v>
      </c>
      <c r="AM78" s="31">
        <f>[1]SE!M$389</f>
        <v>172</v>
      </c>
      <c r="AN78" s="42" t="s">
        <v>810</v>
      </c>
      <c r="AO78" s="24"/>
      <c r="AP78" s="24"/>
    </row>
    <row r="79" spans="1:42" s="67" customFormat="1">
      <c r="A79" s="1" t="s">
        <v>9798</v>
      </c>
      <c r="B79" s="1">
        <v>2012</v>
      </c>
      <c r="C79" s="1" t="s">
        <v>11069</v>
      </c>
      <c r="D79" s="1" t="s">
        <v>11070</v>
      </c>
      <c r="E79" s="1" t="s">
        <v>139</v>
      </c>
      <c r="F79" s="1">
        <v>28</v>
      </c>
      <c r="G79" s="1" t="s">
        <v>11071</v>
      </c>
      <c r="H79" s="1" t="s">
        <v>11072</v>
      </c>
      <c r="I79" s="1"/>
      <c r="J79" s="1"/>
      <c r="K79" s="1">
        <v>56</v>
      </c>
      <c r="L79" s="1"/>
      <c r="M79" s="1"/>
      <c r="N79" s="1"/>
      <c r="O79" s="1">
        <v>29.483999999999998</v>
      </c>
      <c r="P79" s="1"/>
      <c r="Q79" s="1"/>
      <c r="R79" s="1">
        <v>5.49</v>
      </c>
      <c r="S79" s="1">
        <v>3.77</v>
      </c>
      <c r="T79" s="1">
        <v>0.114</v>
      </c>
      <c r="U79" s="1"/>
      <c r="V79" s="1"/>
      <c r="W79" s="1"/>
      <c r="X79" s="1"/>
      <c r="Y79" s="1"/>
      <c r="Z79" s="1"/>
      <c r="AA79" s="1"/>
      <c r="AB79" s="95"/>
      <c r="AN79" s="98"/>
    </row>
    <row r="80" spans="1:42" s="67" customFormat="1">
      <c r="A80" s="1" t="s">
        <v>9798</v>
      </c>
      <c r="B80" s="1">
        <v>2012</v>
      </c>
      <c r="C80" s="1" t="s">
        <v>11073</v>
      </c>
      <c r="D80" s="1" t="s">
        <v>11074</v>
      </c>
      <c r="E80" s="1" t="s">
        <v>144</v>
      </c>
      <c r="F80" s="1">
        <v>29</v>
      </c>
      <c r="G80" s="1" t="s">
        <v>11075</v>
      </c>
      <c r="H80" s="1" t="s">
        <v>11076</v>
      </c>
      <c r="I80" s="1"/>
      <c r="J80" s="1"/>
      <c r="K80" s="1">
        <v>195</v>
      </c>
      <c r="L80" s="1"/>
      <c r="M80" s="1"/>
      <c r="N80" s="1"/>
      <c r="O80" s="1">
        <v>95.4</v>
      </c>
      <c r="P80" s="1"/>
      <c r="Q80" s="1"/>
      <c r="R80" s="1">
        <v>8.7000000000000011</v>
      </c>
      <c r="S80" s="1">
        <v>11.8</v>
      </c>
      <c r="T80" s="1">
        <v>0.33100000000000002</v>
      </c>
      <c r="U80" s="1"/>
      <c r="V80" s="1"/>
      <c r="W80" s="1"/>
      <c r="X80" s="1"/>
      <c r="Y80" s="1"/>
      <c r="Z80" s="1"/>
      <c r="AA80" s="1"/>
      <c r="AB80" s="40"/>
      <c r="AC80" s="35"/>
      <c r="AD80" s="35"/>
      <c r="AE80" s="35"/>
      <c r="AF80" s="35"/>
      <c r="AG80" s="35"/>
      <c r="AH80" s="35"/>
      <c r="AI80" s="35"/>
      <c r="AJ80" s="35"/>
      <c r="AK80" s="35"/>
      <c r="AL80" s="35"/>
      <c r="AM80" s="35"/>
      <c r="AN80" s="98"/>
    </row>
    <row r="81" spans="1:42" s="31" customFormat="1">
      <c r="A81" s="4" t="s">
        <v>9798</v>
      </c>
      <c r="B81" s="4">
        <v>2012</v>
      </c>
      <c r="C81" s="4" t="s">
        <v>11033</v>
      </c>
      <c r="D81" s="4" t="s">
        <v>11034</v>
      </c>
      <c r="E81" s="4" t="s">
        <v>99</v>
      </c>
      <c r="F81" s="4">
        <v>19</v>
      </c>
      <c r="G81" s="4" t="s">
        <v>11035</v>
      </c>
      <c r="H81" s="4" t="s">
        <v>11036</v>
      </c>
      <c r="I81" s="4"/>
      <c r="J81" s="4"/>
      <c r="K81" s="4">
        <v>63</v>
      </c>
      <c r="L81" s="4"/>
      <c r="M81" s="4">
        <v>565.19999999999993</v>
      </c>
      <c r="N81" s="4"/>
      <c r="O81" s="4">
        <v>0.1512</v>
      </c>
      <c r="P81" s="4"/>
      <c r="Q81" s="4"/>
      <c r="R81" s="4">
        <v>6.3</v>
      </c>
      <c r="S81" s="4">
        <v>30.410000000000004</v>
      </c>
      <c r="T81" s="4">
        <v>7</v>
      </c>
      <c r="U81" s="4"/>
      <c r="V81" s="4"/>
      <c r="W81" s="4"/>
      <c r="X81" s="4"/>
      <c r="Y81" s="4"/>
      <c r="Z81" s="4"/>
      <c r="AA81" s="4"/>
      <c r="AB81" s="28" t="str">
        <f>[1]SE!B$390</f>
        <v>1.(c)</v>
      </c>
      <c r="AC81" s="31" t="str">
        <f>[1]SE!C$390</f>
        <v>Norrtälje Energi AB</v>
      </c>
      <c r="AD81" s="31" t="str">
        <f>[1]SE!D$390</f>
        <v>ARSTA ENERGICENTRAL</v>
      </c>
      <c r="AE81" s="31">
        <f>[1]SE!E$390</f>
        <v>85669</v>
      </c>
      <c r="AF81" s="31" t="str">
        <f>[1]SE!F$390</f>
        <v>Regementsvägen 5</v>
      </c>
      <c r="AG81" s="31" t="str">
        <f>[1]SE!G$390</f>
        <v/>
      </c>
      <c r="AH81" s="31" t="str">
        <f>[1]SE!H$390</f>
        <v>Norrtälje</v>
      </c>
      <c r="AI81" s="31" t="str">
        <f>[1]SE!I$390</f>
        <v>76145</v>
      </c>
      <c r="AJ81" s="31">
        <f>[1]SE!J$390</f>
        <v>0</v>
      </c>
      <c r="AK81" s="31">
        <f>[1]SE!K$390</f>
        <v>0</v>
      </c>
      <c r="AL81" s="31">
        <f>[1]SE!L$390</f>
        <v>0</v>
      </c>
      <c r="AM81" s="31">
        <f>[1]SE!M$390</f>
        <v>0</v>
      </c>
      <c r="AN81" s="42" t="s">
        <v>810</v>
      </c>
      <c r="AO81" s="24"/>
      <c r="AP81" s="24"/>
    </row>
    <row r="82" spans="1:42" s="31" customFormat="1">
      <c r="A82" s="4" t="s">
        <v>9798</v>
      </c>
      <c r="B82" s="4">
        <v>2012</v>
      </c>
      <c r="C82" s="4" t="s">
        <v>10976</v>
      </c>
      <c r="D82" s="4" t="s">
        <v>10977</v>
      </c>
      <c r="E82" s="4" t="s">
        <v>31</v>
      </c>
      <c r="F82" s="4">
        <v>5</v>
      </c>
      <c r="G82" s="4" t="s">
        <v>10978</v>
      </c>
      <c r="H82" s="4" t="s">
        <v>10979</v>
      </c>
      <c r="I82" s="4"/>
      <c r="J82" s="4"/>
      <c r="K82" s="4">
        <v>352</v>
      </c>
      <c r="L82" s="4"/>
      <c r="M82" s="4">
        <v>971.59680000000003</v>
      </c>
      <c r="N82" s="4"/>
      <c r="O82" s="4">
        <v>50.393880000000003</v>
      </c>
      <c r="P82" s="4"/>
      <c r="Q82" s="4"/>
      <c r="R82" s="4">
        <v>7.4249999999999998</v>
      </c>
      <c r="S82" s="4">
        <v>74.132999999999996</v>
      </c>
      <c r="T82" s="4">
        <v>5.0539999999999994</v>
      </c>
      <c r="U82" s="4"/>
      <c r="V82" s="4"/>
      <c r="W82" s="4"/>
      <c r="X82" s="4"/>
      <c r="Y82" s="4"/>
      <c r="Z82" s="4"/>
      <c r="AA82" s="4"/>
      <c r="AB82" s="28" t="str">
        <f>[1]SE!B$392</f>
        <v>1.(c)</v>
      </c>
      <c r="AC82" s="31" t="str">
        <f>[1]SE!C$392</f>
        <v>SÖDERENERGI AB</v>
      </c>
      <c r="AD82" s="31" t="str">
        <f>[1]SE!D$392</f>
        <v>FITTJAVERKET</v>
      </c>
      <c r="AE82" s="31">
        <f>[1]SE!E$392</f>
        <v>85639</v>
      </c>
      <c r="AF82" s="31" t="str">
        <f>[1]SE!F$392</f>
        <v>Sjöbodavägen 5</v>
      </c>
      <c r="AG82" s="31" t="str">
        <f>[1]SE!G$392</f>
        <v/>
      </c>
      <c r="AH82" s="31" t="str">
        <f>[1]SE!H$392</f>
        <v>NORSBORG</v>
      </c>
      <c r="AI82" s="31" t="str">
        <f>[1]SE!I$392</f>
        <v>14553</v>
      </c>
      <c r="AJ82" s="31">
        <f>[1]SE!J$392</f>
        <v>0</v>
      </c>
      <c r="AK82" s="31">
        <f>[1]SE!K$392</f>
        <v>0</v>
      </c>
      <c r="AL82" s="31">
        <f>[1]SE!L$392</f>
        <v>0</v>
      </c>
      <c r="AM82" s="31">
        <f>[1]SE!M$392</f>
        <v>0</v>
      </c>
      <c r="AN82" s="42" t="s">
        <v>810</v>
      </c>
    </row>
    <row r="83" spans="1:42" s="67" customFormat="1">
      <c r="A83" s="1" t="s">
        <v>9798</v>
      </c>
      <c r="B83" s="1">
        <v>2012</v>
      </c>
      <c r="C83" s="1" t="s">
        <v>10972</v>
      </c>
      <c r="D83" s="1" t="s">
        <v>10973</v>
      </c>
      <c r="E83" s="1" t="s">
        <v>24</v>
      </c>
      <c r="F83" s="1">
        <v>4</v>
      </c>
      <c r="G83" s="1" t="s">
        <v>10974</v>
      </c>
      <c r="H83" s="1" t="s">
        <v>10975</v>
      </c>
      <c r="I83" s="1"/>
      <c r="J83" s="1"/>
      <c r="K83" s="1">
        <v>90</v>
      </c>
      <c r="L83" s="1"/>
      <c r="M83" s="1"/>
      <c r="N83" s="1"/>
      <c r="O83" s="1">
        <v>217.8</v>
      </c>
      <c r="P83" s="1"/>
      <c r="Q83" s="1">
        <v>34.200000000000003</v>
      </c>
      <c r="R83" s="1">
        <v>13.590999999999999</v>
      </c>
      <c r="S83" s="1">
        <v>19.346</v>
      </c>
      <c r="T83" s="1">
        <v>0.16300000000000001</v>
      </c>
      <c r="U83" s="1"/>
      <c r="V83" s="1"/>
      <c r="W83" s="1"/>
      <c r="X83" s="1"/>
      <c r="Y83" s="1"/>
      <c r="Z83" s="1"/>
      <c r="AA83" s="1"/>
      <c r="AB83" s="95"/>
      <c r="AN83" s="98"/>
    </row>
    <row r="84" spans="1:42" s="67" customFormat="1">
      <c r="A84" s="1" t="s">
        <v>9798</v>
      </c>
      <c r="B84" s="1">
        <v>2012</v>
      </c>
      <c r="C84" s="1" t="s">
        <v>11105</v>
      </c>
      <c r="D84" s="1" t="s">
        <v>11106</v>
      </c>
      <c r="E84" s="1" t="s">
        <v>181</v>
      </c>
      <c r="F84" s="1">
        <v>37</v>
      </c>
      <c r="G84" s="1" t="s">
        <v>11107</v>
      </c>
      <c r="H84" s="1" t="s">
        <v>11108</v>
      </c>
      <c r="I84" s="1"/>
      <c r="J84" s="1"/>
      <c r="K84" s="1">
        <v>89</v>
      </c>
      <c r="L84" s="1"/>
      <c r="M84" s="1">
        <v>717.84</v>
      </c>
      <c r="N84" s="1"/>
      <c r="O84" s="1">
        <v>6.984</v>
      </c>
      <c r="P84" s="1"/>
      <c r="Q84" s="1"/>
      <c r="R84" s="1">
        <v>7.2724000000000002</v>
      </c>
      <c r="S84" s="1">
        <v>58.2943</v>
      </c>
      <c r="T84" s="1">
        <v>0.53810000000000002</v>
      </c>
      <c r="U84" s="1"/>
      <c r="V84" s="1"/>
      <c r="W84" s="1"/>
      <c r="X84" s="1"/>
      <c r="Y84" s="1"/>
      <c r="Z84" s="1"/>
      <c r="AA84" s="1"/>
      <c r="AB84" s="95"/>
      <c r="AN84" s="98"/>
    </row>
    <row r="85" spans="1:42" s="31" customFormat="1">
      <c r="A85" s="4" t="s">
        <v>9798</v>
      </c>
      <c r="B85" s="4">
        <v>2012</v>
      </c>
      <c r="C85" s="4" t="s">
        <v>11053</v>
      </c>
      <c r="D85" s="4" t="s">
        <v>11054</v>
      </c>
      <c r="E85" s="4" t="s">
        <v>122</v>
      </c>
      <c r="F85" s="4">
        <v>24</v>
      </c>
      <c r="G85" s="4" t="s">
        <v>11055</v>
      </c>
      <c r="H85" s="4" t="s">
        <v>11056</v>
      </c>
      <c r="I85" s="4"/>
      <c r="J85" s="4"/>
      <c r="K85" s="4">
        <v>71.5</v>
      </c>
      <c r="L85" s="4"/>
      <c r="M85" s="4">
        <v>334.64879999999999</v>
      </c>
      <c r="N85" s="4"/>
      <c r="O85" s="4">
        <v>4.4207999999999998</v>
      </c>
      <c r="P85" s="4"/>
      <c r="Q85" s="4"/>
      <c r="R85" s="4">
        <v>0.80600000000000005</v>
      </c>
      <c r="S85" s="4">
        <v>13.959</v>
      </c>
      <c r="T85" s="4">
        <v>0.18099999999999999</v>
      </c>
      <c r="U85" s="4" t="s">
        <v>11020</v>
      </c>
      <c r="V85" s="4"/>
      <c r="W85" s="4"/>
      <c r="X85" s="4"/>
      <c r="Y85" s="4"/>
      <c r="Z85" s="4"/>
      <c r="AA85" s="4"/>
      <c r="AB85" s="41" t="str">
        <f>[1]SE!B$396</f>
        <v>5.(b)</v>
      </c>
      <c r="AC85" s="24" t="str">
        <f>[1]SE!C$396</f>
        <v>Vattenfall AB Värme Nyköping</v>
      </c>
      <c r="AD85" s="24" t="str">
        <f>[1]SE!D$396</f>
        <v>Idbäckens Kraftvärmeverk</v>
      </c>
      <c r="AE85" s="24">
        <f>[1]SE!E$396</f>
        <v>41893</v>
      </c>
      <c r="AF85" s="24" t="str">
        <f>[1]SE!F$396</f>
        <v>Idbäcksvägen 14</v>
      </c>
      <c r="AG85" s="24" t="str">
        <f>[1]SE!G$396</f>
        <v/>
      </c>
      <c r="AH85" s="24" t="str">
        <f>[1]SE!H$396</f>
        <v>NYKÖPING</v>
      </c>
      <c r="AI85" s="24" t="str">
        <f>[1]SE!I$396</f>
        <v>61138</v>
      </c>
      <c r="AJ85" s="24">
        <f>[1]SE!J$396</f>
        <v>0</v>
      </c>
      <c r="AK85" s="24">
        <f>[1]SE!K$396</f>
        <v>0</v>
      </c>
      <c r="AL85" s="24">
        <f>[1]SE!L$396</f>
        <v>0</v>
      </c>
      <c r="AM85" s="24">
        <f>[1]SE!M$396</f>
        <v>160</v>
      </c>
      <c r="AN85" s="23" t="s">
        <v>810</v>
      </c>
    </row>
    <row r="86" spans="1:42" s="31" customFormat="1">
      <c r="A86" s="4" t="s">
        <v>9798</v>
      </c>
      <c r="B86" s="4">
        <v>2012</v>
      </c>
      <c r="C86" s="4" t="s">
        <v>11422</v>
      </c>
      <c r="D86" s="4" t="s">
        <v>11423</v>
      </c>
      <c r="E86" s="4" t="s">
        <v>1884</v>
      </c>
      <c r="F86" s="4">
        <v>116</v>
      </c>
      <c r="G86" s="4" t="s">
        <v>11424</v>
      </c>
      <c r="H86" s="4" t="s">
        <v>11425</v>
      </c>
      <c r="I86" s="4"/>
      <c r="J86" s="4"/>
      <c r="K86" s="4">
        <v>115</v>
      </c>
      <c r="L86" s="4"/>
      <c r="M86" s="4">
        <v>1501.2</v>
      </c>
      <c r="N86" s="4"/>
      <c r="O86" s="4">
        <v>138.96</v>
      </c>
      <c r="P86" s="4"/>
      <c r="Q86" s="4">
        <v>68.400000000000006</v>
      </c>
      <c r="R86" s="4">
        <v>81</v>
      </c>
      <c r="S86" s="4">
        <v>81</v>
      </c>
      <c r="T86" s="4">
        <v>14</v>
      </c>
      <c r="U86" s="4" t="s">
        <v>11405</v>
      </c>
      <c r="V86" s="4"/>
      <c r="W86" s="4"/>
      <c r="X86" s="4"/>
      <c r="Y86" s="4"/>
      <c r="Z86" s="4"/>
      <c r="AA86" s="4"/>
      <c r="AB86" s="28" t="str">
        <f>[1]SE!B$398</f>
        <v>6.(a)</v>
      </c>
      <c r="AC86" s="31" t="str">
        <f>[1]SE!C$398</f>
        <v>Stora Enso Nymölla AB</v>
      </c>
      <c r="AD86" s="31" t="str">
        <f>[1]SE!D$398</f>
        <v>STORA ENSO NYMÖLLA AB</v>
      </c>
      <c r="AE86" s="31">
        <f>[1]SE!E$398</f>
        <v>6391</v>
      </c>
      <c r="AF86" s="31" t="str">
        <f>[1]SE!F$398</f>
        <v>Nymölla</v>
      </c>
      <c r="AG86" s="31" t="str">
        <f>[1]SE!G$398</f>
        <v/>
      </c>
      <c r="AH86" s="31" t="str">
        <f>[1]SE!H$398</f>
        <v>NYMÖLLA</v>
      </c>
      <c r="AI86" s="31" t="str">
        <f>[1]SE!I$398</f>
        <v>29580</v>
      </c>
      <c r="AJ86" s="31">
        <f>[1]SE!J$398</f>
        <v>607</v>
      </c>
      <c r="AK86" s="31">
        <f>[1]SE!K$398</f>
        <v>586</v>
      </c>
      <c r="AL86" s="31">
        <f>[1]SE!L$398</f>
        <v>0</v>
      </c>
      <c r="AM86" s="31">
        <f>[1]SE!M$398</f>
        <v>776</v>
      </c>
      <c r="AN86" s="42" t="s">
        <v>810</v>
      </c>
    </row>
    <row r="87" spans="1:42" s="31" customFormat="1">
      <c r="A87" s="4" t="s">
        <v>9798</v>
      </c>
      <c r="B87" s="4">
        <v>2012</v>
      </c>
      <c r="C87" s="4" t="s">
        <v>11479</v>
      </c>
      <c r="D87" s="4" t="s">
        <v>11480</v>
      </c>
      <c r="E87" s="4" t="s">
        <v>1947</v>
      </c>
      <c r="F87" s="4">
        <v>130</v>
      </c>
      <c r="G87" s="4" t="s">
        <v>11481</v>
      </c>
      <c r="H87" s="4" t="s">
        <v>11482</v>
      </c>
      <c r="I87" s="4"/>
      <c r="J87" s="4"/>
      <c r="K87" s="4">
        <v>126</v>
      </c>
      <c r="L87" s="4"/>
      <c r="M87" s="4">
        <v>1155.5999999999999</v>
      </c>
      <c r="N87" s="4"/>
      <c r="O87" s="4">
        <v>68.039999999999992</v>
      </c>
      <c r="P87" s="4"/>
      <c r="Q87" s="4"/>
      <c r="R87" s="4">
        <v>11.8</v>
      </c>
      <c r="S87" s="4">
        <v>63.9</v>
      </c>
      <c r="T87" s="4">
        <v>6.3</v>
      </c>
      <c r="U87" s="4" t="s">
        <v>11405</v>
      </c>
      <c r="V87" s="4"/>
      <c r="W87" s="4"/>
      <c r="X87" s="4"/>
      <c r="Y87" s="4"/>
      <c r="Z87" s="4"/>
      <c r="AA87" s="4"/>
      <c r="AB87" s="28" t="str">
        <f>[1]SE!B$400</f>
        <v>6.(a)</v>
      </c>
      <c r="AC87" s="31" t="str">
        <f>[1]SE!C$400</f>
        <v>SCA Packaging Obbola AB</v>
      </c>
      <c r="AD87" s="31" t="str">
        <f>[1]SE!D$400</f>
        <v>SCA Packaging Obbola AB</v>
      </c>
      <c r="AE87" s="31">
        <f>[1]SE!E$400</f>
        <v>8108</v>
      </c>
      <c r="AF87" s="31" t="str">
        <f>[1]SE!F$400</f>
        <v>Linjevägen 33</v>
      </c>
      <c r="AG87" s="31" t="str">
        <f>[1]SE!G$400</f>
        <v/>
      </c>
      <c r="AH87" s="31" t="str">
        <f>[1]SE!H$400</f>
        <v>Obbola</v>
      </c>
      <c r="AI87" s="31" t="str">
        <f>[1]SE!I$400</f>
        <v>91341</v>
      </c>
      <c r="AJ87" s="31">
        <f>[1]SE!J$400</f>
        <v>267</v>
      </c>
      <c r="AK87" s="31">
        <f>[1]SE!K$400</f>
        <v>0</v>
      </c>
      <c r="AL87" s="31">
        <f>[1]SE!L$400</f>
        <v>0</v>
      </c>
      <c r="AM87" s="31">
        <f>[1]SE!M$400</f>
        <v>505</v>
      </c>
      <c r="AN87" s="42" t="s">
        <v>810</v>
      </c>
    </row>
    <row r="88" spans="1:42" s="31" customFormat="1">
      <c r="A88" s="4" t="s">
        <v>9798</v>
      </c>
      <c r="B88" s="4">
        <v>2012</v>
      </c>
      <c r="C88" s="4" t="s">
        <v>11257</v>
      </c>
      <c r="D88" s="4" t="s">
        <v>11258</v>
      </c>
      <c r="E88" s="4" t="s">
        <v>350</v>
      </c>
      <c r="F88" s="4">
        <v>75</v>
      </c>
      <c r="G88" s="4" t="s">
        <v>11259</v>
      </c>
      <c r="H88" s="4" t="s">
        <v>11260</v>
      </c>
      <c r="I88" s="4"/>
      <c r="J88" s="4"/>
      <c r="K88" s="4">
        <v>140</v>
      </c>
      <c r="L88" s="4"/>
      <c r="M88" s="4"/>
      <c r="N88" s="4"/>
      <c r="O88" s="4">
        <v>17.28</v>
      </c>
      <c r="P88" s="4"/>
      <c r="Q88" s="4"/>
      <c r="R88" s="4">
        <v>3.0739999999999998</v>
      </c>
      <c r="S88" s="4">
        <v>2.258</v>
      </c>
      <c r="T88" s="4">
        <v>6.0000000000000005E-2</v>
      </c>
      <c r="U88" s="4"/>
      <c r="V88" s="4"/>
      <c r="W88" s="4"/>
      <c r="X88" s="4"/>
      <c r="Y88" s="4"/>
      <c r="Z88" s="4"/>
      <c r="AA88" s="4"/>
      <c r="AB88" s="28" t="str">
        <f>[1]SE!B$404</f>
        <v>5.(d)</v>
      </c>
      <c r="AC88" s="31" t="str">
        <f>[1]SE!C$404</f>
        <v>E.ON Värme Sverige AB</v>
      </c>
      <c r="AD88" s="31" t="str">
        <f>[1]SE!D$404</f>
        <v>E.ON Värme Sverige AB, Hulinge Askdeponi</v>
      </c>
      <c r="AE88" s="31">
        <f>[1]SE!E$404</f>
        <v>41914</v>
      </c>
      <c r="AF88" s="31" t="str">
        <f>[1]SE!F$404</f>
        <v>Idrottsvägen 37</v>
      </c>
      <c r="AG88" s="31" t="str">
        <f>[1]SE!G$404</f>
        <v/>
      </c>
      <c r="AH88" s="31" t="str">
        <f>[1]SE!H$404</f>
        <v>Örebro</v>
      </c>
      <c r="AI88" s="31" t="str">
        <f>[1]SE!I$404</f>
        <v>70118</v>
      </c>
      <c r="AJ88" s="31">
        <f>[1]SE!J$404</f>
        <v>0</v>
      </c>
      <c r="AK88" s="31">
        <f>[1]SE!K$404</f>
        <v>0</v>
      </c>
      <c r="AL88" s="31">
        <f>[1]SE!L$404</f>
        <v>0</v>
      </c>
      <c r="AM88" s="31">
        <f>[1]SE!M$404</f>
        <v>0</v>
      </c>
      <c r="AN88" s="42" t="s">
        <v>810</v>
      </c>
      <c r="AO88" s="24"/>
      <c r="AP88" s="24"/>
    </row>
    <row r="89" spans="1:42" s="31" customFormat="1">
      <c r="A89" s="4" t="s">
        <v>9798</v>
      </c>
      <c r="B89" s="4">
        <v>2012</v>
      </c>
      <c r="C89" s="4" t="s">
        <v>11253</v>
      </c>
      <c r="D89" s="4" t="s">
        <v>11254</v>
      </c>
      <c r="E89" s="4" t="s">
        <v>345</v>
      </c>
      <c r="F89" s="4">
        <v>74</v>
      </c>
      <c r="G89" s="4" t="s">
        <v>11255</v>
      </c>
      <c r="H89" s="4" t="s">
        <v>11256</v>
      </c>
      <c r="I89" s="4"/>
      <c r="J89" s="4"/>
      <c r="K89" s="4">
        <v>600</v>
      </c>
      <c r="L89" s="4"/>
      <c r="M89" s="4">
        <v>2609.2799999999997</v>
      </c>
      <c r="N89" s="4">
        <v>533.52</v>
      </c>
      <c r="O89" s="4">
        <v>1172.8799999999999</v>
      </c>
      <c r="P89" s="4"/>
      <c r="Q89" s="4"/>
      <c r="R89" s="4">
        <v>113.202</v>
      </c>
      <c r="S89" s="4">
        <v>200.673</v>
      </c>
      <c r="T89" s="4">
        <v>6.6020000000000003</v>
      </c>
      <c r="U89" s="4"/>
      <c r="V89" s="4"/>
      <c r="W89" s="4"/>
      <c r="X89" s="4"/>
      <c r="Y89" s="4"/>
      <c r="Z89" s="4"/>
      <c r="AA89" s="4"/>
      <c r="AB89" s="28" t="str">
        <f>[1]SE!B$403</f>
        <v>1.(c)</v>
      </c>
      <c r="AC89" s="31" t="str">
        <f>[1]SE!C$403</f>
        <v>E.ON Värme Sverige AB</v>
      </c>
      <c r="AD89" s="31" t="str">
        <f>[1]SE!D$403</f>
        <v>E.ON Värme Sverige AB, Åbyverket</v>
      </c>
      <c r="AE89" s="31">
        <f>[1]SE!E$403</f>
        <v>7318</v>
      </c>
      <c r="AF89" s="31" t="str">
        <f>[1]SE!F$403</f>
        <v>Idrottsvägen 37</v>
      </c>
      <c r="AG89" s="31" t="str">
        <f>[1]SE!G$403</f>
        <v/>
      </c>
      <c r="AH89" s="31" t="str">
        <f>[1]SE!H$403</f>
        <v>ÖREBRO</v>
      </c>
      <c r="AI89" s="31" t="str">
        <f>[1]SE!I$403</f>
        <v>70118</v>
      </c>
      <c r="AJ89" s="31">
        <f>[1]SE!J$403</f>
        <v>201</v>
      </c>
      <c r="AK89" s="31">
        <f>[1]SE!K$403</f>
        <v>0</v>
      </c>
      <c r="AL89" s="31">
        <f>[1]SE!L$403</f>
        <v>0</v>
      </c>
      <c r="AM89" s="31">
        <f>[1]SE!M$403</f>
        <v>432</v>
      </c>
      <c r="AN89" s="42" t="s">
        <v>810</v>
      </c>
      <c r="AO89" s="24"/>
      <c r="AP89" s="24"/>
    </row>
    <row r="90" spans="1:42" s="67" customFormat="1">
      <c r="A90" s="1" t="s">
        <v>9798</v>
      </c>
      <c r="B90" s="1">
        <v>2012</v>
      </c>
      <c r="C90" s="1" t="s">
        <v>11321</v>
      </c>
      <c r="D90" s="1" t="s">
        <v>11322</v>
      </c>
      <c r="E90" s="1" t="s">
        <v>418</v>
      </c>
      <c r="F90" s="1">
        <v>91</v>
      </c>
      <c r="G90" s="1" t="s">
        <v>11323</v>
      </c>
      <c r="H90" s="1" t="s">
        <v>11324</v>
      </c>
      <c r="I90" s="1"/>
      <c r="J90" s="1"/>
      <c r="K90" s="1">
        <v>146</v>
      </c>
      <c r="L90" s="1"/>
      <c r="M90" s="1">
        <v>2458.8000000000002</v>
      </c>
      <c r="N90" s="1">
        <v>360</v>
      </c>
      <c r="O90" s="1">
        <v>10.08</v>
      </c>
      <c r="P90" s="1"/>
      <c r="Q90" s="1">
        <v>186.12</v>
      </c>
      <c r="R90" s="1">
        <v>3.0230000000000001</v>
      </c>
      <c r="S90" s="1">
        <v>109.15600000000001</v>
      </c>
      <c r="T90" s="1">
        <v>0.251</v>
      </c>
      <c r="U90" s="1"/>
      <c r="V90" s="1"/>
      <c r="W90" s="1"/>
      <c r="X90" s="1"/>
      <c r="Y90" s="1"/>
      <c r="Z90" s="1"/>
      <c r="AA90" s="1"/>
      <c r="AB90" s="95"/>
      <c r="AN90" s="98"/>
    </row>
    <row r="91" spans="1:42" s="67" customFormat="1">
      <c r="A91" s="1" t="s">
        <v>9798</v>
      </c>
      <c r="B91" s="1">
        <v>2012</v>
      </c>
      <c r="C91" s="1" t="s">
        <v>11325</v>
      </c>
      <c r="D91" s="1" t="s">
        <v>11326</v>
      </c>
      <c r="E91" s="1" t="s">
        <v>423</v>
      </c>
      <c r="F91" s="1">
        <v>92</v>
      </c>
      <c r="G91" s="1" t="s">
        <v>11327</v>
      </c>
      <c r="H91" s="1" t="s">
        <v>11328</v>
      </c>
      <c r="I91" s="1"/>
      <c r="J91" s="1"/>
      <c r="K91" s="1">
        <v>78</v>
      </c>
      <c r="L91" s="1"/>
      <c r="M91" s="1">
        <v>126</v>
      </c>
      <c r="N91" s="1"/>
      <c r="O91" s="1">
        <v>58.68</v>
      </c>
      <c r="P91" s="1"/>
      <c r="Q91" s="1">
        <v>23.759999999999998</v>
      </c>
      <c r="R91" s="1">
        <v>55.871000000000002</v>
      </c>
      <c r="S91" s="1">
        <v>17.72</v>
      </c>
      <c r="T91" s="1">
        <v>2.4710000000000001</v>
      </c>
      <c r="U91" s="1"/>
      <c r="V91" s="1"/>
      <c r="W91" s="1"/>
      <c r="X91" s="1"/>
      <c r="Y91" s="1"/>
      <c r="Z91" s="1"/>
      <c r="AA91" s="1"/>
      <c r="AB91" s="95"/>
      <c r="AN91" s="98"/>
    </row>
    <row r="92" spans="1:42" s="31" customFormat="1">
      <c r="A92" s="4" t="s">
        <v>9798</v>
      </c>
      <c r="B92" s="4">
        <v>2012</v>
      </c>
      <c r="C92" s="4" t="s">
        <v>11333</v>
      </c>
      <c r="D92" s="4" t="s">
        <v>11334</v>
      </c>
      <c r="E92" s="4" t="s">
        <v>793</v>
      </c>
      <c r="F92" s="4">
        <v>94</v>
      </c>
      <c r="G92" s="4" t="s">
        <v>11335</v>
      </c>
      <c r="H92" s="4" t="s">
        <v>11336</v>
      </c>
      <c r="I92" s="4"/>
      <c r="J92" s="4"/>
      <c r="K92" s="4">
        <v>115</v>
      </c>
      <c r="L92" s="4"/>
      <c r="M92" s="4">
        <v>73.08</v>
      </c>
      <c r="N92" s="4"/>
      <c r="O92" s="4">
        <v>2.7288000000000001</v>
      </c>
      <c r="P92" s="4"/>
      <c r="Q92" s="4"/>
      <c r="R92" s="4">
        <v>0.2</v>
      </c>
      <c r="S92" s="4">
        <v>5.5</v>
      </c>
      <c r="T92" s="4">
        <v>0.2</v>
      </c>
      <c r="U92" s="4"/>
      <c r="V92" s="4"/>
      <c r="W92" s="4"/>
      <c r="X92" s="4"/>
      <c r="Y92" s="4"/>
      <c r="Z92" s="4"/>
      <c r="AA92" s="4"/>
      <c r="AB92" s="28" t="str">
        <f>[1]SE!B$417</f>
        <v>1.(c)</v>
      </c>
      <c r="AC92" s="31" t="str">
        <f>[1]SE!C$417</f>
        <v>Jämtkraft AB</v>
      </c>
      <c r="AD92" s="31" t="str">
        <f>[1]SE!D$417</f>
        <v>Minnesgärdet</v>
      </c>
      <c r="AE92" s="31">
        <f>[1]SE!E$417</f>
        <v>159630</v>
      </c>
      <c r="AF92" s="31" t="str">
        <f>[1]SE!F$417</f>
        <v>Storsjöstråket</v>
      </c>
      <c r="AG92" s="31" t="str">
        <f>[1]SE!G$417</f>
        <v/>
      </c>
      <c r="AH92" s="31" t="str">
        <f>[1]SE!H$417</f>
        <v>Östersund</v>
      </c>
      <c r="AI92" s="31" t="str">
        <f>[1]SE!I$417</f>
        <v>83131</v>
      </c>
      <c r="AJ92" s="31">
        <f>[1]SE!J$417</f>
        <v>0</v>
      </c>
      <c r="AK92" s="31">
        <f>[1]SE!K$417</f>
        <v>0</v>
      </c>
      <c r="AL92" s="31">
        <f>[1]SE!L$417</f>
        <v>0</v>
      </c>
      <c r="AM92" s="31">
        <f>[1]SE!M$417</f>
        <v>0</v>
      </c>
      <c r="AN92" s="42" t="s">
        <v>810</v>
      </c>
    </row>
    <row r="93" spans="1:42" s="31" customFormat="1">
      <c r="A93" s="4" t="s">
        <v>9798</v>
      </c>
      <c r="B93" s="4">
        <v>2012</v>
      </c>
      <c r="C93" s="4" t="s">
        <v>11389</v>
      </c>
      <c r="D93" s="4" t="s">
        <v>11390</v>
      </c>
      <c r="E93" s="4" t="s">
        <v>1467</v>
      </c>
      <c r="F93" s="4">
        <v>108</v>
      </c>
      <c r="G93" s="4" t="s">
        <v>11391</v>
      </c>
      <c r="H93" s="4" t="s">
        <v>11392</v>
      </c>
      <c r="I93" s="4"/>
      <c r="J93" s="4" t="s">
        <v>628</v>
      </c>
      <c r="K93" s="4">
        <v>250</v>
      </c>
      <c r="L93" s="4"/>
      <c r="M93" s="120"/>
      <c r="N93" s="120"/>
      <c r="O93" s="120">
        <v>111.6</v>
      </c>
      <c r="P93" s="120"/>
      <c r="Q93" s="120">
        <v>1494</v>
      </c>
      <c r="R93" s="4">
        <v>88.1</v>
      </c>
      <c r="S93" s="4">
        <v>75</v>
      </c>
      <c r="T93" s="4">
        <v>33.1</v>
      </c>
      <c r="U93" s="4"/>
      <c r="V93" s="4"/>
      <c r="W93" s="4"/>
      <c r="X93" s="4"/>
      <c r="Y93" s="4"/>
      <c r="Z93" s="4"/>
      <c r="AA93" s="4"/>
      <c r="AB93" s="28" t="str">
        <f>[1]SE!B$420</f>
        <v>2.(b)</v>
      </c>
      <c r="AC93" s="31" t="str">
        <f>[1]SE!C$420</f>
        <v>SSAB Oxelösund AB</v>
      </c>
      <c r="AD93" s="31" t="str">
        <f>[1]SE!D$420</f>
        <v>SSAB Oxelösund AB</v>
      </c>
      <c r="AE93" s="31">
        <f>[1]SE!E$420</f>
        <v>539</v>
      </c>
      <c r="AF93" s="31" t="str">
        <f>[1]SE!F$420</f>
        <v>SSAB</v>
      </c>
      <c r="AG93" s="31" t="str">
        <f>[1]SE!G$420</f>
        <v/>
      </c>
      <c r="AH93" s="31" t="str">
        <f>[1]SE!H$420</f>
        <v>OXELÖSUND</v>
      </c>
      <c r="AI93" s="31" t="str">
        <f>[1]SE!I$420</f>
        <v>00000</v>
      </c>
      <c r="AJ93" s="31">
        <f>[1]SE!J$420</f>
        <v>592</v>
      </c>
      <c r="AK93" s="31">
        <f>[1]SE!K$420</f>
        <v>721</v>
      </c>
      <c r="AL93" s="31">
        <f>[1]SE!L$420</f>
        <v>0</v>
      </c>
      <c r="AM93" s="31">
        <f>[1]SE!M$420</f>
        <v>1540</v>
      </c>
      <c r="AN93" s="42" t="s">
        <v>810</v>
      </c>
    </row>
    <row r="94" spans="1:42" s="67" customFormat="1">
      <c r="A94" s="1" t="s">
        <v>9798</v>
      </c>
      <c r="B94" s="1">
        <v>2012</v>
      </c>
      <c r="C94" s="1" t="s">
        <v>11365</v>
      </c>
      <c r="D94" s="1" t="s">
        <v>11366</v>
      </c>
      <c r="E94" s="1" t="s">
        <v>1436</v>
      </c>
      <c r="F94" s="1">
        <v>102</v>
      </c>
      <c r="G94" s="1" t="s">
        <v>11367</v>
      </c>
      <c r="H94" s="1" t="s">
        <v>11368</v>
      </c>
      <c r="I94" s="1"/>
      <c r="J94" s="1"/>
      <c r="K94" s="1">
        <v>75</v>
      </c>
      <c r="L94" s="1"/>
      <c r="M94" s="1"/>
      <c r="N94" s="1"/>
      <c r="O94" s="1">
        <v>18.373999999999999</v>
      </c>
      <c r="P94" s="1"/>
      <c r="Q94" s="1">
        <v>15.624000000000001</v>
      </c>
      <c r="R94" s="1">
        <v>0.48060000000000003</v>
      </c>
      <c r="S94" s="1">
        <v>1.5539999999999998</v>
      </c>
      <c r="T94" s="1">
        <v>0.1129</v>
      </c>
      <c r="U94" s="1"/>
      <c r="V94" s="1"/>
      <c r="W94" s="1"/>
      <c r="X94" s="1"/>
      <c r="Y94" s="1"/>
      <c r="Z94" s="1"/>
      <c r="AA94" s="1"/>
      <c r="AB94" s="95"/>
      <c r="AN94" s="98"/>
    </row>
    <row r="95" spans="1:42" s="31" customFormat="1">
      <c r="A95" s="4" t="s">
        <v>9798</v>
      </c>
      <c r="B95" s="4">
        <v>2012</v>
      </c>
      <c r="C95" s="4" t="s">
        <v>11487</v>
      </c>
      <c r="D95" s="4" t="s">
        <v>11488</v>
      </c>
      <c r="E95" s="4" t="s">
        <v>1956</v>
      </c>
      <c r="F95" s="4">
        <v>132</v>
      </c>
      <c r="G95" s="4" t="s">
        <v>11489</v>
      </c>
      <c r="H95" s="4" t="s">
        <v>11490</v>
      </c>
      <c r="I95" s="4"/>
      <c r="J95" s="4"/>
      <c r="K95" s="4">
        <v>110</v>
      </c>
      <c r="L95" s="4"/>
      <c r="M95" s="4"/>
      <c r="N95" s="4"/>
      <c r="O95" s="4">
        <v>51.668639999999996</v>
      </c>
      <c r="P95" s="4"/>
      <c r="Q95" s="4"/>
      <c r="R95" s="4">
        <v>14.022</v>
      </c>
      <c r="S95" s="4">
        <v>12.919</v>
      </c>
      <c r="T95" s="4"/>
      <c r="U95" s="4" t="s">
        <v>11405</v>
      </c>
      <c r="V95" s="4"/>
      <c r="W95" s="4"/>
      <c r="X95" s="4"/>
      <c r="Y95" s="4"/>
      <c r="Z95" s="4"/>
      <c r="AA95" s="4"/>
      <c r="AB95" s="41" t="str">
        <f>[1]SE!B$432</f>
        <v>6.(a)</v>
      </c>
      <c r="AC95" s="24" t="str">
        <f>[1]SE!C$432</f>
        <v>Smurfit Kappa Kraftliner Piteå AB</v>
      </c>
      <c r="AD95" s="24" t="str">
        <f>[1]SE!D$432</f>
        <v>Smurfit Kappa Kraftliner Piteå</v>
      </c>
      <c r="AE95" s="24">
        <f>[1]SE!E$432</f>
        <v>8235</v>
      </c>
      <c r="AF95" s="24" t="str">
        <f>[1]SE!F$432</f>
        <v>Kolugnsvägen 30</v>
      </c>
      <c r="AG95" s="24" t="str">
        <f>[1]SE!G$432</f>
        <v/>
      </c>
      <c r="AH95" s="24" t="str">
        <f>[1]SE!H$432</f>
        <v>PITEÅ</v>
      </c>
      <c r="AI95" s="24" t="str">
        <f>[1]SE!I$432</f>
        <v>94138</v>
      </c>
      <c r="AJ95" s="24">
        <f>[1]SE!J$432</f>
        <v>784</v>
      </c>
      <c r="AK95" s="24">
        <f>[1]SE!K$432</f>
        <v>155</v>
      </c>
      <c r="AL95" s="24">
        <f>[1]SE!L$432</f>
        <v>281</v>
      </c>
      <c r="AM95" s="24">
        <f>[1]SE!M$432</f>
        <v>1240</v>
      </c>
      <c r="AN95" s="23" t="s">
        <v>810</v>
      </c>
    </row>
    <row r="96" spans="1:42" s="31" customFormat="1">
      <c r="A96" s="4" t="s">
        <v>9798</v>
      </c>
      <c r="B96" s="4">
        <v>2012</v>
      </c>
      <c r="C96" s="4" t="s">
        <v>11393</v>
      </c>
      <c r="D96" s="4" t="s">
        <v>11394</v>
      </c>
      <c r="E96" s="4" t="s">
        <v>1854</v>
      </c>
      <c r="F96" s="4">
        <v>109</v>
      </c>
      <c r="G96" s="4" t="s">
        <v>11395</v>
      </c>
      <c r="H96" s="4" t="s">
        <v>11396</v>
      </c>
      <c r="I96" s="4"/>
      <c r="J96" s="4"/>
      <c r="K96" s="4">
        <v>70</v>
      </c>
      <c r="L96" s="4"/>
      <c r="M96" s="4"/>
      <c r="N96" s="4"/>
      <c r="O96" s="4">
        <v>169.2</v>
      </c>
      <c r="P96" s="4"/>
      <c r="Q96" s="4"/>
      <c r="R96" s="4">
        <v>12</v>
      </c>
      <c r="S96" s="4">
        <v>4.5</v>
      </c>
      <c r="T96" s="4">
        <v>0.2</v>
      </c>
      <c r="U96" s="4"/>
      <c r="V96" s="4"/>
      <c r="W96" s="4"/>
      <c r="X96" s="4"/>
      <c r="Y96" s="4"/>
      <c r="Z96" s="4"/>
      <c r="AA96" s="4"/>
      <c r="AB96" s="28" t="str">
        <f>[1]SE!B$449</f>
        <v>2.(b)</v>
      </c>
      <c r="AC96" s="31" t="str">
        <f>[1]SE!C$449</f>
        <v>Sandvik Materials Technology</v>
      </c>
      <c r="AD96" s="31" t="str">
        <f>[1]SE!D$449</f>
        <v>AB Sandvik Materials Technolog</v>
      </c>
      <c r="AE96" s="31">
        <f>[1]SE!E$449</f>
        <v>7761</v>
      </c>
      <c r="AF96" s="31" t="str">
        <f>[1]SE!F$449</f>
        <v>SAKNAS</v>
      </c>
      <c r="AG96" s="31" t="str">
        <f>[1]SE!G$449</f>
        <v/>
      </c>
      <c r="AH96" s="31" t="str">
        <f>[1]SE!H$449</f>
        <v>Sandviken</v>
      </c>
      <c r="AI96" s="31" t="str">
        <f>[1]SE!I$449</f>
        <v>81181</v>
      </c>
      <c r="AJ96" s="31">
        <f>[1]SE!J$449</f>
        <v>234</v>
      </c>
      <c r="AK96" s="31">
        <f>[1]SE!K$449</f>
        <v>0</v>
      </c>
      <c r="AL96" s="31">
        <f>[1]SE!L$449</f>
        <v>0</v>
      </c>
      <c r="AM96" s="31">
        <f>[1]SE!M$449</f>
        <v>102</v>
      </c>
      <c r="AN96" s="42" t="s">
        <v>810</v>
      </c>
      <c r="AO96" s="24"/>
      <c r="AP96" s="24"/>
    </row>
    <row r="97" spans="1:42" s="31" customFormat="1">
      <c r="A97" s="4" t="s">
        <v>9798</v>
      </c>
      <c r="B97" s="4">
        <v>2012</v>
      </c>
      <c r="C97" s="4" t="s">
        <v>11297</v>
      </c>
      <c r="D97" s="4" t="s">
        <v>11298</v>
      </c>
      <c r="E97" s="4" t="s">
        <v>393</v>
      </c>
      <c r="F97" s="4">
        <v>85</v>
      </c>
      <c r="G97" s="4" t="s">
        <v>11299</v>
      </c>
      <c r="H97" s="4" t="s">
        <v>11300</v>
      </c>
      <c r="I97" s="4"/>
      <c r="J97" s="4"/>
      <c r="K97" s="4">
        <v>127.3</v>
      </c>
      <c r="L97" s="4"/>
      <c r="M97" s="4">
        <v>204.19200000000001</v>
      </c>
      <c r="N97" s="4"/>
      <c r="O97" s="4">
        <v>7.2359999999999998</v>
      </c>
      <c r="P97" s="4"/>
      <c r="Q97" s="4">
        <v>22.496399999999998</v>
      </c>
      <c r="R97" s="4">
        <v>5.6000000000000001E-2</v>
      </c>
      <c r="S97" s="4">
        <v>15.138999999999999</v>
      </c>
      <c r="T97" s="4">
        <v>0.253</v>
      </c>
      <c r="U97" s="4"/>
      <c r="V97" s="4"/>
      <c r="W97" s="4"/>
      <c r="X97" s="4"/>
      <c r="Y97" s="4"/>
      <c r="Z97" s="4"/>
      <c r="AA97" s="4"/>
      <c r="AB97" s="41" t="str">
        <f>[1]SE!B$447</f>
        <v>1.(c)</v>
      </c>
      <c r="AC97" s="24" t="str">
        <f>[1]SE!C$447</f>
        <v>Sandviken Energi AB</v>
      </c>
      <c r="AD97" s="24" t="str">
        <f>[1]SE!D$447</f>
        <v>Björksätra Kraftvärmeverk</v>
      </c>
      <c r="AE97" s="24">
        <f>[1]SE!E$447</f>
        <v>7762</v>
      </c>
      <c r="AF97" s="24" t="str">
        <f>[1]SE!F$447</f>
        <v>Smassens Väg 4</v>
      </c>
      <c r="AG97" s="24" t="str">
        <f>[1]SE!G$447</f>
        <v/>
      </c>
      <c r="AH97" s="24" t="str">
        <f>[1]SE!H$447</f>
        <v>SANDVIKEN</v>
      </c>
      <c r="AI97" s="24" t="str">
        <f>[1]SE!I$447</f>
        <v>81151</v>
      </c>
      <c r="AJ97" s="24">
        <f>[1]SE!J$447</f>
        <v>0</v>
      </c>
      <c r="AK97" s="24">
        <f>[1]SE!K$447</f>
        <v>0</v>
      </c>
      <c r="AL97" s="24">
        <f>[1]SE!L$447</f>
        <v>0</v>
      </c>
      <c r="AM97" s="24">
        <f>[1]SE!M$447</f>
        <v>0</v>
      </c>
      <c r="AN97" s="42" t="s">
        <v>810</v>
      </c>
      <c r="AO97" s="24"/>
      <c r="AP97" s="24"/>
    </row>
    <row r="98" spans="1:42" s="31" customFormat="1">
      <c r="A98" s="4" t="s">
        <v>9798</v>
      </c>
      <c r="B98" s="4">
        <v>2012</v>
      </c>
      <c r="C98" s="4" t="s">
        <v>11037</v>
      </c>
      <c r="D98" s="4" t="s">
        <v>11038</v>
      </c>
      <c r="E98" s="4" t="s">
        <v>104</v>
      </c>
      <c r="F98" s="4">
        <v>20</v>
      </c>
      <c r="G98" s="4" t="s">
        <v>11039</v>
      </c>
      <c r="H98" s="4" t="s">
        <v>11040</v>
      </c>
      <c r="I98" s="4"/>
      <c r="J98" s="4"/>
      <c r="K98" s="4">
        <v>116</v>
      </c>
      <c r="L98" s="4"/>
      <c r="M98" s="4">
        <v>3430.8</v>
      </c>
      <c r="N98" s="4"/>
      <c r="O98" s="4">
        <v>7.2</v>
      </c>
      <c r="P98" s="4"/>
      <c r="Q98" s="4">
        <v>8.7480000000000001E-4</v>
      </c>
      <c r="R98" s="4">
        <v>1.5</v>
      </c>
      <c r="S98" s="4">
        <v>77.3</v>
      </c>
      <c r="T98" s="4">
        <v>2.4</v>
      </c>
      <c r="U98" s="4"/>
      <c r="V98" s="4"/>
      <c r="W98" s="4"/>
      <c r="X98" s="4"/>
      <c r="Y98" s="4"/>
      <c r="Z98" s="4"/>
      <c r="AA98" s="4"/>
      <c r="AB98" s="28" t="str">
        <f>[1]SE!B$452</f>
        <v>1.(c)</v>
      </c>
      <c r="AC98" s="31" t="str">
        <f>[1]SE!C$452</f>
        <v>AB FORTUM VÄRME samägt med Stockholms stad</v>
      </c>
      <c r="AD98" s="31" t="str">
        <f>[1]SE!D$452</f>
        <v>BRISTAVERKET</v>
      </c>
      <c r="AE98" s="31">
        <f>[1]SE!E$452</f>
        <v>195</v>
      </c>
      <c r="AF98" s="31" t="str">
        <f>[1]SE!F$452</f>
        <v>Returvägen</v>
      </c>
      <c r="AG98" s="31" t="str">
        <f>[1]SE!G$452</f>
        <v/>
      </c>
      <c r="AH98" s="31" t="str">
        <f>[1]SE!H$452</f>
        <v>SIGTUNA</v>
      </c>
      <c r="AI98" s="31" t="str">
        <f>[1]SE!I$452</f>
        <v>19530</v>
      </c>
      <c r="AJ98" s="31">
        <f>[1]SE!J$452</f>
        <v>0</v>
      </c>
      <c r="AK98" s="31">
        <f>[1]SE!K$452</f>
        <v>0</v>
      </c>
      <c r="AL98" s="31">
        <f>[1]SE!L$452</f>
        <v>0</v>
      </c>
      <c r="AM98" s="31">
        <f>[1]SE!M$452</f>
        <v>377</v>
      </c>
      <c r="AN98" s="42" t="s">
        <v>810</v>
      </c>
      <c r="AO98" s="24"/>
      <c r="AP98" s="24"/>
    </row>
    <row r="99" spans="1:42" s="31" customFormat="1">
      <c r="A99" s="4" t="s">
        <v>9798</v>
      </c>
      <c r="B99" s="4">
        <v>2012</v>
      </c>
      <c r="C99" s="4" t="s">
        <v>11410</v>
      </c>
      <c r="D99" s="4" t="s">
        <v>11411</v>
      </c>
      <c r="E99" s="4" t="s">
        <v>1870</v>
      </c>
      <c r="F99" s="4">
        <v>113</v>
      </c>
      <c r="G99" s="4" t="s">
        <v>11412</v>
      </c>
      <c r="H99" s="4" t="s">
        <v>11413</v>
      </c>
      <c r="I99" s="4"/>
      <c r="J99" s="4"/>
      <c r="K99" s="4">
        <v>142</v>
      </c>
      <c r="L99" s="4"/>
      <c r="M99" s="4">
        <v>2202.12</v>
      </c>
      <c r="N99" s="4"/>
      <c r="O99" s="4">
        <v>16.210799999999999</v>
      </c>
      <c r="P99" s="4"/>
      <c r="Q99" s="4">
        <v>179.64</v>
      </c>
      <c r="R99" s="4">
        <v>4.68</v>
      </c>
      <c r="S99" s="4">
        <v>91</v>
      </c>
      <c r="T99" s="4">
        <v>22.1</v>
      </c>
      <c r="U99" s="4" t="s">
        <v>11405</v>
      </c>
      <c r="V99" s="4"/>
      <c r="W99" s="4"/>
      <c r="X99" s="4"/>
      <c r="Y99" s="4"/>
      <c r="Z99" s="4"/>
      <c r="AA99" s="4"/>
      <c r="AB99" s="28" t="str">
        <f>[1]SE!B$457</f>
        <v>6.(a)</v>
      </c>
      <c r="AC99" s="31" t="str">
        <f>[1]SE!C$457</f>
        <v>Billerud Skärblacka AB</v>
      </c>
      <c r="AD99" s="31" t="str">
        <f>[1]SE!D$457</f>
        <v>Billerud Skärblacka AB</v>
      </c>
      <c r="AE99" s="31">
        <f>[1]SE!E$457</f>
        <v>1240</v>
      </c>
      <c r="AF99" s="31" t="str">
        <f>[1]SE!F$457</f>
        <v>Skärblacka Bruk</v>
      </c>
      <c r="AG99" s="31" t="str">
        <f>[1]SE!G$457</f>
        <v/>
      </c>
      <c r="AH99" s="31" t="str">
        <f>[1]SE!H$457</f>
        <v>SKÄRBLACKA</v>
      </c>
      <c r="AI99" s="31" t="str">
        <f>[1]SE!I$457</f>
        <v>61710</v>
      </c>
      <c r="AJ99" s="31">
        <f>[1]SE!J$457</f>
        <v>469</v>
      </c>
      <c r="AK99" s="31">
        <f>[1]SE!K$457</f>
        <v>164</v>
      </c>
      <c r="AL99" s="31">
        <f>[1]SE!L$457</f>
        <v>338</v>
      </c>
      <c r="AM99" s="31">
        <f>[1]SE!M$457</f>
        <v>933</v>
      </c>
      <c r="AN99" s="42" t="s">
        <v>810</v>
      </c>
      <c r="AO99" s="24"/>
      <c r="AP99" s="24"/>
    </row>
    <row r="100" spans="1:42" s="31" customFormat="1">
      <c r="A100" s="4" t="s">
        <v>9798</v>
      </c>
      <c r="B100" s="4">
        <v>2012</v>
      </c>
      <c r="C100" s="4" t="s">
        <v>11345</v>
      </c>
      <c r="D100" s="4" t="s">
        <v>11346</v>
      </c>
      <c r="E100" s="4" t="s">
        <v>783</v>
      </c>
      <c r="F100" s="4">
        <v>97</v>
      </c>
      <c r="G100" s="4" t="s">
        <v>11347</v>
      </c>
      <c r="H100" s="4" t="s">
        <v>11348</v>
      </c>
      <c r="I100" s="4"/>
      <c r="J100" s="4"/>
      <c r="K100" s="4">
        <v>135</v>
      </c>
      <c r="L100" s="4"/>
      <c r="M100" s="4">
        <v>1893.7656000000002</v>
      </c>
      <c r="N100" s="4">
        <v>299.54879999999997</v>
      </c>
      <c r="O100" s="4">
        <v>12.607200000000001</v>
      </c>
      <c r="P100" s="4"/>
      <c r="Q100" s="4"/>
      <c r="R100" s="4">
        <v>31.718</v>
      </c>
      <c r="S100" s="4">
        <v>104.46899999999999</v>
      </c>
      <c r="T100" s="4">
        <v>5.0339999999999998</v>
      </c>
      <c r="U100" s="4"/>
      <c r="V100" s="4"/>
      <c r="W100" s="4"/>
      <c r="X100" s="4"/>
      <c r="Y100" s="4"/>
      <c r="Z100" s="4"/>
      <c r="AA100" s="4"/>
      <c r="AB100" s="28" t="str">
        <f>[1]SE!B$459</f>
        <v>1.(c)</v>
      </c>
      <c r="AC100" s="31" t="str">
        <f>[1]SE!C$459</f>
        <v>SKELLEFTEÅ KRAFT AB</v>
      </c>
      <c r="AD100" s="31" t="str">
        <f>[1]SE!D$459</f>
        <v>HEDENSBYNS KRAFTVÄRMEVERK</v>
      </c>
      <c r="AE100" s="31">
        <f>[1]SE!E$459</f>
        <v>8115</v>
      </c>
      <c r="AF100" s="31" t="str">
        <f>[1]SE!F$459</f>
        <v>KANALGATAN 71</v>
      </c>
      <c r="AG100" s="31" t="str">
        <f>[1]SE!G$459</f>
        <v/>
      </c>
      <c r="AH100" s="31" t="str">
        <f>[1]SE!H$459</f>
        <v>SKELLEFTEÅ</v>
      </c>
      <c r="AI100" s="31" t="str">
        <f>[1]SE!I$459</f>
        <v>93180</v>
      </c>
      <c r="AJ100" s="31">
        <f>[1]SE!J$459</f>
        <v>104</v>
      </c>
      <c r="AK100" s="31">
        <f>[1]SE!K$459</f>
        <v>0</v>
      </c>
      <c r="AL100" s="31">
        <f>[1]SE!L$459</f>
        <v>0</v>
      </c>
      <c r="AM100" s="31">
        <f>[1]SE!M$459</f>
        <v>229</v>
      </c>
      <c r="AN100" s="42" t="s">
        <v>810</v>
      </c>
    </row>
    <row r="101" spans="1:42" s="67" customFormat="1">
      <c r="A101" s="1" t="s">
        <v>9798</v>
      </c>
      <c r="B101" s="1">
        <v>2012</v>
      </c>
      <c r="C101" s="1" t="s">
        <v>11185</v>
      </c>
      <c r="D101" s="1" t="s">
        <v>11186</v>
      </c>
      <c r="E101" s="1" t="s">
        <v>269</v>
      </c>
      <c r="F101" s="1">
        <v>57</v>
      </c>
      <c r="G101" s="1" t="s">
        <v>11187</v>
      </c>
      <c r="H101" s="1" t="s">
        <v>11188</v>
      </c>
      <c r="I101" s="1"/>
      <c r="J101" s="1"/>
      <c r="K101" s="1">
        <v>69.3</v>
      </c>
      <c r="L101" s="1"/>
      <c r="M101" s="1">
        <v>507.6</v>
      </c>
      <c r="N101" s="1"/>
      <c r="O101" s="1">
        <v>2.16</v>
      </c>
      <c r="P101" s="1"/>
      <c r="Q101" s="1"/>
      <c r="R101" s="1">
        <v>6.9660000000000002</v>
      </c>
      <c r="S101" s="1">
        <v>28.772000000000002</v>
      </c>
      <c r="T101" s="1">
        <v>24.385999999999999</v>
      </c>
      <c r="U101" s="1"/>
      <c r="V101" s="1"/>
      <c r="W101" s="1"/>
      <c r="X101" s="1"/>
      <c r="Y101" s="1"/>
      <c r="Z101" s="1"/>
      <c r="AA101" s="1"/>
      <c r="AB101" s="95"/>
      <c r="AN101" s="98"/>
    </row>
    <row r="102" spans="1:42" s="31" customFormat="1">
      <c r="A102" s="4" t="s">
        <v>9798</v>
      </c>
      <c r="B102" s="4">
        <v>2012</v>
      </c>
      <c r="C102" s="4" t="s">
        <v>11434</v>
      </c>
      <c r="D102" s="4" t="s">
        <v>11435</v>
      </c>
      <c r="E102" s="4" t="s">
        <v>1897</v>
      </c>
      <c r="F102" s="4">
        <v>119</v>
      </c>
      <c r="G102" s="4" t="s">
        <v>11436</v>
      </c>
      <c r="H102" s="4" t="s">
        <v>11437</v>
      </c>
      <c r="I102" s="1"/>
      <c r="J102" s="1"/>
      <c r="K102" s="1">
        <v>231</v>
      </c>
      <c r="L102" s="1"/>
      <c r="M102" s="1">
        <v>2350.8000000000002</v>
      </c>
      <c r="N102" s="1"/>
      <c r="O102" s="1">
        <v>86.4</v>
      </c>
      <c r="P102" s="1"/>
      <c r="Q102" s="1"/>
      <c r="R102" s="4">
        <v>53.1</v>
      </c>
      <c r="S102" s="4">
        <v>84.552999999999997</v>
      </c>
      <c r="T102" s="1">
        <v>3.262</v>
      </c>
      <c r="U102" s="1" t="s">
        <v>11405</v>
      </c>
      <c r="V102" s="1"/>
      <c r="W102" s="1"/>
      <c r="X102" s="1"/>
      <c r="Y102" s="1"/>
      <c r="Z102" s="1"/>
      <c r="AA102" s="1"/>
      <c r="AB102" s="41" t="str">
        <f>[1]SE!B$463</f>
        <v>6.(a)</v>
      </c>
      <c r="AC102" s="24" t="str">
        <f>[1]SE!C$463</f>
        <v>Stora Enso Skoghall AB</v>
      </c>
      <c r="AD102" s="24" t="str">
        <f>[1]SE!D$463</f>
        <v>Skoghalls Bruk</v>
      </c>
      <c r="AE102" s="24">
        <f>[1]SE!E$463</f>
        <v>7184</v>
      </c>
      <c r="AF102" s="24" t="str">
        <f>[1]SE!F$463</f>
        <v>Bruksgatan</v>
      </c>
      <c r="AG102" s="24" t="str">
        <f>[1]SE!G$463</f>
        <v/>
      </c>
      <c r="AH102" s="24" t="str">
        <f>[1]SE!H$463</f>
        <v>SKOGHALL</v>
      </c>
      <c r="AI102" s="24" t="str">
        <f>[1]SE!I$463</f>
        <v>66330</v>
      </c>
      <c r="AJ102" s="24">
        <f>[1]SE!J$463</f>
        <v>450</v>
      </c>
      <c r="AK102" s="24">
        <f>[1]SE!K$463</f>
        <v>0</v>
      </c>
      <c r="AL102" s="24">
        <f>[1]SE!L$463</f>
        <v>0</v>
      </c>
      <c r="AM102" s="24">
        <f>[1]SE!M$463</f>
        <v>975</v>
      </c>
      <c r="AN102" s="23" t="s">
        <v>810</v>
      </c>
    </row>
    <row r="103" spans="1:42" s="31" customFormat="1">
      <c r="A103" s="4" t="s">
        <v>9798</v>
      </c>
      <c r="B103" s="4">
        <v>2012</v>
      </c>
      <c r="C103" s="4" t="s">
        <v>11241</v>
      </c>
      <c r="D103" s="4" t="s">
        <v>11242</v>
      </c>
      <c r="E103" s="4" t="s">
        <v>331</v>
      </c>
      <c r="F103" s="4">
        <v>71</v>
      </c>
      <c r="G103" s="4" t="s">
        <v>11243</v>
      </c>
      <c r="H103" s="4" t="s">
        <v>11244</v>
      </c>
      <c r="I103" s="1"/>
      <c r="J103" s="1"/>
      <c r="K103" s="1">
        <v>135.75</v>
      </c>
      <c r="L103" s="1"/>
      <c r="M103" s="1">
        <v>693.72</v>
      </c>
      <c r="N103" s="1"/>
      <c r="O103" s="1">
        <v>22.643999999999998</v>
      </c>
      <c r="P103" s="1"/>
      <c r="Q103" s="1"/>
      <c r="R103" s="4">
        <v>0.93600000000000005</v>
      </c>
      <c r="S103" s="4">
        <v>39.606000000000002</v>
      </c>
      <c r="T103" s="1">
        <v>0.4985</v>
      </c>
      <c r="U103" s="1"/>
      <c r="V103" s="1"/>
      <c r="W103" s="1"/>
      <c r="X103" s="1"/>
      <c r="Y103" s="1"/>
      <c r="Z103" s="1"/>
      <c r="AA103" s="1"/>
      <c r="AB103" s="28" t="str">
        <f>[1]SE!B$472</f>
        <v>1.(c)</v>
      </c>
      <c r="AC103" s="31" t="str">
        <f>[1]SE!C$472</f>
        <v>Skövde Värmeverk AB</v>
      </c>
      <c r="AD103" s="31" t="str">
        <f>[1]SE!D$472</f>
        <v>Lövängsverket (f d Kärnsjukhus</v>
      </c>
      <c r="AE103" s="31">
        <f>[1]SE!E$472</f>
        <v>85674</v>
      </c>
      <c r="AF103" s="31" t="str">
        <f>[1]SE!F$472</f>
        <v>Fjärrvärmevägen 10</v>
      </c>
      <c r="AG103" s="31" t="str">
        <f>[1]SE!G$472</f>
        <v/>
      </c>
      <c r="AH103" s="31" t="str">
        <f>[1]SE!H$472</f>
        <v>Skövde</v>
      </c>
      <c r="AI103" s="31" t="str">
        <f>[1]SE!I$472</f>
        <v>54154</v>
      </c>
      <c r="AJ103" s="31">
        <f>[1]SE!J$472</f>
        <v>0</v>
      </c>
      <c r="AK103" s="31">
        <f>[1]SE!K$472</f>
        <v>0</v>
      </c>
      <c r="AL103" s="31">
        <f>[1]SE!L$472</f>
        <v>0</v>
      </c>
      <c r="AM103" s="31">
        <f>[1]SE!M$472</f>
        <v>0</v>
      </c>
      <c r="AN103" s="42" t="s">
        <v>810</v>
      </c>
    </row>
    <row r="104" spans="1:42" s="31" customFormat="1">
      <c r="A104" s="4" t="s">
        <v>9798</v>
      </c>
      <c r="B104" s="4">
        <v>2012</v>
      </c>
      <c r="C104" s="4" t="s">
        <v>11401</v>
      </c>
      <c r="D104" s="4" t="s">
        <v>11402</v>
      </c>
      <c r="E104" s="4" t="s">
        <v>1862</v>
      </c>
      <c r="F104" s="4">
        <v>111</v>
      </c>
      <c r="G104" s="4" t="s">
        <v>11403</v>
      </c>
      <c r="H104" s="4" t="s">
        <v>11404</v>
      </c>
      <c r="I104" s="1"/>
      <c r="J104" s="1"/>
      <c r="K104" s="1">
        <v>95</v>
      </c>
      <c r="L104" s="1"/>
      <c r="M104" s="1">
        <v>1116.5</v>
      </c>
      <c r="N104" s="1"/>
      <c r="O104" s="1"/>
      <c r="P104" s="1"/>
      <c r="Q104" s="1"/>
      <c r="R104" s="4">
        <v>22</v>
      </c>
      <c r="S104" s="4">
        <v>108</v>
      </c>
      <c r="T104" s="1">
        <v>14.3</v>
      </c>
      <c r="U104" s="1" t="s">
        <v>11405</v>
      </c>
      <c r="V104" s="1"/>
      <c r="W104" s="1"/>
      <c r="X104" s="1"/>
      <c r="Y104" s="1"/>
      <c r="Z104" s="1"/>
      <c r="AA104" s="1"/>
      <c r="AB104" s="28" t="str">
        <f>[1]SE!B$478</f>
        <v>6.(a)</v>
      </c>
      <c r="AC104" s="31" t="str">
        <f>[1]SE!C$478</f>
        <v>STORA ENSO PULP AB</v>
      </c>
      <c r="AD104" s="31" t="str">
        <f>[1]SE!D$478</f>
        <v>Skutskärs Bruk</v>
      </c>
      <c r="AE104" s="31">
        <f>[1]SE!E$478</f>
        <v>482</v>
      </c>
      <c r="AF104" s="31" t="str">
        <f>[1]SE!F$478</f>
        <v>Skutskärs Bruk</v>
      </c>
      <c r="AG104" s="31" t="str">
        <f>[1]SE!G$478</f>
        <v/>
      </c>
      <c r="AH104" s="31" t="str">
        <f>[1]SE!H$478</f>
        <v>SKUTSKÄR</v>
      </c>
      <c r="AI104" s="31" t="str">
        <f>[1]SE!I$478</f>
        <v>814 81</v>
      </c>
      <c r="AJ104" s="31">
        <f>[1]SE!J$478</f>
        <v>777</v>
      </c>
      <c r="AK104" s="31">
        <f>[1]SE!K$478</f>
        <v>713</v>
      </c>
      <c r="AL104" s="31">
        <f>[1]SE!L$478</f>
        <v>378</v>
      </c>
      <c r="AM104" s="31">
        <f>[1]SE!M$478</f>
        <v>1670</v>
      </c>
      <c r="AN104" s="42" t="s">
        <v>810</v>
      </c>
    </row>
    <row r="105" spans="1:42" s="67" customFormat="1">
      <c r="A105" s="1" t="s">
        <v>9798</v>
      </c>
      <c r="B105" s="1">
        <v>2012</v>
      </c>
      <c r="C105" s="1" t="s">
        <v>11301</v>
      </c>
      <c r="D105" s="1" t="s">
        <v>11302</v>
      </c>
      <c r="E105" s="1" t="s">
        <v>397</v>
      </c>
      <c r="F105" s="1">
        <v>86</v>
      </c>
      <c r="G105" s="1" t="s">
        <v>11303</v>
      </c>
      <c r="H105" s="1" t="s">
        <v>11304</v>
      </c>
      <c r="I105" s="1"/>
      <c r="J105" s="1"/>
      <c r="K105" s="1">
        <v>77</v>
      </c>
      <c r="L105" s="1"/>
      <c r="M105" s="1">
        <v>92.88000000000001</v>
      </c>
      <c r="N105" s="1"/>
      <c r="O105" s="1">
        <v>0.252</v>
      </c>
      <c r="P105" s="1"/>
      <c r="Q105" s="1">
        <v>1.2456</v>
      </c>
      <c r="R105" s="1">
        <v>6.3999999999999994E-3</v>
      </c>
      <c r="S105" s="1">
        <v>4.3390000000000004</v>
      </c>
      <c r="T105" s="1">
        <v>0.29299999999999998</v>
      </c>
      <c r="U105" s="1"/>
      <c r="V105" s="1"/>
      <c r="W105" s="1"/>
      <c r="X105" s="1"/>
      <c r="Y105" s="1"/>
      <c r="Z105" s="1"/>
      <c r="AA105" s="1"/>
      <c r="AB105" s="40"/>
      <c r="AC105" s="35"/>
      <c r="AD105" s="35"/>
      <c r="AE105" s="35"/>
      <c r="AF105" s="35"/>
      <c r="AG105" s="35"/>
      <c r="AH105" s="35"/>
      <c r="AI105" s="35"/>
      <c r="AJ105" s="35"/>
      <c r="AK105" s="35"/>
      <c r="AL105" s="35"/>
      <c r="AM105" s="35"/>
      <c r="AN105" s="98"/>
    </row>
    <row r="106" spans="1:42" s="67" customFormat="1">
      <c r="A106" s="1" t="s">
        <v>9798</v>
      </c>
      <c r="B106" s="1">
        <v>2012</v>
      </c>
      <c r="C106" s="1" t="s">
        <v>11012</v>
      </c>
      <c r="D106" s="1" t="s">
        <v>11013</v>
      </c>
      <c r="E106" s="1" t="s">
        <v>75</v>
      </c>
      <c r="F106" s="1">
        <v>14</v>
      </c>
      <c r="G106" s="1" t="s">
        <v>11014</v>
      </c>
      <c r="H106" s="1" t="s">
        <v>11015</v>
      </c>
      <c r="I106" s="1"/>
      <c r="J106" s="1"/>
      <c r="K106" s="1">
        <v>100</v>
      </c>
      <c r="L106" s="1"/>
      <c r="M106" s="1"/>
      <c r="N106" s="1"/>
      <c r="O106" s="1">
        <v>4.0320000000000002E-2</v>
      </c>
      <c r="P106" s="1"/>
      <c r="Q106" s="1"/>
      <c r="R106" s="1">
        <v>1.008E-3</v>
      </c>
      <c r="S106" s="1">
        <v>5.6899999999999997E-3</v>
      </c>
      <c r="T106" s="1">
        <v>4.6000000000000001E-4</v>
      </c>
      <c r="U106" s="1"/>
      <c r="V106" s="1"/>
      <c r="W106" s="1"/>
      <c r="X106" s="1"/>
      <c r="Y106" s="1"/>
      <c r="Z106" s="1"/>
      <c r="AA106" s="1"/>
      <c r="AB106" s="95"/>
      <c r="AN106" s="98"/>
    </row>
    <row r="107" spans="1:42" s="67" customFormat="1">
      <c r="A107" s="1" t="s">
        <v>9798</v>
      </c>
      <c r="B107" s="1">
        <v>2012</v>
      </c>
      <c r="C107" s="1" t="s">
        <v>11016</v>
      </c>
      <c r="D107" s="1" t="s">
        <v>11017</v>
      </c>
      <c r="E107" s="1" t="s">
        <v>80</v>
      </c>
      <c r="F107" s="1">
        <v>15</v>
      </c>
      <c r="G107" s="1" t="s">
        <v>11018</v>
      </c>
      <c r="H107" s="1" t="s">
        <v>11019</v>
      </c>
      <c r="I107" s="1"/>
      <c r="J107" s="1"/>
      <c r="K107" s="1">
        <v>130</v>
      </c>
      <c r="L107" s="1"/>
      <c r="M107" s="1">
        <v>122.904</v>
      </c>
      <c r="N107" s="1">
        <v>775.51559999999995</v>
      </c>
      <c r="O107" s="1"/>
      <c r="P107" s="1"/>
      <c r="Q107" s="1"/>
      <c r="R107" s="1">
        <v>56.658000000000001</v>
      </c>
      <c r="S107" s="1">
        <v>60.724000000000004</v>
      </c>
      <c r="T107" s="1">
        <v>0.31</v>
      </c>
      <c r="U107" s="1" t="s">
        <v>11020</v>
      </c>
      <c r="V107" s="1"/>
      <c r="W107" s="1"/>
      <c r="X107" s="1"/>
      <c r="Y107" s="1"/>
      <c r="Z107" s="1"/>
      <c r="AA107" s="1"/>
      <c r="AB107" s="95"/>
      <c r="AN107" s="98"/>
    </row>
    <row r="108" spans="1:42" s="31" customFormat="1">
      <c r="A108" s="4" t="s">
        <v>9798</v>
      </c>
      <c r="B108" s="4">
        <v>2012</v>
      </c>
      <c r="C108" s="4" t="s">
        <v>11025</v>
      </c>
      <c r="D108" s="4" t="s">
        <v>11026</v>
      </c>
      <c r="E108" s="4" t="s">
        <v>88</v>
      </c>
      <c r="F108" s="4">
        <v>17</v>
      </c>
      <c r="G108" s="4" t="s">
        <v>11027</v>
      </c>
      <c r="H108" s="4" t="s">
        <v>11028</v>
      </c>
      <c r="I108" s="4"/>
      <c r="J108" s="4"/>
      <c r="K108" s="4">
        <v>373</v>
      </c>
      <c r="L108" s="4"/>
      <c r="M108" s="4">
        <v>1533.8268000000003</v>
      </c>
      <c r="N108" s="4"/>
      <c r="O108" s="4">
        <v>54.381600000000006</v>
      </c>
      <c r="P108" s="4"/>
      <c r="Q108" s="4"/>
      <c r="R108" s="4">
        <v>58.012</v>
      </c>
      <c r="S108" s="4">
        <v>85.42</v>
      </c>
      <c r="T108" s="4">
        <v>0.93200000000000005</v>
      </c>
      <c r="U108" s="4"/>
      <c r="V108" s="4"/>
      <c r="W108" s="4"/>
      <c r="X108" s="4"/>
      <c r="Y108" s="4"/>
      <c r="Z108" s="4"/>
      <c r="AA108" s="4"/>
      <c r="AB108" s="28" t="str">
        <f>[1]SE!B$493</f>
        <v>1.(c)</v>
      </c>
      <c r="AC108" s="31" t="str">
        <f>[1]SE!C$493</f>
        <v>NORRENERGI AB</v>
      </c>
      <c r="AD108" s="31" t="str">
        <f>[1]SE!D$493</f>
        <v>SOLNAVERKET</v>
      </c>
      <c r="AE108" s="31">
        <f>[1]SE!E$493</f>
        <v>192</v>
      </c>
      <c r="AF108" s="31" t="str">
        <f>[1]SE!F$493</f>
        <v>Solna Strandväg 37</v>
      </c>
      <c r="AG108" s="31" t="str">
        <f>[1]SE!G$493</f>
        <v/>
      </c>
      <c r="AH108" s="31" t="str">
        <f>[1]SE!H$493</f>
        <v>SOLNA</v>
      </c>
      <c r="AI108" s="31" t="str">
        <f>[1]SE!I$493</f>
        <v>17154</v>
      </c>
      <c r="AJ108" s="31">
        <f>[1]SE!J$493</f>
        <v>0</v>
      </c>
      <c r="AK108" s="31">
        <f>[1]SE!K$493</f>
        <v>0</v>
      </c>
      <c r="AL108" s="31">
        <f>[1]SE!L$493</f>
        <v>0</v>
      </c>
      <c r="AM108" s="31">
        <f>[1]SE!M$493</f>
        <v>148</v>
      </c>
      <c r="AN108" s="42" t="s">
        <v>810</v>
      </c>
    </row>
    <row r="109" spans="1:42" s="31" customFormat="1">
      <c r="A109" s="4" t="s">
        <v>9798</v>
      </c>
      <c r="B109" s="4">
        <v>2012</v>
      </c>
      <c r="C109" s="4" t="s">
        <v>11381</v>
      </c>
      <c r="D109" s="4" t="s">
        <v>11382</v>
      </c>
      <c r="E109" s="4" t="s">
        <v>1456</v>
      </c>
      <c r="F109" s="4">
        <v>106</v>
      </c>
      <c r="G109" s="4" t="s">
        <v>11383</v>
      </c>
      <c r="H109" s="4" t="s">
        <v>11384</v>
      </c>
      <c r="I109" s="4"/>
      <c r="J109" s="4"/>
      <c r="K109" s="4">
        <v>74</v>
      </c>
      <c r="L109" s="4"/>
      <c r="M109" s="4"/>
      <c r="N109" s="4"/>
      <c r="O109" s="4">
        <v>36</v>
      </c>
      <c r="P109" s="4"/>
      <c r="Q109" s="4">
        <v>543.6</v>
      </c>
      <c r="R109" s="4">
        <v>0.54500000000000004</v>
      </c>
      <c r="S109" s="4">
        <v>28.759999999999998</v>
      </c>
      <c r="T109" s="4">
        <v>0.16200000000000001</v>
      </c>
      <c r="U109" s="4"/>
      <c r="V109" s="4"/>
      <c r="W109" s="4"/>
      <c r="X109" s="4"/>
      <c r="Y109" s="4"/>
      <c r="Z109" s="4"/>
      <c r="AA109" s="4"/>
      <c r="AB109" s="28" t="str">
        <f>[1]SE!B$499</f>
        <v>4.(a).(iv)</v>
      </c>
      <c r="AC109" s="31" t="str">
        <f>[1]SE!C$499</f>
        <v>Akzo Nobel Functional Chemicals AB</v>
      </c>
      <c r="AD109" s="31" t="str">
        <f>[1]SE!D$499</f>
        <v>Akzo Nobel Functional Chemical</v>
      </c>
      <c r="AE109" s="31">
        <f>[1]SE!E$499</f>
        <v>6721</v>
      </c>
      <c r="AF109" s="31" t="str">
        <f>[1]SE!F$499</f>
        <v>Uddevallavägen 17</v>
      </c>
      <c r="AG109" s="31" t="str">
        <f>[1]SE!G$499</f>
        <v/>
      </c>
      <c r="AH109" s="31" t="str">
        <f>[1]SE!H$499</f>
        <v>STENUNGSUND</v>
      </c>
      <c r="AI109" s="31" t="str">
        <f>[1]SE!I$499</f>
        <v>44485</v>
      </c>
      <c r="AJ109" s="31">
        <f>[1]SE!J$499</f>
        <v>0</v>
      </c>
      <c r="AK109" s="31">
        <f>[1]SE!K$499</f>
        <v>0</v>
      </c>
      <c r="AL109" s="31">
        <f>[1]SE!L$499</f>
        <v>0</v>
      </c>
      <c r="AM109" s="31">
        <f>[1]SE!M$499</f>
        <v>0</v>
      </c>
      <c r="AN109" s="42" t="s">
        <v>810</v>
      </c>
      <c r="AO109" s="24"/>
      <c r="AP109" s="24"/>
    </row>
    <row r="110" spans="1:42" s="31" customFormat="1">
      <c r="A110" s="4" t="s">
        <v>9798</v>
      </c>
      <c r="B110" s="4">
        <v>2012</v>
      </c>
      <c r="C110" s="4" t="s">
        <v>11385</v>
      </c>
      <c r="D110" s="4" t="s">
        <v>11386</v>
      </c>
      <c r="E110" s="4" t="s">
        <v>1461</v>
      </c>
      <c r="F110" s="4">
        <v>107</v>
      </c>
      <c r="G110" s="4" t="s">
        <v>11387</v>
      </c>
      <c r="H110" s="4" t="s">
        <v>11388</v>
      </c>
      <c r="I110" s="4"/>
      <c r="J110" s="4"/>
      <c r="K110" s="4">
        <v>80</v>
      </c>
      <c r="L110" s="4"/>
      <c r="M110" s="4"/>
      <c r="N110" s="4"/>
      <c r="O110" s="4">
        <v>39.24</v>
      </c>
      <c r="P110" s="4"/>
      <c r="Q110" s="4">
        <v>583.20000000000005</v>
      </c>
      <c r="R110" s="4">
        <v>0.54300000000000004</v>
      </c>
      <c r="S110" s="4">
        <v>22.6</v>
      </c>
      <c r="T110" s="4">
        <v>0.121</v>
      </c>
      <c r="U110" s="4"/>
      <c r="V110" s="4"/>
      <c r="W110" s="4"/>
      <c r="X110" s="4"/>
      <c r="Y110" s="4"/>
      <c r="Z110" s="4"/>
      <c r="AA110" s="4"/>
      <c r="AB110" s="28" t="str">
        <f>[1]SE!B$503</f>
        <v>4.(a).(viii)</v>
      </c>
      <c r="AC110" s="31" t="str">
        <f>[1]SE!C$503</f>
        <v>INEOS Sverige AB</v>
      </c>
      <c r="AD110" s="31" t="str">
        <f>[1]SE!D$503</f>
        <v>INEOS Sverige AB</v>
      </c>
      <c r="AE110" s="31">
        <f>[1]SE!E$503</f>
        <v>6723</v>
      </c>
      <c r="AF110" s="31" t="str">
        <f>[1]SE!F$503</f>
        <v>Hjälmarevägen</v>
      </c>
      <c r="AG110" s="31" t="str">
        <f>[1]SE!G$503</f>
        <v/>
      </c>
      <c r="AH110" s="31" t="str">
        <f>[1]SE!H$503</f>
        <v>STENUNGSUND</v>
      </c>
      <c r="AI110" s="31" t="str">
        <f>[1]SE!I$503</f>
        <v>444 83</v>
      </c>
      <c r="AJ110" s="31">
        <f>[1]SE!J$503</f>
        <v>0</v>
      </c>
      <c r="AK110" s="31">
        <f>[1]SE!K$503</f>
        <v>0</v>
      </c>
      <c r="AL110" s="31">
        <f>[1]SE!L$503</f>
        <v>0</v>
      </c>
      <c r="AM110" s="31">
        <f>[1]SE!M$503</f>
        <v>0</v>
      </c>
      <c r="AN110" s="42" t="s">
        <v>810</v>
      </c>
    </row>
    <row r="111" spans="1:42" s="31" customFormat="1">
      <c r="A111" s="4" t="s">
        <v>9798</v>
      </c>
      <c r="B111" s="4">
        <v>2012</v>
      </c>
      <c r="C111" s="4" t="s">
        <v>11181</v>
      </c>
      <c r="D111" s="4" t="s">
        <v>11182</v>
      </c>
      <c r="E111" s="4" t="s">
        <v>264</v>
      </c>
      <c r="F111" s="4">
        <v>56</v>
      </c>
      <c r="G111" s="4" t="s">
        <v>11183</v>
      </c>
      <c r="H111" s="4" t="s">
        <v>11184</v>
      </c>
      <c r="I111" s="4"/>
      <c r="J111" s="4"/>
      <c r="K111" s="4">
        <v>90</v>
      </c>
      <c r="L111" s="4"/>
      <c r="M111" s="4"/>
      <c r="N111" s="4"/>
      <c r="O111" s="4"/>
      <c r="P111" s="4"/>
      <c r="Q111" s="4">
        <v>1550.6279999999999</v>
      </c>
      <c r="R111" s="4"/>
      <c r="S111" s="4">
        <v>77.420999999999992</v>
      </c>
      <c r="T111" s="4">
        <v>4.593</v>
      </c>
      <c r="U111" s="4"/>
      <c r="V111" s="4"/>
      <c r="W111" s="4"/>
      <c r="X111" s="4"/>
      <c r="Y111" s="4"/>
      <c r="Z111" s="4"/>
      <c r="AA111" s="4"/>
      <c r="AB111" s="41" t="str">
        <f>[1]SE!B$502</f>
        <v>4.(a)</v>
      </c>
      <c r="AC111" s="24" t="str">
        <f>[1]SE!C$502</f>
        <v>Perstorp Oxo AB</v>
      </c>
      <c r="AD111" s="24" t="str">
        <f>[1]SE!D$502</f>
        <v>Perstorp Oxo AB, Stenungsund</v>
      </c>
      <c r="AE111" s="24">
        <f>[1]SE!E$502</f>
        <v>6720</v>
      </c>
      <c r="AF111" s="24" t="str">
        <f>[1]SE!F$502</f>
        <v>Sanden, Ödsmål</v>
      </c>
      <c r="AG111" s="24" t="str">
        <f>[1]SE!G$502</f>
        <v/>
      </c>
      <c r="AH111" s="24" t="str">
        <f>[1]SE!H$502</f>
        <v>STENUNGSUND</v>
      </c>
      <c r="AI111" s="24" t="str">
        <f>[1]SE!I$502</f>
        <v>44485</v>
      </c>
      <c r="AJ111" s="24">
        <f>[1]SE!J$502</f>
        <v>0</v>
      </c>
      <c r="AK111" s="24">
        <f>[1]SE!K$502</f>
        <v>0</v>
      </c>
      <c r="AL111" s="24">
        <f>[1]SE!L$502</f>
        <v>0</v>
      </c>
      <c r="AM111" s="24">
        <f>[1]SE!M$502</f>
        <v>100</v>
      </c>
      <c r="AN111" s="23" t="s">
        <v>810</v>
      </c>
    </row>
    <row r="112" spans="1:42" s="67" customFormat="1">
      <c r="A112" s="1" t="s">
        <v>9798</v>
      </c>
      <c r="B112" s="1">
        <v>2012</v>
      </c>
      <c r="C112" s="1" t="s">
        <v>11008</v>
      </c>
      <c r="D112" s="1" t="s">
        <v>11009</v>
      </c>
      <c r="E112" s="1" t="s">
        <v>69</v>
      </c>
      <c r="F112" s="1">
        <v>13</v>
      </c>
      <c r="G112" s="1" t="s">
        <v>11010</v>
      </c>
      <c r="H112" s="1" t="s">
        <v>11011</v>
      </c>
      <c r="I112" s="1"/>
      <c r="J112" s="1"/>
      <c r="K112" s="1">
        <v>75</v>
      </c>
      <c r="L112" s="1"/>
      <c r="M112" s="1"/>
      <c r="N112" s="1"/>
      <c r="O112" s="1">
        <v>3.5999999999999997E-2</v>
      </c>
      <c r="P112" s="1"/>
      <c r="Q112" s="1"/>
      <c r="R112" s="1">
        <v>5.9000000000000003E-4</v>
      </c>
      <c r="S112" s="1">
        <v>2.7100000000000002E-3</v>
      </c>
      <c r="T112" s="1">
        <v>1E-4</v>
      </c>
      <c r="U112" s="1"/>
      <c r="V112" s="1"/>
      <c r="W112" s="1"/>
      <c r="X112" s="1"/>
      <c r="Y112" s="1"/>
      <c r="Z112" s="1"/>
      <c r="AA112" s="1"/>
      <c r="AB112" s="95"/>
      <c r="AN112" s="98"/>
      <c r="AO112" s="35"/>
      <c r="AP112" s="35"/>
    </row>
    <row r="113" spans="1:42" s="31" customFormat="1">
      <c r="A113" s="4" t="s">
        <v>9798</v>
      </c>
      <c r="B113" s="4">
        <v>2012</v>
      </c>
      <c r="C113" s="4" t="s">
        <v>11004</v>
      </c>
      <c r="D113" s="4" t="s">
        <v>11005</v>
      </c>
      <c r="E113" s="4" t="s">
        <v>63</v>
      </c>
      <c r="F113" s="4">
        <v>12</v>
      </c>
      <c r="G113" s="4" t="s">
        <v>11006</v>
      </c>
      <c r="H113" s="4" t="s">
        <v>11007</v>
      </c>
      <c r="I113" s="4"/>
      <c r="J113" s="4"/>
      <c r="K113" s="4">
        <v>100</v>
      </c>
      <c r="L113" s="4"/>
      <c r="M113" s="4">
        <v>529.20000000000005</v>
      </c>
      <c r="N113" s="4"/>
      <c r="O113" s="4">
        <v>2.25</v>
      </c>
      <c r="P113" s="4"/>
      <c r="Q113" s="4"/>
      <c r="R113" s="4">
        <v>28.564</v>
      </c>
      <c r="S113" s="4">
        <v>26.916</v>
      </c>
      <c r="T113" s="4">
        <v>2.6059999999999999</v>
      </c>
      <c r="U113" s="4"/>
      <c r="V113" s="4"/>
      <c r="W113" s="4"/>
      <c r="X113" s="4"/>
      <c r="Y113" s="4"/>
      <c r="Z113" s="4"/>
      <c r="AA113" s="4"/>
      <c r="AB113" s="41" t="str">
        <f>[1]SE!B$507</f>
        <v>1.(c)</v>
      </c>
      <c r="AC113" s="24" t="str">
        <f>[1]SE!C$507</f>
        <v>AB FORTUM VÄRME samägt med Stockholms stad</v>
      </c>
      <c r="AD113" s="24" t="str">
        <f>[1]SE!D$507</f>
        <v>HAMMARBYVERKET</v>
      </c>
      <c r="AE113" s="24">
        <f>[1]SE!E$507</f>
        <v>188</v>
      </c>
      <c r="AF113" s="24" t="str">
        <f>[1]SE!F$507</f>
        <v>Hammarbykajväg</v>
      </c>
      <c r="AG113" s="24" t="str">
        <f>[1]SE!G$507</f>
        <v/>
      </c>
      <c r="AH113" s="24" t="str">
        <f>[1]SE!H$507</f>
        <v>STOCKHOLM</v>
      </c>
      <c r="AI113" s="24" t="str">
        <f>[1]SE!I$507</f>
        <v>12030</v>
      </c>
      <c r="AJ113" s="24">
        <f>[1]SE!J$507</f>
        <v>0</v>
      </c>
      <c r="AK113" s="24">
        <f>[1]SE!K$507</f>
        <v>0</v>
      </c>
      <c r="AL113" s="24">
        <f>[1]SE!L$507</f>
        <v>0</v>
      </c>
      <c r="AM113" s="24">
        <f>[1]SE!M$507</f>
        <v>0</v>
      </c>
      <c r="AN113" s="23" t="s">
        <v>810</v>
      </c>
    </row>
    <row r="114" spans="1:42" s="31" customFormat="1">
      <c r="A114" s="4" t="s">
        <v>9798</v>
      </c>
      <c r="B114" s="4">
        <v>2012</v>
      </c>
      <c r="C114" s="4" t="s">
        <v>10996</v>
      </c>
      <c r="D114" s="4" t="s">
        <v>10997</v>
      </c>
      <c r="E114" s="4" t="s">
        <v>54</v>
      </c>
      <c r="F114" s="4">
        <v>10</v>
      </c>
      <c r="G114" s="4" t="s">
        <v>10998</v>
      </c>
      <c r="H114" s="4" t="s">
        <v>10999</v>
      </c>
      <c r="I114" s="4"/>
      <c r="J114" s="4"/>
      <c r="K114" s="4">
        <v>1832</v>
      </c>
      <c r="L114" s="4"/>
      <c r="M114" s="4">
        <v>1003.3199999999999</v>
      </c>
      <c r="N114" s="4">
        <v>5263.2</v>
      </c>
      <c r="O114" s="4">
        <v>748.44</v>
      </c>
      <c r="P114" s="4"/>
      <c r="Q114" s="4"/>
      <c r="R114" s="4">
        <v>85.792199999999994</v>
      </c>
      <c r="S114" s="4">
        <v>269.15700000000004</v>
      </c>
      <c r="T114" s="4">
        <v>4.1098999999999997</v>
      </c>
      <c r="U114" s="4"/>
      <c r="V114" s="4"/>
      <c r="W114" s="4"/>
      <c r="X114" s="4"/>
      <c r="Y114" s="4"/>
      <c r="Z114" s="4"/>
      <c r="AA114" s="4"/>
      <c r="AB114" s="41" t="str">
        <f>[1]SE!B$506</f>
        <v>1.(c)</v>
      </c>
      <c r="AC114" s="24" t="str">
        <f>[1]SE!C$506</f>
        <v>AB FORTUM VÄRME samägt med Stockholms stad</v>
      </c>
      <c r="AD114" s="24" t="str">
        <f>[1]SE!D$506</f>
        <v>VÄRTAVERKET</v>
      </c>
      <c r="AE114" s="24">
        <f>[1]SE!E$506</f>
        <v>187</v>
      </c>
      <c r="AF114" s="24" t="str">
        <f>[1]SE!F$506</f>
        <v>Jägmästargatan 2</v>
      </c>
      <c r="AG114" s="24" t="str">
        <f>[1]SE!G$506</f>
        <v/>
      </c>
      <c r="AH114" s="24" t="str">
        <f>[1]SE!H$506</f>
        <v>STOCKHOLM</v>
      </c>
      <c r="AI114" s="24" t="str">
        <f>[1]SE!I$506</f>
        <v>11577</v>
      </c>
      <c r="AJ114" s="24">
        <f>[1]SE!J$506</f>
        <v>277</v>
      </c>
      <c r="AK114" s="24">
        <f>[1]SE!K$506</f>
        <v>0</v>
      </c>
      <c r="AL114" s="24">
        <f>[1]SE!L$506</f>
        <v>0</v>
      </c>
      <c r="AM114" s="24">
        <f>[1]SE!M$506</f>
        <v>625</v>
      </c>
      <c r="AN114" s="23" t="s">
        <v>810</v>
      </c>
    </row>
    <row r="115" spans="1:42" s="31" customFormat="1">
      <c r="A115" s="4" t="s">
        <v>9798</v>
      </c>
      <c r="B115" s="4">
        <v>2012</v>
      </c>
      <c r="C115" s="4" t="s">
        <v>11021</v>
      </c>
      <c r="D115" s="4" t="s">
        <v>11022</v>
      </c>
      <c r="E115" s="4" t="s">
        <v>84</v>
      </c>
      <c r="F115" s="4">
        <v>16</v>
      </c>
      <c r="G115" s="4" t="s">
        <v>11023</v>
      </c>
      <c r="H115" s="4" t="s">
        <v>11024</v>
      </c>
      <c r="I115" s="4"/>
      <c r="J115" s="4"/>
      <c r="K115" s="4">
        <v>149</v>
      </c>
      <c r="L115" s="4"/>
      <c r="M115" s="4">
        <v>77.133600000000001</v>
      </c>
      <c r="N115" s="4"/>
      <c r="O115" s="4">
        <v>2.0735999999999999</v>
      </c>
      <c r="P115" s="4"/>
      <c r="Q115" s="4"/>
      <c r="R115" s="4">
        <v>1.3170000000000002</v>
      </c>
      <c r="S115" s="4">
        <v>7.6359999999999992</v>
      </c>
      <c r="T115" s="4">
        <v>0.26300000000000001</v>
      </c>
      <c r="U115" s="4"/>
      <c r="V115" s="4"/>
      <c r="W115" s="4"/>
      <c r="X115" s="4"/>
      <c r="Y115" s="4"/>
      <c r="Z115" s="4"/>
      <c r="AA115" s="4"/>
      <c r="AB115" s="28" t="str">
        <f>[1]SE!B$515</f>
        <v>1.(c)</v>
      </c>
      <c r="AC115" s="31" t="str">
        <f>[1]SE!C$515</f>
        <v>NORRENERGI AB</v>
      </c>
      <c r="AD115" s="31" t="str">
        <f>[1]SE!D$515</f>
        <v>SUNDBYBERGSVERKET</v>
      </c>
      <c r="AE115" s="31">
        <f>[1]SE!E$515</f>
        <v>112502</v>
      </c>
      <c r="AF115" s="31" t="str">
        <f>[1]SE!F$515</f>
        <v>Dimslöjan 2</v>
      </c>
      <c r="AG115" s="31" t="str">
        <f>[1]SE!G$515</f>
        <v/>
      </c>
      <c r="AH115" s="31" t="str">
        <f>[1]SE!H$515</f>
        <v>SUNDBYBERG</v>
      </c>
      <c r="AI115" s="31" t="str">
        <f>[1]SE!I$515</f>
        <v>172 40</v>
      </c>
      <c r="AJ115" s="31">
        <f>[1]SE!J$515</f>
        <v>0</v>
      </c>
      <c r="AK115" s="31">
        <f>[1]SE!K$515</f>
        <v>0</v>
      </c>
      <c r="AL115" s="31">
        <f>[1]SE!L$515</f>
        <v>0</v>
      </c>
      <c r="AM115" s="31">
        <f>[1]SE!M$515</f>
        <v>0</v>
      </c>
      <c r="AN115" s="42" t="s">
        <v>810</v>
      </c>
    </row>
    <row r="116" spans="1:42" s="67" customFormat="1">
      <c r="A116" s="1" t="s">
        <v>9798</v>
      </c>
      <c r="B116" s="1">
        <v>2012</v>
      </c>
      <c r="C116" s="1" t="s">
        <v>11471</v>
      </c>
      <c r="D116" s="1" t="s">
        <v>11472</v>
      </c>
      <c r="E116" s="1" t="s">
        <v>1938</v>
      </c>
      <c r="F116" s="1">
        <v>128</v>
      </c>
      <c r="G116" s="1" t="s">
        <v>11473</v>
      </c>
      <c r="H116" s="1" t="s">
        <v>11474</v>
      </c>
      <c r="I116" s="1"/>
      <c r="J116" s="1"/>
      <c r="K116" s="1">
        <v>220</v>
      </c>
      <c r="L116" s="1"/>
      <c r="M116" s="1">
        <v>2476.8000000000002</v>
      </c>
      <c r="N116" s="1"/>
      <c r="O116" s="1">
        <v>203.4</v>
      </c>
      <c r="P116" s="1"/>
      <c r="Q116" s="1">
        <v>187.20000000000002</v>
      </c>
      <c r="R116" s="1">
        <v>42.5</v>
      </c>
      <c r="S116" s="1">
        <v>167.8</v>
      </c>
      <c r="T116" s="1">
        <v>25.3</v>
      </c>
      <c r="U116" s="1" t="s">
        <v>11405</v>
      </c>
      <c r="V116" s="1"/>
      <c r="W116" s="1"/>
      <c r="X116" s="1"/>
      <c r="Y116" s="1"/>
      <c r="Z116" s="1"/>
      <c r="AA116" s="1"/>
      <c r="AB116" s="95"/>
      <c r="AN116" s="98"/>
    </row>
    <row r="117" spans="1:42" s="31" customFormat="1">
      <c r="A117" s="4" t="s">
        <v>9798</v>
      </c>
      <c r="B117" s="4">
        <v>2012</v>
      </c>
      <c r="C117" s="4" t="s">
        <v>11317</v>
      </c>
      <c r="D117" s="4" t="s">
        <v>11318</v>
      </c>
      <c r="E117" s="4" t="s">
        <v>413</v>
      </c>
      <c r="F117" s="4">
        <v>90</v>
      </c>
      <c r="G117" s="4" t="s">
        <v>11319</v>
      </c>
      <c r="H117" s="4" t="s">
        <v>11320</v>
      </c>
      <c r="I117" s="4"/>
      <c r="J117" s="4"/>
      <c r="K117" s="4">
        <v>361</v>
      </c>
      <c r="L117" s="4"/>
      <c r="M117" s="4"/>
      <c r="N117" s="4"/>
      <c r="O117" s="4">
        <v>411.84</v>
      </c>
      <c r="P117" s="4"/>
      <c r="Q117" s="4"/>
      <c r="R117" s="4">
        <v>47.607999999999997</v>
      </c>
      <c r="S117" s="4">
        <v>29.841999999999999</v>
      </c>
      <c r="T117" s="4">
        <v>1.968</v>
      </c>
      <c r="U117" s="4" t="s">
        <v>11020</v>
      </c>
      <c r="V117" s="4"/>
      <c r="W117" s="4"/>
      <c r="X117" s="4"/>
      <c r="Y117" s="4"/>
      <c r="Z117" s="4"/>
      <c r="AA117" s="4"/>
      <c r="AB117" s="41" t="str">
        <f>[1]SE!B$523</f>
        <v>1.(c)</v>
      </c>
      <c r="AC117" s="24" t="str">
        <f>[1]SE!C$523</f>
        <v>Sundsvall Energi AB</v>
      </c>
      <c r="AD117" s="24" t="str">
        <f>[1]SE!D$523</f>
        <v>Sundsvall Energi AB, Korstaver</v>
      </c>
      <c r="AE117" s="24">
        <f>[1]SE!E$523</f>
        <v>7918</v>
      </c>
      <c r="AF117" s="24" t="str">
        <f>[1]SE!F$523</f>
        <v>Sjöfartsvägen 1</v>
      </c>
      <c r="AG117" s="24" t="str">
        <f>[1]SE!G$523</f>
        <v/>
      </c>
      <c r="AH117" s="24" t="str">
        <f>[1]SE!H$523</f>
        <v>SUNDSVALL</v>
      </c>
      <c r="AI117" s="24" t="str">
        <f>[1]SE!I$523</f>
        <v>85634</v>
      </c>
      <c r="AJ117" s="24">
        <f>[1]SE!J$523</f>
        <v>0</v>
      </c>
      <c r="AK117" s="24">
        <f>[1]SE!K$523</f>
        <v>0</v>
      </c>
      <c r="AL117" s="24">
        <f>[1]SE!L$523</f>
        <v>0</v>
      </c>
      <c r="AM117" s="24">
        <f>[1]SE!M$523</f>
        <v>242</v>
      </c>
      <c r="AN117" s="23" t="s">
        <v>810</v>
      </c>
    </row>
    <row r="118" spans="1:42" s="67" customFormat="1">
      <c r="A118" s="1" t="s">
        <v>9798</v>
      </c>
      <c r="B118" s="1">
        <v>2012</v>
      </c>
      <c r="C118" s="1" t="s">
        <v>11313</v>
      </c>
      <c r="D118" s="1" t="s">
        <v>11314</v>
      </c>
      <c r="E118" s="1" t="s">
        <v>409</v>
      </c>
      <c r="F118" s="1">
        <v>89</v>
      </c>
      <c r="G118" s="1" t="s">
        <v>11315</v>
      </c>
      <c r="H118" s="1" t="s">
        <v>11316</v>
      </c>
      <c r="I118" s="1"/>
      <c r="J118" s="1"/>
      <c r="K118" s="1">
        <v>92</v>
      </c>
      <c r="L118" s="1"/>
      <c r="M118" s="1"/>
      <c r="N118" s="1"/>
      <c r="O118" s="1">
        <v>0.72</v>
      </c>
      <c r="P118" s="1"/>
      <c r="Q118" s="1"/>
      <c r="R118" s="1">
        <v>0.02</v>
      </c>
      <c r="S118" s="1">
        <v>8.5000000000000006E-2</v>
      </c>
      <c r="T118" s="1"/>
      <c r="U118" s="1"/>
      <c r="V118" s="1"/>
      <c r="W118" s="1"/>
      <c r="X118" s="1"/>
      <c r="Y118" s="1"/>
      <c r="Z118" s="1"/>
      <c r="AA118" s="1"/>
      <c r="AB118" s="40"/>
      <c r="AC118" s="35"/>
      <c r="AD118" s="35"/>
      <c r="AE118" s="35"/>
      <c r="AF118" s="35"/>
      <c r="AG118" s="35"/>
      <c r="AH118" s="35"/>
      <c r="AI118" s="35"/>
      <c r="AJ118" s="35"/>
      <c r="AK118" s="35"/>
      <c r="AL118" s="35"/>
      <c r="AM118" s="35"/>
      <c r="AN118" s="37"/>
    </row>
    <row r="119" spans="1:42" s="31" customFormat="1">
      <c r="A119" s="4" t="s">
        <v>9798</v>
      </c>
      <c r="B119" s="4">
        <v>2012</v>
      </c>
      <c r="C119" s="4" t="s">
        <v>11467</v>
      </c>
      <c r="D119" s="4" t="s">
        <v>11468</v>
      </c>
      <c r="E119" s="4" t="s">
        <v>1933</v>
      </c>
      <c r="F119" s="4">
        <v>127</v>
      </c>
      <c r="G119" s="4" t="s">
        <v>11469</v>
      </c>
      <c r="H119" s="4" t="s">
        <v>11470</v>
      </c>
      <c r="I119" s="4"/>
      <c r="J119" s="4"/>
      <c r="K119" s="4">
        <v>155</v>
      </c>
      <c r="L119" s="4"/>
      <c r="M119" s="4">
        <v>1757.8116</v>
      </c>
      <c r="N119" s="4"/>
      <c r="O119" s="4">
        <v>101.04480000000001</v>
      </c>
      <c r="P119" s="4"/>
      <c r="Q119" s="4"/>
      <c r="R119" s="4">
        <v>2.4249999999999998</v>
      </c>
      <c r="S119" s="4">
        <v>123.721</v>
      </c>
      <c r="T119" s="4">
        <v>13.757</v>
      </c>
      <c r="U119" s="4" t="s">
        <v>11405</v>
      </c>
      <c r="V119" s="4"/>
      <c r="W119" s="4"/>
      <c r="X119" s="4"/>
      <c r="Y119" s="4"/>
      <c r="Z119" s="4"/>
      <c r="AA119" s="4"/>
      <c r="AB119" s="28" t="str">
        <f>[1]SE!B$532</f>
        <v>6.(a)</v>
      </c>
      <c r="AC119" s="31" t="str">
        <f>[1]SE!C$532</f>
        <v>SCA Graphic Sundsvall AB</v>
      </c>
      <c r="AD119" s="31" t="str">
        <f>[1]SE!D$532</f>
        <v>SCA Östrands massafabrik</v>
      </c>
      <c r="AE119" s="31">
        <f>[1]SE!E$532</f>
        <v>7891</v>
      </c>
      <c r="AF119" s="31" t="str">
        <f>[1]SE!F$532</f>
        <v>Östrand sulfatfabrik</v>
      </c>
      <c r="AG119" s="31" t="str">
        <f>[1]SE!G$532</f>
        <v/>
      </c>
      <c r="AH119" s="31" t="str">
        <f>[1]SE!H$532</f>
        <v>TIMRÅ</v>
      </c>
      <c r="AI119" s="31" t="str">
        <f>[1]SE!I$532</f>
        <v>86132</v>
      </c>
      <c r="AJ119" s="31">
        <f>[1]SE!J$532</f>
        <v>706</v>
      </c>
      <c r="AK119" s="31">
        <f>[1]SE!K$532</f>
        <v>167</v>
      </c>
      <c r="AL119" s="31">
        <f>[1]SE!L$532</f>
        <v>0</v>
      </c>
      <c r="AM119" s="31">
        <f>[1]SE!M$532</f>
        <v>1240</v>
      </c>
      <c r="AN119" s="42" t="s">
        <v>810</v>
      </c>
    </row>
    <row r="120" spans="1:42" s="67" customFormat="1">
      <c r="A120" s="1" t="s">
        <v>9798</v>
      </c>
      <c r="B120" s="1">
        <v>2012</v>
      </c>
      <c r="C120" s="1" t="s">
        <v>11089</v>
      </c>
      <c r="D120" s="1" t="s">
        <v>11090</v>
      </c>
      <c r="E120" s="1" t="s">
        <v>162</v>
      </c>
      <c r="F120" s="1">
        <v>33</v>
      </c>
      <c r="G120" s="1" t="s">
        <v>11091</v>
      </c>
      <c r="H120" s="1" t="s">
        <v>11092</v>
      </c>
      <c r="I120" s="1"/>
      <c r="J120" s="1"/>
      <c r="K120" s="1">
        <v>86</v>
      </c>
      <c r="L120" s="1"/>
      <c r="M120" s="1">
        <v>498.20400000000006</v>
      </c>
      <c r="N120" s="1"/>
      <c r="O120" s="1">
        <v>18.900000000000002</v>
      </c>
      <c r="P120" s="1"/>
      <c r="Q120" s="1"/>
      <c r="R120" s="1">
        <v>0.37</v>
      </c>
      <c r="S120" s="1">
        <v>43.25</v>
      </c>
      <c r="T120" s="1">
        <v>0.28599999999999998</v>
      </c>
      <c r="U120" s="1"/>
      <c r="V120" s="1"/>
      <c r="W120" s="1"/>
      <c r="X120" s="1"/>
      <c r="Y120" s="1"/>
      <c r="Z120" s="1"/>
      <c r="AA120" s="1"/>
      <c r="AB120" s="95"/>
      <c r="AN120" s="98"/>
    </row>
    <row r="121" spans="1:42" s="31" customFormat="1">
      <c r="A121" s="4" t="s">
        <v>9798</v>
      </c>
      <c r="B121" s="4">
        <v>2012</v>
      </c>
      <c r="C121" s="4" t="s">
        <v>11225</v>
      </c>
      <c r="D121" s="4" t="s">
        <v>11226</v>
      </c>
      <c r="E121" s="4" t="s">
        <v>314</v>
      </c>
      <c r="F121" s="4">
        <v>67</v>
      </c>
      <c r="G121" s="4" t="s">
        <v>11227</v>
      </c>
      <c r="H121" s="4" t="s">
        <v>11228</v>
      </c>
      <c r="I121" s="4"/>
      <c r="J121" s="4"/>
      <c r="K121" s="4">
        <v>96</v>
      </c>
      <c r="L121" s="4"/>
      <c r="M121" s="4">
        <v>814.68000000000006</v>
      </c>
      <c r="N121" s="4"/>
      <c r="O121" s="4"/>
      <c r="P121" s="4"/>
      <c r="Q121" s="4"/>
      <c r="R121" s="4">
        <v>9.1999999999999993</v>
      </c>
      <c r="S121" s="4">
        <v>60.55</v>
      </c>
      <c r="T121" s="4">
        <v>10.966000000000001</v>
      </c>
      <c r="U121" s="4"/>
      <c r="V121" s="4"/>
      <c r="W121" s="4"/>
      <c r="X121" s="4"/>
      <c r="Y121" s="4"/>
      <c r="Z121" s="4"/>
      <c r="AA121" s="4"/>
      <c r="AB121" s="28" t="str">
        <f>[1]SE!B$545</f>
        <v>1.(c)</v>
      </c>
      <c r="AC121" s="31" t="str">
        <f>[1]SE!C$545</f>
        <v>Trollhättan Energi AB</v>
      </c>
      <c r="AD121" s="31" t="str">
        <f>[1]SE!D$545</f>
        <v>Stallbacka Värmeverk</v>
      </c>
      <c r="AE121" s="31">
        <f>[1]SE!E$545</f>
        <v>42009</v>
      </c>
      <c r="AF121" s="31" t="str">
        <f>[1]SE!F$545</f>
        <v>Stallbackavägen 13</v>
      </c>
      <c r="AG121" s="31" t="str">
        <f>[1]SE!G$545</f>
        <v/>
      </c>
      <c r="AH121" s="31" t="str">
        <f>[1]SE!H$545</f>
        <v>Trollhättan</v>
      </c>
      <c r="AI121" s="31" t="str">
        <f>[1]SE!I$545</f>
        <v>46138</v>
      </c>
      <c r="AJ121" s="31">
        <f>[1]SE!J$545</f>
        <v>0</v>
      </c>
      <c r="AK121" s="31">
        <f>[1]SE!K$545</f>
        <v>0</v>
      </c>
      <c r="AL121" s="31">
        <f>[1]SE!L$545</f>
        <v>0</v>
      </c>
      <c r="AM121" s="31">
        <f>[1]SE!M$545</f>
        <v>0</v>
      </c>
      <c r="AN121" s="42" t="s">
        <v>810</v>
      </c>
    </row>
    <row r="122" spans="1:42" s="67" customFormat="1">
      <c r="A122" s="1" t="s">
        <v>9798</v>
      </c>
      <c r="B122" s="1">
        <v>2012</v>
      </c>
      <c r="C122" s="1" t="s">
        <v>11229</v>
      </c>
      <c r="D122" s="1" t="s">
        <v>11230</v>
      </c>
      <c r="E122" s="1" t="s">
        <v>318</v>
      </c>
      <c r="F122" s="1">
        <v>68</v>
      </c>
      <c r="G122" s="1" t="s">
        <v>11231</v>
      </c>
      <c r="H122" s="1" t="s">
        <v>11232</v>
      </c>
      <c r="I122" s="1"/>
      <c r="J122" s="1"/>
      <c r="K122" s="1">
        <v>65</v>
      </c>
      <c r="L122" s="1"/>
      <c r="M122" s="1">
        <v>555.12</v>
      </c>
      <c r="N122" s="1"/>
      <c r="O122" s="1">
        <v>3.06</v>
      </c>
      <c r="P122" s="1"/>
      <c r="Q122" s="1"/>
      <c r="R122" s="1">
        <v>11.226000000000001</v>
      </c>
      <c r="S122" s="1">
        <v>32.428000000000004</v>
      </c>
      <c r="T122" s="1">
        <v>0.61699999999999999</v>
      </c>
      <c r="U122" s="1"/>
      <c r="V122" s="1"/>
      <c r="W122" s="1"/>
      <c r="X122" s="1"/>
      <c r="Y122" s="1"/>
      <c r="Z122" s="1"/>
      <c r="AA122" s="1"/>
      <c r="AB122" s="95"/>
      <c r="AN122" s="98"/>
    </row>
    <row r="123" spans="1:42" s="31" customFormat="1">
      <c r="A123" s="4" t="s">
        <v>9798</v>
      </c>
      <c r="B123" s="4">
        <v>2012</v>
      </c>
      <c r="C123" s="4" t="s">
        <v>10984</v>
      </c>
      <c r="D123" s="4" t="s">
        <v>10985</v>
      </c>
      <c r="E123" s="4" t="s">
        <v>41</v>
      </c>
      <c r="F123" s="4">
        <v>7</v>
      </c>
      <c r="G123" s="4" t="s">
        <v>10986</v>
      </c>
      <c r="H123" s="4" t="s">
        <v>10987</v>
      </c>
      <c r="I123" s="4"/>
      <c r="J123" s="4"/>
      <c r="K123" s="4">
        <v>70</v>
      </c>
      <c r="L123" s="4"/>
      <c r="M123" s="4">
        <v>61.92</v>
      </c>
      <c r="N123" s="4"/>
      <c r="O123" s="4">
        <v>0.9</v>
      </c>
      <c r="P123" s="4"/>
      <c r="Q123" s="4"/>
      <c r="R123" s="4">
        <v>0.14599999999999999</v>
      </c>
      <c r="S123" s="4">
        <v>4.0579999999999998</v>
      </c>
      <c r="T123" s="4">
        <v>0.3</v>
      </c>
      <c r="U123" s="4"/>
      <c r="V123" s="4"/>
      <c r="W123" s="4"/>
      <c r="X123" s="4"/>
      <c r="Y123" s="4"/>
      <c r="Z123" s="4"/>
      <c r="AA123" s="4"/>
      <c r="AB123" s="28" t="str">
        <f>[1]SE!B$550</f>
        <v>1.(c)</v>
      </c>
      <c r="AC123" s="31" t="str">
        <f>[1]SE!C$550</f>
        <v>VATTENFALL AB VÄRME DREFVIKEN</v>
      </c>
      <c r="AD123" s="31" t="str">
        <f>[1]SE!D$550</f>
        <v>BOLLMORA VÄRMEVERK</v>
      </c>
      <c r="AE123" s="31">
        <f>[1]SE!E$550</f>
        <v>85651</v>
      </c>
      <c r="AF123" s="31" t="str">
        <f>[1]SE!F$550</f>
        <v>Granängsvägen 7</v>
      </c>
      <c r="AG123" s="31" t="str">
        <f>[1]SE!G$550</f>
        <v/>
      </c>
      <c r="AH123" s="31" t="str">
        <f>[1]SE!H$550</f>
        <v>Tyresö</v>
      </c>
      <c r="AI123" s="31" t="str">
        <f>[1]SE!I$550</f>
        <v>13545</v>
      </c>
      <c r="AJ123" s="31">
        <f>[1]SE!J$550</f>
        <v>0</v>
      </c>
      <c r="AK123" s="31">
        <f>[1]SE!K$550</f>
        <v>0</v>
      </c>
      <c r="AL123" s="31">
        <f>[1]SE!L$550</f>
        <v>0</v>
      </c>
      <c r="AM123" s="31">
        <f>[1]SE!M$550</f>
        <v>0</v>
      </c>
      <c r="AN123" s="42" t="s">
        <v>810</v>
      </c>
      <c r="AO123" s="24"/>
      <c r="AP123" s="24"/>
    </row>
    <row r="124" spans="1:42" s="67" customFormat="1">
      <c r="A124" s="1" t="s">
        <v>9798</v>
      </c>
      <c r="B124" s="1">
        <v>2012</v>
      </c>
      <c r="C124" s="1" t="s">
        <v>11217</v>
      </c>
      <c r="D124" s="1" t="s">
        <v>11218</v>
      </c>
      <c r="E124" s="1" t="s">
        <v>305</v>
      </c>
      <c r="F124" s="1">
        <v>65</v>
      </c>
      <c r="G124" s="1" t="s">
        <v>11219</v>
      </c>
      <c r="H124" s="1" t="s">
        <v>11220</v>
      </c>
      <c r="I124" s="1"/>
      <c r="J124" s="1"/>
      <c r="K124" s="1">
        <v>90</v>
      </c>
      <c r="L124" s="1"/>
      <c r="M124" s="1"/>
      <c r="N124" s="1"/>
      <c r="O124" s="1">
        <v>8.9999999999999993E-3</v>
      </c>
      <c r="P124" s="1"/>
      <c r="Q124" s="1"/>
      <c r="R124" s="1">
        <v>5.0000000000000001E-3</v>
      </c>
      <c r="S124" s="1">
        <v>2.1000000000000001E-2</v>
      </c>
      <c r="T124" s="1">
        <v>3.0000000000000001E-3</v>
      </c>
      <c r="U124" s="1"/>
      <c r="V124" s="1"/>
      <c r="W124" s="1"/>
      <c r="X124" s="1"/>
      <c r="Y124" s="1"/>
      <c r="Z124" s="1"/>
      <c r="AA124" s="1"/>
      <c r="AB124" s="95"/>
      <c r="AN124" s="98"/>
      <c r="AO124" s="35"/>
      <c r="AP124" s="35"/>
    </row>
    <row r="125" spans="1:42" s="31" customFormat="1">
      <c r="A125" s="4" t="s">
        <v>9798</v>
      </c>
      <c r="B125" s="4">
        <v>2012</v>
      </c>
      <c r="C125" s="4" t="s">
        <v>11337</v>
      </c>
      <c r="D125" s="4" t="s">
        <v>11338</v>
      </c>
      <c r="E125" s="4" t="s">
        <v>497</v>
      </c>
      <c r="F125" s="4">
        <v>95</v>
      </c>
      <c r="G125" s="4" t="s">
        <v>11339</v>
      </c>
      <c r="H125" s="4" t="s">
        <v>11340</v>
      </c>
      <c r="I125" s="4"/>
      <c r="J125" s="4"/>
      <c r="K125" s="4">
        <v>230</v>
      </c>
      <c r="L125" s="4"/>
      <c r="M125" s="4">
        <v>579.6</v>
      </c>
      <c r="N125" s="4"/>
      <c r="O125" s="4">
        <v>57.600000000000009</v>
      </c>
      <c r="P125" s="4"/>
      <c r="Q125" s="4"/>
      <c r="R125" s="4">
        <v>10.784999999999998</v>
      </c>
      <c r="S125" s="4">
        <v>44.076000000000001</v>
      </c>
      <c r="T125" s="4">
        <v>0.25600000000000001</v>
      </c>
      <c r="U125" s="4"/>
      <c r="V125" s="4"/>
      <c r="W125" s="4"/>
      <c r="X125" s="4"/>
      <c r="Y125" s="4"/>
      <c r="Z125" s="4"/>
      <c r="AA125" s="4"/>
      <c r="AB125" s="28" t="str">
        <f>[1]SE!B$557</f>
        <v>1.(c)</v>
      </c>
      <c r="AC125" s="31" t="str">
        <f>[1]SE!C$557</f>
        <v>UMEÅ ENERGI AB</v>
      </c>
      <c r="AD125" s="31" t="str">
        <f>[1]SE!D$557</f>
        <v>ÅLIDHEMSANLÄGGNINGEN</v>
      </c>
      <c r="AE125" s="31">
        <f>[1]SE!E$557</f>
        <v>8109</v>
      </c>
      <c r="AF125" s="31" t="str">
        <f>[1]SE!F$557</f>
        <v>Doktorsvägen 6</v>
      </c>
      <c r="AG125" s="31" t="str">
        <f>[1]SE!G$557</f>
        <v/>
      </c>
      <c r="AH125" s="31" t="str">
        <f>[1]SE!H$557</f>
        <v>Umeå</v>
      </c>
      <c r="AI125" s="31" t="str">
        <f>[1]SE!I$557</f>
        <v>90734</v>
      </c>
      <c r="AJ125" s="31">
        <f>[1]SE!J$557</f>
        <v>0</v>
      </c>
      <c r="AK125" s="31">
        <f>[1]SE!K$557</f>
        <v>0</v>
      </c>
      <c r="AL125" s="31">
        <f>[1]SE!L$557</f>
        <v>0</v>
      </c>
      <c r="AM125" s="31">
        <f>[1]SE!M$557</f>
        <v>0</v>
      </c>
      <c r="AN125" s="42" t="s">
        <v>810</v>
      </c>
      <c r="AO125" s="24"/>
      <c r="AP125" s="24"/>
    </row>
    <row r="126" spans="1:42" s="31" customFormat="1">
      <c r="A126" s="4" t="s">
        <v>9798</v>
      </c>
      <c r="B126" s="4">
        <v>2012</v>
      </c>
      <c r="C126" s="4" t="s">
        <v>11341</v>
      </c>
      <c r="D126" s="4" t="s">
        <v>11342</v>
      </c>
      <c r="E126" s="4" t="s">
        <v>568</v>
      </c>
      <c r="F126" s="4">
        <v>96</v>
      </c>
      <c r="G126" s="4" t="s">
        <v>11343</v>
      </c>
      <c r="H126" s="4" t="s">
        <v>11344</v>
      </c>
      <c r="I126" s="4"/>
      <c r="J126" s="4"/>
      <c r="K126" s="4">
        <v>125</v>
      </c>
      <c r="L126" s="4"/>
      <c r="M126" s="4">
        <v>1778.4</v>
      </c>
      <c r="N126" s="4">
        <v>140.4</v>
      </c>
      <c r="O126" s="4">
        <v>40.32</v>
      </c>
      <c r="P126" s="4"/>
      <c r="Q126" s="4"/>
      <c r="R126" s="4">
        <v>0.58220000000000005</v>
      </c>
      <c r="S126" s="4">
        <v>27.837</v>
      </c>
      <c r="T126" s="4">
        <v>4.5179999999999998</v>
      </c>
      <c r="U126" s="4" t="s">
        <v>11020</v>
      </c>
      <c r="V126" s="4"/>
      <c r="W126" s="4"/>
      <c r="X126" s="4"/>
      <c r="Y126" s="4"/>
      <c r="Z126" s="4"/>
      <c r="AA126" s="4"/>
      <c r="AB126" s="28" t="str">
        <f>[1]SE!B$555</f>
        <v>1.(c)</v>
      </c>
      <c r="AC126" s="31" t="str">
        <f>[1]SE!C$555</f>
        <v>UMEÅ ENERGI AB</v>
      </c>
      <c r="AD126" s="31" t="str">
        <f>[1]SE!D$555</f>
        <v>DÅVA KRAFTVÄRMEVERK</v>
      </c>
      <c r="AE126" s="31">
        <f>[1]SE!E$555</f>
        <v>8110</v>
      </c>
      <c r="AF126" s="31" t="str">
        <f>[1]SE!F$555</f>
        <v>Dåva Energiväg 1</v>
      </c>
      <c r="AG126" s="31" t="str">
        <f>[1]SE!G$555</f>
        <v/>
      </c>
      <c r="AH126" s="31" t="str">
        <f>[1]SE!H$555</f>
        <v>Umeå</v>
      </c>
      <c r="AI126" s="31" t="str">
        <f>[1]SE!I$555</f>
        <v>90595</v>
      </c>
      <c r="AJ126" s="31">
        <f>[1]SE!J$555</f>
        <v>0</v>
      </c>
      <c r="AK126" s="31">
        <f>[1]SE!K$555</f>
        <v>0</v>
      </c>
      <c r="AL126" s="31">
        <f>[1]SE!L$555</f>
        <v>0</v>
      </c>
      <c r="AM126" s="31">
        <f>[1]SE!M$555</f>
        <v>432</v>
      </c>
      <c r="AN126" s="42" t="s">
        <v>810</v>
      </c>
      <c r="AO126" s="24"/>
      <c r="AP126" s="24"/>
    </row>
    <row r="127" spans="1:42" s="31" customFormat="1">
      <c r="A127" s="4" t="s">
        <v>9798</v>
      </c>
      <c r="B127" s="4">
        <v>2012</v>
      </c>
      <c r="C127" s="4" t="s">
        <v>10960</v>
      </c>
      <c r="D127" s="4" t="s">
        <v>10961</v>
      </c>
      <c r="E127" s="4" t="s">
        <v>3</v>
      </c>
      <c r="F127" s="4">
        <v>1</v>
      </c>
      <c r="G127" s="4" t="s">
        <v>10962</v>
      </c>
      <c r="H127" s="4" t="s">
        <v>10963</v>
      </c>
      <c r="I127" s="1"/>
      <c r="J127" s="1"/>
      <c r="K127" s="1">
        <v>117</v>
      </c>
      <c r="L127" s="1"/>
      <c r="M127" s="1">
        <v>155.16000000000003</v>
      </c>
      <c r="N127" s="1"/>
      <c r="O127" s="1">
        <v>27</v>
      </c>
      <c r="P127" s="1"/>
      <c r="Q127" s="1"/>
      <c r="R127" s="4">
        <v>3.8</v>
      </c>
      <c r="S127" s="4">
        <v>16.5</v>
      </c>
      <c r="T127" s="1">
        <v>1.4</v>
      </c>
      <c r="U127" s="1"/>
      <c r="V127" s="1"/>
      <c r="W127" s="1"/>
      <c r="X127" s="1"/>
      <c r="Y127" s="1"/>
      <c r="Z127" s="1"/>
      <c r="AA127" s="1"/>
      <c r="AB127" s="28" t="str">
        <f>[1]SE!B$16</f>
        <v>5.(c)</v>
      </c>
      <c r="AC127" s="31" t="str">
        <f>[1]SE!C$16</f>
        <v>Skrotfrag AB</v>
      </c>
      <c r="AD127" s="31" t="str">
        <f>[1]SE!D$16</f>
        <v>Skrotfrag AB</v>
      </c>
      <c r="AE127" s="31">
        <f>[1]SE!E$16</f>
        <v>85643</v>
      </c>
      <c r="AF127" s="31" t="str">
        <f>[1]SE!F$16</f>
        <v>Stokkebyes Kvarnväg 15</v>
      </c>
      <c r="AG127" s="31" t="str">
        <f>[1]SE!G$16</f>
        <v/>
      </c>
      <c r="AH127" s="31" t="str">
        <f>[1]SE!H$16</f>
        <v>ANGERED</v>
      </c>
      <c r="AI127" s="31" t="str">
        <f>[1]SE!I$16</f>
        <v>42438</v>
      </c>
      <c r="AJ127" s="31">
        <f>[1]SE!J$16</f>
        <v>0</v>
      </c>
      <c r="AK127" s="31">
        <f>[1]SE!K$16</f>
        <v>0</v>
      </c>
      <c r="AL127" s="67">
        <f>[1]SE!L$16</f>
        <v>0</v>
      </c>
      <c r="AM127" s="95">
        <f>[1]SE!M$16</f>
        <v>0</v>
      </c>
      <c r="AN127" s="42" t="s">
        <v>12971</v>
      </c>
    </row>
    <row r="128" spans="1:42" s="31" customFormat="1">
      <c r="A128" s="4" t="s">
        <v>9798</v>
      </c>
      <c r="B128" s="4">
        <v>2012</v>
      </c>
      <c r="C128" s="4" t="s">
        <v>11041</v>
      </c>
      <c r="D128" s="4" t="s">
        <v>11042</v>
      </c>
      <c r="E128" s="4" t="s">
        <v>109</v>
      </c>
      <c r="F128" s="4">
        <v>21</v>
      </c>
      <c r="G128" s="4" t="s">
        <v>11043</v>
      </c>
      <c r="H128" s="4" t="s">
        <v>11044</v>
      </c>
      <c r="I128" s="4"/>
      <c r="J128" s="4"/>
      <c r="K128" s="4">
        <v>850</v>
      </c>
      <c r="L128" s="4" t="s">
        <v>27</v>
      </c>
      <c r="M128" s="4">
        <v>730.42919999999992</v>
      </c>
      <c r="N128" s="4">
        <v>2029.2911999999999</v>
      </c>
      <c r="O128" s="4">
        <v>287.78039999999999</v>
      </c>
      <c r="P128" s="4"/>
      <c r="Q128" s="4"/>
      <c r="R128" s="4">
        <v>231.53000000000003</v>
      </c>
      <c r="S128" s="4">
        <v>64.687500000000014</v>
      </c>
      <c r="T128" s="4">
        <v>3.3369999999999997</v>
      </c>
      <c r="U128" s="4"/>
      <c r="V128" s="4"/>
      <c r="W128" s="4"/>
      <c r="X128" s="4"/>
      <c r="Y128" s="4"/>
      <c r="Z128" s="4"/>
      <c r="AA128" s="4"/>
      <c r="AB128" s="28" t="str">
        <f>[1]SE!B$561</f>
        <v>1.(c)</v>
      </c>
      <c r="AC128" s="31" t="str">
        <f>[1]SE!C$561</f>
        <v>Vattenfall AB Heat nordic Uppsala</v>
      </c>
      <c r="AD128" s="31" t="str">
        <f>[1]SE!D$561</f>
        <v>Boländeranläggningarna, Kraftvärmeverket o Bolandv</v>
      </c>
      <c r="AE128" s="31">
        <f>[1]SE!E$561</f>
        <v>492</v>
      </c>
      <c r="AF128" s="31" t="str">
        <f>[1]SE!F$561</f>
        <v>Bolandsgatan 13</v>
      </c>
      <c r="AG128" s="31" t="str">
        <f>[1]SE!G$561</f>
        <v/>
      </c>
      <c r="AH128" s="31" t="str">
        <f>[1]SE!H$561</f>
        <v>UPPSALA</v>
      </c>
      <c r="AI128" s="31" t="str">
        <f>[1]SE!I$561</f>
        <v>753 23</v>
      </c>
      <c r="AJ128" s="31">
        <f>[1]SE!J$561</f>
        <v>0</v>
      </c>
      <c r="AK128" s="31">
        <f>[1]SE!K$561</f>
        <v>232</v>
      </c>
      <c r="AL128" s="31">
        <f>[1]SE!L$561</f>
        <v>0</v>
      </c>
      <c r="AM128" s="31">
        <f>[1]SE!M$561</f>
        <v>288</v>
      </c>
      <c r="AN128" s="42" t="s">
        <v>810</v>
      </c>
      <c r="AO128" s="24"/>
      <c r="AP128" s="24"/>
    </row>
    <row r="129" spans="1:41" s="67" customFormat="1">
      <c r="A129" s="1" t="s">
        <v>9798</v>
      </c>
      <c r="B129" s="1">
        <v>2012</v>
      </c>
      <c r="C129" s="1" t="s">
        <v>11045</v>
      </c>
      <c r="D129" s="1" t="s">
        <v>11046</v>
      </c>
      <c r="E129" s="1" t="s">
        <v>113</v>
      </c>
      <c r="F129" s="1">
        <v>22</v>
      </c>
      <c r="G129" s="1" t="s">
        <v>11047</v>
      </c>
      <c r="H129" s="1" t="s">
        <v>11048</v>
      </c>
      <c r="I129" s="1"/>
      <c r="J129" s="1"/>
      <c r="K129" s="1">
        <v>165</v>
      </c>
      <c r="L129" s="1"/>
      <c r="M129" s="1"/>
      <c r="N129" s="1"/>
      <c r="O129" s="1">
        <v>75.959999999999994</v>
      </c>
      <c r="P129" s="1"/>
      <c r="Q129" s="1"/>
      <c r="R129" s="1">
        <v>0.93</v>
      </c>
      <c r="S129" s="1">
        <v>5.0089999999999995</v>
      </c>
      <c r="T129" s="1">
        <v>3.5999999999999997E-2</v>
      </c>
      <c r="U129" s="1"/>
      <c r="V129" s="1"/>
      <c r="W129" s="1"/>
      <c r="X129" s="1"/>
      <c r="Y129" s="1"/>
      <c r="Z129" s="1"/>
      <c r="AA129" s="1"/>
      <c r="AB129" s="40"/>
      <c r="AC129" s="35"/>
      <c r="AD129" s="35"/>
      <c r="AE129" s="35"/>
      <c r="AF129" s="35"/>
      <c r="AG129" s="35"/>
      <c r="AH129" s="35"/>
      <c r="AI129" s="35"/>
      <c r="AJ129" s="35"/>
      <c r="AK129" s="35"/>
      <c r="AL129" s="35"/>
      <c r="AM129" s="35"/>
      <c r="AN129" s="37"/>
    </row>
    <row r="130" spans="1:41" s="31" customFormat="1">
      <c r="A130" s="4" t="s">
        <v>9798</v>
      </c>
      <c r="B130" s="4">
        <v>2012</v>
      </c>
      <c r="C130" s="4" t="s">
        <v>11459</v>
      </c>
      <c r="D130" s="4" t="s">
        <v>11460</v>
      </c>
      <c r="E130" s="4" t="s">
        <v>1924</v>
      </c>
      <c r="F130" s="4">
        <v>125</v>
      </c>
      <c r="G130" s="4" t="s">
        <v>11461</v>
      </c>
      <c r="H130" s="4" t="s">
        <v>11462</v>
      </c>
      <c r="I130" s="4"/>
      <c r="J130" s="4"/>
      <c r="K130" s="4">
        <v>67</v>
      </c>
      <c r="L130" s="4"/>
      <c r="M130" s="4">
        <v>357.12</v>
      </c>
      <c r="N130" s="4"/>
      <c r="O130" s="4">
        <v>3.24</v>
      </c>
      <c r="P130" s="4"/>
      <c r="Q130" s="4"/>
      <c r="R130" s="4">
        <v>23.400000000000002</v>
      </c>
      <c r="S130" s="4">
        <v>14.18</v>
      </c>
      <c r="T130" s="4">
        <v>6.4409999999999998</v>
      </c>
      <c r="U130" s="4" t="s">
        <v>11405</v>
      </c>
      <c r="V130" s="4"/>
      <c r="W130" s="4"/>
      <c r="X130" s="4"/>
      <c r="Y130" s="4"/>
      <c r="Z130" s="4"/>
      <c r="AA130" s="4"/>
      <c r="AB130" s="28" t="str">
        <f>[1]SE!B$580</f>
        <v>6.(a)</v>
      </c>
      <c r="AC130" s="31" t="str">
        <f>[1]SE!C$580</f>
        <v>Vallviks Bruk</v>
      </c>
      <c r="AD130" s="31" t="str">
        <f>[1]SE!D$580</f>
        <v>Vallviks Bruk</v>
      </c>
      <c r="AE130" s="31">
        <f>[1]SE!E$580</f>
        <v>7764</v>
      </c>
      <c r="AF130" s="31" t="str">
        <f>[1]SE!F$580</f>
        <v>Vallvik</v>
      </c>
      <c r="AG130" s="31" t="str">
        <f>[1]SE!G$580</f>
        <v/>
      </c>
      <c r="AH130" s="31" t="str">
        <f>[1]SE!H$580</f>
        <v>VALLVIK</v>
      </c>
      <c r="AI130" s="31" t="str">
        <f>[1]SE!I$580</f>
        <v>82021</v>
      </c>
      <c r="AJ130" s="31">
        <f>[1]SE!J$580</f>
        <v>321</v>
      </c>
      <c r="AK130" s="31">
        <f>[1]SE!K$580</f>
        <v>0</v>
      </c>
      <c r="AL130" s="31">
        <f>[1]SE!L$580</f>
        <v>55.4</v>
      </c>
      <c r="AM130" s="31">
        <f>[1]SE!M$580</f>
        <v>581</v>
      </c>
      <c r="AN130" s="42" t="s">
        <v>810</v>
      </c>
    </row>
    <row r="131" spans="1:41" s="31" customFormat="1">
      <c r="A131" s="4" t="s">
        <v>9798</v>
      </c>
      <c r="B131" s="4">
        <v>2012</v>
      </c>
      <c r="C131" s="4" t="s">
        <v>11221</v>
      </c>
      <c r="D131" s="4" t="s">
        <v>11222</v>
      </c>
      <c r="E131" s="4" t="s">
        <v>309</v>
      </c>
      <c r="F131" s="4">
        <v>66</v>
      </c>
      <c r="G131" s="4" t="s">
        <v>11223</v>
      </c>
      <c r="H131" s="4" t="s">
        <v>11224</v>
      </c>
      <c r="I131" s="4"/>
      <c r="J131" s="4"/>
      <c r="K131" s="4">
        <v>60</v>
      </c>
      <c r="L131" s="4"/>
      <c r="M131" s="4">
        <v>210.60000000000002</v>
      </c>
      <c r="N131" s="4"/>
      <c r="O131" s="4"/>
      <c r="P131" s="4"/>
      <c r="Q131" s="4"/>
      <c r="R131" s="4">
        <v>8.6999999999999994E-2</v>
      </c>
      <c r="S131" s="4">
        <v>22.5</v>
      </c>
      <c r="T131" s="4">
        <v>4.4350000000000005</v>
      </c>
      <c r="U131" s="4"/>
      <c r="V131" s="4"/>
      <c r="W131" s="4"/>
      <c r="X131" s="4"/>
      <c r="Y131" s="4"/>
      <c r="Z131" s="4"/>
      <c r="AA131" s="4"/>
      <c r="AB131" s="28" t="str">
        <f>[1]SE!B$581</f>
        <v>1.(c)</v>
      </c>
      <c r="AC131" s="31" t="str">
        <f>[1]SE!C$581</f>
        <v>Vattenfall AB Energi</v>
      </c>
      <c r="AD131" s="31" t="str">
        <f>[1]SE!D$581</f>
        <v>Värmecentral Önafors</v>
      </c>
      <c r="AE131" s="31">
        <f>[1]SE!E$581</f>
        <v>193227</v>
      </c>
      <c r="AF131" s="31" t="str">
        <f>[1]SE!F$581</f>
        <v>Bruksvägen 40</v>
      </c>
      <c r="AG131" s="31" t="str">
        <f>[1]SE!G$581</f>
        <v/>
      </c>
      <c r="AH131" s="31" t="str">
        <f>[1]SE!H$581</f>
        <v>VÄNERSBORG</v>
      </c>
      <c r="AI131" s="31" t="str">
        <f>[1]SE!I$581</f>
        <v>46254</v>
      </c>
      <c r="AJ131" s="31">
        <f>[1]SE!J$581</f>
        <v>0</v>
      </c>
      <c r="AK131" s="31">
        <f>[1]SE!K$581</f>
        <v>0</v>
      </c>
      <c r="AL131" s="31">
        <f>[1]SE!L$581</f>
        <v>0</v>
      </c>
      <c r="AM131" s="31">
        <f>[1]SE!M$581</f>
        <v>0</v>
      </c>
      <c r="AN131" s="42" t="s">
        <v>810</v>
      </c>
    </row>
    <row r="132" spans="1:41" s="31" customFormat="1">
      <c r="A132" s="4" t="s">
        <v>9798</v>
      </c>
      <c r="B132" s="4">
        <v>2012</v>
      </c>
      <c r="C132" s="4" t="s">
        <v>11430</v>
      </c>
      <c r="D132" s="4" t="s">
        <v>11431</v>
      </c>
      <c r="E132" s="4" t="s">
        <v>1893</v>
      </c>
      <c r="F132" s="4">
        <v>118</v>
      </c>
      <c r="G132" s="4" t="s">
        <v>11432</v>
      </c>
      <c r="H132" s="4" t="s">
        <v>11433</v>
      </c>
      <c r="I132" s="4"/>
      <c r="J132" s="4"/>
      <c r="K132" s="4">
        <v>49</v>
      </c>
      <c r="L132" s="4"/>
      <c r="M132" s="4">
        <v>291.60000000000002</v>
      </c>
      <c r="N132" s="4"/>
      <c r="O132" s="4">
        <v>6.84</v>
      </c>
      <c r="P132" s="4"/>
      <c r="Q132" s="4"/>
      <c r="R132" s="4">
        <v>3.6</v>
      </c>
      <c r="S132" s="4">
        <v>21.134</v>
      </c>
      <c r="T132" s="4">
        <v>37.4</v>
      </c>
      <c r="U132" s="4" t="s">
        <v>11405</v>
      </c>
      <c r="V132" s="4"/>
      <c r="W132" s="4"/>
      <c r="X132" s="4"/>
      <c r="Y132" s="4"/>
      <c r="Z132" s="4"/>
      <c r="AA132" s="4"/>
      <c r="AB132" s="41" t="str">
        <f>[1]SE!B$590</f>
        <v>6.(a)</v>
      </c>
      <c r="AC132" s="24" t="str">
        <f>[1]SE!C$590</f>
        <v>Södra Cell AB</v>
      </c>
      <c r="AD132" s="24" t="str">
        <f>[1]SE!D$590</f>
        <v>Södra Cell Värö</v>
      </c>
      <c r="AE132" s="24">
        <f>[1]SE!E$590</f>
        <v>6649</v>
      </c>
      <c r="AF132" s="24" t="str">
        <f>[1]SE!F$590</f>
        <v>Södra Cell Värö</v>
      </c>
      <c r="AG132" s="24" t="str">
        <f>[1]SE!G$590</f>
        <v/>
      </c>
      <c r="AH132" s="24" t="str">
        <f>[1]SE!H$590</f>
        <v>VÄRÖBACKA</v>
      </c>
      <c r="AI132" s="24" t="str">
        <f>[1]SE!I$590</f>
        <v>43286</v>
      </c>
      <c r="AJ132" s="24">
        <f>[1]SE!J$590</f>
        <v>527</v>
      </c>
      <c r="AK132" s="24">
        <f>[1]SE!K$590</f>
        <v>151</v>
      </c>
      <c r="AL132" s="24">
        <f>[1]SE!L$590</f>
        <v>105</v>
      </c>
      <c r="AM132" s="24">
        <f>[1]SE!M$590</f>
        <v>1060</v>
      </c>
      <c r="AN132" s="23" t="s">
        <v>810</v>
      </c>
    </row>
    <row r="133" spans="1:41" s="67" customFormat="1">
      <c r="A133" s="1" t="s">
        <v>9798</v>
      </c>
      <c r="B133" s="1">
        <v>2012</v>
      </c>
      <c r="C133" s="1" t="s">
        <v>11265</v>
      </c>
      <c r="D133" s="1" t="s">
        <v>11266</v>
      </c>
      <c r="E133" s="1" t="s">
        <v>358</v>
      </c>
      <c r="F133" s="1">
        <v>77</v>
      </c>
      <c r="G133" s="1" t="s">
        <v>11267</v>
      </c>
      <c r="H133" s="1" t="s">
        <v>11268</v>
      </c>
      <c r="I133" s="1"/>
      <c r="J133" s="1"/>
      <c r="K133" s="1">
        <v>140</v>
      </c>
      <c r="L133" s="1"/>
      <c r="M133" s="1"/>
      <c r="N133" s="1"/>
      <c r="O133" s="1">
        <v>0.73440000000000005</v>
      </c>
      <c r="P133" s="1"/>
      <c r="Q133" s="1"/>
      <c r="R133" s="1">
        <v>0.01</v>
      </c>
      <c r="S133" s="1">
        <v>4.4999999999999998E-2</v>
      </c>
      <c r="T133" s="1">
        <v>1E-3</v>
      </c>
      <c r="U133" s="1"/>
      <c r="V133" s="1"/>
      <c r="W133" s="1"/>
      <c r="X133" s="1"/>
      <c r="Y133" s="1"/>
      <c r="Z133" s="1"/>
      <c r="AA133" s="1"/>
      <c r="AB133" s="95"/>
      <c r="AN133" s="98"/>
    </row>
    <row r="134" spans="1:41" s="31" customFormat="1">
      <c r="A134" s="4" t="s">
        <v>9798</v>
      </c>
      <c r="B134" s="4">
        <v>2012</v>
      </c>
      <c r="C134" s="4" t="s">
        <v>11261</v>
      </c>
      <c r="D134" s="4" t="s">
        <v>11262</v>
      </c>
      <c r="E134" s="4" t="s">
        <v>354</v>
      </c>
      <c r="F134" s="4">
        <v>76</v>
      </c>
      <c r="G134" s="4" t="s">
        <v>11263</v>
      </c>
      <c r="H134" s="4" t="s">
        <v>11264</v>
      </c>
      <c r="I134" s="4"/>
      <c r="J134" s="4"/>
      <c r="K134" s="4">
        <v>1820</v>
      </c>
      <c r="L134" s="4"/>
      <c r="M134" s="4">
        <v>406.8</v>
      </c>
      <c r="N134" s="4">
        <v>4237.2</v>
      </c>
      <c r="O134" s="4">
        <v>270</v>
      </c>
      <c r="P134" s="4"/>
      <c r="Q134" s="4"/>
      <c r="R134" s="4">
        <v>119.01100000000001</v>
      </c>
      <c r="S134" s="4">
        <v>193.67400000000001</v>
      </c>
      <c r="T134" s="4">
        <v>5.3640000000000008</v>
      </c>
      <c r="U134" s="4" t="s">
        <v>11020</v>
      </c>
      <c r="V134" s="4"/>
      <c r="W134" s="4"/>
      <c r="X134" s="4"/>
      <c r="Y134" s="4"/>
      <c r="Z134" s="4"/>
      <c r="AA134" s="4"/>
      <c r="AB134" s="28" t="str">
        <f>[1]SE!B$591</f>
        <v>1.(c)</v>
      </c>
      <c r="AC134" s="31" t="str">
        <f>[1]SE!C$591</f>
        <v>Mälarenergi AB</v>
      </c>
      <c r="AD134" s="31" t="str">
        <f>[1]SE!D$591</f>
        <v>Västerås kraftvärmeverk</v>
      </c>
      <c r="AE134" s="31">
        <f>[1]SE!E$591</f>
        <v>7417</v>
      </c>
      <c r="AF134" s="31" t="str">
        <f>[1]SE!F$591</f>
        <v>Sjöhagsvägen 23</v>
      </c>
      <c r="AG134" s="31" t="str">
        <f>[1]SE!G$591</f>
        <v/>
      </c>
      <c r="AH134" s="31" t="str">
        <f>[1]SE!H$591</f>
        <v>VÄSTERÅS</v>
      </c>
      <c r="AI134" s="31" t="str">
        <f>[1]SE!I$591</f>
        <v>72103</v>
      </c>
      <c r="AJ134" s="31">
        <f>[1]SE!J$591</f>
        <v>245</v>
      </c>
      <c r="AK134" s="31">
        <f>[1]SE!K$591</f>
        <v>0</v>
      </c>
      <c r="AL134" s="31">
        <f>[1]SE!L$591</f>
        <v>0</v>
      </c>
      <c r="AM134" s="31">
        <f>[1]SE!M$591</f>
        <v>907</v>
      </c>
      <c r="AN134" s="42" t="s">
        <v>810</v>
      </c>
    </row>
    <row r="135" spans="1:41" s="31" customFormat="1">
      <c r="A135" s="4" t="s">
        <v>9798</v>
      </c>
      <c r="B135" s="4">
        <v>2012</v>
      </c>
      <c r="C135" s="4" t="s">
        <v>11093</v>
      </c>
      <c r="D135" s="4" t="s">
        <v>11094</v>
      </c>
      <c r="E135" s="4" t="s">
        <v>167</v>
      </c>
      <c r="F135" s="4">
        <v>34</v>
      </c>
      <c r="G135" s="4" t="s">
        <v>11095</v>
      </c>
      <c r="H135" s="4" t="s">
        <v>11096</v>
      </c>
      <c r="I135" s="4"/>
      <c r="J135" s="4"/>
      <c r="K135" s="4">
        <v>325</v>
      </c>
      <c r="L135" s="4"/>
      <c r="M135" s="4">
        <v>2626.884</v>
      </c>
      <c r="N135" s="4">
        <v>168.3</v>
      </c>
      <c r="O135" s="4">
        <v>185.4</v>
      </c>
      <c r="P135" s="4"/>
      <c r="Q135" s="4"/>
      <c r="R135" s="4">
        <v>5.1790000000000003</v>
      </c>
      <c r="S135" s="4">
        <v>80.268000000000001</v>
      </c>
      <c r="T135" s="4">
        <v>2.4130000000000003</v>
      </c>
      <c r="U135" s="4"/>
      <c r="V135" s="4"/>
      <c r="W135" s="4"/>
      <c r="X135" s="4"/>
      <c r="Y135" s="4"/>
      <c r="Z135" s="4"/>
      <c r="AA135" s="4"/>
      <c r="AB135" s="28" t="str">
        <f>[1]SE!B$599</f>
        <v>1.(c)</v>
      </c>
      <c r="AC135" s="31" t="str">
        <f>[1]SE!C$599</f>
        <v>Växjö Energi AB</v>
      </c>
      <c r="AD135" s="31" t="str">
        <f>[1]SE!D$599</f>
        <v>Sandviksverket</v>
      </c>
      <c r="AE135" s="31">
        <f>[1]SE!E$599</f>
        <v>41949</v>
      </c>
      <c r="AF135" s="31" t="str">
        <f>[1]SE!F$599</f>
        <v>Kraftverksgatan 1</v>
      </c>
      <c r="AG135" s="31" t="str">
        <f>[1]SE!G$599</f>
        <v/>
      </c>
      <c r="AH135" s="31" t="str">
        <f>[1]SE!H$599</f>
        <v>VÄXJÖ</v>
      </c>
      <c r="AI135" s="31" t="str">
        <f>[1]SE!I$599</f>
        <v>351 06</v>
      </c>
      <c r="AJ135" s="31">
        <f>[1]SE!J$599</f>
        <v>0</v>
      </c>
      <c r="AK135" s="31">
        <f>[1]SE!K$599</f>
        <v>0</v>
      </c>
      <c r="AL135" s="31">
        <f>[1]SE!L$599</f>
        <v>0</v>
      </c>
      <c r="AM135" s="31">
        <f>[1]SE!M$599</f>
        <v>308</v>
      </c>
      <c r="AN135" s="42" t="s">
        <v>810</v>
      </c>
    </row>
    <row r="136" spans="1:41" s="67" customFormat="1">
      <c r="A136" s="1" t="s">
        <v>9798</v>
      </c>
      <c r="B136" s="1">
        <v>2012</v>
      </c>
      <c r="C136" s="1" t="s">
        <v>11109</v>
      </c>
      <c r="D136" s="1" t="s">
        <v>11110</v>
      </c>
      <c r="E136" s="1" t="s">
        <v>185</v>
      </c>
      <c r="F136" s="1">
        <v>38</v>
      </c>
      <c r="G136" s="1" t="s">
        <v>11111</v>
      </c>
      <c r="H136" s="1" t="s">
        <v>11112</v>
      </c>
      <c r="I136" s="1"/>
      <c r="J136" s="1"/>
      <c r="K136" s="1">
        <v>88</v>
      </c>
      <c r="L136" s="1"/>
      <c r="M136" s="1"/>
      <c r="N136" s="1"/>
      <c r="O136" s="1">
        <v>1.3680000000000001</v>
      </c>
      <c r="P136" s="1"/>
      <c r="Q136" s="1"/>
      <c r="R136" s="1">
        <v>1.89E-2</v>
      </c>
      <c r="S136" s="1">
        <v>0.28400000000000003</v>
      </c>
      <c r="T136" s="1">
        <v>2.5000000000000001E-2</v>
      </c>
      <c r="U136" s="1"/>
      <c r="V136" s="1"/>
      <c r="W136" s="1"/>
      <c r="X136" s="1"/>
      <c r="Y136" s="1"/>
      <c r="Z136" s="1"/>
      <c r="AA136" s="1"/>
      <c r="AB136" s="95"/>
      <c r="AN136" s="98"/>
    </row>
    <row r="137" spans="1:41" s="119" customFormat="1" ht="15" thickBot="1">
      <c r="A137" s="14" t="s">
        <v>9798</v>
      </c>
      <c r="B137" s="14">
        <v>2012</v>
      </c>
      <c r="C137" s="14" t="s">
        <v>11153</v>
      </c>
      <c r="D137" s="14" t="s">
        <v>11154</v>
      </c>
      <c r="E137" s="14" t="s">
        <v>235</v>
      </c>
      <c r="F137" s="14">
        <v>49</v>
      </c>
      <c r="G137" s="14" t="s">
        <v>11155</v>
      </c>
      <c r="H137" s="14" t="s">
        <v>11156</v>
      </c>
      <c r="I137" s="14"/>
      <c r="J137" s="14"/>
      <c r="K137" s="14">
        <v>67</v>
      </c>
      <c r="L137" s="14"/>
      <c r="M137" s="14">
        <v>429.76080000000002</v>
      </c>
      <c r="N137" s="14"/>
      <c r="O137" s="14">
        <v>5.5835999999999997</v>
      </c>
      <c r="P137" s="14"/>
      <c r="Q137" s="14">
        <v>3.0204</v>
      </c>
      <c r="R137" s="14">
        <v>0.70799999999999996</v>
      </c>
      <c r="S137" s="14">
        <v>33.613999999999997</v>
      </c>
      <c r="T137" s="14">
        <v>17.749000000000002</v>
      </c>
      <c r="U137" s="14"/>
      <c r="V137" s="14"/>
      <c r="W137" s="14"/>
      <c r="X137" s="14"/>
      <c r="Y137" s="14"/>
      <c r="Z137" s="14"/>
      <c r="AA137" s="14"/>
      <c r="AB137" s="122"/>
      <c r="AN137" s="98"/>
      <c r="AO137" s="67"/>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48">
        <f>COUNTA($AN$3:$AN$137)+COUNTBLANK($AN$3:$AN$137)</f>
        <v>135</v>
      </c>
      <c r="AO138" s="49" t="s">
        <v>4171</v>
      </c>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50">
        <f>COUNTIF($AN$3:$AN$137,"p")</f>
        <v>0</v>
      </c>
      <c r="AO139" s="51" t="s">
        <v>808</v>
      </c>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50">
        <f>COUNTIF($AN$3:$AN$137,"n")</f>
        <v>94</v>
      </c>
      <c r="AO140" s="51" t="s">
        <v>810</v>
      </c>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50">
        <f>COUNTIF($AN$3:$AN$137,"m")</f>
        <v>0</v>
      </c>
      <c r="AO141" s="51" t="s">
        <v>809</v>
      </c>
    </row>
    <row r="142" spans="1:41" s="67" customFormat="1" ht="15" thickBo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52">
        <f>COUNTIF($AN$3:$AN$137,"l")</f>
        <v>1</v>
      </c>
      <c r="AO142" s="53" t="s">
        <v>12971</v>
      </c>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25.xml><?xml version="1.0" encoding="utf-8"?>
<worksheet xmlns="http://schemas.openxmlformats.org/spreadsheetml/2006/main" xmlns:r="http://schemas.openxmlformats.org/officeDocument/2006/relationships">
  <dimension ref="A1:AO196"/>
  <sheetViews>
    <sheetView zoomScale="85" zoomScaleNormal="85" workbookViewId="0">
      <selection activeCell="H2" sqref="H2"/>
    </sheetView>
  </sheetViews>
  <sheetFormatPr defaultColWidth="11.5546875" defaultRowHeight="14.4"/>
  <cols>
    <col min="1" max="1" width="2.6640625" customWidth="1"/>
    <col min="2" max="2" width="5.33203125" customWidth="1"/>
    <col min="3" max="3" width="4.44140625" customWidth="1"/>
    <col min="4" max="5" width="8.5546875" customWidth="1"/>
    <col min="6" max="6" width="3.6640625" customWidth="1"/>
    <col min="7" max="7" width="8.6640625" customWidth="1"/>
    <col min="8" max="8" width="31.33203125"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6.6640625" customWidth="1"/>
    <col min="20" max="20" width="11.44140625" customWidth="1"/>
    <col min="21" max="27" width="11.44140625" style="20" customWidth="1"/>
    <col min="28" max="28" width="6.44140625" style="12" customWidth="1"/>
    <col min="29" max="30" width="17.33203125" style="20" customWidth="1"/>
    <col min="31" max="31" width="6.6640625" style="20" customWidth="1"/>
    <col min="32" max="32" width="10.88671875" style="20" customWidth="1"/>
    <col min="33" max="33" width="4.88671875" style="20" customWidth="1"/>
    <col min="34" max="34" width="10.88671875" style="20" customWidth="1"/>
    <col min="35" max="35" width="5.4414062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9799</v>
      </c>
      <c r="B3" s="4">
        <v>2012</v>
      </c>
      <c r="C3" s="4" t="s">
        <v>11504</v>
      </c>
      <c r="D3" s="4" t="s">
        <v>11505</v>
      </c>
      <c r="E3" s="4" t="s">
        <v>3</v>
      </c>
      <c r="F3" s="4">
        <v>1</v>
      </c>
      <c r="G3" s="4" t="s">
        <v>11506</v>
      </c>
      <c r="H3" s="4" t="s">
        <v>11507</v>
      </c>
      <c r="I3" s="4" t="s">
        <v>6</v>
      </c>
      <c r="J3" s="4" t="s">
        <v>476</v>
      </c>
      <c r="K3" s="4">
        <v>105</v>
      </c>
      <c r="L3" s="4" t="s">
        <v>8</v>
      </c>
      <c r="M3" s="4">
        <v>0</v>
      </c>
      <c r="N3" s="4">
        <v>0</v>
      </c>
      <c r="O3" s="4">
        <v>0</v>
      </c>
      <c r="P3" s="4">
        <v>0</v>
      </c>
      <c r="Q3" s="4">
        <v>0</v>
      </c>
      <c r="R3" s="4">
        <v>0</v>
      </c>
      <c r="S3" s="4">
        <v>0</v>
      </c>
      <c r="T3" s="4">
        <v>0</v>
      </c>
      <c r="U3" s="4"/>
      <c r="V3" s="4"/>
      <c r="W3" s="4"/>
      <c r="X3" s="4"/>
      <c r="Y3" s="4"/>
      <c r="Z3" s="4"/>
      <c r="AA3" s="4"/>
      <c r="AB3" s="28" t="str">
        <f>[1]SI!B$90</f>
        <v>1.(c)</v>
      </c>
      <c r="AC3" s="31" t="str">
        <f>[1]SI!C$90</f>
        <v>Termoelektrarna Šoštanj d.o.o.</v>
      </c>
      <c r="AD3" s="31" t="str">
        <f>[1]SI!D$90</f>
        <v>Termoelektrarna Šoštanj d.o.o.</v>
      </c>
      <c r="AE3" s="31">
        <f>[1]SI!E$90</f>
        <v>7125</v>
      </c>
      <c r="AF3" s="31" t="str">
        <f>[1]SI!F$90</f>
        <v>Cesta Lole Ribarja</v>
      </c>
      <c r="AG3" s="31" t="str">
        <f>[1]SI!G$90</f>
        <v>18</v>
      </c>
      <c r="AH3" s="31" t="str">
        <f>[1]SI!H$90</f>
        <v>Šoštanj</v>
      </c>
      <c r="AI3" s="31" t="str">
        <f>[1]SI!I$90</f>
        <v>3310</v>
      </c>
      <c r="AJ3" s="31">
        <f>[1]SI!J$90</f>
        <v>7010</v>
      </c>
      <c r="AK3" s="31">
        <f>[1]SI!K$90</f>
        <v>4000</v>
      </c>
      <c r="AL3" s="31">
        <f>[1]SI!L$90</f>
        <v>182</v>
      </c>
      <c r="AM3" s="31">
        <f>[1]SI!M$90</f>
        <v>4550</v>
      </c>
      <c r="AN3" s="42" t="s">
        <v>810</v>
      </c>
      <c r="AO3" s="31"/>
    </row>
    <row r="4" spans="1:41" s="24" customFormat="1">
      <c r="A4" s="4" t="s">
        <v>9799</v>
      </c>
      <c r="B4" s="4">
        <v>2012</v>
      </c>
      <c r="C4" s="4" t="s">
        <v>11508</v>
      </c>
      <c r="D4" s="4" t="s">
        <v>11509</v>
      </c>
      <c r="E4" s="4" t="s">
        <v>11</v>
      </c>
      <c r="F4" s="4">
        <v>2</v>
      </c>
      <c r="G4" s="4" t="s">
        <v>11510</v>
      </c>
      <c r="H4" s="4" t="s">
        <v>11507</v>
      </c>
      <c r="I4" s="4" t="s">
        <v>6</v>
      </c>
      <c r="J4" s="4" t="s">
        <v>476</v>
      </c>
      <c r="K4" s="4">
        <v>1095</v>
      </c>
      <c r="L4" s="4" t="s">
        <v>8</v>
      </c>
      <c r="M4" s="4">
        <v>0</v>
      </c>
      <c r="N4" s="4">
        <v>19313</v>
      </c>
      <c r="O4" s="4">
        <v>13.77</v>
      </c>
      <c r="P4" s="4">
        <v>0</v>
      </c>
      <c r="Q4" s="4">
        <v>0</v>
      </c>
      <c r="R4" s="4">
        <v>1809.0003000000002</v>
      </c>
      <c r="S4" s="4">
        <v>3259.0006000000003</v>
      </c>
      <c r="T4" s="4">
        <v>138.99994899999999</v>
      </c>
      <c r="U4" s="4"/>
      <c r="V4" s="4"/>
      <c r="W4" s="4"/>
      <c r="X4" s="4"/>
      <c r="Y4" s="4"/>
      <c r="Z4" s="4"/>
      <c r="AA4" s="4"/>
      <c r="AB4" s="28" t="str">
        <f>[1]SI!B$90</f>
        <v>1.(c)</v>
      </c>
      <c r="AC4" s="31" t="str">
        <f>[1]SI!C$90</f>
        <v>Termoelektrarna Šoštanj d.o.o.</v>
      </c>
      <c r="AD4" s="31" t="str">
        <f>[1]SI!D$90</f>
        <v>Termoelektrarna Šoštanj d.o.o.</v>
      </c>
      <c r="AE4" s="31">
        <f>[1]SI!E$90</f>
        <v>7125</v>
      </c>
      <c r="AF4" s="31" t="str">
        <f>[1]SI!F$90</f>
        <v>Cesta Lole Ribarja</v>
      </c>
      <c r="AG4" s="31" t="str">
        <f>[1]SI!G$90</f>
        <v>18</v>
      </c>
      <c r="AH4" s="31" t="str">
        <f>[1]SI!H$90</f>
        <v>Šoštanj</v>
      </c>
      <c r="AI4" s="31" t="str">
        <f>[1]SI!I$90</f>
        <v>3310</v>
      </c>
      <c r="AJ4" s="31">
        <f>[1]SI!J$90</f>
        <v>7010</v>
      </c>
      <c r="AK4" s="31">
        <f>[1]SI!K$90</f>
        <v>4000</v>
      </c>
      <c r="AL4" s="31">
        <f>[1]SI!L$90</f>
        <v>182</v>
      </c>
      <c r="AM4" s="31">
        <f>[1]SI!M$90</f>
        <v>4550</v>
      </c>
      <c r="AN4" s="42" t="s">
        <v>810</v>
      </c>
      <c r="AO4" s="31"/>
    </row>
    <row r="5" spans="1:41" s="24" customFormat="1" ht="15.75" customHeight="1">
      <c r="A5" s="4" t="s">
        <v>9799</v>
      </c>
      <c r="B5" s="4">
        <v>2012</v>
      </c>
      <c r="C5" s="4" t="s">
        <v>11511</v>
      </c>
      <c r="D5" s="4" t="s">
        <v>11512</v>
      </c>
      <c r="E5" s="4" t="s">
        <v>18</v>
      </c>
      <c r="F5" s="4">
        <v>3</v>
      </c>
      <c r="G5" s="4" t="s">
        <v>11513</v>
      </c>
      <c r="H5" s="4" t="s">
        <v>11507</v>
      </c>
      <c r="I5" s="4" t="s">
        <v>6</v>
      </c>
      <c r="J5" s="4" t="s">
        <v>476</v>
      </c>
      <c r="K5" s="4">
        <v>920</v>
      </c>
      <c r="L5" s="4" t="s">
        <v>8</v>
      </c>
      <c r="M5" s="4">
        <v>0</v>
      </c>
      <c r="N5" s="4">
        <v>22496.27</v>
      </c>
      <c r="O5" s="4">
        <v>7.39</v>
      </c>
      <c r="P5" s="4">
        <v>0</v>
      </c>
      <c r="Q5" s="4">
        <v>0</v>
      </c>
      <c r="R5" s="4">
        <v>2189</v>
      </c>
      <c r="S5" s="4">
        <v>3693</v>
      </c>
      <c r="T5" s="4">
        <v>88</v>
      </c>
      <c r="U5" s="4"/>
      <c r="V5" s="4"/>
      <c r="W5" s="4"/>
      <c r="X5" s="4"/>
      <c r="Y5" s="4"/>
      <c r="Z5" s="4"/>
      <c r="AA5" s="4"/>
      <c r="AB5" s="28" t="str">
        <f>[1]SI!B$90</f>
        <v>1.(c)</v>
      </c>
      <c r="AC5" s="31" t="str">
        <f>[1]SI!C$90</f>
        <v>Termoelektrarna Šoštanj d.o.o.</v>
      </c>
      <c r="AD5" s="31" t="str">
        <f>[1]SI!D$90</f>
        <v>Termoelektrarna Šoštanj d.o.o.</v>
      </c>
      <c r="AE5" s="31">
        <f>[1]SI!E$90</f>
        <v>7125</v>
      </c>
      <c r="AF5" s="31" t="str">
        <f>[1]SI!F$90</f>
        <v>Cesta Lole Ribarja</v>
      </c>
      <c r="AG5" s="31" t="str">
        <f>[1]SI!G$90</f>
        <v>18</v>
      </c>
      <c r="AH5" s="31" t="str">
        <f>[1]SI!H$90</f>
        <v>Šoštanj</v>
      </c>
      <c r="AI5" s="31" t="str">
        <f>[1]SI!I$90</f>
        <v>3310</v>
      </c>
      <c r="AJ5" s="31">
        <f>[1]SI!J$90</f>
        <v>7010</v>
      </c>
      <c r="AK5" s="31">
        <f>[1]SI!K$90</f>
        <v>4000</v>
      </c>
      <c r="AL5" s="31">
        <f>[1]SI!L$90</f>
        <v>182</v>
      </c>
      <c r="AM5" s="31">
        <f>[1]SI!M$90</f>
        <v>4550</v>
      </c>
      <c r="AN5" s="42" t="s">
        <v>810</v>
      </c>
      <c r="AO5" s="31"/>
    </row>
    <row r="6" spans="1:41" s="24" customFormat="1">
      <c r="A6" s="4" t="s">
        <v>9799</v>
      </c>
      <c r="B6" s="4">
        <v>2012</v>
      </c>
      <c r="C6" s="4" t="s">
        <v>11514</v>
      </c>
      <c r="D6" s="4" t="s">
        <v>11515</v>
      </c>
      <c r="E6" s="4" t="s">
        <v>24</v>
      </c>
      <c r="F6" s="4">
        <v>4</v>
      </c>
      <c r="G6" s="4" t="s">
        <v>11516</v>
      </c>
      <c r="H6" s="4" t="s">
        <v>11517</v>
      </c>
      <c r="I6" s="4" t="s">
        <v>6</v>
      </c>
      <c r="J6" s="4" t="s">
        <v>15</v>
      </c>
      <c r="K6" s="4">
        <v>481</v>
      </c>
      <c r="L6" s="4" t="s">
        <v>8</v>
      </c>
      <c r="M6" s="4">
        <v>753.1</v>
      </c>
      <c r="N6" s="4">
        <v>6911.4000000000005</v>
      </c>
      <c r="O6" s="4">
        <v>7.2</v>
      </c>
      <c r="P6" s="4">
        <v>0</v>
      </c>
      <c r="Q6" s="4">
        <v>0</v>
      </c>
      <c r="R6" s="4">
        <v>419</v>
      </c>
      <c r="S6" s="4">
        <v>998</v>
      </c>
      <c r="T6" s="4">
        <v>20.990000000000002</v>
      </c>
      <c r="U6" s="4"/>
      <c r="V6" s="4"/>
      <c r="W6" s="4"/>
      <c r="X6" s="4"/>
      <c r="Y6" s="4"/>
      <c r="Z6" s="4"/>
      <c r="AA6" s="4"/>
      <c r="AB6" s="28" t="str">
        <f>[1]SI!B$12</f>
        <v>1.(c)</v>
      </c>
      <c r="AC6" s="31" t="str">
        <f>[1]SI!C$12</f>
        <v>Termoelektrarna Toplarna Ljubljana, d.o.o.</v>
      </c>
      <c r="AD6" s="31" t="str">
        <f>[1]SI!D$12</f>
        <v>Termoelektrarna Toplarna Ljubljana, d.o.o.</v>
      </c>
      <c r="AE6" s="31">
        <f>[1]SI!E$12</f>
        <v>7229</v>
      </c>
      <c r="AF6" s="31" t="str">
        <f>[1]SI!F$12</f>
        <v>Toplarniška ulica</v>
      </c>
      <c r="AG6" s="31" t="str">
        <f>[1]SI!G$12</f>
        <v>19</v>
      </c>
      <c r="AH6" s="31" t="str">
        <f>[1]SI!H$12</f>
        <v>Ljubljana</v>
      </c>
      <c r="AI6" s="31" t="str">
        <f>[1]SI!I$12</f>
        <v>1000</v>
      </c>
      <c r="AJ6" s="31">
        <f>[1]SI!J$12</f>
        <v>998</v>
      </c>
      <c r="AK6" s="31">
        <f>[1]SI!K$12</f>
        <v>419</v>
      </c>
      <c r="AL6" s="31">
        <f>[1]SI!L$12</f>
        <v>0</v>
      </c>
      <c r="AM6" s="31">
        <f>[1]SI!M$12</f>
        <v>750</v>
      </c>
      <c r="AN6" s="42" t="s">
        <v>808</v>
      </c>
      <c r="AO6" s="31"/>
    </row>
    <row r="7" spans="1:41" s="24" customFormat="1">
      <c r="A7" s="4" t="s">
        <v>9799</v>
      </c>
      <c r="B7" s="4">
        <v>2012</v>
      </c>
      <c r="C7" s="4" t="s">
        <v>11518</v>
      </c>
      <c r="D7" s="4" t="s">
        <v>11519</v>
      </c>
      <c r="E7" s="4" t="s">
        <v>31</v>
      </c>
      <c r="F7" s="4">
        <v>5</v>
      </c>
      <c r="G7" s="4" t="s">
        <v>11520</v>
      </c>
      <c r="H7" s="4" t="s">
        <v>11517</v>
      </c>
      <c r="I7" s="4" t="s">
        <v>6</v>
      </c>
      <c r="J7" s="4" t="s">
        <v>202</v>
      </c>
      <c r="K7" s="4">
        <v>132</v>
      </c>
      <c r="L7" s="4" t="s">
        <v>8</v>
      </c>
      <c r="M7" s="4">
        <v>0</v>
      </c>
      <c r="N7" s="4">
        <v>0</v>
      </c>
      <c r="O7" s="4">
        <v>0</v>
      </c>
      <c r="P7" s="4">
        <v>0</v>
      </c>
      <c r="Q7" s="4">
        <v>0</v>
      </c>
      <c r="R7" s="4">
        <v>0</v>
      </c>
      <c r="S7" s="4">
        <v>0</v>
      </c>
      <c r="T7" s="4">
        <v>0</v>
      </c>
      <c r="U7" s="4"/>
      <c r="V7" s="4"/>
      <c r="W7" s="4"/>
      <c r="X7" s="4"/>
      <c r="Y7" s="4"/>
      <c r="Z7" s="4"/>
      <c r="AA7" s="4"/>
      <c r="AB7" s="28" t="str">
        <f>[1]SI!B$12</f>
        <v>1.(c)</v>
      </c>
      <c r="AC7" s="31" t="str">
        <f>[1]SI!C$12</f>
        <v>Termoelektrarna Toplarna Ljubljana, d.o.o.</v>
      </c>
      <c r="AD7" s="31" t="str">
        <f>[1]SI!D$12</f>
        <v>Termoelektrarna Toplarna Ljubljana, d.o.o.</v>
      </c>
      <c r="AE7" s="31">
        <f>[1]SI!E$12</f>
        <v>7229</v>
      </c>
      <c r="AF7" s="31" t="str">
        <f>[1]SI!F$12</f>
        <v>Toplarniška ulica</v>
      </c>
      <c r="AG7" s="31" t="str">
        <f>[1]SI!G$12</f>
        <v>19</v>
      </c>
      <c r="AH7" s="31" t="str">
        <f>[1]SI!H$12</f>
        <v>Ljubljana</v>
      </c>
      <c r="AI7" s="31" t="str">
        <f>[1]SI!I$12</f>
        <v>1000</v>
      </c>
      <c r="AJ7" s="31">
        <f>[1]SI!J$12</f>
        <v>998</v>
      </c>
      <c r="AK7" s="31">
        <f>[1]SI!K$12</f>
        <v>419</v>
      </c>
      <c r="AL7" s="31">
        <f>[1]SI!L$12</f>
        <v>0</v>
      </c>
      <c r="AM7" s="31">
        <f>[1]SI!M$12</f>
        <v>750</v>
      </c>
      <c r="AN7" s="42" t="s">
        <v>808</v>
      </c>
      <c r="AO7" s="31"/>
    </row>
    <row r="8" spans="1:41" s="24" customFormat="1">
      <c r="A8" s="4" t="s">
        <v>9799</v>
      </c>
      <c r="B8" s="4">
        <v>2012</v>
      </c>
      <c r="C8" s="4" t="s">
        <v>11521</v>
      </c>
      <c r="D8" s="4" t="s">
        <v>11522</v>
      </c>
      <c r="E8" s="4" t="s">
        <v>37</v>
      </c>
      <c r="F8" s="4">
        <v>6</v>
      </c>
      <c r="G8" s="4" t="s">
        <v>11523</v>
      </c>
      <c r="H8" s="4" t="s">
        <v>11524</v>
      </c>
      <c r="I8" s="4" t="s">
        <v>6</v>
      </c>
      <c r="J8" s="4" t="s">
        <v>476</v>
      </c>
      <c r="K8" s="4">
        <v>350</v>
      </c>
      <c r="L8" s="4" t="s">
        <v>8</v>
      </c>
      <c r="M8" s="4">
        <v>0</v>
      </c>
      <c r="N8" s="4">
        <v>6289.58</v>
      </c>
      <c r="O8" s="4">
        <v>25.72</v>
      </c>
      <c r="P8" s="4">
        <v>0</v>
      </c>
      <c r="Q8" s="4">
        <v>0</v>
      </c>
      <c r="R8" s="4">
        <v>1743</v>
      </c>
      <c r="S8" s="4">
        <v>1221</v>
      </c>
      <c r="T8" s="4">
        <v>126</v>
      </c>
      <c r="U8" s="4"/>
      <c r="V8" s="4"/>
      <c r="W8" s="4"/>
      <c r="X8" s="4"/>
      <c r="Y8" s="4"/>
      <c r="Z8" s="4"/>
      <c r="AA8" s="4"/>
      <c r="AB8" s="28" t="str">
        <f>[1]SI!B$41</f>
        <v>1.(c)</v>
      </c>
      <c r="AC8" s="31" t="str">
        <f>[1]SI!C$41</f>
        <v>Termoelektrarna Trbovlje, d.o.o.</v>
      </c>
      <c r="AD8" s="31" t="str">
        <f>[1]SI!D$41</f>
        <v>Termoelektrarna Trbovlje, d.o.o.</v>
      </c>
      <c r="AE8" s="31">
        <f>[1]SI!E$41</f>
        <v>7333</v>
      </c>
      <c r="AF8" s="31" t="str">
        <f>[1]SI!F$41</f>
        <v>Ob železnici</v>
      </c>
      <c r="AG8" s="31" t="str">
        <f>[1]SI!G$41</f>
        <v>27</v>
      </c>
      <c r="AH8" s="31" t="str">
        <f>[1]SI!H$41</f>
        <v>Trbovlje</v>
      </c>
      <c r="AI8" s="31" t="str">
        <f>[1]SI!I$41</f>
        <v>1420</v>
      </c>
      <c r="AJ8" s="31">
        <f>[1]SI!J$41</f>
        <v>1220</v>
      </c>
      <c r="AK8" s="31">
        <f>[1]SI!K$41</f>
        <v>1740</v>
      </c>
      <c r="AL8" s="31">
        <f>[1]SI!L$41</f>
        <v>101</v>
      </c>
      <c r="AM8" s="31">
        <f>[1]SI!M$41</f>
        <v>636</v>
      </c>
      <c r="AN8" s="42" t="s">
        <v>808</v>
      </c>
      <c r="AO8" s="31"/>
    </row>
    <row r="9" spans="1:41" s="35" customFormat="1" ht="14.25" customHeight="1">
      <c r="A9" s="1" t="s">
        <v>9799</v>
      </c>
      <c r="B9" s="1">
        <v>2012</v>
      </c>
      <c r="C9" s="1" t="s">
        <v>11525</v>
      </c>
      <c r="D9" s="1" t="s">
        <v>11526</v>
      </c>
      <c r="E9" s="1" t="s">
        <v>41</v>
      </c>
      <c r="F9" s="1">
        <v>7</v>
      </c>
      <c r="G9" s="1" t="s">
        <v>11527</v>
      </c>
      <c r="H9" s="123" t="s">
        <v>11528</v>
      </c>
      <c r="I9" s="1" t="s">
        <v>6</v>
      </c>
      <c r="J9" s="1" t="s">
        <v>202</v>
      </c>
      <c r="K9" s="1">
        <v>286.5</v>
      </c>
      <c r="L9" s="1" t="s">
        <v>8</v>
      </c>
      <c r="M9" s="1">
        <v>0</v>
      </c>
      <c r="N9" s="1">
        <v>0</v>
      </c>
      <c r="O9" s="1">
        <v>0</v>
      </c>
      <c r="P9" s="1">
        <v>0.34</v>
      </c>
      <c r="Q9" s="1">
        <v>0</v>
      </c>
      <c r="R9" s="1">
        <v>1E-4</v>
      </c>
      <c r="S9" s="1">
        <v>3.7699999999999997E-2</v>
      </c>
      <c r="T9" s="1">
        <v>1E-4</v>
      </c>
      <c r="U9" s="1"/>
      <c r="V9" s="1"/>
      <c r="W9" s="1"/>
      <c r="X9" s="1"/>
      <c r="Y9" s="1"/>
      <c r="Z9" s="1"/>
      <c r="AA9" s="1"/>
      <c r="AB9" s="95"/>
      <c r="AC9" s="67"/>
      <c r="AD9" s="67"/>
      <c r="AE9" s="67"/>
      <c r="AF9" s="67"/>
      <c r="AG9" s="67"/>
      <c r="AH9" s="67"/>
      <c r="AI9" s="67"/>
      <c r="AJ9" s="67"/>
      <c r="AK9" s="67"/>
      <c r="AL9" s="67"/>
      <c r="AM9" s="67"/>
      <c r="AN9" s="98"/>
      <c r="AO9" s="67"/>
    </row>
    <row r="10" spans="1:41" s="35" customFormat="1">
      <c r="A10" s="1" t="s">
        <v>9799</v>
      </c>
      <c r="B10" s="1">
        <v>2012</v>
      </c>
      <c r="C10" s="1" t="s">
        <v>11529</v>
      </c>
      <c r="D10" s="1" t="s">
        <v>11530</v>
      </c>
      <c r="E10" s="1" t="s">
        <v>45</v>
      </c>
      <c r="F10" s="1">
        <v>8</v>
      </c>
      <c r="G10" s="1" t="s">
        <v>11531</v>
      </c>
      <c r="H10" s="1" t="s">
        <v>11528</v>
      </c>
      <c r="I10" s="1" t="s">
        <v>6</v>
      </c>
      <c r="J10" s="1" t="s">
        <v>202</v>
      </c>
      <c r="K10" s="1">
        <v>127.5</v>
      </c>
      <c r="L10" s="1" t="s">
        <v>8</v>
      </c>
      <c r="M10" s="1">
        <v>0</v>
      </c>
      <c r="N10" s="1">
        <v>0</v>
      </c>
      <c r="O10" s="1">
        <v>0</v>
      </c>
      <c r="P10" s="1">
        <v>135.99199999999999</v>
      </c>
      <c r="Q10" s="1">
        <v>0</v>
      </c>
      <c r="R10" s="1">
        <v>3.1E-2</v>
      </c>
      <c r="S10" s="1">
        <v>5.0819999999999999</v>
      </c>
      <c r="T10" s="1">
        <v>2.7E-2</v>
      </c>
      <c r="U10" s="1"/>
      <c r="V10" s="1"/>
      <c r="W10" s="1"/>
      <c r="X10" s="1"/>
      <c r="Y10" s="1"/>
      <c r="Z10" s="1"/>
      <c r="AA10" s="1"/>
      <c r="AB10" s="95"/>
      <c r="AC10" s="67"/>
      <c r="AD10" s="67"/>
      <c r="AE10" s="67"/>
      <c r="AF10" s="67"/>
      <c r="AG10" s="67"/>
      <c r="AH10" s="67"/>
      <c r="AI10" s="67"/>
      <c r="AJ10" s="67"/>
      <c r="AK10" s="67"/>
      <c r="AL10" s="67"/>
      <c r="AM10" s="67"/>
      <c r="AN10" s="98"/>
      <c r="AO10" s="67"/>
    </row>
    <row r="11" spans="1:41" s="24" customFormat="1">
      <c r="A11" s="4" t="s">
        <v>9799</v>
      </c>
      <c r="B11" s="4">
        <v>2012</v>
      </c>
      <c r="C11" s="4" t="s">
        <v>11532</v>
      </c>
      <c r="D11" s="4" t="s">
        <v>11533</v>
      </c>
      <c r="E11" s="4" t="s">
        <v>49</v>
      </c>
      <c r="F11" s="4">
        <v>9</v>
      </c>
      <c r="G11" s="4" t="s">
        <v>11534</v>
      </c>
      <c r="H11" s="4" t="s">
        <v>11535</v>
      </c>
      <c r="I11" s="4" t="s">
        <v>6</v>
      </c>
      <c r="J11" s="4" t="s">
        <v>15</v>
      </c>
      <c r="K11" s="4">
        <v>122</v>
      </c>
      <c r="L11" s="4" t="s">
        <v>8</v>
      </c>
      <c r="M11" s="4">
        <v>0</v>
      </c>
      <c r="N11" s="4">
        <v>0</v>
      </c>
      <c r="O11" s="4">
        <v>0</v>
      </c>
      <c r="P11" s="4">
        <v>171.327</v>
      </c>
      <c r="Q11" s="4">
        <v>0</v>
      </c>
      <c r="R11" s="4">
        <v>0</v>
      </c>
      <c r="S11" s="4">
        <v>4.726</v>
      </c>
      <c r="T11" s="4">
        <v>0</v>
      </c>
      <c r="U11" s="4"/>
      <c r="V11" s="4"/>
      <c r="W11" s="4"/>
      <c r="X11" s="4"/>
      <c r="Y11" s="4"/>
      <c r="Z11" s="4"/>
      <c r="AA11" s="4"/>
      <c r="AB11" s="41" t="str">
        <f>[1]SI!B$49</f>
        <v>1.(c)</v>
      </c>
      <c r="AC11" s="24" t="str">
        <f>[1]SI!C$49</f>
        <v>Javno podjetje Energetika Maribor d.o.o.</v>
      </c>
      <c r="AD11" s="24" t="str">
        <f>[1]SI!D$49</f>
        <v>Javno podjetje Energetika Maribor d.o.o.</v>
      </c>
      <c r="AE11" s="24">
        <f>[1]SI!E$49</f>
        <v>23136</v>
      </c>
      <c r="AF11" s="24" t="str">
        <f>[1]SI!F$49</f>
        <v>Jadranska cesta</v>
      </c>
      <c r="AG11" s="24" t="str">
        <f>[1]SI!G$49</f>
        <v>28</v>
      </c>
      <c r="AH11" s="24" t="str">
        <f>[1]SI!H$49</f>
        <v>Maribor</v>
      </c>
      <c r="AI11" s="24" t="str">
        <f>[1]SI!I$49</f>
        <v>2000</v>
      </c>
      <c r="AJ11" s="24">
        <f>[1]SI!J$49</f>
        <v>0</v>
      </c>
      <c r="AK11" s="24">
        <f>[1]SI!K$49</f>
        <v>0</v>
      </c>
      <c r="AL11" s="24">
        <f>[1]SI!L$49</f>
        <v>0</v>
      </c>
      <c r="AM11" s="24">
        <f>[1]SI!M$49</f>
        <v>0</v>
      </c>
      <c r="AN11" s="23" t="s">
        <v>808</v>
      </c>
    </row>
    <row r="12" spans="1:41" s="35" customFormat="1">
      <c r="A12" s="1" t="s">
        <v>9799</v>
      </c>
      <c r="B12" s="1">
        <v>2012</v>
      </c>
      <c r="C12" s="1" t="s">
        <v>11536</v>
      </c>
      <c r="D12" s="1" t="s">
        <v>11537</v>
      </c>
      <c r="E12" s="1" t="s">
        <v>54</v>
      </c>
      <c r="F12" s="1">
        <v>10</v>
      </c>
      <c r="G12" s="1" t="s">
        <v>11538</v>
      </c>
      <c r="H12" s="1" t="s">
        <v>11539</v>
      </c>
      <c r="I12" s="1" t="s">
        <v>11540</v>
      </c>
      <c r="J12" s="1" t="s">
        <v>476</v>
      </c>
      <c r="K12" s="1">
        <v>81.599999999999994</v>
      </c>
      <c r="L12" s="1" t="s">
        <v>27</v>
      </c>
      <c r="M12" s="1">
        <v>0</v>
      </c>
      <c r="N12" s="1">
        <v>0</v>
      </c>
      <c r="O12" s="1">
        <v>5.24</v>
      </c>
      <c r="P12" s="1">
        <v>0</v>
      </c>
      <c r="Q12" s="1">
        <v>0</v>
      </c>
      <c r="R12" s="1">
        <v>0</v>
      </c>
      <c r="S12" s="1">
        <v>1.87</v>
      </c>
      <c r="T12" s="1">
        <v>0</v>
      </c>
      <c r="U12" s="1"/>
      <c r="V12" s="1"/>
      <c r="W12" s="1"/>
      <c r="X12" s="1"/>
      <c r="Y12" s="1"/>
      <c r="Z12" s="1"/>
      <c r="AA12" s="1"/>
      <c r="AB12" s="40"/>
      <c r="AN12" s="37"/>
    </row>
    <row r="13" spans="1:41" s="35" customFormat="1">
      <c r="A13" s="1" t="s">
        <v>9799</v>
      </c>
      <c r="B13" s="1">
        <v>2012</v>
      </c>
      <c r="C13" s="1" t="s">
        <v>11541</v>
      </c>
      <c r="D13" s="1" t="s">
        <v>11542</v>
      </c>
      <c r="E13" s="1" t="s">
        <v>59</v>
      </c>
      <c r="F13" s="1">
        <v>11</v>
      </c>
      <c r="G13" s="1" t="s">
        <v>11543</v>
      </c>
      <c r="H13" s="1" t="s">
        <v>11539</v>
      </c>
      <c r="I13" s="1" t="s">
        <v>11540</v>
      </c>
      <c r="J13" s="1" t="s">
        <v>476</v>
      </c>
      <c r="K13" s="1">
        <v>81.599999999999994</v>
      </c>
      <c r="L13" s="1" t="s">
        <v>27</v>
      </c>
      <c r="M13" s="1">
        <v>0</v>
      </c>
      <c r="N13" s="1">
        <v>0</v>
      </c>
      <c r="O13" s="1">
        <v>1.04</v>
      </c>
      <c r="P13" s="1">
        <v>6</v>
      </c>
      <c r="Q13" s="1">
        <v>0</v>
      </c>
      <c r="R13" s="1">
        <v>0</v>
      </c>
      <c r="S13" s="1">
        <v>1.754</v>
      </c>
      <c r="T13" s="1">
        <v>0</v>
      </c>
      <c r="U13" s="1"/>
      <c r="V13" s="1"/>
      <c r="W13" s="1"/>
      <c r="X13" s="1"/>
      <c r="Y13" s="1"/>
      <c r="Z13" s="1"/>
      <c r="AA13" s="1"/>
      <c r="AB13" s="95"/>
      <c r="AC13" s="67"/>
      <c r="AD13" s="67"/>
      <c r="AE13" s="67"/>
      <c r="AF13" s="67"/>
      <c r="AG13" s="67"/>
      <c r="AH13" s="67"/>
      <c r="AI13" s="67"/>
      <c r="AJ13" s="67"/>
      <c r="AK13" s="67"/>
      <c r="AL13" s="67"/>
      <c r="AM13" s="67"/>
      <c r="AN13" s="98"/>
      <c r="AO13" s="67"/>
    </row>
    <row r="14" spans="1:41" s="35" customFormat="1">
      <c r="A14" s="1" t="s">
        <v>9799</v>
      </c>
      <c r="B14" s="1">
        <v>2012</v>
      </c>
      <c r="C14" s="1" t="s">
        <v>11544</v>
      </c>
      <c r="D14" s="1" t="s">
        <v>11545</v>
      </c>
      <c r="E14" s="1" t="s">
        <v>63</v>
      </c>
      <c r="F14" s="1">
        <v>12</v>
      </c>
      <c r="G14" s="1" t="s">
        <v>11546</v>
      </c>
      <c r="H14" s="1" t="s">
        <v>11539</v>
      </c>
      <c r="I14" s="1" t="s">
        <v>11540</v>
      </c>
      <c r="J14" s="1" t="s">
        <v>476</v>
      </c>
      <c r="K14" s="1">
        <v>81.599999999999994</v>
      </c>
      <c r="L14" s="1" t="s">
        <v>27</v>
      </c>
      <c r="M14" s="1">
        <v>0</v>
      </c>
      <c r="N14" s="1">
        <v>0</v>
      </c>
      <c r="O14" s="1">
        <v>1.49</v>
      </c>
      <c r="P14" s="1">
        <v>6.1</v>
      </c>
      <c r="Q14" s="1">
        <v>0</v>
      </c>
      <c r="R14" s="1">
        <v>0</v>
      </c>
      <c r="S14" s="1">
        <v>2.1019999999999999</v>
      </c>
      <c r="T14" s="1">
        <v>0</v>
      </c>
      <c r="U14" s="1"/>
      <c r="V14" s="1"/>
      <c r="W14" s="1"/>
      <c r="X14" s="1"/>
      <c r="Y14" s="1"/>
      <c r="Z14" s="1"/>
      <c r="AA14" s="1"/>
      <c r="AB14" s="40"/>
      <c r="AN14" s="37"/>
    </row>
    <row r="15" spans="1:41" s="35" customFormat="1">
      <c r="A15" s="1" t="s">
        <v>9799</v>
      </c>
      <c r="B15" s="1">
        <v>2012</v>
      </c>
      <c r="C15" s="1" t="s">
        <v>11547</v>
      </c>
      <c r="D15" s="1" t="s">
        <v>11548</v>
      </c>
      <c r="E15" s="1" t="s">
        <v>69</v>
      </c>
      <c r="F15" s="1">
        <v>13</v>
      </c>
      <c r="G15" s="1" t="s">
        <v>11549</v>
      </c>
      <c r="H15" s="1" t="s">
        <v>11539</v>
      </c>
      <c r="I15" s="1" t="s">
        <v>11540</v>
      </c>
      <c r="J15" s="1" t="s">
        <v>476</v>
      </c>
      <c r="K15" s="1">
        <v>349</v>
      </c>
      <c r="L15" s="1" t="s">
        <v>27</v>
      </c>
      <c r="M15" s="1">
        <v>0</v>
      </c>
      <c r="N15" s="1">
        <v>0</v>
      </c>
      <c r="O15" s="1">
        <v>25.59</v>
      </c>
      <c r="P15" s="1">
        <v>61.18</v>
      </c>
      <c r="Q15" s="1">
        <v>0</v>
      </c>
      <c r="R15" s="1">
        <v>0.30299999999999999</v>
      </c>
      <c r="S15" s="1">
        <v>6.0410000000000004</v>
      </c>
      <c r="T15" s="1">
        <v>0</v>
      </c>
      <c r="U15" s="1"/>
      <c r="V15" s="1"/>
      <c r="W15" s="1"/>
      <c r="X15" s="1"/>
      <c r="Y15" s="1"/>
      <c r="Z15" s="1"/>
      <c r="AA15" s="1"/>
      <c r="AB15" s="95"/>
      <c r="AC15" s="67"/>
      <c r="AD15" s="67"/>
      <c r="AE15" s="67"/>
      <c r="AF15" s="67"/>
      <c r="AG15" s="67"/>
      <c r="AH15" s="67"/>
      <c r="AI15" s="67"/>
      <c r="AJ15" s="67"/>
      <c r="AK15" s="67"/>
      <c r="AL15" s="67"/>
      <c r="AM15" s="67"/>
      <c r="AN15" s="98"/>
      <c r="AO15" s="67"/>
    </row>
    <row r="16" spans="1:41" s="35" customFormat="1">
      <c r="A16" s="1" t="s">
        <v>9799</v>
      </c>
      <c r="B16" s="1">
        <v>2012</v>
      </c>
      <c r="C16" s="1" t="s">
        <v>11550</v>
      </c>
      <c r="D16" s="1" t="s">
        <v>11551</v>
      </c>
      <c r="E16" s="1" t="s">
        <v>75</v>
      </c>
      <c r="F16" s="1">
        <v>14</v>
      </c>
      <c r="G16" s="1" t="s">
        <v>11552</v>
      </c>
      <c r="H16" s="1" t="s">
        <v>11539</v>
      </c>
      <c r="I16" s="1" t="s">
        <v>11540</v>
      </c>
      <c r="J16" s="1" t="s">
        <v>476</v>
      </c>
      <c r="K16" s="1">
        <v>349</v>
      </c>
      <c r="L16" s="1" t="s">
        <v>27</v>
      </c>
      <c r="M16" s="1">
        <v>0</v>
      </c>
      <c r="N16" s="1">
        <v>0</v>
      </c>
      <c r="O16" s="1">
        <v>8.0299999999999994</v>
      </c>
      <c r="P16" s="1">
        <v>22.15</v>
      </c>
      <c r="Q16" s="1">
        <v>0</v>
      </c>
      <c r="R16" s="1">
        <v>8.3000000000000004E-2</v>
      </c>
      <c r="S16" s="1">
        <v>2.1850000000000001</v>
      </c>
      <c r="T16" s="1">
        <v>0</v>
      </c>
      <c r="U16" s="1"/>
      <c r="V16" s="1"/>
      <c r="W16" s="1"/>
      <c r="X16" s="1"/>
      <c r="Y16" s="1"/>
      <c r="Z16" s="1"/>
      <c r="AA16" s="1"/>
      <c r="AB16" s="95"/>
      <c r="AC16" s="67"/>
      <c r="AD16" s="67"/>
      <c r="AE16" s="67"/>
      <c r="AF16" s="67"/>
      <c r="AG16" s="67"/>
      <c r="AH16" s="67"/>
      <c r="AI16" s="67"/>
      <c r="AJ16" s="67"/>
      <c r="AK16" s="67"/>
      <c r="AL16" s="67"/>
      <c r="AM16" s="67"/>
      <c r="AN16" s="98"/>
      <c r="AO16" s="67"/>
    </row>
    <row r="17" spans="1:41" s="24" customFormat="1">
      <c r="A17" s="4" t="s">
        <v>9799</v>
      </c>
      <c r="B17" s="4">
        <v>2012</v>
      </c>
      <c r="C17" s="4" t="s">
        <v>11553</v>
      </c>
      <c r="D17" s="4" t="s">
        <v>11554</v>
      </c>
      <c r="E17" s="4" t="s">
        <v>80</v>
      </c>
      <c r="F17" s="4">
        <v>15</v>
      </c>
      <c r="G17" s="4" t="s">
        <v>11555</v>
      </c>
      <c r="H17" s="4" t="s">
        <v>11507</v>
      </c>
      <c r="I17" s="4" t="s">
        <v>34</v>
      </c>
      <c r="J17" s="4" t="s">
        <v>15</v>
      </c>
      <c r="K17" s="4">
        <v>120</v>
      </c>
      <c r="L17" s="4" t="s">
        <v>27</v>
      </c>
      <c r="M17" s="4">
        <v>0</v>
      </c>
      <c r="N17" s="4">
        <v>0</v>
      </c>
      <c r="O17" s="4">
        <v>0</v>
      </c>
      <c r="P17" s="4">
        <v>892.03</v>
      </c>
      <c r="Q17" s="4">
        <v>0</v>
      </c>
      <c r="R17" s="4">
        <v>0.39600000000000002</v>
      </c>
      <c r="S17" s="4">
        <v>33.9</v>
      </c>
      <c r="T17" s="4">
        <v>0.313</v>
      </c>
      <c r="U17" s="4"/>
      <c r="V17" s="4"/>
      <c r="W17" s="4"/>
      <c r="X17" s="4"/>
      <c r="Y17" s="4"/>
      <c r="Z17" s="4"/>
      <c r="AA17" s="4"/>
      <c r="AB17" s="28" t="str">
        <f>[1]SI!B$90</f>
        <v>1.(c)</v>
      </c>
      <c r="AC17" s="31" t="str">
        <f>[1]SI!C$90</f>
        <v>Termoelektrarna Šoštanj d.o.o.</v>
      </c>
      <c r="AD17" s="31" t="str">
        <f>[1]SI!D$90</f>
        <v>Termoelektrarna Šoštanj d.o.o.</v>
      </c>
      <c r="AE17" s="31">
        <f>[1]SI!E$90</f>
        <v>7125</v>
      </c>
      <c r="AF17" s="31" t="str">
        <f>[1]SI!F$90</f>
        <v>Cesta Lole Ribarja</v>
      </c>
      <c r="AG17" s="31" t="str">
        <f>[1]SI!G$90</f>
        <v>18</v>
      </c>
      <c r="AH17" s="31" t="str">
        <f>[1]SI!H$90</f>
        <v>Šoštanj</v>
      </c>
      <c r="AI17" s="31" t="str">
        <f>[1]SI!I$90</f>
        <v>3310</v>
      </c>
      <c r="AJ17" s="31">
        <f>[1]SI!J$90</f>
        <v>7010</v>
      </c>
      <c r="AK17" s="31">
        <f>[1]SI!K$90</f>
        <v>4000</v>
      </c>
      <c r="AL17" s="31">
        <f>[1]SI!L$90</f>
        <v>182</v>
      </c>
      <c r="AM17" s="31">
        <f>[1]SI!M$90</f>
        <v>4550</v>
      </c>
      <c r="AN17" s="42" t="s">
        <v>810</v>
      </c>
      <c r="AO17" s="31"/>
    </row>
    <row r="18" spans="1:41" s="24" customFormat="1">
      <c r="A18" s="4" t="s">
        <v>9799</v>
      </c>
      <c r="B18" s="4">
        <v>2012</v>
      </c>
      <c r="C18" s="4" t="s">
        <v>11556</v>
      </c>
      <c r="D18" s="4" t="s">
        <v>11557</v>
      </c>
      <c r="E18" s="4" t="s">
        <v>84</v>
      </c>
      <c r="F18" s="4">
        <v>16</v>
      </c>
      <c r="G18" s="4" t="s">
        <v>11558</v>
      </c>
      <c r="H18" s="4" t="s">
        <v>11507</v>
      </c>
      <c r="I18" s="4" t="s">
        <v>34</v>
      </c>
      <c r="J18" s="4" t="s">
        <v>15</v>
      </c>
      <c r="K18" s="4">
        <v>120</v>
      </c>
      <c r="L18" s="4" t="s">
        <v>27</v>
      </c>
      <c r="M18" s="4">
        <v>0</v>
      </c>
      <c r="N18" s="4">
        <v>0</v>
      </c>
      <c r="O18" s="4">
        <v>0</v>
      </c>
      <c r="P18" s="4">
        <v>1001.53</v>
      </c>
      <c r="Q18" s="4">
        <v>0</v>
      </c>
      <c r="R18" s="4">
        <v>0.443</v>
      </c>
      <c r="S18" s="4">
        <v>24.1</v>
      </c>
      <c r="T18" s="4">
        <v>0.223</v>
      </c>
      <c r="U18" s="4"/>
      <c r="V18" s="4"/>
      <c r="W18" s="4"/>
      <c r="X18" s="4"/>
      <c r="Y18" s="4"/>
      <c r="Z18" s="4"/>
      <c r="AA18" s="4"/>
      <c r="AB18" s="28" t="str">
        <f>[1]SI!B$90</f>
        <v>1.(c)</v>
      </c>
      <c r="AC18" s="31" t="str">
        <f>[1]SI!C$90</f>
        <v>Termoelektrarna Šoštanj d.o.o.</v>
      </c>
      <c r="AD18" s="31" t="str">
        <f>[1]SI!D$90</f>
        <v>Termoelektrarna Šoštanj d.o.o.</v>
      </c>
      <c r="AE18" s="31">
        <f>[1]SI!E$90</f>
        <v>7125</v>
      </c>
      <c r="AF18" s="31" t="str">
        <f>[1]SI!F$90</f>
        <v>Cesta Lole Ribarja</v>
      </c>
      <c r="AG18" s="31" t="str">
        <f>[1]SI!G$90</f>
        <v>18</v>
      </c>
      <c r="AH18" s="31" t="str">
        <f>[1]SI!H$90</f>
        <v>Šoštanj</v>
      </c>
      <c r="AI18" s="31" t="str">
        <f>[1]SI!I$90</f>
        <v>3310</v>
      </c>
      <c r="AJ18" s="31">
        <f>[1]SI!J$90</f>
        <v>7010</v>
      </c>
      <c r="AK18" s="31">
        <f>[1]SI!K$90</f>
        <v>4000</v>
      </c>
      <c r="AL18" s="31">
        <f>[1]SI!L$90</f>
        <v>182</v>
      </c>
      <c r="AM18" s="31">
        <f>[1]SI!M$90</f>
        <v>4550</v>
      </c>
      <c r="AN18" s="42" t="s">
        <v>810</v>
      </c>
      <c r="AO18" s="31"/>
    </row>
    <row r="19" spans="1:41" s="24" customFormat="1">
      <c r="A19" s="4" t="s">
        <v>9799</v>
      </c>
      <c r="B19" s="4">
        <v>2012</v>
      </c>
      <c r="C19" s="4" t="s">
        <v>11559</v>
      </c>
      <c r="D19" s="4" t="s">
        <v>11560</v>
      </c>
      <c r="E19" s="4" t="s">
        <v>88</v>
      </c>
      <c r="F19" s="4">
        <v>17</v>
      </c>
      <c r="G19" s="4" t="s">
        <v>11561</v>
      </c>
      <c r="H19" s="4" t="s">
        <v>11562</v>
      </c>
      <c r="I19" s="4" t="s">
        <v>6</v>
      </c>
      <c r="J19" s="4" t="s">
        <v>470</v>
      </c>
      <c r="K19" s="4">
        <v>56</v>
      </c>
      <c r="L19" s="4" t="s">
        <v>8</v>
      </c>
      <c r="M19" s="4">
        <v>181.22</v>
      </c>
      <c r="N19" s="4">
        <v>1282.1500000000001</v>
      </c>
      <c r="O19" s="4">
        <v>3.24</v>
      </c>
      <c r="P19" s="4">
        <v>0</v>
      </c>
      <c r="Q19" s="4">
        <v>0</v>
      </c>
      <c r="R19" s="4">
        <v>124.389</v>
      </c>
      <c r="S19" s="4">
        <v>263.92</v>
      </c>
      <c r="T19" s="4">
        <v>8.532</v>
      </c>
      <c r="U19" s="4"/>
      <c r="V19" s="4"/>
      <c r="W19" s="4"/>
      <c r="X19" s="4"/>
      <c r="Y19" s="4"/>
      <c r="Z19" s="4"/>
      <c r="AA19" s="4"/>
      <c r="AB19" s="28" t="str">
        <f>[1]SI!B$128</f>
        <v>6.(b)</v>
      </c>
      <c r="AC19" s="31" t="str">
        <f>[1]SI!C$128</f>
        <v>VIPAP VIDEM KRŠKO d.d.</v>
      </c>
      <c r="AD19" s="31" t="str">
        <f>[1]SI!D$128</f>
        <v>VIPAP VIDEM KRŠKO d.d.</v>
      </c>
      <c r="AE19" s="31">
        <f>[1]SI!E$128</f>
        <v>7784</v>
      </c>
      <c r="AF19" s="31" t="str">
        <f>[1]SI!F$128</f>
        <v>Tovarniška</v>
      </c>
      <c r="AG19" s="31" t="str">
        <f>[1]SI!G$128</f>
        <v>18</v>
      </c>
      <c r="AH19" s="31" t="str">
        <f>[1]SI!H$128</f>
        <v>Krško</v>
      </c>
      <c r="AI19" s="31" t="str">
        <f>[1]SI!I$128</f>
        <v>8270</v>
      </c>
      <c r="AJ19" s="31">
        <f>[1]SI!J$128</f>
        <v>318</v>
      </c>
      <c r="AK19" s="31">
        <f>[1]SI!K$128</f>
        <v>0</v>
      </c>
      <c r="AL19" s="31">
        <f>[1]SI!L$128</f>
        <v>0</v>
      </c>
      <c r="AM19" s="31">
        <f>[1]SI!M$128</f>
        <v>193</v>
      </c>
      <c r="AN19" s="42" t="s">
        <v>808</v>
      </c>
      <c r="AO19" s="31"/>
    </row>
    <row r="20" spans="1:41" s="45" customFormat="1" ht="15" thickBot="1">
      <c r="A20" s="33" t="s">
        <v>9799</v>
      </c>
      <c r="B20" s="33">
        <v>2012</v>
      </c>
      <c r="C20" s="33" t="s">
        <v>11563</v>
      </c>
      <c r="D20" s="33" t="s">
        <v>11564</v>
      </c>
      <c r="E20" s="33" t="s">
        <v>94</v>
      </c>
      <c r="F20" s="33">
        <v>18</v>
      </c>
      <c r="G20" s="33" t="s">
        <v>11565</v>
      </c>
      <c r="H20" s="33" t="s">
        <v>11562</v>
      </c>
      <c r="I20" s="33" t="s">
        <v>14</v>
      </c>
      <c r="J20" s="33" t="s">
        <v>470</v>
      </c>
      <c r="K20" s="33">
        <v>60.7</v>
      </c>
      <c r="L20" s="33" t="s">
        <v>8</v>
      </c>
      <c r="M20" s="33">
        <v>0</v>
      </c>
      <c r="N20" s="33">
        <v>0</v>
      </c>
      <c r="O20" s="33">
        <v>4.7</v>
      </c>
      <c r="P20" s="33">
        <v>10.5</v>
      </c>
      <c r="Q20" s="33">
        <v>0</v>
      </c>
      <c r="R20" s="33">
        <v>3.0000000000000001E-3</v>
      </c>
      <c r="S20" s="33">
        <v>0.64500000000000002</v>
      </c>
      <c r="T20" s="33">
        <v>2E-3</v>
      </c>
      <c r="U20" s="33"/>
      <c r="V20" s="33"/>
      <c r="W20" s="33"/>
      <c r="X20" s="33"/>
      <c r="Y20" s="33"/>
      <c r="Z20" s="33"/>
      <c r="AA20" s="33"/>
      <c r="AB20" s="34" t="str">
        <f>[1]SI!B$128</f>
        <v>6.(b)</v>
      </c>
      <c r="AC20" s="32" t="str">
        <f>[1]SI!C$128</f>
        <v>VIPAP VIDEM KRŠKO d.d.</v>
      </c>
      <c r="AD20" s="32" t="str">
        <f>[1]SI!D$128</f>
        <v>VIPAP VIDEM KRŠKO d.d.</v>
      </c>
      <c r="AE20" s="32">
        <f>[1]SI!E$128</f>
        <v>7784</v>
      </c>
      <c r="AF20" s="32" t="str">
        <f>[1]SI!F$128</f>
        <v>Tovarniška</v>
      </c>
      <c r="AG20" s="32" t="str">
        <f>[1]SI!G$128</f>
        <v>18</v>
      </c>
      <c r="AH20" s="32" t="str">
        <f>[1]SI!H$128</f>
        <v>Krško</v>
      </c>
      <c r="AI20" s="32" t="str">
        <f>[1]SI!I$128</f>
        <v>8270</v>
      </c>
      <c r="AJ20" s="32">
        <f>[1]SI!J$128</f>
        <v>318</v>
      </c>
      <c r="AK20" s="32">
        <f>[1]SI!K$128</f>
        <v>0</v>
      </c>
      <c r="AL20" s="32">
        <f>[1]SI!L$128</f>
        <v>0</v>
      </c>
      <c r="AM20" s="32">
        <f>[1]SI!M$128</f>
        <v>193</v>
      </c>
      <c r="AN20" s="42" t="s">
        <v>808</v>
      </c>
      <c r="AO20" s="31"/>
    </row>
    <row r="21" spans="1:41" s="35" customForma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95"/>
      <c r="AC21" s="67"/>
      <c r="AD21" s="67"/>
      <c r="AE21" s="67"/>
      <c r="AF21" s="67"/>
      <c r="AG21" s="67"/>
      <c r="AH21" s="67"/>
      <c r="AI21" s="67"/>
      <c r="AJ21" s="67"/>
      <c r="AK21" s="67"/>
      <c r="AL21" s="67"/>
      <c r="AM21" s="67"/>
      <c r="AN21" s="48">
        <f>COUNTA($AN$3:$AN$20)+COUNTBLANK($AN$3:$AN$20)</f>
        <v>18</v>
      </c>
      <c r="AO21" s="49" t="s">
        <v>4171</v>
      </c>
    </row>
    <row r="22" spans="1:41" s="35" customFormat="1">
      <c r="A22" s="61"/>
      <c r="B22" s="61"/>
      <c r="C22" s="61"/>
      <c r="D22" s="61"/>
      <c r="E22" s="61"/>
      <c r="F22" s="61"/>
      <c r="G22" s="61"/>
      <c r="H22" s="61"/>
      <c r="I22" s="61"/>
      <c r="J22" s="61"/>
      <c r="K22" s="61"/>
      <c r="L22" s="61"/>
      <c r="M22" s="61"/>
      <c r="N22" s="61"/>
      <c r="O22" s="61"/>
      <c r="P22" s="61"/>
      <c r="Q22" s="61"/>
      <c r="R22" s="61"/>
      <c r="S22" s="61"/>
      <c r="T22" s="61"/>
      <c r="U22" s="97"/>
      <c r="V22" s="61"/>
      <c r="W22" s="61"/>
      <c r="X22" s="61"/>
      <c r="Y22" s="61"/>
      <c r="Z22" s="61"/>
      <c r="AA22" s="61"/>
      <c r="AB22" s="95"/>
      <c r="AC22" s="67"/>
      <c r="AD22" s="67"/>
      <c r="AE22" s="67"/>
      <c r="AF22" s="67"/>
      <c r="AG22" s="67"/>
      <c r="AH22" s="67"/>
      <c r="AI22" s="67"/>
      <c r="AJ22" s="67"/>
      <c r="AK22" s="67"/>
      <c r="AL22" s="67"/>
      <c r="AM22" s="67"/>
      <c r="AN22" s="50">
        <f>COUNTIF($AN$3:$AN$20,"p")</f>
        <v>6</v>
      </c>
      <c r="AO22" s="51" t="s">
        <v>808</v>
      </c>
    </row>
    <row r="23" spans="1:41" s="35" customFormat="1">
      <c r="A23" s="61"/>
      <c r="B23" s="61"/>
      <c r="C23" s="61"/>
      <c r="D23" s="61"/>
      <c r="E23" s="61"/>
      <c r="F23" s="61"/>
      <c r="G23" s="61"/>
      <c r="H23" s="61"/>
      <c r="I23" s="61"/>
      <c r="J23" s="61"/>
      <c r="K23" s="61"/>
      <c r="L23" s="61"/>
      <c r="M23" s="61"/>
      <c r="N23" s="61"/>
      <c r="O23" s="61"/>
      <c r="P23" s="61"/>
      <c r="Q23" s="61"/>
      <c r="R23" s="61"/>
      <c r="S23" s="61"/>
      <c r="T23" s="61"/>
      <c r="U23" s="97"/>
      <c r="V23" s="61"/>
      <c r="W23" s="61"/>
      <c r="X23" s="61"/>
      <c r="Y23" s="61"/>
      <c r="Z23" s="61"/>
      <c r="AA23" s="61"/>
      <c r="AB23" s="95"/>
      <c r="AC23" s="67"/>
      <c r="AD23" s="67"/>
      <c r="AE23" s="67"/>
      <c r="AF23" s="67"/>
      <c r="AG23" s="67"/>
      <c r="AH23" s="67"/>
      <c r="AI23" s="67"/>
      <c r="AJ23" s="67"/>
      <c r="AK23" s="67"/>
      <c r="AL23" s="67"/>
      <c r="AM23" s="67"/>
      <c r="AN23" s="50">
        <f>COUNTIF($AN$3:$AN$20,"n")</f>
        <v>5</v>
      </c>
      <c r="AO23" s="51" t="s">
        <v>810</v>
      </c>
    </row>
    <row r="24" spans="1:41" s="35" customFormat="1">
      <c r="A24" s="61"/>
      <c r="B24" s="61"/>
      <c r="C24" s="61"/>
      <c r="D24" s="61"/>
      <c r="E24" s="61"/>
      <c r="F24" s="61"/>
      <c r="G24" s="61"/>
      <c r="H24" s="61"/>
      <c r="I24" s="61"/>
      <c r="J24" s="61"/>
      <c r="K24" s="61"/>
      <c r="L24" s="61"/>
      <c r="M24" s="61"/>
      <c r="N24" s="61"/>
      <c r="O24" s="61"/>
      <c r="P24" s="61"/>
      <c r="Q24" s="61"/>
      <c r="R24" s="61"/>
      <c r="S24" s="61"/>
      <c r="T24" s="61"/>
      <c r="U24" s="97"/>
      <c r="V24" s="61"/>
      <c r="W24" s="61"/>
      <c r="X24" s="61"/>
      <c r="Y24" s="61"/>
      <c r="Z24" s="61"/>
      <c r="AA24" s="61"/>
      <c r="AB24" s="40"/>
      <c r="AN24" s="50">
        <f>COUNTIF($AN$3:$AN$20,"m")</f>
        <v>0</v>
      </c>
      <c r="AO24" s="51" t="s">
        <v>809</v>
      </c>
    </row>
    <row r="25" spans="1:41" s="35" customFormat="1" ht="15" thickBot="1">
      <c r="A25" s="61"/>
      <c r="B25" s="61"/>
      <c r="C25" s="61"/>
      <c r="D25" s="61"/>
      <c r="E25" s="61"/>
      <c r="F25" s="61"/>
      <c r="G25" s="61"/>
      <c r="H25" s="61"/>
      <c r="I25" s="61"/>
      <c r="J25" s="61"/>
      <c r="K25" s="61"/>
      <c r="L25" s="61"/>
      <c r="M25" s="61"/>
      <c r="N25" s="61"/>
      <c r="O25" s="61"/>
      <c r="P25" s="61"/>
      <c r="Q25" s="61"/>
      <c r="R25" s="61"/>
      <c r="S25" s="61"/>
      <c r="T25" s="61"/>
      <c r="U25" s="97"/>
      <c r="V25" s="61"/>
      <c r="W25" s="61"/>
      <c r="X25" s="61"/>
      <c r="Y25" s="61"/>
      <c r="Z25" s="61"/>
      <c r="AA25" s="61"/>
      <c r="AB25" s="40"/>
      <c r="AN25" s="52">
        <f>COUNTIF($AN$3:$AN$20,"l")</f>
        <v>0</v>
      </c>
      <c r="AO25" s="53" t="s">
        <v>12971</v>
      </c>
    </row>
    <row r="26" spans="1:41" s="35" customFormat="1">
      <c r="A26" s="61"/>
      <c r="B26" s="61"/>
      <c r="C26" s="61"/>
      <c r="D26" s="61"/>
      <c r="E26" s="61"/>
      <c r="F26" s="61"/>
      <c r="G26" s="61"/>
      <c r="H26" s="61"/>
      <c r="I26" s="61"/>
      <c r="J26" s="61"/>
      <c r="K26" s="61"/>
      <c r="L26" s="61"/>
      <c r="M26" s="61"/>
      <c r="N26" s="61"/>
      <c r="O26" s="61"/>
      <c r="P26" s="61"/>
      <c r="Q26" s="61"/>
      <c r="R26" s="61"/>
      <c r="S26" s="61"/>
      <c r="T26" s="61"/>
      <c r="U26" s="97"/>
      <c r="V26" s="61"/>
      <c r="W26" s="61"/>
      <c r="X26" s="61"/>
      <c r="Y26" s="61"/>
      <c r="Z26" s="61"/>
      <c r="AA26" s="61"/>
      <c r="AB26" s="40"/>
      <c r="AN26" s="37"/>
    </row>
    <row r="27" spans="1:41" s="35" customFormat="1">
      <c r="A27" s="61"/>
      <c r="B27" s="61"/>
      <c r="C27" s="61"/>
      <c r="D27" s="61"/>
      <c r="E27" s="61"/>
      <c r="F27" s="61"/>
      <c r="G27" s="61"/>
      <c r="H27" s="61"/>
      <c r="I27" s="61"/>
      <c r="J27" s="61"/>
      <c r="K27" s="61"/>
      <c r="L27" s="61"/>
      <c r="M27" s="61"/>
      <c r="N27" s="61"/>
      <c r="O27" s="61"/>
      <c r="P27" s="61"/>
      <c r="Q27" s="61"/>
      <c r="R27" s="61"/>
      <c r="S27" s="61"/>
      <c r="T27" s="61"/>
      <c r="U27" s="97"/>
      <c r="V27" s="61"/>
      <c r="W27" s="61"/>
      <c r="X27" s="61"/>
      <c r="Y27" s="61"/>
      <c r="Z27" s="61"/>
      <c r="AA27" s="61"/>
      <c r="AB27" s="40"/>
      <c r="AN27" s="37"/>
    </row>
    <row r="28" spans="1:41" s="35" customFormat="1">
      <c r="A28" s="61"/>
      <c r="B28" s="61"/>
      <c r="C28" s="61"/>
      <c r="D28" s="61"/>
      <c r="E28" s="61"/>
      <c r="F28" s="61"/>
      <c r="G28" s="61"/>
      <c r="H28" s="61"/>
      <c r="I28" s="61"/>
      <c r="J28" s="61"/>
      <c r="K28" s="61"/>
      <c r="L28" s="61"/>
      <c r="M28" s="61"/>
      <c r="N28" s="61"/>
      <c r="O28" s="61"/>
      <c r="P28" s="61"/>
      <c r="Q28" s="61"/>
      <c r="R28" s="61"/>
      <c r="S28" s="61"/>
      <c r="T28" s="61"/>
      <c r="U28" s="97"/>
      <c r="V28" s="61"/>
      <c r="W28" s="61"/>
      <c r="X28" s="61"/>
      <c r="Y28" s="61"/>
      <c r="Z28" s="61"/>
      <c r="AA28" s="61"/>
      <c r="AB28" s="40"/>
      <c r="AN28" s="37"/>
    </row>
    <row r="29" spans="1:41" s="35" customFormat="1">
      <c r="A29" s="61"/>
      <c r="B29" s="61"/>
      <c r="C29" s="61"/>
      <c r="D29" s="61"/>
      <c r="E29" s="61"/>
      <c r="F29" s="61"/>
      <c r="G29" s="61"/>
      <c r="H29" s="61"/>
      <c r="I29" s="61"/>
      <c r="J29" s="61"/>
      <c r="K29" s="61"/>
      <c r="L29" s="61"/>
      <c r="M29" s="61"/>
      <c r="N29" s="61"/>
      <c r="O29" s="61"/>
      <c r="P29" s="61"/>
      <c r="Q29" s="61"/>
      <c r="R29" s="61"/>
      <c r="S29" s="61"/>
      <c r="T29" s="61"/>
      <c r="U29" s="97"/>
      <c r="V29" s="61"/>
      <c r="W29" s="61"/>
      <c r="X29" s="61"/>
      <c r="Y29" s="61"/>
      <c r="Z29" s="61"/>
      <c r="AA29" s="61"/>
      <c r="AB29" s="95"/>
      <c r="AC29" s="67"/>
      <c r="AD29" s="67"/>
      <c r="AE29" s="67"/>
      <c r="AF29" s="67"/>
      <c r="AG29" s="67"/>
      <c r="AH29" s="67"/>
      <c r="AI29" s="67"/>
      <c r="AJ29" s="67"/>
      <c r="AK29" s="67"/>
      <c r="AL29" s="67"/>
      <c r="AM29" s="67"/>
      <c r="AN29" s="98"/>
      <c r="AO29" s="67"/>
    </row>
    <row r="30" spans="1:41" s="35" customFormat="1">
      <c r="A30" s="61"/>
      <c r="B30" s="61"/>
      <c r="C30" s="61"/>
      <c r="D30" s="61"/>
      <c r="E30" s="61"/>
      <c r="F30" s="61"/>
      <c r="G30" s="61"/>
      <c r="H30" s="61"/>
      <c r="I30" s="61"/>
      <c r="J30" s="61"/>
      <c r="K30" s="61"/>
      <c r="L30" s="61"/>
      <c r="M30" s="61"/>
      <c r="N30" s="61"/>
      <c r="O30" s="61"/>
      <c r="P30" s="61"/>
      <c r="Q30" s="61"/>
      <c r="R30" s="61"/>
      <c r="S30" s="61"/>
      <c r="T30" s="61"/>
      <c r="U30" s="97"/>
      <c r="V30" s="61"/>
      <c r="W30" s="61"/>
      <c r="X30" s="61"/>
      <c r="Y30" s="61"/>
      <c r="Z30" s="61"/>
      <c r="AA30" s="61"/>
      <c r="AB30" s="95"/>
      <c r="AC30" s="67"/>
      <c r="AD30" s="67"/>
      <c r="AE30" s="67"/>
      <c r="AF30" s="67"/>
      <c r="AG30" s="67"/>
      <c r="AH30" s="67"/>
      <c r="AI30" s="67"/>
      <c r="AJ30" s="67"/>
      <c r="AK30" s="67"/>
      <c r="AL30" s="67"/>
      <c r="AM30" s="67"/>
      <c r="AN30" s="98"/>
      <c r="AO30" s="67"/>
    </row>
    <row r="31" spans="1:41" s="35" customFormat="1">
      <c r="A31" s="61"/>
      <c r="B31" s="61"/>
      <c r="C31" s="61"/>
      <c r="D31" s="61"/>
      <c r="E31" s="61"/>
      <c r="F31" s="61"/>
      <c r="G31" s="61"/>
      <c r="H31" s="61"/>
      <c r="I31" s="61"/>
      <c r="J31" s="61"/>
      <c r="K31" s="61"/>
      <c r="L31" s="61"/>
      <c r="M31" s="61"/>
      <c r="N31" s="61"/>
      <c r="O31" s="61"/>
      <c r="P31" s="61"/>
      <c r="Q31" s="61"/>
      <c r="R31" s="61"/>
      <c r="S31" s="61"/>
      <c r="T31" s="61"/>
      <c r="U31" s="97"/>
      <c r="V31" s="61"/>
      <c r="W31" s="61"/>
      <c r="X31" s="61"/>
      <c r="Y31" s="61"/>
      <c r="Z31" s="61"/>
      <c r="AA31" s="61"/>
      <c r="AB31" s="40"/>
      <c r="AN31" s="98"/>
      <c r="AO31" s="67"/>
    </row>
    <row r="32" spans="1:41" s="35" customFormat="1">
      <c r="A32" s="61"/>
      <c r="B32" s="61"/>
      <c r="C32" s="61"/>
      <c r="D32" s="61"/>
      <c r="E32" s="61"/>
      <c r="F32" s="61"/>
      <c r="G32" s="61"/>
      <c r="H32" s="61"/>
      <c r="I32" s="61"/>
      <c r="J32" s="61"/>
      <c r="K32" s="61"/>
      <c r="L32" s="61"/>
      <c r="M32" s="61"/>
      <c r="N32" s="61"/>
      <c r="O32" s="61"/>
      <c r="P32" s="61"/>
      <c r="Q32" s="61"/>
      <c r="R32" s="61"/>
      <c r="S32" s="61"/>
      <c r="T32" s="61"/>
      <c r="U32" s="97"/>
      <c r="V32" s="61"/>
      <c r="W32" s="61"/>
      <c r="X32" s="61"/>
      <c r="Y32" s="61"/>
      <c r="Z32" s="61"/>
      <c r="AA32" s="61"/>
      <c r="AB32" s="40"/>
      <c r="AN32" s="98"/>
      <c r="AO32" s="67"/>
    </row>
    <row r="33" spans="1:41" s="35" customFormat="1">
      <c r="A33" s="61"/>
      <c r="B33" s="61"/>
      <c r="C33" s="61"/>
      <c r="D33" s="61"/>
      <c r="E33" s="61"/>
      <c r="F33" s="61"/>
      <c r="G33" s="61"/>
      <c r="H33" s="61"/>
      <c r="I33" s="61"/>
      <c r="J33" s="61"/>
      <c r="K33" s="61"/>
      <c r="L33" s="61"/>
      <c r="M33" s="61"/>
      <c r="N33" s="61"/>
      <c r="O33" s="61"/>
      <c r="P33" s="61"/>
      <c r="Q33" s="61"/>
      <c r="R33" s="61"/>
      <c r="S33" s="61"/>
      <c r="T33" s="61"/>
      <c r="U33" s="97"/>
      <c r="V33" s="61"/>
      <c r="W33" s="61"/>
      <c r="X33" s="61"/>
      <c r="Y33" s="61"/>
      <c r="Z33" s="61"/>
      <c r="AA33" s="61"/>
      <c r="AB33" s="40"/>
      <c r="AN33" s="98"/>
      <c r="AO33" s="67"/>
    </row>
    <row r="34" spans="1:41" s="35" customFormat="1">
      <c r="A34" s="61"/>
      <c r="B34" s="61"/>
      <c r="C34" s="61"/>
      <c r="D34" s="61"/>
      <c r="E34" s="61"/>
      <c r="F34" s="61"/>
      <c r="G34" s="61"/>
      <c r="H34" s="61"/>
      <c r="I34" s="61"/>
      <c r="J34" s="61"/>
      <c r="K34" s="61"/>
      <c r="L34" s="61"/>
      <c r="M34" s="61"/>
      <c r="N34" s="61"/>
      <c r="O34" s="61"/>
      <c r="P34" s="61"/>
      <c r="Q34" s="61"/>
      <c r="R34" s="61"/>
      <c r="S34" s="61"/>
      <c r="T34" s="61"/>
      <c r="U34" s="97"/>
      <c r="V34" s="61"/>
      <c r="W34" s="61"/>
      <c r="X34" s="61"/>
      <c r="Y34" s="61"/>
      <c r="Z34" s="61"/>
      <c r="AA34" s="61"/>
      <c r="AB34" s="95"/>
      <c r="AC34" s="67"/>
      <c r="AD34" s="67"/>
      <c r="AE34" s="67"/>
      <c r="AF34" s="67"/>
      <c r="AG34" s="67"/>
      <c r="AH34" s="67"/>
      <c r="AI34" s="67"/>
      <c r="AJ34" s="67"/>
      <c r="AK34" s="67"/>
      <c r="AL34" s="67"/>
      <c r="AM34" s="67"/>
      <c r="AN34" s="98"/>
      <c r="AO34" s="67"/>
    </row>
    <row r="35" spans="1:41" s="67" customFormat="1">
      <c r="A35" s="61"/>
      <c r="B35" s="61"/>
      <c r="C35" s="61"/>
      <c r="D35" s="61"/>
      <c r="E35" s="61"/>
      <c r="F35" s="61"/>
      <c r="G35" s="61"/>
      <c r="H35" s="61"/>
      <c r="I35" s="61"/>
      <c r="J35" s="61"/>
      <c r="K35" s="61"/>
      <c r="L35" s="61"/>
      <c r="M35" s="61"/>
      <c r="N35" s="61"/>
      <c r="O35" s="61"/>
      <c r="P35" s="61"/>
      <c r="Q35" s="61"/>
      <c r="R35" s="61"/>
      <c r="S35" s="61"/>
      <c r="T35" s="61"/>
      <c r="U35" s="97"/>
      <c r="V35" s="61"/>
      <c r="W35" s="61"/>
      <c r="X35" s="61"/>
      <c r="Y35" s="61"/>
      <c r="Z35" s="61"/>
      <c r="AA35" s="61"/>
      <c r="AB35" s="95"/>
      <c r="AN35" s="98"/>
    </row>
    <row r="36" spans="1:41" s="67" customFormat="1">
      <c r="A36" s="61"/>
      <c r="B36" s="61"/>
      <c r="C36" s="61"/>
      <c r="D36" s="61"/>
      <c r="E36" s="61"/>
      <c r="F36" s="61"/>
      <c r="G36" s="61"/>
      <c r="H36" s="61"/>
      <c r="I36" s="61"/>
      <c r="J36" s="61"/>
      <c r="K36" s="61"/>
      <c r="L36" s="61"/>
      <c r="M36" s="61"/>
      <c r="N36" s="61"/>
      <c r="O36" s="61"/>
      <c r="P36" s="61"/>
      <c r="Q36" s="61"/>
      <c r="R36" s="61"/>
      <c r="S36" s="61"/>
      <c r="T36" s="61"/>
      <c r="U36" s="97"/>
      <c r="V36" s="61"/>
      <c r="W36" s="61"/>
      <c r="X36" s="61"/>
      <c r="Y36" s="61"/>
      <c r="Z36" s="61"/>
      <c r="AA36" s="61"/>
      <c r="AB36" s="95"/>
      <c r="AN36" s="98"/>
    </row>
    <row r="37" spans="1:41" s="67" customFormat="1">
      <c r="A37" s="61"/>
      <c r="B37" s="61"/>
      <c r="C37" s="61"/>
      <c r="D37" s="61"/>
      <c r="E37" s="61"/>
      <c r="F37" s="61"/>
      <c r="G37" s="61"/>
      <c r="H37" s="61"/>
      <c r="I37" s="61"/>
      <c r="J37" s="61"/>
      <c r="K37" s="61"/>
      <c r="L37" s="61"/>
      <c r="M37" s="61"/>
      <c r="N37" s="61"/>
      <c r="O37" s="61"/>
      <c r="P37" s="61"/>
      <c r="Q37" s="61"/>
      <c r="R37" s="61"/>
      <c r="S37" s="61"/>
      <c r="T37" s="61"/>
      <c r="U37" s="97"/>
      <c r="V37" s="61"/>
      <c r="W37" s="61"/>
      <c r="X37" s="61"/>
      <c r="Y37" s="61"/>
      <c r="Z37" s="61"/>
      <c r="AA37" s="61"/>
      <c r="AB37" s="95"/>
      <c r="AN37" s="98"/>
    </row>
    <row r="38" spans="1:41" s="67" customFormat="1">
      <c r="A38" s="61"/>
      <c r="B38" s="61"/>
      <c r="C38" s="61"/>
      <c r="D38" s="61"/>
      <c r="E38" s="61"/>
      <c r="F38" s="61"/>
      <c r="G38" s="61"/>
      <c r="H38" s="61"/>
      <c r="I38" s="61"/>
      <c r="J38" s="61"/>
      <c r="K38" s="61"/>
      <c r="L38" s="61"/>
      <c r="M38" s="61"/>
      <c r="N38" s="61"/>
      <c r="O38" s="61"/>
      <c r="P38" s="61"/>
      <c r="Q38" s="61"/>
      <c r="R38" s="61"/>
      <c r="S38" s="61"/>
      <c r="T38" s="61"/>
      <c r="U38" s="97"/>
      <c r="V38" s="61"/>
      <c r="W38" s="61"/>
      <c r="X38" s="61"/>
      <c r="Y38" s="61"/>
      <c r="Z38" s="61"/>
      <c r="AA38" s="61"/>
      <c r="AB38" s="95"/>
      <c r="AN38" s="98"/>
    </row>
    <row r="39" spans="1:41" s="67" customFormat="1">
      <c r="A39" s="61"/>
      <c r="B39" s="61"/>
      <c r="C39" s="61"/>
      <c r="D39" s="61"/>
      <c r="E39" s="61"/>
      <c r="F39" s="61"/>
      <c r="G39" s="61"/>
      <c r="H39" s="61"/>
      <c r="I39" s="61"/>
      <c r="J39" s="61"/>
      <c r="K39" s="61"/>
      <c r="L39" s="61"/>
      <c r="M39" s="61"/>
      <c r="N39" s="61"/>
      <c r="O39" s="61"/>
      <c r="P39" s="61"/>
      <c r="Q39" s="61"/>
      <c r="R39" s="61"/>
      <c r="S39" s="61"/>
      <c r="T39" s="61"/>
      <c r="U39" s="97"/>
      <c r="V39" s="61"/>
      <c r="W39" s="61"/>
      <c r="X39" s="61"/>
      <c r="Y39" s="61"/>
      <c r="Z39" s="61"/>
      <c r="AA39" s="61"/>
      <c r="AB39" s="95"/>
      <c r="AN39" s="98"/>
    </row>
    <row r="40" spans="1:41" s="67" customFormat="1">
      <c r="A40" s="61"/>
      <c r="B40" s="61"/>
      <c r="C40" s="61"/>
      <c r="D40" s="61"/>
      <c r="E40" s="61"/>
      <c r="F40" s="61"/>
      <c r="G40" s="61"/>
      <c r="H40" s="61"/>
      <c r="I40" s="61"/>
      <c r="J40" s="61"/>
      <c r="K40" s="61"/>
      <c r="L40" s="61"/>
      <c r="M40" s="61"/>
      <c r="N40" s="61"/>
      <c r="O40" s="61"/>
      <c r="P40" s="61"/>
      <c r="Q40" s="61"/>
      <c r="R40" s="61"/>
      <c r="S40" s="61"/>
      <c r="T40" s="61"/>
      <c r="U40" s="100"/>
      <c r="V40" s="61"/>
      <c r="W40" s="61"/>
      <c r="X40" s="61"/>
      <c r="Y40" s="61"/>
      <c r="Z40" s="61"/>
      <c r="AA40" s="61"/>
      <c r="AB40" s="95"/>
      <c r="AN40" s="98"/>
    </row>
    <row r="41" spans="1:41" s="67" customFormat="1">
      <c r="A41" s="61"/>
      <c r="B41" s="61"/>
      <c r="C41" s="61"/>
      <c r="D41" s="61"/>
      <c r="E41" s="61"/>
      <c r="F41" s="61"/>
      <c r="G41" s="61"/>
      <c r="H41" s="61"/>
      <c r="I41" s="61"/>
      <c r="J41" s="61"/>
      <c r="K41" s="61"/>
      <c r="L41" s="61"/>
      <c r="M41" s="61"/>
      <c r="N41" s="61"/>
      <c r="O41" s="61"/>
      <c r="P41" s="61"/>
      <c r="Q41" s="61"/>
      <c r="R41" s="61"/>
      <c r="S41" s="61"/>
      <c r="T41" s="61"/>
      <c r="U41" s="82"/>
      <c r="V41" s="61"/>
      <c r="W41" s="61"/>
      <c r="X41" s="61"/>
      <c r="Y41" s="61"/>
      <c r="Z41" s="61"/>
      <c r="AA41" s="61"/>
      <c r="AB41" s="95"/>
      <c r="AN41" s="98"/>
    </row>
    <row r="42" spans="1:41" s="67" customFormat="1">
      <c r="A42" s="61"/>
      <c r="B42" s="61"/>
      <c r="C42" s="61"/>
      <c r="D42" s="61"/>
      <c r="E42" s="61"/>
      <c r="F42" s="61"/>
      <c r="G42" s="61"/>
      <c r="H42" s="61"/>
      <c r="I42" s="61"/>
      <c r="J42" s="61"/>
      <c r="K42" s="61"/>
      <c r="L42" s="61"/>
      <c r="M42" s="61"/>
      <c r="N42" s="61"/>
      <c r="O42" s="61"/>
      <c r="P42" s="61"/>
      <c r="Q42" s="61"/>
      <c r="R42" s="61"/>
      <c r="S42" s="61"/>
      <c r="T42" s="61"/>
      <c r="U42" s="97"/>
      <c r="V42" s="61"/>
      <c r="W42" s="61"/>
      <c r="X42" s="61"/>
      <c r="Y42" s="61"/>
      <c r="Z42" s="61"/>
      <c r="AA42" s="61"/>
      <c r="AB42" s="40"/>
      <c r="AC42" s="35"/>
      <c r="AD42" s="35"/>
      <c r="AE42" s="35"/>
      <c r="AF42" s="35"/>
      <c r="AG42" s="35"/>
      <c r="AH42" s="35"/>
      <c r="AI42" s="35"/>
      <c r="AJ42" s="35"/>
      <c r="AK42" s="35"/>
      <c r="AL42" s="35"/>
      <c r="AM42" s="35"/>
      <c r="AN42" s="37"/>
      <c r="AO42" s="35"/>
    </row>
    <row r="43" spans="1:41" s="67" customFormat="1">
      <c r="A43" s="61"/>
      <c r="B43" s="61"/>
      <c r="C43" s="61"/>
      <c r="D43" s="61"/>
      <c r="E43" s="61"/>
      <c r="F43" s="61"/>
      <c r="G43" s="61"/>
      <c r="H43" s="61"/>
      <c r="I43" s="61"/>
      <c r="J43" s="61"/>
      <c r="K43" s="61"/>
      <c r="L43" s="61"/>
      <c r="M43" s="61"/>
      <c r="N43" s="61"/>
      <c r="O43" s="61"/>
      <c r="P43" s="61"/>
      <c r="Q43" s="61"/>
      <c r="R43" s="61"/>
      <c r="S43" s="61"/>
      <c r="T43" s="61"/>
      <c r="U43" s="97"/>
      <c r="V43" s="61"/>
      <c r="W43" s="61"/>
      <c r="X43" s="61"/>
      <c r="Y43" s="61"/>
      <c r="Z43" s="61"/>
      <c r="AA43" s="61"/>
      <c r="AB43" s="95"/>
      <c r="AN43" s="98"/>
    </row>
    <row r="44" spans="1:41" s="67" customFormat="1">
      <c r="A44" s="61"/>
      <c r="B44" s="61"/>
      <c r="C44" s="61"/>
      <c r="D44" s="61"/>
      <c r="E44" s="61"/>
      <c r="F44" s="61"/>
      <c r="G44" s="61"/>
      <c r="H44" s="61"/>
      <c r="I44" s="61"/>
      <c r="J44" s="61"/>
      <c r="K44" s="61"/>
      <c r="L44" s="61"/>
      <c r="M44" s="61"/>
      <c r="N44" s="61"/>
      <c r="O44" s="61"/>
      <c r="P44" s="61"/>
      <c r="Q44" s="61"/>
      <c r="R44" s="61"/>
      <c r="S44" s="61"/>
      <c r="T44" s="61"/>
      <c r="U44" s="97"/>
      <c r="V44" s="61"/>
      <c r="W44" s="61"/>
      <c r="X44" s="61"/>
      <c r="Y44" s="61"/>
      <c r="Z44" s="61"/>
      <c r="AA44" s="61"/>
      <c r="AB44" s="95"/>
      <c r="AN44" s="98"/>
    </row>
    <row r="45" spans="1:41" s="67" customFormat="1">
      <c r="A45" s="61"/>
      <c r="B45" s="61"/>
      <c r="C45" s="61"/>
      <c r="D45" s="61"/>
      <c r="E45" s="61"/>
      <c r="F45" s="61"/>
      <c r="G45" s="61"/>
      <c r="H45" s="61"/>
      <c r="I45" s="61"/>
      <c r="J45" s="61"/>
      <c r="K45" s="61"/>
      <c r="L45" s="61"/>
      <c r="M45" s="61"/>
      <c r="N45" s="61"/>
      <c r="O45" s="61"/>
      <c r="P45" s="61"/>
      <c r="Q45" s="61"/>
      <c r="R45" s="61"/>
      <c r="S45" s="61"/>
      <c r="T45" s="61"/>
      <c r="U45" s="97"/>
      <c r="V45" s="61"/>
      <c r="W45" s="61"/>
      <c r="X45" s="61"/>
      <c r="Y45" s="61"/>
      <c r="Z45" s="61"/>
      <c r="AA45" s="61"/>
      <c r="AB45" s="95"/>
      <c r="AN45" s="98"/>
    </row>
    <row r="46" spans="1:41" s="67" customFormat="1">
      <c r="A46" s="61"/>
      <c r="B46" s="61"/>
      <c r="C46" s="61"/>
      <c r="D46" s="61"/>
      <c r="E46" s="61"/>
      <c r="F46" s="61"/>
      <c r="G46" s="61"/>
      <c r="H46" s="61"/>
      <c r="I46" s="61"/>
      <c r="J46" s="61"/>
      <c r="K46" s="61"/>
      <c r="L46" s="61"/>
      <c r="M46" s="61"/>
      <c r="N46" s="61"/>
      <c r="O46" s="61"/>
      <c r="P46" s="61"/>
      <c r="Q46" s="61"/>
      <c r="R46" s="61"/>
      <c r="S46" s="61"/>
      <c r="T46" s="61"/>
      <c r="U46" s="97"/>
      <c r="V46" s="61"/>
      <c r="W46" s="61"/>
      <c r="X46" s="61"/>
      <c r="Y46" s="61"/>
      <c r="Z46" s="61"/>
      <c r="AA46" s="61"/>
      <c r="AB46" s="40"/>
      <c r="AC46" s="35"/>
      <c r="AD46" s="35"/>
      <c r="AE46" s="35"/>
      <c r="AF46" s="35"/>
      <c r="AG46" s="35"/>
      <c r="AH46" s="35"/>
      <c r="AI46" s="35"/>
      <c r="AJ46" s="35"/>
      <c r="AK46" s="35"/>
      <c r="AL46" s="35"/>
      <c r="AM46" s="35"/>
      <c r="AN46" s="37"/>
      <c r="AO46" s="35"/>
    </row>
    <row r="47" spans="1:41" s="67" customFormat="1">
      <c r="A47" s="61"/>
      <c r="B47" s="61"/>
      <c r="C47" s="61"/>
      <c r="D47" s="61"/>
      <c r="E47" s="61"/>
      <c r="F47" s="61"/>
      <c r="G47" s="61"/>
      <c r="H47" s="61"/>
      <c r="I47" s="61"/>
      <c r="J47" s="61"/>
      <c r="K47" s="61"/>
      <c r="L47" s="61"/>
      <c r="M47" s="61"/>
      <c r="N47" s="61"/>
      <c r="O47" s="61"/>
      <c r="P47" s="61"/>
      <c r="Q47" s="61"/>
      <c r="R47" s="61"/>
      <c r="S47" s="61"/>
      <c r="T47" s="61"/>
      <c r="U47" s="97"/>
      <c r="V47" s="61"/>
      <c r="W47" s="61"/>
      <c r="X47" s="61"/>
      <c r="Y47" s="61"/>
      <c r="Z47" s="61"/>
      <c r="AA47" s="61"/>
      <c r="AB47" s="40"/>
      <c r="AC47" s="35"/>
      <c r="AD47" s="35"/>
      <c r="AE47" s="35"/>
      <c r="AF47" s="35"/>
      <c r="AG47" s="35"/>
      <c r="AH47" s="35"/>
      <c r="AI47" s="35"/>
      <c r="AJ47" s="35"/>
      <c r="AK47" s="35"/>
      <c r="AL47" s="35"/>
      <c r="AM47" s="35"/>
      <c r="AN47" s="37"/>
      <c r="AO47" s="35"/>
    </row>
    <row r="48" spans="1:41" s="67" customFormat="1">
      <c r="A48" s="61"/>
      <c r="B48" s="61"/>
      <c r="C48" s="61"/>
      <c r="D48" s="61"/>
      <c r="E48" s="61"/>
      <c r="F48" s="61"/>
      <c r="G48" s="61"/>
      <c r="H48" s="61"/>
      <c r="I48" s="61"/>
      <c r="J48" s="61"/>
      <c r="K48" s="61"/>
      <c r="L48" s="61"/>
      <c r="M48" s="61"/>
      <c r="N48" s="61"/>
      <c r="O48" s="61"/>
      <c r="P48" s="61"/>
      <c r="Q48" s="61"/>
      <c r="R48" s="61"/>
      <c r="S48" s="61"/>
      <c r="T48" s="61"/>
      <c r="U48" s="97"/>
      <c r="V48" s="61"/>
      <c r="W48" s="61"/>
      <c r="X48" s="61"/>
      <c r="Y48" s="61"/>
      <c r="Z48" s="61"/>
      <c r="AA48" s="61"/>
      <c r="AB48" s="40"/>
      <c r="AC48" s="35"/>
      <c r="AD48" s="35"/>
      <c r="AE48" s="35"/>
      <c r="AF48" s="35"/>
      <c r="AG48" s="35"/>
      <c r="AH48" s="35"/>
      <c r="AI48" s="35"/>
      <c r="AJ48" s="35"/>
      <c r="AK48" s="35"/>
      <c r="AL48" s="35"/>
      <c r="AM48" s="35"/>
      <c r="AN48" s="37"/>
      <c r="AO48" s="35"/>
    </row>
    <row r="49" spans="1:41" s="67" customFormat="1">
      <c r="A49" s="61"/>
      <c r="B49" s="61"/>
      <c r="C49" s="61"/>
      <c r="D49" s="61"/>
      <c r="E49" s="61"/>
      <c r="F49" s="61"/>
      <c r="G49" s="61"/>
      <c r="H49" s="61"/>
      <c r="I49" s="61"/>
      <c r="J49" s="61"/>
      <c r="K49" s="61"/>
      <c r="L49" s="61"/>
      <c r="M49" s="61"/>
      <c r="N49" s="61"/>
      <c r="O49" s="61"/>
      <c r="P49" s="61"/>
      <c r="Q49" s="61"/>
      <c r="R49" s="61"/>
      <c r="S49" s="61"/>
      <c r="T49" s="61"/>
      <c r="U49" s="97"/>
      <c r="V49" s="61"/>
      <c r="W49" s="61"/>
      <c r="X49" s="61"/>
      <c r="Y49" s="61"/>
      <c r="Z49" s="61"/>
      <c r="AA49" s="61"/>
      <c r="AB49" s="40"/>
      <c r="AC49" s="35"/>
      <c r="AD49" s="35"/>
      <c r="AE49" s="35"/>
      <c r="AF49" s="35"/>
      <c r="AG49" s="35"/>
      <c r="AH49" s="35"/>
      <c r="AI49" s="35"/>
      <c r="AJ49" s="35"/>
      <c r="AK49" s="35"/>
      <c r="AL49" s="35"/>
      <c r="AM49" s="35"/>
      <c r="AN49" s="37"/>
      <c r="AO49" s="35"/>
    </row>
    <row r="50" spans="1:41" s="67" customFormat="1">
      <c r="A50" s="61"/>
      <c r="B50" s="61"/>
      <c r="C50" s="61"/>
      <c r="D50" s="61"/>
      <c r="E50" s="61"/>
      <c r="F50" s="61"/>
      <c r="G50" s="61"/>
      <c r="H50" s="61"/>
      <c r="I50" s="61"/>
      <c r="J50" s="61"/>
      <c r="K50" s="61"/>
      <c r="L50" s="61"/>
      <c r="M50" s="61"/>
      <c r="N50" s="61"/>
      <c r="O50" s="61"/>
      <c r="P50" s="61"/>
      <c r="Q50" s="61"/>
      <c r="R50" s="61"/>
      <c r="S50" s="61"/>
      <c r="T50" s="61"/>
      <c r="U50" s="97"/>
      <c r="V50" s="61"/>
      <c r="W50" s="61"/>
      <c r="X50" s="61"/>
      <c r="Y50" s="61"/>
      <c r="Z50" s="61"/>
      <c r="AA50" s="61"/>
      <c r="AB50" s="95"/>
      <c r="AN50" s="98"/>
    </row>
    <row r="51" spans="1:41" s="67" customForma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95"/>
      <c r="AN51" s="98"/>
    </row>
    <row r="52" spans="1:41" s="67" customFormat="1">
      <c r="A52" s="61"/>
      <c r="B52" s="61"/>
      <c r="C52" s="61"/>
      <c r="D52" s="61"/>
      <c r="E52" s="61"/>
      <c r="F52" s="61"/>
      <c r="G52" s="61"/>
      <c r="H52" s="61"/>
      <c r="I52" s="61"/>
      <c r="J52" s="61"/>
      <c r="K52" s="61"/>
      <c r="L52" s="61"/>
      <c r="M52" s="61"/>
      <c r="N52" s="61"/>
      <c r="O52" s="61"/>
      <c r="P52" s="61"/>
      <c r="Q52" s="61"/>
      <c r="R52" s="61"/>
      <c r="S52" s="61"/>
      <c r="T52" s="61"/>
      <c r="U52" s="100"/>
      <c r="V52" s="61"/>
      <c r="W52" s="61"/>
      <c r="X52" s="61"/>
      <c r="Y52" s="61"/>
      <c r="Z52" s="61"/>
      <c r="AA52" s="61"/>
      <c r="AB52" s="95"/>
      <c r="AN52" s="98"/>
    </row>
    <row r="53" spans="1:41" s="67" customFormat="1">
      <c r="A53" s="61"/>
      <c r="B53" s="61"/>
      <c r="C53" s="61"/>
      <c r="D53" s="61"/>
      <c r="E53" s="61"/>
      <c r="F53" s="61"/>
      <c r="G53" s="61"/>
      <c r="H53" s="61"/>
      <c r="I53" s="61"/>
      <c r="J53" s="61"/>
      <c r="K53" s="61"/>
      <c r="L53" s="61"/>
      <c r="M53" s="61"/>
      <c r="N53" s="61"/>
      <c r="O53" s="61"/>
      <c r="P53" s="61"/>
      <c r="Q53" s="61"/>
      <c r="R53" s="61"/>
      <c r="S53" s="61"/>
      <c r="T53" s="61"/>
      <c r="U53" s="100"/>
      <c r="V53" s="61"/>
      <c r="W53" s="61"/>
      <c r="X53" s="61"/>
      <c r="Y53" s="61"/>
      <c r="Z53" s="61"/>
      <c r="AA53" s="61"/>
      <c r="AB53" s="95"/>
      <c r="AN53" s="98"/>
    </row>
    <row r="54" spans="1:41" s="67" customFormat="1">
      <c r="A54" s="61"/>
      <c r="B54" s="61"/>
      <c r="C54" s="61"/>
      <c r="D54" s="61"/>
      <c r="E54" s="61"/>
      <c r="F54" s="61"/>
      <c r="G54" s="61"/>
      <c r="H54" s="61"/>
      <c r="I54" s="61"/>
      <c r="J54" s="61"/>
      <c r="K54" s="61"/>
      <c r="L54" s="61"/>
      <c r="M54" s="61"/>
      <c r="N54" s="61"/>
      <c r="O54" s="61"/>
      <c r="P54" s="61"/>
      <c r="Q54" s="61"/>
      <c r="R54" s="61"/>
      <c r="S54" s="61"/>
      <c r="T54" s="61"/>
      <c r="U54" s="97"/>
      <c r="V54" s="61"/>
      <c r="W54" s="61"/>
      <c r="X54" s="61"/>
      <c r="Y54" s="61"/>
      <c r="Z54" s="61"/>
      <c r="AA54" s="61"/>
      <c r="AB54" s="95"/>
      <c r="AN54" s="98"/>
    </row>
    <row r="55" spans="1:41" s="67" customFormat="1">
      <c r="A55" s="61"/>
      <c r="B55" s="61"/>
      <c r="C55" s="61"/>
      <c r="D55" s="61"/>
      <c r="E55" s="61"/>
      <c r="F55" s="61"/>
      <c r="G55" s="61"/>
      <c r="H55" s="61"/>
      <c r="I55" s="61"/>
      <c r="J55" s="61"/>
      <c r="K55" s="61"/>
      <c r="L55" s="61"/>
      <c r="M55" s="61"/>
      <c r="N55" s="61"/>
      <c r="O55" s="61"/>
      <c r="P55" s="61"/>
      <c r="Q55" s="61"/>
      <c r="R55" s="61"/>
      <c r="S55" s="61"/>
      <c r="T55" s="61"/>
      <c r="U55" s="97"/>
      <c r="V55" s="61"/>
      <c r="W55" s="61"/>
      <c r="X55" s="61"/>
      <c r="Y55" s="61"/>
      <c r="Z55" s="61"/>
      <c r="AA55" s="61"/>
      <c r="AB55" s="95"/>
      <c r="AN55" s="98"/>
    </row>
    <row r="56" spans="1:41" s="67" customFormat="1">
      <c r="A56" s="61"/>
      <c r="B56" s="61"/>
      <c r="C56" s="61"/>
      <c r="D56" s="61"/>
      <c r="E56" s="61"/>
      <c r="F56" s="61"/>
      <c r="G56" s="61"/>
      <c r="H56" s="61"/>
      <c r="I56" s="61"/>
      <c r="J56" s="61"/>
      <c r="K56" s="61"/>
      <c r="L56" s="61"/>
      <c r="M56" s="61"/>
      <c r="N56" s="61"/>
      <c r="O56" s="61"/>
      <c r="P56" s="61"/>
      <c r="Q56" s="61"/>
      <c r="R56" s="61"/>
      <c r="S56" s="61"/>
      <c r="T56" s="61"/>
      <c r="U56" s="100"/>
      <c r="V56" s="61"/>
      <c r="W56" s="61"/>
      <c r="X56" s="61"/>
      <c r="Y56" s="61"/>
      <c r="Z56" s="61"/>
      <c r="AA56" s="61"/>
      <c r="AB56" s="95"/>
      <c r="AN56" s="98"/>
    </row>
    <row r="57" spans="1:41" s="67" customFormat="1">
      <c r="A57" s="61"/>
      <c r="B57" s="61"/>
      <c r="C57" s="61"/>
      <c r="D57" s="61"/>
      <c r="E57" s="61"/>
      <c r="F57" s="61"/>
      <c r="G57" s="61"/>
      <c r="H57" s="61"/>
      <c r="I57" s="61"/>
      <c r="J57" s="61"/>
      <c r="K57" s="61"/>
      <c r="L57" s="61"/>
      <c r="M57" s="61"/>
      <c r="N57" s="61"/>
      <c r="O57" s="61"/>
      <c r="P57" s="61"/>
      <c r="Q57" s="61"/>
      <c r="R57" s="61"/>
      <c r="S57" s="61"/>
      <c r="T57" s="61"/>
      <c r="U57" s="97"/>
      <c r="V57" s="61"/>
      <c r="W57" s="61"/>
      <c r="X57" s="61"/>
      <c r="Y57" s="61"/>
      <c r="Z57" s="61"/>
      <c r="AA57" s="61"/>
      <c r="AB57" s="95"/>
      <c r="AN57" s="98"/>
    </row>
    <row r="58" spans="1:41" s="67" customFormat="1">
      <c r="A58" s="61"/>
      <c r="B58" s="61"/>
      <c r="C58" s="61"/>
      <c r="D58" s="61"/>
      <c r="E58" s="61"/>
      <c r="F58" s="61"/>
      <c r="G58" s="61"/>
      <c r="H58" s="61"/>
      <c r="I58" s="61"/>
      <c r="J58" s="61"/>
      <c r="K58" s="61"/>
      <c r="L58" s="61"/>
      <c r="M58" s="61"/>
      <c r="N58" s="61"/>
      <c r="O58" s="61"/>
      <c r="P58" s="61"/>
      <c r="Q58" s="61"/>
      <c r="R58" s="61"/>
      <c r="S58" s="61"/>
      <c r="T58" s="61"/>
      <c r="U58" s="97"/>
      <c r="V58" s="61"/>
      <c r="W58" s="61"/>
      <c r="X58" s="61"/>
      <c r="Y58" s="61"/>
      <c r="Z58" s="61"/>
      <c r="AA58" s="61"/>
      <c r="AB58" s="40"/>
      <c r="AC58" s="35"/>
      <c r="AD58" s="35"/>
      <c r="AE58" s="35"/>
      <c r="AF58" s="35"/>
      <c r="AG58" s="35"/>
      <c r="AH58" s="35"/>
      <c r="AI58" s="35"/>
      <c r="AJ58" s="35"/>
      <c r="AK58" s="35"/>
      <c r="AL58" s="35"/>
      <c r="AM58" s="35"/>
      <c r="AN58" s="37"/>
      <c r="AO58" s="35"/>
    </row>
    <row r="59" spans="1:41" s="67" customFormat="1">
      <c r="A59" s="61"/>
      <c r="B59" s="61"/>
      <c r="C59" s="61"/>
      <c r="D59" s="61"/>
      <c r="E59" s="61"/>
      <c r="F59" s="61"/>
      <c r="G59" s="61"/>
      <c r="H59" s="61"/>
      <c r="I59" s="61"/>
      <c r="J59" s="61"/>
      <c r="K59" s="61"/>
      <c r="L59" s="61"/>
      <c r="M59" s="61"/>
      <c r="N59" s="61"/>
      <c r="O59" s="61"/>
      <c r="P59" s="61"/>
      <c r="Q59" s="61"/>
      <c r="R59" s="61"/>
      <c r="S59" s="61"/>
      <c r="T59" s="61"/>
      <c r="U59" s="101"/>
      <c r="V59" s="61"/>
      <c r="W59" s="61"/>
      <c r="X59" s="61"/>
      <c r="Y59" s="61"/>
      <c r="Z59" s="61"/>
      <c r="AA59" s="61"/>
      <c r="AB59" s="95"/>
      <c r="AN59" s="98"/>
    </row>
    <row r="60" spans="1:41" s="67" customFormat="1">
      <c r="A60" s="61"/>
      <c r="B60" s="61"/>
      <c r="C60" s="61"/>
      <c r="D60" s="61"/>
      <c r="E60" s="61"/>
      <c r="F60" s="61"/>
      <c r="G60" s="61"/>
      <c r="H60" s="61"/>
      <c r="I60" s="61"/>
      <c r="J60" s="61"/>
      <c r="K60" s="61"/>
      <c r="L60" s="61"/>
      <c r="M60" s="61"/>
      <c r="N60" s="61"/>
      <c r="O60" s="61"/>
      <c r="P60" s="61"/>
      <c r="Q60" s="61"/>
      <c r="R60" s="61"/>
      <c r="S60" s="61"/>
      <c r="T60" s="61"/>
      <c r="U60" s="97"/>
      <c r="V60" s="61"/>
      <c r="W60" s="61"/>
      <c r="X60" s="61"/>
      <c r="Y60" s="61"/>
      <c r="Z60" s="61"/>
      <c r="AA60" s="61"/>
      <c r="AB60" s="95"/>
      <c r="AN60" s="98"/>
    </row>
    <row r="61" spans="1:41" s="67" customFormat="1">
      <c r="A61" s="61"/>
      <c r="B61" s="61"/>
      <c r="C61" s="61"/>
      <c r="D61" s="61"/>
      <c r="E61" s="61"/>
      <c r="F61" s="61"/>
      <c r="G61" s="61"/>
      <c r="H61" s="61"/>
      <c r="I61" s="61"/>
      <c r="J61" s="61"/>
      <c r="K61" s="61"/>
      <c r="L61" s="61"/>
      <c r="M61" s="61"/>
      <c r="N61" s="61"/>
      <c r="O61" s="61"/>
      <c r="P61" s="61"/>
      <c r="Q61" s="61"/>
      <c r="R61" s="61"/>
      <c r="S61" s="61"/>
      <c r="T61" s="61"/>
      <c r="U61" s="100"/>
      <c r="V61" s="61"/>
      <c r="W61" s="61"/>
      <c r="X61" s="61"/>
      <c r="Y61" s="61"/>
      <c r="Z61" s="61"/>
      <c r="AA61" s="61"/>
      <c r="AB61" s="95"/>
      <c r="AN61" s="98"/>
    </row>
    <row r="62" spans="1:41" s="67" customFormat="1">
      <c r="A62" s="61"/>
      <c r="B62" s="61"/>
      <c r="C62" s="61"/>
      <c r="D62" s="61"/>
      <c r="E62" s="61"/>
      <c r="F62" s="61"/>
      <c r="G62" s="61"/>
      <c r="H62" s="61"/>
      <c r="I62" s="61"/>
      <c r="J62" s="61"/>
      <c r="K62" s="61"/>
      <c r="L62" s="61"/>
      <c r="M62" s="61"/>
      <c r="N62" s="61"/>
      <c r="O62" s="61"/>
      <c r="P62" s="61"/>
      <c r="Q62" s="61"/>
      <c r="R62" s="61"/>
      <c r="S62" s="61"/>
      <c r="T62" s="61"/>
      <c r="U62" s="97"/>
      <c r="V62" s="61"/>
      <c r="W62" s="61"/>
      <c r="X62" s="61"/>
      <c r="Y62" s="61"/>
      <c r="Z62" s="61"/>
      <c r="AA62" s="61"/>
      <c r="AB62" s="95"/>
      <c r="AN62" s="98"/>
    </row>
    <row r="63" spans="1:41" s="67" customFormat="1">
      <c r="A63" s="61"/>
      <c r="B63" s="61"/>
      <c r="C63" s="61"/>
      <c r="D63" s="61"/>
      <c r="E63" s="61"/>
      <c r="F63" s="61"/>
      <c r="G63" s="61"/>
      <c r="H63" s="61"/>
      <c r="I63" s="61"/>
      <c r="J63" s="61"/>
      <c r="K63" s="61"/>
      <c r="L63" s="61"/>
      <c r="M63" s="61"/>
      <c r="N63" s="61"/>
      <c r="O63" s="61"/>
      <c r="P63" s="61"/>
      <c r="Q63" s="61"/>
      <c r="R63" s="61"/>
      <c r="S63" s="61"/>
      <c r="T63" s="61"/>
      <c r="U63" s="97"/>
      <c r="V63" s="61"/>
      <c r="W63" s="61"/>
      <c r="X63" s="61"/>
      <c r="Y63" s="61"/>
      <c r="Z63" s="61"/>
      <c r="AA63" s="61"/>
      <c r="AB63" s="95"/>
      <c r="AN63" s="98"/>
    </row>
    <row r="64" spans="1:41" s="67" customFormat="1">
      <c r="A64" s="61"/>
      <c r="B64" s="61"/>
      <c r="C64" s="61"/>
      <c r="D64" s="61"/>
      <c r="E64" s="61"/>
      <c r="F64" s="61"/>
      <c r="G64" s="61"/>
      <c r="H64" s="61"/>
      <c r="I64" s="61"/>
      <c r="J64" s="61"/>
      <c r="K64" s="61"/>
      <c r="L64" s="61"/>
      <c r="M64" s="61"/>
      <c r="N64" s="61"/>
      <c r="O64" s="61"/>
      <c r="P64" s="61"/>
      <c r="Q64" s="61"/>
      <c r="R64" s="61"/>
      <c r="S64" s="61"/>
      <c r="T64" s="61"/>
      <c r="U64" s="97"/>
      <c r="V64" s="61"/>
      <c r="W64" s="61"/>
      <c r="X64" s="61"/>
      <c r="Y64" s="61"/>
      <c r="Z64" s="61"/>
      <c r="AA64" s="61"/>
      <c r="AB64" s="95"/>
      <c r="AN64" s="98"/>
    </row>
    <row r="65" spans="1:41" s="67" customFormat="1">
      <c r="A65" s="61"/>
      <c r="B65" s="61"/>
      <c r="C65" s="61"/>
      <c r="D65" s="61"/>
      <c r="E65" s="61"/>
      <c r="F65" s="61"/>
      <c r="G65" s="61"/>
      <c r="H65" s="61"/>
      <c r="I65" s="61"/>
      <c r="J65" s="61"/>
      <c r="K65" s="61"/>
      <c r="L65" s="61"/>
      <c r="M65" s="61"/>
      <c r="N65" s="61"/>
      <c r="O65" s="61"/>
      <c r="P65" s="61"/>
      <c r="Q65" s="61"/>
      <c r="R65" s="61"/>
      <c r="S65" s="61"/>
      <c r="T65" s="61"/>
      <c r="U65" s="97"/>
      <c r="V65" s="61"/>
      <c r="W65" s="61"/>
      <c r="X65" s="61"/>
      <c r="Y65" s="61"/>
      <c r="Z65" s="61"/>
      <c r="AA65" s="61"/>
      <c r="AB65" s="95"/>
      <c r="AN65" s="98"/>
    </row>
    <row r="66" spans="1:41" s="67" customFormat="1">
      <c r="A66" s="61"/>
      <c r="B66" s="61"/>
      <c r="C66" s="61"/>
      <c r="D66" s="61"/>
      <c r="E66" s="61"/>
      <c r="F66" s="61"/>
      <c r="G66" s="61"/>
      <c r="H66" s="61"/>
      <c r="I66" s="61"/>
      <c r="J66" s="61"/>
      <c r="K66" s="61"/>
      <c r="L66" s="61"/>
      <c r="M66" s="61"/>
      <c r="N66" s="61"/>
      <c r="O66" s="61"/>
      <c r="P66" s="61"/>
      <c r="Q66" s="61"/>
      <c r="R66" s="61"/>
      <c r="S66" s="61"/>
      <c r="T66" s="61"/>
      <c r="U66" s="97"/>
      <c r="V66" s="61"/>
      <c r="W66" s="61"/>
      <c r="X66" s="61"/>
      <c r="Y66" s="61"/>
      <c r="Z66" s="61"/>
      <c r="AA66" s="61"/>
      <c r="AB66" s="95"/>
      <c r="AN66" s="98"/>
    </row>
    <row r="67" spans="1:41" s="67" customFormat="1">
      <c r="A67" s="61"/>
      <c r="B67" s="61"/>
      <c r="C67" s="61"/>
      <c r="D67" s="61"/>
      <c r="E67" s="61"/>
      <c r="F67" s="61"/>
      <c r="G67" s="61"/>
      <c r="H67" s="61"/>
      <c r="I67" s="61"/>
      <c r="J67" s="61"/>
      <c r="K67" s="61"/>
      <c r="L67" s="61"/>
      <c r="M67" s="61"/>
      <c r="N67" s="61"/>
      <c r="O67" s="61"/>
      <c r="P67" s="61"/>
      <c r="Q67" s="61"/>
      <c r="R67" s="61"/>
      <c r="S67" s="61"/>
      <c r="T67" s="61"/>
      <c r="U67" s="97"/>
      <c r="V67" s="61"/>
      <c r="W67" s="61"/>
      <c r="X67" s="61"/>
      <c r="Y67" s="61"/>
      <c r="Z67" s="61"/>
      <c r="AA67" s="61"/>
      <c r="AB67" s="95"/>
      <c r="AN67" s="98"/>
    </row>
    <row r="68" spans="1:41" s="67" customFormat="1">
      <c r="A68" s="61"/>
      <c r="B68" s="61"/>
      <c r="C68" s="61"/>
      <c r="D68" s="61"/>
      <c r="E68" s="61"/>
      <c r="F68" s="61"/>
      <c r="G68" s="61"/>
      <c r="H68" s="61"/>
      <c r="I68" s="61"/>
      <c r="J68" s="61"/>
      <c r="K68" s="61"/>
      <c r="L68" s="61"/>
      <c r="M68" s="61"/>
      <c r="N68" s="61"/>
      <c r="O68" s="61"/>
      <c r="P68" s="61"/>
      <c r="Q68" s="61"/>
      <c r="R68" s="61"/>
      <c r="S68" s="61"/>
      <c r="T68" s="61"/>
      <c r="U68" s="97"/>
      <c r="V68" s="61"/>
      <c r="W68" s="61"/>
      <c r="X68" s="61"/>
      <c r="Y68" s="61"/>
      <c r="Z68" s="61"/>
      <c r="AA68" s="61"/>
      <c r="AB68" s="95"/>
      <c r="AN68" s="98"/>
    </row>
    <row r="69" spans="1:41" s="67" customFormat="1">
      <c r="A69" s="61"/>
      <c r="B69" s="61"/>
      <c r="C69" s="61"/>
      <c r="D69" s="61"/>
      <c r="E69" s="61"/>
      <c r="F69" s="61"/>
      <c r="G69" s="61"/>
      <c r="H69" s="61"/>
      <c r="I69" s="61"/>
      <c r="J69" s="61"/>
      <c r="K69" s="61"/>
      <c r="L69" s="61"/>
      <c r="M69" s="61"/>
      <c r="N69" s="61"/>
      <c r="O69" s="61"/>
      <c r="P69" s="61"/>
      <c r="Q69" s="61"/>
      <c r="R69" s="61"/>
      <c r="S69" s="61"/>
      <c r="T69" s="61"/>
      <c r="U69" s="97"/>
      <c r="V69" s="61"/>
      <c r="W69" s="61"/>
      <c r="X69" s="61"/>
      <c r="Y69" s="61"/>
      <c r="Z69" s="61"/>
      <c r="AA69" s="61"/>
      <c r="AB69" s="95"/>
      <c r="AN69" s="98"/>
    </row>
    <row r="70" spans="1:41" s="67" customFormat="1">
      <c r="A70" s="61"/>
      <c r="B70" s="61"/>
      <c r="C70" s="61"/>
      <c r="D70" s="61"/>
      <c r="E70" s="61"/>
      <c r="F70" s="61"/>
      <c r="G70" s="61"/>
      <c r="H70" s="61"/>
      <c r="I70" s="61"/>
      <c r="J70" s="61"/>
      <c r="K70" s="61"/>
      <c r="L70" s="61"/>
      <c r="M70" s="61"/>
      <c r="N70" s="61"/>
      <c r="O70" s="61"/>
      <c r="P70" s="61"/>
      <c r="Q70" s="61"/>
      <c r="R70" s="61"/>
      <c r="S70" s="61"/>
      <c r="T70" s="61"/>
      <c r="U70" s="97"/>
      <c r="V70" s="61"/>
      <c r="W70" s="61"/>
      <c r="X70" s="61"/>
      <c r="Y70" s="61"/>
      <c r="Z70" s="61"/>
      <c r="AA70" s="61"/>
      <c r="AB70" s="95"/>
      <c r="AN70" s="98"/>
    </row>
    <row r="71" spans="1:41" s="67" customFormat="1">
      <c r="A71" s="61"/>
      <c r="B71" s="61"/>
      <c r="C71" s="61"/>
      <c r="D71" s="61"/>
      <c r="E71" s="61"/>
      <c r="F71" s="61"/>
      <c r="G71" s="61"/>
      <c r="H71" s="61"/>
      <c r="I71" s="61"/>
      <c r="J71" s="61"/>
      <c r="K71" s="61"/>
      <c r="L71" s="61"/>
      <c r="M71" s="61"/>
      <c r="N71" s="61"/>
      <c r="O71" s="61"/>
      <c r="P71" s="61"/>
      <c r="Q71" s="61"/>
      <c r="R71" s="61"/>
      <c r="S71" s="61"/>
      <c r="T71" s="61"/>
      <c r="U71" s="97"/>
      <c r="V71" s="61"/>
      <c r="W71" s="61"/>
      <c r="X71" s="61"/>
      <c r="Y71" s="61"/>
      <c r="Z71" s="61"/>
      <c r="AA71" s="61"/>
      <c r="AB71" s="95"/>
      <c r="AN71" s="98"/>
    </row>
    <row r="72" spans="1:41" s="67" customFormat="1">
      <c r="A72" s="61"/>
      <c r="B72" s="61"/>
      <c r="C72" s="61"/>
      <c r="D72" s="61"/>
      <c r="E72" s="61"/>
      <c r="F72" s="61"/>
      <c r="G72" s="61"/>
      <c r="H72" s="61"/>
      <c r="I72" s="61"/>
      <c r="J72" s="61"/>
      <c r="K72" s="61"/>
      <c r="L72" s="61"/>
      <c r="M72" s="61"/>
      <c r="N72" s="61"/>
      <c r="O72" s="61"/>
      <c r="P72" s="61"/>
      <c r="Q72" s="61"/>
      <c r="R72" s="61"/>
      <c r="S72" s="61"/>
      <c r="T72" s="61"/>
      <c r="U72" s="97"/>
      <c r="V72" s="61"/>
      <c r="W72" s="61"/>
      <c r="X72" s="61"/>
      <c r="Y72" s="61"/>
      <c r="Z72" s="61"/>
      <c r="AA72" s="61"/>
      <c r="AB72" s="95"/>
      <c r="AN72" s="98"/>
    </row>
    <row r="73" spans="1:41" s="67" customFormat="1">
      <c r="A73" s="61"/>
      <c r="B73" s="61"/>
      <c r="C73" s="61"/>
      <c r="D73" s="61"/>
      <c r="E73" s="61"/>
      <c r="F73" s="61"/>
      <c r="G73" s="61"/>
      <c r="H73" s="61"/>
      <c r="I73" s="61"/>
      <c r="J73" s="61"/>
      <c r="K73" s="61"/>
      <c r="L73" s="61"/>
      <c r="M73" s="61"/>
      <c r="N73" s="61"/>
      <c r="O73" s="61"/>
      <c r="P73" s="61"/>
      <c r="Q73" s="61"/>
      <c r="R73" s="61"/>
      <c r="S73" s="61"/>
      <c r="T73" s="61"/>
      <c r="U73" s="97"/>
      <c r="V73" s="61"/>
      <c r="W73" s="61"/>
      <c r="X73" s="61"/>
      <c r="Y73" s="61"/>
      <c r="Z73" s="61"/>
      <c r="AA73" s="61"/>
      <c r="AB73" s="95"/>
      <c r="AN73" s="98"/>
    </row>
    <row r="74" spans="1:41" s="67" customFormat="1">
      <c r="A74" s="61"/>
      <c r="B74" s="61"/>
      <c r="C74" s="61"/>
      <c r="D74" s="61"/>
      <c r="E74" s="61"/>
      <c r="F74" s="61"/>
      <c r="G74" s="61"/>
      <c r="H74" s="61"/>
      <c r="I74" s="61"/>
      <c r="J74" s="61"/>
      <c r="K74" s="61"/>
      <c r="L74" s="61"/>
      <c r="M74" s="61"/>
      <c r="N74" s="61"/>
      <c r="O74" s="61"/>
      <c r="P74" s="61"/>
      <c r="Q74" s="61"/>
      <c r="R74" s="61"/>
      <c r="S74" s="61"/>
      <c r="T74" s="61"/>
      <c r="U74" s="97"/>
      <c r="V74" s="61"/>
      <c r="W74" s="61"/>
      <c r="X74" s="61"/>
      <c r="Y74" s="61"/>
      <c r="Z74" s="61"/>
      <c r="AA74" s="61"/>
      <c r="AB74" s="95"/>
      <c r="AN74" s="98"/>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37"/>
      <c r="AO75" s="35"/>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98"/>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98"/>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98"/>
    </row>
    <row r="79" spans="1:41" s="67" customForma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98"/>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mergeCells count="3">
    <mergeCell ref="A1:H1"/>
    <mergeCell ref="AC1:AI1"/>
    <mergeCell ref="AN1:AN2"/>
  </mergeCells>
  <pageMargins left="0.7" right="0.7" top="0.78740157499999996" bottom="0.78740157499999996" header="0.3" footer="0.3"/>
  <legacyDrawing r:id="rId1"/>
</worksheet>
</file>

<file path=xl/worksheets/sheet26.xml><?xml version="1.0" encoding="utf-8"?>
<worksheet xmlns="http://schemas.openxmlformats.org/spreadsheetml/2006/main" xmlns:r="http://schemas.openxmlformats.org/officeDocument/2006/relationships">
  <dimension ref="A1:AO196"/>
  <sheetViews>
    <sheetView zoomScale="85" zoomScaleNormal="85" workbookViewId="0">
      <selection sqref="A1:H1"/>
    </sheetView>
  </sheetViews>
  <sheetFormatPr defaultColWidth="11.5546875" defaultRowHeight="14.4"/>
  <cols>
    <col min="1" max="1" width="3" customWidth="1"/>
    <col min="2" max="2" width="5.33203125" customWidth="1"/>
    <col min="3" max="3" width="5.109375" customWidth="1"/>
    <col min="4" max="5" width="9.33203125" customWidth="1"/>
    <col min="6" max="6" width="3.33203125" customWidth="1"/>
    <col min="7" max="8" width="22" customWidth="1"/>
    <col min="9" max="9" width="14.5546875" customWidth="1"/>
    <col min="10" max="10" width="9.6640625" customWidth="1"/>
    <col min="11" max="11" width="8.109375" customWidth="1"/>
    <col min="12" max="12" width="5.109375" customWidth="1"/>
    <col min="13" max="13" width="5.5546875" customWidth="1"/>
    <col min="14" max="17" width="11.44140625" customWidth="1"/>
    <col min="18" max="19" width="6.5546875" customWidth="1"/>
    <col min="20" max="20" width="11.44140625" customWidth="1"/>
    <col min="21" max="27" width="11.44140625" style="20" customWidth="1"/>
    <col min="28" max="28" width="5.5546875" style="12" customWidth="1"/>
    <col min="29" max="30" width="17.109375" style="20" customWidth="1"/>
    <col min="31" max="31" width="5.44140625" style="20" customWidth="1"/>
    <col min="32" max="32" width="10.88671875" style="20" customWidth="1"/>
    <col min="33" max="33" width="5.44140625" style="20" customWidth="1"/>
    <col min="34" max="34" width="10.88671875" style="20" customWidth="1"/>
    <col min="35" max="35" width="5.109375"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1" ht="105.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9800</v>
      </c>
      <c r="B3" s="4">
        <v>2012</v>
      </c>
      <c r="C3" s="4" t="s">
        <v>11573</v>
      </c>
      <c r="D3" s="4" t="s">
        <v>11574</v>
      </c>
      <c r="E3" s="4" t="s">
        <v>18</v>
      </c>
      <c r="F3" s="4">
        <v>3</v>
      </c>
      <c r="G3" s="4" t="s">
        <v>11575</v>
      </c>
      <c r="H3" s="4" t="s">
        <v>11576</v>
      </c>
      <c r="I3" s="4" t="s">
        <v>6</v>
      </c>
      <c r="J3" s="4" t="s">
        <v>633</v>
      </c>
      <c r="K3" s="4">
        <v>867.8</v>
      </c>
      <c r="L3" s="4" t="s">
        <v>8</v>
      </c>
      <c r="M3" s="4">
        <v>0</v>
      </c>
      <c r="N3" s="4">
        <v>0</v>
      </c>
      <c r="O3" s="4">
        <v>9728.6405659234533</v>
      </c>
      <c r="P3" s="4">
        <v>304.8679471943592</v>
      </c>
      <c r="Q3" s="4">
        <v>159.9305605307182</v>
      </c>
      <c r="R3" s="4">
        <v>1609.1549999999961</v>
      </c>
      <c r="S3" s="4">
        <v>1119.78</v>
      </c>
      <c r="T3" s="4">
        <v>54.204000000000008</v>
      </c>
      <c r="U3" s="4" t="s">
        <v>11577</v>
      </c>
      <c r="V3" s="4"/>
      <c r="W3" s="4"/>
      <c r="X3" s="4"/>
      <c r="Y3" s="4"/>
      <c r="Z3" s="4"/>
      <c r="AA3" s="4"/>
      <c r="AB3" s="28" t="str">
        <f>[1]SK!B$14</f>
        <v>1.(c)</v>
      </c>
      <c r="AC3" s="31" t="str">
        <f>[1]SK!C$14</f>
        <v>CM European Power Slovakia s.r.o.</v>
      </c>
      <c r="AD3" s="31" t="str">
        <f>[1]SK!D$14</f>
        <v>CM European Power Slovakia s.r.o.</v>
      </c>
      <c r="AE3" s="31">
        <f>[1]SK!E$14</f>
        <v>100144</v>
      </c>
      <c r="AF3" s="31" t="str">
        <f>[1]SK!F$14</f>
        <v>Vlčie hrdlo</v>
      </c>
      <c r="AG3" s="31" t="str">
        <f>[1]SK!G$14</f>
        <v>1</v>
      </c>
      <c r="AH3" s="31" t="str">
        <f>[1]SK!H$14</f>
        <v>Bratislava</v>
      </c>
      <c r="AI3" s="31" t="str">
        <f>[1]SK!I$14</f>
        <v>82412</v>
      </c>
      <c r="AJ3" s="31">
        <f>[1]SK!J$14</f>
        <v>1120</v>
      </c>
      <c r="AK3" s="31">
        <f>[1]SK!K$14</f>
        <v>1610</v>
      </c>
      <c r="AL3" s="31">
        <f>[1]SK!L$14</f>
        <v>0</v>
      </c>
      <c r="AM3" s="31">
        <f>[1]SK!M$14</f>
        <v>801</v>
      </c>
      <c r="AN3" s="42" t="s">
        <v>810</v>
      </c>
      <c r="AO3" s="31"/>
    </row>
    <row r="4" spans="1:41" s="24" customFormat="1">
      <c r="A4" s="4" t="s">
        <v>9800</v>
      </c>
      <c r="B4" s="4">
        <v>2012</v>
      </c>
      <c r="C4" s="4" t="s">
        <v>11578</v>
      </c>
      <c r="D4" s="4" t="s">
        <v>11579</v>
      </c>
      <c r="E4" s="4" t="s">
        <v>24</v>
      </c>
      <c r="F4" s="4">
        <v>4</v>
      </c>
      <c r="G4" s="4" t="s">
        <v>11580</v>
      </c>
      <c r="H4" s="4" t="s">
        <v>11576</v>
      </c>
      <c r="I4" s="4" t="s">
        <v>6</v>
      </c>
      <c r="J4" s="4" t="s">
        <v>633</v>
      </c>
      <c r="K4" s="4">
        <v>91.6</v>
      </c>
      <c r="L4" s="4" t="s">
        <v>8</v>
      </c>
      <c r="M4" s="4">
        <v>0</v>
      </c>
      <c r="N4" s="4">
        <v>0</v>
      </c>
      <c r="O4" s="4">
        <v>6.4175728765459441</v>
      </c>
      <c r="P4" s="4">
        <v>0.20110849564078295</v>
      </c>
      <c r="Q4" s="4">
        <v>0.10549942928180353</v>
      </c>
      <c r="R4" s="4">
        <v>6.2240000000000004E-3</v>
      </c>
      <c r="S4" s="4">
        <v>1.14098999999999</v>
      </c>
      <c r="T4" s="4">
        <v>5.1862999999999902E-2</v>
      </c>
      <c r="U4" s="4"/>
      <c r="V4" s="4"/>
      <c r="W4" s="4"/>
      <c r="X4" s="4"/>
      <c r="Y4" s="4"/>
      <c r="Z4" s="4"/>
      <c r="AA4" s="4"/>
      <c r="AB4" s="28" t="str">
        <f>[1]SK!B$14</f>
        <v>1.(c)</v>
      </c>
      <c r="AC4" s="31" t="str">
        <f>[1]SK!C$14</f>
        <v>CM European Power Slovakia s.r.o.</v>
      </c>
      <c r="AD4" s="31" t="str">
        <f>[1]SK!D$14</f>
        <v>CM European Power Slovakia s.r.o.</v>
      </c>
      <c r="AE4" s="31">
        <f>[1]SK!E$14</f>
        <v>100144</v>
      </c>
      <c r="AF4" s="31" t="str">
        <f>[1]SK!F$14</f>
        <v>Vlčie hrdlo</v>
      </c>
      <c r="AG4" s="31" t="str">
        <f>[1]SK!G$14</f>
        <v>1</v>
      </c>
      <c r="AH4" s="31" t="str">
        <f>[1]SK!H$14</f>
        <v>Bratislava</v>
      </c>
      <c r="AI4" s="31" t="str">
        <f>[1]SK!I$14</f>
        <v>82412</v>
      </c>
      <c r="AJ4" s="31">
        <f>[1]SK!J$14</f>
        <v>1120</v>
      </c>
      <c r="AK4" s="31">
        <f>[1]SK!K$14</f>
        <v>1610</v>
      </c>
      <c r="AL4" s="31">
        <f>[1]SK!L$14</f>
        <v>0</v>
      </c>
      <c r="AM4" s="31">
        <f>[1]SK!M$14</f>
        <v>801</v>
      </c>
      <c r="AN4" s="42" t="s">
        <v>810</v>
      </c>
      <c r="AO4" s="31"/>
    </row>
    <row r="5" spans="1:41" s="24" customFormat="1">
      <c r="A5" s="4" t="s">
        <v>9800</v>
      </c>
      <c r="B5" s="4">
        <v>2012</v>
      </c>
      <c r="C5" s="4" t="s">
        <v>11581</v>
      </c>
      <c r="D5" s="4" t="s">
        <v>11582</v>
      </c>
      <c r="E5" s="4" t="s">
        <v>31</v>
      </c>
      <c r="F5" s="4">
        <v>5</v>
      </c>
      <c r="G5" s="4" t="s">
        <v>11583</v>
      </c>
      <c r="H5" s="4" t="s">
        <v>11576</v>
      </c>
      <c r="I5" s="4" t="s">
        <v>6</v>
      </c>
      <c r="J5" s="4" t="s">
        <v>15</v>
      </c>
      <c r="K5" s="4">
        <v>64</v>
      </c>
      <c r="L5" s="4" t="s">
        <v>8</v>
      </c>
      <c r="M5" s="4">
        <v>0</v>
      </c>
      <c r="N5" s="4">
        <v>0</v>
      </c>
      <c r="O5" s="4">
        <v>0</v>
      </c>
      <c r="P5" s="4">
        <v>210.74961070900002</v>
      </c>
      <c r="Q5" s="4">
        <v>0</v>
      </c>
      <c r="R5" s="4">
        <v>5.5806638880000002E-2</v>
      </c>
      <c r="S5" s="4">
        <v>10.231217128000001</v>
      </c>
      <c r="T5" s="4">
        <v>0.46505532399999899</v>
      </c>
      <c r="U5" s="4"/>
      <c r="V5" s="4"/>
      <c r="W5" s="4"/>
      <c r="X5" s="4"/>
      <c r="Y5" s="4"/>
      <c r="Z5" s="4"/>
      <c r="AA5" s="4"/>
      <c r="AB5" s="28" t="str">
        <f>[1]SK!B$11</f>
        <v>1.(c)</v>
      </c>
      <c r="AC5" s="31" t="str">
        <f>[1]SK!C$11</f>
        <v>Bratislavská teplárenská a.s.</v>
      </c>
      <c r="AD5" s="31" t="str">
        <f>[1]SK!D$11</f>
        <v>Bratislavská teplárenská a.s.-Tepláreň Bratislava II</v>
      </c>
      <c r="AE5" s="31">
        <f>[1]SK!E$11</f>
        <v>9132</v>
      </c>
      <c r="AF5" s="31" t="str">
        <f>[1]SK!F$11</f>
        <v>Turbínová</v>
      </c>
      <c r="AG5" s="31" t="str">
        <f>[1]SK!G$11</f>
        <v>3</v>
      </c>
      <c r="AH5" s="31" t="str">
        <f>[1]SK!H$11</f>
        <v>Bratislava</v>
      </c>
      <c r="AI5" s="31" t="str">
        <f>[1]SK!I$11</f>
        <v>83226</v>
      </c>
      <c r="AJ5" s="31">
        <f>[1]SK!J$11</f>
        <v>0</v>
      </c>
      <c r="AK5" s="31">
        <f>[1]SK!K$11</f>
        <v>0</v>
      </c>
      <c r="AL5" s="31">
        <f>[1]SK!L$11</f>
        <v>0</v>
      </c>
      <c r="AM5" s="31">
        <f>[1]SK!M$11</f>
        <v>0</v>
      </c>
      <c r="AN5" s="42" t="s">
        <v>810</v>
      </c>
      <c r="AO5" s="31"/>
    </row>
    <row r="6" spans="1:41" s="24" customFormat="1">
      <c r="A6" s="4" t="s">
        <v>9800</v>
      </c>
      <c r="B6" s="4">
        <v>2012</v>
      </c>
      <c r="C6" s="4" t="s">
        <v>11584</v>
      </c>
      <c r="D6" s="4" t="s">
        <v>11585</v>
      </c>
      <c r="E6" s="4" t="s">
        <v>37</v>
      </c>
      <c r="F6" s="4">
        <v>6</v>
      </c>
      <c r="G6" s="4" t="s">
        <v>11586</v>
      </c>
      <c r="H6" s="4" t="s">
        <v>11576</v>
      </c>
      <c r="I6" s="4" t="s">
        <v>6</v>
      </c>
      <c r="J6" s="4" t="s">
        <v>15</v>
      </c>
      <c r="K6" s="4">
        <v>64</v>
      </c>
      <c r="L6" s="4" t="s">
        <v>8</v>
      </c>
      <c r="M6" s="4">
        <v>0</v>
      </c>
      <c r="N6" s="4">
        <v>0</v>
      </c>
      <c r="O6" s="4">
        <v>18.736999999999998</v>
      </c>
      <c r="P6" s="4">
        <v>276.27027243199967</v>
      </c>
      <c r="Q6" s="4">
        <v>0</v>
      </c>
      <c r="R6" s="4">
        <v>5.4657565542399897</v>
      </c>
      <c r="S6" s="4">
        <v>17.296534944000001</v>
      </c>
      <c r="T6" s="4">
        <v>1.9349379519999901</v>
      </c>
      <c r="U6" s="4"/>
      <c r="V6" s="4"/>
      <c r="W6" s="4"/>
      <c r="X6" s="4"/>
      <c r="Y6" s="4"/>
      <c r="Z6" s="4"/>
      <c r="AA6" s="4"/>
      <c r="AB6" s="28" t="str">
        <f>[1]SK!B$11</f>
        <v>1.(c)</v>
      </c>
      <c r="AC6" s="31" t="str">
        <f>[1]SK!C$11</f>
        <v>Bratislavská teplárenská a.s.</v>
      </c>
      <c r="AD6" s="31" t="str">
        <f>[1]SK!D$11</f>
        <v>Bratislavská teplárenská a.s.-Tepláreň Bratislava II</v>
      </c>
      <c r="AE6" s="31">
        <f>[1]SK!E$11</f>
        <v>9132</v>
      </c>
      <c r="AF6" s="31" t="str">
        <f>[1]SK!F$11</f>
        <v>Turbínová</v>
      </c>
      <c r="AG6" s="31" t="str">
        <f>[1]SK!G$11</f>
        <v>3</v>
      </c>
      <c r="AH6" s="31" t="str">
        <f>[1]SK!H$11</f>
        <v>Bratislava</v>
      </c>
      <c r="AI6" s="31" t="str">
        <f>[1]SK!I$11</f>
        <v>83226</v>
      </c>
      <c r="AJ6" s="31">
        <f>[1]SK!J$11</f>
        <v>0</v>
      </c>
      <c r="AK6" s="31">
        <f>[1]SK!K$11</f>
        <v>0</v>
      </c>
      <c r="AL6" s="31">
        <f>[1]SK!L$11</f>
        <v>0</v>
      </c>
      <c r="AM6" s="31">
        <f>[1]SK!M$11</f>
        <v>0</v>
      </c>
      <c r="AN6" s="42" t="s">
        <v>810</v>
      </c>
      <c r="AO6" s="31"/>
    </row>
    <row r="7" spans="1:41" s="24" customFormat="1">
      <c r="A7" s="4" t="s">
        <v>9800</v>
      </c>
      <c r="B7" s="4">
        <v>2012</v>
      </c>
      <c r="C7" s="4" t="s">
        <v>11587</v>
      </c>
      <c r="D7" s="4" t="s">
        <v>11588</v>
      </c>
      <c r="E7" s="4" t="s">
        <v>41</v>
      </c>
      <c r="F7" s="4">
        <v>7</v>
      </c>
      <c r="G7" s="4" t="s">
        <v>11589</v>
      </c>
      <c r="H7" s="4" t="s">
        <v>11576</v>
      </c>
      <c r="I7" s="4" t="s">
        <v>6</v>
      </c>
      <c r="J7" s="4" t="s">
        <v>15</v>
      </c>
      <c r="K7" s="4">
        <v>114</v>
      </c>
      <c r="L7" s="4" t="s">
        <v>8</v>
      </c>
      <c r="M7" s="4">
        <v>0</v>
      </c>
      <c r="N7" s="4">
        <v>0</v>
      </c>
      <c r="O7" s="4">
        <v>0</v>
      </c>
      <c r="P7" s="4">
        <v>0</v>
      </c>
      <c r="Q7" s="4">
        <v>0</v>
      </c>
      <c r="R7" s="4">
        <v>0</v>
      </c>
      <c r="S7" s="4">
        <v>0</v>
      </c>
      <c r="T7" s="4">
        <v>0</v>
      </c>
      <c r="U7" s="4" t="s">
        <v>11590</v>
      </c>
      <c r="V7" s="4"/>
      <c r="W7" s="4"/>
      <c r="X7" s="4"/>
      <c r="Y7" s="4"/>
      <c r="Z7" s="4"/>
      <c r="AA7" s="4"/>
      <c r="AB7" s="28" t="str">
        <f>[1]SK!B$11</f>
        <v>1.(c)</v>
      </c>
      <c r="AC7" s="31" t="str">
        <f>[1]SK!C$11</f>
        <v>Bratislavská teplárenská a.s.</v>
      </c>
      <c r="AD7" s="31" t="str">
        <f>[1]SK!D$11</f>
        <v>Bratislavská teplárenská a.s.-Tepláreň Bratislava II</v>
      </c>
      <c r="AE7" s="31">
        <f>[1]SK!E$11</f>
        <v>9132</v>
      </c>
      <c r="AF7" s="31" t="str">
        <f>[1]SK!F$11</f>
        <v>Turbínová</v>
      </c>
      <c r="AG7" s="31" t="str">
        <f>[1]SK!G$11</f>
        <v>3</v>
      </c>
      <c r="AH7" s="31" t="str">
        <f>[1]SK!H$11</f>
        <v>Bratislava</v>
      </c>
      <c r="AI7" s="31" t="str">
        <f>[1]SK!I$11</f>
        <v>83226</v>
      </c>
      <c r="AJ7" s="31">
        <f>[1]SK!J$11</f>
        <v>0</v>
      </c>
      <c r="AK7" s="31">
        <f>[1]SK!K$11</f>
        <v>0</v>
      </c>
      <c r="AL7" s="31">
        <f>[1]SK!L$11</f>
        <v>0</v>
      </c>
      <c r="AM7" s="31">
        <f>[1]SK!M$11</f>
        <v>0</v>
      </c>
      <c r="AN7" s="42" t="s">
        <v>810</v>
      </c>
      <c r="AO7" s="31"/>
    </row>
    <row r="8" spans="1:41" s="24" customFormat="1">
      <c r="A8" s="4" t="s">
        <v>9800</v>
      </c>
      <c r="B8" s="4">
        <v>2012</v>
      </c>
      <c r="C8" s="4" t="s">
        <v>11591</v>
      </c>
      <c r="D8" s="4" t="s">
        <v>11592</v>
      </c>
      <c r="E8" s="4" t="s">
        <v>45</v>
      </c>
      <c r="F8" s="4">
        <v>8</v>
      </c>
      <c r="G8" s="4" t="s">
        <v>11593</v>
      </c>
      <c r="H8" s="4" t="s">
        <v>11576</v>
      </c>
      <c r="I8" s="4" t="s">
        <v>6</v>
      </c>
      <c r="J8" s="4" t="s">
        <v>470</v>
      </c>
      <c r="K8" s="4">
        <v>59.3</v>
      </c>
      <c r="L8" s="4" t="s">
        <v>8</v>
      </c>
      <c r="M8" s="4">
        <v>0</v>
      </c>
      <c r="N8" s="4">
        <v>0</v>
      </c>
      <c r="O8" s="4">
        <v>0</v>
      </c>
      <c r="P8" s="4">
        <v>165.01721627999996</v>
      </c>
      <c r="Q8" s="4">
        <v>0</v>
      </c>
      <c r="R8" s="4">
        <v>4.3860999999999997E-2</v>
      </c>
      <c r="S8" s="4">
        <v>8.0411750000000008</v>
      </c>
      <c r="T8" s="4">
        <v>0.365508</v>
      </c>
      <c r="U8" s="4"/>
      <c r="V8" s="4"/>
      <c r="W8" s="4"/>
      <c r="X8" s="4"/>
      <c r="Y8" s="4"/>
      <c r="Z8" s="4"/>
      <c r="AA8" s="4"/>
      <c r="AB8" s="28" t="str">
        <f>[1]SK!B$17</f>
        <v>8.(b).(ii)</v>
      </c>
      <c r="AC8" s="31" t="str">
        <f>[1]SK!C$17</f>
        <v>PALMA Group a.s.</v>
      </c>
      <c r="AD8" s="31" t="str">
        <f>[1]SK!D$17</f>
        <v>Palma - Group a.s - výroba jedlých rastl.tukov a olejov, Olejkáreň, Rafinéria</v>
      </c>
      <c r="AE8" s="31">
        <f>[1]SK!E$17</f>
        <v>22979</v>
      </c>
      <c r="AF8" s="31" t="str">
        <f>[1]SK!F$17</f>
        <v>Račianska</v>
      </c>
      <c r="AG8" s="31" t="str">
        <f>[1]SK!G$17</f>
        <v>76</v>
      </c>
      <c r="AH8" s="31" t="str">
        <f>[1]SK!H$17</f>
        <v>Bratislava</v>
      </c>
      <c r="AI8" s="31" t="str">
        <f>[1]SK!I$17</f>
        <v>83604</v>
      </c>
      <c r="AJ8" s="31">
        <f>[1]SK!J$17</f>
        <v>0</v>
      </c>
      <c r="AK8" s="31">
        <f>[1]SK!K$17</f>
        <v>0</v>
      </c>
      <c r="AL8" s="31">
        <f>[1]SK!L$17</f>
        <v>0</v>
      </c>
      <c r="AM8" s="31">
        <f>[1]SK!M$17</f>
        <v>0</v>
      </c>
      <c r="AN8" s="42" t="s">
        <v>810</v>
      </c>
      <c r="AO8" s="31"/>
    </row>
    <row r="9" spans="1:41" s="35" customFormat="1">
      <c r="A9" s="1" t="s">
        <v>9800</v>
      </c>
      <c r="B9" s="1">
        <v>2012</v>
      </c>
      <c r="C9" s="1" t="s">
        <v>11594</v>
      </c>
      <c r="D9" s="1" t="s">
        <v>11595</v>
      </c>
      <c r="E9" s="1" t="s">
        <v>49</v>
      </c>
      <c r="F9" s="1">
        <v>9</v>
      </c>
      <c r="G9" s="1" t="s">
        <v>11596</v>
      </c>
      <c r="H9" s="1" t="s">
        <v>11576</v>
      </c>
      <c r="I9" s="1" t="s">
        <v>34</v>
      </c>
      <c r="J9" s="1" t="s">
        <v>476</v>
      </c>
      <c r="K9" s="1">
        <v>130</v>
      </c>
      <c r="L9" s="1" t="s">
        <v>27</v>
      </c>
      <c r="M9" s="1">
        <v>0</v>
      </c>
      <c r="N9" s="1">
        <v>0</v>
      </c>
      <c r="O9" s="1">
        <v>0</v>
      </c>
      <c r="P9" s="1">
        <v>27.437031864000001</v>
      </c>
      <c r="Q9" s="1">
        <v>0</v>
      </c>
      <c r="R9" s="1">
        <v>7.2550000000000002E-3</v>
      </c>
      <c r="S9" s="1">
        <v>1.0438719999999999</v>
      </c>
      <c r="T9" s="1">
        <v>6.0462000000000002E-2</v>
      </c>
      <c r="U9" s="1"/>
      <c r="V9" s="1"/>
      <c r="W9" s="1"/>
      <c r="X9" s="1"/>
      <c r="Y9" s="1"/>
      <c r="Z9" s="1"/>
      <c r="AA9" s="1"/>
      <c r="AB9" s="40"/>
      <c r="AN9" s="37"/>
    </row>
    <row r="10" spans="1:41" s="24" customFormat="1">
      <c r="A10" s="4" t="s">
        <v>9800</v>
      </c>
      <c r="B10" s="4">
        <v>2012</v>
      </c>
      <c r="C10" s="4" t="s">
        <v>11597</v>
      </c>
      <c r="D10" s="4" t="s">
        <v>11598</v>
      </c>
      <c r="E10" s="4" t="s">
        <v>54</v>
      </c>
      <c r="F10" s="4">
        <v>10</v>
      </c>
      <c r="G10" s="4" t="s">
        <v>11599</v>
      </c>
      <c r="H10" s="4" t="s">
        <v>11576</v>
      </c>
      <c r="I10" s="4" t="s">
        <v>14</v>
      </c>
      <c r="J10" s="4" t="s">
        <v>15</v>
      </c>
      <c r="K10" s="4">
        <v>475</v>
      </c>
      <c r="L10" s="4" t="s">
        <v>27</v>
      </c>
      <c r="M10" s="4">
        <v>0</v>
      </c>
      <c r="N10" s="4">
        <v>0</v>
      </c>
      <c r="O10" s="4">
        <v>0</v>
      </c>
      <c r="P10" s="4">
        <v>7557.1799529199998</v>
      </c>
      <c r="Q10" s="4">
        <v>0</v>
      </c>
      <c r="R10" s="4">
        <v>2.0112489999999998</v>
      </c>
      <c r="S10" s="4">
        <v>444.96499999999997</v>
      </c>
      <c r="T10" s="4">
        <v>16.760408000000002</v>
      </c>
      <c r="U10" s="4"/>
      <c r="V10" s="4"/>
      <c r="W10" s="4"/>
      <c r="X10" s="4"/>
      <c r="Y10" s="4"/>
      <c r="Z10" s="4"/>
      <c r="AA10" s="4"/>
      <c r="AB10" s="41" t="str">
        <f>[1]SK!B$18</f>
        <v>1.(c)</v>
      </c>
      <c r="AC10" s="24" t="str">
        <f>[1]SK!C$18</f>
        <v>PPC Power, a.s.</v>
      </c>
      <c r="AD10" s="24" t="str">
        <f>[1]SK!D$18</f>
        <v>PPC Power a.s.</v>
      </c>
      <c r="AE10" s="24">
        <f>[1]SK!E$18</f>
        <v>9134</v>
      </c>
      <c r="AF10" s="24" t="str">
        <f>[1]SK!F$18</f>
        <v>Magnetová</v>
      </c>
      <c r="AG10" s="24" t="str">
        <f>[1]SK!G$18</f>
        <v>12</v>
      </c>
      <c r="AH10" s="24" t="str">
        <f>[1]SK!H$18</f>
        <v>Bratislava</v>
      </c>
      <c r="AI10" s="24" t="str">
        <f>[1]SK!I$18</f>
        <v>83104</v>
      </c>
      <c r="AJ10" s="24">
        <f>[1]SK!J$18</f>
        <v>445</v>
      </c>
      <c r="AK10" s="24">
        <f>[1]SK!K$18</f>
        <v>0</v>
      </c>
      <c r="AL10" s="24">
        <f>[1]SK!L$18</f>
        <v>0</v>
      </c>
      <c r="AM10" s="24">
        <f>[1]SK!M$18</f>
        <v>423</v>
      </c>
      <c r="AN10" s="23" t="s">
        <v>810</v>
      </c>
    </row>
    <row r="11" spans="1:41" s="35" customFormat="1">
      <c r="A11" s="1" t="s">
        <v>9800</v>
      </c>
      <c r="B11" s="1">
        <v>2012</v>
      </c>
      <c r="C11" s="1" t="s">
        <v>11604</v>
      </c>
      <c r="D11" s="1" t="s">
        <v>11605</v>
      </c>
      <c r="E11" s="1" t="s">
        <v>63</v>
      </c>
      <c r="F11" s="1">
        <v>12</v>
      </c>
      <c r="G11" s="1" t="s">
        <v>11606</v>
      </c>
      <c r="H11" s="1" t="s">
        <v>11576</v>
      </c>
      <c r="I11" s="1" t="s">
        <v>6</v>
      </c>
      <c r="J11" s="1" t="s">
        <v>15</v>
      </c>
      <c r="K11" s="1">
        <v>262</v>
      </c>
      <c r="L11" s="1" t="s">
        <v>8</v>
      </c>
      <c r="M11" s="1">
        <v>0</v>
      </c>
      <c r="N11" s="1">
        <v>0</v>
      </c>
      <c r="O11" s="1">
        <v>1.07406</v>
      </c>
      <c r="P11" s="1">
        <v>1270.1665150900001</v>
      </c>
      <c r="Q11" s="1">
        <v>0</v>
      </c>
      <c r="R11" s="1">
        <v>0.57424399999999998</v>
      </c>
      <c r="S11" s="1">
        <v>72.647484000000006</v>
      </c>
      <c r="T11" s="1">
        <v>2.8476710000000001</v>
      </c>
      <c r="U11" s="1" t="s">
        <v>11607</v>
      </c>
      <c r="V11" s="1"/>
      <c r="W11" s="1"/>
      <c r="X11" s="1"/>
      <c r="Y11" s="1"/>
      <c r="Z11" s="1"/>
      <c r="AA11" s="1"/>
      <c r="AB11" s="95"/>
      <c r="AC11" s="67"/>
      <c r="AD11" s="67"/>
      <c r="AE11" s="67"/>
      <c r="AF11" s="67"/>
      <c r="AG11" s="67"/>
      <c r="AH11" s="67"/>
      <c r="AI11" s="67"/>
      <c r="AJ11" s="67"/>
      <c r="AK11" s="67"/>
      <c r="AL11" s="67"/>
      <c r="AM11" s="67"/>
      <c r="AN11" s="37"/>
    </row>
    <row r="12" spans="1:41" s="24" customFormat="1">
      <c r="A12" s="4" t="s">
        <v>9800</v>
      </c>
      <c r="B12" s="4">
        <v>2012</v>
      </c>
      <c r="C12" s="4" t="s">
        <v>11600</v>
      </c>
      <c r="D12" s="4" t="s">
        <v>11601</v>
      </c>
      <c r="E12" s="4" t="s">
        <v>59</v>
      </c>
      <c r="F12" s="4">
        <v>11</v>
      </c>
      <c r="G12" s="4" t="s">
        <v>11602</v>
      </c>
      <c r="H12" s="4" t="s">
        <v>11603</v>
      </c>
      <c r="I12" s="4" t="s">
        <v>6</v>
      </c>
      <c r="J12" s="4" t="s">
        <v>470</v>
      </c>
      <c r="K12" s="4">
        <v>147</v>
      </c>
      <c r="L12" s="4" t="s">
        <v>8</v>
      </c>
      <c r="M12" s="4">
        <v>0</v>
      </c>
      <c r="N12" s="4">
        <v>0</v>
      </c>
      <c r="O12" s="4">
        <v>0</v>
      </c>
      <c r="P12" s="4">
        <v>770.10478433799983</v>
      </c>
      <c r="Q12" s="4">
        <v>0</v>
      </c>
      <c r="R12" s="4">
        <v>0.20305200000000001</v>
      </c>
      <c r="S12" s="4">
        <v>45.298000000000002</v>
      </c>
      <c r="T12" s="4">
        <v>1.6920980000000001</v>
      </c>
      <c r="U12" s="4" t="s">
        <v>11577</v>
      </c>
      <c r="V12" s="4"/>
      <c r="W12" s="4"/>
      <c r="X12" s="4"/>
      <c r="Y12" s="4"/>
      <c r="Z12" s="4"/>
      <c r="AA12" s="4"/>
      <c r="AB12" s="28" t="str">
        <f>[1]SK!B$23</f>
        <v>9.(c)</v>
      </c>
      <c r="AC12" s="31" t="str">
        <f>[1]SK!C$23</f>
        <v>VOLKSWAGEN SLOVAKIA, a.s.,</v>
      </c>
      <c r="AD12" s="31" t="str">
        <f>[1]SK!D$23</f>
        <v>VOLKSWAGEN SLOVAKIA, a.s., závod Bratislava</v>
      </c>
      <c r="AE12" s="31">
        <f>[1]SK!E$23</f>
        <v>10601</v>
      </c>
      <c r="AF12" s="31" t="str">
        <f>[1]SK!F$23</f>
        <v>J. Jonáša</v>
      </c>
      <c r="AG12" s="31" t="str">
        <f>[1]SK!G$23</f>
        <v>does not exist</v>
      </c>
      <c r="AH12" s="31" t="str">
        <f>[1]SK!H$23</f>
        <v>Bratislava</v>
      </c>
      <c r="AI12" s="31" t="str">
        <f>[1]SK!I$23</f>
        <v>84108</v>
      </c>
      <c r="AJ12" s="31">
        <f>[1]SK!J$23</f>
        <v>116</v>
      </c>
      <c r="AK12" s="31">
        <f>[1]SK!K$23</f>
        <v>0</v>
      </c>
      <c r="AL12" s="31">
        <f>[1]SK!L$23</f>
        <v>0</v>
      </c>
      <c r="AM12" s="31">
        <f>[1]SK!M$23</f>
        <v>0</v>
      </c>
      <c r="AN12" s="42" t="s">
        <v>810</v>
      </c>
      <c r="AO12" s="31"/>
    </row>
    <row r="13" spans="1:41" s="35" customFormat="1">
      <c r="A13" s="1" t="s">
        <v>9800</v>
      </c>
      <c r="B13" s="1">
        <v>2012</v>
      </c>
      <c r="C13" s="1" t="s">
        <v>11566</v>
      </c>
      <c r="D13" s="1" t="s">
        <v>11567</v>
      </c>
      <c r="E13" s="1" t="s">
        <v>3</v>
      </c>
      <c r="F13" s="1">
        <v>1</v>
      </c>
      <c r="G13" s="1" t="s">
        <v>11568</v>
      </c>
      <c r="H13" s="1" t="s">
        <v>11569</v>
      </c>
      <c r="I13" s="1" t="s">
        <v>6</v>
      </c>
      <c r="J13" s="1" t="s">
        <v>202</v>
      </c>
      <c r="K13" s="1">
        <v>254</v>
      </c>
      <c r="L13" s="1" t="s">
        <v>8</v>
      </c>
      <c r="M13" s="1">
        <v>0</v>
      </c>
      <c r="N13" s="1">
        <v>0</v>
      </c>
      <c r="O13" s="1">
        <v>28.029599999999899</v>
      </c>
      <c r="P13" s="1">
        <v>29.955028999</v>
      </c>
      <c r="Q13" s="1">
        <v>0</v>
      </c>
      <c r="R13" s="1">
        <v>12.511364</v>
      </c>
      <c r="S13" s="1">
        <v>7.2996559999999997</v>
      </c>
      <c r="T13" s="1">
        <v>2.0586709999999999</v>
      </c>
      <c r="U13" s="1"/>
      <c r="V13" s="1"/>
      <c r="W13" s="1"/>
      <c r="X13" s="1"/>
      <c r="Y13" s="1"/>
      <c r="Z13" s="1"/>
      <c r="AA13" s="1"/>
      <c r="AB13" s="95"/>
      <c r="AC13" s="67"/>
      <c r="AD13" s="67"/>
      <c r="AE13" s="67"/>
      <c r="AF13" s="67"/>
      <c r="AG13" s="67"/>
      <c r="AH13" s="67"/>
      <c r="AI13" s="67"/>
      <c r="AJ13" s="67"/>
      <c r="AK13" s="67"/>
      <c r="AL13" s="67"/>
      <c r="AM13" s="67"/>
      <c r="AN13" s="98"/>
      <c r="AO13" s="67"/>
    </row>
    <row r="14" spans="1:41" s="24" customFormat="1">
      <c r="A14" s="4" t="s">
        <v>9800</v>
      </c>
      <c r="B14" s="4">
        <v>2012</v>
      </c>
      <c r="C14" s="4" t="s">
        <v>11570</v>
      </c>
      <c r="D14" s="4" t="s">
        <v>11571</v>
      </c>
      <c r="E14" s="4" t="s">
        <v>11</v>
      </c>
      <c r="F14" s="4">
        <v>2</v>
      </c>
      <c r="G14" s="4" t="s">
        <v>11572</v>
      </c>
      <c r="H14" s="4" t="s">
        <v>11569</v>
      </c>
      <c r="I14" s="4" t="s">
        <v>6</v>
      </c>
      <c r="J14" s="4" t="s">
        <v>470</v>
      </c>
      <c r="K14" s="4">
        <v>111.41</v>
      </c>
      <c r="L14" s="4" t="s">
        <v>8</v>
      </c>
      <c r="M14" s="4">
        <v>0</v>
      </c>
      <c r="N14" s="4">
        <v>0</v>
      </c>
      <c r="O14" s="4">
        <v>0</v>
      </c>
      <c r="P14" s="4">
        <v>359.298</v>
      </c>
      <c r="Q14" s="4">
        <v>1152.1010000000001</v>
      </c>
      <c r="R14" s="4">
        <v>0.64500000000000002</v>
      </c>
      <c r="S14" s="4">
        <v>58.661000000000001</v>
      </c>
      <c r="T14" s="4">
        <v>2.8519999999999999</v>
      </c>
      <c r="U14" s="4"/>
      <c r="V14" s="4"/>
      <c r="W14" s="4"/>
      <c r="X14" s="4"/>
      <c r="Y14" s="4"/>
      <c r="Z14" s="4"/>
      <c r="AA14" s="4"/>
      <c r="AB14" s="28" t="str">
        <f>[1]SK!B$22</f>
        <v>1.(a)</v>
      </c>
      <c r="AC14" s="31" t="str">
        <f>[1]SK!C$22</f>
        <v>Slovnaft, a.s.</v>
      </c>
      <c r="AD14" s="31" t="str">
        <f>[1]SK!D$22</f>
        <v>Slovnaft, a.s.</v>
      </c>
      <c r="AE14" s="31">
        <f>[1]SK!E$22</f>
        <v>9119</v>
      </c>
      <c r="AF14" s="31" t="str">
        <f>[1]SK!F$22</f>
        <v>Vlčie hrdlo</v>
      </c>
      <c r="AG14" s="31" t="str">
        <f>[1]SK!G$22</f>
        <v>1</v>
      </c>
      <c r="AH14" s="31" t="str">
        <f>[1]SK!H$22</f>
        <v>Bratislava</v>
      </c>
      <c r="AI14" s="31" t="str">
        <f>[1]SK!I$22</f>
        <v>82412</v>
      </c>
      <c r="AJ14" s="31">
        <f>[1]SK!J$22</f>
        <v>617</v>
      </c>
      <c r="AK14" s="31">
        <f>[1]SK!K$22</f>
        <v>1410</v>
      </c>
      <c r="AL14" s="31">
        <f>[1]SK!L$22</f>
        <v>0</v>
      </c>
      <c r="AM14" s="31">
        <f>[1]SK!M$22</f>
        <v>999</v>
      </c>
      <c r="AN14" s="42" t="s">
        <v>810</v>
      </c>
      <c r="AO14" s="31"/>
    </row>
    <row r="15" spans="1:41" s="35" customFormat="1">
      <c r="A15" s="1" t="s">
        <v>9800</v>
      </c>
      <c r="B15" s="1">
        <v>2012</v>
      </c>
      <c r="C15" s="1" t="s">
        <v>11640</v>
      </c>
      <c r="D15" s="1" t="s">
        <v>11641</v>
      </c>
      <c r="E15" s="1" t="s">
        <v>109</v>
      </c>
      <c r="F15" s="1">
        <v>21</v>
      </c>
      <c r="G15" s="1" t="s">
        <v>11642</v>
      </c>
      <c r="H15" s="1" t="s">
        <v>11643</v>
      </c>
      <c r="I15" s="1" t="s">
        <v>6</v>
      </c>
      <c r="J15" s="1" t="s">
        <v>202</v>
      </c>
      <c r="K15" s="1">
        <v>125</v>
      </c>
      <c r="L15" s="1" t="s">
        <v>8</v>
      </c>
      <c r="M15" s="1">
        <v>0</v>
      </c>
      <c r="N15" s="1">
        <v>0</v>
      </c>
      <c r="O15" s="1">
        <v>0</v>
      </c>
      <c r="P15" s="1">
        <v>0</v>
      </c>
      <c r="Q15" s="1">
        <v>0</v>
      </c>
      <c r="R15" s="1">
        <v>0</v>
      </c>
      <c r="S15" s="1">
        <v>0</v>
      </c>
      <c r="T15" s="1">
        <v>0</v>
      </c>
      <c r="U15" s="1" t="s">
        <v>11590</v>
      </c>
      <c r="V15" s="1"/>
      <c r="W15" s="1"/>
      <c r="X15" s="1"/>
      <c r="Y15" s="1"/>
      <c r="Z15" s="1"/>
      <c r="AA15" s="1"/>
      <c r="AB15" s="95"/>
      <c r="AC15" s="67"/>
      <c r="AD15" s="67"/>
      <c r="AE15" s="67"/>
      <c r="AF15" s="67"/>
      <c r="AG15" s="67"/>
      <c r="AH15" s="67"/>
      <c r="AI15" s="67"/>
      <c r="AJ15" s="67"/>
      <c r="AK15" s="67"/>
      <c r="AL15" s="67"/>
      <c r="AM15" s="67"/>
      <c r="AN15" s="98"/>
      <c r="AO15" s="67"/>
    </row>
    <row r="16" spans="1:41" s="24" customFormat="1">
      <c r="A16" s="4" t="s">
        <v>9800</v>
      </c>
      <c r="B16" s="4">
        <v>2012</v>
      </c>
      <c r="C16" s="4" t="s">
        <v>11753</v>
      </c>
      <c r="D16" s="4" t="s">
        <v>11754</v>
      </c>
      <c r="E16" s="4" t="s">
        <v>247</v>
      </c>
      <c r="F16" s="4">
        <v>52</v>
      </c>
      <c r="G16" s="4" t="s">
        <v>11755</v>
      </c>
      <c r="H16" s="4" t="s">
        <v>11756</v>
      </c>
      <c r="I16" s="4" t="s">
        <v>6</v>
      </c>
      <c r="J16" s="4" t="s">
        <v>15</v>
      </c>
      <c r="K16" s="4">
        <v>244</v>
      </c>
      <c r="L16" s="4" t="s">
        <v>8</v>
      </c>
      <c r="M16" s="4">
        <v>795.5</v>
      </c>
      <c r="N16" s="4">
        <v>2107.98</v>
      </c>
      <c r="O16" s="4">
        <v>0</v>
      </c>
      <c r="P16" s="4">
        <v>23.586625762000004</v>
      </c>
      <c r="Q16" s="4">
        <v>0</v>
      </c>
      <c r="R16" s="4">
        <v>1205.905501</v>
      </c>
      <c r="S16" s="4">
        <v>657.58109300000001</v>
      </c>
      <c r="T16" s="4">
        <v>98.783556000000004</v>
      </c>
      <c r="U16" s="4" t="s">
        <v>11757</v>
      </c>
      <c r="V16" s="4"/>
      <c r="W16" s="4"/>
      <c r="X16" s="4"/>
      <c r="Y16" s="4"/>
      <c r="Z16" s="4"/>
      <c r="AA16" s="4"/>
      <c r="AB16" s="28" t="str">
        <f>[1]SK!B$54</f>
        <v>1.(c)</v>
      </c>
      <c r="AC16" s="31" t="str">
        <f>[1]SK!C$54</f>
        <v>BUKÓZA ENERGO a.s.</v>
      </c>
      <c r="AD16" s="31" t="str">
        <f>[1]SK!D$54</f>
        <v>BUKÓZA ENERGO a.s. - Uhoľný kotol K2</v>
      </c>
      <c r="AE16" s="31">
        <f>[1]SK!E$54</f>
        <v>159708</v>
      </c>
      <c r="AF16" s="31" t="str">
        <f>[1]SK!F$54</f>
        <v>Hencovská</v>
      </c>
      <c r="AG16" s="31" t="str">
        <f>[1]SK!G$54</f>
        <v>2073</v>
      </c>
      <c r="AH16" s="31" t="str">
        <f>[1]SK!H$54</f>
        <v>Hencovce</v>
      </c>
      <c r="AI16" s="31" t="str">
        <f>[1]SK!I$54</f>
        <v>09302</v>
      </c>
      <c r="AJ16" s="31">
        <f>[1]SK!J$54</f>
        <v>329</v>
      </c>
      <c r="AK16" s="31">
        <f>[1]SK!K$54</f>
        <v>603</v>
      </c>
      <c r="AL16" s="31">
        <f>[1]SK!L$54</f>
        <v>0</v>
      </c>
      <c r="AM16" s="31">
        <f>[1]SK!M$54</f>
        <v>196</v>
      </c>
      <c r="AN16" s="42" t="s">
        <v>810</v>
      </c>
      <c r="AO16" s="31"/>
    </row>
    <row r="17" spans="1:41" s="24" customFormat="1">
      <c r="A17" s="4" t="s">
        <v>9800</v>
      </c>
      <c r="B17" s="4">
        <v>2012</v>
      </c>
      <c r="C17" s="4" t="s">
        <v>11745</v>
      </c>
      <c r="D17" s="4" t="s">
        <v>11746</v>
      </c>
      <c r="E17" s="4" t="s">
        <v>239</v>
      </c>
      <c r="F17" s="4">
        <v>50</v>
      </c>
      <c r="G17" s="4" t="s">
        <v>11747</v>
      </c>
      <c r="H17" s="4" t="s">
        <v>11748</v>
      </c>
      <c r="I17" s="4" t="s">
        <v>6</v>
      </c>
      <c r="J17" s="4" t="s">
        <v>15</v>
      </c>
      <c r="K17" s="4">
        <v>195.4</v>
      </c>
      <c r="L17" s="4" t="s">
        <v>8</v>
      </c>
      <c r="M17" s="4">
        <v>38.786999999999999</v>
      </c>
      <c r="N17" s="4">
        <v>644.80897500000003</v>
      </c>
      <c r="O17" s="4">
        <v>121.48962000000002</v>
      </c>
      <c r="P17" s="4">
        <v>138.39430139999934</v>
      </c>
      <c r="Q17" s="4">
        <v>0</v>
      </c>
      <c r="R17" s="4">
        <v>44.015407199999899</v>
      </c>
      <c r="S17" s="4">
        <v>1.34606</v>
      </c>
      <c r="T17" s="4">
        <v>18.832260000000002</v>
      </c>
      <c r="U17" s="4"/>
      <c r="V17" s="4"/>
      <c r="W17" s="4"/>
      <c r="X17" s="4"/>
      <c r="Y17" s="4"/>
      <c r="Z17" s="4"/>
      <c r="AA17" s="4"/>
      <c r="AB17" s="28" t="str">
        <f>[1]SK!B$65</f>
        <v>1.(c)</v>
      </c>
      <c r="AC17" s="31" t="str">
        <f>[1]SK!C$65</f>
        <v>Chemes, a.s.</v>
      </c>
      <c r="AD17" s="31" t="str">
        <f>[1]SK!D$65</f>
        <v>Chemes, a.s.,   tepláreň a skládka Udavské</v>
      </c>
      <c r="AE17" s="31">
        <f>[1]SK!E$65</f>
        <v>10253</v>
      </c>
      <c r="AF17" s="31" t="str">
        <f>[1]SK!F$65</f>
        <v>Chemlonská</v>
      </c>
      <c r="AG17" s="31" t="str">
        <f>[1]SK!G$65</f>
        <v>1</v>
      </c>
      <c r="AH17" s="31" t="str">
        <f>[1]SK!H$65</f>
        <v>Humenné</v>
      </c>
      <c r="AI17" s="31" t="str">
        <f>[1]SK!I$65</f>
        <v>06633</v>
      </c>
      <c r="AJ17" s="31">
        <f>[1]SK!J$65</f>
        <v>0</v>
      </c>
      <c r="AK17" s="31">
        <f>[1]SK!K$65</f>
        <v>0</v>
      </c>
      <c r="AL17" s="31">
        <f>[1]SK!L$65</f>
        <v>0</v>
      </c>
      <c r="AM17" s="31">
        <f>[1]SK!M$65</f>
        <v>0</v>
      </c>
      <c r="AN17" s="42" t="s">
        <v>810</v>
      </c>
      <c r="AO17" s="31"/>
    </row>
    <row r="18" spans="1:41" s="24" customFormat="1">
      <c r="A18" s="4" t="s">
        <v>9800</v>
      </c>
      <c r="B18" s="4">
        <v>2012</v>
      </c>
      <c r="C18" s="4" t="s">
        <v>11666</v>
      </c>
      <c r="D18" s="4" t="s">
        <v>11667</v>
      </c>
      <c r="E18" s="4" t="s">
        <v>139</v>
      </c>
      <c r="F18" s="4">
        <v>28</v>
      </c>
      <c r="G18" s="4" t="s">
        <v>11668</v>
      </c>
      <c r="H18" s="4" t="s">
        <v>11669</v>
      </c>
      <c r="I18" s="4" t="s">
        <v>6</v>
      </c>
      <c r="J18" s="4" t="s">
        <v>470</v>
      </c>
      <c r="K18" s="4">
        <v>61.177999999999997</v>
      </c>
      <c r="L18" s="4" t="s">
        <v>27</v>
      </c>
      <c r="M18" s="4">
        <v>0</v>
      </c>
      <c r="N18" s="4">
        <v>0</v>
      </c>
      <c r="O18" s="4">
        <v>0</v>
      </c>
      <c r="P18" s="4">
        <v>0.35984078999999897</v>
      </c>
      <c r="Q18" s="4">
        <v>0</v>
      </c>
      <c r="R18" s="4">
        <v>6.0228000000000002E-7</v>
      </c>
      <c r="S18" s="4">
        <v>5.6000000000000001E-2</v>
      </c>
      <c r="T18" s="4">
        <v>0</v>
      </c>
      <c r="U18" s="4"/>
      <c r="V18" s="4"/>
      <c r="W18" s="4"/>
      <c r="X18" s="4"/>
      <c r="Y18" s="4"/>
      <c r="Z18" s="4"/>
      <c r="AA18" s="4"/>
      <c r="AB18" s="28" t="str">
        <f>[1]SK!B$70</f>
        <v>1.(c)</v>
      </c>
      <c r="AC18" s="31" t="str">
        <f>[1]SK!C$70</f>
        <v>eustream, a.s.</v>
      </c>
      <c r="AD18" s="31" t="str">
        <f>[1]SK!D$70</f>
        <v>eustream, a.s. - Kompresorová stanica  č. 4</v>
      </c>
      <c r="AE18" s="31">
        <f>[1]SK!E$70</f>
        <v>9168</v>
      </c>
      <c r="AF18" s="31" t="str">
        <f>[1]SK!F$70</f>
        <v>Mojmírovská cesta</v>
      </c>
      <c r="AG18" s="31" t="str">
        <f>[1]SK!G$70</f>
        <v>11</v>
      </c>
      <c r="AH18" s="31" t="str">
        <f>[1]SK!H$70</f>
        <v>Ivánka pri Nitre</v>
      </c>
      <c r="AI18" s="31" t="str">
        <f>[1]SK!I$70</f>
        <v>95112</v>
      </c>
      <c r="AJ18" s="31">
        <f>[1]SK!J$70</f>
        <v>0</v>
      </c>
      <c r="AK18" s="31">
        <f>[1]SK!K$70</f>
        <v>0</v>
      </c>
      <c r="AL18" s="31">
        <f>[1]SK!L$70</f>
        <v>0</v>
      </c>
      <c r="AM18" s="31">
        <f>[1]SK!M$70</f>
        <v>0</v>
      </c>
      <c r="AN18" s="42" t="s">
        <v>810</v>
      </c>
      <c r="AO18" s="31"/>
    </row>
    <row r="19" spans="1:41" s="24" customFormat="1">
      <c r="A19" s="4" t="s">
        <v>9800</v>
      </c>
      <c r="B19" s="4">
        <v>2012</v>
      </c>
      <c r="C19" s="4" t="s">
        <v>11670</v>
      </c>
      <c r="D19" s="4" t="s">
        <v>11671</v>
      </c>
      <c r="E19" s="4" t="s">
        <v>144</v>
      </c>
      <c r="F19" s="4">
        <v>29</v>
      </c>
      <c r="G19" s="4" t="s">
        <v>11672</v>
      </c>
      <c r="H19" s="4" t="s">
        <v>11669</v>
      </c>
      <c r="I19" s="4" t="s">
        <v>6</v>
      </c>
      <c r="J19" s="4" t="s">
        <v>470</v>
      </c>
      <c r="K19" s="4">
        <v>61.177999999999997</v>
      </c>
      <c r="L19" s="4" t="s">
        <v>27</v>
      </c>
      <c r="M19" s="4">
        <v>0</v>
      </c>
      <c r="N19" s="4">
        <v>0</v>
      </c>
      <c r="O19" s="4">
        <v>0</v>
      </c>
      <c r="P19" s="4">
        <v>11.603635895999965</v>
      </c>
      <c r="Q19" s="4">
        <v>0</v>
      </c>
      <c r="R19" s="4">
        <v>1.9421472E-5</v>
      </c>
      <c r="S19" s="4">
        <v>3.8999999999999901</v>
      </c>
      <c r="T19" s="4">
        <v>0</v>
      </c>
      <c r="U19" s="4"/>
      <c r="V19" s="4"/>
      <c r="W19" s="4"/>
      <c r="X19" s="4"/>
      <c r="Y19" s="4"/>
      <c r="Z19" s="4"/>
      <c r="AA19" s="4"/>
      <c r="AB19" s="28" t="str">
        <f>[1]SK!B$70</f>
        <v>1.(c)</v>
      </c>
      <c r="AC19" s="31" t="str">
        <f>[1]SK!C$70</f>
        <v>eustream, a.s.</v>
      </c>
      <c r="AD19" s="31" t="str">
        <f>[1]SK!D$70</f>
        <v>eustream, a.s. - Kompresorová stanica  č. 4</v>
      </c>
      <c r="AE19" s="31">
        <f>[1]SK!E$70</f>
        <v>9168</v>
      </c>
      <c r="AF19" s="31" t="str">
        <f>[1]SK!F$70</f>
        <v>Mojmírovská cesta</v>
      </c>
      <c r="AG19" s="31" t="str">
        <f>[1]SK!G$70</f>
        <v>11</v>
      </c>
      <c r="AH19" s="31" t="str">
        <f>[1]SK!H$70</f>
        <v>Ivánka pri Nitre</v>
      </c>
      <c r="AI19" s="31" t="str">
        <f>[1]SK!I$70</f>
        <v>95112</v>
      </c>
      <c r="AJ19" s="31">
        <f>[1]SK!J$70</f>
        <v>0</v>
      </c>
      <c r="AK19" s="31">
        <f>[1]SK!K$70</f>
        <v>0</v>
      </c>
      <c r="AL19" s="31">
        <f>[1]SK!L$70</f>
        <v>0</v>
      </c>
      <c r="AM19" s="31">
        <f>[1]SK!M$70</f>
        <v>0</v>
      </c>
      <c r="AN19" s="42" t="s">
        <v>810</v>
      </c>
      <c r="AO19" s="31"/>
    </row>
    <row r="20" spans="1:41" s="24" customFormat="1">
      <c r="A20" s="4" t="s">
        <v>9800</v>
      </c>
      <c r="B20" s="4">
        <v>2012</v>
      </c>
      <c r="C20" s="4" t="s">
        <v>11673</v>
      </c>
      <c r="D20" s="4" t="s">
        <v>11674</v>
      </c>
      <c r="E20" s="4" t="s">
        <v>148</v>
      </c>
      <c r="F20" s="4">
        <v>30</v>
      </c>
      <c r="G20" s="4" t="s">
        <v>11675</v>
      </c>
      <c r="H20" s="4" t="s">
        <v>11669</v>
      </c>
      <c r="I20" s="4" t="s">
        <v>6</v>
      </c>
      <c r="J20" s="4" t="s">
        <v>470</v>
      </c>
      <c r="K20" s="4">
        <v>61.177999999999997</v>
      </c>
      <c r="L20" s="4" t="s">
        <v>27</v>
      </c>
      <c r="M20" s="4">
        <v>0</v>
      </c>
      <c r="N20" s="4">
        <v>0</v>
      </c>
      <c r="O20" s="4">
        <v>0</v>
      </c>
      <c r="P20" s="4">
        <v>18.620514571999909</v>
      </c>
      <c r="Q20" s="4">
        <v>0</v>
      </c>
      <c r="R20" s="4">
        <v>3.1165903999999902E-5</v>
      </c>
      <c r="S20" s="4">
        <v>4.1699999999999902</v>
      </c>
      <c r="T20" s="4">
        <v>0</v>
      </c>
      <c r="U20" s="4"/>
      <c r="V20" s="4"/>
      <c r="W20" s="4"/>
      <c r="X20" s="4"/>
      <c r="Y20" s="4"/>
      <c r="Z20" s="4"/>
      <c r="AA20" s="4"/>
      <c r="AB20" s="28" t="str">
        <f>[1]SK!B$70</f>
        <v>1.(c)</v>
      </c>
      <c r="AC20" s="31" t="str">
        <f>[1]SK!C$70</f>
        <v>eustream, a.s.</v>
      </c>
      <c r="AD20" s="31" t="str">
        <f>[1]SK!D$70</f>
        <v>eustream, a.s. - Kompresorová stanica  č. 4</v>
      </c>
      <c r="AE20" s="31">
        <f>[1]SK!E$70</f>
        <v>9168</v>
      </c>
      <c r="AF20" s="31" t="str">
        <f>[1]SK!F$70</f>
        <v>Mojmírovská cesta</v>
      </c>
      <c r="AG20" s="31" t="str">
        <f>[1]SK!G$70</f>
        <v>11</v>
      </c>
      <c r="AH20" s="31" t="str">
        <f>[1]SK!H$70</f>
        <v>Ivánka pri Nitre</v>
      </c>
      <c r="AI20" s="31" t="str">
        <f>[1]SK!I$70</f>
        <v>95112</v>
      </c>
      <c r="AJ20" s="31">
        <f>[1]SK!J$70</f>
        <v>0</v>
      </c>
      <c r="AK20" s="31">
        <f>[1]SK!K$70</f>
        <v>0</v>
      </c>
      <c r="AL20" s="31">
        <f>[1]SK!L$70</f>
        <v>0</v>
      </c>
      <c r="AM20" s="31">
        <f>[1]SK!M$70</f>
        <v>0</v>
      </c>
      <c r="AN20" s="42" t="s">
        <v>810</v>
      </c>
      <c r="AO20" s="31"/>
    </row>
    <row r="21" spans="1:41" s="24" customFormat="1">
      <c r="A21" s="4" t="s">
        <v>9800</v>
      </c>
      <c r="B21" s="4">
        <v>2012</v>
      </c>
      <c r="C21" s="4" t="s">
        <v>11676</v>
      </c>
      <c r="D21" s="4" t="s">
        <v>11677</v>
      </c>
      <c r="E21" s="4" t="s">
        <v>152</v>
      </c>
      <c r="F21" s="4">
        <v>31</v>
      </c>
      <c r="G21" s="4" t="s">
        <v>11678</v>
      </c>
      <c r="H21" s="4" t="s">
        <v>11669</v>
      </c>
      <c r="I21" s="4" t="s">
        <v>6</v>
      </c>
      <c r="J21" s="4" t="s">
        <v>470</v>
      </c>
      <c r="K21" s="4">
        <v>61.177999999999997</v>
      </c>
      <c r="L21" s="4" t="s">
        <v>27</v>
      </c>
      <c r="M21" s="4">
        <v>0</v>
      </c>
      <c r="N21" s="4">
        <v>0</v>
      </c>
      <c r="O21" s="4">
        <v>0</v>
      </c>
      <c r="P21" s="4">
        <v>14.186760785999956</v>
      </c>
      <c r="Q21" s="4">
        <v>0</v>
      </c>
      <c r="R21" s="4">
        <v>2.3744784E-5</v>
      </c>
      <c r="S21" s="4">
        <v>5.82099999999999</v>
      </c>
      <c r="T21" s="4">
        <v>0</v>
      </c>
      <c r="U21" s="4"/>
      <c r="V21" s="4"/>
      <c r="W21" s="4"/>
      <c r="X21" s="4"/>
      <c r="Y21" s="4"/>
      <c r="Z21" s="4"/>
      <c r="AA21" s="4"/>
      <c r="AB21" s="28" t="str">
        <f>[1]SK!B$70</f>
        <v>1.(c)</v>
      </c>
      <c r="AC21" s="31" t="str">
        <f>[1]SK!C$70</f>
        <v>eustream, a.s.</v>
      </c>
      <c r="AD21" s="31" t="str">
        <f>[1]SK!D$70</f>
        <v>eustream, a.s. - Kompresorová stanica  č. 4</v>
      </c>
      <c r="AE21" s="31">
        <f>[1]SK!E$70</f>
        <v>9168</v>
      </c>
      <c r="AF21" s="31" t="str">
        <f>[1]SK!F$70</f>
        <v>Mojmírovská cesta</v>
      </c>
      <c r="AG21" s="31" t="str">
        <f>[1]SK!G$70</f>
        <v>11</v>
      </c>
      <c r="AH21" s="31" t="str">
        <f>[1]SK!H$70</f>
        <v>Ivánka pri Nitre</v>
      </c>
      <c r="AI21" s="31" t="str">
        <f>[1]SK!I$70</f>
        <v>95112</v>
      </c>
      <c r="AJ21" s="31">
        <f>[1]SK!J$70</f>
        <v>0</v>
      </c>
      <c r="AK21" s="31">
        <f>[1]SK!K$70</f>
        <v>0</v>
      </c>
      <c r="AL21" s="31">
        <f>[1]SK!L$70</f>
        <v>0</v>
      </c>
      <c r="AM21" s="31">
        <f>[1]SK!M$70</f>
        <v>0</v>
      </c>
      <c r="AN21" s="42" t="s">
        <v>810</v>
      </c>
      <c r="AO21" s="31"/>
    </row>
    <row r="22" spans="1:41" s="24" customFormat="1">
      <c r="A22" s="4" t="s">
        <v>9800</v>
      </c>
      <c r="B22" s="4">
        <v>2012</v>
      </c>
      <c r="C22" s="4" t="s">
        <v>11815</v>
      </c>
      <c r="D22" s="4" t="s">
        <v>11816</v>
      </c>
      <c r="E22" s="4" t="s">
        <v>326</v>
      </c>
      <c r="F22" s="4">
        <v>70</v>
      </c>
      <c r="G22" s="4" t="s">
        <v>11817</v>
      </c>
      <c r="H22" s="4" t="s">
        <v>11818</v>
      </c>
      <c r="I22" s="4" t="s">
        <v>14</v>
      </c>
      <c r="J22" s="4" t="s">
        <v>470</v>
      </c>
      <c r="K22" s="4">
        <v>74.986999999999995</v>
      </c>
      <c r="L22" s="4" t="s">
        <v>27</v>
      </c>
      <c r="M22" s="4">
        <v>0</v>
      </c>
      <c r="N22" s="4">
        <v>0</v>
      </c>
      <c r="O22" s="4">
        <v>0</v>
      </c>
      <c r="P22" s="4">
        <v>110.82950167799999</v>
      </c>
      <c r="Q22" s="4">
        <v>0</v>
      </c>
      <c r="R22" s="4">
        <v>1.8599999999999999E-4</v>
      </c>
      <c r="S22" s="4">
        <v>8.8710000000000004</v>
      </c>
      <c r="T22" s="4">
        <v>0</v>
      </c>
      <c r="U22" s="4"/>
      <c r="V22" s="4"/>
      <c r="W22" s="4"/>
      <c r="X22" s="4"/>
      <c r="Y22" s="4"/>
      <c r="Z22" s="4"/>
      <c r="AA22" s="4"/>
      <c r="AB22" s="28" t="str">
        <f>[1]SK!B$71</f>
        <v>1.(c)</v>
      </c>
      <c r="AC22" s="31" t="str">
        <f>[1]SK!C$71</f>
        <v>eustream, a.s.</v>
      </c>
      <c r="AD22" s="31" t="str">
        <f>[1]SK!D$71</f>
        <v>eustream, a.s. - Kompresorová stanica  č. 2</v>
      </c>
      <c r="AE22" s="31">
        <f>[1]SK!E$71</f>
        <v>10267</v>
      </c>
      <c r="AF22" s="31" t="str">
        <f>[1]SK!F$71</f>
        <v>does not exist</v>
      </c>
      <c r="AG22" s="31" t="str">
        <f>[1]SK!G$71</f>
        <v>does not exist</v>
      </c>
      <c r="AH22" s="31" t="str">
        <f>[1]SK!H$71</f>
        <v>Jablonov nad Turňou</v>
      </c>
      <c r="AI22" s="31" t="str">
        <f>[1]SK!I$71</f>
        <v>04943</v>
      </c>
      <c r="AJ22" s="31">
        <f>[1]SK!J$71</f>
        <v>0</v>
      </c>
      <c r="AK22" s="31">
        <f>[1]SK!K$71</f>
        <v>0</v>
      </c>
      <c r="AL22" s="31">
        <f>[1]SK!L$71</f>
        <v>0</v>
      </c>
      <c r="AM22" s="31">
        <f>[1]SK!M$71</f>
        <v>0</v>
      </c>
      <c r="AN22" s="42" t="s">
        <v>810</v>
      </c>
      <c r="AO22" s="31"/>
    </row>
    <row r="23" spans="1:41" s="24" customFormat="1">
      <c r="A23" s="4" t="s">
        <v>9800</v>
      </c>
      <c r="B23" s="4">
        <v>2012</v>
      </c>
      <c r="C23" s="4" t="s">
        <v>11819</v>
      </c>
      <c r="D23" s="4" t="s">
        <v>11820</v>
      </c>
      <c r="E23" s="4" t="s">
        <v>331</v>
      </c>
      <c r="F23" s="4">
        <v>71</v>
      </c>
      <c r="G23" s="4" t="s">
        <v>11821</v>
      </c>
      <c r="H23" s="4" t="s">
        <v>11818</v>
      </c>
      <c r="I23" s="4" t="s">
        <v>6</v>
      </c>
      <c r="J23" s="4" t="s">
        <v>470</v>
      </c>
      <c r="K23" s="4">
        <v>62.2</v>
      </c>
      <c r="L23" s="4" t="s">
        <v>27</v>
      </c>
      <c r="M23" s="4">
        <v>0</v>
      </c>
      <c r="N23" s="4">
        <v>0</v>
      </c>
      <c r="O23" s="4">
        <v>0</v>
      </c>
      <c r="P23" s="4">
        <v>16.393389678999998</v>
      </c>
      <c r="Q23" s="4">
        <v>0</v>
      </c>
      <c r="R23" s="4">
        <v>2.6999999999999999E-5</v>
      </c>
      <c r="S23" s="4">
        <v>5.1040000000000001</v>
      </c>
      <c r="T23" s="4">
        <v>0</v>
      </c>
      <c r="U23" s="4"/>
      <c r="V23" s="4"/>
      <c r="W23" s="4"/>
      <c r="X23" s="4"/>
      <c r="Y23" s="4"/>
      <c r="Z23" s="4"/>
      <c r="AA23" s="4"/>
      <c r="AB23" s="28" t="str">
        <f>[1]SK!B$71</f>
        <v>1.(c)</v>
      </c>
      <c r="AC23" s="31" t="str">
        <f>[1]SK!C$71</f>
        <v>eustream, a.s.</v>
      </c>
      <c r="AD23" s="31" t="str">
        <f>[1]SK!D$71</f>
        <v>eustream, a.s. - Kompresorová stanica  č. 2</v>
      </c>
      <c r="AE23" s="31">
        <f>[1]SK!E$71</f>
        <v>10267</v>
      </c>
      <c r="AF23" s="31" t="str">
        <f>[1]SK!F$71</f>
        <v>does not exist</v>
      </c>
      <c r="AG23" s="31" t="str">
        <f>[1]SK!G$71</f>
        <v>does not exist</v>
      </c>
      <c r="AH23" s="31" t="str">
        <f>[1]SK!H$71</f>
        <v>Jablonov nad Turňou</v>
      </c>
      <c r="AI23" s="31" t="str">
        <f>[1]SK!I$71</f>
        <v>04943</v>
      </c>
      <c r="AJ23" s="31">
        <f>[1]SK!J$71</f>
        <v>0</v>
      </c>
      <c r="AK23" s="31">
        <f>[1]SK!K$71</f>
        <v>0</v>
      </c>
      <c r="AL23" s="31">
        <f>[1]SK!L$71</f>
        <v>0</v>
      </c>
      <c r="AM23" s="31">
        <f>[1]SK!M$71</f>
        <v>0</v>
      </c>
      <c r="AN23" s="42" t="s">
        <v>810</v>
      </c>
      <c r="AO23" s="31"/>
    </row>
    <row r="24" spans="1:41" s="24" customFormat="1">
      <c r="A24" s="16" t="s">
        <v>9800</v>
      </c>
      <c r="B24" s="16">
        <v>2012</v>
      </c>
      <c r="C24" s="16" t="s">
        <v>11822</v>
      </c>
      <c r="D24" s="16" t="s">
        <v>11823</v>
      </c>
      <c r="E24" s="16" t="s">
        <v>336</v>
      </c>
      <c r="F24" s="16">
        <v>72</v>
      </c>
      <c r="G24" s="16" t="s">
        <v>11824</v>
      </c>
      <c r="H24" s="16" t="s">
        <v>11818</v>
      </c>
      <c r="I24" s="16" t="s">
        <v>14</v>
      </c>
      <c r="J24" s="16" t="s">
        <v>470</v>
      </c>
      <c r="K24" s="16">
        <v>74.986999999999995</v>
      </c>
      <c r="L24" s="16" t="s">
        <v>27</v>
      </c>
      <c r="M24" s="16">
        <v>0</v>
      </c>
      <c r="N24" s="16">
        <v>0</v>
      </c>
      <c r="O24" s="16">
        <v>0</v>
      </c>
      <c r="P24" s="16">
        <v>126.364056476</v>
      </c>
      <c r="Q24" s="16">
        <v>0</v>
      </c>
      <c r="R24" s="16">
        <v>2.12E-4</v>
      </c>
      <c r="S24" s="16">
        <v>7.7850000000000001</v>
      </c>
      <c r="T24" s="16">
        <v>0</v>
      </c>
      <c r="U24" s="16"/>
      <c r="V24" s="16"/>
      <c r="W24" s="16"/>
      <c r="X24" s="16"/>
      <c r="Y24" s="16"/>
      <c r="Z24" s="16"/>
      <c r="AA24" s="16"/>
      <c r="AB24" s="28" t="str">
        <f>[1]SK!B$71</f>
        <v>1.(c)</v>
      </c>
      <c r="AC24" s="31" t="str">
        <f>[1]SK!C$71</f>
        <v>eustream, a.s.</v>
      </c>
      <c r="AD24" s="31" t="str">
        <f>[1]SK!D$71</f>
        <v>eustream, a.s. - Kompresorová stanica  č. 2</v>
      </c>
      <c r="AE24" s="31">
        <f>[1]SK!E$71</f>
        <v>10267</v>
      </c>
      <c r="AF24" s="31" t="str">
        <f>[1]SK!F$71</f>
        <v>does not exist</v>
      </c>
      <c r="AG24" s="31" t="str">
        <f>[1]SK!G$71</f>
        <v>does not exist</v>
      </c>
      <c r="AH24" s="31" t="str">
        <f>[1]SK!H$71</f>
        <v>Jablonov nad Turňou</v>
      </c>
      <c r="AI24" s="31" t="str">
        <f>[1]SK!I$71</f>
        <v>04943</v>
      </c>
      <c r="AJ24" s="31">
        <f>[1]SK!J$71</f>
        <v>0</v>
      </c>
      <c r="AK24" s="31">
        <f>[1]SK!K$71</f>
        <v>0</v>
      </c>
      <c r="AL24" s="31">
        <f>[1]SK!L$71</f>
        <v>0</v>
      </c>
      <c r="AM24" s="31">
        <f>[1]SK!M$71</f>
        <v>0</v>
      </c>
      <c r="AN24" s="42" t="s">
        <v>810</v>
      </c>
      <c r="AO24" s="31"/>
    </row>
    <row r="25" spans="1:41" s="24" customFormat="1">
      <c r="A25" s="4" t="s">
        <v>9800</v>
      </c>
      <c r="B25" s="4">
        <v>2012</v>
      </c>
      <c r="C25" s="4" t="s">
        <v>11758</v>
      </c>
      <c r="D25" s="4" t="s">
        <v>11759</v>
      </c>
      <c r="E25" s="4" t="s">
        <v>251</v>
      </c>
      <c r="F25" s="4">
        <v>53</v>
      </c>
      <c r="G25" s="4" t="s">
        <v>11760</v>
      </c>
      <c r="H25" s="4" t="s">
        <v>11761</v>
      </c>
      <c r="I25" s="4" t="s">
        <v>6</v>
      </c>
      <c r="J25" s="4" t="s">
        <v>628</v>
      </c>
      <c r="K25" s="4">
        <v>917.3</v>
      </c>
      <c r="L25" s="4" t="s">
        <v>8</v>
      </c>
      <c r="M25" s="4">
        <v>0</v>
      </c>
      <c r="N25" s="4">
        <v>7941.2742720000006</v>
      </c>
      <c r="O25" s="4">
        <v>0</v>
      </c>
      <c r="P25" s="4">
        <v>669.80188471999929</v>
      </c>
      <c r="Q25" s="4">
        <v>11187.26810354997</v>
      </c>
      <c r="R25" s="4">
        <v>2801.6790000000101</v>
      </c>
      <c r="S25" s="4">
        <v>2482.1320000000014</v>
      </c>
      <c r="T25" s="4">
        <v>47.586000000000105</v>
      </c>
      <c r="U25" s="4" t="s">
        <v>11577</v>
      </c>
      <c r="V25" s="4"/>
      <c r="W25" s="4"/>
      <c r="X25" s="4"/>
      <c r="Y25" s="4"/>
      <c r="Z25" s="4"/>
      <c r="AA25" s="4"/>
      <c r="AB25" s="28" t="str">
        <f>[1]SK!B$91</f>
        <v>2.(b)</v>
      </c>
      <c r="AC25" s="31" t="str">
        <f>[1]SK!C$91</f>
        <v>U.S.Steel s.r.o.</v>
      </c>
      <c r="AD25" s="31" t="str">
        <f>[1]SK!D$91</f>
        <v>U.S.Steel s.r.o.</v>
      </c>
      <c r="AE25" s="31">
        <f>[1]SK!E$91</f>
        <v>10251</v>
      </c>
      <c r="AF25" s="31" t="str">
        <f>[1]SK!F$91</f>
        <v>Vstupný areál</v>
      </c>
      <c r="AG25" s="31" t="str">
        <f>[1]SK!G$91</f>
        <v>does not exist</v>
      </c>
      <c r="AH25" s="31" t="str">
        <f>[1]SK!H$91</f>
        <v>Košice</v>
      </c>
      <c r="AI25" s="31" t="str">
        <f>[1]SK!I$91</f>
        <v>04454</v>
      </c>
      <c r="AJ25" s="31">
        <f>[1]SK!J$91</f>
        <v>6320</v>
      </c>
      <c r="AK25" s="31">
        <f>[1]SK!K$91</f>
        <v>8510</v>
      </c>
      <c r="AL25" s="31">
        <f>[1]SK!L$91</f>
        <v>0</v>
      </c>
      <c r="AM25" s="31">
        <f>[1]SK!M$91</f>
        <v>8810</v>
      </c>
      <c r="AN25" s="42" t="s">
        <v>810</v>
      </c>
      <c r="AO25" s="31"/>
    </row>
    <row r="26" spans="1:41" s="24" customFormat="1">
      <c r="A26" s="4" t="s">
        <v>9800</v>
      </c>
      <c r="B26" s="4">
        <v>2012</v>
      </c>
      <c r="C26" s="4" t="s">
        <v>11762</v>
      </c>
      <c r="D26" s="4" t="s">
        <v>11763</v>
      </c>
      <c r="E26" s="4" t="s">
        <v>256</v>
      </c>
      <c r="F26" s="4">
        <v>54</v>
      </c>
      <c r="G26" s="4" t="s">
        <v>11764</v>
      </c>
      <c r="H26" s="4" t="s">
        <v>11761</v>
      </c>
      <c r="I26" s="4" t="s">
        <v>6</v>
      </c>
      <c r="J26" s="4" t="s">
        <v>628</v>
      </c>
      <c r="K26" s="4">
        <v>163.6</v>
      </c>
      <c r="L26" s="4" t="s">
        <v>8</v>
      </c>
      <c r="M26" s="4">
        <v>0</v>
      </c>
      <c r="N26" s="4">
        <v>3561.9406130000002</v>
      </c>
      <c r="O26" s="4">
        <v>0</v>
      </c>
      <c r="P26" s="4">
        <v>22.922315470000001</v>
      </c>
      <c r="Q26" s="4">
        <v>699.81547561199909</v>
      </c>
      <c r="R26" s="4">
        <v>1052.9659999999899</v>
      </c>
      <c r="S26" s="4">
        <v>807.23699999999894</v>
      </c>
      <c r="T26" s="4">
        <v>36.649999999999899</v>
      </c>
      <c r="U26" s="4"/>
      <c r="V26" s="4"/>
      <c r="W26" s="4"/>
      <c r="X26" s="4"/>
      <c r="Y26" s="4"/>
      <c r="Z26" s="4"/>
      <c r="AA26" s="4"/>
      <c r="AB26" s="28" t="str">
        <f>[1]SK!B$91</f>
        <v>2.(b)</v>
      </c>
      <c r="AC26" s="31" t="str">
        <f>[1]SK!C$91</f>
        <v>U.S.Steel s.r.o.</v>
      </c>
      <c r="AD26" s="31" t="str">
        <f>[1]SK!D$91</f>
        <v>U.S.Steel s.r.o.</v>
      </c>
      <c r="AE26" s="31">
        <f>[1]SK!E$91</f>
        <v>10251</v>
      </c>
      <c r="AF26" s="31" t="str">
        <f>[1]SK!F$91</f>
        <v>Vstupný areál</v>
      </c>
      <c r="AG26" s="31" t="str">
        <f>[1]SK!G$91</f>
        <v>does not exist</v>
      </c>
      <c r="AH26" s="31" t="str">
        <f>[1]SK!H$91</f>
        <v>Košice</v>
      </c>
      <c r="AI26" s="31" t="str">
        <f>[1]SK!I$91</f>
        <v>04454</v>
      </c>
      <c r="AJ26" s="31">
        <f>[1]SK!J$91</f>
        <v>6320</v>
      </c>
      <c r="AK26" s="31">
        <f>[1]SK!K$91</f>
        <v>8510</v>
      </c>
      <c r="AL26" s="31">
        <f>[1]SK!L$91</f>
        <v>0</v>
      </c>
      <c r="AM26" s="31">
        <f>[1]SK!M$91</f>
        <v>8810</v>
      </c>
      <c r="AN26" s="42" t="s">
        <v>810</v>
      </c>
      <c r="AO26" s="31"/>
    </row>
    <row r="27" spans="1:41" s="24" customFormat="1">
      <c r="A27" s="4" t="s">
        <v>9800</v>
      </c>
      <c r="B27" s="4">
        <v>2012</v>
      </c>
      <c r="C27" s="4" t="s">
        <v>11765</v>
      </c>
      <c r="D27" s="4" t="s">
        <v>11766</v>
      </c>
      <c r="E27" s="4" t="s">
        <v>260</v>
      </c>
      <c r="F27" s="4">
        <v>55</v>
      </c>
      <c r="G27" s="4" t="s">
        <v>11767</v>
      </c>
      <c r="H27" s="4" t="s">
        <v>11761</v>
      </c>
      <c r="I27" s="4" t="s">
        <v>6</v>
      </c>
      <c r="J27" s="4" t="s">
        <v>15</v>
      </c>
      <c r="K27" s="4">
        <v>323.27999999999997</v>
      </c>
      <c r="L27" s="4" t="s">
        <v>8</v>
      </c>
      <c r="M27" s="4">
        <v>0</v>
      </c>
      <c r="N27" s="4">
        <v>3884.3993599999853</v>
      </c>
      <c r="O27" s="4">
        <v>0</v>
      </c>
      <c r="P27" s="4">
        <v>390.04963000000004</v>
      </c>
      <c r="Q27" s="4">
        <v>0</v>
      </c>
      <c r="R27" s="4">
        <v>1159.7570000000001</v>
      </c>
      <c r="S27" s="4">
        <v>1187.328</v>
      </c>
      <c r="T27" s="4">
        <v>91.36199999999991</v>
      </c>
      <c r="U27" s="4"/>
      <c r="V27" s="4"/>
      <c r="W27" s="4"/>
      <c r="X27" s="4"/>
      <c r="Y27" s="4"/>
      <c r="Z27" s="4"/>
      <c r="AA27" s="4"/>
      <c r="AB27" s="28" t="str">
        <f>[1]SK!B$90</f>
        <v>1.(c)</v>
      </c>
      <c r="AC27" s="31" t="str">
        <f>[1]SK!C$90</f>
        <v>Tepláreň Košice a.s.</v>
      </c>
      <c r="AD27" s="31" t="str">
        <f>[1]SK!D$90</f>
        <v>Tepláreň Košice a.s.</v>
      </c>
      <c r="AE27" s="31">
        <f>[1]SK!E$90</f>
        <v>10265</v>
      </c>
      <c r="AF27" s="31" t="str">
        <f>[1]SK!F$90</f>
        <v>Teplárenská</v>
      </c>
      <c r="AG27" s="31" t="str">
        <f>[1]SK!G$90</f>
        <v>3</v>
      </c>
      <c r="AH27" s="31" t="str">
        <f>[1]SK!H$90</f>
        <v>Košice</v>
      </c>
      <c r="AI27" s="31" t="str">
        <f>[1]SK!I$90</f>
        <v>04292</v>
      </c>
      <c r="AJ27" s="31">
        <f>[1]SK!J$90</f>
        <v>1330</v>
      </c>
      <c r="AK27" s="31">
        <f>[1]SK!K$90</f>
        <v>1210</v>
      </c>
      <c r="AL27" s="31">
        <f>[1]SK!L$90</f>
        <v>0</v>
      </c>
      <c r="AM27" s="31">
        <f>[1]SK!M$90</f>
        <v>490</v>
      </c>
      <c r="AN27" s="42" t="s">
        <v>810</v>
      </c>
      <c r="AO27" s="31"/>
    </row>
    <row r="28" spans="1:41" s="24" customFormat="1">
      <c r="A28" s="4" t="s">
        <v>9800</v>
      </c>
      <c r="B28" s="4">
        <v>2012</v>
      </c>
      <c r="C28" s="4" t="s">
        <v>11768</v>
      </c>
      <c r="D28" s="4" t="s">
        <v>11769</v>
      </c>
      <c r="E28" s="4" t="s">
        <v>264</v>
      </c>
      <c r="F28" s="4">
        <v>56</v>
      </c>
      <c r="G28" s="4" t="s">
        <v>11770</v>
      </c>
      <c r="H28" s="4" t="s">
        <v>11761</v>
      </c>
      <c r="I28" s="4" t="s">
        <v>6</v>
      </c>
      <c r="J28" s="4" t="s">
        <v>15</v>
      </c>
      <c r="K28" s="4">
        <v>131.07</v>
      </c>
      <c r="L28" s="4" t="s">
        <v>8</v>
      </c>
      <c r="M28" s="4">
        <v>0</v>
      </c>
      <c r="N28" s="4">
        <v>0</v>
      </c>
      <c r="O28" s="4">
        <v>0</v>
      </c>
      <c r="P28" s="4">
        <v>23.241119999999999</v>
      </c>
      <c r="Q28" s="4">
        <v>0</v>
      </c>
      <c r="R28" s="4">
        <v>6.4511999999999903E-3</v>
      </c>
      <c r="S28" s="4">
        <v>1.18272</v>
      </c>
      <c r="T28" s="4">
        <v>5.3760000000000002E-2</v>
      </c>
      <c r="U28" s="4" t="s">
        <v>11625</v>
      </c>
      <c r="V28" s="4"/>
      <c r="W28" s="4"/>
      <c r="X28" s="4"/>
      <c r="Y28" s="4"/>
      <c r="Z28" s="4"/>
      <c r="AA28" s="4"/>
      <c r="AB28" s="28" t="str">
        <f>[1]SK!B$90</f>
        <v>1.(c)</v>
      </c>
      <c r="AC28" s="31" t="str">
        <f>[1]SK!C$90</f>
        <v>Tepláreň Košice a.s.</v>
      </c>
      <c r="AD28" s="31" t="str">
        <f>[1]SK!D$90</f>
        <v>Tepláreň Košice a.s.</v>
      </c>
      <c r="AE28" s="31">
        <f>[1]SK!E$90</f>
        <v>10265</v>
      </c>
      <c r="AF28" s="31" t="str">
        <f>[1]SK!F$90</f>
        <v>Teplárenská</v>
      </c>
      <c r="AG28" s="31" t="str">
        <f>[1]SK!G$90</f>
        <v>3</v>
      </c>
      <c r="AH28" s="31" t="str">
        <f>[1]SK!H$90</f>
        <v>Košice</v>
      </c>
      <c r="AI28" s="31" t="str">
        <f>[1]SK!I$90</f>
        <v>04292</v>
      </c>
      <c r="AJ28" s="31">
        <f>[1]SK!J$90</f>
        <v>1330</v>
      </c>
      <c r="AK28" s="31">
        <f>[1]SK!K$90</f>
        <v>1210</v>
      </c>
      <c r="AL28" s="31">
        <f>[1]SK!L$90</f>
        <v>0</v>
      </c>
      <c r="AM28" s="31">
        <f>[1]SK!M$90</f>
        <v>490</v>
      </c>
      <c r="AN28" s="23" t="s">
        <v>810</v>
      </c>
    </row>
    <row r="29" spans="1:41" s="24" customFormat="1">
      <c r="A29" s="4" t="s">
        <v>9800</v>
      </c>
      <c r="B29" s="4">
        <v>2012</v>
      </c>
      <c r="C29" s="4" t="s">
        <v>11771</v>
      </c>
      <c r="D29" s="4" t="s">
        <v>11772</v>
      </c>
      <c r="E29" s="4" t="s">
        <v>269</v>
      </c>
      <c r="F29" s="4">
        <v>57</v>
      </c>
      <c r="G29" s="4" t="s">
        <v>11773</v>
      </c>
      <c r="H29" s="4" t="s">
        <v>11774</v>
      </c>
      <c r="I29" s="4" t="s">
        <v>6</v>
      </c>
      <c r="J29" s="4" t="s">
        <v>15</v>
      </c>
      <c r="K29" s="4">
        <v>238.28</v>
      </c>
      <c r="L29" s="4" t="s">
        <v>8</v>
      </c>
      <c r="M29" s="4">
        <v>0</v>
      </c>
      <c r="N29" s="4">
        <v>0</v>
      </c>
      <c r="O29" s="4">
        <v>0</v>
      </c>
      <c r="P29" s="4">
        <v>1595.68273</v>
      </c>
      <c r="Q29" s="4">
        <v>0</v>
      </c>
      <c r="R29" s="4">
        <v>0.44292500000000001</v>
      </c>
      <c r="S29" s="4">
        <v>68.897199999999998</v>
      </c>
      <c r="T29" s="4">
        <v>3.6910400000000001</v>
      </c>
      <c r="U29" s="4" t="s">
        <v>11625</v>
      </c>
      <c r="V29" s="4"/>
      <c r="W29" s="4"/>
      <c r="X29" s="4"/>
      <c r="Y29" s="4"/>
      <c r="Z29" s="4"/>
      <c r="AA29" s="4"/>
      <c r="AB29" s="28" t="str">
        <f>[1]SK!B$90</f>
        <v>1.(c)</v>
      </c>
      <c r="AC29" s="31" t="str">
        <f>[1]SK!C$90</f>
        <v>Tepláreň Košice a.s.</v>
      </c>
      <c r="AD29" s="31" t="str">
        <f>[1]SK!D$90</f>
        <v>Tepláreň Košice a.s.</v>
      </c>
      <c r="AE29" s="31">
        <f>[1]SK!E$90</f>
        <v>10265</v>
      </c>
      <c r="AF29" s="31" t="str">
        <f>[1]SK!F$90</f>
        <v>Teplárenská</v>
      </c>
      <c r="AG29" s="31" t="str">
        <f>[1]SK!G$90</f>
        <v>3</v>
      </c>
      <c r="AH29" s="31" t="str">
        <f>[1]SK!H$90</f>
        <v>Košice</v>
      </c>
      <c r="AI29" s="31" t="str">
        <f>[1]SK!I$90</f>
        <v>04292</v>
      </c>
      <c r="AJ29" s="31">
        <f>[1]SK!J$90</f>
        <v>1330</v>
      </c>
      <c r="AK29" s="31">
        <f>[1]SK!K$90</f>
        <v>1210</v>
      </c>
      <c r="AL29" s="31">
        <f>[1]SK!L$90</f>
        <v>0</v>
      </c>
      <c r="AM29" s="31">
        <f>[1]SK!M$90</f>
        <v>490</v>
      </c>
      <c r="AN29" s="42" t="s">
        <v>810</v>
      </c>
      <c r="AO29" s="31"/>
    </row>
    <row r="30" spans="1:41" s="24" customFormat="1">
      <c r="A30" s="4" t="s">
        <v>9800</v>
      </c>
      <c r="B30" s="4">
        <v>2012</v>
      </c>
      <c r="C30" s="4" t="s">
        <v>11656</v>
      </c>
      <c r="D30" s="4" t="s">
        <v>11657</v>
      </c>
      <c r="E30" s="4" t="s">
        <v>126</v>
      </c>
      <c r="F30" s="4">
        <v>25</v>
      </c>
      <c r="G30" s="4" t="s">
        <v>11658</v>
      </c>
      <c r="H30" s="4" t="s">
        <v>11659</v>
      </c>
      <c r="I30" s="4" t="s">
        <v>14</v>
      </c>
      <c r="J30" s="4" t="s">
        <v>15</v>
      </c>
      <c r="K30" s="4">
        <v>79.599999999999994</v>
      </c>
      <c r="L30" s="4" t="s">
        <v>8</v>
      </c>
      <c r="M30" s="4">
        <v>0</v>
      </c>
      <c r="N30" s="4">
        <v>0</v>
      </c>
      <c r="O30" s="4">
        <v>0</v>
      </c>
      <c r="P30" s="4">
        <v>0.21214047000000003</v>
      </c>
      <c r="Q30" s="4">
        <v>0</v>
      </c>
      <c r="R30" s="4">
        <v>5.5932959999999897E-5</v>
      </c>
      <c r="S30" s="4">
        <v>1.0254376000000001E-2</v>
      </c>
      <c r="T30" s="4">
        <v>4.6610800000000002E-4</v>
      </c>
      <c r="U30" s="4"/>
      <c r="V30" s="4"/>
      <c r="W30" s="4"/>
      <c r="X30" s="4"/>
      <c r="Y30" s="4"/>
      <c r="Z30" s="4"/>
      <c r="AA30" s="4"/>
      <c r="AB30" s="41" t="str">
        <f>[1]SK!B$105</f>
        <v>1.(c)</v>
      </c>
      <c r="AC30" s="24" t="str">
        <f>[1]SK!C$105</f>
        <v>SLOVINTEGRA ENERGY s.r.o.</v>
      </c>
      <c r="AD30" s="24" t="str">
        <f>[1]SK!D$105</f>
        <v>SLOVINTEGRA ENERGY s.r.o. - PPC 80 Mwe</v>
      </c>
      <c r="AE30" s="24">
        <f>[1]SK!E$105</f>
        <v>83154</v>
      </c>
      <c r="AF30" s="24" t="str">
        <f>[1]SK!F$105</f>
        <v>Priemyselný park Geňa</v>
      </c>
      <c r="AG30" s="24" t="str">
        <f>[1]SK!G$105</f>
        <v>does not exist</v>
      </c>
      <c r="AH30" s="24" t="str">
        <f>[1]SK!H$105</f>
        <v>Levice</v>
      </c>
      <c r="AI30" s="24" t="str">
        <f>[1]SK!I$105</f>
        <v>93401</v>
      </c>
      <c r="AJ30" s="24">
        <f>[1]SK!J$105</f>
        <v>141</v>
      </c>
      <c r="AK30" s="24">
        <f>[1]SK!K$105</f>
        <v>0</v>
      </c>
      <c r="AL30" s="24">
        <f>[1]SK!L$105</f>
        <v>0</v>
      </c>
      <c r="AM30" s="24">
        <f>[1]SK!M$105</f>
        <v>187</v>
      </c>
      <c r="AN30" s="23" t="s">
        <v>810</v>
      </c>
    </row>
    <row r="31" spans="1:41" s="24" customFormat="1">
      <c r="A31" s="4" t="s">
        <v>9800</v>
      </c>
      <c r="B31" s="4">
        <v>2012</v>
      </c>
      <c r="C31" s="4" t="s">
        <v>11660</v>
      </c>
      <c r="D31" s="4" t="s">
        <v>11661</v>
      </c>
      <c r="E31" s="4" t="s">
        <v>130</v>
      </c>
      <c r="F31" s="4">
        <v>26</v>
      </c>
      <c r="G31" s="4" t="s">
        <v>11662</v>
      </c>
      <c r="H31" s="4" t="s">
        <v>11659</v>
      </c>
      <c r="I31" s="4" t="s">
        <v>34</v>
      </c>
      <c r="J31" s="4" t="s">
        <v>15</v>
      </c>
      <c r="K31" s="4">
        <v>81.900000000000006</v>
      </c>
      <c r="L31" s="4" t="s">
        <v>27</v>
      </c>
      <c r="M31" s="4">
        <v>0</v>
      </c>
      <c r="N31" s="4">
        <v>0</v>
      </c>
      <c r="O31" s="4">
        <v>0</v>
      </c>
      <c r="P31" s="4">
        <v>323.04531471000007</v>
      </c>
      <c r="Q31" s="4">
        <v>0</v>
      </c>
      <c r="R31" s="4">
        <v>8.5174133279999897E-2</v>
      </c>
      <c r="S31" s="4">
        <v>68.733000000000004</v>
      </c>
      <c r="T31" s="4">
        <v>0.70978444399999896</v>
      </c>
      <c r="U31" s="4"/>
      <c r="V31" s="4"/>
      <c r="W31" s="4"/>
      <c r="X31" s="4"/>
      <c r="Y31" s="4"/>
      <c r="Z31" s="4"/>
      <c r="AA31" s="4"/>
      <c r="AB31" s="41" t="str">
        <f>[1]SK!B$105</f>
        <v>1.(c)</v>
      </c>
      <c r="AC31" s="24" t="str">
        <f>[1]SK!C$105</f>
        <v>SLOVINTEGRA ENERGY s.r.o.</v>
      </c>
      <c r="AD31" s="24" t="str">
        <f>[1]SK!D$105</f>
        <v>SLOVINTEGRA ENERGY s.r.o. - PPC 80 Mwe</v>
      </c>
      <c r="AE31" s="24">
        <f>[1]SK!E$105</f>
        <v>83154</v>
      </c>
      <c r="AF31" s="24" t="str">
        <f>[1]SK!F$105</f>
        <v>Priemyselný park Geňa</v>
      </c>
      <c r="AG31" s="24" t="str">
        <f>[1]SK!G$105</f>
        <v>does not exist</v>
      </c>
      <c r="AH31" s="24" t="str">
        <f>[1]SK!H$105</f>
        <v>Levice</v>
      </c>
      <c r="AI31" s="24" t="str">
        <f>[1]SK!I$105</f>
        <v>93401</v>
      </c>
      <c r="AJ31" s="24">
        <f>[1]SK!J$105</f>
        <v>141</v>
      </c>
      <c r="AK31" s="24">
        <f>[1]SK!K$105</f>
        <v>0</v>
      </c>
      <c r="AL31" s="24">
        <f>[1]SK!L$105</f>
        <v>0</v>
      </c>
      <c r="AM31" s="24">
        <f>[1]SK!M$105</f>
        <v>187</v>
      </c>
      <c r="AN31" s="23" t="s">
        <v>810</v>
      </c>
    </row>
    <row r="32" spans="1:41" s="24" customFormat="1">
      <c r="A32" s="4" t="s">
        <v>9800</v>
      </c>
      <c r="B32" s="4">
        <v>2012</v>
      </c>
      <c r="C32" s="4" t="s">
        <v>11663</v>
      </c>
      <c r="D32" s="4" t="s">
        <v>11664</v>
      </c>
      <c r="E32" s="4" t="s">
        <v>135</v>
      </c>
      <c r="F32" s="4">
        <v>27</v>
      </c>
      <c r="G32" s="4" t="s">
        <v>11665</v>
      </c>
      <c r="H32" s="4" t="s">
        <v>11659</v>
      </c>
      <c r="I32" s="4" t="s">
        <v>34</v>
      </c>
      <c r="J32" s="4" t="s">
        <v>15</v>
      </c>
      <c r="K32" s="4">
        <v>81.900000000000006</v>
      </c>
      <c r="L32" s="4" t="s">
        <v>27</v>
      </c>
      <c r="M32" s="4">
        <v>0</v>
      </c>
      <c r="N32" s="4">
        <v>0</v>
      </c>
      <c r="O32" s="4">
        <v>0</v>
      </c>
      <c r="P32" s="4">
        <v>3058.1331347700002</v>
      </c>
      <c r="Q32" s="4">
        <v>0</v>
      </c>
      <c r="R32" s="4">
        <v>0.80630743536000005</v>
      </c>
      <c r="S32" s="4">
        <v>72.352000000000004</v>
      </c>
      <c r="T32" s="4">
        <v>6.71922862799999</v>
      </c>
      <c r="U32" s="4"/>
      <c r="V32" s="4"/>
      <c r="W32" s="4"/>
      <c r="X32" s="4"/>
      <c r="Y32" s="4"/>
      <c r="Z32" s="4"/>
      <c r="AA32" s="4"/>
      <c r="AB32" s="41" t="str">
        <f>[1]SK!B$105</f>
        <v>1.(c)</v>
      </c>
      <c r="AC32" s="24" t="str">
        <f>[1]SK!C$105</f>
        <v>SLOVINTEGRA ENERGY s.r.o.</v>
      </c>
      <c r="AD32" s="24" t="str">
        <f>[1]SK!D$105</f>
        <v>SLOVINTEGRA ENERGY s.r.o. - PPC 80 Mwe</v>
      </c>
      <c r="AE32" s="24">
        <f>[1]SK!E$105</f>
        <v>83154</v>
      </c>
      <c r="AF32" s="24" t="str">
        <f>[1]SK!F$105</f>
        <v>Priemyselný park Geňa</v>
      </c>
      <c r="AG32" s="24" t="str">
        <f>[1]SK!G$105</f>
        <v>does not exist</v>
      </c>
      <c r="AH32" s="24" t="str">
        <f>[1]SK!H$105</f>
        <v>Levice</v>
      </c>
      <c r="AI32" s="24" t="str">
        <f>[1]SK!I$105</f>
        <v>93401</v>
      </c>
      <c r="AJ32" s="24">
        <f>[1]SK!J$105</f>
        <v>141</v>
      </c>
      <c r="AK32" s="24">
        <f>[1]SK!K$105</f>
        <v>0</v>
      </c>
      <c r="AL32" s="24">
        <f>[1]SK!L$105</f>
        <v>0</v>
      </c>
      <c r="AM32" s="24">
        <f>[1]SK!M$105</f>
        <v>187</v>
      </c>
      <c r="AN32" s="42" t="s">
        <v>810</v>
      </c>
      <c r="AO32" s="31"/>
    </row>
    <row r="33" spans="1:41" s="24" customFormat="1">
      <c r="A33" s="4" t="s">
        <v>9800</v>
      </c>
      <c r="B33" s="4">
        <v>2012</v>
      </c>
      <c r="C33" s="4" t="s">
        <v>11697</v>
      </c>
      <c r="D33" s="4" t="s">
        <v>11698</v>
      </c>
      <c r="E33" s="4" t="s">
        <v>181</v>
      </c>
      <c r="F33" s="4">
        <v>37</v>
      </c>
      <c r="G33" s="4" t="s">
        <v>11699</v>
      </c>
      <c r="H33" s="4" t="s">
        <v>11700</v>
      </c>
      <c r="I33" s="4" t="s">
        <v>14</v>
      </c>
      <c r="J33" s="4" t="s">
        <v>15</v>
      </c>
      <c r="K33" s="4">
        <v>335</v>
      </c>
      <c r="L33" s="4" t="s">
        <v>8</v>
      </c>
      <c r="M33" s="4">
        <v>593.0355783</v>
      </c>
      <c r="N33" s="4">
        <v>1320.839041</v>
      </c>
      <c r="O33" s="4">
        <v>0</v>
      </c>
      <c r="P33" s="4">
        <v>64.753269083999996</v>
      </c>
      <c r="Q33" s="4">
        <v>0</v>
      </c>
      <c r="R33" s="4">
        <v>795.11699999999996</v>
      </c>
      <c r="S33" s="4">
        <v>292.048</v>
      </c>
      <c r="T33" s="4">
        <v>8.58</v>
      </c>
      <c r="U33" s="4" t="s">
        <v>11577</v>
      </c>
      <c r="V33" s="4"/>
      <c r="W33" s="4"/>
      <c r="X33" s="4"/>
      <c r="Y33" s="4"/>
      <c r="Z33" s="4"/>
      <c r="AA33" s="4"/>
      <c r="AB33" s="28" t="str">
        <f>[1]SK!B$122</f>
        <v>1.(c)</v>
      </c>
      <c r="AC33" s="31" t="str">
        <f>[1]SK!C$122</f>
        <v>Martinská teplárenská a.s.</v>
      </c>
      <c r="AD33" s="31" t="str">
        <f>[1]SK!D$122</f>
        <v>Martinská teplárenská a.s.</v>
      </c>
      <c r="AE33" s="31">
        <f>[1]SK!E$122</f>
        <v>10927</v>
      </c>
      <c r="AF33" s="31" t="str">
        <f>[1]SK!F$122</f>
        <v>Robotnícka</v>
      </c>
      <c r="AG33" s="31" t="str">
        <f>[1]SK!G$122</f>
        <v>17</v>
      </c>
      <c r="AH33" s="31" t="str">
        <f>[1]SK!H$122</f>
        <v>Martin</v>
      </c>
      <c r="AI33" s="31" t="str">
        <f>[1]SK!I$122</f>
        <v>03680</v>
      </c>
      <c r="AJ33" s="31">
        <f>[1]SK!J$122</f>
        <v>292</v>
      </c>
      <c r="AK33" s="31">
        <f>[1]SK!K$122</f>
        <v>795</v>
      </c>
      <c r="AL33" s="31">
        <f>[1]SK!L$122</f>
        <v>0</v>
      </c>
      <c r="AM33" s="31">
        <f>[1]SK!M$122</f>
        <v>135</v>
      </c>
      <c r="AN33" s="42" t="s">
        <v>810</v>
      </c>
      <c r="AO33" s="31"/>
    </row>
    <row r="34" spans="1:41" s="35" customFormat="1">
      <c r="A34" s="1" t="s">
        <v>9800</v>
      </c>
      <c r="B34" s="1">
        <v>2012</v>
      </c>
      <c r="C34" s="1" t="s">
        <v>11652</v>
      </c>
      <c r="D34" s="1" t="s">
        <v>11653</v>
      </c>
      <c r="E34" s="1" t="s">
        <v>122</v>
      </c>
      <c r="F34" s="1">
        <v>24</v>
      </c>
      <c r="G34" s="1" t="s">
        <v>11654</v>
      </c>
      <c r="H34" s="1" t="s">
        <v>11655</v>
      </c>
      <c r="I34" s="1" t="s">
        <v>14</v>
      </c>
      <c r="J34" s="1" t="s">
        <v>202</v>
      </c>
      <c r="K34" s="1">
        <v>65.400000000000006</v>
      </c>
      <c r="L34" s="1" t="s">
        <v>8</v>
      </c>
      <c r="M34" s="1">
        <v>0</v>
      </c>
      <c r="N34" s="1">
        <v>0</v>
      </c>
      <c r="O34" s="1">
        <v>0</v>
      </c>
      <c r="P34" s="1">
        <v>0.163118139</v>
      </c>
      <c r="Q34" s="1">
        <v>0</v>
      </c>
      <c r="R34" s="1">
        <v>4.5000000000000003E-5</v>
      </c>
      <c r="S34" s="1">
        <v>8.1609999999999999E-3</v>
      </c>
      <c r="T34" s="1">
        <v>3.7100000000000002E-4</v>
      </c>
      <c r="U34" s="1"/>
      <c r="V34" s="1"/>
      <c r="W34" s="1"/>
      <c r="X34" s="1"/>
      <c r="Y34" s="1"/>
      <c r="Z34" s="1"/>
      <c r="AA34" s="1"/>
      <c r="AB34" s="40"/>
      <c r="AN34" s="37"/>
    </row>
    <row r="35" spans="1:41" s="31" customFormat="1">
      <c r="A35" s="4" t="s">
        <v>9800</v>
      </c>
      <c r="B35" s="4">
        <v>2012</v>
      </c>
      <c r="C35" s="4" t="s">
        <v>11686</v>
      </c>
      <c r="D35" s="4" t="s">
        <v>11687</v>
      </c>
      <c r="E35" s="4" t="s">
        <v>167</v>
      </c>
      <c r="F35" s="4">
        <v>34</v>
      </c>
      <c r="G35" s="4" t="s">
        <v>11688</v>
      </c>
      <c r="H35" s="4" t="s">
        <v>11689</v>
      </c>
      <c r="I35" s="4" t="s">
        <v>14</v>
      </c>
      <c r="J35" s="4" t="s">
        <v>202</v>
      </c>
      <c r="K35" s="4">
        <v>77.78</v>
      </c>
      <c r="L35" s="4" t="s">
        <v>8</v>
      </c>
      <c r="M35" s="4">
        <v>0</v>
      </c>
      <c r="N35" s="4">
        <v>0</v>
      </c>
      <c r="O35" s="4">
        <v>0</v>
      </c>
      <c r="P35" s="4">
        <v>100.13996468000001</v>
      </c>
      <c r="Q35" s="4">
        <v>0</v>
      </c>
      <c r="R35" s="4">
        <v>2.653330847999999E-2</v>
      </c>
      <c r="S35" s="4">
        <v>4.8644398879999899</v>
      </c>
      <c r="T35" s="4">
        <v>0.22111090399999889</v>
      </c>
      <c r="U35" s="4"/>
      <c r="V35" s="4"/>
      <c r="W35" s="4"/>
      <c r="X35" s="4"/>
      <c r="Y35" s="4"/>
      <c r="Z35" s="4"/>
      <c r="AA35" s="4"/>
      <c r="AB35" s="28" t="str">
        <f>[1]SK!B$136</f>
        <v>1.(c)</v>
      </c>
      <c r="AC35" s="31" t="str">
        <f>[1]SK!C$136</f>
        <v>Bytkomfort s.r.o.</v>
      </c>
      <c r="AD35" s="31" t="str">
        <f>[1]SK!D$136</f>
        <v>Bytkomfort s.r.o. - Centrálny tepelný zdroj</v>
      </c>
      <c r="AE35" s="31">
        <f>[1]SK!E$136</f>
        <v>23003</v>
      </c>
      <c r="AF35" s="31" t="str">
        <f>[1]SK!F$136</f>
        <v>Dvorská cesta</v>
      </c>
      <c r="AG35" s="31" t="str">
        <f>[1]SK!G$136</f>
        <v>does not exist</v>
      </c>
      <c r="AH35" s="31" t="str">
        <f>[1]SK!H$136</f>
        <v>Nové Zámky</v>
      </c>
      <c r="AI35" s="31" t="str">
        <f>[1]SK!I$136</f>
        <v>94064</v>
      </c>
      <c r="AJ35" s="31">
        <f>[1]SK!J$136</f>
        <v>0</v>
      </c>
      <c r="AK35" s="31">
        <f>[1]SK!K$136</f>
        <v>0</v>
      </c>
      <c r="AL35" s="31">
        <f>[1]SK!L$136</f>
        <v>0</v>
      </c>
      <c r="AM35" s="31">
        <f>[1]SK!M$136</f>
        <v>0</v>
      </c>
      <c r="AN35" s="42" t="s">
        <v>810</v>
      </c>
    </row>
    <row r="36" spans="1:41" s="67" customFormat="1">
      <c r="A36" s="1" t="s">
        <v>9800</v>
      </c>
      <c r="B36" s="1">
        <v>2012</v>
      </c>
      <c r="C36" s="1" t="s">
        <v>11718</v>
      </c>
      <c r="D36" s="1" t="s">
        <v>11719</v>
      </c>
      <c r="E36" s="1" t="s">
        <v>209</v>
      </c>
      <c r="F36" s="1">
        <v>43</v>
      </c>
      <c r="G36" s="1" t="s">
        <v>11720</v>
      </c>
      <c r="H36" s="1" t="s">
        <v>11721</v>
      </c>
      <c r="I36" s="1" t="s">
        <v>34</v>
      </c>
      <c r="J36" s="1" t="s">
        <v>476</v>
      </c>
      <c r="K36" s="1">
        <v>125.5</v>
      </c>
      <c r="L36" s="1" t="s">
        <v>27</v>
      </c>
      <c r="M36" s="1">
        <v>0</v>
      </c>
      <c r="N36" s="1">
        <v>0</v>
      </c>
      <c r="O36" s="1">
        <v>0</v>
      </c>
      <c r="P36" s="1">
        <v>34.812963774999901</v>
      </c>
      <c r="Q36" s="1">
        <v>0</v>
      </c>
      <c r="R36" s="1">
        <v>4.2999999999999899E-2</v>
      </c>
      <c r="S36" s="1">
        <v>1.2769999999999899</v>
      </c>
      <c r="T36" s="1">
        <v>7.6492099999999896E-2</v>
      </c>
      <c r="U36" s="1"/>
      <c r="V36" s="1"/>
      <c r="W36" s="1"/>
      <c r="X36" s="1"/>
      <c r="Y36" s="1"/>
      <c r="Z36" s="1"/>
      <c r="AA36" s="1"/>
      <c r="AB36" s="95"/>
      <c r="AN36" s="98"/>
    </row>
    <row r="37" spans="1:41" s="67" customFormat="1">
      <c r="A37" s="1" t="s">
        <v>9800</v>
      </c>
      <c r="B37" s="1">
        <v>2012</v>
      </c>
      <c r="C37" s="1" t="s">
        <v>11621</v>
      </c>
      <c r="D37" s="1" t="s">
        <v>11622</v>
      </c>
      <c r="E37" s="1" t="s">
        <v>84</v>
      </c>
      <c r="F37" s="1">
        <v>16</v>
      </c>
      <c r="G37" s="1" t="s">
        <v>11623</v>
      </c>
      <c r="H37" s="1" t="s">
        <v>11624</v>
      </c>
      <c r="I37" s="1" t="s">
        <v>6</v>
      </c>
      <c r="J37" s="1" t="s">
        <v>470</v>
      </c>
      <c r="K37" s="1">
        <v>118.375</v>
      </c>
      <c r="L37" s="1" t="s">
        <v>8</v>
      </c>
      <c r="M37" s="1">
        <v>0</v>
      </c>
      <c r="N37" s="1">
        <v>0</v>
      </c>
      <c r="O37" s="1">
        <v>0</v>
      </c>
      <c r="P37" s="1">
        <v>0</v>
      </c>
      <c r="Q37" s="1">
        <v>0</v>
      </c>
      <c r="R37" s="1">
        <v>0</v>
      </c>
      <c r="S37" s="1">
        <v>0</v>
      </c>
      <c r="T37" s="1">
        <v>0</v>
      </c>
      <c r="U37" s="1" t="s">
        <v>11625</v>
      </c>
      <c r="V37" s="1"/>
      <c r="W37" s="1"/>
      <c r="X37" s="1"/>
      <c r="Y37" s="1"/>
      <c r="Z37" s="1"/>
      <c r="AA37" s="1"/>
      <c r="AB37" s="95"/>
      <c r="AN37" s="98"/>
    </row>
    <row r="38" spans="1:41" s="31" customFormat="1">
      <c r="A38" s="4" t="s">
        <v>9800</v>
      </c>
      <c r="B38" s="4">
        <v>2012</v>
      </c>
      <c r="C38" s="4" t="s">
        <v>11626</v>
      </c>
      <c r="D38" s="4" t="s">
        <v>11627</v>
      </c>
      <c r="E38" s="4" t="s">
        <v>88</v>
      </c>
      <c r="F38" s="4">
        <v>17</v>
      </c>
      <c r="G38" s="4" t="s">
        <v>11628</v>
      </c>
      <c r="H38" s="4" t="s">
        <v>11629</v>
      </c>
      <c r="I38" s="4" t="s">
        <v>34</v>
      </c>
      <c r="J38" s="4" t="s">
        <v>15</v>
      </c>
      <c r="K38" s="4">
        <v>121.5</v>
      </c>
      <c r="L38" s="4" t="s">
        <v>27</v>
      </c>
      <c r="M38" s="4">
        <v>0</v>
      </c>
      <c r="N38" s="4">
        <v>0</v>
      </c>
      <c r="O38" s="4">
        <v>0</v>
      </c>
      <c r="P38" s="4">
        <v>1978.2335207879942</v>
      </c>
      <c r="Q38" s="4">
        <v>0</v>
      </c>
      <c r="R38" s="4">
        <v>0.55273999999999901</v>
      </c>
      <c r="S38" s="4">
        <v>50.210714000000003</v>
      </c>
      <c r="T38" s="4">
        <v>4.6061669999999904</v>
      </c>
      <c r="U38" s="4"/>
      <c r="V38" s="4"/>
      <c r="W38" s="4"/>
      <c r="X38" s="4"/>
      <c r="Y38" s="4"/>
      <c r="Z38" s="4"/>
      <c r="AA38" s="4"/>
      <c r="AB38" s="28" t="str">
        <f>[1]SK!B$148</f>
        <v>1.(c)</v>
      </c>
      <c r="AC38" s="31" t="str">
        <f>[1]SK!C$148</f>
        <v>Tepláreň, a.s. Považská Bystrica</v>
      </c>
      <c r="AD38" s="31" t="str">
        <f>[1]SK!D$148</f>
        <v>Tepláreň, a.s. Považská Bystrica</v>
      </c>
      <c r="AE38" s="31">
        <f>[1]SK!E$148</f>
        <v>10936</v>
      </c>
      <c r="AF38" s="31" t="str">
        <f>[1]SK!F$148</f>
        <v>Robotnícka</v>
      </c>
      <c r="AG38" s="31" t="str">
        <f>[1]SK!G$148</f>
        <v>does not exist</v>
      </c>
      <c r="AH38" s="31" t="str">
        <f>[1]SK!H$148</f>
        <v>Považská Bystrica</v>
      </c>
      <c r="AI38" s="31" t="str">
        <f>[1]SK!I$148</f>
        <v>01734</v>
      </c>
      <c r="AJ38" s="31">
        <f>[1]SK!J$148</f>
        <v>0</v>
      </c>
      <c r="AK38" s="31">
        <f>[1]SK!K$148</f>
        <v>0</v>
      </c>
      <c r="AL38" s="31">
        <f>[1]SK!L$148</f>
        <v>0</v>
      </c>
      <c r="AM38" s="31">
        <f>[1]SK!M$148</f>
        <v>116</v>
      </c>
      <c r="AN38" s="42" t="s">
        <v>810</v>
      </c>
    </row>
    <row r="39" spans="1:41" s="31" customFormat="1">
      <c r="A39" s="4" t="s">
        <v>9800</v>
      </c>
      <c r="B39" s="4">
        <v>2012</v>
      </c>
      <c r="C39" s="4" t="s">
        <v>11644</v>
      </c>
      <c r="D39" s="4" t="s">
        <v>11645</v>
      </c>
      <c r="E39" s="4" t="s">
        <v>113</v>
      </c>
      <c r="F39" s="4">
        <v>22</v>
      </c>
      <c r="G39" s="4" t="s">
        <v>11646</v>
      </c>
      <c r="H39" s="4" t="s">
        <v>11647</v>
      </c>
      <c r="I39" s="4" t="s">
        <v>6</v>
      </c>
      <c r="J39" s="4" t="s">
        <v>470</v>
      </c>
      <c r="K39" s="4">
        <v>128</v>
      </c>
      <c r="L39" s="4" t="s">
        <v>8</v>
      </c>
      <c r="M39" s="4">
        <v>0</v>
      </c>
      <c r="N39" s="4">
        <v>0</v>
      </c>
      <c r="O39" s="4">
        <v>0</v>
      </c>
      <c r="P39" s="4">
        <v>850.42248990999997</v>
      </c>
      <c r="Q39" s="4">
        <v>0</v>
      </c>
      <c r="R39" s="4">
        <v>2.9812029999999998</v>
      </c>
      <c r="S39" s="4">
        <v>43.514000000000003</v>
      </c>
      <c r="T39" s="4">
        <v>0.73863299999999998</v>
      </c>
      <c r="U39" s="4"/>
      <c r="V39" s="4"/>
      <c r="W39" s="4"/>
      <c r="X39" s="4"/>
      <c r="Y39" s="4"/>
      <c r="Z39" s="4"/>
      <c r="AA39" s="4"/>
      <c r="AB39" s="41" t="str">
        <f>[1]SK!B$152</f>
        <v>1.(c)</v>
      </c>
      <c r="AC39" s="24" t="str">
        <f>[1]SK!C$152</f>
        <v>CONTINENTAL MATADOR RUBBER, s.r.o.</v>
      </c>
      <c r="AD39" s="24" t="str">
        <f>[1]SK!D$152</f>
        <v>CONTINENTAL MATADOR RUBBER, s.r.o. - Energetika</v>
      </c>
      <c r="AE39" s="24">
        <f>[1]SK!E$152</f>
        <v>10924</v>
      </c>
      <c r="AF39" s="24" t="str">
        <f>[1]SK!F$152</f>
        <v>T.Vansovej</v>
      </c>
      <c r="AG39" s="24" t="str">
        <f>[1]SK!G$152</f>
        <v>1054</v>
      </c>
      <c r="AH39" s="24" t="str">
        <f>[1]SK!H$152</f>
        <v>Púchov</v>
      </c>
      <c r="AI39" s="24" t="str">
        <f>[1]SK!I$152</f>
        <v>02001</v>
      </c>
      <c r="AJ39" s="24">
        <f>[1]SK!J$152</f>
        <v>0</v>
      </c>
      <c r="AK39" s="24">
        <f>[1]SK!K$152</f>
        <v>0</v>
      </c>
      <c r="AL39" s="24">
        <f>[1]SK!L$152</f>
        <v>0</v>
      </c>
      <c r="AM39" s="24">
        <f>[1]SK!M$152</f>
        <v>0</v>
      </c>
      <c r="AN39" s="23" t="s">
        <v>810</v>
      </c>
      <c r="AO39" s="24"/>
    </row>
    <row r="40" spans="1:41" s="67" customFormat="1">
      <c r="A40" s="1" t="s">
        <v>9800</v>
      </c>
      <c r="B40" s="1">
        <v>2012</v>
      </c>
      <c r="C40" s="1" t="s">
        <v>11722</v>
      </c>
      <c r="D40" s="1" t="s">
        <v>11723</v>
      </c>
      <c r="E40" s="1" t="s">
        <v>213</v>
      </c>
      <c r="F40" s="1">
        <v>44</v>
      </c>
      <c r="G40" s="1" t="s">
        <v>11724</v>
      </c>
      <c r="H40" s="1" t="s">
        <v>11725</v>
      </c>
      <c r="I40" s="1" t="s">
        <v>14</v>
      </c>
      <c r="J40" s="1" t="s">
        <v>15</v>
      </c>
      <c r="K40" s="1">
        <v>51.6</v>
      </c>
      <c r="L40" s="1" t="s">
        <v>8</v>
      </c>
      <c r="M40" s="1">
        <v>0</v>
      </c>
      <c r="N40" s="1">
        <v>0</v>
      </c>
      <c r="O40" s="1">
        <v>0</v>
      </c>
      <c r="P40" s="1">
        <v>56.381850400000005</v>
      </c>
      <c r="Q40" s="1">
        <v>0</v>
      </c>
      <c r="R40" s="1">
        <v>1.4867999999999999E-2</v>
      </c>
      <c r="S40" s="1">
        <v>2.7257609999999999</v>
      </c>
      <c r="T40" s="1">
        <v>0.12389799999999999</v>
      </c>
      <c r="U40" s="1" t="s">
        <v>11726</v>
      </c>
      <c r="V40" s="1"/>
      <c r="W40" s="1"/>
      <c r="X40" s="1"/>
      <c r="Y40" s="1"/>
      <c r="Z40" s="1"/>
      <c r="AA40" s="1"/>
      <c r="AB40" s="40"/>
      <c r="AC40" s="35"/>
      <c r="AD40" s="35"/>
      <c r="AE40" s="35"/>
      <c r="AF40" s="35"/>
      <c r="AG40" s="35"/>
      <c r="AH40" s="35"/>
      <c r="AI40" s="35"/>
      <c r="AJ40" s="35"/>
      <c r="AK40" s="35"/>
      <c r="AL40" s="35"/>
      <c r="AM40" s="35"/>
      <c r="AN40" s="37"/>
      <c r="AO40" s="35"/>
    </row>
    <row r="41" spans="1:41" s="31" customFormat="1">
      <c r="A41" s="4" t="s">
        <v>9800</v>
      </c>
      <c r="B41" s="4">
        <v>2012</v>
      </c>
      <c r="C41" s="4" t="s">
        <v>11701</v>
      </c>
      <c r="D41" s="4" t="s">
        <v>11702</v>
      </c>
      <c r="E41" s="4" t="s">
        <v>185</v>
      </c>
      <c r="F41" s="4">
        <v>38</v>
      </c>
      <c r="G41" s="4" t="s">
        <v>11703</v>
      </c>
      <c r="H41" s="4" t="s">
        <v>11704</v>
      </c>
      <c r="I41" s="4" t="s">
        <v>14</v>
      </c>
      <c r="J41" s="4" t="s">
        <v>470</v>
      </c>
      <c r="K41" s="4">
        <v>98.799999999999898</v>
      </c>
      <c r="L41" s="4" t="s">
        <v>8</v>
      </c>
      <c r="M41" s="4">
        <v>2438.7660000000001</v>
      </c>
      <c r="N41" s="4">
        <v>0</v>
      </c>
      <c r="O41" s="4">
        <v>0</v>
      </c>
      <c r="P41" s="4">
        <v>72.659876902000008</v>
      </c>
      <c r="Q41" s="4">
        <v>0</v>
      </c>
      <c r="R41" s="4">
        <v>90.488</v>
      </c>
      <c r="S41" s="4">
        <v>331.48149999999998</v>
      </c>
      <c r="T41" s="4">
        <v>21.214397000000002</v>
      </c>
      <c r="U41" s="4"/>
      <c r="V41" s="4"/>
      <c r="W41" s="4"/>
      <c r="X41" s="4"/>
      <c r="Y41" s="4"/>
      <c r="Z41" s="4"/>
      <c r="AA41" s="4"/>
      <c r="AB41" s="28" t="str">
        <f>[1]SK!B$159</f>
        <v>6.(b)</v>
      </c>
      <c r="AC41" s="31" t="str">
        <f>[1]SK!C$159</f>
        <v>Mondi SCP a.s.</v>
      </c>
      <c r="AD41" s="31" t="str">
        <f>[1]SK!D$159</f>
        <v>Mondi SCP a.s. - výroba papiera a celulózy</v>
      </c>
      <c r="AE41" s="31">
        <f>[1]SK!E$159</f>
        <v>10934</v>
      </c>
      <c r="AF41" s="31" t="str">
        <f>[1]SK!F$159</f>
        <v>Tatranská cesta</v>
      </c>
      <c r="AG41" s="31" t="str">
        <f>[1]SK!G$159</f>
        <v>13</v>
      </c>
      <c r="AH41" s="31" t="str">
        <f>[1]SK!H$159</f>
        <v>Ružomberok</v>
      </c>
      <c r="AI41" s="31" t="str">
        <f>[1]SK!I$159</f>
        <v>03417</v>
      </c>
      <c r="AJ41" s="31">
        <f>[1]SK!J$159</f>
        <v>822</v>
      </c>
      <c r="AK41" s="31">
        <f>[1]SK!K$159</f>
        <v>0</v>
      </c>
      <c r="AL41" s="31">
        <f>[1]SK!L$159</f>
        <v>0</v>
      </c>
      <c r="AM41" s="31">
        <f>[1]SK!M$159</f>
        <v>131</v>
      </c>
      <c r="AN41" s="42" t="s">
        <v>810</v>
      </c>
    </row>
    <row r="42" spans="1:41" s="31" customFormat="1">
      <c r="A42" s="4" t="s">
        <v>9800</v>
      </c>
      <c r="B42" s="4">
        <v>2012</v>
      </c>
      <c r="C42" s="4" t="s">
        <v>11705</v>
      </c>
      <c r="D42" s="4" t="s">
        <v>11706</v>
      </c>
      <c r="E42" s="4" t="s">
        <v>190</v>
      </c>
      <c r="F42" s="4">
        <v>39</v>
      </c>
      <c r="G42" s="4" t="s">
        <v>11707</v>
      </c>
      <c r="H42" s="4" t="s">
        <v>11704</v>
      </c>
      <c r="I42" s="4" t="s">
        <v>14</v>
      </c>
      <c r="J42" s="4" t="s">
        <v>470</v>
      </c>
      <c r="K42" s="4">
        <v>148.80000000000001</v>
      </c>
      <c r="L42" s="4" t="s">
        <v>8</v>
      </c>
      <c r="M42" s="4">
        <v>0</v>
      </c>
      <c r="N42" s="4">
        <v>0</v>
      </c>
      <c r="O42" s="4">
        <v>0</v>
      </c>
      <c r="P42" s="4">
        <v>2034.1595783580003</v>
      </c>
      <c r="Q42" s="4">
        <v>0</v>
      </c>
      <c r="R42" s="4">
        <v>0.58465100000000003</v>
      </c>
      <c r="S42" s="4">
        <v>176.321</v>
      </c>
      <c r="T42" s="4">
        <v>4.8720929999999996</v>
      </c>
      <c r="U42" s="4"/>
      <c r="V42" s="4"/>
      <c r="W42" s="4"/>
      <c r="X42" s="4"/>
      <c r="Y42" s="4"/>
      <c r="Z42" s="4"/>
      <c r="AA42" s="4"/>
      <c r="AB42" s="28" t="str">
        <f>[1]SK!B$159</f>
        <v>6.(b)</v>
      </c>
      <c r="AC42" s="31" t="str">
        <f>[1]SK!C$159</f>
        <v>Mondi SCP a.s.</v>
      </c>
      <c r="AD42" s="31" t="str">
        <f>[1]SK!D$159</f>
        <v>Mondi SCP a.s. - výroba papiera a celulózy</v>
      </c>
      <c r="AE42" s="31">
        <f>[1]SK!E$159</f>
        <v>10934</v>
      </c>
      <c r="AF42" s="31" t="str">
        <f>[1]SK!F$159</f>
        <v>Tatranská cesta</v>
      </c>
      <c r="AG42" s="31" t="str">
        <f>[1]SK!G$159</f>
        <v>13</v>
      </c>
      <c r="AH42" s="31" t="str">
        <f>[1]SK!H$159</f>
        <v>Ružomberok</v>
      </c>
      <c r="AI42" s="31" t="str">
        <f>[1]SK!I$159</f>
        <v>03417</v>
      </c>
      <c r="AJ42" s="31">
        <f>[1]SK!J$159</f>
        <v>822</v>
      </c>
      <c r="AK42" s="31">
        <f>[1]SK!K$159</f>
        <v>0</v>
      </c>
      <c r="AL42" s="31">
        <f>[1]SK!L$159</f>
        <v>0</v>
      </c>
      <c r="AM42" s="31">
        <f>[1]SK!M$159</f>
        <v>131</v>
      </c>
      <c r="AN42" s="42" t="s">
        <v>810</v>
      </c>
    </row>
    <row r="43" spans="1:41" s="31" customFormat="1">
      <c r="A43" s="4" t="s">
        <v>9800</v>
      </c>
      <c r="B43" s="4">
        <v>2012</v>
      </c>
      <c r="C43" s="4" t="s">
        <v>11708</v>
      </c>
      <c r="D43" s="4" t="s">
        <v>11709</v>
      </c>
      <c r="E43" s="4" t="s">
        <v>195</v>
      </c>
      <c r="F43" s="4">
        <v>40</v>
      </c>
      <c r="G43" s="4" t="s">
        <v>11710</v>
      </c>
      <c r="H43" s="4" t="s">
        <v>11704</v>
      </c>
      <c r="I43" s="4" t="s">
        <v>6</v>
      </c>
      <c r="J43" s="4" t="s">
        <v>470</v>
      </c>
      <c r="K43" s="4">
        <v>80</v>
      </c>
      <c r="L43" s="4" t="s">
        <v>8</v>
      </c>
      <c r="M43" s="4">
        <v>0</v>
      </c>
      <c r="N43" s="4">
        <v>0</v>
      </c>
      <c r="O43" s="4">
        <v>0</v>
      </c>
      <c r="P43" s="4">
        <v>69.282843979099994</v>
      </c>
      <c r="Q43" s="4">
        <v>0</v>
      </c>
      <c r="R43" s="4">
        <v>1.9390999999999999E-2</v>
      </c>
      <c r="S43" s="4">
        <v>3.5549339999999998</v>
      </c>
      <c r="T43" s="4">
        <v>0.16158800000000001</v>
      </c>
      <c r="U43" s="4" t="s">
        <v>11625</v>
      </c>
      <c r="V43" s="4"/>
      <c r="W43" s="4"/>
      <c r="X43" s="4"/>
      <c r="Y43" s="4"/>
      <c r="Z43" s="4"/>
      <c r="AA43" s="4"/>
      <c r="AB43" s="28" t="str">
        <f>[1]SK!B$159</f>
        <v>6.(b)</v>
      </c>
      <c r="AC43" s="31" t="str">
        <f>[1]SK!C$159</f>
        <v>Mondi SCP a.s.</v>
      </c>
      <c r="AD43" s="31" t="str">
        <f>[1]SK!D$159</f>
        <v>Mondi SCP a.s. - výroba papiera a celulózy</v>
      </c>
      <c r="AE43" s="31">
        <f>[1]SK!E$159</f>
        <v>10934</v>
      </c>
      <c r="AF43" s="31" t="str">
        <f>[1]SK!F$159</f>
        <v>Tatranská cesta</v>
      </c>
      <c r="AG43" s="31" t="str">
        <f>[1]SK!G$159</f>
        <v>13</v>
      </c>
      <c r="AH43" s="31" t="str">
        <f>[1]SK!H$159</f>
        <v>Ružomberok</v>
      </c>
      <c r="AI43" s="31" t="str">
        <f>[1]SK!I$159</f>
        <v>03417</v>
      </c>
      <c r="AJ43" s="31">
        <f>[1]SK!J$159</f>
        <v>822</v>
      </c>
      <c r="AK43" s="31">
        <f>[1]SK!K$159</f>
        <v>0</v>
      </c>
      <c r="AL43" s="31">
        <f>[1]SK!L$159</f>
        <v>0</v>
      </c>
      <c r="AM43" s="31">
        <f>[1]SK!M$159</f>
        <v>131</v>
      </c>
      <c r="AN43" s="23" t="s">
        <v>810</v>
      </c>
      <c r="AO43" s="24"/>
    </row>
    <row r="44" spans="1:41" s="67" customFormat="1">
      <c r="A44" s="1" t="s">
        <v>9800</v>
      </c>
      <c r="B44" s="1">
        <v>2012</v>
      </c>
      <c r="C44" s="1" t="s">
        <v>11608</v>
      </c>
      <c r="D44" s="1" t="s">
        <v>11609</v>
      </c>
      <c r="E44" s="1" t="s">
        <v>69</v>
      </c>
      <c r="F44" s="1">
        <v>13</v>
      </c>
      <c r="G44" s="1" t="s">
        <v>11610</v>
      </c>
      <c r="H44" s="1" t="s">
        <v>11611</v>
      </c>
      <c r="I44" s="1" t="s">
        <v>6</v>
      </c>
      <c r="J44" s="1" t="s">
        <v>470</v>
      </c>
      <c r="K44" s="1">
        <v>67.5</v>
      </c>
      <c r="L44" s="1" t="s">
        <v>8</v>
      </c>
      <c r="M44" s="1">
        <v>0</v>
      </c>
      <c r="N44" s="1">
        <v>409.21625</v>
      </c>
      <c r="O44" s="1">
        <v>0</v>
      </c>
      <c r="P44" s="1">
        <v>22.610612699999997</v>
      </c>
      <c r="Q44" s="1">
        <v>5.2695684900000002</v>
      </c>
      <c r="R44" s="1">
        <v>175.22224399999999</v>
      </c>
      <c r="S44" s="1">
        <v>123.047555</v>
      </c>
      <c r="T44" s="1">
        <v>6.035596</v>
      </c>
      <c r="U44" s="1" t="s">
        <v>11612</v>
      </c>
      <c r="V44" s="1"/>
      <c r="W44" s="1"/>
      <c r="X44" s="1"/>
      <c r="Y44" s="1"/>
      <c r="Z44" s="1"/>
      <c r="AA44" s="1"/>
      <c r="AB44" s="95"/>
      <c r="AN44" s="98"/>
    </row>
    <row r="45" spans="1:41" s="67" customFormat="1">
      <c r="A45" s="1" t="s">
        <v>9800</v>
      </c>
      <c r="B45" s="1">
        <v>2012</v>
      </c>
      <c r="C45" s="1" t="s">
        <v>11749</v>
      </c>
      <c r="D45" s="1" t="s">
        <v>11750</v>
      </c>
      <c r="E45" s="1" t="s">
        <v>243</v>
      </c>
      <c r="F45" s="1">
        <v>51</v>
      </c>
      <c r="G45" s="1" t="s">
        <v>11751</v>
      </c>
      <c r="H45" s="1" t="s">
        <v>11752</v>
      </c>
      <c r="I45" s="1" t="s">
        <v>6</v>
      </c>
      <c r="J45" s="1" t="s">
        <v>15</v>
      </c>
      <c r="K45" s="1">
        <v>90.72</v>
      </c>
      <c r="L45" s="1" t="s">
        <v>8</v>
      </c>
      <c r="M45" s="1">
        <v>257.07814999999999</v>
      </c>
      <c r="N45" s="1">
        <v>175.42548600000001</v>
      </c>
      <c r="O45" s="1">
        <v>0</v>
      </c>
      <c r="P45" s="1">
        <v>0</v>
      </c>
      <c r="Q45" s="1">
        <v>0</v>
      </c>
      <c r="R45" s="1">
        <v>120.009648</v>
      </c>
      <c r="S45" s="1">
        <v>86.275126</v>
      </c>
      <c r="T45" s="1">
        <v>1.027452</v>
      </c>
      <c r="U45" s="1" t="s">
        <v>11577</v>
      </c>
      <c r="V45" s="1"/>
      <c r="W45" s="1"/>
      <c r="X45" s="1"/>
      <c r="Y45" s="1"/>
      <c r="Z45" s="1"/>
      <c r="AA45" s="1"/>
      <c r="AB45" s="95"/>
      <c r="AN45" s="98"/>
    </row>
    <row r="46" spans="1:41" s="31" customFormat="1">
      <c r="A46" s="4" t="s">
        <v>9800</v>
      </c>
      <c r="B46" s="4">
        <v>2012</v>
      </c>
      <c r="C46" s="4" t="s">
        <v>11811</v>
      </c>
      <c r="D46" s="4" t="s">
        <v>11812</v>
      </c>
      <c r="E46" s="4" t="s">
        <v>322</v>
      </c>
      <c r="F46" s="4">
        <v>69</v>
      </c>
      <c r="G46" s="4" t="s">
        <v>11813</v>
      </c>
      <c r="H46" s="4" t="s">
        <v>11814</v>
      </c>
      <c r="I46" s="4" t="s">
        <v>14</v>
      </c>
      <c r="J46" s="4" t="s">
        <v>15</v>
      </c>
      <c r="K46" s="4">
        <v>56.5</v>
      </c>
      <c r="L46" s="4" t="s">
        <v>8</v>
      </c>
      <c r="M46" s="4">
        <v>0</v>
      </c>
      <c r="N46" s="4">
        <v>0</v>
      </c>
      <c r="O46" s="4">
        <v>0</v>
      </c>
      <c r="P46" s="4">
        <v>66.738265869999793</v>
      </c>
      <c r="Q46" s="4">
        <v>0</v>
      </c>
      <c r="R46" s="4">
        <v>1.8553E-2</v>
      </c>
      <c r="S46" s="4">
        <v>3.4011680000000002</v>
      </c>
      <c r="T46" s="4">
        <v>0.15459800000000001</v>
      </c>
      <c r="U46" s="4"/>
      <c r="V46" s="4"/>
      <c r="W46" s="4"/>
      <c r="X46" s="4"/>
      <c r="Y46" s="4"/>
      <c r="Z46" s="4"/>
      <c r="AA46" s="4"/>
      <c r="AB46" s="28" t="str">
        <f>[1]SK!B$185</f>
        <v>1.(c)</v>
      </c>
      <c r="AC46" s="31" t="str">
        <f>[1]SK!C$185</f>
        <v>TP2, s.r.o.</v>
      </c>
      <c r="AD46" s="31" t="str">
        <f>[1]SK!D$185</f>
        <v>TP2, s.r.o.</v>
      </c>
      <c r="AE46" s="31">
        <f>[1]SK!E$185</f>
        <v>10270</v>
      </c>
      <c r="AF46" s="31" t="str">
        <f>[1]SK!F$185</f>
        <v>Priemyselná</v>
      </c>
      <c r="AG46" s="31" t="str">
        <f>[1]SK!G$185</f>
        <v>720</v>
      </c>
      <c r="AH46" s="31" t="str">
        <f>[1]SK!H$185</f>
        <v>Strážske</v>
      </c>
      <c r="AI46" s="31" t="str">
        <f>[1]SK!I$185</f>
        <v>07222</v>
      </c>
      <c r="AJ46" s="31">
        <f>[1]SK!J$185</f>
        <v>0</v>
      </c>
      <c r="AK46" s="31">
        <f>[1]SK!K$185</f>
        <v>0</v>
      </c>
      <c r="AL46" s="31">
        <f>[1]SK!L$185</f>
        <v>0</v>
      </c>
      <c r="AM46" s="31">
        <f>[1]SK!M$185</f>
        <v>0</v>
      </c>
      <c r="AN46" s="42" t="s">
        <v>810</v>
      </c>
    </row>
    <row r="47" spans="1:41" s="67" customFormat="1">
      <c r="A47" s="1" t="s">
        <v>9800</v>
      </c>
      <c r="B47" s="1">
        <v>2012</v>
      </c>
      <c r="C47" s="1" t="s">
        <v>11679</v>
      </c>
      <c r="D47" s="1" t="s">
        <v>11680</v>
      </c>
      <c r="E47" s="1" t="s">
        <v>157</v>
      </c>
      <c r="F47" s="1">
        <v>32</v>
      </c>
      <c r="G47" s="1" t="s">
        <v>11681</v>
      </c>
      <c r="H47" s="1" t="s">
        <v>11682</v>
      </c>
      <c r="I47" s="1" t="s">
        <v>14</v>
      </c>
      <c r="J47" s="1" t="s">
        <v>470</v>
      </c>
      <c r="K47" s="1">
        <v>193.07</v>
      </c>
      <c r="L47" s="1" t="s">
        <v>8</v>
      </c>
      <c r="M47" s="1">
        <v>0</v>
      </c>
      <c r="N47" s="1">
        <v>0</v>
      </c>
      <c r="O47" s="1">
        <v>0</v>
      </c>
      <c r="P47" s="1">
        <v>0</v>
      </c>
      <c r="Q47" s="1">
        <v>0</v>
      </c>
      <c r="R47" s="1">
        <v>0</v>
      </c>
      <c r="S47" s="1">
        <v>0</v>
      </c>
      <c r="T47" s="1">
        <v>0</v>
      </c>
      <c r="U47" s="1"/>
      <c r="V47" s="1"/>
      <c r="W47" s="1"/>
      <c r="X47" s="1"/>
      <c r="Y47" s="1"/>
      <c r="Z47" s="1"/>
      <c r="AA47" s="1"/>
      <c r="AB47" s="95"/>
      <c r="AN47" s="98"/>
    </row>
    <row r="48" spans="1:41" s="67" customFormat="1">
      <c r="A48" s="1" t="s">
        <v>9800</v>
      </c>
      <c r="B48" s="1">
        <v>2012</v>
      </c>
      <c r="C48" s="1" t="s">
        <v>11683</v>
      </c>
      <c r="D48" s="1" t="s">
        <v>11684</v>
      </c>
      <c r="E48" s="1" t="s">
        <v>162</v>
      </c>
      <c r="F48" s="1">
        <v>33</v>
      </c>
      <c r="G48" s="1" t="s">
        <v>11685</v>
      </c>
      <c r="H48" s="1" t="s">
        <v>11682</v>
      </c>
      <c r="I48" s="1" t="s">
        <v>6</v>
      </c>
      <c r="J48" s="1" t="s">
        <v>470</v>
      </c>
      <c r="K48" s="1">
        <v>105.7</v>
      </c>
      <c r="L48" s="1" t="s">
        <v>8</v>
      </c>
      <c r="M48" s="1">
        <v>0</v>
      </c>
      <c r="N48" s="1">
        <v>0</v>
      </c>
      <c r="O48" s="1">
        <v>0</v>
      </c>
      <c r="P48" s="1">
        <v>0</v>
      </c>
      <c r="Q48" s="1">
        <v>0</v>
      </c>
      <c r="R48" s="1">
        <v>0</v>
      </c>
      <c r="S48" s="1">
        <v>0</v>
      </c>
      <c r="T48" s="1">
        <v>0</v>
      </c>
      <c r="U48" s="1" t="s">
        <v>11625</v>
      </c>
      <c r="V48" s="1"/>
      <c r="W48" s="1"/>
      <c r="X48" s="1"/>
      <c r="Y48" s="1"/>
      <c r="Z48" s="1"/>
      <c r="AA48" s="1"/>
      <c r="AB48" s="95"/>
      <c r="AN48" s="98"/>
    </row>
    <row r="49" spans="1:41" s="67" customFormat="1">
      <c r="A49" s="1" t="s">
        <v>9800</v>
      </c>
      <c r="B49" s="1">
        <v>2012</v>
      </c>
      <c r="C49" s="1" t="s">
        <v>11613</v>
      </c>
      <c r="D49" s="1" t="s">
        <v>11614</v>
      </c>
      <c r="E49" s="1" t="s">
        <v>75</v>
      </c>
      <c r="F49" s="1">
        <v>14</v>
      </c>
      <c r="G49" s="1" t="s">
        <v>11615</v>
      </c>
      <c r="H49" s="1" t="s">
        <v>11616</v>
      </c>
      <c r="I49" s="1" t="s">
        <v>34</v>
      </c>
      <c r="J49" s="1" t="s">
        <v>15</v>
      </c>
      <c r="K49" s="1">
        <v>725</v>
      </c>
      <c r="L49" s="1" t="s">
        <v>27</v>
      </c>
      <c r="M49" s="1">
        <v>0</v>
      </c>
      <c r="N49" s="1">
        <v>0</v>
      </c>
      <c r="O49" s="1">
        <v>0</v>
      </c>
      <c r="P49" s="1">
        <v>2840.7006397709965</v>
      </c>
      <c r="Q49" s="1">
        <v>0</v>
      </c>
      <c r="R49" s="1">
        <v>0.81646436160000002</v>
      </c>
      <c r="S49" s="1">
        <v>149.68513296</v>
      </c>
      <c r="T49" s="1">
        <v>6.80386968</v>
      </c>
      <c r="U49" s="1"/>
      <c r="V49" s="1"/>
      <c r="W49" s="1"/>
      <c r="X49" s="1"/>
      <c r="Y49" s="1"/>
      <c r="Z49" s="1"/>
      <c r="AA49" s="1"/>
      <c r="AB49" s="95"/>
      <c r="AN49" s="98"/>
    </row>
    <row r="50" spans="1:41" s="31" customFormat="1">
      <c r="A50" s="4" t="s">
        <v>9800</v>
      </c>
      <c r="B50" s="4">
        <v>2012</v>
      </c>
      <c r="C50" s="4" t="s">
        <v>11648</v>
      </c>
      <c r="D50" s="4" t="s">
        <v>11649</v>
      </c>
      <c r="E50" s="4" t="s">
        <v>118</v>
      </c>
      <c r="F50" s="4">
        <v>23</v>
      </c>
      <c r="G50" s="4" t="s">
        <v>11650</v>
      </c>
      <c r="H50" s="4" t="s">
        <v>11651</v>
      </c>
      <c r="I50" s="4" t="s">
        <v>6</v>
      </c>
      <c r="J50" s="4" t="s">
        <v>470</v>
      </c>
      <c r="K50" s="4">
        <v>87.4</v>
      </c>
      <c r="L50" s="4" t="s">
        <v>8</v>
      </c>
      <c r="M50" s="4">
        <v>0</v>
      </c>
      <c r="N50" s="4">
        <v>0</v>
      </c>
      <c r="O50" s="4">
        <v>0</v>
      </c>
      <c r="P50" s="4">
        <v>472.35120865000005</v>
      </c>
      <c r="Q50" s="4">
        <v>5.5358379999999778</v>
      </c>
      <c r="R50" s="4">
        <v>0.27553564576</v>
      </c>
      <c r="S50" s="4">
        <v>23.101126436000001</v>
      </c>
      <c r="T50" s="4">
        <v>1.0515720480000001</v>
      </c>
      <c r="U50" s="4"/>
      <c r="V50" s="4"/>
      <c r="W50" s="4"/>
      <c r="X50" s="4"/>
      <c r="Y50" s="4"/>
      <c r="Z50" s="4"/>
      <c r="AA50" s="4"/>
      <c r="AB50" s="41" t="str">
        <f>[1]SK!B$201</f>
        <v>8.(b).(ii)</v>
      </c>
      <c r="AC50" s="24" t="str">
        <f>[1]SK!C$201</f>
        <v>Považský cukor a.s.</v>
      </c>
      <c r="AD50" s="24" t="str">
        <f>[1]SK!D$201</f>
        <v>Považský cukor a.s.</v>
      </c>
      <c r="AE50" s="24">
        <f>[1]SK!E$201</f>
        <v>23072</v>
      </c>
      <c r="AF50" s="24" t="str">
        <f>[1]SK!F$201</f>
        <v>Cukrovarská</v>
      </c>
      <c r="AG50" s="24" t="str">
        <f>[1]SK!G$201</f>
        <v>311/9</v>
      </c>
      <c r="AH50" s="24" t="str">
        <f>[1]SK!H$201</f>
        <v>Trenčianska Teplá</v>
      </c>
      <c r="AI50" s="24" t="str">
        <f>[1]SK!I$201</f>
        <v>91411</v>
      </c>
      <c r="AJ50" s="24">
        <f>[1]SK!J$201</f>
        <v>0</v>
      </c>
      <c r="AK50" s="24">
        <f>[1]SK!K$201</f>
        <v>0</v>
      </c>
      <c r="AL50" s="24">
        <f>[1]SK!L$201</f>
        <v>0</v>
      </c>
      <c r="AM50" s="24">
        <f>[1]SK!M$201</f>
        <v>0</v>
      </c>
      <c r="AN50" s="23" t="s">
        <v>810</v>
      </c>
      <c r="AO50" s="24"/>
    </row>
    <row r="51" spans="1:41" s="31" customFormat="1">
      <c r="A51" s="4" t="s">
        <v>9800</v>
      </c>
      <c r="B51" s="4">
        <v>2012</v>
      </c>
      <c r="C51" s="4" t="s">
        <v>11617</v>
      </c>
      <c r="D51" s="4" t="s">
        <v>11618</v>
      </c>
      <c r="E51" s="4" t="s">
        <v>80</v>
      </c>
      <c r="F51" s="4">
        <v>15</v>
      </c>
      <c r="G51" s="4" t="s">
        <v>11619</v>
      </c>
      <c r="H51" s="4" t="s">
        <v>11620</v>
      </c>
      <c r="I51" s="4" t="s">
        <v>6</v>
      </c>
      <c r="J51" s="4" t="s">
        <v>202</v>
      </c>
      <c r="K51" s="4">
        <v>97</v>
      </c>
      <c r="L51" s="4" t="s">
        <v>8</v>
      </c>
      <c r="M51" s="4">
        <v>0</v>
      </c>
      <c r="N51" s="4">
        <v>0</v>
      </c>
      <c r="O51" s="4">
        <v>0</v>
      </c>
      <c r="P51" s="4">
        <v>26.889829999999996</v>
      </c>
      <c r="Q51" s="4">
        <v>0</v>
      </c>
      <c r="R51" s="4">
        <v>7.123E-3</v>
      </c>
      <c r="S51" s="4">
        <v>1.3058320000000001</v>
      </c>
      <c r="T51" s="4">
        <v>5.9355999999999999E-2</v>
      </c>
      <c r="U51" s="4"/>
      <c r="V51" s="4"/>
      <c r="W51" s="4"/>
      <c r="X51" s="4"/>
      <c r="Y51" s="4"/>
      <c r="Z51" s="4"/>
      <c r="AA51" s="4"/>
      <c r="AB51" s="28" t="str">
        <f>[1]SK!B$206</f>
        <v>1.(c)</v>
      </c>
      <c r="AC51" s="31" t="str">
        <f>[1]SK!C$206</f>
        <v>Trnavská teplárenská a.s</v>
      </c>
      <c r="AD51" s="31" t="str">
        <f>[1]SK!D$206</f>
        <v>Trnavská teplárenská a.s.</v>
      </c>
      <c r="AE51" s="31">
        <f>[1]SK!E$206</f>
        <v>51576</v>
      </c>
      <c r="AF51" s="31" t="str">
        <f>[1]SK!F$206</f>
        <v>Coburgova</v>
      </c>
      <c r="AG51" s="31" t="str">
        <f>[1]SK!G$206</f>
        <v>84</v>
      </c>
      <c r="AH51" s="31" t="str">
        <f>[1]SK!H$206</f>
        <v>Trnava</v>
      </c>
      <c r="AI51" s="31" t="str">
        <f>[1]SK!I$206</f>
        <v>91742</v>
      </c>
      <c r="AJ51" s="31">
        <f>[1]SK!J$206</f>
        <v>0</v>
      </c>
      <c r="AK51" s="31">
        <f>[1]SK!K$206</f>
        <v>0</v>
      </c>
      <c r="AL51" s="31">
        <f>[1]SK!L$206</f>
        <v>0</v>
      </c>
      <c r="AM51" s="31">
        <f>[1]SK!M$206</f>
        <v>0</v>
      </c>
      <c r="AN51" s="42" t="s">
        <v>810</v>
      </c>
    </row>
    <row r="52" spans="1:41" s="67" customFormat="1">
      <c r="A52" s="1" t="s">
        <v>9800</v>
      </c>
      <c r="B52" s="1">
        <v>2012</v>
      </c>
      <c r="C52" s="1" t="s">
        <v>11690</v>
      </c>
      <c r="D52" s="1" t="s">
        <v>11691</v>
      </c>
      <c r="E52" s="1" t="s">
        <v>172</v>
      </c>
      <c r="F52" s="1">
        <v>35</v>
      </c>
      <c r="G52" s="1" t="s">
        <v>11692</v>
      </c>
      <c r="H52" s="1" t="s">
        <v>11693</v>
      </c>
      <c r="I52" s="1" t="s">
        <v>6</v>
      </c>
      <c r="J52" s="1" t="s">
        <v>470</v>
      </c>
      <c r="K52" s="1">
        <v>85.6</v>
      </c>
      <c r="L52" s="1" t="s">
        <v>8</v>
      </c>
      <c r="M52" s="1">
        <v>0</v>
      </c>
      <c r="N52" s="1">
        <v>0</v>
      </c>
      <c r="O52" s="1">
        <v>0</v>
      </c>
      <c r="P52" s="1">
        <v>671.58135213999992</v>
      </c>
      <c r="Q52" s="1">
        <v>0</v>
      </c>
      <c r="R52" s="1">
        <v>0.1864155264</v>
      </c>
      <c r="S52" s="1">
        <v>34.176179840000003</v>
      </c>
      <c r="T52" s="1">
        <v>1.55346272</v>
      </c>
      <c r="U52" s="1"/>
      <c r="V52" s="1"/>
      <c r="W52" s="1"/>
      <c r="X52" s="1"/>
      <c r="Y52" s="1"/>
      <c r="Z52" s="1"/>
      <c r="AA52" s="1"/>
      <c r="AB52" s="95"/>
      <c r="AN52" s="98"/>
    </row>
    <row r="53" spans="1:41" s="67" customFormat="1">
      <c r="A53" s="1" t="s">
        <v>9800</v>
      </c>
      <c r="B53" s="1">
        <v>2012</v>
      </c>
      <c r="C53" s="1" t="s">
        <v>11694</v>
      </c>
      <c r="D53" s="1" t="s">
        <v>11695</v>
      </c>
      <c r="E53" s="1" t="s">
        <v>177</v>
      </c>
      <c r="F53" s="1">
        <v>36</v>
      </c>
      <c r="G53" s="1" t="s">
        <v>11696</v>
      </c>
      <c r="H53" s="1" t="s">
        <v>11693</v>
      </c>
      <c r="I53" s="1" t="s">
        <v>34</v>
      </c>
      <c r="J53" s="1" t="s">
        <v>470</v>
      </c>
      <c r="K53" s="1">
        <v>110.3</v>
      </c>
      <c r="L53" s="1" t="s">
        <v>8</v>
      </c>
      <c r="M53" s="1">
        <v>0</v>
      </c>
      <c r="N53" s="1">
        <v>0</v>
      </c>
      <c r="O53" s="1">
        <v>0</v>
      </c>
      <c r="P53" s="1">
        <v>751.7989078600001</v>
      </c>
      <c r="Q53" s="1">
        <v>0</v>
      </c>
      <c r="R53" s="1">
        <v>0.2086824736</v>
      </c>
      <c r="S53" s="1">
        <v>38.258380160000002</v>
      </c>
      <c r="T53" s="1">
        <v>1.7390172799999999</v>
      </c>
      <c r="U53" s="1"/>
      <c r="V53" s="1"/>
      <c r="W53" s="1"/>
      <c r="X53" s="1"/>
      <c r="Y53" s="1"/>
      <c r="Z53" s="1"/>
      <c r="AA53" s="1"/>
      <c r="AB53" s="95"/>
      <c r="AN53" s="98"/>
    </row>
    <row r="54" spans="1:41" s="31" customFormat="1">
      <c r="A54" s="4" t="s">
        <v>9800</v>
      </c>
      <c r="B54" s="4">
        <v>2012</v>
      </c>
      <c r="C54" s="4" t="s">
        <v>11792</v>
      </c>
      <c r="D54" s="4" t="s">
        <v>11793</v>
      </c>
      <c r="E54" s="4" t="s">
        <v>296</v>
      </c>
      <c r="F54" s="4">
        <v>63</v>
      </c>
      <c r="G54" s="4" t="s">
        <v>11794</v>
      </c>
      <c r="H54" s="4" t="s">
        <v>11795</v>
      </c>
      <c r="I54" s="4" t="s">
        <v>14</v>
      </c>
      <c r="J54" s="4" t="s">
        <v>470</v>
      </c>
      <c r="K54" s="4">
        <v>63.033000000000001</v>
      </c>
      <c r="L54" s="4" t="s">
        <v>27</v>
      </c>
      <c r="M54" s="4">
        <v>0</v>
      </c>
      <c r="N54" s="4">
        <v>0</v>
      </c>
      <c r="O54" s="4">
        <v>0</v>
      </c>
      <c r="P54" s="4">
        <v>555.87363315899995</v>
      </c>
      <c r="Q54" s="4">
        <v>0</v>
      </c>
      <c r="R54" s="4">
        <v>9.3099999999999997E-4</v>
      </c>
      <c r="S54" s="4">
        <v>28.47</v>
      </c>
      <c r="T54" s="4">
        <v>0</v>
      </c>
      <c r="U54" s="4"/>
      <c r="V54" s="4"/>
      <c r="W54" s="4"/>
      <c r="X54" s="4"/>
      <c r="Y54" s="4"/>
      <c r="Z54" s="4"/>
      <c r="AA54" s="4"/>
      <c r="AB54" s="28" t="str">
        <f>[1]SK!B$217</f>
        <v>1.(c)</v>
      </c>
      <c r="AC54" s="31" t="str">
        <f>[1]SK!C$217</f>
        <v>eustream, a.s.</v>
      </c>
      <c r="AD54" s="31" t="str">
        <f>[1]SK!D$217</f>
        <v>eustream, a.s. - Kompresorová stanica  č. 1</v>
      </c>
      <c r="AE54" s="31">
        <f>[1]SK!E$217</f>
        <v>10272</v>
      </c>
      <c r="AF54" s="31" t="str">
        <f>[1]SK!F$217</f>
        <v>does not exist</v>
      </c>
      <c r="AG54" s="31" t="str">
        <f>[1]SK!G$217</f>
        <v>does not exist</v>
      </c>
      <c r="AH54" s="31" t="str">
        <f>[1]SK!H$217</f>
        <v>Veľké Kapušany</v>
      </c>
      <c r="AI54" s="31" t="str">
        <f>[1]SK!I$217</f>
        <v>07948</v>
      </c>
      <c r="AJ54" s="31">
        <f>[1]SK!J$217</f>
        <v>302</v>
      </c>
      <c r="AK54" s="31">
        <f>[1]SK!K$217</f>
        <v>0</v>
      </c>
      <c r="AL54" s="31">
        <f>[1]SK!L$217</f>
        <v>0</v>
      </c>
      <c r="AM54" s="31">
        <f>[1]SK!M$217</f>
        <v>320</v>
      </c>
      <c r="AN54" s="42" t="s">
        <v>810</v>
      </c>
    </row>
    <row r="55" spans="1:41" s="31" customFormat="1">
      <c r="A55" s="4" t="s">
        <v>9800</v>
      </c>
      <c r="B55" s="4">
        <v>2012</v>
      </c>
      <c r="C55" s="4" t="s">
        <v>11796</v>
      </c>
      <c r="D55" s="4" t="s">
        <v>11797</v>
      </c>
      <c r="E55" s="4" t="s">
        <v>300</v>
      </c>
      <c r="F55" s="4">
        <v>64</v>
      </c>
      <c r="G55" s="4" t="s">
        <v>11798</v>
      </c>
      <c r="H55" s="4" t="s">
        <v>11795</v>
      </c>
      <c r="I55" s="4" t="s">
        <v>14</v>
      </c>
      <c r="J55" s="4" t="s">
        <v>470</v>
      </c>
      <c r="K55" s="4">
        <v>74.864999999999995</v>
      </c>
      <c r="L55" s="4" t="s">
        <v>27</v>
      </c>
      <c r="M55" s="4">
        <v>0</v>
      </c>
      <c r="N55" s="4">
        <v>0</v>
      </c>
      <c r="O55" s="4">
        <v>0</v>
      </c>
      <c r="P55" s="4">
        <v>520.86646202199995</v>
      </c>
      <c r="Q55" s="4">
        <v>0</v>
      </c>
      <c r="R55" s="4">
        <v>8.7299999999999997E-4</v>
      </c>
      <c r="S55" s="4">
        <v>27.725000000000001</v>
      </c>
      <c r="T55" s="4">
        <v>0</v>
      </c>
      <c r="U55" s="4"/>
      <c r="V55" s="4"/>
      <c r="W55" s="4"/>
      <c r="X55" s="4"/>
      <c r="Y55" s="4"/>
      <c r="Z55" s="4"/>
      <c r="AA55" s="4"/>
      <c r="AB55" s="28" t="str">
        <f>[1]SK!B$217</f>
        <v>1.(c)</v>
      </c>
      <c r="AC55" s="31" t="str">
        <f>[1]SK!C$217</f>
        <v>eustream, a.s.</v>
      </c>
      <c r="AD55" s="31" t="str">
        <f>[1]SK!D$217</f>
        <v>eustream, a.s. - Kompresorová stanica  č. 1</v>
      </c>
      <c r="AE55" s="31">
        <f>[1]SK!E$217</f>
        <v>10272</v>
      </c>
      <c r="AF55" s="31" t="str">
        <f>[1]SK!F$217</f>
        <v>does not exist</v>
      </c>
      <c r="AG55" s="31" t="str">
        <f>[1]SK!G$217</f>
        <v>does not exist</v>
      </c>
      <c r="AH55" s="31" t="str">
        <f>[1]SK!H$217</f>
        <v>Veľké Kapušany</v>
      </c>
      <c r="AI55" s="31" t="str">
        <f>[1]SK!I$217</f>
        <v>07948</v>
      </c>
      <c r="AJ55" s="31">
        <f>[1]SK!J$217</f>
        <v>302</v>
      </c>
      <c r="AK55" s="31">
        <f>[1]SK!K$217</f>
        <v>0</v>
      </c>
      <c r="AL55" s="31">
        <f>[1]SK!L$217</f>
        <v>0</v>
      </c>
      <c r="AM55" s="31">
        <f>[1]SK!M$217</f>
        <v>320</v>
      </c>
      <c r="AN55" s="42" t="s">
        <v>810</v>
      </c>
    </row>
    <row r="56" spans="1:41" s="31" customFormat="1">
      <c r="A56" s="4" t="s">
        <v>9800</v>
      </c>
      <c r="B56" s="4">
        <v>2012</v>
      </c>
      <c r="C56" s="4" t="s">
        <v>11799</v>
      </c>
      <c r="D56" s="4" t="s">
        <v>11800</v>
      </c>
      <c r="E56" s="4" t="s">
        <v>305</v>
      </c>
      <c r="F56" s="4">
        <v>65</v>
      </c>
      <c r="G56" s="4" t="s">
        <v>11801</v>
      </c>
      <c r="H56" s="4" t="s">
        <v>11795</v>
      </c>
      <c r="I56" s="4" t="s">
        <v>14</v>
      </c>
      <c r="J56" s="4" t="s">
        <v>470</v>
      </c>
      <c r="K56" s="4">
        <v>74.864999999999995</v>
      </c>
      <c r="L56" s="4" t="s">
        <v>27</v>
      </c>
      <c r="M56" s="4">
        <v>0</v>
      </c>
      <c r="N56" s="4">
        <v>0</v>
      </c>
      <c r="O56" s="4">
        <v>0</v>
      </c>
      <c r="P56" s="4">
        <v>951.05494568999381</v>
      </c>
      <c r="Q56" s="4">
        <v>0</v>
      </c>
      <c r="R56" s="4">
        <v>1.59367656E-3</v>
      </c>
      <c r="S56" s="4">
        <v>77.528999999999897</v>
      </c>
      <c r="T56" s="4">
        <v>0</v>
      </c>
      <c r="U56" s="4"/>
      <c r="V56" s="4"/>
      <c r="W56" s="4"/>
      <c r="X56" s="4"/>
      <c r="Y56" s="4"/>
      <c r="Z56" s="4"/>
      <c r="AA56" s="4"/>
      <c r="AB56" s="28" t="str">
        <f>[1]SK!B$217</f>
        <v>1.(c)</v>
      </c>
      <c r="AC56" s="31" t="str">
        <f>[1]SK!C$217</f>
        <v>eustream, a.s.</v>
      </c>
      <c r="AD56" s="31" t="str">
        <f>[1]SK!D$217</f>
        <v>eustream, a.s. - Kompresorová stanica  č. 1</v>
      </c>
      <c r="AE56" s="31">
        <f>[1]SK!E$217</f>
        <v>10272</v>
      </c>
      <c r="AF56" s="31" t="str">
        <f>[1]SK!F$217</f>
        <v>does not exist</v>
      </c>
      <c r="AG56" s="31" t="str">
        <f>[1]SK!G$217</f>
        <v>does not exist</v>
      </c>
      <c r="AH56" s="31" t="str">
        <f>[1]SK!H$217</f>
        <v>Veľké Kapušany</v>
      </c>
      <c r="AI56" s="31" t="str">
        <f>[1]SK!I$217</f>
        <v>07948</v>
      </c>
      <c r="AJ56" s="31">
        <f>[1]SK!J$217</f>
        <v>302</v>
      </c>
      <c r="AK56" s="31">
        <f>[1]SK!K$217</f>
        <v>0</v>
      </c>
      <c r="AL56" s="31">
        <f>[1]SK!L$217</f>
        <v>0</v>
      </c>
      <c r="AM56" s="31">
        <f>[1]SK!M$217</f>
        <v>320</v>
      </c>
      <c r="AN56" s="42" t="s">
        <v>810</v>
      </c>
    </row>
    <row r="57" spans="1:41" s="31" customFormat="1">
      <c r="A57" s="4" t="s">
        <v>9800</v>
      </c>
      <c r="B57" s="4">
        <v>2012</v>
      </c>
      <c r="C57" s="4" t="s">
        <v>11802</v>
      </c>
      <c r="D57" s="4" t="s">
        <v>11803</v>
      </c>
      <c r="E57" s="4" t="s">
        <v>309</v>
      </c>
      <c r="F57" s="4">
        <v>66</v>
      </c>
      <c r="G57" s="4" t="s">
        <v>11804</v>
      </c>
      <c r="H57" s="4" t="s">
        <v>11795</v>
      </c>
      <c r="I57" s="4" t="s">
        <v>14</v>
      </c>
      <c r="J57" s="4" t="s">
        <v>470</v>
      </c>
      <c r="K57" s="4">
        <v>74.864999999999995</v>
      </c>
      <c r="L57" s="4" t="s">
        <v>27</v>
      </c>
      <c r="M57" s="4">
        <v>0</v>
      </c>
      <c r="N57" s="4">
        <v>0</v>
      </c>
      <c r="O57" s="4">
        <v>0</v>
      </c>
      <c r="P57" s="4">
        <v>734.99689989599449</v>
      </c>
      <c r="Q57" s="4">
        <v>0</v>
      </c>
      <c r="R57" s="4">
        <v>1.2316295040000001E-3</v>
      </c>
      <c r="S57" s="4">
        <v>40.631</v>
      </c>
      <c r="T57" s="4">
        <v>0</v>
      </c>
      <c r="U57" s="4"/>
      <c r="V57" s="4"/>
      <c r="W57" s="4"/>
      <c r="X57" s="4"/>
      <c r="Y57" s="4"/>
      <c r="Z57" s="4"/>
      <c r="AA57" s="4"/>
      <c r="AB57" s="28" t="str">
        <f>[1]SK!B$217</f>
        <v>1.(c)</v>
      </c>
      <c r="AC57" s="31" t="str">
        <f>[1]SK!C$217</f>
        <v>eustream, a.s.</v>
      </c>
      <c r="AD57" s="31" t="str">
        <f>[1]SK!D$217</f>
        <v>eustream, a.s. - Kompresorová stanica  č. 1</v>
      </c>
      <c r="AE57" s="31">
        <f>[1]SK!E$217</f>
        <v>10272</v>
      </c>
      <c r="AF57" s="31" t="str">
        <f>[1]SK!F$217</f>
        <v>does not exist</v>
      </c>
      <c r="AG57" s="31" t="str">
        <f>[1]SK!G$217</f>
        <v>does not exist</v>
      </c>
      <c r="AH57" s="31" t="str">
        <f>[1]SK!H$217</f>
        <v>Veľké Kapušany</v>
      </c>
      <c r="AI57" s="31" t="str">
        <f>[1]SK!I$217</f>
        <v>07948</v>
      </c>
      <c r="AJ57" s="31">
        <f>[1]SK!J$217</f>
        <v>302</v>
      </c>
      <c r="AK57" s="31">
        <f>[1]SK!K$217</f>
        <v>0</v>
      </c>
      <c r="AL57" s="31">
        <f>[1]SK!L$217</f>
        <v>0</v>
      </c>
      <c r="AM57" s="31">
        <f>[1]SK!M$217</f>
        <v>320</v>
      </c>
      <c r="AN57" s="42" t="s">
        <v>810</v>
      </c>
    </row>
    <row r="58" spans="1:41" s="31" customFormat="1">
      <c r="A58" s="4" t="s">
        <v>9800</v>
      </c>
      <c r="B58" s="4">
        <v>2012</v>
      </c>
      <c r="C58" s="4" t="s">
        <v>11805</v>
      </c>
      <c r="D58" s="4" t="s">
        <v>11806</v>
      </c>
      <c r="E58" s="4" t="s">
        <v>314</v>
      </c>
      <c r="F58" s="4">
        <v>67</v>
      </c>
      <c r="G58" s="4" t="s">
        <v>11807</v>
      </c>
      <c r="H58" s="4" t="s">
        <v>11795</v>
      </c>
      <c r="I58" s="4" t="s">
        <v>34</v>
      </c>
      <c r="J58" s="4" t="s">
        <v>470</v>
      </c>
      <c r="K58" s="4">
        <v>75.206999999999994</v>
      </c>
      <c r="L58" s="4" t="s">
        <v>27</v>
      </c>
      <c r="M58" s="4">
        <v>0</v>
      </c>
      <c r="N58" s="4">
        <v>0</v>
      </c>
      <c r="O58" s="4">
        <v>0</v>
      </c>
      <c r="P58" s="4">
        <v>1185.3736677879965</v>
      </c>
      <c r="Q58" s="4">
        <v>0</v>
      </c>
      <c r="R58" s="4">
        <v>1.9863229119999899E-3</v>
      </c>
      <c r="S58" s="4">
        <v>39.8509999999999</v>
      </c>
      <c r="T58" s="4">
        <v>0</v>
      </c>
      <c r="U58" s="4"/>
      <c r="V58" s="4"/>
      <c r="W58" s="4"/>
      <c r="X58" s="4"/>
      <c r="Y58" s="4"/>
      <c r="Z58" s="4"/>
      <c r="AA58" s="4"/>
      <c r="AB58" s="28" t="str">
        <f>[1]SK!B$217</f>
        <v>1.(c)</v>
      </c>
      <c r="AC58" s="31" t="str">
        <f>[1]SK!C$217</f>
        <v>eustream, a.s.</v>
      </c>
      <c r="AD58" s="31" t="str">
        <f>[1]SK!D$217</f>
        <v>eustream, a.s. - Kompresorová stanica  č. 1</v>
      </c>
      <c r="AE58" s="31">
        <f>[1]SK!E$217</f>
        <v>10272</v>
      </c>
      <c r="AF58" s="31" t="str">
        <f>[1]SK!F$217</f>
        <v>does not exist</v>
      </c>
      <c r="AG58" s="31" t="str">
        <f>[1]SK!G$217</f>
        <v>does not exist</v>
      </c>
      <c r="AH58" s="31" t="str">
        <f>[1]SK!H$217</f>
        <v>Veľké Kapušany</v>
      </c>
      <c r="AI58" s="31" t="str">
        <f>[1]SK!I$217</f>
        <v>07948</v>
      </c>
      <c r="AJ58" s="31">
        <f>[1]SK!J$217</f>
        <v>302</v>
      </c>
      <c r="AK58" s="31">
        <f>[1]SK!K$217</f>
        <v>0</v>
      </c>
      <c r="AL58" s="31">
        <f>[1]SK!L$217</f>
        <v>0</v>
      </c>
      <c r="AM58" s="31">
        <f>[1]SK!M$217</f>
        <v>320</v>
      </c>
      <c r="AN58" s="42" t="s">
        <v>810</v>
      </c>
    </row>
    <row r="59" spans="1:41" s="31" customFormat="1">
      <c r="A59" s="4" t="s">
        <v>9800</v>
      </c>
      <c r="B59" s="4">
        <v>2012</v>
      </c>
      <c r="C59" s="4" t="s">
        <v>11808</v>
      </c>
      <c r="D59" s="4" t="s">
        <v>11809</v>
      </c>
      <c r="E59" s="4" t="s">
        <v>318</v>
      </c>
      <c r="F59" s="4">
        <v>68</v>
      </c>
      <c r="G59" s="4" t="s">
        <v>11810</v>
      </c>
      <c r="H59" s="4" t="s">
        <v>11795</v>
      </c>
      <c r="I59" s="4" t="s">
        <v>34</v>
      </c>
      <c r="J59" s="4" t="s">
        <v>470</v>
      </c>
      <c r="K59" s="4">
        <v>75.206999999999994</v>
      </c>
      <c r="L59" s="4" t="s">
        <v>27</v>
      </c>
      <c r="M59" s="4">
        <v>0</v>
      </c>
      <c r="N59" s="4">
        <v>0</v>
      </c>
      <c r="O59" s="4">
        <v>0</v>
      </c>
      <c r="P59" s="4">
        <v>1003.3782050959969</v>
      </c>
      <c r="Q59" s="4">
        <v>0</v>
      </c>
      <c r="R59" s="4">
        <v>1.681354304E-3</v>
      </c>
      <c r="S59" s="4">
        <v>31.5</v>
      </c>
      <c r="T59" s="4">
        <v>0</v>
      </c>
      <c r="U59" s="4"/>
      <c r="V59" s="4"/>
      <c r="W59" s="4"/>
      <c r="X59" s="4"/>
      <c r="Y59" s="4"/>
      <c r="Z59" s="4"/>
      <c r="AA59" s="4"/>
      <c r="AB59" s="28" t="str">
        <f>[1]SK!B$217</f>
        <v>1.(c)</v>
      </c>
      <c r="AC59" s="31" t="str">
        <f>[1]SK!C$217</f>
        <v>eustream, a.s.</v>
      </c>
      <c r="AD59" s="31" t="str">
        <f>[1]SK!D$217</f>
        <v>eustream, a.s. - Kompresorová stanica  č. 1</v>
      </c>
      <c r="AE59" s="31">
        <f>[1]SK!E$217</f>
        <v>10272</v>
      </c>
      <c r="AF59" s="31" t="str">
        <f>[1]SK!F$217</f>
        <v>does not exist</v>
      </c>
      <c r="AG59" s="31" t="str">
        <f>[1]SK!G$217</f>
        <v>does not exist</v>
      </c>
      <c r="AH59" s="31" t="str">
        <f>[1]SK!H$217</f>
        <v>Veľké Kapušany</v>
      </c>
      <c r="AI59" s="31" t="str">
        <f>[1]SK!I$217</f>
        <v>07948</v>
      </c>
      <c r="AJ59" s="31">
        <f>[1]SK!J$217</f>
        <v>302</v>
      </c>
      <c r="AK59" s="31">
        <f>[1]SK!K$217</f>
        <v>0</v>
      </c>
      <c r="AL59" s="31">
        <f>[1]SK!L$217</f>
        <v>0</v>
      </c>
      <c r="AM59" s="31">
        <f>[1]SK!M$217</f>
        <v>320</v>
      </c>
      <c r="AN59" s="42" t="s">
        <v>810</v>
      </c>
    </row>
    <row r="60" spans="1:41" s="31" customFormat="1">
      <c r="A60" s="4" t="s">
        <v>9800</v>
      </c>
      <c r="B60" s="4">
        <v>2012</v>
      </c>
      <c r="C60" s="4" t="s">
        <v>11727</v>
      </c>
      <c r="D60" s="4" t="s">
        <v>11728</v>
      </c>
      <c r="E60" s="4" t="s">
        <v>217</v>
      </c>
      <c r="F60" s="4">
        <v>45</v>
      </c>
      <c r="G60" s="4" t="s">
        <v>11729</v>
      </c>
      <c r="H60" s="4" t="s">
        <v>11730</v>
      </c>
      <c r="I60" s="4" t="s">
        <v>6</v>
      </c>
      <c r="J60" s="4" t="s">
        <v>470</v>
      </c>
      <c r="K60" s="4">
        <v>61.177999999999997</v>
      </c>
      <c r="L60" s="4" t="s">
        <v>27</v>
      </c>
      <c r="M60" s="4">
        <v>0</v>
      </c>
      <c r="N60" s="4">
        <v>0</v>
      </c>
      <c r="O60" s="4">
        <v>0</v>
      </c>
      <c r="P60" s="4">
        <v>292.9904329199988</v>
      </c>
      <c r="Q60" s="4">
        <v>0</v>
      </c>
      <c r="R60" s="4">
        <v>4.8802689600000002E-4</v>
      </c>
      <c r="S60" s="4">
        <v>88.483000000000004</v>
      </c>
      <c r="T60" s="4">
        <v>0</v>
      </c>
      <c r="U60" s="4"/>
      <c r="V60" s="4"/>
      <c r="W60" s="4"/>
      <c r="X60" s="4"/>
      <c r="Y60" s="4"/>
      <c r="Z60" s="4"/>
      <c r="AA60" s="4"/>
      <c r="AB60" s="41" t="str">
        <f>[1]SK!B$219</f>
        <v>1.(c)</v>
      </c>
      <c r="AC60" s="24" t="str">
        <f>[1]SK!C$219</f>
        <v>eustream, a.s.</v>
      </c>
      <c r="AD60" s="24" t="str">
        <f>[1]SK!D$219</f>
        <v>eustream, a.s.  - Kompresorová stanica  č. 3</v>
      </c>
      <c r="AE60" s="24">
        <f>[1]SK!E$219</f>
        <v>9686</v>
      </c>
      <c r="AF60" s="24" t="str">
        <f>[1]SK!F$219</f>
        <v>does not exist</v>
      </c>
      <c r="AG60" s="24" t="str">
        <f>[1]SK!G$219</f>
        <v>does not exist</v>
      </c>
      <c r="AH60" s="24" t="str">
        <f>[1]SK!H$219</f>
        <v>Veľké Zlievce</v>
      </c>
      <c r="AI60" s="24" t="str">
        <f>[1]SK!I$219</f>
        <v>99123</v>
      </c>
      <c r="AJ60" s="24">
        <f>[1]SK!J$219</f>
        <v>308</v>
      </c>
      <c r="AK60" s="24">
        <f>[1]SK!K$219</f>
        <v>0</v>
      </c>
      <c r="AL60" s="24">
        <f>[1]SK!L$219</f>
        <v>0</v>
      </c>
      <c r="AM60" s="24">
        <f>[1]SK!M$219</f>
        <v>0</v>
      </c>
      <c r="AN60" s="23" t="s">
        <v>810</v>
      </c>
      <c r="AO60" s="24"/>
    </row>
    <row r="61" spans="1:41" s="31" customFormat="1">
      <c r="A61" s="4" t="s">
        <v>9800</v>
      </c>
      <c r="B61" s="4">
        <v>2012</v>
      </c>
      <c r="C61" s="4" t="s">
        <v>11731</v>
      </c>
      <c r="D61" s="4" t="s">
        <v>11732</v>
      </c>
      <c r="E61" s="4" t="s">
        <v>221</v>
      </c>
      <c r="F61" s="4">
        <v>46</v>
      </c>
      <c r="G61" s="4" t="s">
        <v>11733</v>
      </c>
      <c r="H61" s="4" t="s">
        <v>11730</v>
      </c>
      <c r="I61" s="4" t="s">
        <v>6</v>
      </c>
      <c r="J61" s="4" t="s">
        <v>470</v>
      </c>
      <c r="K61" s="4">
        <v>61.177999999999997</v>
      </c>
      <c r="L61" s="4" t="s">
        <v>27</v>
      </c>
      <c r="M61" s="4">
        <v>0</v>
      </c>
      <c r="N61" s="4">
        <v>0</v>
      </c>
      <c r="O61" s="4">
        <v>0</v>
      </c>
      <c r="P61" s="4">
        <v>289.02747541999884</v>
      </c>
      <c r="Q61" s="4">
        <v>0</v>
      </c>
      <c r="R61" s="4">
        <v>4.81425896E-4</v>
      </c>
      <c r="S61" s="4">
        <v>89.221999999999895</v>
      </c>
      <c r="T61" s="4">
        <v>0</v>
      </c>
      <c r="U61" s="4"/>
      <c r="V61" s="4"/>
      <c r="W61" s="4"/>
      <c r="X61" s="4"/>
      <c r="Y61" s="4"/>
      <c r="Z61" s="4"/>
      <c r="AA61" s="4"/>
      <c r="AB61" s="41" t="str">
        <f>[1]SK!B$219</f>
        <v>1.(c)</v>
      </c>
      <c r="AC61" s="24" t="str">
        <f>[1]SK!C$219</f>
        <v>eustream, a.s.</v>
      </c>
      <c r="AD61" s="24" t="str">
        <f>[1]SK!D$219</f>
        <v>eustream, a.s.  - Kompresorová stanica  č. 3</v>
      </c>
      <c r="AE61" s="24">
        <f>[1]SK!E$219</f>
        <v>9686</v>
      </c>
      <c r="AF61" s="24" t="str">
        <f>[1]SK!F$219</f>
        <v>does not exist</v>
      </c>
      <c r="AG61" s="24" t="str">
        <f>[1]SK!G$219</f>
        <v>does not exist</v>
      </c>
      <c r="AH61" s="24" t="str">
        <f>[1]SK!H$219</f>
        <v>Veľké Zlievce</v>
      </c>
      <c r="AI61" s="24" t="str">
        <f>[1]SK!I$219</f>
        <v>99123</v>
      </c>
      <c r="AJ61" s="24">
        <f>[1]SK!J$219</f>
        <v>308</v>
      </c>
      <c r="AK61" s="24">
        <f>[1]SK!K$219</f>
        <v>0</v>
      </c>
      <c r="AL61" s="24">
        <f>[1]SK!L$219</f>
        <v>0</v>
      </c>
      <c r="AM61" s="24">
        <f>[1]SK!M$219</f>
        <v>0</v>
      </c>
      <c r="AN61" s="23" t="s">
        <v>810</v>
      </c>
      <c r="AO61" s="24"/>
    </row>
    <row r="62" spans="1:41" s="31" customFormat="1">
      <c r="A62" s="4" t="s">
        <v>9800</v>
      </c>
      <c r="B62" s="4">
        <v>2012</v>
      </c>
      <c r="C62" s="4" t="s">
        <v>11775</v>
      </c>
      <c r="D62" s="4" t="s">
        <v>11776</v>
      </c>
      <c r="E62" s="4" t="s">
        <v>274</v>
      </c>
      <c r="F62" s="4">
        <v>58</v>
      </c>
      <c r="G62" s="4" t="s">
        <v>11777</v>
      </c>
      <c r="H62" s="4" t="s">
        <v>11778</v>
      </c>
      <c r="I62" s="4" t="s">
        <v>6</v>
      </c>
      <c r="J62" s="4" t="s">
        <v>476</v>
      </c>
      <c r="K62" s="4">
        <v>619.6</v>
      </c>
      <c r="L62" s="4" t="s">
        <v>8</v>
      </c>
      <c r="M62" s="4">
        <v>0</v>
      </c>
      <c r="N62" s="4">
        <v>1233.9289400000002</v>
      </c>
      <c r="O62" s="4">
        <v>0</v>
      </c>
      <c r="P62" s="4">
        <v>22.275570719999966</v>
      </c>
      <c r="Q62" s="4">
        <v>0</v>
      </c>
      <c r="R62" s="4">
        <v>151.5689999999999</v>
      </c>
      <c r="S62" s="4">
        <v>480.29</v>
      </c>
      <c r="T62" s="4">
        <v>9.3819999999999979</v>
      </c>
      <c r="U62" s="4"/>
      <c r="V62" s="4"/>
      <c r="W62" s="4"/>
      <c r="X62" s="4"/>
      <c r="Y62" s="4"/>
      <c r="Z62" s="4"/>
      <c r="AA62" s="4"/>
      <c r="AB62" s="28" t="str">
        <f>[1]SK!B$225</f>
        <v>1.(c)</v>
      </c>
      <c r="AC62" s="31" t="str">
        <f>[1]SK!C$225</f>
        <v>Slovenské elektrárne  a.s.</v>
      </c>
      <c r="AD62" s="31" t="str">
        <f>[1]SK!D$225</f>
        <v>Slovenské elektrárne  a.s. -  Elektrárna Vojany, závod</v>
      </c>
      <c r="AE62" s="31">
        <f>[1]SK!E$225</f>
        <v>10271</v>
      </c>
      <c r="AF62" s="31" t="str">
        <f>[1]SK!F$225</f>
        <v>does not exist</v>
      </c>
      <c r="AG62" s="31" t="str">
        <f>[1]SK!G$225</f>
        <v>does not exist</v>
      </c>
      <c r="AH62" s="31" t="str">
        <f>[1]SK!H$225</f>
        <v>Vojany</v>
      </c>
      <c r="AI62" s="31" t="str">
        <f>[1]SK!I$225</f>
        <v>07673</v>
      </c>
      <c r="AJ62" s="31">
        <f>[1]SK!J$225</f>
        <v>619</v>
      </c>
      <c r="AK62" s="31">
        <f>[1]SK!K$225</f>
        <v>631</v>
      </c>
      <c r="AL62" s="31">
        <f>[1]SK!L$225</f>
        <v>0</v>
      </c>
      <c r="AM62" s="31">
        <f>[1]SK!M$225</f>
        <v>600</v>
      </c>
      <c r="AN62" s="42" t="s">
        <v>810</v>
      </c>
    </row>
    <row r="63" spans="1:41" s="31" customFormat="1">
      <c r="A63" s="4" t="s">
        <v>9800</v>
      </c>
      <c r="B63" s="4">
        <v>2012</v>
      </c>
      <c r="C63" s="4" t="s">
        <v>11779</v>
      </c>
      <c r="D63" s="4" t="s">
        <v>11780</v>
      </c>
      <c r="E63" s="4" t="s">
        <v>278</v>
      </c>
      <c r="F63" s="4">
        <v>59</v>
      </c>
      <c r="G63" s="4" t="s">
        <v>11781</v>
      </c>
      <c r="H63" s="4" t="s">
        <v>11778</v>
      </c>
      <c r="I63" s="4" t="s">
        <v>14</v>
      </c>
      <c r="J63" s="4" t="s">
        <v>476</v>
      </c>
      <c r="K63" s="4">
        <v>567.4</v>
      </c>
      <c r="L63" s="4" t="s">
        <v>8</v>
      </c>
      <c r="M63" s="4">
        <v>249.25141999999971</v>
      </c>
      <c r="N63" s="4">
        <v>5393.9149400000006</v>
      </c>
      <c r="O63" s="4">
        <v>0</v>
      </c>
      <c r="P63" s="4">
        <v>72.830808439999615</v>
      </c>
      <c r="Q63" s="4">
        <v>0</v>
      </c>
      <c r="R63" s="4">
        <v>479.05199999999888</v>
      </c>
      <c r="S63" s="4">
        <v>135.26599999999991</v>
      </c>
      <c r="T63" s="4">
        <v>7.0889999999999898</v>
      </c>
      <c r="U63" s="4" t="s">
        <v>11782</v>
      </c>
      <c r="V63" s="4"/>
      <c r="W63" s="4"/>
      <c r="X63" s="4"/>
      <c r="Y63" s="4"/>
      <c r="Z63" s="4"/>
      <c r="AA63" s="4"/>
      <c r="AB63" s="28" t="str">
        <f>[1]SK!B$225</f>
        <v>1.(c)</v>
      </c>
      <c r="AC63" s="31" t="str">
        <f>[1]SK!C$225</f>
        <v>Slovenské elektrárne  a.s.</v>
      </c>
      <c r="AD63" s="31" t="str">
        <f>[1]SK!D$225</f>
        <v>Slovenské elektrárne  a.s. -  Elektrárna Vojany, závod</v>
      </c>
      <c r="AE63" s="31">
        <f>[1]SK!E$225</f>
        <v>10271</v>
      </c>
      <c r="AF63" s="31" t="str">
        <f>[1]SK!F$225</f>
        <v>does not exist</v>
      </c>
      <c r="AG63" s="31" t="str">
        <f>[1]SK!G$225</f>
        <v>does not exist</v>
      </c>
      <c r="AH63" s="31" t="str">
        <f>[1]SK!H$225</f>
        <v>Vojany</v>
      </c>
      <c r="AI63" s="31" t="str">
        <f>[1]SK!I$225</f>
        <v>07673</v>
      </c>
      <c r="AJ63" s="31">
        <f>[1]SK!J$225</f>
        <v>619</v>
      </c>
      <c r="AK63" s="31">
        <f>[1]SK!K$225</f>
        <v>631</v>
      </c>
      <c r="AL63" s="31">
        <f>[1]SK!L$225</f>
        <v>0</v>
      </c>
      <c r="AM63" s="31">
        <f>[1]SK!M$225</f>
        <v>600</v>
      </c>
      <c r="AN63" s="42" t="s">
        <v>810</v>
      </c>
    </row>
    <row r="64" spans="1:41" s="31" customFormat="1">
      <c r="A64" s="4" t="s">
        <v>9800</v>
      </c>
      <c r="B64" s="4">
        <v>2012</v>
      </c>
      <c r="C64" s="4" t="s">
        <v>11783</v>
      </c>
      <c r="D64" s="4" t="s">
        <v>11784</v>
      </c>
      <c r="E64" s="4" t="s">
        <v>282</v>
      </c>
      <c r="F64" s="4">
        <v>60</v>
      </c>
      <c r="G64" s="4" t="s">
        <v>11785</v>
      </c>
      <c r="H64" s="4" t="s">
        <v>11778</v>
      </c>
      <c r="I64" s="4" t="s">
        <v>6</v>
      </c>
      <c r="J64" s="4" t="s">
        <v>476</v>
      </c>
      <c r="K64" s="4">
        <v>656.6</v>
      </c>
      <c r="L64" s="4" t="s">
        <v>8</v>
      </c>
      <c r="M64" s="4">
        <v>0</v>
      </c>
      <c r="N64" s="4">
        <v>0</v>
      </c>
      <c r="O64" s="4">
        <v>0</v>
      </c>
      <c r="P64" s="4">
        <v>0</v>
      </c>
      <c r="Q64" s="4">
        <v>0</v>
      </c>
      <c r="R64" s="4">
        <v>0</v>
      </c>
      <c r="S64" s="4">
        <v>0</v>
      </c>
      <c r="T64" s="4">
        <v>0</v>
      </c>
      <c r="U64" s="4" t="s">
        <v>11625</v>
      </c>
      <c r="V64" s="4"/>
      <c r="W64" s="4"/>
      <c r="X64" s="4"/>
      <c r="Y64" s="4"/>
      <c r="Z64" s="4"/>
      <c r="AA64" s="4"/>
      <c r="AB64" s="28" t="str">
        <f>[1]SK!B$225</f>
        <v>1.(c)</v>
      </c>
      <c r="AC64" s="31" t="str">
        <f>[1]SK!C$225</f>
        <v>Slovenské elektrárne  a.s.</v>
      </c>
      <c r="AD64" s="31" t="str">
        <f>[1]SK!D$225</f>
        <v>Slovenské elektrárne  a.s. -  Elektrárna Vojany, závod</v>
      </c>
      <c r="AE64" s="31">
        <f>[1]SK!E$225</f>
        <v>10271</v>
      </c>
      <c r="AF64" s="31" t="str">
        <f>[1]SK!F$225</f>
        <v>does not exist</v>
      </c>
      <c r="AG64" s="31" t="str">
        <f>[1]SK!G$225</f>
        <v>does not exist</v>
      </c>
      <c r="AH64" s="31" t="str">
        <f>[1]SK!H$225</f>
        <v>Vojany</v>
      </c>
      <c r="AI64" s="31" t="str">
        <f>[1]SK!I$225</f>
        <v>07673</v>
      </c>
      <c r="AJ64" s="31">
        <f>[1]SK!J$225</f>
        <v>619</v>
      </c>
      <c r="AK64" s="31">
        <f>[1]SK!K$225</f>
        <v>631</v>
      </c>
      <c r="AL64" s="31">
        <f>[1]SK!L$225</f>
        <v>0</v>
      </c>
      <c r="AM64" s="31">
        <f>[1]SK!M$225</f>
        <v>600</v>
      </c>
      <c r="AN64" s="42" t="s">
        <v>810</v>
      </c>
    </row>
    <row r="65" spans="1:41" s="31" customFormat="1">
      <c r="A65" s="4" t="s">
        <v>9800</v>
      </c>
      <c r="B65" s="4">
        <v>2012</v>
      </c>
      <c r="C65" s="4" t="s">
        <v>11786</v>
      </c>
      <c r="D65" s="4" t="s">
        <v>11787</v>
      </c>
      <c r="E65" s="4" t="s">
        <v>286</v>
      </c>
      <c r="F65" s="4">
        <v>61</v>
      </c>
      <c r="G65" s="4" t="s">
        <v>11788</v>
      </c>
      <c r="H65" s="4" t="s">
        <v>11778</v>
      </c>
      <c r="I65" s="4" t="s">
        <v>6</v>
      </c>
      <c r="J65" s="4" t="s">
        <v>476</v>
      </c>
      <c r="K65" s="4">
        <v>1229.1199999999999</v>
      </c>
      <c r="L65" s="4" t="s">
        <v>8</v>
      </c>
      <c r="M65" s="4">
        <v>0</v>
      </c>
      <c r="N65" s="4">
        <v>0</v>
      </c>
      <c r="O65" s="4">
        <v>0</v>
      </c>
      <c r="P65" s="4">
        <v>0</v>
      </c>
      <c r="Q65" s="4">
        <v>0</v>
      </c>
      <c r="R65" s="4">
        <v>0</v>
      </c>
      <c r="S65" s="4">
        <v>0</v>
      </c>
      <c r="T65" s="4">
        <v>0</v>
      </c>
      <c r="U65" s="4" t="s">
        <v>11590</v>
      </c>
      <c r="V65" s="4"/>
      <c r="W65" s="4"/>
      <c r="X65" s="4"/>
      <c r="Y65" s="4"/>
      <c r="Z65" s="4"/>
      <c r="AA65" s="4"/>
      <c r="AB65" s="28" t="str">
        <f>[1]SK!B$225</f>
        <v>1.(c)</v>
      </c>
      <c r="AC65" s="31" t="str">
        <f>[1]SK!C$225</f>
        <v>Slovenské elektrárne  a.s.</v>
      </c>
      <c r="AD65" s="31" t="str">
        <f>[1]SK!D$225</f>
        <v>Slovenské elektrárne  a.s. -  Elektrárna Vojany, závod</v>
      </c>
      <c r="AE65" s="31">
        <f>[1]SK!E$225</f>
        <v>10271</v>
      </c>
      <c r="AF65" s="31" t="str">
        <f>[1]SK!F$225</f>
        <v>does not exist</v>
      </c>
      <c r="AG65" s="31" t="str">
        <f>[1]SK!G$225</f>
        <v>does not exist</v>
      </c>
      <c r="AH65" s="31" t="str">
        <f>[1]SK!H$225</f>
        <v>Vojany</v>
      </c>
      <c r="AI65" s="31" t="str">
        <f>[1]SK!I$225</f>
        <v>07673</v>
      </c>
      <c r="AJ65" s="31">
        <f>[1]SK!J$225</f>
        <v>619</v>
      </c>
      <c r="AK65" s="31">
        <f>[1]SK!K$225</f>
        <v>631</v>
      </c>
      <c r="AL65" s="31">
        <f>[1]SK!L$225</f>
        <v>0</v>
      </c>
      <c r="AM65" s="31">
        <f>[1]SK!M$225</f>
        <v>600</v>
      </c>
      <c r="AN65" s="42" t="s">
        <v>810</v>
      </c>
    </row>
    <row r="66" spans="1:41" s="31" customFormat="1">
      <c r="A66" s="4" t="s">
        <v>9800</v>
      </c>
      <c r="B66" s="4">
        <v>2012</v>
      </c>
      <c r="C66" s="4" t="s">
        <v>11789</v>
      </c>
      <c r="D66" s="4" t="s">
        <v>11790</v>
      </c>
      <c r="E66" s="4" t="s">
        <v>291</v>
      </c>
      <c r="F66" s="4">
        <v>62</v>
      </c>
      <c r="G66" s="4" t="s">
        <v>11791</v>
      </c>
      <c r="H66" s="4" t="s">
        <v>11778</v>
      </c>
      <c r="I66" s="4" t="s">
        <v>6</v>
      </c>
      <c r="J66" s="4" t="s">
        <v>476</v>
      </c>
      <c r="K66" s="4">
        <v>628.08000000000004</v>
      </c>
      <c r="L66" s="4" t="s">
        <v>8</v>
      </c>
      <c r="M66" s="4">
        <v>0</v>
      </c>
      <c r="N66" s="4">
        <v>0</v>
      </c>
      <c r="O66" s="4">
        <v>0</v>
      </c>
      <c r="P66" s="4">
        <v>0</v>
      </c>
      <c r="Q66" s="4">
        <v>0</v>
      </c>
      <c r="R66" s="4">
        <v>0</v>
      </c>
      <c r="S66" s="4">
        <v>0</v>
      </c>
      <c r="T66" s="4">
        <v>0</v>
      </c>
      <c r="U66" s="4" t="s">
        <v>11625</v>
      </c>
      <c r="V66" s="4"/>
      <c r="W66" s="4"/>
      <c r="X66" s="4"/>
      <c r="Y66" s="4"/>
      <c r="Z66" s="4"/>
      <c r="AA66" s="4"/>
      <c r="AB66" s="28" t="str">
        <f>[1]SK!B$225</f>
        <v>1.(c)</v>
      </c>
      <c r="AC66" s="31" t="str">
        <f>[1]SK!C$225</f>
        <v>Slovenské elektrárne  a.s.</v>
      </c>
      <c r="AD66" s="31" t="str">
        <f>[1]SK!D$225</f>
        <v>Slovenské elektrárne  a.s. -  Elektrárna Vojany, závod</v>
      </c>
      <c r="AE66" s="31">
        <f>[1]SK!E$225</f>
        <v>10271</v>
      </c>
      <c r="AF66" s="31" t="str">
        <f>[1]SK!F$225</f>
        <v>does not exist</v>
      </c>
      <c r="AG66" s="31" t="str">
        <f>[1]SK!G$225</f>
        <v>does not exist</v>
      </c>
      <c r="AH66" s="31" t="str">
        <f>[1]SK!H$225</f>
        <v>Vojany</v>
      </c>
      <c r="AI66" s="31" t="str">
        <f>[1]SK!I$225</f>
        <v>07673</v>
      </c>
      <c r="AJ66" s="31">
        <f>[1]SK!J$225</f>
        <v>619</v>
      </c>
      <c r="AK66" s="31">
        <f>[1]SK!K$225</f>
        <v>631</v>
      </c>
      <c r="AL66" s="31">
        <f>[1]SK!L$225</f>
        <v>0</v>
      </c>
      <c r="AM66" s="31">
        <f>[1]SK!M$225</f>
        <v>600</v>
      </c>
      <c r="AN66" s="42" t="s">
        <v>810</v>
      </c>
    </row>
    <row r="67" spans="1:41" s="31" customFormat="1">
      <c r="A67" s="4" t="s">
        <v>9800</v>
      </c>
      <c r="B67" s="4">
        <v>2012</v>
      </c>
      <c r="C67" s="4" t="s">
        <v>11630</v>
      </c>
      <c r="D67" s="4" t="s">
        <v>11631</v>
      </c>
      <c r="E67" s="4" t="s">
        <v>94</v>
      </c>
      <c r="F67" s="4">
        <v>18</v>
      </c>
      <c r="G67" s="4" t="s">
        <v>11632</v>
      </c>
      <c r="H67" s="4" t="s">
        <v>11633</v>
      </c>
      <c r="I67" s="4" t="s">
        <v>6</v>
      </c>
      <c r="J67" s="4" t="s">
        <v>15</v>
      </c>
      <c r="K67" s="4">
        <v>110</v>
      </c>
      <c r="L67" s="4" t="s">
        <v>8</v>
      </c>
      <c r="M67" s="4">
        <v>177.78851999999998</v>
      </c>
      <c r="N67" s="4">
        <v>2180.5488</v>
      </c>
      <c r="O67" s="4">
        <v>22.287753000000002</v>
      </c>
      <c r="P67" s="4">
        <v>0</v>
      </c>
      <c r="Q67" s="4">
        <v>0</v>
      </c>
      <c r="R67" s="4">
        <v>472.79399999999902</v>
      </c>
      <c r="S67" s="4">
        <v>181.79499999999999</v>
      </c>
      <c r="T67" s="4">
        <v>14.805</v>
      </c>
      <c r="U67" s="4"/>
      <c r="V67" s="4"/>
      <c r="W67" s="4"/>
      <c r="X67" s="4"/>
      <c r="Y67" s="4"/>
      <c r="Z67" s="4"/>
      <c r="AA67" s="4"/>
      <c r="AB67" s="28" t="str">
        <f>[1]SK!B$225</f>
        <v>1.(c)</v>
      </c>
      <c r="AC67" s="31" t="str">
        <f>[1]SK!C$225</f>
        <v>Slovenské elektrárne  a.s.</v>
      </c>
      <c r="AD67" s="31" t="str">
        <f>[1]SK!D$225</f>
        <v>Slovenské elektrárne  a.s. -  Elektrárna Vojany, závod</v>
      </c>
      <c r="AE67" s="31">
        <f>[1]SK!E$225</f>
        <v>10271</v>
      </c>
      <c r="AF67" s="31" t="str">
        <f>[1]SK!F$225</f>
        <v>does not exist</v>
      </c>
      <c r="AG67" s="31" t="str">
        <f>[1]SK!G$225</f>
        <v>does not exist</v>
      </c>
      <c r="AH67" s="31" t="str">
        <f>[1]SK!H$225</f>
        <v>Vojany</v>
      </c>
      <c r="AI67" s="31" t="str">
        <f>[1]SK!I$225</f>
        <v>07673</v>
      </c>
      <c r="AJ67" s="31">
        <f>[1]SK!J$225</f>
        <v>619</v>
      </c>
      <c r="AK67" s="31">
        <f>[1]SK!K$225</f>
        <v>631</v>
      </c>
      <c r="AL67" s="31">
        <f>[1]SK!L$225</f>
        <v>0</v>
      </c>
      <c r="AM67" s="31">
        <f>[1]SK!M$225</f>
        <v>600</v>
      </c>
      <c r="AN67" s="42" t="s">
        <v>810</v>
      </c>
    </row>
    <row r="68" spans="1:41" s="31" customFormat="1">
      <c r="A68" s="4" t="s">
        <v>9800</v>
      </c>
      <c r="B68" s="4">
        <v>2012</v>
      </c>
      <c r="C68" s="4" t="s">
        <v>11634</v>
      </c>
      <c r="D68" s="4" t="s">
        <v>11635</v>
      </c>
      <c r="E68" s="4" t="s">
        <v>99</v>
      </c>
      <c r="F68" s="4">
        <v>19</v>
      </c>
      <c r="G68" s="4" t="s">
        <v>11636</v>
      </c>
      <c r="H68" s="4" t="s">
        <v>11633</v>
      </c>
      <c r="I68" s="4" t="s">
        <v>6</v>
      </c>
      <c r="J68" s="4" t="s">
        <v>15</v>
      </c>
      <c r="K68" s="4">
        <v>872</v>
      </c>
      <c r="L68" s="4" t="s">
        <v>8</v>
      </c>
      <c r="M68" s="4">
        <v>0</v>
      </c>
      <c r="N68" s="4">
        <v>8159.0522000000001</v>
      </c>
      <c r="O68" s="4">
        <v>99.178471000000002</v>
      </c>
      <c r="P68" s="4">
        <v>0</v>
      </c>
      <c r="Q68" s="4">
        <v>0</v>
      </c>
      <c r="R68" s="4">
        <v>30499.471000000001</v>
      </c>
      <c r="S68" s="4">
        <v>1236.46</v>
      </c>
      <c r="T68" s="4">
        <v>143.23500000000001</v>
      </c>
      <c r="U68" s="4" t="s">
        <v>11625</v>
      </c>
      <c r="V68" s="4"/>
      <c r="W68" s="4"/>
      <c r="X68" s="4"/>
      <c r="Y68" s="4"/>
      <c r="Z68" s="4"/>
      <c r="AA68" s="4"/>
      <c r="AB68" s="28" t="str">
        <f>[1]SK!B$225</f>
        <v>1.(c)</v>
      </c>
      <c r="AC68" s="31" t="str">
        <f>[1]SK!C$225</f>
        <v>Slovenské elektrárne  a.s.</v>
      </c>
      <c r="AD68" s="31" t="str">
        <f>[1]SK!D$225</f>
        <v>Slovenské elektrárne  a.s. -  Elektrárna Vojany, závod</v>
      </c>
      <c r="AE68" s="31">
        <f>[1]SK!E$225</f>
        <v>10271</v>
      </c>
      <c r="AF68" s="31" t="str">
        <f>[1]SK!F$225</f>
        <v>does not exist</v>
      </c>
      <c r="AG68" s="31" t="str">
        <f>[1]SK!G$225</f>
        <v>does not exist</v>
      </c>
      <c r="AH68" s="31" t="str">
        <f>[1]SK!H$225</f>
        <v>Vojany</v>
      </c>
      <c r="AI68" s="31" t="str">
        <f>[1]SK!I$225</f>
        <v>07673</v>
      </c>
      <c r="AJ68" s="31">
        <f>[1]SK!J$225</f>
        <v>619</v>
      </c>
      <c r="AK68" s="31">
        <f>[1]SK!K$225</f>
        <v>631</v>
      </c>
      <c r="AL68" s="31">
        <f>[1]SK!L$225</f>
        <v>0</v>
      </c>
      <c r="AM68" s="31">
        <f>[1]SK!M$225</f>
        <v>600</v>
      </c>
      <c r="AN68" s="42" t="s">
        <v>810</v>
      </c>
    </row>
    <row r="69" spans="1:41" s="31" customFormat="1">
      <c r="A69" s="4" t="s">
        <v>9800</v>
      </c>
      <c r="B69" s="4">
        <v>2012</v>
      </c>
      <c r="C69" s="4" t="s">
        <v>11637</v>
      </c>
      <c r="D69" s="4" t="s">
        <v>11638</v>
      </c>
      <c r="E69" s="4" t="s">
        <v>104</v>
      </c>
      <c r="F69" s="4">
        <v>20</v>
      </c>
      <c r="G69" s="4" t="s">
        <v>11639</v>
      </c>
      <c r="H69" s="4" t="s">
        <v>11633</v>
      </c>
      <c r="I69" s="4" t="s">
        <v>6</v>
      </c>
      <c r="J69" s="4" t="s">
        <v>15</v>
      </c>
      <c r="K69" s="4">
        <v>632</v>
      </c>
      <c r="L69" s="4" t="s">
        <v>8</v>
      </c>
      <c r="M69" s="4">
        <v>0</v>
      </c>
      <c r="N69" s="4">
        <v>12681.262199999999</v>
      </c>
      <c r="O69" s="4">
        <v>230.91573600000001</v>
      </c>
      <c r="P69" s="4">
        <v>0</v>
      </c>
      <c r="Q69" s="4">
        <v>0</v>
      </c>
      <c r="R69" s="4">
        <v>2376.7819999999901</v>
      </c>
      <c r="S69" s="4">
        <v>2106.056</v>
      </c>
      <c r="T69" s="4">
        <v>138.154</v>
      </c>
      <c r="U69" s="4"/>
      <c r="V69" s="4"/>
      <c r="W69" s="4"/>
      <c r="X69" s="4"/>
      <c r="Y69" s="4"/>
      <c r="Z69" s="4"/>
      <c r="AA69" s="4"/>
      <c r="AB69" s="28" t="str">
        <f>[1]SK!B$225</f>
        <v>1.(c)</v>
      </c>
      <c r="AC69" s="31" t="str">
        <f>[1]SK!C$225</f>
        <v>Slovenské elektrárne  a.s.</v>
      </c>
      <c r="AD69" s="31" t="str">
        <f>[1]SK!D$225</f>
        <v>Slovenské elektrárne  a.s. -  Elektrárna Vojany, závod</v>
      </c>
      <c r="AE69" s="31">
        <f>[1]SK!E$225</f>
        <v>10271</v>
      </c>
      <c r="AF69" s="31" t="str">
        <f>[1]SK!F$225</f>
        <v>does not exist</v>
      </c>
      <c r="AG69" s="31" t="str">
        <f>[1]SK!G$225</f>
        <v>does not exist</v>
      </c>
      <c r="AH69" s="31" t="str">
        <f>[1]SK!H$225</f>
        <v>Vojany</v>
      </c>
      <c r="AI69" s="31" t="str">
        <f>[1]SK!I$225</f>
        <v>07673</v>
      </c>
      <c r="AJ69" s="31">
        <f>[1]SK!J$225</f>
        <v>619</v>
      </c>
      <c r="AK69" s="31">
        <f>[1]SK!K$225</f>
        <v>631</v>
      </c>
      <c r="AL69" s="31">
        <f>[1]SK!L$225</f>
        <v>0</v>
      </c>
      <c r="AM69" s="31">
        <f>[1]SK!M$225</f>
        <v>600</v>
      </c>
      <c r="AN69" s="42" t="s">
        <v>810</v>
      </c>
    </row>
    <row r="70" spans="1:41" s="31" customFormat="1">
      <c r="A70" s="4" t="s">
        <v>9800</v>
      </c>
      <c r="B70" s="4">
        <v>2012</v>
      </c>
      <c r="C70" s="4" t="s">
        <v>11741</v>
      </c>
      <c r="D70" s="4" t="s">
        <v>11742</v>
      </c>
      <c r="E70" s="4" t="s">
        <v>235</v>
      </c>
      <c r="F70" s="4">
        <v>49</v>
      </c>
      <c r="G70" s="4" t="s">
        <v>11743</v>
      </c>
      <c r="H70" s="4" t="s">
        <v>11744</v>
      </c>
      <c r="I70" s="4" t="s">
        <v>6</v>
      </c>
      <c r="J70" s="4" t="s">
        <v>15</v>
      </c>
      <c r="K70" s="4">
        <v>133</v>
      </c>
      <c r="L70" s="4" t="s">
        <v>8</v>
      </c>
      <c r="M70" s="4">
        <v>124.91946222999998</v>
      </c>
      <c r="N70" s="4">
        <v>1025.9259</v>
      </c>
      <c r="O70" s="4">
        <v>0</v>
      </c>
      <c r="P70" s="4">
        <v>117.58279680000001</v>
      </c>
      <c r="Q70" s="4">
        <v>0</v>
      </c>
      <c r="R70" s="4">
        <v>474.15609000000001</v>
      </c>
      <c r="S70" s="4">
        <v>318.82527999999996</v>
      </c>
      <c r="T70" s="4">
        <v>10.888833999999999</v>
      </c>
      <c r="U70" s="4" t="s">
        <v>11577</v>
      </c>
      <c r="V70" s="4"/>
      <c r="W70" s="4"/>
      <c r="X70" s="4"/>
      <c r="Y70" s="4"/>
      <c r="Z70" s="4"/>
      <c r="AA70" s="4"/>
      <c r="AB70" s="28" t="str">
        <f>[1]SK!B$236</f>
        <v>1.(c)</v>
      </c>
      <c r="AC70" s="31" t="str">
        <f>[1]SK!C$236</f>
        <v>Dalkia Industry Žiar nad Hronom a.s.</v>
      </c>
      <c r="AD70" s="31" t="str">
        <f>[1]SK!D$236</f>
        <v>Dalkia Industry Žiar nad Hronom a.s. Závod Enevia</v>
      </c>
      <c r="AE70" s="31">
        <f>[1]SK!E$236</f>
        <v>9693</v>
      </c>
      <c r="AF70" s="31" t="str">
        <f>[1]SK!F$236</f>
        <v>Priemyselná</v>
      </c>
      <c r="AG70" s="31" t="str">
        <f>[1]SK!G$236</f>
        <v>12</v>
      </c>
      <c r="AH70" s="31" t="str">
        <f>[1]SK!H$236</f>
        <v>Žiar nad Hronom</v>
      </c>
      <c r="AI70" s="31" t="str">
        <f>[1]SK!I$236</f>
        <v>96563</v>
      </c>
      <c r="AJ70" s="31">
        <f>[1]SK!J$236</f>
        <v>325</v>
      </c>
      <c r="AK70" s="31">
        <f>[1]SK!K$236</f>
        <v>474</v>
      </c>
      <c r="AL70" s="31">
        <f>[1]SK!L$236</f>
        <v>0</v>
      </c>
      <c r="AM70" s="31">
        <f>[1]SK!M$236</f>
        <v>107</v>
      </c>
      <c r="AN70" s="42" t="s">
        <v>810</v>
      </c>
    </row>
    <row r="71" spans="1:41" s="31" customFormat="1">
      <c r="A71" s="4" t="s">
        <v>9800</v>
      </c>
      <c r="B71" s="4">
        <v>2012</v>
      </c>
      <c r="C71" s="4" t="s">
        <v>11711</v>
      </c>
      <c r="D71" s="4" t="s">
        <v>11712</v>
      </c>
      <c r="E71" s="4" t="s">
        <v>199</v>
      </c>
      <c r="F71" s="4">
        <v>41</v>
      </c>
      <c r="G71" s="4" t="s">
        <v>11713</v>
      </c>
      <c r="H71" s="4" t="s">
        <v>11714</v>
      </c>
      <c r="I71" s="4" t="s">
        <v>6</v>
      </c>
      <c r="J71" s="4" t="s">
        <v>15</v>
      </c>
      <c r="K71" s="4">
        <v>69.400000000000006</v>
      </c>
      <c r="L71" s="4" t="s">
        <v>8</v>
      </c>
      <c r="M71" s="4">
        <v>0</v>
      </c>
      <c r="N71" s="4">
        <v>6.8485500000000004</v>
      </c>
      <c r="O71" s="4">
        <v>0</v>
      </c>
      <c r="P71" s="4">
        <v>9.8295884999999714</v>
      </c>
      <c r="Q71" s="4">
        <v>0</v>
      </c>
      <c r="R71" s="4">
        <v>6.5241712200000004</v>
      </c>
      <c r="S71" s="4">
        <v>2.7854170000000003</v>
      </c>
      <c r="T71" s="4">
        <v>4.3412334999999898</v>
      </c>
      <c r="U71" s="4" t="s">
        <v>11625</v>
      </c>
      <c r="V71" s="4"/>
      <c r="W71" s="4"/>
      <c r="X71" s="4"/>
      <c r="Y71" s="4"/>
      <c r="Z71" s="4"/>
      <c r="AA71" s="4"/>
      <c r="AB71" s="28" t="str">
        <f>[1]SK!B$245</f>
        <v>1.(c)</v>
      </c>
      <c r="AC71" s="31" t="str">
        <f>[1]SK!C$245</f>
        <v>Žilinská teplárenská, a.s.</v>
      </c>
      <c r="AD71" s="31" t="str">
        <f>[1]SK!D$245</f>
        <v>Žilinská teplárenská, a.s.</v>
      </c>
      <c r="AE71" s="31">
        <f>[1]SK!E$245</f>
        <v>10935</v>
      </c>
      <c r="AF71" s="31" t="str">
        <f>[1]SK!F$245</f>
        <v>Košická</v>
      </c>
      <c r="AG71" s="31" t="str">
        <f>[1]SK!G$245</f>
        <v>11</v>
      </c>
      <c r="AH71" s="31" t="str">
        <f>[1]SK!H$245</f>
        <v>Žilina</v>
      </c>
      <c r="AI71" s="31" t="str">
        <f>[1]SK!I$245</f>
        <v>01187</v>
      </c>
      <c r="AJ71" s="31">
        <f>[1]SK!J$245</f>
        <v>411</v>
      </c>
      <c r="AK71" s="31">
        <f>[1]SK!K$245</f>
        <v>500</v>
      </c>
      <c r="AL71" s="31">
        <f>[1]SK!L$245</f>
        <v>0</v>
      </c>
      <c r="AM71" s="31">
        <f>[1]SK!M$245</f>
        <v>242</v>
      </c>
      <c r="AN71" s="42" t="s">
        <v>810</v>
      </c>
    </row>
    <row r="72" spans="1:41" s="31" customFormat="1">
      <c r="A72" s="4" t="s">
        <v>9800</v>
      </c>
      <c r="B72" s="4">
        <v>2012</v>
      </c>
      <c r="C72" s="4" t="s">
        <v>11715</v>
      </c>
      <c r="D72" s="4" t="s">
        <v>11716</v>
      </c>
      <c r="E72" s="4" t="s">
        <v>205</v>
      </c>
      <c r="F72" s="4">
        <v>42</v>
      </c>
      <c r="G72" s="4" t="s">
        <v>11717</v>
      </c>
      <c r="H72" s="4" t="s">
        <v>11714</v>
      </c>
      <c r="I72" s="4" t="s">
        <v>6</v>
      </c>
      <c r="J72" s="4" t="s">
        <v>15</v>
      </c>
      <c r="K72" s="4">
        <v>244.2</v>
      </c>
      <c r="L72" s="4" t="s">
        <v>8</v>
      </c>
      <c r="M72" s="4">
        <v>0</v>
      </c>
      <c r="N72" s="4">
        <v>2895.45921</v>
      </c>
      <c r="O72" s="4">
        <v>0</v>
      </c>
      <c r="P72" s="4">
        <v>10.12680273599997</v>
      </c>
      <c r="Q72" s="4">
        <v>0</v>
      </c>
      <c r="R72" s="4">
        <v>493.88299999999998</v>
      </c>
      <c r="S72" s="4">
        <v>407.82600000000002</v>
      </c>
      <c r="T72" s="4">
        <v>26.190999999999899</v>
      </c>
      <c r="U72" s="4"/>
      <c r="V72" s="4"/>
      <c r="W72" s="4"/>
      <c r="X72" s="4"/>
      <c r="Y72" s="4"/>
      <c r="Z72" s="4"/>
      <c r="AA72" s="4"/>
      <c r="AB72" s="28" t="str">
        <f>[1]SK!B$245</f>
        <v>1.(c)</v>
      </c>
      <c r="AC72" s="31" t="str">
        <f>[1]SK!C$245</f>
        <v>Žilinská teplárenská, a.s.</v>
      </c>
      <c r="AD72" s="31" t="str">
        <f>[1]SK!D$245</f>
        <v>Žilinská teplárenská, a.s.</v>
      </c>
      <c r="AE72" s="31">
        <f>[1]SK!E$245</f>
        <v>10935</v>
      </c>
      <c r="AF72" s="31" t="str">
        <f>[1]SK!F$245</f>
        <v>Košická</v>
      </c>
      <c r="AG72" s="31" t="str">
        <f>[1]SK!G$245</f>
        <v>11</v>
      </c>
      <c r="AH72" s="31" t="str">
        <f>[1]SK!H$245</f>
        <v>Žilina</v>
      </c>
      <c r="AI72" s="31" t="str">
        <f>[1]SK!I$245</f>
        <v>01187</v>
      </c>
      <c r="AJ72" s="31">
        <f>[1]SK!J$245</f>
        <v>411</v>
      </c>
      <c r="AK72" s="31">
        <f>[1]SK!K$245</f>
        <v>500</v>
      </c>
      <c r="AL72" s="31">
        <f>[1]SK!L$245</f>
        <v>0</v>
      </c>
      <c r="AM72" s="31">
        <f>[1]SK!M$245</f>
        <v>242</v>
      </c>
      <c r="AN72" s="42" t="s">
        <v>810</v>
      </c>
    </row>
    <row r="73" spans="1:41" s="31" customFormat="1">
      <c r="A73" s="16" t="s">
        <v>9800</v>
      </c>
      <c r="B73" s="16">
        <v>2012</v>
      </c>
      <c r="C73" s="16" t="s">
        <v>11734</v>
      </c>
      <c r="D73" s="16" t="s">
        <v>11735</v>
      </c>
      <c r="E73" s="16" t="s">
        <v>225</v>
      </c>
      <c r="F73" s="16">
        <v>47</v>
      </c>
      <c r="G73" s="16" t="s">
        <v>11736</v>
      </c>
      <c r="H73" s="16" t="s">
        <v>11737</v>
      </c>
      <c r="I73" s="16" t="s">
        <v>6</v>
      </c>
      <c r="J73" s="16" t="s">
        <v>15</v>
      </c>
      <c r="K73" s="16">
        <v>110.7</v>
      </c>
      <c r="L73" s="16" t="s">
        <v>8</v>
      </c>
      <c r="M73" s="16">
        <v>0</v>
      </c>
      <c r="N73" s="16">
        <v>0</v>
      </c>
      <c r="O73" s="16">
        <v>0</v>
      </c>
      <c r="P73" s="16">
        <v>19.759566906</v>
      </c>
      <c r="Q73" s="16">
        <v>0</v>
      </c>
      <c r="R73" s="16">
        <v>5.2110000000000004E-3</v>
      </c>
      <c r="S73" s="16">
        <v>0.95535199999999998</v>
      </c>
      <c r="T73" s="16">
        <v>4.3424999999999998E-2</v>
      </c>
      <c r="U73" s="16"/>
      <c r="V73" s="16"/>
      <c r="W73" s="16"/>
      <c r="X73" s="16"/>
      <c r="Y73" s="16"/>
      <c r="Z73" s="16"/>
      <c r="AA73" s="16"/>
      <c r="AB73" s="41" t="str">
        <f>[1]SK!B$253</f>
        <v>1.(c)</v>
      </c>
      <c r="AC73" s="24" t="str">
        <f>[1]SK!C$253</f>
        <v>Zvolenská teplárenská a.s.</v>
      </c>
      <c r="AD73" s="24" t="str">
        <f>[1]SK!D$253</f>
        <v>Zvolenská teplárenská a.s. - tepláreň</v>
      </c>
      <c r="AE73" s="24">
        <f>[1]SK!E$253</f>
        <v>9704</v>
      </c>
      <c r="AF73" s="24" t="str">
        <f>[1]SK!F$253</f>
        <v>Lučenecká cesta</v>
      </c>
      <c r="AG73" s="24" t="str">
        <f>[1]SK!G$253</f>
        <v>25</v>
      </c>
      <c r="AH73" s="24" t="str">
        <f>[1]SK!H$253</f>
        <v>Zvolen</v>
      </c>
      <c r="AI73" s="24" t="str">
        <f>[1]SK!I$253</f>
        <v>96150</v>
      </c>
      <c r="AJ73" s="24">
        <f>[1]SK!J$253</f>
        <v>510</v>
      </c>
      <c r="AK73" s="24">
        <f>[1]SK!K$253</f>
        <v>981</v>
      </c>
      <c r="AL73" s="24">
        <f>[1]SK!L$253</f>
        <v>0</v>
      </c>
      <c r="AM73" s="24">
        <f>[1]SK!M$253</f>
        <v>125</v>
      </c>
      <c r="AN73" s="23" t="s">
        <v>810</v>
      </c>
      <c r="AO73" s="24"/>
    </row>
    <row r="74" spans="1:41" s="32" customFormat="1" ht="15" thickBot="1">
      <c r="A74" s="33" t="s">
        <v>9800</v>
      </c>
      <c r="B74" s="33">
        <v>2012</v>
      </c>
      <c r="C74" s="33" t="s">
        <v>11738</v>
      </c>
      <c r="D74" s="33" t="s">
        <v>11739</v>
      </c>
      <c r="E74" s="33" t="s">
        <v>230</v>
      </c>
      <c r="F74" s="33">
        <v>48</v>
      </c>
      <c r="G74" s="33" t="s">
        <v>11740</v>
      </c>
      <c r="H74" s="33" t="s">
        <v>11737</v>
      </c>
      <c r="I74" s="33" t="s">
        <v>6</v>
      </c>
      <c r="J74" s="33" t="s">
        <v>15</v>
      </c>
      <c r="K74" s="33">
        <v>199</v>
      </c>
      <c r="L74" s="33" t="s">
        <v>8</v>
      </c>
      <c r="M74" s="33">
        <v>919.40536000000009</v>
      </c>
      <c r="N74" s="33">
        <v>1132.8572799999999</v>
      </c>
      <c r="O74" s="33">
        <v>0</v>
      </c>
      <c r="P74" s="33">
        <v>50.092222175999993</v>
      </c>
      <c r="Q74" s="33">
        <v>0</v>
      </c>
      <c r="R74" s="33">
        <v>980.91200000000003</v>
      </c>
      <c r="S74" s="33">
        <v>509.44400000000002</v>
      </c>
      <c r="T74" s="33">
        <v>43.79</v>
      </c>
      <c r="U74" s="33"/>
      <c r="V74" s="33"/>
      <c r="W74" s="33"/>
      <c r="X74" s="33"/>
      <c r="Y74" s="33"/>
      <c r="Z74" s="33"/>
      <c r="AA74" s="33"/>
      <c r="AB74" s="93" t="str">
        <f>[1]SK!B$253</f>
        <v>1.(c)</v>
      </c>
      <c r="AC74" s="45" t="str">
        <f>[1]SK!C$253</f>
        <v>Zvolenská teplárenská a.s.</v>
      </c>
      <c r="AD74" s="45" t="str">
        <f>[1]SK!D$253</f>
        <v>Zvolenská teplárenská a.s. - tepláreň</v>
      </c>
      <c r="AE74" s="45">
        <f>[1]SK!E$253</f>
        <v>9704</v>
      </c>
      <c r="AF74" s="45" t="str">
        <f>[1]SK!F$253</f>
        <v>Lučenecká cesta</v>
      </c>
      <c r="AG74" s="45" t="str">
        <f>[1]SK!G$253</f>
        <v>25</v>
      </c>
      <c r="AH74" s="45" t="str">
        <f>[1]SK!H$253</f>
        <v>Zvolen</v>
      </c>
      <c r="AI74" s="45" t="str">
        <f>[1]SK!I$253</f>
        <v>96150</v>
      </c>
      <c r="AJ74" s="45">
        <f>[1]SK!J$253</f>
        <v>510</v>
      </c>
      <c r="AK74" s="45">
        <f>[1]SK!K$253</f>
        <v>981</v>
      </c>
      <c r="AL74" s="45">
        <f>[1]SK!L$253</f>
        <v>0</v>
      </c>
      <c r="AM74" s="45">
        <f>[1]SK!M$253</f>
        <v>125</v>
      </c>
      <c r="AN74" s="42" t="s">
        <v>810</v>
      </c>
      <c r="AO74" s="31"/>
    </row>
    <row r="75" spans="1:41" s="67" customFormat="1">
      <c r="A75" s="61"/>
      <c r="B75" s="61"/>
      <c r="C75" s="61"/>
      <c r="D75" s="61"/>
      <c r="E75" s="61"/>
      <c r="F75" s="61"/>
      <c r="G75" s="61"/>
      <c r="H75" s="61"/>
      <c r="I75" s="61"/>
      <c r="J75" s="61"/>
      <c r="K75" s="61"/>
      <c r="L75" s="61"/>
      <c r="M75" s="61"/>
      <c r="N75" s="61"/>
      <c r="O75" s="61"/>
      <c r="P75" s="61"/>
      <c r="Q75" s="61"/>
      <c r="R75" s="61"/>
      <c r="S75" s="61"/>
      <c r="T75" s="61"/>
      <c r="U75" s="97"/>
      <c r="V75" s="61"/>
      <c r="W75" s="61"/>
      <c r="X75" s="61"/>
      <c r="Y75" s="61"/>
      <c r="Z75" s="61"/>
      <c r="AA75" s="61"/>
      <c r="AB75" s="95"/>
      <c r="AN75" s="48">
        <f>COUNTA($AN$3:$AN$74)+COUNTBLANK($AN$3:$AN$74)</f>
        <v>72</v>
      </c>
      <c r="AO75" s="49" t="s">
        <v>4171</v>
      </c>
    </row>
    <row r="76" spans="1:41" s="67" customFormat="1">
      <c r="A76" s="61"/>
      <c r="B76" s="61"/>
      <c r="C76" s="61"/>
      <c r="D76" s="61"/>
      <c r="E76" s="61"/>
      <c r="F76" s="61"/>
      <c r="G76" s="61"/>
      <c r="H76" s="61"/>
      <c r="I76" s="61"/>
      <c r="J76" s="61"/>
      <c r="K76" s="61"/>
      <c r="L76" s="61"/>
      <c r="M76" s="61"/>
      <c r="N76" s="61"/>
      <c r="O76" s="61"/>
      <c r="P76" s="61"/>
      <c r="Q76" s="61"/>
      <c r="R76" s="61"/>
      <c r="S76" s="61"/>
      <c r="T76" s="61"/>
      <c r="U76" s="97"/>
      <c r="V76" s="61"/>
      <c r="W76" s="61"/>
      <c r="X76" s="61"/>
      <c r="Y76" s="61"/>
      <c r="Z76" s="61"/>
      <c r="AA76" s="61"/>
      <c r="AB76" s="95"/>
      <c r="AN76" s="50">
        <f>COUNTIF($AN$3:$AN$74,"p")</f>
        <v>0</v>
      </c>
      <c r="AO76" s="51" t="s">
        <v>808</v>
      </c>
    </row>
    <row r="77" spans="1:41" s="67" customFormat="1">
      <c r="A77" s="61"/>
      <c r="B77" s="61"/>
      <c r="C77" s="61"/>
      <c r="D77" s="61"/>
      <c r="E77" s="61"/>
      <c r="F77" s="61"/>
      <c r="G77" s="61"/>
      <c r="H77" s="61"/>
      <c r="I77" s="61"/>
      <c r="J77" s="61"/>
      <c r="K77" s="61"/>
      <c r="L77" s="61"/>
      <c r="M77" s="61"/>
      <c r="N77" s="61"/>
      <c r="O77" s="61"/>
      <c r="P77" s="61"/>
      <c r="Q77" s="61"/>
      <c r="R77" s="61"/>
      <c r="S77" s="61"/>
      <c r="T77" s="61"/>
      <c r="U77" s="97"/>
      <c r="V77" s="61"/>
      <c r="W77" s="61"/>
      <c r="X77" s="61"/>
      <c r="Y77" s="61"/>
      <c r="Z77" s="61"/>
      <c r="AA77" s="61"/>
      <c r="AB77" s="95"/>
      <c r="AN77" s="50">
        <f>COUNTIF($AN$3:$AN$74,"n")</f>
        <v>57</v>
      </c>
      <c r="AO77" s="51" t="s">
        <v>810</v>
      </c>
    </row>
    <row r="78" spans="1:41" s="67" customFormat="1">
      <c r="A78" s="61"/>
      <c r="B78" s="61"/>
      <c r="C78" s="61"/>
      <c r="D78" s="61"/>
      <c r="E78" s="61"/>
      <c r="F78" s="61"/>
      <c r="G78" s="61"/>
      <c r="H78" s="61"/>
      <c r="I78" s="61"/>
      <c r="J78" s="61"/>
      <c r="K78" s="61"/>
      <c r="L78" s="61"/>
      <c r="M78" s="61"/>
      <c r="N78" s="61"/>
      <c r="O78" s="61"/>
      <c r="P78" s="61"/>
      <c r="Q78" s="61"/>
      <c r="R78" s="61"/>
      <c r="S78" s="61"/>
      <c r="T78" s="61"/>
      <c r="U78" s="100"/>
      <c r="V78" s="61"/>
      <c r="W78" s="61"/>
      <c r="X78" s="61"/>
      <c r="Y78" s="61"/>
      <c r="Z78" s="61"/>
      <c r="AA78" s="61"/>
      <c r="AB78" s="95"/>
      <c r="AN78" s="50">
        <f>COUNTIF($AN$3:$AN$74,"m")</f>
        <v>0</v>
      </c>
      <c r="AO78" s="51" t="s">
        <v>809</v>
      </c>
    </row>
    <row r="79" spans="1:41" s="67" customFormat="1" ht="15" thickBot="1">
      <c r="A79" s="61"/>
      <c r="B79" s="61"/>
      <c r="C79" s="61"/>
      <c r="D79" s="61"/>
      <c r="E79" s="61"/>
      <c r="F79" s="61"/>
      <c r="G79" s="61"/>
      <c r="H79" s="61"/>
      <c r="I79" s="61"/>
      <c r="J79" s="61"/>
      <c r="K79" s="61"/>
      <c r="L79" s="61"/>
      <c r="M79" s="61"/>
      <c r="N79" s="61"/>
      <c r="O79" s="61"/>
      <c r="P79" s="61"/>
      <c r="Q79" s="61"/>
      <c r="R79" s="61"/>
      <c r="S79" s="61"/>
      <c r="T79" s="61"/>
      <c r="U79" s="97"/>
      <c r="V79" s="61"/>
      <c r="W79" s="61"/>
      <c r="X79" s="61"/>
      <c r="Y79" s="61"/>
      <c r="Z79" s="61"/>
      <c r="AA79" s="61"/>
      <c r="AB79" s="95"/>
      <c r="AN79" s="52">
        <f>COUNTIF($AN$3:$AN$74,"l")</f>
        <v>0</v>
      </c>
      <c r="AO79" s="53" t="s">
        <v>12971</v>
      </c>
    </row>
    <row r="80" spans="1:41" s="67" customFormat="1">
      <c r="A80" s="61"/>
      <c r="B80" s="61"/>
      <c r="C80" s="61"/>
      <c r="D80" s="61"/>
      <c r="E80" s="61"/>
      <c r="F80" s="61"/>
      <c r="G80" s="61"/>
      <c r="H80" s="61"/>
      <c r="I80" s="61"/>
      <c r="J80" s="61"/>
      <c r="K80" s="61"/>
      <c r="L80" s="61"/>
      <c r="M80" s="61"/>
      <c r="N80" s="61"/>
      <c r="O80" s="61"/>
      <c r="P80" s="61"/>
      <c r="Q80" s="61"/>
      <c r="R80" s="61"/>
      <c r="S80" s="61"/>
      <c r="T80" s="61"/>
      <c r="U80" s="97"/>
      <c r="V80" s="61"/>
      <c r="W80" s="61"/>
      <c r="X80" s="61"/>
      <c r="Y80" s="61"/>
      <c r="Z80" s="61"/>
      <c r="AA80" s="61"/>
      <c r="AB80" s="95"/>
      <c r="AN80" s="98"/>
    </row>
    <row r="81" spans="1:41" s="67" customFormat="1">
      <c r="A81" s="61"/>
      <c r="B81" s="61"/>
      <c r="C81" s="61"/>
      <c r="D81" s="61"/>
      <c r="E81" s="61"/>
      <c r="F81" s="61"/>
      <c r="G81" s="61"/>
      <c r="H81" s="61"/>
      <c r="I81" s="61"/>
      <c r="J81" s="61"/>
      <c r="K81" s="61"/>
      <c r="L81" s="61"/>
      <c r="M81" s="61"/>
      <c r="N81" s="61"/>
      <c r="O81" s="61"/>
      <c r="P81" s="61"/>
      <c r="Q81" s="61"/>
      <c r="R81" s="61"/>
      <c r="S81" s="61"/>
      <c r="T81" s="61"/>
      <c r="U81" s="97"/>
      <c r="V81" s="61"/>
      <c r="W81" s="61"/>
      <c r="X81" s="61"/>
      <c r="Y81" s="61"/>
      <c r="Z81" s="61"/>
      <c r="AA81" s="61"/>
      <c r="AB81" s="95"/>
      <c r="AN81" s="98"/>
    </row>
    <row r="82" spans="1:41" s="67" customFormat="1">
      <c r="A82" s="61"/>
      <c r="B82" s="61"/>
      <c r="C82" s="61"/>
      <c r="D82" s="61"/>
      <c r="E82" s="61"/>
      <c r="F82" s="61"/>
      <c r="G82" s="61"/>
      <c r="H82" s="61"/>
      <c r="I82" s="61"/>
      <c r="J82" s="61"/>
      <c r="K82" s="61"/>
      <c r="L82" s="61"/>
      <c r="M82" s="61"/>
      <c r="N82" s="61"/>
      <c r="O82" s="61"/>
      <c r="P82" s="61"/>
      <c r="Q82" s="61"/>
      <c r="R82" s="61"/>
      <c r="S82" s="61"/>
      <c r="T82" s="61"/>
      <c r="U82" s="100"/>
      <c r="V82" s="61"/>
      <c r="W82" s="61"/>
      <c r="X82" s="61"/>
      <c r="Y82" s="61"/>
      <c r="Z82" s="61"/>
      <c r="AA82" s="61"/>
      <c r="AB82" s="95"/>
      <c r="AN82" s="98"/>
    </row>
    <row r="83" spans="1:41" s="67" customFormat="1">
      <c r="A83" s="61"/>
      <c r="B83" s="61"/>
      <c r="C83" s="61"/>
      <c r="D83" s="61"/>
      <c r="E83" s="61"/>
      <c r="F83" s="61"/>
      <c r="G83" s="61"/>
      <c r="H83" s="61"/>
      <c r="I83" s="61"/>
      <c r="J83" s="61"/>
      <c r="K83" s="61"/>
      <c r="L83" s="61"/>
      <c r="M83" s="61"/>
      <c r="N83" s="61"/>
      <c r="O83" s="61"/>
      <c r="P83" s="61"/>
      <c r="Q83" s="61"/>
      <c r="R83" s="61"/>
      <c r="S83" s="61"/>
      <c r="T83" s="61"/>
      <c r="U83" s="100"/>
      <c r="V83" s="61"/>
      <c r="W83" s="61"/>
      <c r="X83" s="61"/>
      <c r="Y83" s="61"/>
      <c r="Z83" s="61"/>
      <c r="AA83" s="61"/>
      <c r="AB83" s="95"/>
      <c r="AN83" s="98"/>
    </row>
    <row r="84" spans="1:41" s="67" customFormat="1">
      <c r="A84" s="61"/>
      <c r="B84" s="61"/>
      <c r="C84" s="61"/>
      <c r="D84" s="61"/>
      <c r="E84" s="61"/>
      <c r="F84" s="61"/>
      <c r="G84" s="61"/>
      <c r="H84" s="61"/>
      <c r="I84" s="61"/>
      <c r="J84" s="61"/>
      <c r="K84" s="61"/>
      <c r="L84" s="61"/>
      <c r="M84" s="61"/>
      <c r="N84" s="61"/>
      <c r="O84" s="61"/>
      <c r="P84" s="61"/>
      <c r="Q84" s="61"/>
      <c r="R84" s="61"/>
      <c r="S84" s="61"/>
      <c r="T84" s="61"/>
      <c r="U84" s="97"/>
      <c r="V84" s="61"/>
      <c r="W84" s="61"/>
      <c r="X84" s="61"/>
      <c r="Y84" s="61"/>
      <c r="Z84" s="61"/>
      <c r="AA84" s="61"/>
      <c r="AB84" s="95"/>
      <c r="AN84" s="98"/>
    </row>
    <row r="85" spans="1:41" s="67" customFormat="1">
      <c r="A85" s="61"/>
      <c r="B85" s="61"/>
      <c r="C85" s="61"/>
      <c r="D85" s="61"/>
      <c r="E85" s="61"/>
      <c r="F85" s="61"/>
      <c r="G85" s="61"/>
      <c r="H85" s="61"/>
      <c r="I85" s="61"/>
      <c r="J85" s="61"/>
      <c r="K85" s="61"/>
      <c r="L85" s="61"/>
      <c r="M85" s="61"/>
      <c r="N85" s="61"/>
      <c r="O85" s="61"/>
      <c r="P85" s="61"/>
      <c r="Q85" s="61"/>
      <c r="R85" s="61"/>
      <c r="S85" s="61"/>
      <c r="T85" s="61"/>
      <c r="U85" s="97"/>
      <c r="V85" s="61"/>
      <c r="W85" s="61"/>
      <c r="X85" s="61"/>
      <c r="Y85" s="61"/>
      <c r="Z85" s="61"/>
      <c r="AA85" s="61"/>
      <c r="AB85" s="95"/>
      <c r="AN85" s="98"/>
    </row>
    <row r="86" spans="1:41" s="67" customFormat="1">
      <c r="A86" s="61"/>
      <c r="B86" s="61"/>
      <c r="C86" s="61"/>
      <c r="D86" s="61"/>
      <c r="E86" s="61"/>
      <c r="F86" s="61"/>
      <c r="G86" s="61"/>
      <c r="H86" s="61"/>
      <c r="I86" s="61"/>
      <c r="J86" s="61"/>
      <c r="K86" s="61"/>
      <c r="L86" s="61"/>
      <c r="M86" s="61"/>
      <c r="N86" s="61"/>
      <c r="O86" s="61"/>
      <c r="P86" s="61"/>
      <c r="Q86" s="61"/>
      <c r="R86" s="61"/>
      <c r="S86" s="61"/>
      <c r="T86" s="61"/>
      <c r="U86" s="97"/>
      <c r="V86" s="61"/>
      <c r="W86" s="61"/>
      <c r="X86" s="61"/>
      <c r="Y86" s="61"/>
      <c r="Z86" s="61"/>
      <c r="AA86" s="61"/>
      <c r="AB86" s="40"/>
      <c r="AC86" s="35"/>
      <c r="AD86" s="35"/>
      <c r="AE86" s="35"/>
      <c r="AF86" s="35"/>
      <c r="AG86" s="35"/>
      <c r="AH86" s="35"/>
      <c r="AI86" s="35"/>
      <c r="AJ86" s="35"/>
      <c r="AK86" s="35"/>
      <c r="AL86" s="35"/>
      <c r="AM86" s="35"/>
      <c r="AN86" s="37"/>
      <c r="AO86" s="35"/>
    </row>
    <row r="87" spans="1:41" s="67" customFormat="1">
      <c r="A87" s="61"/>
      <c r="B87" s="61"/>
      <c r="C87" s="61"/>
      <c r="D87" s="61"/>
      <c r="E87" s="61"/>
      <c r="F87" s="61"/>
      <c r="G87" s="61"/>
      <c r="H87" s="61"/>
      <c r="I87" s="61"/>
      <c r="J87" s="61"/>
      <c r="K87" s="61"/>
      <c r="L87" s="61"/>
      <c r="M87" s="61"/>
      <c r="N87" s="61"/>
      <c r="O87" s="61"/>
      <c r="P87" s="61"/>
      <c r="Q87" s="61"/>
      <c r="R87" s="61"/>
      <c r="S87" s="61"/>
      <c r="T87" s="61"/>
      <c r="U87" s="97"/>
      <c r="V87" s="61"/>
      <c r="W87" s="61"/>
      <c r="X87" s="61"/>
      <c r="Y87" s="61"/>
      <c r="Z87" s="61"/>
      <c r="AA87" s="61"/>
      <c r="AB87" s="40"/>
      <c r="AC87" s="35"/>
      <c r="AD87" s="35"/>
      <c r="AE87" s="35"/>
      <c r="AF87" s="35"/>
      <c r="AG87" s="35"/>
      <c r="AH87" s="35"/>
      <c r="AI87" s="35"/>
      <c r="AJ87" s="35"/>
      <c r="AK87" s="35"/>
      <c r="AL87" s="35"/>
      <c r="AM87" s="35"/>
      <c r="AN87" s="98"/>
    </row>
    <row r="88" spans="1:41" s="67" customForma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40"/>
      <c r="AC88" s="35"/>
      <c r="AD88" s="35"/>
      <c r="AE88" s="35"/>
      <c r="AF88" s="35"/>
      <c r="AG88" s="35"/>
      <c r="AH88" s="35"/>
      <c r="AI88" s="35"/>
      <c r="AJ88" s="35"/>
      <c r="AK88" s="35"/>
      <c r="AL88" s="35"/>
      <c r="AM88" s="35"/>
      <c r="AN88" s="98"/>
    </row>
    <row r="89" spans="1:41" s="67" customFormat="1">
      <c r="A89" s="61"/>
      <c r="B89" s="61"/>
      <c r="C89" s="61"/>
      <c r="D89" s="61"/>
      <c r="E89" s="61"/>
      <c r="F89" s="61"/>
      <c r="G89" s="61"/>
      <c r="H89" s="61"/>
      <c r="I89" s="61"/>
      <c r="J89" s="61"/>
      <c r="K89" s="61"/>
      <c r="L89" s="61"/>
      <c r="M89" s="61"/>
      <c r="N89" s="61"/>
      <c r="O89" s="61"/>
      <c r="P89" s="61"/>
      <c r="Q89" s="61"/>
      <c r="R89" s="61"/>
      <c r="S89" s="61"/>
      <c r="T89" s="61"/>
      <c r="U89" s="97"/>
      <c r="V89" s="61"/>
      <c r="W89" s="61"/>
      <c r="X89" s="61"/>
      <c r="Y89" s="61"/>
      <c r="Z89" s="61"/>
      <c r="AA89" s="61"/>
      <c r="AB89" s="95"/>
      <c r="AN89" s="98"/>
    </row>
    <row r="90" spans="1:41" s="67" customFormat="1">
      <c r="A90" s="61"/>
      <c r="B90" s="61"/>
      <c r="C90" s="61"/>
      <c r="D90" s="61"/>
      <c r="E90" s="61"/>
      <c r="F90" s="61"/>
      <c r="G90" s="61"/>
      <c r="H90" s="61"/>
      <c r="I90" s="61"/>
      <c r="J90" s="61"/>
      <c r="K90" s="61"/>
      <c r="L90" s="61"/>
      <c r="M90" s="61"/>
      <c r="N90" s="61"/>
      <c r="O90" s="61"/>
      <c r="P90" s="61"/>
      <c r="Q90" s="61"/>
      <c r="R90" s="61"/>
      <c r="S90" s="61"/>
      <c r="T90" s="61"/>
      <c r="U90" s="100"/>
      <c r="V90" s="61"/>
      <c r="W90" s="61"/>
      <c r="X90" s="61"/>
      <c r="Y90" s="61"/>
      <c r="Z90" s="61"/>
      <c r="AA90" s="61"/>
      <c r="AB90" s="95"/>
      <c r="AN90" s="98"/>
    </row>
    <row r="91" spans="1:41" s="67" customFormat="1">
      <c r="A91" s="61"/>
      <c r="B91" s="61"/>
      <c r="C91" s="61"/>
      <c r="D91" s="61"/>
      <c r="E91" s="61"/>
      <c r="F91" s="61"/>
      <c r="G91" s="61"/>
      <c r="H91" s="61"/>
      <c r="I91" s="61"/>
      <c r="J91" s="61"/>
      <c r="K91" s="61"/>
      <c r="L91" s="61"/>
      <c r="M91" s="61"/>
      <c r="N91" s="61"/>
      <c r="O91" s="61"/>
      <c r="P91" s="61"/>
      <c r="Q91" s="61"/>
      <c r="R91" s="61"/>
      <c r="S91" s="61"/>
      <c r="T91" s="61"/>
      <c r="U91" s="97"/>
      <c r="V91" s="61"/>
      <c r="W91" s="61"/>
      <c r="X91" s="61"/>
      <c r="Y91" s="61"/>
      <c r="Z91" s="61"/>
      <c r="AA91" s="61"/>
      <c r="AB91" s="40"/>
      <c r="AC91" s="35"/>
      <c r="AD91" s="35"/>
      <c r="AE91" s="35"/>
      <c r="AF91" s="35"/>
      <c r="AG91" s="35"/>
      <c r="AH91" s="35"/>
      <c r="AI91" s="35"/>
      <c r="AJ91" s="35"/>
      <c r="AK91" s="35"/>
      <c r="AL91" s="35"/>
      <c r="AM91" s="35"/>
      <c r="AN91" s="37"/>
      <c r="AO91" s="35"/>
    </row>
    <row r="92" spans="1:41" s="67" customFormat="1">
      <c r="A92" s="61"/>
      <c r="B92" s="61"/>
      <c r="C92" s="61"/>
      <c r="D92" s="61"/>
      <c r="E92" s="61"/>
      <c r="F92" s="61"/>
      <c r="G92" s="61"/>
      <c r="H92" s="61"/>
      <c r="I92" s="61"/>
      <c r="J92" s="61"/>
      <c r="K92" s="61"/>
      <c r="L92" s="61"/>
      <c r="M92" s="61"/>
      <c r="N92" s="61"/>
      <c r="O92" s="61"/>
      <c r="P92" s="61"/>
      <c r="Q92" s="61"/>
      <c r="R92" s="61"/>
      <c r="S92" s="61"/>
      <c r="T92" s="61"/>
      <c r="U92" s="97"/>
      <c r="V92" s="61"/>
      <c r="W92" s="61"/>
      <c r="X92" s="61"/>
      <c r="Y92" s="61"/>
      <c r="Z92" s="61"/>
      <c r="AA92" s="61"/>
      <c r="AB92" s="40"/>
      <c r="AC92" s="35"/>
      <c r="AD92" s="35"/>
      <c r="AE92" s="35"/>
      <c r="AF92" s="35"/>
      <c r="AG92" s="35"/>
      <c r="AH92" s="35"/>
      <c r="AI92" s="35"/>
      <c r="AJ92" s="35"/>
      <c r="AK92" s="35"/>
      <c r="AL92" s="35"/>
      <c r="AM92" s="35"/>
      <c r="AN92" s="37"/>
      <c r="AO92" s="35"/>
    </row>
    <row r="93" spans="1:41" s="67" customFormat="1">
      <c r="A93" s="61"/>
      <c r="B93" s="61"/>
      <c r="C93" s="61"/>
      <c r="D93" s="61"/>
      <c r="E93" s="61"/>
      <c r="F93" s="61"/>
      <c r="G93" s="61"/>
      <c r="H93" s="61"/>
      <c r="I93" s="61"/>
      <c r="J93" s="61"/>
      <c r="K93" s="61"/>
      <c r="L93" s="61"/>
      <c r="M93" s="61"/>
      <c r="N93" s="61"/>
      <c r="O93" s="61"/>
      <c r="P93" s="61"/>
      <c r="Q93" s="61"/>
      <c r="R93" s="61"/>
      <c r="S93" s="61"/>
      <c r="T93" s="61"/>
      <c r="U93" s="97"/>
      <c r="V93" s="61"/>
      <c r="W93" s="61"/>
      <c r="X93" s="61"/>
      <c r="Y93" s="61"/>
      <c r="Z93" s="61"/>
      <c r="AA93" s="61"/>
      <c r="AB93" s="95"/>
      <c r="AN93" s="98"/>
    </row>
    <row r="94" spans="1:41" s="67" customFormat="1">
      <c r="A94" s="61"/>
      <c r="B94" s="61"/>
      <c r="C94" s="61"/>
      <c r="D94" s="61"/>
      <c r="E94" s="61"/>
      <c r="F94" s="61"/>
      <c r="G94" s="61"/>
      <c r="H94" s="61"/>
      <c r="I94" s="61"/>
      <c r="J94" s="61"/>
      <c r="K94" s="61"/>
      <c r="L94" s="61"/>
      <c r="M94" s="61"/>
      <c r="N94" s="61"/>
      <c r="O94" s="61"/>
      <c r="P94" s="61"/>
      <c r="Q94" s="61"/>
      <c r="R94" s="61"/>
      <c r="S94" s="61"/>
      <c r="T94" s="61"/>
      <c r="U94" s="97"/>
      <c r="V94" s="61"/>
      <c r="W94" s="61"/>
      <c r="X94" s="61"/>
      <c r="Y94" s="61"/>
      <c r="Z94" s="61"/>
      <c r="AA94" s="61"/>
      <c r="AB94" s="95"/>
      <c r="AN94" s="98"/>
    </row>
    <row r="95" spans="1:41" s="67" customFormat="1">
      <c r="A95" s="61"/>
      <c r="B95" s="61"/>
      <c r="C95" s="61"/>
      <c r="D95" s="61"/>
      <c r="E95" s="61"/>
      <c r="F95" s="61"/>
      <c r="G95" s="61"/>
      <c r="H95" s="61"/>
      <c r="I95" s="61"/>
      <c r="J95" s="61"/>
      <c r="K95" s="61"/>
      <c r="L95" s="61"/>
      <c r="M95" s="61"/>
      <c r="N95" s="61"/>
      <c r="O95" s="61"/>
      <c r="P95" s="61"/>
      <c r="Q95" s="61"/>
      <c r="R95" s="61"/>
      <c r="S95" s="61"/>
      <c r="T95" s="61"/>
      <c r="U95" s="101"/>
      <c r="V95" s="61"/>
      <c r="W95" s="61"/>
      <c r="X95" s="61"/>
      <c r="Y95" s="61"/>
      <c r="Z95" s="61"/>
      <c r="AA95" s="61"/>
      <c r="AB95" s="95"/>
      <c r="AN95" s="98"/>
    </row>
    <row r="96" spans="1:41" s="67" customFormat="1">
      <c r="A96" s="61"/>
      <c r="B96" s="61"/>
      <c r="C96" s="61"/>
      <c r="D96" s="61"/>
      <c r="E96" s="61"/>
      <c r="F96" s="61"/>
      <c r="G96" s="61"/>
      <c r="H96" s="61"/>
      <c r="I96" s="61"/>
      <c r="J96" s="61"/>
      <c r="K96" s="61"/>
      <c r="L96" s="61"/>
      <c r="M96" s="61"/>
      <c r="N96" s="61"/>
      <c r="O96" s="61"/>
      <c r="P96" s="61"/>
      <c r="Q96" s="61"/>
      <c r="R96" s="61"/>
      <c r="S96" s="61"/>
      <c r="T96" s="61"/>
      <c r="U96" s="97"/>
      <c r="V96" s="61"/>
      <c r="W96" s="61"/>
      <c r="X96" s="61"/>
      <c r="Y96" s="61"/>
      <c r="Z96" s="61"/>
      <c r="AA96" s="61"/>
      <c r="AB96" s="95"/>
      <c r="AN96" s="98"/>
      <c r="AO96" s="35"/>
    </row>
    <row r="97" spans="1:40" s="67" customFormat="1">
      <c r="A97" s="61"/>
      <c r="B97" s="61"/>
      <c r="C97" s="61"/>
      <c r="D97" s="61"/>
      <c r="E97" s="61"/>
      <c r="F97" s="61"/>
      <c r="G97" s="61"/>
      <c r="H97" s="61"/>
      <c r="I97" s="61"/>
      <c r="J97" s="61"/>
      <c r="K97" s="61"/>
      <c r="L97" s="61"/>
      <c r="M97" s="61"/>
      <c r="N97" s="61"/>
      <c r="O97" s="61"/>
      <c r="P97" s="61"/>
      <c r="Q97" s="61"/>
      <c r="R97" s="61"/>
      <c r="S97" s="61"/>
      <c r="T97" s="61"/>
      <c r="U97" s="97"/>
      <c r="V97" s="61"/>
      <c r="W97" s="61"/>
      <c r="X97" s="61"/>
      <c r="Y97" s="61"/>
      <c r="Z97" s="61"/>
      <c r="AA97" s="61"/>
      <c r="AB97" s="95"/>
      <c r="AN97" s="98"/>
    </row>
    <row r="98" spans="1:40" s="67" customFormat="1">
      <c r="A98" s="61"/>
      <c r="B98" s="61"/>
      <c r="C98" s="61"/>
      <c r="D98" s="61"/>
      <c r="E98" s="61"/>
      <c r="F98" s="61"/>
      <c r="G98" s="61"/>
      <c r="H98" s="61"/>
      <c r="I98" s="61"/>
      <c r="J98" s="61"/>
      <c r="K98" s="61"/>
      <c r="L98" s="61"/>
      <c r="M98" s="61"/>
      <c r="N98" s="61"/>
      <c r="O98" s="61"/>
      <c r="P98" s="61"/>
      <c r="Q98" s="61"/>
      <c r="R98" s="61"/>
      <c r="S98" s="61"/>
      <c r="T98" s="61"/>
      <c r="U98" s="97"/>
      <c r="V98" s="61"/>
      <c r="W98" s="61"/>
      <c r="X98" s="61"/>
      <c r="Y98" s="61"/>
      <c r="Z98" s="61"/>
      <c r="AA98" s="61"/>
      <c r="AB98" s="95"/>
      <c r="AN98" s="98"/>
    </row>
    <row r="99" spans="1:40" s="67" customFormat="1">
      <c r="A99" s="61"/>
      <c r="B99" s="61"/>
      <c r="C99" s="61"/>
      <c r="D99" s="61"/>
      <c r="E99" s="61"/>
      <c r="F99" s="61"/>
      <c r="G99" s="61"/>
      <c r="H99" s="61"/>
      <c r="I99" s="61"/>
      <c r="J99" s="61"/>
      <c r="K99" s="61"/>
      <c r="L99" s="61"/>
      <c r="M99" s="61"/>
      <c r="N99" s="61"/>
      <c r="O99" s="61"/>
      <c r="P99" s="61"/>
      <c r="Q99" s="61"/>
      <c r="R99" s="61"/>
      <c r="S99" s="61"/>
      <c r="T99" s="61"/>
      <c r="U99" s="97"/>
      <c r="V99" s="61"/>
      <c r="W99" s="61"/>
      <c r="X99" s="61"/>
      <c r="Y99" s="61"/>
      <c r="Z99" s="61"/>
      <c r="AA99" s="61"/>
      <c r="AB99" s="95"/>
      <c r="AN99" s="98"/>
    </row>
    <row r="100" spans="1:40" s="67" customFormat="1">
      <c r="A100" s="61"/>
      <c r="B100" s="61"/>
      <c r="C100" s="61"/>
      <c r="D100" s="61"/>
      <c r="E100" s="61"/>
      <c r="F100" s="61"/>
      <c r="G100" s="61"/>
      <c r="H100" s="61"/>
      <c r="I100" s="61"/>
      <c r="J100" s="61"/>
      <c r="K100" s="61"/>
      <c r="L100" s="61"/>
      <c r="M100" s="61"/>
      <c r="N100" s="61"/>
      <c r="O100" s="61"/>
      <c r="P100" s="61"/>
      <c r="Q100" s="61"/>
      <c r="R100" s="61"/>
      <c r="S100" s="61"/>
      <c r="T100" s="61"/>
      <c r="U100" s="97"/>
      <c r="V100" s="61"/>
      <c r="W100" s="61"/>
      <c r="X100" s="61"/>
      <c r="Y100" s="61"/>
      <c r="Z100" s="61"/>
      <c r="AA100" s="61"/>
      <c r="AB100" s="95"/>
      <c r="AN100" s="98"/>
    </row>
    <row r="101" spans="1:40" s="67" customFormat="1">
      <c r="A101" s="61"/>
      <c r="B101" s="61"/>
      <c r="C101" s="61"/>
      <c r="D101" s="61"/>
      <c r="E101" s="61"/>
      <c r="F101" s="61"/>
      <c r="G101" s="61"/>
      <c r="H101" s="61"/>
      <c r="I101" s="61"/>
      <c r="J101" s="61"/>
      <c r="K101" s="61"/>
      <c r="L101" s="61"/>
      <c r="M101" s="61"/>
      <c r="N101" s="61"/>
      <c r="O101" s="61"/>
      <c r="P101" s="61"/>
      <c r="Q101" s="61"/>
      <c r="R101" s="61"/>
      <c r="S101" s="61"/>
      <c r="T101" s="61"/>
      <c r="U101" s="97"/>
      <c r="V101" s="61"/>
      <c r="W101" s="61"/>
      <c r="X101" s="61"/>
      <c r="Y101" s="61"/>
      <c r="Z101" s="61"/>
      <c r="AA101" s="61"/>
      <c r="AB101" s="95"/>
      <c r="AN101" s="98"/>
    </row>
    <row r="102" spans="1:40" s="67" customFormat="1">
      <c r="A102" s="61"/>
      <c r="B102" s="61"/>
      <c r="C102" s="61"/>
      <c r="D102" s="61"/>
      <c r="E102" s="61"/>
      <c r="F102" s="61"/>
      <c r="G102" s="61"/>
      <c r="H102" s="61"/>
      <c r="I102" s="61"/>
      <c r="J102" s="61"/>
      <c r="K102" s="61"/>
      <c r="L102" s="61"/>
      <c r="M102" s="61"/>
      <c r="N102" s="61"/>
      <c r="O102" s="61"/>
      <c r="P102" s="61"/>
      <c r="Q102" s="61"/>
      <c r="R102" s="61"/>
      <c r="S102" s="61"/>
      <c r="T102" s="61"/>
      <c r="U102" s="97"/>
      <c r="V102" s="61"/>
      <c r="W102" s="61"/>
      <c r="X102" s="61"/>
      <c r="Y102" s="61"/>
      <c r="Z102" s="61"/>
      <c r="AA102" s="61"/>
      <c r="AB102" s="95"/>
      <c r="AN102" s="98"/>
    </row>
    <row r="103" spans="1:40" s="67" customFormat="1">
      <c r="A103" s="61"/>
      <c r="B103" s="61"/>
      <c r="C103" s="61"/>
      <c r="D103" s="61"/>
      <c r="E103" s="61"/>
      <c r="F103" s="61"/>
      <c r="G103" s="61"/>
      <c r="H103" s="61"/>
      <c r="I103" s="61"/>
      <c r="J103" s="61"/>
      <c r="K103" s="61"/>
      <c r="L103" s="61"/>
      <c r="M103" s="61"/>
      <c r="N103" s="61"/>
      <c r="O103" s="61"/>
      <c r="P103" s="61"/>
      <c r="Q103" s="61"/>
      <c r="R103" s="61"/>
      <c r="S103" s="61"/>
      <c r="T103" s="61"/>
      <c r="U103" s="97"/>
      <c r="V103" s="61"/>
      <c r="W103" s="61"/>
      <c r="X103" s="61"/>
      <c r="Y103" s="61"/>
      <c r="Z103" s="61"/>
      <c r="AA103" s="61"/>
      <c r="AB103" s="95"/>
      <c r="AN103" s="98"/>
    </row>
    <row r="104" spans="1:40" s="67" customFormat="1">
      <c r="A104" s="61"/>
      <c r="B104" s="61"/>
      <c r="C104" s="61"/>
      <c r="D104" s="61"/>
      <c r="E104" s="61"/>
      <c r="F104" s="61"/>
      <c r="G104" s="61"/>
      <c r="H104" s="61"/>
      <c r="I104" s="61"/>
      <c r="J104" s="61"/>
      <c r="K104" s="61"/>
      <c r="L104" s="61"/>
      <c r="M104" s="61"/>
      <c r="N104" s="61"/>
      <c r="O104" s="61"/>
      <c r="P104" s="61"/>
      <c r="Q104" s="61"/>
      <c r="R104" s="61"/>
      <c r="S104" s="61"/>
      <c r="T104" s="61"/>
      <c r="U104" s="97"/>
      <c r="V104" s="61"/>
      <c r="W104" s="61"/>
      <c r="X104" s="61"/>
      <c r="Y104" s="61"/>
      <c r="Z104" s="61"/>
      <c r="AA104" s="61"/>
      <c r="AB104" s="95"/>
      <c r="AN104" s="98"/>
    </row>
    <row r="105" spans="1:40" s="67" customFormat="1">
      <c r="A105" s="61"/>
      <c r="B105" s="61"/>
      <c r="C105" s="61"/>
      <c r="D105" s="61"/>
      <c r="E105" s="61"/>
      <c r="F105" s="61"/>
      <c r="G105" s="61"/>
      <c r="H105" s="61"/>
      <c r="I105" s="61"/>
      <c r="J105" s="61"/>
      <c r="K105" s="61"/>
      <c r="L105" s="61"/>
      <c r="M105" s="61"/>
      <c r="N105" s="61"/>
      <c r="O105" s="61"/>
      <c r="P105" s="61"/>
      <c r="Q105" s="61"/>
      <c r="R105" s="61"/>
      <c r="S105" s="61"/>
      <c r="T105" s="61"/>
      <c r="U105" s="97"/>
      <c r="V105" s="61"/>
      <c r="W105" s="61"/>
      <c r="X105" s="61"/>
      <c r="Y105" s="61"/>
      <c r="Z105" s="61"/>
      <c r="AA105" s="61"/>
      <c r="AB105" s="95"/>
      <c r="AN105" s="98"/>
    </row>
    <row r="106" spans="1:40" s="67" customFormat="1">
      <c r="A106" s="61"/>
      <c r="B106" s="61"/>
      <c r="C106" s="61"/>
      <c r="D106" s="61"/>
      <c r="E106" s="61"/>
      <c r="F106" s="61"/>
      <c r="G106" s="61"/>
      <c r="H106" s="61"/>
      <c r="I106" s="61"/>
      <c r="J106" s="61"/>
      <c r="K106" s="61"/>
      <c r="L106" s="61"/>
      <c r="M106" s="61"/>
      <c r="N106" s="61"/>
      <c r="O106" s="61"/>
      <c r="P106" s="61"/>
      <c r="Q106" s="61"/>
      <c r="R106" s="61"/>
      <c r="S106" s="61"/>
      <c r="T106" s="61"/>
      <c r="U106" s="100"/>
      <c r="V106" s="61"/>
      <c r="W106" s="61"/>
      <c r="X106" s="61"/>
      <c r="Y106" s="61"/>
      <c r="Z106" s="61"/>
      <c r="AA106" s="61"/>
      <c r="AB106" s="95"/>
      <c r="AN106" s="98"/>
    </row>
    <row r="107" spans="1:40" s="67" customFormat="1">
      <c r="A107" s="61"/>
      <c r="B107" s="61"/>
      <c r="C107" s="61"/>
      <c r="D107" s="61"/>
      <c r="E107" s="61"/>
      <c r="F107" s="61"/>
      <c r="G107" s="61"/>
      <c r="H107" s="61"/>
      <c r="I107" s="61"/>
      <c r="J107" s="61"/>
      <c r="K107" s="61"/>
      <c r="L107" s="61"/>
      <c r="M107" s="61"/>
      <c r="N107" s="61"/>
      <c r="O107" s="61"/>
      <c r="P107" s="61"/>
      <c r="Q107" s="61"/>
      <c r="R107" s="61"/>
      <c r="S107" s="61"/>
      <c r="T107" s="61"/>
      <c r="U107" s="97"/>
      <c r="V107" s="61"/>
      <c r="W107" s="61"/>
      <c r="X107" s="61"/>
      <c r="Y107" s="61"/>
      <c r="Z107" s="61"/>
      <c r="AA107" s="61"/>
      <c r="AB107" s="95"/>
      <c r="AN107" s="98"/>
    </row>
    <row r="108" spans="1:40" s="67" customFormat="1">
      <c r="A108" s="61"/>
      <c r="B108" s="61"/>
      <c r="C108" s="61"/>
      <c r="D108" s="61"/>
      <c r="E108" s="61"/>
      <c r="F108" s="61"/>
      <c r="G108" s="61"/>
      <c r="H108" s="61"/>
      <c r="I108" s="61"/>
      <c r="J108" s="61"/>
      <c r="K108" s="61"/>
      <c r="L108" s="61"/>
      <c r="M108" s="61"/>
      <c r="N108" s="61"/>
      <c r="O108" s="61"/>
      <c r="P108" s="61"/>
      <c r="Q108" s="61"/>
      <c r="R108" s="61"/>
      <c r="S108" s="61"/>
      <c r="T108" s="61"/>
      <c r="U108" s="97"/>
      <c r="V108" s="61"/>
      <c r="W108" s="61"/>
      <c r="X108" s="61"/>
      <c r="Y108" s="61"/>
      <c r="Z108" s="61"/>
      <c r="AA108" s="61"/>
      <c r="AB108" s="95"/>
      <c r="AN108" s="98"/>
    </row>
    <row r="109" spans="1:40" s="67" customFormat="1">
      <c r="A109" s="61"/>
      <c r="B109" s="61"/>
      <c r="C109" s="61"/>
      <c r="D109" s="61"/>
      <c r="E109" s="61"/>
      <c r="F109" s="61"/>
      <c r="G109" s="61"/>
      <c r="H109" s="61"/>
      <c r="I109" s="61"/>
      <c r="J109" s="61"/>
      <c r="K109" s="61"/>
      <c r="L109" s="61"/>
      <c r="M109" s="61"/>
      <c r="N109" s="61"/>
      <c r="O109" s="61"/>
      <c r="P109" s="61"/>
      <c r="Q109" s="61"/>
      <c r="R109" s="61"/>
      <c r="S109" s="61"/>
      <c r="T109" s="61"/>
      <c r="U109" s="100"/>
      <c r="V109" s="61"/>
      <c r="W109" s="61"/>
      <c r="X109" s="61"/>
      <c r="Y109" s="61"/>
      <c r="Z109" s="61"/>
      <c r="AA109" s="61"/>
      <c r="AB109" s="95"/>
      <c r="AN109" s="98"/>
    </row>
    <row r="110" spans="1:40" s="67" customFormat="1">
      <c r="A110" s="61"/>
      <c r="B110" s="61"/>
      <c r="C110" s="61"/>
      <c r="D110" s="61"/>
      <c r="E110" s="61"/>
      <c r="F110" s="61"/>
      <c r="G110" s="61"/>
      <c r="H110" s="61"/>
      <c r="I110" s="61"/>
      <c r="J110" s="61"/>
      <c r="K110" s="61"/>
      <c r="L110" s="61"/>
      <c r="M110" s="61"/>
      <c r="N110" s="61"/>
      <c r="O110" s="61"/>
      <c r="P110" s="61"/>
      <c r="Q110" s="61"/>
      <c r="R110" s="61"/>
      <c r="S110" s="61"/>
      <c r="T110" s="61"/>
      <c r="U110" s="100"/>
      <c r="V110" s="61"/>
      <c r="W110" s="61"/>
      <c r="X110" s="61"/>
      <c r="Y110" s="61"/>
      <c r="Z110" s="61"/>
      <c r="AA110" s="61"/>
      <c r="AB110" s="95"/>
      <c r="AN110" s="98"/>
    </row>
    <row r="111" spans="1:40" s="67" customFormat="1">
      <c r="A111" s="61"/>
      <c r="B111" s="61"/>
      <c r="C111" s="61"/>
      <c r="D111" s="61"/>
      <c r="E111" s="61"/>
      <c r="F111" s="61"/>
      <c r="G111" s="61"/>
      <c r="H111" s="61"/>
      <c r="I111" s="61"/>
      <c r="J111" s="61"/>
      <c r="K111" s="61"/>
      <c r="L111" s="61"/>
      <c r="M111" s="61"/>
      <c r="N111" s="61"/>
      <c r="O111" s="61"/>
      <c r="P111" s="61"/>
      <c r="Q111" s="61"/>
      <c r="R111" s="61"/>
      <c r="S111" s="61"/>
      <c r="T111" s="61"/>
      <c r="U111" s="97"/>
      <c r="V111" s="61"/>
      <c r="W111" s="61"/>
      <c r="X111" s="61"/>
      <c r="Y111" s="61"/>
      <c r="Z111" s="61"/>
      <c r="AA111" s="61"/>
      <c r="AB111" s="95"/>
      <c r="AN111" s="98"/>
    </row>
    <row r="112" spans="1:40" s="67" customFormat="1">
      <c r="A112" s="61"/>
      <c r="B112" s="61"/>
      <c r="C112" s="61"/>
      <c r="D112" s="61"/>
      <c r="E112" s="61"/>
      <c r="F112" s="61"/>
      <c r="G112" s="61"/>
      <c r="H112" s="61"/>
      <c r="I112" s="61"/>
      <c r="J112" s="61"/>
      <c r="K112" s="61"/>
      <c r="L112" s="61"/>
      <c r="M112" s="61"/>
      <c r="N112" s="61"/>
      <c r="O112" s="61"/>
      <c r="P112" s="61"/>
      <c r="Q112" s="61"/>
      <c r="R112" s="61"/>
      <c r="S112" s="61"/>
      <c r="T112" s="61"/>
      <c r="U112" s="97"/>
      <c r="V112" s="61"/>
      <c r="W112" s="61"/>
      <c r="X112" s="61"/>
      <c r="Y112" s="61"/>
      <c r="Z112" s="61"/>
      <c r="AA112" s="61"/>
      <c r="AB112" s="95"/>
      <c r="AN112" s="98"/>
    </row>
    <row r="113" spans="1:41" s="67" customFormat="1">
      <c r="A113" s="61"/>
      <c r="B113" s="61"/>
      <c r="C113" s="61"/>
      <c r="D113" s="61"/>
      <c r="E113" s="61"/>
      <c r="F113" s="61"/>
      <c r="G113" s="61"/>
      <c r="H113" s="61"/>
      <c r="I113" s="61"/>
      <c r="J113" s="61"/>
      <c r="K113" s="61"/>
      <c r="L113" s="61"/>
      <c r="M113" s="61"/>
      <c r="N113" s="61"/>
      <c r="O113" s="61"/>
      <c r="P113" s="61"/>
      <c r="Q113" s="61"/>
      <c r="R113" s="61"/>
      <c r="S113" s="61"/>
      <c r="T113" s="61"/>
      <c r="U113" s="97"/>
      <c r="V113" s="61"/>
      <c r="W113" s="61"/>
      <c r="X113" s="61"/>
      <c r="Y113" s="61"/>
      <c r="Z113" s="61"/>
      <c r="AA113" s="61"/>
      <c r="AB113" s="95"/>
      <c r="AN113" s="98"/>
    </row>
    <row r="114" spans="1:41" s="67" customFormat="1">
      <c r="A114" s="61"/>
      <c r="B114" s="61"/>
      <c r="C114" s="61"/>
      <c r="D114" s="61"/>
      <c r="E114" s="61"/>
      <c r="F114" s="61"/>
      <c r="G114" s="61"/>
      <c r="H114" s="61"/>
      <c r="I114" s="61"/>
      <c r="J114" s="61"/>
      <c r="K114" s="61"/>
      <c r="L114" s="61"/>
      <c r="M114" s="61"/>
      <c r="N114" s="61"/>
      <c r="O114" s="61"/>
      <c r="P114" s="61"/>
      <c r="Q114" s="61"/>
      <c r="R114" s="61"/>
      <c r="S114" s="61"/>
      <c r="T114" s="61"/>
      <c r="U114" s="97"/>
      <c r="V114" s="61"/>
      <c r="W114" s="61"/>
      <c r="X114" s="61"/>
      <c r="Y114" s="61"/>
      <c r="Z114" s="61"/>
      <c r="AA114" s="61"/>
      <c r="AB114" s="95"/>
      <c r="AN114" s="98"/>
    </row>
    <row r="115" spans="1:41" s="67" customFormat="1">
      <c r="A115" s="61"/>
      <c r="B115" s="61"/>
      <c r="C115" s="61"/>
      <c r="D115" s="61"/>
      <c r="E115" s="61"/>
      <c r="F115" s="61"/>
      <c r="G115" s="61"/>
      <c r="H115" s="61"/>
      <c r="I115" s="61"/>
      <c r="J115" s="61"/>
      <c r="K115" s="61"/>
      <c r="L115" s="61"/>
      <c r="M115" s="61"/>
      <c r="N115" s="61"/>
      <c r="O115" s="61"/>
      <c r="P115" s="61"/>
      <c r="Q115" s="61"/>
      <c r="R115" s="61"/>
      <c r="S115" s="61"/>
      <c r="T115" s="61"/>
      <c r="U115" s="100"/>
      <c r="V115" s="61"/>
      <c r="W115" s="61"/>
      <c r="X115" s="61"/>
      <c r="Y115" s="61"/>
      <c r="Z115" s="61"/>
      <c r="AA115" s="61"/>
      <c r="AB115" s="95"/>
      <c r="AN115" s="98"/>
    </row>
    <row r="116" spans="1:41" s="67" customFormat="1">
      <c r="A116" s="61"/>
      <c r="B116" s="61"/>
      <c r="C116" s="61"/>
      <c r="D116" s="61"/>
      <c r="E116" s="61"/>
      <c r="F116" s="61"/>
      <c r="G116" s="61"/>
      <c r="H116" s="61"/>
      <c r="I116" s="61"/>
      <c r="J116" s="61"/>
      <c r="K116" s="61"/>
      <c r="L116" s="61"/>
      <c r="M116" s="61"/>
      <c r="N116" s="61"/>
      <c r="O116" s="61"/>
      <c r="P116" s="61"/>
      <c r="Q116" s="61"/>
      <c r="R116" s="61"/>
      <c r="S116" s="61"/>
      <c r="T116" s="61"/>
      <c r="U116" s="100"/>
      <c r="V116" s="61"/>
      <c r="W116" s="61"/>
      <c r="X116" s="61"/>
      <c r="Y116" s="61"/>
      <c r="Z116" s="61"/>
      <c r="AA116" s="61"/>
      <c r="AB116" s="95"/>
      <c r="AN116" s="98"/>
    </row>
    <row r="117" spans="1:41" s="67" customFormat="1">
      <c r="A117" s="61"/>
      <c r="B117" s="61"/>
      <c r="C117" s="61"/>
      <c r="D117" s="61"/>
      <c r="E117" s="61"/>
      <c r="F117" s="61"/>
      <c r="G117" s="61"/>
      <c r="H117" s="61"/>
      <c r="I117" s="61"/>
      <c r="J117" s="61"/>
      <c r="K117" s="61"/>
      <c r="L117" s="61"/>
      <c r="M117" s="61"/>
      <c r="N117" s="61"/>
      <c r="O117" s="61"/>
      <c r="P117" s="61"/>
      <c r="Q117" s="61"/>
      <c r="R117" s="61"/>
      <c r="S117" s="61"/>
      <c r="T117" s="61"/>
      <c r="U117" s="97"/>
      <c r="V117" s="61"/>
      <c r="W117" s="61"/>
      <c r="X117" s="61"/>
      <c r="Y117" s="61"/>
      <c r="Z117" s="61"/>
      <c r="AA117" s="61"/>
      <c r="AB117" s="95"/>
      <c r="AN117" s="98"/>
    </row>
    <row r="118" spans="1:41" s="67" customFormat="1">
      <c r="A118" s="61"/>
      <c r="B118" s="61"/>
      <c r="C118" s="61"/>
      <c r="D118" s="61"/>
      <c r="E118" s="61"/>
      <c r="F118" s="61"/>
      <c r="G118" s="61"/>
      <c r="H118" s="61"/>
      <c r="I118" s="61"/>
      <c r="J118" s="61"/>
      <c r="K118" s="61"/>
      <c r="L118" s="61"/>
      <c r="M118" s="61"/>
      <c r="N118" s="61"/>
      <c r="O118" s="61"/>
      <c r="P118" s="61"/>
      <c r="Q118" s="61"/>
      <c r="R118" s="61"/>
      <c r="S118" s="61"/>
      <c r="T118" s="61"/>
      <c r="U118" s="97"/>
      <c r="V118" s="61"/>
      <c r="W118" s="61"/>
      <c r="X118" s="61"/>
      <c r="Y118" s="61"/>
      <c r="Z118" s="61"/>
      <c r="AA118" s="61"/>
      <c r="AB118" s="95"/>
      <c r="AN118" s="98"/>
    </row>
    <row r="119" spans="1:41" s="67" customFormat="1">
      <c r="A119" s="61"/>
      <c r="B119" s="61"/>
      <c r="C119" s="61"/>
      <c r="D119" s="61"/>
      <c r="E119" s="61"/>
      <c r="F119" s="61"/>
      <c r="G119" s="61"/>
      <c r="H119" s="61"/>
      <c r="I119" s="61"/>
      <c r="J119" s="61"/>
      <c r="K119" s="61"/>
      <c r="L119" s="61"/>
      <c r="M119" s="61"/>
      <c r="N119" s="61"/>
      <c r="O119" s="61"/>
      <c r="P119" s="61"/>
      <c r="Q119" s="61"/>
      <c r="R119" s="61"/>
      <c r="S119" s="61"/>
      <c r="T119" s="61"/>
      <c r="U119" s="97"/>
      <c r="V119" s="61"/>
      <c r="W119" s="61"/>
      <c r="X119" s="61"/>
      <c r="Y119" s="61"/>
      <c r="Z119" s="61"/>
      <c r="AA119" s="61"/>
      <c r="AB119" s="95"/>
      <c r="AN119" s="98"/>
    </row>
    <row r="120" spans="1:41" s="67" customFormat="1">
      <c r="A120" s="61"/>
      <c r="B120" s="61"/>
      <c r="C120" s="61"/>
      <c r="D120" s="61"/>
      <c r="E120" s="61"/>
      <c r="F120" s="61"/>
      <c r="G120" s="61"/>
      <c r="H120" s="61"/>
      <c r="I120" s="61"/>
      <c r="J120" s="61"/>
      <c r="K120" s="61"/>
      <c r="L120" s="61"/>
      <c r="M120" s="61"/>
      <c r="N120" s="61"/>
      <c r="O120" s="61"/>
      <c r="P120" s="61"/>
      <c r="Q120" s="61"/>
      <c r="R120" s="61"/>
      <c r="S120" s="61"/>
      <c r="T120" s="61"/>
      <c r="U120" s="97"/>
      <c r="V120" s="61"/>
      <c r="W120" s="61"/>
      <c r="X120" s="61"/>
      <c r="Y120" s="61"/>
      <c r="Z120" s="61"/>
      <c r="AA120" s="61"/>
      <c r="AB120" s="40"/>
      <c r="AC120" s="35"/>
      <c r="AD120" s="35"/>
      <c r="AE120" s="35"/>
      <c r="AF120" s="35"/>
      <c r="AG120" s="35"/>
      <c r="AH120" s="35"/>
      <c r="AI120" s="35"/>
      <c r="AJ120" s="35"/>
      <c r="AK120" s="35"/>
      <c r="AL120" s="35"/>
      <c r="AM120" s="35"/>
      <c r="AN120" s="37"/>
      <c r="AO120" s="35"/>
    </row>
    <row r="121" spans="1:41" s="67" customFormat="1">
      <c r="A121" s="61"/>
      <c r="B121" s="61"/>
      <c r="C121" s="61"/>
      <c r="D121" s="61"/>
      <c r="E121" s="61"/>
      <c r="F121" s="61"/>
      <c r="G121" s="61"/>
      <c r="H121" s="61"/>
      <c r="I121" s="61"/>
      <c r="J121" s="61"/>
      <c r="K121" s="61"/>
      <c r="L121" s="61"/>
      <c r="M121" s="61"/>
      <c r="N121" s="61"/>
      <c r="O121" s="61"/>
      <c r="P121" s="61"/>
      <c r="Q121" s="61"/>
      <c r="R121" s="61"/>
      <c r="S121" s="61"/>
      <c r="T121" s="61"/>
      <c r="U121" s="97"/>
      <c r="V121" s="61"/>
      <c r="W121" s="61"/>
      <c r="X121" s="61"/>
      <c r="Y121" s="61"/>
      <c r="Z121" s="61"/>
      <c r="AA121" s="61"/>
      <c r="AB121" s="40"/>
      <c r="AC121" s="35"/>
      <c r="AD121" s="35"/>
      <c r="AE121" s="35"/>
      <c r="AF121" s="35"/>
      <c r="AG121" s="35"/>
      <c r="AH121" s="35"/>
      <c r="AI121" s="35"/>
      <c r="AJ121" s="35"/>
      <c r="AK121" s="35"/>
      <c r="AL121" s="35"/>
      <c r="AM121" s="35"/>
      <c r="AN121" s="37"/>
      <c r="AO121" s="35"/>
    </row>
    <row r="122" spans="1:41" s="67" customFormat="1">
      <c r="A122" s="61"/>
      <c r="B122" s="61"/>
      <c r="C122" s="61"/>
      <c r="D122" s="61"/>
      <c r="E122" s="61"/>
      <c r="F122" s="61"/>
      <c r="G122" s="61"/>
      <c r="H122" s="61"/>
      <c r="I122" s="61"/>
      <c r="J122" s="61"/>
      <c r="K122" s="61"/>
      <c r="L122" s="61"/>
      <c r="M122" s="61"/>
      <c r="N122" s="61"/>
      <c r="O122" s="61"/>
      <c r="P122" s="61"/>
      <c r="Q122" s="61"/>
      <c r="R122" s="61"/>
      <c r="S122" s="61"/>
      <c r="T122" s="61"/>
      <c r="U122" s="97"/>
      <c r="V122" s="61"/>
      <c r="W122" s="61"/>
      <c r="X122" s="61"/>
      <c r="Y122" s="61"/>
      <c r="Z122" s="61"/>
      <c r="AA122" s="61"/>
      <c r="AB122" s="40"/>
      <c r="AC122" s="35"/>
      <c r="AD122" s="35"/>
      <c r="AE122" s="35"/>
      <c r="AF122" s="35"/>
      <c r="AG122" s="35"/>
      <c r="AH122" s="35"/>
      <c r="AI122" s="35"/>
      <c r="AJ122" s="35"/>
      <c r="AK122" s="35"/>
      <c r="AL122" s="35"/>
      <c r="AM122" s="35"/>
      <c r="AN122" s="37"/>
      <c r="AO122" s="35"/>
    </row>
    <row r="123" spans="1:41" s="67" customFormat="1">
      <c r="A123" s="61"/>
      <c r="B123" s="61"/>
      <c r="C123" s="61"/>
      <c r="D123" s="61"/>
      <c r="E123" s="61"/>
      <c r="F123" s="61"/>
      <c r="G123" s="61"/>
      <c r="H123" s="61"/>
      <c r="I123" s="61"/>
      <c r="J123" s="61"/>
      <c r="K123" s="61"/>
      <c r="L123" s="61"/>
      <c r="M123" s="61"/>
      <c r="N123" s="61"/>
      <c r="O123" s="61"/>
      <c r="P123" s="61"/>
      <c r="Q123" s="61"/>
      <c r="R123" s="61"/>
      <c r="S123" s="61"/>
      <c r="T123" s="61"/>
      <c r="U123" s="97"/>
      <c r="V123" s="61"/>
      <c r="W123" s="61"/>
      <c r="X123" s="61"/>
      <c r="Y123" s="61"/>
      <c r="Z123" s="61"/>
      <c r="AA123" s="61"/>
      <c r="AB123" s="95"/>
      <c r="AN123" s="98"/>
    </row>
    <row r="124" spans="1:41" s="67" customFormat="1">
      <c r="A124" s="61"/>
      <c r="B124" s="61"/>
      <c r="C124" s="61"/>
      <c r="D124" s="61"/>
      <c r="E124" s="61"/>
      <c r="F124" s="61"/>
      <c r="G124" s="61"/>
      <c r="H124" s="61"/>
      <c r="I124" s="61"/>
      <c r="J124" s="61"/>
      <c r="K124" s="61"/>
      <c r="L124" s="61"/>
      <c r="M124" s="61"/>
      <c r="N124" s="61"/>
      <c r="O124" s="61"/>
      <c r="P124" s="61"/>
      <c r="Q124" s="61"/>
      <c r="R124" s="61"/>
      <c r="S124" s="61"/>
      <c r="T124" s="61"/>
      <c r="U124" s="97"/>
      <c r="V124" s="61"/>
      <c r="W124" s="61"/>
      <c r="X124" s="61"/>
      <c r="Y124" s="61"/>
      <c r="Z124" s="61"/>
      <c r="AA124" s="61"/>
      <c r="AB124" s="95"/>
      <c r="AN124" s="98"/>
    </row>
    <row r="125" spans="1:41" s="67" customForma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95"/>
      <c r="AN125" s="98"/>
    </row>
    <row r="126" spans="1:41" s="67" customForma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95"/>
      <c r="AN126" s="98"/>
    </row>
    <row r="127" spans="1:41" s="67" customForma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95"/>
      <c r="AN127" s="98"/>
    </row>
    <row r="128" spans="1:41" s="67" customFormat="1">
      <c r="A128" s="61"/>
      <c r="B128" s="61"/>
      <c r="C128" s="61"/>
      <c r="D128" s="61"/>
      <c r="E128" s="61"/>
      <c r="F128" s="61"/>
      <c r="G128" s="61"/>
      <c r="H128" s="61"/>
      <c r="I128" s="61"/>
      <c r="J128" s="61"/>
      <c r="K128" s="61"/>
      <c r="L128" s="61"/>
      <c r="M128" s="61"/>
      <c r="N128" s="61"/>
      <c r="O128" s="61"/>
      <c r="P128" s="61"/>
      <c r="Q128" s="61"/>
      <c r="R128" s="61"/>
      <c r="S128" s="61"/>
      <c r="T128" s="61"/>
      <c r="U128" s="97"/>
      <c r="V128" s="61"/>
      <c r="W128" s="61"/>
      <c r="X128" s="61"/>
      <c r="Y128" s="61"/>
      <c r="Z128" s="61"/>
      <c r="AA128" s="61"/>
      <c r="AB128" s="95"/>
      <c r="AN128" s="98"/>
    </row>
    <row r="129" spans="1:41" s="67" customFormat="1">
      <c r="A129" s="61"/>
      <c r="B129" s="61"/>
      <c r="C129" s="61"/>
      <c r="D129" s="61"/>
      <c r="E129" s="61"/>
      <c r="F129" s="61"/>
      <c r="G129" s="61"/>
      <c r="H129" s="61"/>
      <c r="I129" s="61"/>
      <c r="J129" s="61"/>
      <c r="K129" s="61"/>
      <c r="L129" s="61"/>
      <c r="M129" s="61"/>
      <c r="N129" s="61"/>
      <c r="O129" s="61"/>
      <c r="P129" s="61"/>
      <c r="Q129" s="61"/>
      <c r="R129" s="61"/>
      <c r="S129" s="61"/>
      <c r="T129" s="61"/>
      <c r="U129" s="97"/>
      <c r="V129" s="61"/>
      <c r="W129" s="61"/>
      <c r="X129" s="61"/>
      <c r="Y129" s="61"/>
      <c r="Z129" s="61"/>
      <c r="AA129" s="61"/>
      <c r="AB129" s="95"/>
      <c r="AN129" s="98"/>
    </row>
    <row r="130" spans="1:41" s="67" customFormat="1">
      <c r="A130" s="61"/>
      <c r="B130" s="61"/>
      <c r="C130" s="61"/>
      <c r="D130" s="61"/>
      <c r="E130" s="61"/>
      <c r="F130" s="61"/>
      <c r="G130" s="61"/>
      <c r="H130" s="61"/>
      <c r="I130" s="61"/>
      <c r="J130" s="61"/>
      <c r="K130" s="61"/>
      <c r="L130" s="61"/>
      <c r="M130" s="61"/>
      <c r="N130" s="61"/>
      <c r="O130" s="61"/>
      <c r="P130" s="61"/>
      <c r="Q130" s="61"/>
      <c r="R130" s="61"/>
      <c r="S130" s="61"/>
      <c r="T130" s="61"/>
      <c r="U130" s="97"/>
      <c r="V130" s="61"/>
      <c r="W130" s="61"/>
      <c r="X130" s="61"/>
      <c r="Y130" s="61"/>
      <c r="Z130" s="61"/>
      <c r="AA130" s="61"/>
      <c r="AB130" s="95"/>
      <c r="AN130" s="98"/>
    </row>
    <row r="131" spans="1:41" s="67" customFormat="1">
      <c r="A131" s="61"/>
      <c r="B131" s="61"/>
      <c r="C131" s="61"/>
      <c r="D131" s="61"/>
      <c r="E131" s="61"/>
      <c r="F131" s="61"/>
      <c r="G131" s="61"/>
      <c r="H131" s="61"/>
      <c r="I131" s="61"/>
      <c r="J131" s="61"/>
      <c r="K131" s="61"/>
      <c r="L131" s="61"/>
      <c r="M131" s="61"/>
      <c r="N131" s="61"/>
      <c r="O131" s="61"/>
      <c r="P131" s="61"/>
      <c r="Q131" s="61"/>
      <c r="R131" s="61"/>
      <c r="S131" s="61"/>
      <c r="T131" s="61"/>
      <c r="U131" s="97"/>
      <c r="V131" s="61"/>
      <c r="W131" s="61"/>
      <c r="X131" s="61"/>
      <c r="Y131" s="61"/>
      <c r="Z131" s="61"/>
      <c r="AA131" s="61"/>
      <c r="AB131" s="95"/>
      <c r="AN131" s="98"/>
    </row>
    <row r="132" spans="1:41" s="67" customFormat="1">
      <c r="A132" s="61"/>
      <c r="B132" s="61"/>
      <c r="C132" s="61"/>
      <c r="D132" s="61"/>
      <c r="E132" s="61"/>
      <c r="F132" s="61"/>
      <c r="G132" s="61"/>
      <c r="H132" s="61"/>
      <c r="I132" s="61"/>
      <c r="J132" s="61"/>
      <c r="K132" s="61"/>
      <c r="L132" s="61"/>
      <c r="M132" s="61"/>
      <c r="N132" s="61"/>
      <c r="O132" s="61"/>
      <c r="P132" s="61"/>
      <c r="Q132" s="61"/>
      <c r="R132" s="61"/>
      <c r="S132" s="61"/>
      <c r="T132" s="61"/>
      <c r="U132" s="97"/>
      <c r="V132" s="61"/>
      <c r="W132" s="61"/>
      <c r="X132" s="61"/>
      <c r="Y132" s="61"/>
      <c r="Z132" s="61"/>
      <c r="AA132" s="61"/>
      <c r="AB132" s="95"/>
      <c r="AN132" s="98"/>
    </row>
    <row r="133" spans="1:41" s="67" customFormat="1">
      <c r="A133" s="61"/>
      <c r="B133" s="61"/>
      <c r="C133" s="61"/>
      <c r="D133" s="61"/>
      <c r="E133" s="61"/>
      <c r="F133" s="61"/>
      <c r="G133" s="61"/>
      <c r="H133" s="61"/>
      <c r="I133" s="61"/>
      <c r="J133" s="61"/>
      <c r="K133" s="61"/>
      <c r="L133" s="61"/>
      <c r="M133" s="61"/>
      <c r="N133" s="61"/>
      <c r="O133" s="61"/>
      <c r="P133" s="61"/>
      <c r="Q133" s="61"/>
      <c r="R133" s="61"/>
      <c r="S133" s="61"/>
      <c r="T133" s="61"/>
      <c r="U133" s="100"/>
      <c r="V133" s="61"/>
      <c r="W133" s="61"/>
      <c r="X133" s="61"/>
      <c r="Y133" s="61"/>
      <c r="Z133" s="61"/>
      <c r="AA133" s="61"/>
      <c r="AB133" s="95"/>
      <c r="AN133" s="98"/>
    </row>
    <row r="134" spans="1:41" s="67" customFormat="1">
      <c r="A134" s="61"/>
      <c r="B134" s="61"/>
      <c r="C134" s="61"/>
      <c r="D134" s="61"/>
      <c r="E134" s="61"/>
      <c r="F134" s="61"/>
      <c r="G134" s="61"/>
      <c r="H134" s="61"/>
      <c r="I134" s="61"/>
      <c r="J134" s="61"/>
      <c r="K134" s="61"/>
      <c r="L134" s="61"/>
      <c r="M134" s="61"/>
      <c r="N134" s="61"/>
      <c r="O134" s="61"/>
      <c r="P134" s="61"/>
      <c r="Q134" s="61"/>
      <c r="R134" s="61"/>
      <c r="S134" s="61"/>
      <c r="T134" s="61"/>
      <c r="U134" s="97"/>
      <c r="V134" s="61"/>
      <c r="W134" s="61"/>
      <c r="X134" s="61"/>
      <c r="Y134" s="61"/>
      <c r="Z134" s="61"/>
      <c r="AA134" s="61"/>
      <c r="AB134" s="40"/>
      <c r="AC134" s="35"/>
      <c r="AD134" s="35"/>
      <c r="AE134" s="35"/>
      <c r="AF134" s="35"/>
      <c r="AG134" s="35"/>
      <c r="AH134" s="35"/>
      <c r="AI134" s="35"/>
      <c r="AJ134" s="35"/>
      <c r="AK134" s="35"/>
      <c r="AL134" s="35"/>
      <c r="AM134" s="35"/>
      <c r="AN134" s="37"/>
      <c r="AO134" s="35"/>
    </row>
    <row r="135" spans="1:41" s="67" customFormat="1">
      <c r="A135" s="61"/>
      <c r="B135" s="61"/>
      <c r="C135" s="61"/>
      <c r="D135" s="61"/>
      <c r="E135" s="61"/>
      <c r="F135" s="61"/>
      <c r="G135" s="61"/>
      <c r="H135" s="61"/>
      <c r="I135" s="61"/>
      <c r="J135" s="61"/>
      <c r="K135" s="61"/>
      <c r="L135" s="61"/>
      <c r="M135" s="61"/>
      <c r="N135" s="61"/>
      <c r="O135" s="61"/>
      <c r="P135" s="61"/>
      <c r="Q135" s="61"/>
      <c r="R135" s="61"/>
      <c r="S135" s="61"/>
      <c r="T135" s="61"/>
      <c r="U135" s="97"/>
      <c r="V135" s="61"/>
      <c r="W135" s="61"/>
      <c r="X135" s="61"/>
      <c r="Y135" s="61"/>
      <c r="Z135" s="61"/>
      <c r="AA135" s="61"/>
      <c r="AB135" s="40"/>
      <c r="AC135" s="35"/>
      <c r="AD135" s="35"/>
      <c r="AE135" s="35"/>
      <c r="AF135" s="35"/>
      <c r="AG135" s="35"/>
      <c r="AH135" s="35"/>
      <c r="AI135" s="35"/>
      <c r="AJ135" s="35"/>
      <c r="AK135" s="35"/>
      <c r="AL135" s="35"/>
      <c r="AM135" s="35"/>
      <c r="AN135" s="98"/>
    </row>
    <row r="136" spans="1:41" s="67" customFormat="1">
      <c r="A136" s="61"/>
      <c r="B136" s="61"/>
      <c r="C136" s="61"/>
      <c r="D136" s="61"/>
      <c r="E136" s="61"/>
      <c r="F136" s="61"/>
      <c r="G136" s="61"/>
      <c r="H136" s="61"/>
      <c r="I136" s="61"/>
      <c r="J136" s="61"/>
      <c r="K136" s="61"/>
      <c r="L136" s="61"/>
      <c r="M136" s="61"/>
      <c r="N136" s="61"/>
      <c r="O136" s="61"/>
      <c r="P136" s="61"/>
      <c r="Q136" s="61"/>
      <c r="R136" s="61"/>
      <c r="S136" s="61"/>
      <c r="T136" s="61"/>
      <c r="U136" s="97"/>
      <c r="V136" s="61"/>
      <c r="W136" s="61"/>
      <c r="X136" s="61"/>
      <c r="Y136" s="61"/>
      <c r="Z136" s="61"/>
      <c r="AA136" s="61"/>
      <c r="AB136" s="95"/>
      <c r="AN136" s="98"/>
    </row>
    <row r="137" spans="1:41" s="67" customFormat="1">
      <c r="A137" s="61"/>
      <c r="B137" s="61"/>
      <c r="C137" s="61"/>
      <c r="D137" s="61"/>
      <c r="E137" s="61"/>
      <c r="F137" s="61"/>
      <c r="G137" s="61"/>
      <c r="H137" s="61"/>
      <c r="I137" s="61"/>
      <c r="J137" s="61"/>
      <c r="K137" s="61"/>
      <c r="L137" s="61"/>
      <c r="M137" s="61"/>
      <c r="N137" s="61"/>
      <c r="O137" s="61"/>
      <c r="P137" s="61"/>
      <c r="Q137" s="61"/>
      <c r="R137" s="61"/>
      <c r="S137" s="61"/>
      <c r="T137" s="61"/>
      <c r="U137" s="97"/>
      <c r="V137" s="61"/>
      <c r="W137" s="61"/>
      <c r="X137" s="61"/>
      <c r="Y137" s="61"/>
      <c r="Z137" s="61"/>
      <c r="AA137" s="61"/>
      <c r="AB137" s="40"/>
      <c r="AC137" s="35"/>
      <c r="AD137" s="35"/>
      <c r="AE137" s="35"/>
      <c r="AF137" s="35"/>
      <c r="AG137" s="35"/>
      <c r="AH137" s="35"/>
      <c r="AI137" s="35"/>
      <c r="AJ137" s="35"/>
      <c r="AK137" s="35"/>
      <c r="AL137" s="35"/>
      <c r="AM137" s="35"/>
      <c r="AN137" s="37"/>
      <c r="AO137" s="35"/>
    </row>
    <row r="138" spans="1:41" s="67" customFormat="1">
      <c r="A138" s="61"/>
      <c r="B138" s="61"/>
      <c r="C138" s="61"/>
      <c r="D138" s="61"/>
      <c r="E138" s="61"/>
      <c r="F138" s="61"/>
      <c r="G138" s="61"/>
      <c r="H138" s="61"/>
      <c r="I138" s="61"/>
      <c r="J138" s="61"/>
      <c r="K138" s="61"/>
      <c r="L138" s="61"/>
      <c r="M138" s="61"/>
      <c r="N138" s="61"/>
      <c r="O138" s="61"/>
      <c r="P138" s="61"/>
      <c r="Q138" s="61"/>
      <c r="R138" s="61"/>
      <c r="S138" s="61"/>
      <c r="T138" s="61"/>
      <c r="U138" s="97"/>
      <c r="V138" s="61"/>
      <c r="W138" s="61"/>
      <c r="X138" s="61"/>
      <c r="Y138" s="61"/>
      <c r="Z138" s="61"/>
      <c r="AA138" s="61"/>
      <c r="AB138" s="40"/>
      <c r="AC138" s="35"/>
      <c r="AD138" s="35"/>
      <c r="AE138" s="35"/>
      <c r="AF138" s="35"/>
      <c r="AG138" s="35"/>
      <c r="AH138" s="35"/>
      <c r="AI138" s="35"/>
      <c r="AJ138" s="35"/>
      <c r="AK138" s="35"/>
      <c r="AL138" s="35"/>
      <c r="AM138" s="35"/>
      <c r="AN138" s="98"/>
    </row>
    <row r="139" spans="1:41" s="67" customFormat="1">
      <c r="A139" s="61"/>
      <c r="B139" s="61"/>
      <c r="C139" s="61"/>
      <c r="D139" s="61"/>
      <c r="E139" s="61"/>
      <c r="F139" s="61"/>
      <c r="G139" s="61"/>
      <c r="H139" s="61"/>
      <c r="I139" s="61"/>
      <c r="J139" s="61"/>
      <c r="K139" s="61"/>
      <c r="L139" s="61"/>
      <c r="M139" s="61"/>
      <c r="N139" s="61"/>
      <c r="O139" s="61"/>
      <c r="P139" s="61"/>
      <c r="Q139" s="61"/>
      <c r="R139" s="61"/>
      <c r="S139" s="61"/>
      <c r="T139" s="61"/>
      <c r="U139" s="97"/>
      <c r="V139" s="61"/>
      <c r="W139" s="61"/>
      <c r="X139" s="61"/>
      <c r="Y139" s="61"/>
      <c r="Z139" s="61"/>
      <c r="AA139" s="61"/>
      <c r="AB139" s="95"/>
      <c r="AN139" s="98"/>
    </row>
    <row r="140" spans="1:41" s="67" customFormat="1">
      <c r="A140" s="61"/>
      <c r="B140" s="61"/>
      <c r="C140" s="61"/>
      <c r="D140" s="61"/>
      <c r="E140" s="61"/>
      <c r="F140" s="61"/>
      <c r="G140" s="61"/>
      <c r="H140" s="61"/>
      <c r="I140" s="61"/>
      <c r="J140" s="61"/>
      <c r="K140" s="61"/>
      <c r="L140" s="61"/>
      <c r="M140" s="61"/>
      <c r="N140" s="61"/>
      <c r="O140" s="61"/>
      <c r="P140" s="61"/>
      <c r="Q140" s="61"/>
      <c r="R140" s="61"/>
      <c r="S140" s="61"/>
      <c r="T140" s="61"/>
      <c r="U140" s="97"/>
      <c r="V140" s="61"/>
      <c r="W140" s="61"/>
      <c r="X140" s="61"/>
      <c r="Y140" s="61"/>
      <c r="Z140" s="61"/>
      <c r="AA140" s="61"/>
      <c r="AB140" s="40"/>
      <c r="AC140" s="35"/>
      <c r="AD140" s="35"/>
      <c r="AE140" s="35"/>
      <c r="AF140" s="35"/>
      <c r="AG140" s="35"/>
      <c r="AH140" s="35"/>
      <c r="AI140" s="35"/>
      <c r="AJ140" s="35"/>
      <c r="AK140" s="35"/>
      <c r="AL140" s="35"/>
      <c r="AM140" s="35"/>
      <c r="AN140" s="37"/>
      <c r="AO140" s="35"/>
    </row>
    <row r="141" spans="1:41" s="67" customFormat="1">
      <c r="A141" s="61"/>
      <c r="B141" s="61"/>
      <c r="C141" s="61"/>
      <c r="D141" s="61"/>
      <c r="E141" s="61"/>
      <c r="F141" s="61"/>
      <c r="G141" s="61"/>
      <c r="H141" s="61"/>
      <c r="I141" s="61"/>
      <c r="J141" s="61"/>
      <c r="K141" s="61"/>
      <c r="L141" s="61"/>
      <c r="M141" s="61"/>
      <c r="N141" s="61"/>
      <c r="O141" s="61"/>
      <c r="P141" s="61"/>
      <c r="Q141" s="61"/>
      <c r="R141" s="61"/>
      <c r="S141" s="61"/>
      <c r="T141" s="61"/>
      <c r="U141" s="97"/>
      <c r="V141" s="61"/>
      <c r="W141" s="61"/>
      <c r="X141" s="61"/>
      <c r="Y141" s="61"/>
      <c r="Z141" s="61"/>
      <c r="AA141" s="61"/>
      <c r="AB141" s="40"/>
      <c r="AC141" s="35"/>
      <c r="AD141" s="35"/>
      <c r="AE141" s="35"/>
      <c r="AF141" s="35"/>
      <c r="AG141" s="35"/>
      <c r="AH141" s="35"/>
      <c r="AI141" s="35"/>
      <c r="AJ141" s="35"/>
      <c r="AK141" s="35"/>
      <c r="AL141" s="35"/>
      <c r="AM141" s="35"/>
      <c r="AN141" s="37"/>
      <c r="AO141" s="35"/>
    </row>
    <row r="142" spans="1:41" s="67" customFormat="1">
      <c r="A142" s="61"/>
      <c r="B142" s="61"/>
      <c r="C142" s="61"/>
      <c r="D142" s="61"/>
      <c r="E142" s="61"/>
      <c r="F142" s="61"/>
      <c r="G142" s="61"/>
      <c r="H142" s="61"/>
      <c r="I142" s="61"/>
      <c r="J142" s="61"/>
      <c r="K142" s="61"/>
      <c r="L142" s="61"/>
      <c r="M142" s="61"/>
      <c r="N142" s="61"/>
      <c r="O142" s="61"/>
      <c r="P142" s="61"/>
      <c r="Q142" s="61"/>
      <c r="R142" s="61"/>
      <c r="S142" s="61"/>
      <c r="T142" s="61"/>
      <c r="U142" s="97"/>
      <c r="V142" s="61"/>
      <c r="W142" s="61"/>
      <c r="X142" s="61"/>
      <c r="Y142" s="61"/>
      <c r="Z142" s="61"/>
      <c r="AA142" s="61"/>
      <c r="AB142" s="95"/>
      <c r="AN142" s="98"/>
    </row>
    <row r="143" spans="1:41" s="67" customFormat="1">
      <c r="A143" s="61"/>
      <c r="B143" s="61"/>
      <c r="C143" s="61"/>
      <c r="D143" s="61"/>
      <c r="E143" s="61"/>
      <c r="F143" s="61"/>
      <c r="G143" s="61"/>
      <c r="H143" s="61"/>
      <c r="I143" s="61"/>
      <c r="J143" s="61"/>
      <c r="K143" s="61"/>
      <c r="L143" s="61"/>
      <c r="M143" s="61"/>
      <c r="N143" s="61"/>
      <c r="O143" s="61"/>
      <c r="P143" s="61"/>
      <c r="Q143" s="61"/>
      <c r="R143" s="61"/>
      <c r="S143" s="61"/>
      <c r="T143" s="61"/>
      <c r="U143" s="97"/>
      <c r="V143" s="61"/>
      <c r="W143" s="61"/>
      <c r="X143" s="61"/>
      <c r="Y143" s="61"/>
      <c r="Z143" s="61"/>
      <c r="AA143" s="61"/>
      <c r="AB143" s="95"/>
      <c r="AN143" s="98"/>
    </row>
    <row r="144" spans="1:41" s="67" customForma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95"/>
      <c r="AN144" s="98"/>
    </row>
    <row r="145" spans="1:41" s="67" customForma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95"/>
      <c r="AN145" s="98"/>
    </row>
    <row r="146" spans="1:41" s="67" customFormat="1">
      <c r="A146" s="61"/>
      <c r="B146" s="61"/>
      <c r="C146" s="61"/>
      <c r="D146" s="61"/>
      <c r="E146" s="61"/>
      <c r="F146" s="61"/>
      <c r="G146" s="61"/>
      <c r="H146" s="61"/>
      <c r="I146" s="61"/>
      <c r="J146" s="61"/>
      <c r="K146" s="61"/>
      <c r="L146" s="61"/>
      <c r="M146" s="61"/>
      <c r="N146" s="61"/>
      <c r="O146" s="61"/>
      <c r="P146" s="61"/>
      <c r="Q146" s="61"/>
      <c r="R146" s="61"/>
      <c r="S146" s="61"/>
      <c r="T146" s="61"/>
      <c r="U146" s="100"/>
      <c r="V146" s="61"/>
      <c r="W146" s="61"/>
      <c r="X146" s="61"/>
      <c r="Y146" s="61"/>
      <c r="Z146" s="61"/>
      <c r="AA146" s="61"/>
      <c r="AB146" s="95"/>
      <c r="AN146" s="98"/>
    </row>
    <row r="147" spans="1:41" s="67" customFormat="1">
      <c r="A147" s="61"/>
      <c r="B147" s="61"/>
      <c r="C147" s="61"/>
      <c r="D147" s="61"/>
      <c r="E147" s="61"/>
      <c r="F147" s="61"/>
      <c r="G147" s="61"/>
      <c r="H147" s="61"/>
      <c r="I147" s="61"/>
      <c r="J147" s="61"/>
      <c r="K147" s="61"/>
      <c r="L147" s="61"/>
      <c r="M147" s="61"/>
      <c r="N147" s="61"/>
      <c r="O147" s="61"/>
      <c r="P147" s="61"/>
      <c r="Q147" s="61"/>
      <c r="R147" s="61"/>
      <c r="S147" s="61"/>
      <c r="T147" s="61"/>
      <c r="U147" s="97"/>
      <c r="V147" s="61"/>
      <c r="W147" s="61"/>
      <c r="X147" s="61"/>
      <c r="Y147" s="61"/>
      <c r="Z147" s="61"/>
      <c r="AA147" s="61"/>
      <c r="AB147" s="95"/>
      <c r="AN147" s="98"/>
    </row>
    <row r="148" spans="1:41" s="67" customFormat="1">
      <c r="A148" s="61"/>
      <c r="B148" s="61"/>
      <c r="C148" s="61"/>
      <c r="D148" s="61"/>
      <c r="E148" s="61"/>
      <c r="F148" s="61"/>
      <c r="G148" s="61"/>
      <c r="H148" s="61"/>
      <c r="I148" s="61"/>
      <c r="J148" s="61"/>
      <c r="K148" s="61"/>
      <c r="L148" s="61"/>
      <c r="M148" s="61"/>
      <c r="N148" s="61"/>
      <c r="O148" s="61"/>
      <c r="P148" s="61"/>
      <c r="Q148" s="61"/>
      <c r="R148" s="61"/>
      <c r="S148" s="61"/>
      <c r="T148" s="61"/>
      <c r="U148" s="100"/>
      <c r="V148" s="61"/>
      <c r="W148" s="61"/>
      <c r="X148" s="61"/>
      <c r="Y148" s="61"/>
      <c r="Z148" s="61"/>
      <c r="AA148" s="61"/>
      <c r="AB148" s="95"/>
      <c r="AN148" s="98"/>
    </row>
    <row r="149" spans="1:41" s="67" customFormat="1">
      <c r="A149" s="61"/>
      <c r="B149" s="61"/>
      <c r="C149" s="61"/>
      <c r="D149" s="61"/>
      <c r="E149" s="61"/>
      <c r="F149" s="61"/>
      <c r="G149" s="61"/>
      <c r="H149" s="61"/>
      <c r="I149" s="61"/>
      <c r="J149" s="61"/>
      <c r="K149" s="61"/>
      <c r="L149" s="61"/>
      <c r="M149" s="61"/>
      <c r="N149" s="61"/>
      <c r="O149" s="61"/>
      <c r="P149" s="61"/>
      <c r="Q149" s="61"/>
      <c r="R149" s="61"/>
      <c r="S149" s="61"/>
      <c r="T149" s="61"/>
      <c r="U149" s="97"/>
      <c r="V149" s="61"/>
      <c r="W149" s="61"/>
      <c r="X149" s="61"/>
      <c r="Y149" s="61"/>
      <c r="Z149" s="61"/>
      <c r="AA149" s="61"/>
      <c r="AB149" s="40"/>
      <c r="AC149" s="35"/>
      <c r="AD149" s="35"/>
      <c r="AE149" s="35"/>
      <c r="AF149" s="35"/>
      <c r="AG149" s="35"/>
      <c r="AH149" s="35"/>
      <c r="AI149" s="35"/>
      <c r="AJ149" s="35"/>
      <c r="AK149" s="35"/>
      <c r="AL149" s="35"/>
      <c r="AM149" s="35"/>
      <c r="AN149" s="37"/>
      <c r="AO149" s="35"/>
    </row>
    <row r="150" spans="1:41" s="67" customFormat="1">
      <c r="A150" s="61"/>
      <c r="B150" s="61"/>
      <c r="C150" s="61"/>
      <c r="D150" s="61"/>
      <c r="E150" s="61"/>
      <c r="F150" s="61"/>
      <c r="G150" s="61"/>
      <c r="H150" s="61"/>
      <c r="I150" s="61"/>
      <c r="J150" s="61"/>
      <c r="K150" s="61"/>
      <c r="L150" s="61"/>
      <c r="M150" s="61"/>
      <c r="N150" s="61"/>
      <c r="O150" s="61"/>
      <c r="P150" s="61"/>
      <c r="Q150" s="61"/>
      <c r="R150" s="61"/>
      <c r="S150" s="61"/>
      <c r="T150" s="61"/>
      <c r="U150" s="97"/>
      <c r="V150" s="61"/>
      <c r="W150" s="61"/>
      <c r="X150" s="61"/>
      <c r="Y150" s="61"/>
      <c r="Z150" s="61"/>
      <c r="AA150" s="61"/>
      <c r="AB150" s="40"/>
      <c r="AC150" s="35"/>
      <c r="AD150" s="35"/>
      <c r="AE150" s="35"/>
      <c r="AF150" s="35"/>
      <c r="AG150" s="35"/>
      <c r="AH150" s="35"/>
      <c r="AI150" s="35"/>
      <c r="AJ150" s="35"/>
      <c r="AK150" s="35"/>
      <c r="AL150" s="35"/>
      <c r="AM150" s="35"/>
      <c r="AN150" s="37"/>
      <c r="AO150" s="35"/>
    </row>
    <row r="151" spans="1:41" s="67" customForma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95"/>
      <c r="AN151" s="98"/>
    </row>
    <row r="152" spans="1:41" s="67" customForma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95"/>
      <c r="AN152" s="98"/>
    </row>
    <row r="153" spans="1:41" s="67" customFormat="1">
      <c r="A153" s="61"/>
      <c r="B153" s="61"/>
      <c r="C153" s="61"/>
      <c r="D153" s="61"/>
      <c r="E153" s="61"/>
      <c r="F153" s="61"/>
      <c r="G153" s="61"/>
      <c r="H153" s="61"/>
      <c r="I153" s="61"/>
      <c r="J153" s="61"/>
      <c r="K153" s="61"/>
      <c r="L153" s="61"/>
      <c r="M153" s="61"/>
      <c r="N153" s="61"/>
      <c r="O153" s="61"/>
      <c r="P153" s="61"/>
      <c r="Q153" s="61"/>
      <c r="R153" s="61"/>
      <c r="S153" s="61"/>
      <c r="T153" s="61"/>
      <c r="U153" s="97"/>
      <c r="V153" s="61"/>
      <c r="W153" s="61"/>
      <c r="X153" s="61"/>
      <c r="Y153" s="61"/>
      <c r="Z153" s="61"/>
      <c r="AA153" s="61"/>
      <c r="AB153" s="95"/>
      <c r="AN153" s="98"/>
    </row>
    <row r="154" spans="1:41" s="67" customFormat="1">
      <c r="A154" s="61"/>
      <c r="B154" s="61"/>
      <c r="C154" s="61"/>
      <c r="D154" s="61"/>
      <c r="E154" s="61"/>
      <c r="F154" s="61"/>
      <c r="G154" s="61"/>
      <c r="H154" s="61"/>
      <c r="I154" s="61"/>
      <c r="J154" s="61"/>
      <c r="K154" s="61"/>
      <c r="L154" s="61"/>
      <c r="M154" s="61"/>
      <c r="N154" s="61"/>
      <c r="O154" s="61"/>
      <c r="P154" s="61"/>
      <c r="Q154" s="61"/>
      <c r="R154" s="61"/>
      <c r="S154" s="61"/>
      <c r="T154" s="61"/>
      <c r="U154" s="97"/>
      <c r="V154" s="61"/>
      <c r="W154" s="61"/>
      <c r="X154" s="61"/>
      <c r="Y154" s="61"/>
      <c r="Z154" s="61"/>
      <c r="AA154" s="61"/>
      <c r="AB154" s="95"/>
      <c r="AN154" s="98"/>
    </row>
    <row r="155" spans="1:41" s="67" customFormat="1">
      <c r="A155" s="61"/>
      <c r="B155" s="61"/>
      <c r="C155" s="61"/>
      <c r="D155" s="61"/>
      <c r="E155" s="61"/>
      <c r="F155" s="61"/>
      <c r="G155" s="61"/>
      <c r="H155" s="61"/>
      <c r="I155" s="61"/>
      <c r="J155" s="61"/>
      <c r="K155" s="61"/>
      <c r="L155" s="61"/>
      <c r="M155" s="61"/>
      <c r="N155" s="61"/>
      <c r="O155" s="61"/>
      <c r="P155" s="61"/>
      <c r="Q155" s="61"/>
      <c r="R155" s="61"/>
      <c r="S155" s="61"/>
      <c r="T155" s="61"/>
      <c r="U155" s="97"/>
      <c r="V155" s="61"/>
      <c r="W155" s="61"/>
      <c r="X155" s="61"/>
      <c r="Y155" s="61"/>
      <c r="Z155" s="61"/>
      <c r="AA155" s="61"/>
      <c r="AB155" s="95"/>
      <c r="AN155" s="98"/>
    </row>
    <row r="156" spans="1:41" s="67" customFormat="1">
      <c r="A156" s="61"/>
      <c r="B156" s="61"/>
      <c r="C156" s="61"/>
      <c r="D156" s="61"/>
      <c r="E156" s="61"/>
      <c r="F156" s="61"/>
      <c r="G156" s="61"/>
      <c r="H156" s="61"/>
      <c r="I156" s="61"/>
      <c r="J156" s="61"/>
      <c r="K156" s="61"/>
      <c r="L156" s="61"/>
      <c r="M156" s="61"/>
      <c r="N156" s="61"/>
      <c r="O156" s="61"/>
      <c r="P156" s="61"/>
      <c r="Q156" s="61"/>
      <c r="R156" s="61"/>
      <c r="S156" s="61"/>
      <c r="T156" s="61"/>
      <c r="U156" s="97"/>
      <c r="V156" s="61"/>
      <c r="W156" s="61"/>
      <c r="X156" s="61"/>
      <c r="Y156" s="61"/>
      <c r="Z156" s="61"/>
      <c r="AA156" s="61"/>
      <c r="AB156" s="95"/>
      <c r="AN156" s="98"/>
    </row>
    <row r="157" spans="1:41" s="67" customFormat="1">
      <c r="A157" s="61"/>
      <c r="B157" s="61"/>
      <c r="C157" s="61"/>
      <c r="D157" s="61"/>
      <c r="E157" s="61"/>
      <c r="F157" s="61"/>
      <c r="G157" s="61"/>
      <c r="H157" s="61"/>
      <c r="I157" s="61"/>
      <c r="J157" s="61"/>
      <c r="K157" s="61"/>
      <c r="L157" s="61"/>
      <c r="M157" s="61"/>
      <c r="N157" s="61"/>
      <c r="O157" s="61"/>
      <c r="P157" s="61"/>
      <c r="Q157" s="61"/>
      <c r="R157" s="61"/>
      <c r="S157" s="61"/>
      <c r="T157" s="61"/>
      <c r="U157" s="97"/>
      <c r="V157" s="61"/>
      <c r="W157" s="61"/>
      <c r="X157" s="61"/>
      <c r="Y157" s="61"/>
      <c r="Z157" s="61"/>
      <c r="AA157" s="61"/>
      <c r="AB157" s="95"/>
      <c r="AN157" s="98"/>
    </row>
    <row r="158" spans="1:41" s="67" customFormat="1">
      <c r="A158" s="61"/>
      <c r="B158" s="61"/>
      <c r="C158" s="61"/>
      <c r="D158" s="61"/>
      <c r="E158" s="61"/>
      <c r="F158" s="61"/>
      <c r="G158" s="61"/>
      <c r="H158" s="61"/>
      <c r="I158" s="61"/>
      <c r="J158" s="61"/>
      <c r="K158" s="61"/>
      <c r="L158" s="61"/>
      <c r="M158" s="61"/>
      <c r="N158" s="61"/>
      <c r="O158" s="61"/>
      <c r="P158" s="61"/>
      <c r="Q158" s="61"/>
      <c r="R158" s="61"/>
      <c r="S158" s="61"/>
      <c r="T158" s="61"/>
      <c r="U158" s="100"/>
      <c r="V158" s="61"/>
      <c r="W158" s="61"/>
      <c r="X158" s="61"/>
      <c r="Y158" s="61"/>
      <c r="Z158" s="61"/>
      <c r="AA158" s="61"/>
      <c r="AB158" s="95"/>
      <c r="AN158" s="98"/>
    </row>
    <row r="159" spans="1:41" s="67" customForma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95"/>
      <c r="AN159" s="98"/>
    </row>
    <row r="160" spans="1:41" s="67" customFormat="1">
      <c r="A160" s="61"/>
      <c r="B160" s="61"/>
      <c r="C160" s="61"/>
      <c r="D160" s="61"/>
      <c r="E160" s="61"/>
      <c r="F160" s="61"/>
      <c r="G160" s="61"/>
      <c r="H160" s="61"/>
      <c r="I160" s="61"/>
      <c r="J160" s="61"/>
      <c r="K160" s="61"/>
      <c r="L160" s="61"/>
      <c r="M160" s="61"/>
      <c r="N160" s="61"/>
      <c r="O160" s="61"/>
      <c r="P160" s="61"/>
      <c r="Q160" s="61"/>
      <c r="R160" s="61"/>
      <c r="S160" s="61"/>
      <c r="T160" s="61"/>
      <c r="U160" s="97"/>
      <c r="V160" s="61"/>
      <c r="W160" s="61"/>
      <c r="X160" s="61"/>
      <c r="Y160" s="61"/>
      <c r="Z160" s="61"/>
      <c r="AA160" s="61"/>
      <c r="AB160" s="95"/>
      <c r="AN160" s="98"/>
    </row>
    <row r="161" spans="1:41" s="67" customFormat="1">
      <c r="A161" s="61"/>
      <c r="B161" s="61"/>
      <c r="C161" s="61"/>
      <c r="D161" s="61"/>
      <c r="E161" s="61"/>
      <c r="F161" s="61"/>
      <c r="G161" s="61"/>
      <c r="H161" s="61"/>
      <c r="I161" s="61"/>
      <c r="J161" s="61"/>
      <c r="K161" s="61"/>
      <c r="L161" s="61"/>
      <c r="M161" s="61"/>
      <c r="N161" s="61"/>
      <c r="O161" s="61"/>
      <c r="P161" s="61"/>
      <c r="Q161" s="61"/>
      <c r="R161" s="61"/>
      <c r="S161" s="61"/>
      <c r="T161" s="61"/>
      <c r="U161" s="97"/>
      <c r="V161" s="61"/>
      <c r="W161" s="61"/>
      <c r="X161" s="61"/>
      <c r="Y161" s="61"/>
      <c r="Z161" s="61"/>
      <c r="AA161" s="61"/>
      <c r="AB161" s="95"/>
      <c r="AN161" s="98"/>
    </row>
    <row r="162" spans="1:41" s="67" customFormat="1">
      <c r="A162" s="61"/>
      <c r="B162" s="61"/>
      <c r="C162" s="61"/>
      <c r="D162" s="61"/>
      <c r="E162" s="61"/>
      <c r="F162" s="61"/>
      <c r="G162" s="61"/>
      <c r="H162" s="61"/>
      <c r="I162" s="61"/>
      <c r="J162" s="61"/>
      <c r="K162" s="61"/>
      <c r="L162" s="61"/>
      <c r="M162" s="61"/>
      <c r="N162" s="61"/>
      <c r="O162" s="61"/>
      <c r="P162" s="61"/>
      <c r="Q162" s="61"/>
      <c r="R162" s="61"/>
      <c r="S162" s="61"/>
      <c r="T162" s="61"/>
      <c r="U162" s="97"/>
      <c r="V162" s="61"/>
      <c r="W162" s="61"/>
      <c r="X162" s="61"/>
      <c r="Y162" s="61"/>
      <c r="Z162" s="61"/>
      <c r="AA162" s="61"/>
      <c r="AB162" s="95"/>
      <c r="AN162" s="98"/>
    </row>
    <row r="163" spans="1:41" s="67" customFormat="1">
      <c r="A163" s="61"/>
      <c r="B163" s="61"/>
      <c r="C163" s="61"/>
      <c r="D163" s="61"/>
      <c r="E163" s="61"/>
      <c r="F163" s="61"/>
      <c r="G163" s="61"/>
      <c r="H163" s="61"/>
      <c r="I163" s="61"/>
      <c r="J163" s="61"/>
      <c r="K163" s="61"/>
      <c r="L163" s="61"/>
      <c r="M163" s="61"/>
      <c r="N163" s="61"/>
      <c r="O163" s="61"/>
      <c r="P163" s="61"/>
      <c r="Q163" s="61"/>
      <c r="R163" s="61"/>
      <c r="S163" s="61"/>
      <c r="T163" s="61"/>
      <c r="U163" s="97"/>
      <c r="V163" s="61"/>
      <c r="W163" s="61"/>
      <c r="X163" s="61"/>
      <c r="Y163" s="61"/>
      <c r="Z163" s="61"/>
      <c r="AA163" s="61"/>
      <c r="AB163" s="95"/>
      <c r="AN163" s="98"/>
    </row>
    <row r="164" spans="1:41" s="67" customFormat="1">
      <c r="A164" s="61"/>
      <c r="B164" s="61"/>
      <c r="C164" s="61"/>
      <c r="D164" s="61"/>
      <c r="E164" s="61"/>
      <c r="F164" s="61"/>
      <c r="G164" s="61"/>
      <c r="H164" s="61"/>
      <c r="I164" s="61"/>
      <c r="J164" s="61"/>
      <c r="K164" s="61"/>
      <c r="L164" s="61"/>
      <c r="M164" s="61"/>
      <c r="N164" s="61"/>
      <c r="O164" s="61"/>
      <c r="P164" s="61"/>
      <c r="Q164" s="61"/>
      <c r="R164" s="61"/>
      <c r="S164" s="61"/>
      <c r="T164" s="61"/>
      <c r="U164" s="97"/>
      <c r="V164" s="61"/>
      <c r="W164" s="61"/>
      <c r="X164" s="61"/>
      <c r="Y164" s="61"/>
      <c r="Z164" s="61"/>
      <c r="AA164" s="61"/>
      <c r="AB164" s="95"/>
      <c r="AN164" s="98"/>
    </row>
    <row r="165" spans="1:41" s="67" customFormat="1">
      <c r="A165" s="61"/>
      <c r="B165" s="61"/>
      <c r="C165" s="61"/>
      <c r="D165" s="61"/>
      <c r="E165" s="61"/>
      <c r="F165" s="61"/>
      <c r="G165" s="61"/>
      <c r="H165" s="61"/>
      <c r="I165" s="61"/>
      <c r="J165" s="61"/>
      <c r="K165" s="61"/>
      <c r="L165" s="61"/>
      <c r="M165" s="61"/>
      <c r="N165" s="61"/>
      <c r="O165" s="61"/>
      <c r="P165" s="61"/>
      <c r="Q165" s="61"/>
      <c r="R165" s="61"/>
      <c r="S165" s="61"/>
      <c r="T165" s="61"/>
      <c r="U165" s="100"/>
      <c r="V165" s="61"/>
      <c r="W165" s="61"/>
      <c r="X165" s="61"/>
      <c r="Y165" s="61"/>
      <c r="Z165" s="61"/>
      <c r="AA165" s="61"/>
      <c r="AB165" s="95"/>
      <c r="AN165" s="98"/>
    </row>
    <row r="166" spans="1:41" s="67" customFormat="1">
      <c r="A166" s="61"/>
      <c r="B166" s="61"/>
      <c r="C166" s="61"/>
      <c r="D166" s="61"/>
      <c r="E166" s="61"/>
      <c r="F166" s="61"/>
      <c r="G166" s="61"/>
      <c r="H166" s="61"/>
      <c r="I166" s="61"/>
      <c r="J166" s="61"/>
      <c r="K166" s="61"/>
      <c r="L166" s="61"/>
      <c r="M166" s="61"/>
      <c r="N166" s="61"/>
      <c r="O166" s="61"/>
      <c r="P166" s="61"/>
      <c r="Q166" s="61"/>
      <c r="R166" s="61"/>
      <c r="S166" s="61"/>
      <c r="T166" s="61"/>
      <c r="U166" s="100"/>
      <c r="V166" s="61"/>
      <c r="W166" s="61"/>
      <c r="X166" s="61"/>
      <c r="Y166" s="61"/>
      <c r="Z166" s="61"/>
      <c r="AA166" s="61"/>
      <c r="AB166" s="95"/>
      <c r="AN166" s="98"/>
    </row>
    <row r="167" spans="1:41" s="67" customFormat="1">
      <c r="A167" s="61"/>
      <c r="B167" s="61"/>
      <c r="C167" s="61"/>
      <c r="D167" s="61"/>
      <c r="E167" s="61"/>
      <c r="F167" s="61"/>
      <c r="G167" s="61"/>
      <c r="H167" s="61"/>
      <c r="I167" s="61"/>
      <c r="J167" s="61"/>
      <c r="K167" s="61"/>
      <c r="L167" s="61"/>
      <c r="M167" s="61"/>
      <c r="N167" s="61"/>
      <c r="O167" s="61"/>
      <c r="P167" s="61"/>
      <c r="Q167" s="61"/>
      <c r="R167" s="61"/>
      <c r="S167" s="61"/>
      <c r="T167" s="61"/>
      <c r="U167" s="97"/>
      <c r="V167" s="61"/>
      <c r="W167" s="61"/>
      <c r="X167" s="61"/>
      <c r="Y167" s="61"/>
      <c r="Z167" s="61"/>
      <c r="AA167" s="61"/>
      <c r="AB167" s="95"/>
      <c r="AN167" s="98"/>
    </row>
    <row r="168" spans="1:41" s="67" customFormat="1">
      <c r="A168" s="61"/>
      <c r="B168" s="61"/>
      <c r="C168" s="61"/>
      <c r="D168" s="61"/>
      <c r="E168" s="61"/>
      <c r="F168" s="61"/>
      <c r="G168" s="61"/>
      <c r="H168" s="61"/>
      <c r="I168" s="61"/>
      <c r="J168" s="61"/>
      <c r="K168" s="61"/>
      <c r="L168" s="61"/>
      <c r="M168" s="61"/>
      <c r="N168" s="61"/>
      <c r="O168" s="61"/>
      <c r="P168" s="61"/>
      <c r="Q168" s="61"/>
      <c r="R168" s="61"/>
      <c r="S168" s="61"/>
      <c r="T168" s="61"/>
      <c r="U168" s="100"/>
      <c r="V168" s="61"/>
      <c r="W168" s="61"/>
      <c r="X168" s="61"/>
      <c r="Y168" s="61"/>
      <c r="Z168" s="61"/>
      <c r="AA168" s="61"/>
      <c r="AB168" s="95"/>
      <c r="AN168" s="98"/>
    </row>
    <row r="169" spans="1:41" s="67" customFormat="1">
      <c r="A169" s="61"/>
      <c r="B169" s="61"/>
      <c r="C169" s="61"/>
      <c r="D169" s="61"/>
      <c r="E169" s="61"/>
      <c r="F169" s="61"/>
      <c r="G169" s="61"/>
      <c r="H169" s="61"/>
      <c r="I169" s="61"/>
      <c r="J169" s="61"/>
      <c r="K169" s="61"/>
      <c r="L169" s="61"/>
      <c r="M169" s="61"/>
      <c r="N169" s="61"/>
      <c r="O169" s="61"/>
      <c r="P169" s="61"/>
      <c r="Q169" s="61"/>
      <c r="R169" s="61"/>
      <c r="S169" s="61"/>
      <c r="T169" s="61"/>
      <c r="U169" s="97"/>
      <c r="V169" s="61"/>
      <c r="W169" s="61"/>
      <c r="X169" s="61"/>
      <c r="Y169" s="61"/>
      <c r="Z169" s="61"/>
      <c r="AA169" s="61"/>
      <c r="AB169" s="95"/>
      <c r="AN169" s="98"/>
    </row>
    <row r="170" spans="1:41" s="67" customFormat="1">
      <c r="A170" s="61"/>
      <c r="B170" s="61"/>
      <c r="C170" s="61"/>
      <c r="D170" s="61"/>
      <c r="E170" s="61"/>
      <c r="F170" s="61"/>
      <c r="G170" s="61"/>
      <c r="H170" s="61"/>
      <c r="I170" s="61"/>
      <c r="J170" s="61"/>
      <c r="K170" s="61"/>
      <c r="L170" s="61"/>
      <c r="M170" s="61"/>
      <c r="N170" s="61"/>
      <c r="O170" s="61"/>
      <c r="P170" s="61"/>
      <c r="Q170" s="61"/>
      <c r="R170" s="61"/>
      <c r="S170" s="61"/>
      <c r="T170" s="61"/>
      <c r="U170" s="100"/>
      <c r="V170" s="61"/>
      <c r="W170" s="61"/>
      <c r="X170" s="61"/>
      <c r="Y170" s="61"/>
      <c r="Z170" s="61"/>
      <c r="AA170" s="61"/>
      <c r="AB170" s="95"/>
      <c r="AN170" s="98"/>
    </row>
    <row r="171" spans="1:41" s="67" customFormat="1">
      <c r="A171" s="61"/>
      <c r="B171" s="61"/>
      <c r="C171" s="61"/>
      <c r="D171" s="61"/>
      <c r="E171" s="61"/>
      <c r="F171" s="61"/>
      <c r="G171" s="61"/>
      <c r="H171" s="61"/>
      <c r="I171" s="61"/>
      <c r="J171" s="61"/>
      <c r="K171" s="61"/>
      <c r="L171" s="61"/>
      <c r="M171" s="61"/>
      <c r="N171" s="61"/>
      <c r="O171" s="61"/>
      <c r="P171" s="61"/>
      <c r="Q171" s="61"/>
      <c r="R171" s="61"/>
      <c r="S171" s="61"/>
      <c r="T171" s="61"/>
      <c r="U171" s="97"/>
      <c r="V171" s="61"/>
      <c r="W171" s="61"/>
      <c r="X171" s="61"/>
      <c r="Y171" s="61"/>
      <c r="Z171" s="61"/>
      <c r="AA171" s="61"/>
      <c r="AB171" s="40"/>
      <c r="AC171" s="35"/>
      <c r="AD171" s="35"/>
      <c r="AE171" s="35"/>
      <c r="AF171" s="35"/>
      <c r="AG171" s="35"/>
      <c r="AH171" s="35"/>
      <c r="AI171" s="35"/>
      <c r="AJ171" s="35"/>
      <c r="AK171" s="35"/>
      <c r="AL171" s="35"/>
      <c r="AM171" s="35"/>
      <c r="AN171" s="37"/>
      <c r="AO171" s="35"/>
    </row>
    <row r="172" spans="1:41" s="67" customFormat="1">
      <c r="A172" s="61"/>
      <c r="B172" s="61"/>
      <c r="C172" s="61"/>
      <c r="D172" s="61"/>
      <c r="E172" s="61"/>
      <c r="F172" s="61"/>
      <c r="G172" s="61"/>
      <c r="H172" s="61"/>
      <c r="I172" s="61"/>
      <c r="J172" s="61"/>
      <c r="K172" s="61"/>
      <c r="L172" s="61"/>
      <c r="M172" s="61"/>
      <c r="N172" s="61"/>
      <c r="O172" s="61"/>
      <c r="P172" s="61"/>
      <c r="Q172" s="61"/>
      <c r="R172" s="61"/>
      <c r="S172" s="61"/>
      <c r="T172" s="61"/>
      <c r="U172" s="97"/>
      <c r="V172" s="61"/>
      <c r="W172" s="61"/>
      <c r="X172" s="61"/>
      <c r="Y172" s="61"/>
      <c r="Z172" s="61"/>
      <c r="AA172" s="61"/>
      <c r="AB172" s="40"/>
      <c r="AC172" s="35"/>
      <c r="AD172" s="35"/>
      <c r="AE172" s="35"/>
      <c r="AF172" s="35"/>
      <c r="AG172" s="35"/>
      <c r="AH172" s="35"/>
      <c r="AI172" s="35"/>
      <c r="AJ172" s="35"/>
      <c r="AK172" s="35"/>
      <c r="AL172" s="35"/>
      <c r="AM172" s="35"/>
      <c r="AN172" s="37"/>
      <c r="AO172" s="35"/>
    </row>
    <row r="173" spans="1:41" s="67" customFormat="1">
      <c r="A173" s="61"/>
      <c r="B173" s="61"/>
      <c r="C173" s="61"/>
      <c r="D173" s="61"/>
      <c r="E173" s="61"/>
      <c r="F173" s="61"/>
      <c r="G173" s="61"/>
      <c r="H173" s="61"/>
      <c r="I173" s="61"/>
      <c r="J173" s="61"/>
      <c r="K173" s="61"/>
      <c r="L173" s="61"/>
      <c r="M173" s="61"/>
      <c r="N173" s="61"/>
      <c r="O173" s="61"/>
      <c r="P173" s="61"/>
      <c r="Q173" s="61"/>
      <c r="R173" s="61"/>
      <c r="S173" s="61"/>
      <c r="T173" s="61"/>
      <c r="U173" s="97"/>
      <c r="V173" s="61"/>
      <c r="W173" s="61"/>
      <c r="X173" s="61"/>
      <c r="Y173" s="61"/>
      <c r="Z173" s="61"/>
      <c r="AA173" s="61"/>
      <c r="AB173" s="40"/>
      <c r="AC173" s="35"/>
      <c r="AD173" s="35"/>
      <c r="AE173" s="35"/>
      <c r="AF173" s="35"/>
      <c r="AG173" s="35"/>
      <c r="AH173" s="35"/>
      <c r="AI173" s="35"/>
      <c r="AJ173" s="35"/>
      <c r="AK173" s="35"/>
      <c r="AL173" s="35"/>
      <c r="AM173" s="35"/>
      <c r="AN173" s="37"/>
    </row>
    <row r="174" spans="1:41" s="67" customFormat="1">
      <c r="A174" s="61"/>
      <c r="B174" s="61"/>
      <c r="C174" s="61"/>
      <c r="D174" s="61"/>
      <c r="E174" s="61"/>
      <c r="F174" s="61"/>
      <c r="G174" s="61"/>
      <c r="H174" s="61"/>
      <c r="I174" s="61"/>
      <c r="J174" s="61"/>
      <c r="K174" s="61"/>
      <c r="L174" s="61"/>
      <c r="M174" s="61"/>
      <c r="N174" s="61"/>
      <c r="O174" s="61"/>
      <c r="P174" s="61"/>
      <c r="Q174" s="61"/>
      <c r="R174" s="61"/>
      <c r="S174" s="61"/>
      <c r="T174" s="61"/>
      <c r="U174" s="97"/>
      <c r="V174" s="61"/>
      <c r="W174" s="61"/>
      <c r="X174" s="61"/>
      <c r="Y174" s="61"/>
      <c r="Z174" s="61"/>
      <c r="AA174" s="61"/>
      <c r="AB174" s="95"/>
      <c r="AN174" s="98"/>
    </row>
    <row r="175" spans="1:41" s="67" customFormat="1">
      <c r="A175" s="61"/>
      <c r="B175" s="61"/>
      <c r="C175" s="61"/>
      <c r="D175" s="61"/>
      <c r="E175" s="61"/>
      <c r="F175" s="61"/>
      <c r="G175" s="61"/>
      <c r="H175" s="61"/>
      <c r="I175" s="61"/>
      <c r="J175" s="61"/>
      <c r="K175" s="61"/>
      <c r="L175" s="61"/>
      <c r="M175" s="61"/>
      <c r="N175" s="61"/>
      <c r="O175" s="61"/>
      <c r="P175" s="61"/>
      <c r="Q175" s="61"/>
      <c r="R175" s="61"/>
      <c r="S175" s="61"/>
      <c r="T175" s="61"/>
      <c r="U175" s="97"/>
      <c r="V175" s="61"/>
      <c r="W175" s="61"/>
      <c r="X175" s="61"/>
      <c r="Y175" s="61"/>
      <c r="Z175" s="61"/>
      <c r="AA175" s="61"/>
      <c r="AB175" s="95"/>
      <c r="AN175" s="98"/>
    </row>
    <row r="176" spans="1:41" s="67" customForma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95"/>
      <c r="AN176" s="98"/>
    </row>
    <row r="177" spans="1:41" s="67" customFormat="1">
      <c r="A177" s="61"/>
      <c r="B177" s="61"/>
      <c r="C177" s="61"/>
      <c r="D177" s="61"/>
      <c r="E177" s="61"/>
      <c r="F177" s="61"/>
      <c r="G177" s="61"/>
      <c r="H177" s="61"/>
      <c r="I177" s="61"/>
      <c r="J177" s="61"/>
      <c r="K177" s="61"/>
      <c r="L177" s="61"/>
      <c r="M177" s="61"/>
      <c r="N177" s="61"/>
      <c r="O177" s="61"/>
      <c r="P177" s="61"/>
      <c r="Q177" s="61"/>
      <c r="R177" s="61"/>
      <c r="S177" s="61"/>
      <c r="T177" s="61"/>
      <c r="U177" s="99"/>
      <c r="V177" s="61"/>
      <c r="W177" s="61"/>
      <c r="X177" s="61"/>
      <c r="Y177" s="61"/>
      <c r="Z177" s="61"/>
      <c r="AA177" s="61"/>
      <c r="AB177" s="95"/>
      <c r="AN177" s="98"/>
    </row>
    <row r="178" spans="1:41" s="67" customFormat="1">
      <c r="A178" s="61"/>
      <c r="B178" s="61"/>
      <c r="C178" s="61"/>
      <c r="D178" s="61"/>
      <c r="E178" s="61"/>
      <c r="F178" s="61"/>
      <c r="G178" s="61"/>
      <c r="H178" s="61"/>
      <c r="I178" s="61"/>
      <c r="J178" s="61"/>
      <c r="K178" s="61"/>
      <c r="L178" s="61"/>
      <c r="M178" s="61"/>
      <c r="N178" s="61"/>
      <c r="O178" s="61"/>
      <c r="P178" s="61"/>
      <c r="Q178" s="61"/>
      <c r="R178" s="61"/>
      <c r="S178" s="61"/>
      <c r="T178" s="61"/>
      <c r="U178" s="99"/>
      <c r="V178" s="61"/>
      <c r="W178" s="61"/>
      <c r="X178" s="61"/>
      <c r="Y178" s="61"/>
      <c r="Z178" s="61"/>
      <c r="AA178" s="61"/>
      <c r="AB178" s="95"/>
      <c r="AN178" s="98"/>
    </row>
    <row r="179" spans="1:41" s="67" customFormat="1">
      <c r="A179" s="61"/>
      <c r="B179" s="61"/>
      <c r="C179" s="61"/>
      <c r="D179" s="61"/>
      <c r="E179" s="61"/>
      <c r="F179" s="61"/>
      <c r="G179" s="61"/>
      <c r="H179" s="61"/>
      <c r="I179" s="61"/>
      <c r="J179" s="61"/>
      <c r="K179" s="61"/>
      <c r="L179" s="61"/>
      <c r="M179" s="61"/>
      <c r="N179" s="61"/>
      <c r="O179" s="61"/>
      <c r="P179" s="61"/>
      <c r="Q179" s="61"/>
      <c r="R179" s="61"/>
      <c r="S179" s="61"/>
      <c r="T179" s="61"/>
      <c r="U179" s="100"/>
      <c r="V179" s="61"/>
      <c r="W179" s="61"/>
      <c r="X179" s="61"/>
      <c r="Y179" s="61"/>
      <c r="Z179" s="61"/>
      <c r="AA179" s="61"/>
      <c r="AB179" s="95"/>
      <c r="AN179" s="98"/>
    </row>
    <row r="180" spans="1:41" s="67" customFormat="1">
      <c r="A180" s="61"/>
      <c r="B180" s="61"/>
      <c r="C180" s="61"/>
      <c r="D180" s="61"/>
      <c r="E180" s="61"/>
      <c r="F180" s="61"/>
      <c r="G180" s="61"/>
      <c r="H180" s="61"/>
      <c r="I180" s="61"/>
      <c r="J180" s="61"/>
      <c r="K180" s="61"/>
      <c r="L180" s="61"/>
      <c r="M180" s="61"/>
      <c r="N180" s="61"/>
      <c r="O180" s="61"/>
      <c r="P180" s="61"/>
      <c r="Q180" s="61"/>
      <c r="R180" s="61"/>
      <c r="S180" s="61"/>
      <c r="T180" s="61"/>
      <c r="U180" s="97"/>
      <c r="V180" s="61"/>
      <c r="W180" s="61"/>
      <c r="X180" s="61"/>
      <c r="Y180" s="61"/>
      <c r="Z180" s="61"/>
      <c r="AA180" s="61"/>
      <c r="AB180" s="95"/>
      <c r="AN180" s="98"/>
    </row>
    <row r="181" spans="1:41" s="67" customFormat="1">
      <c r="A181" s="61"/>
      <c r="B181" s="61"/>
      <c r="C181" s="61"/>
      <c r="D181" s="61"/>
      <c r="E181" s="61"/>
      <c r="F181" s="61"/>
      <c r="G181" s="61"/>
      <c r="H181" s="61"/>
      <c r="I181" s="61"/>
      <c r="J181" s="61"/>
      <c r="K181" s="61"/>
      <c r="L181" s="61"/>
      <c r="M181" s="61"/>
      <c r="N181" s="61"/>
      <c r="O181" s="61"/>
      <c r="P181" s="61"/>
      <c r="Q181" s="61"/>
      <c r="R181" s="61"/>
      <c r="S181" s="61"/>
      <c r="T181" s="61"/>
      <c r="U181" s="97"/>
      <c r="V181" s="61"/>
      <c r="W181" s="61"/>
      <c r="X181" s="61"/>
      <c r="Y181" s="61"/>
      <c r="Z181" s="61"/>
      <c r="AA181" s="61"/>
      <c r="AB181" s="95"/>
      <c r="AN181" s="98"/>
    </row>
    <row r="182" spans="1:41" s="67" customForma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95"/>
      <c r="AN182" s="98"/>
    </row>
    <row r="183" spans="1:41" s="67" customFormat="1">
      <c r="A183" s="61"/>
      <c r="B183" s="61"/>
      <c r="C183" s="61"/>
      <c r="D183" s="61"/>
      <c r="E183" s="61"/>
      <c r="F183" s="61"/>
      <c r="G183" s="61"/>
      <c r="H183" s="61"/>
      <c r="I183" s="61"/>
      <c r="J183" s="61"/>
      <c r="K183" s="61"/>
      <c r="L183" s="61"/>
      <c r="M183" s="61"/>
      <c r="N183" s="61"/>
      <c r="O183" s="61"/>
      <c r="P183" s="61"/>
      <c r="Q183" s="61"/>
      <c r="R183" s="61"/>
      <c r="S183" s="61"/>
      <c r="T183" s="61"/>
      <c r="U183" s="97"/>
      <c r="V183" s="61"/>
      <c r="W183" s="61"/>
      <c r="X183" s="61"/>
      <c r="Y183" s="61"/>
      <c r="Z183" s="61"/>
      <c r="AA183" s="61"/>
      <c r="AB183" s="40"/>
      <c r="AC183" s="35"/>
      <c r="AD183" s="35"/>
      <c r="AE183" s="35"/>
      <c r="AF183" s="35"/>
      <c r="AG183" s="35"/>
      <c r="AH183" s="35"/>
      <c r="AI183" s="35"/>
      <c r="AJ183" s="35"/>
      <c r="AK183" s="35"/>
      <c r="AL183" s="35"/>
      <c r="AM183" s="35"/>
      <c r="AN183" s="37"/>
      <c r="AO183" s="35"/>
    </row>
    <row r="184" spans="1:41" s="67" customFormat="1">
      <c r="A184" s="61"/>
      <c r="B184" s="61"/>
      <c r="C184" s="61"/>
      <c r="D184" s="61"/>
      <c r="E184" s="61"/>
      <c r="F184" s="61"/>
      <c r="G184" s="61"/>
      <c r="H184" s="61"/>
      <c r="I184" s="61"/>
      <c r="J184" s="61"/>
      <c r="K184" s="61"/>
      <c r="L184" s="61"/>
      <c r="M184" s="61"/>
      <c r="N184" s="61"/>
      <c r="O184" s="61"/>
      <c r="P184" s="61"/>
      <c r="Q184" s="61"/>
      <c r="R184" s="61"/>
      <c r="S184" s="61"/>
      <c r="T184" s="61"/>
      <c r="U184" s="97"/>
      <c r="V184" s="61"/>
      <c r="W184" s="61"/>
      <c r="X184" s="61"/>
      <c r="Y184" s="61"/>
      <c r="Z184" s="61"/>
      <c r="AA184" s="61"/>
      <c r="AB184" s="40"/>
      <c r="AC184" s="35"/>
      <c r="AD184" s="35"/>
      <c r="AE184" s="35"/>
      <c r="AF184" s="35"/>
      <c r="AG184" s="35"/>
      <c r="AH184" s="35"/>
      <c r="AI184" s="35"/>
      <c r="AJ184" s="35"/>
      <c r="AK184" s="35"/>
      <c r="AL184" s="35"/>
      <c r="AM184" s="35"/>
      <c r="AN184" s="37"/>
      <c r="AO184" s="35"/>
    </row>
    <row r="185" spans="1:41" s="67" customFormat="1">
      <c r="A185" s="61"/>
      <c r="B185" s="61"/>
      <c r="C185" s="61"/>
      <c r="D185" s="61"/>
      <c r="E185" s="61"/>
      <c r="F185" s="61"/>
      <c r="G185" s="61"/>
      <c r="H185" s="61"/>
      <c r="I185" s="61"/>
      <c r="J185" s="61"/>
      <c r="K185" s="61"/>
      <c r="L185" s="61"/>
      <c r="M185" s="61"/>
      <c r="N185" s="61"/>
      <c r="O185" s="61"/>
      <c r="P185" s="61"/>
      <c r="Q185" s="61"/>
      <c r="R185" s="61"/>
      <c r="S185" s="61"/>
      <c r="T185" s="61"/>
      <c r="U185" s="97"/>
      <c r="V185" s="61"/>
      <c r="W185" s="61"/>
      <c r="X185" s="61"/>
      <c r="Y185" s="61"/>
      <c r="Z185" s="61"/>
      <c r="AA185" s="61"/>
      <c r="AB185" s="95"/>
      <c r="AN185" s="98"/>
    </row>
    <row r="186" spans="1:41" s="67" customFormat="1">
      <c r="A186" s="61"/>
      <c r="B186" s="61"/>
      <c r="C186" s="61"/>
      <c r="D186" s="61"/>
      <c r="E186" s="61"/>
      <c r="F186" s="61"/>
      <c r="G186" s="61"/>
      <c r="H186" s="61"/>
      <c r="I186" s="61"/>
      <c r="J186" s="61"/>
      <c r="K186" s="61"/>
      <c r="L186" s="61"/>
      <c r="M186" s="61"/>
      <c r="N186" s="61"/>
      <c r="O186" s="61"/>
      <c r="P186" s="61"/>
      <c r="Q186" s="61"/>
      <c r="R186" s="61"/>
      <c r="S186" s="61"/>
      <c r="T186" s="61"/>
      <c r="U186" s="100"/>
      <c r="V186" s="61"/>
      <c r="W186" s="61"/>
      <c r="X186" s="61"/>
      <c r="Y186" s="61"/>
      <c r="Z186" s="61"/>
      <c r="AA186" s="61"/>
      <c r="AB186" s="95"/>
      <c r="AN186" s="98"/>
    </row>
    <row r="187" spans="1:41" s="67" customForma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95"/>
      <c r="AN187" s="98"/>
    </row>
    <row r="188" spans="1:41" s="67" customFormat="1">
      <c r="A188" s="61"/>
      <c r="B188" s="61"/>
      <c r="C188" s="61"/>
      <c r="D188" s="61"/>
      <c r="E188" s="61"/>
      <c r="F188" s="61"/>
      <c r="G188" s="61"/>
      <c r="H188" s="61"/>
      <c r="I188" s="61"/>
      <c r="J188" s="61"/>
      <c r="K188" s="61"/>
      <c r="L188" s="61"/>
      <c r="M188" s="61"/>
      <c r="N188" s="61"/>
      <c r="O188" s="61"/>
      <c r="P188" s="61"/>
      <c r="Q188" s="61"/>
      <c r="R188" s="61"/>
      <c r="S188" s="61"/>
      <c r="T188" s="61"/>
      <c r="U188" s="97"/>
      <c r="V188" s="61"/>
      <c r="W188" s="61"/>
      <c r="X188" s="61"/>
      <c r="Y188" s="61"/>
      <c r="Z188" s="61"/>
      <c r="AA188" s="61"/>
      <c r="AB188" s="95"/>
      <c r="AN188" s="98"/>
    </row>
    <row r="189" spans="1:41" s="67" customFormat="1">
      <c r="A189" s="61"/>
      <c r="B189" s="61"/>
      <c r="C189" s="61"/>
      <c r="D189" s="61"/>
      <c r="E189" s="61"/>
      <c r="F189" s="61"/>
      <c r="G189" s="61"/>
      <c r="H189" s="61"/>
      <c r="I189" s="61"/>
      <c r="J189" s="61"/>
      <c r="K189" s="61"/>
      <c r="L189" s="61"/>
      <c r="M189" s="61"/>
      <c r="N189" s="61"/>
      <c r="O189" s="61"/>
      <c r="P189" s="61"/>
      <c r="Q189" s="61"/>
      <c r="R189" s="61"/>
      <c r="S189" s="61"/>
      <c r="T189" s="61"/>
      <c r="U189" s="97"/>
      <c r="V189" s="61"/>
      <c r="W189" s="61"/>
      <c r="X189" s="61"/>
      <c r="Y189" s="61"/>
      <c r="Z189" s="61"/>
      <c r="AA189" s="61"/>
      <c r="AB189" s="95"/>
      <c r="AN189" s="98"/>
    </row>
    <row r="190" spans="1:41" s="67" customFormat="1">
      <c r="A190" s="61"/>
      <c r="B190" s="61"/>
      <c r="C190" s="61"/>
      <c r="D190" s="61"/>
      <c r="E190" s="61"/>
      <c r="F190" s="61"/>
      <c r="G190" s="61"/>
      <c r="H190" s="61"/>
      <c r="I190" s="61"/>
      <c r="J190" s="61"/>
      <c r="K190" s="61"/>
      <c r="L190" s="61"/>
      <c r="M190" s="61"/>
      <c r="N190" s="61"/>
      <c r="O190" s="61"/>
      <c r="P190" s="61"/>
      <c r="Q190" s="61"/>
      <c r="R190" s="61"/>
      <c r="S190" s="61"/>
      <c r="T190" s="61"/>
      <c r="U190" s="97"/>
      <c r="V190" s="61"/>
      <c r="W190" s="61"/>
      <c r="X190" s="61"/>
      <c r="Y190" s="61"/>
      <c r="Z190" s="61"/>
      <c r="AA190" s="61"/>
      <c r="AB190" s="95"/>
      <c r="AN190" s="98"/>
    </row>
    <row r="191" spans="1:41" s="67" customFormat="1">
      <c r="A191" s="61"/>
      <c r="B191" s="61"/>
      <c r="C191" s="61"/>
      <c r="D191" s="61"/>
      <c r="E191" s="61"/>
      <c r="F191" s="61"/>
      <c r="G191" s="61"/>
      <c r="H191" s="61"/>
      <c r="I191" s="61"/>
      <c r="J191" s="61"/>
      <c r="K191" s="61"/>
      <c r="L191" s="61"/>
      <c r="M191" s="61"/>
      <c r="N191" s="61"/>
      <c r="O191" s="61"/>
      <c r="P191" s="61"/>
      <c r="Q191" s="61"/>
      <c r="R191" s="61"/>
      <c r="S191" s="61"/>
      <c r="T191" s="61"/>
      <c r="U191" s="97"/>
      <c r="V191" s="61"/>
      <c r="W191" s="61"/>
      <c r="X191" s="61"/>
      <c r="Y191" s="61"/>
      <c r="Z191" s="61"/>
      <c r="AA191" s="61"/>
      <c r="AB191" s="95"/>
      <c r="AN191" s="98"/>
    </row>
    <row r="192" spans="1:41" s="67" customFormat="1">
      <c r="A192" s="61"/>
      <c r="B192" s="61"/>
      <c r="C192" s="61"/>
      <c r="D192" s="61"/>
      <c r="E192" s="61"/>
      <c r="F192" s="61"/>
      <c r="G192" s="61"/>
      <c r="H192" s="61"/>
      <c r="I192" s="61"/>
      <c r="J192" s="61"/>
      <c r="K192" s="61"/>
      <c r="L192" s="61"/>
      <c r="M192" s="61"/>
      <c r="N192" s="61"/>
      <c r="O192" s="61"/>
      <c r="P192" s="61"/>
      <c r="Q192" s="61"/>
      <c r="R192" s="61"/>
      <c r="S192" s="61"/>
      <c r="T192" s="61"/>
      <c r="U192" s="97"/>
      <c r="V192" s="61"/>
      <c r="W192" s="61"/>
      <c r="X192" s="61"/>
      <c r="Y192" s="61"/>
      <c r="Z192" s="61"/>
      <c r="AA192" s="61"/>
      <c r="AB192" s="95"/>
      <c r="AN192" s="98"/>
    </row>
    <row r="193" spans="1:40" s="67" customFormat="1">
      <c r="A193" s="61"/>
      <c r="B193" s="61"/>
      <c r="C193" s="61"/>
      <c r="D193" s="61"/>
      <c r="E193" s="61"/>
      <c r="F193" s="61"/>
      <c r="G193" s="61"/>
      <c r="H193" s="61"/>
      <c r="I193" s="61"/>
      <c r="J193" s="61"/>
      <c r="K193" s="61"/>
      <c r="L193" s="61"/>
      <c r="M193" s="61"/>
      <c r="N193" s="61"/>
      <c r="O193" s="61"/>
      <c r="P193" s="61"/>
      <c r="Q193" s="61"/>
      <c r="R193" s="61"/>
      <c r="S193" s="61"/>
      <c r="T193" s="61"/>
      <c r="U193" s="97"/>
      <c r="V193" s="61"/>
      <c r="W193" s="61"/>
      <c r="X193" s="61"/>
      <c r="Y193" s="61"/>
      <c r="Z193" s="61"/>
      <c r="AA193" s="61"/>
      <c r="AB193" s="95"/>
      <c r="AN193" s="98"/>
    </row>
    <row r="194" spans="1:40" s="67" customFormat="1">
      <c r="A194" s="61"/>
      <c r="B194" s="61"/>
      <c r="C194" s="61"/>
      <c r="D194" s="61"/>
      <c r="E194" s="61"/>
      <c r="F194" s="61"/>
      <c r="G194" s="61"/>
      <c r="H194" s="61"/>
      <c r="I194" s="61"/>
      <c r="J194" s="61"/>
      <c r="K194" s="61"/>
      <c r="L194" s="61"/>
      <c r="M194" s="61"/>
      <c r="N194" s="61"/>
      <c r="O194" s="61"/>
      <c r="P194" s="61"/>
      <c r="Q194" s="61"/>
      <c r="R194" s="61"/>
      <c r="S194" s="61"/>
      <c r="T194" s="61"/>
      <c r="U194" s="97"/>
      <c r="V194" s="61"/>
      <c r="W194" s="61"/>
      <c r="X194" s="61"/>
      <c r="Y194" s="61"/>
      <c r="Z194" s="61"/>
      <c r="AA194" s="61"/>
      <c r="AB194" s="95"/>
      <c r="AN194" s="98"/>
    </row>
    <row r="195" spans="1:40" s="67" customFormat="1">
      <c r="A195" s="61"/>
      <c r="B195" s="61"/>
      <c r="C195" s="61"/>
      <c r="D195" s="61"/>
      <c r="E195" s="61"/>
      <c r="F195" s="61"/>
      <c r="G195" s="61"/>
      <c r="H195" s="61"/>
      <c r="I195" s="61"/>
      <c r="J195" s="61"/>
      <c r="K195" s="61"/>
      <c r="L195" s="61"/>
      <c r="M195" s="61"/>
      <c r="N195" s="61"/>
      <c r="O195" s="61"/>
      <c r="P195" s="61"/>
      <c r="Q195" s="61"/>
      <c r="R195" s="61"/>
      <c r="S195" s="61"/>
      <c r="T195" s="61"/>
      <c r="U195" s="97"/>
      <c r="V195" s="61"/>
      <c r="W195" s="61"/>
      <c r="X195" s="61"/>
      <c r="Y195" s="61"/>
      <c r="Z195" s="61"/>
      <c r="AA195" s="61"/>
      <c r="AB195" s="95"/>
      <c r="AN195" s="98"/>
    </row>
    <row r="196" spans="1:40" s="67" customFormat="1">
      <c r="A196" s="61"/>
      <c r="B196" s="61"/>
      <c r="C196" s="61"/>
      <c r="D196" s="61"/>
      <c r="E196" s="61"/>
      <c r="F196" s="61"/>
      <c r="G196" s="61"/>
      <c r="H196" s="61"/>
      <c r="I196" s="61"/>
      <c r="J196" s="61"/>
      <c r="K196" s="61"/>
      <c r="L196" s="61"/>
      <c r="M196" s="61"/>
      <c r="N196" s="61"/>
      <c r="O196" s="61"/>
      <c r="P196" s="61"/>
      <c r="Q196" s="61"/>
      <c r="R196" s="61"/>
      <c r="S196" s="61"/>
      <c r="T196" s="61"/>
      <c r="U196" s="97"/>
      <c r="V196" s="61"/>
      <c r="W196" s="61"/>
      <c r="X196" s="61"/>
      <c r="Y196" s="61"/>
      <c r="Z196" s="61"/>
      <c r="AA196" s="61"/>
      <c r="AB196" s="95"/>
      <c r="AN196" s="98"/>
    </row>
  </sheetData>
  <autoFilter ref="A2:AO200"/>
  <sortState ref="A3:AO74">
    <sortCondition ref="H3:H74"/>
  </sortState>
  <mergeCells count="3">
    <mergeCell ref="A1:H1"/>
    <mergeCell ref="AC1:AI1"/>
    <mergeCell ref="AN1:AN2"/>
  </mergeCells>
  <pageMargins left="0.7" right="0.7" top="0.78740157499999996" bottom="0.78740157499999996" header="0.3" footer="0.3"/>
  <legacyDrawing r:id="rId1"/>
</worksheet>
</file>

<file path=xl/worksheets/sheet27.xml><?xml version="1.0" encoding="utf-8"?>
<worksheet xmlns="http://schemas.openxmlformats.org/spreadsheetml/2006/main" xmlns:r="http://schemas.openxmlformats.org/officeDocument/2006/relationships">
  <dimension ref="A1:AO389"/>
  <sheetViews>
    <sheetView zoomScale="85" zoomScaleNormal="85" workbookViewId="0">
      <selection sqref="A1:H1"/>
    </sheetView>
  </sheetViews>
  <sheetFormatPr defaultColWidth="11.5546875" defaultRowHeight="14.4"/>
  <cols>
    <col min="1" max="1" width="3.33203125" customWidth="1"/>
    <col min="2" max="2" width="5.33203125" customWidth="1"/>
    <col min="3" max="3" width="5.5546875" customWidth="1"/>
    <col min="4" max="4" width="9.88671875" bestFit="1" customWidth="1"/>
    <col min="5" max="5" width="7.88671875" customWidth="1"/>
    <col min="6" max="6" width="3.6640625" customWidth="1"/>
    <col min="7" max="8" width="18.109375" customWidth="1"/>
    <col min="9" max="9" width="14.5546875" customWidth="1"/>
    <col min="10" max="10" width="9.6640625" customWidth="1"/>
    <col min="11" max="11" width="8.109375" customWidth="1"/>
    <col min="12" max="12" width="5.109375" customWidth="1"/>
    <col min="13" max="13" width="5.5546875" customWidth="1"/>
    <col min="14" max="16" width="11.44140625" customWidth="1"/>
    <col min="17" max="17" width="6.109375" customWidth="1"/>
    <col min="18" max="18" width="6.44140625" customWidth="1"/>
    <col min="19" max="19" width="6.44140625" style="20" customWidth="1"/>
    <col min="20" max="27" width="11.44140625" style="20" customWidth="1"/>
    <col min="28" max="28" width="4.6640625" style="12" customWidth="1"/>
    <col min="29" max="29" width="15.88671875" style="20" customWidth="1"/>
    <col min="30" max="30" width="34.5546875" style="20" customWidth="1"/>
    <col min="31" max="31" width="6" style="20" customWidth="1"/>
    <col min="32" max="32" width="10.88671875" style="20" customWidth="1"/>
    <col min="33" max="33" width="4.33203125" style="20" customWidth="1"/>
    <col min="34" max="34" width="10.88671875" style="20" customWidth="1"/>
    <col min="35" max="35" width="4" style="20" customWidth="1"/>
    <col min="36" max="39" width="10.88671875" style="20" customWidth="1"/>
    <col min="40" max="40" width="13.6640625" style="8" customWidth="1"/>
  </cols>
  <sheetData>
    <row r="1" spans="1:41" ht="18.75" customHeight="1">
      <c r="A1" s="137"/>
      <c r="B1" s="137"/>
      <c r="C1" s="137"/>
      <c r="D1" s="137"/>
      <c r="E1" s="137"/>
      <c r="F1" s="137"/>
      <c r="G1" s="137"/>
      <c r="H1" s="137"/>
      <c r="I1" s="39"/>
      <c r="J1" s="39"/>
      <c r="K1" s="39"/>
      <c r="L1" s="39"/>
      <c r="M1" s="39"/>
      <c r="N1" s="39"/>
      <c r="O1" s="39"/>
      <c r="P1" s="39"/>
      <c r="Q1" s="39"/>
      <c r="R1" s="39"/>
      <c r="S1" s="39"/>
      <c r="T1" s="39"/>
      <c r="U1" s="39"/>
      <c r="V1" s="39"/>
      <c r="W1" s="39"/>
      <c r="X1" s="39"/>
      <c r="Y1" s="39"/>
      <c r="Z1" s="39"/>
      <c r="AA1" s="39"/>
      <c r="AB1" s="9"/>
      <c r="AC1" s="138" t="s">
        <v>464</v>
      </c>
      <c r="AD1" s="138"/>
      <c r="AE1" s="138"/>
      <c r="AF1" s="138"/>
      <c r="AG1" s="138"/>
      <c r="AH1" s="138"/>
      <c r="AI1" s="138"/>
      <c r="AJ1" s="116"/>
      <c r="AK1" s="116"/>
      <c r="AL1" s="116"/>
      <c r="AM1" s="116"/>
      <c r="AN1" s="139" t="s">
        <v>6986</v>
      </c>
    </row>
    <row r="2" spans="1:41" ht="66">
      <c r="A2" s="6" t="s">
        <v>430</v>
      </c>
      <c r="B2" s="6" t="s">
        <v>431</v>
      </c>
      <c r="C2" s="6" t="s">
        <v>432</v>
      </c>
      <c r="D2" s="6" t="s">
        <v>433</v>
      </c>
      <c r="E2" s="6" t="s">
        <v>434</v>
      </c>
      <c r="F2" s="6" t="s">
        <v>435</v>
      </c>
      <c r="G2" s="6" t="s">
        <v>436</v>
      </c>
      <c r="H2" s="6" t="s">
        <v>437</v>
      </c>
      <c r="I2" s="6" t="s">
        <v>438</v>
      </c>
      <c r="J2" s="6" t="s">
        <v>439</v>
      </c>
      <c r="K2" s="6" t="s">
        <v>440</v>
      </c>
      <c r="L2" s="6" t="s">
        <v>441</v>
      </c>
      <c r="M2" s="6" t="s">
        <v>442</v>
      </c>
      <c r="N2" s="6" t="s">
        <v>443</v>
      </c>
      <c r="O2" s="6" t="s">
        <v>444</v>
      </c>
      <c r="P2" s="6" t="s">
        <v>445</v>
      </c>
      <c r="Q2" s="6" t="s">
        <v>446</v>
      </c>
      <c r="R2" s="6" t="s">
        <v>447</v>
      </c>
      <c r="S2" s="6" t="s">
        <v>448</v>
      </c>
      <c r="T2" s="6" t="s">
        <v>449</v>
      </c>
      <c r="U2" s="6" t="s">
        <v>450</v>
      </c>
      <c r="V2" s="6" t="s">
        <v>451</v>
      </c>
      <c r="W2" s="6" t="s">
        <v>452</v>
      </c>
      <c r="X2" s="6" t="s">
        <v>453</v>
      </c>
      <c r="Y2" s="60" t="s">
        <v>454</v>
      </c>
      <c r="Z2" s="6" t="s">
        <v>455</v>
      </c>
      <c r="AA2" s="6" t="s">
        <v>456</v>
      </c>
      <c r="AB2" s="9" t="s">
        <v>6012</v>
      </c>
      <c r="AC2" s="7" t="s">
        <v>457</v>
      </c>
      <c r="AD2" s="7" t="s">
        <v>458</v>
      </c>
      <c r="AE2" s="7" t="s">
        <v>459</v>
      </c>
      <c r="AF2" s="7" t="s">
        <v>460</v>
      </c>
      <c r="AG2" s="7" t="s">
        <v>461</v>
      </c>
      <c r="AH2" s="7" t="s">
        <v>462</v>
      </c>
      <c r="AI2" s="7" t="s">
        <v>463</v>
      </c>
      <c r="AJ2" s="92" t="s">
        <v>6008</v>
      </c>
      <c r="AK2" s="92" t="s">
        <v>6009</v>
      </c>
      <c r="AL2" s="92" t="s">
        <v>6010</v>
      </c>
      <c r="AM2" s="92" t="s">
        <v>6011</v>
      </c>
      <c r="AN2" s="139"/>
    </row>
    <row r="3" spans="1:41" s="24" customFormat="1">
      <c r="A3" s="4" t="s">
        <v>9801</v>
      </c>
      <c r="B3" s="4">
        <v>2012</v>
      </c>
      <c r="C3" s="4" t="s">
        <v>11825</v>
      </c>
      <c r="D3" s="4" t="s">
        <v>11826</v>
      </c>
      <c r="E3" s="16" t="s">
        <v>3</v>
      </c>
      <c r="F3" s="4">
        <v>1</v>
      </c>
      <c r="G3" s="4" t="s">
        <v>11827</v>
      </c>
      <c r="H3" s="4" t="s">
        <v>11828</v>
      </c>
      <c r="I3" s="4" t="s">
        <v>6</v>
      </c>
      <c r="J3" s="4" t="s">
        <v>15</v>
      </c>
      <c r="K3" s="4">
        <v>10000</v>
      </c>
      <c r="L3" s="4" t="s">
        <v>8</v>
      </c>
      <c r="M3" s="4">
        <v>12304.6</v>
      </c>
      <c r="N3" s="4">
        <v>241305</v>
      </c>
      <c r="O3" s="4">
        <v>768</v>
      </c>
      <c r="P3" s="4">
        <v>0</v>
      </c>
      <c r="Q3" s="4">
        <v>0</v>
      </c>
      <c r="R3" s="4">
        <v>35138</v>
      </c>
      <c r="S3" s="16">
        <v>39155</v>
      </c>
      <c r="T3" s="16">
        <v>775</v>
      </c>
      <c r="U3" s="16"/>
      <c r="V3" s="16"/>
      <c r="W3" s="16"/>
      <c r="X3" s="16"/>
      <c r="Y3" s="16"/>
      <c r="Z3" s="16"/>
      <c r="AA3" s="16"/>
      <c r="AB3" s="28" t="str">
        <f>[1]UK!B$4576</f>
        <v>5.(d)</v>
      </c>
      <c r="AC3" s="31" t="str">
        <f>[1]UK!C$4576</f>
        <v>Drax Group Plc</v>
      </c>
      <c r="AD3" s="31" t="str">
        <f>[1]UK!D$4576</f>
        <v>Drax Power Limited</v>
      </c>
      <c r="AE3" s="31">
        <f>[1]UK!E$4576</f>
        <v>13777</v>
      </c>
      <c r="AF3" s="31" t="str">
        <f>[1]UK!F$4576</f>
        <v>Barlow Mound Ash Disposal Site</v>
      </c>
      <c r="AG3" s="31" t="str">
        <f>[1]UK!G$4576</f>
        <v>--</v>
      </c>
      <c r="AH3" s="31" t="str">
        <f>[1]UK!H$4576</f>
        <v>SELBY</v>
      </c>
      <c r="AI3" s="31" t="str">
        <f>[1]UK!I$4576</f>
        <v>YO8 8PQ</v>
      </c>
      <c r="AJ3" s="31">
        <f>[1]UK!J$4576</f>
        <v>42100</v>
      </c>
      <c r="AK3" s="31">
        <f>[1]UK!K$4576</f>
        <v>36500</v>
      </c>
      <c r="AL3" s="31">
        <f>[1]UK!L$4576</f>
        <v>797</v>
      </c>
      <c r="AM3" s="31">
        <f>[1]UK!M$4576</f>
        <v>23900</v>
      </c>
      <c r="AN3" s="42" t="s">
        <v>809</v>
      </c>
      <c r="AO3" s="31"/>
    </row>
    <row r="4" spans="1:41" s="24" customFormat="1">
      <c r="A4" s="4" t="s">
        <v>9801</v>
      </c>
      <c r="B4" s="4">
        <v>2012</v>
      </c>
      <c r="C4" s="4" t="s">
        <v>11829</v>
      </c>
      <c r="D4" s="4" t="s">
        <v>11830</v>
      </c>
      <c r="E4" s="16" t="s">
        <v>11</v>
      </c>
      <c r="F4" s="4">
        <v>2</v>
      </c>
      <c r="G4" s="4" t="s">
        <v>11831</v>
      </c>
      <c r="H4" s="4" t="s">
        <v>11828</v>
      </c>
      <c r="I4" s="4" t="s">
        <v>6</v>
      </c>
      <c r="J4" s="4" t="s">
        <v>476</v>
      </c>
      <c r="K4" s="4">
        <v>5392</v>
      </c>
      <c r="L4" s="4" t="s">
        <v>8</v>
      </c>
      <c r="M4" s="4">
        <v>308</v>
      </c>
      <c r="N4" s="4">
        <v>109669</v>
      </c>
      <c r="O4" s="4">
        <v>541</v>
      </c>
      <c r="P4" s="4">
        <v>0</v>
      </c>
      <c r="Q4" s="4">
        <v>0</v>
      </c>
      <c r="R4" s="4">
        <v>15710</v>
      </c>
      <c r="S4" s="16">
        <v>14931</v>
      </c>
      <c r="T4" s="16">
        <v>747</v>
      </c>
      <c r="U4" s="16"/>
      <c r="V4" s="16"/>
      <c r="W4" s="16"/>
      <c r="X4" s="16"/>
      <c r="Y4" s="16"/>
      <c r="Z4" s="16"/>
      <c r="AA4" s="16"/>
      <c r="AB4" s="28" t="str">
        <f>[1]UK!B$2190</f>
        <v>1.(c)</v>
      </c>
      <c r="AC4" s="31" t="str">
        <f>[1]UK!C$2190</f>
        <v>LAKE ACQUISITIONS LIMITED</v>
      </c>
      <c r="AD4" s="31" t="str">
        <f>[1]UK!D$2190</f>
        <v>Eggborough Power Ltd, Eggborough Power Station</v>
      </c>
      <c r="AE4" s="31">
        <f>[1]UK!E$2190</f>
        <v>31723</v>
      </c>
      <c r="AF4" s="31" t="str">
        <f>[1]UK!F$2190</f>
        <v>Doncaster Road, Eggborough</v>
      </c>
      <c r="AG4" s="31" t="str">
        <f>[1]UK!G$2190</f>
        <v>--</v>
      </c>
      <c r="AH4" s="31" t="str">
        <f>[1]UK!H$2190</f>
        <v>Goole</v>
      </c>
      <c r="AI4" s="31" t="str">
        <f>[1]UK!I$2190</f>
        <v>DN14 0BS</v>
      </c>
      <c r="AJ4" s="31">
        <f>[1]UK!J$2190</f>
        <v>15100</v>
      </c>
      <c r="AK4" s="31">
        <f>[1]UK!K$2190</f>
        <v>16200</v>
      </c>
      <c r="AL4" s="31">
        <f>[1]UK!L$2190</f>
        <v>604</v>
      </c>
      <c r="AM4" s="31">
        <f>[1]UK!M$2190</f>
        <v>10200</v>
      </c>
      <c r="AN4" s="42" t="s">
        <v>809</v>
      </c>
      <c r="AO4" s="31"/>
    </row>
    <row r="5" spans="1:41" s="35" customFormat="1">
      <c r="A5" s="1" t="s">
        <v>9801</v>
      </c>
      <c r="B5" s="1">
        <v>2012</v>
      </c>
      <c r="C5" s="1" t="s">
        <v>11832</v>
      </c>
      <c r="D5" s="1" t="s">
        <v>11833</v>
      </c>
      <c r="E5" s="3" t="s">
        <v>31</v>
      </c>
      <c r="F5" s="1">
        <v>5</v>
      </c>
      <c r="G5" s="1" t="s">
        <v>11834</v>
      </c>
      <c r="H5" s="1" t="s">
        <v>11828</v>
      </c>
      <c r="I5" s="1" t="s">
        <v>6</v>
      </c>
      <c r="J5" s="1" t="s">
        <v>633</v>
      </c>
      <c r="K5" s="1">
        <v>171</v>
      </c>
      <c r="L5" s="1" t="s">
        <v>8</v>
      </c>
      <c r="M5" s="1">
        <v>0</v>
      </c>
      <c r="N5" s="1">
        <v>0</v>
      </c>
      <c r="O5" s="1">
        <v>0</v>
      </c>
      <c r="P5" s="1">
        <v>657.81200000000001</v>
      </c>
      <c r="Q5" s="1">
        <v>1330.279</v>
      </c>
      <c r="R5" s="1">
        <v>2.72</v>
      </c>
      <c r="S5" s="3">
        <v>160.16</v>
      </c>
      <c r="T5" s="3">
        <v>1.26</v>
      </c>
      <c r="U5" s="3"/>
      <c r="V5" s="3"/>
      <c r="W5" s="3"/>
      <c r="X5" s="3"/>
      <c r="Y5" s="3"/>
      <c r="Z5" s="3"/>
      <c r="AA5" s="3"/>
      <c r="AB5" s="95"/>
      <c r="AC5" s="67"/>
      <c r="AD5" s="67"/>
      <c r="AE5" s="67"/>
      <c r="AF5" s="67"/>
      <c r="AG5" s="67"/>
      <c r="AH5" s="67"/>
      <c r="AI5" s="67"/>
      <c r="AJ5" s="67"/>
      <c r="AK5" s="67"/>
      <c r="AL5" s="67"/>
      <c r="AM5" s="67"/>
      <c r="AN5" s="98"/>
      <c r="AO5" s="67"/>
    </row>
    <row r="6" spans="1:41" s="35" customFormat="1">
      <c r="A6" s="1" t="s">
        <v>9801</v>
      </c>
      <c r="B6" s="1">
        <v>2012</v>
      </c>
      <c r="C6" s="1" t="s">
        <v>11835</v>
      </c>
      <c r="D6" s="1" t="s">
        <v>11836</v>
      </c>
      <c r="E6" s="3" t="s">
        <v>37</v>
      </c>
      <c r="F6" s="1">
        <v>6</v>
      </c>
      <c r="G6" s="1" t="s">
        <v>11837</v>
      </c>
      <c r="H6" s="1" t="s">
        <v>11828</v>
      </c>
      <c r="I6" s="1" t="s">
        <v>6</v>
      </c>
      <c r="J6" s="1" t="s">
        <v>633</v>
      </c>
      <c r="K6" s="1">
        <v>110</v>
      </c>
      <c r="L6" s="1" t="s">
        <v>8</v>
      </c>
      <c r="M6" s="1">
        <v>0</v>
      </c>
      <c r="N6" s="1">
        <v>0</v>
      </c>
      <c r="O6" s="1">
        <v>0</v>
      </c>
      <c r="P6" s="1">
        <v>258.536</v>
      </c>
      <c r="Q6" s="1">
        <v>687.39200000000005</v>
      </c>
      <c r="R6" s="1">
        <v>1.35</v>
      </c>
      <c r="S6" s="3">
        <v>78.2</v>
      </c>
      <c r="T6" s="3">
        <v>0.44</v>
      </c>
      <c r="U6" s="3"/>
      <c r="V6" s="3"/>
      <c r="W6" s="3"/>
      <c r="X6" s="3"/>
      <c r="Y6" s="3"/>
      <c r="Z6" s="3"/>
      <c r="AA6" s="3"/>
      <c r="AB6" s="95"/>
      <c r="AC6" s="67"/>
      <c r="AD6" s="67"/>
      <c r="AE6" s="67"/>
      <c r="AF6" s="67"/>
      <c r="AG6" s="67"/>
      <c r="AH6" s="67"/>
      <c r="AI6" s="67"/>
      <c r="AJ6" s="67"/>
      <c r="AK6" s="67"/>
      <c r="AL6" s="67"/>
      <c r="AM6" s="67"/>
      <c r="AN6" s="98"/>
      <c r="AO6" s="67"/>
    </row>
    <row r="7" spans="1:41" s="35" customFormat="1">
      <c r="A7" s="1" t="s">
        <v>9801</v>
      </c>
      <c r="B7" s="1">
        <v>2012</v>
      </c>
      <c r="C7" s="1" t="s">
        <v>11838</v>
      </c>
      <c r="D7" s="1" t="s">
        <v>11839</v>
      </c>
      <c r="E7" s="3" t="s">
        <v>41</v>
      </c>
      <c r="F7" s="1">
        <v>7</v>
      </c>
      <c r="G7" s="1" t="s">
        <v>11840</v>
      </c>
      <c r="H7" s="1" t="s">
        <v>11828</v>
      </c>
      <c r="I7" s="1" t="s">
        <v>6</v>
      </c>
      <c r="J7" s="1" t="s">
        <v>633</v>
      </c>
      <c r="K7" s="1">
        <v>195</v>
      </c>
      <c r="L7" s="1" t="s">
        <v>8</v>
      </c>
      <c r="M7" s="1">
        <v>0</v>
      </c>
      <c r="N7" s="1">
        <v>0</v>
      </c>
      <c r="O7" s="1">
        <v>0</v>
      </c>
      <c r="P7" s="1">
        <v>0</v>
      </c>
      <c r="Q7" s="1">
        <v>2129.7089999999998</v>
      </c>
      <c r="R7" s="1">
        <v>89.59</v>
      </c>
      <c r="S7" s="3">
        <v>129.07</v>
      </c>
      <c r="T7" s="3">
        <v>0.71</v>
      </c>
      <c r="U7" s="3"/>
      <c r="V7" s="3"/>
      <c r="W7" s="3"/>
      <c r="X7" s="3"/>
      <c r="Y7" s="3"/>
      <c r="Z7" s="3"/>
      <c r="AA7" s="3"/>
      <c r="AB7" s="95"/>
      <c r="AC7" s="67"/>
      <c r="AD7" s="67"/>
      <c r="AE7" s="67"/>
      <c r="AF7" s="67"/>
      <c r="AG7" s="67"/>
      <c r="AH7" s="67"/>
      <c r="AI7" s="67"/>
      <c r="AJ7" s="67"/>
      <c r="AK7" s="67"/>
      <c r="AL7" s="67"/>
      <c r="AM7" s="67"/>
      <c r="AN7" s="98"/>
      <c r="AO7" s="67"/>
    </row>
    <row r="8" spans="1:41" s="35" customFormat="1">
      <c r="A8" s="1" t="s">
        <v>9801</v>
      </c>
      <c r="B8" s="1">
        <v>2012</v>
      </c>
      <c r="C8" s="1" t="s">
        <v>11841</v>
      </c>
      <c r="D8" s="1" t="s">
        <v>11842</v>
      </c>
      <c r="E8" s="3" t="s">
        <v>45</v>
      </c>
      <c r="F8" s="1">
        <v>8</v>
      </c>
      <c r="G8" s="1" t="s">
        <v>11843</v>
      </c>
      <c r="H8" s="1" t="s">
        <v>11828</v>
      </c>
      <c r="I8" s="1" t="s">
        <v>6</v>
      </c>
      <c r="J8" s="1" t="s">
        <v>633</v>
      </c>
      <c r="K8" s="1">
        <v>146</v>
      </c>
      <c r="L8" s="1" t="s">
        <v>8</v>
      </c>
      <c r="M8" s="1">
        <v>0</v>
      </c>
      <c r="N8" s="1">
        <v>0</v>
      </c>
      <c r="O8" s="1">
        <v>0</v>
      </c>
      <c r="P8" s="1">
        <v>0</v>
      </c>
      <c r="Q8" s="1">
        <v>1424.7809999999999</v>
      </c>
      <c r="R8" s="1">
        <v>58.61</v>
      </c>
      <c r="S8" s="3">
        <v>42.28</v>
      </c>
      <c r="T8" s="3">
        <v>1.94</v>
      </c>
      <c r="U8" s="3"/>
      <c r="V8" s="3"/>
      <c r="W8" s="3"/>
      <c r="X8" s="3"/>
      <c r="Y8" s="3"/>
      <c r="Z8" s="3"/>
      <c r="AA8" s="3"/>
      <c r="AB8" s="95"/>
      <c r="AC8" s="67"/>
      <c r="AD8" s="67"/>
      <c r="AE8" s="67"/>
      <c r="AF8" s="67"/>
      <c r="AG8" s="67"/>
      <c r="AH8" s="67"/>
      <c r="AI8" s="67"/>
      <c r="AJ8" s="67"/>
      <c r="AK8" s="67"/>
      <c r="AL8" s="67"/>
      <c r="AM8" s="67"/>
      <c r="AN8" s="98"/>
      <c r="AO8" s="67"/>
    </row>
    <row r="9" spans="1:41" s="24" customFormat="1">
      <c r="A9" s="4" t="s">
        <v>9801</v>
      </c>
      <c r="B9" s="4">
        <v>2012</v>
      </c>
      <c r="C9" s="4" t="s">
        <v>11844</v>
      </c>
      <c r="D9" s="4" t="s">
        <v>11845</v>
      </c>
      <c r="E9" s="16" t="s">
        <v>49</v>
      </c>
      <c r="F9" s="4">
        <v>9</v>
      </c>
      <c r="G9" s="4" t="s">
        <v>11846</v>
      </c>
      <c r="H9" s="4" t="s">
        <v>11828</v>
      </c>
      <c r="I9" s="4" t="s">
        <v>6</v>
      </c>
      <c r="J9" s="4" t="s">
        <v>633</v>
      </c>
      <c r="K9" s="4">
        <v>63</v>
      </c>
      <c r="L9" s="4" t="s">
        <v>8</v>
      </c>
      <c r="M9" s="4">
        <v>0</v>
      </c>
      <c r="N9" s="4">
        <v>0</v>
      </c>
      <c r="O9" s="4">
        <v>0</v>
      </c>
      <c r="P9" s="4">
        <v>0</v>
      </c>
      <c r="Q9" s="4">
        <v>2944.873</v>
      </c>
      <c r="R9" s="4">
        <v>177.291</v>
      </c>
      <c r="S9" s="16">
        <v>337.68200000000002</v>
      </c>
      <c r="T9" s="16">
        <v>0.39700000000000002</v>
      </c>
      <c r="U9" s="16"/>
      <c r="V9" s="16"/>
      <c r="W9" s="16"/>
      <c r="X9" s="16"/>
      <c r="Y9" s="16"/>
      <c r="Z9" s="16"/>
      <c r="AA9" s="16"/>
      <c r="AB9" s="28" t="str">
        <f>[1]UK!B$2613</f>
        <v>1.(a)</v>
      </c>
      <c r="AC9" s="31" t="str">
        <f>[1]UK!C$2613</f>
        <v>CONOCOPHILLIPS HOLDINGS LIMITED</v>
      </c>
      <c r="AD9" s="31" t="str">
        <f>[1]UK!D$2613</f>
        <v>Conocophillips Ltd, Humber Oil Refinery</v>
      </c>
      <c r="AE9" s="31">
        <f>[1]UK!E$2613</f>
        <v>13816</v>
      </c>
      <c r="AF9" s="31" t="str">
        <f>[1]UK!F$2613</f>
        <v>Eastfield Road, Immingham</v>
      </c>
      <c r="AG9" s="31" t="str">
        <f>[1]UK!G$2613</f>
        <v>--</v>
      </c>
      <c r="AH9" s="31" t="str">
        <f>[1]UK!H$2613</f>
        <v>Immingham</v>
      </c>
      <c r="AI9" s="31" t="str">
        <f>[1]UK!I$2613</f>
        <v>DN40 3DW</v>
      </c>
      <c r="AJ9" s="31">
        <f>[1]UK!J$2613</f>
        <v>2500</v>
      </c>
      <c r="AK9" s="31">
        <f>[1]UK!K$2613</f>
        <v>4510</v>
      </c>
      <c r="AL9" s="31">
        <f>[1]UK!L$2613</f>
        <v>187</v>
      </c>
      <c r="AM9" s="31">
        <f>[1]UK!M$2613</f>
        <v>1950</v>
      </c>
      <c r="AN9" s="42" t="s">
        <v>809</v>
      </c>
      <c r="AO9" s="31"/>
    </row>
    <row r="10" spans="1:41" s="24" customFormat="1">
      <c r="A10" s="4" t="s">
        <v>9801</v>
      </c>
      <c r="B10" s="4">
        <v>2012</v>
      </c>
      <c r="C10" s="4" t="s">
        <v>11847</v>
      </c>
      <c r="D10" s="4" t="s">
        <v>11848</v>
      </c>
      <c r="E10" s="16" t="s">
        <v>54</v>
      </c>
      <c r="F10" s="4">
        <v>10</v>
      </c>
      <c r="G10" s="4" t="s">
        <v>11849</v>
      </c>
      <c r="H10" s="4" t="s">
        <v>11828</v>
      </c>
      <c r="I10" s="4" t="s">
        <v>6</v>
      </c>
      <c r="J10" s="4" t="s">
        <v>633</v>
      </c>
      <c r="K10" s="4">
        <v>50</v>
      </c>
      <c r="L10" s="4" t="s">
        <v>8</v>
      </c>
      <c r="M10" s="4">
        <v>0</v>
      </c>
      <c r="N10" s="4">
        <v>0</v>
      </c>
      <c r="O10" s="4">
        <v>0</v>
      </c>
      <c r="P10" s="4">
        <v>0</v>
      </c>
      <c r="Q10" s="4">
        <v>1839.1669999999999</v>
      </c>
      <c r="R10" s="4">
        <v>2.4</v>
      </c>
      <c r="S10" s="16">
        <v>143.54900000000001</v>
      </c>
      <c r="T10" s="16">
        <v>0.25800000000000001</v>
      </c>
      <c r="U10" s="16"/>
      <c r="V10" s="16"/>
      <c r="W10" s="16"/>
      <c r="X10" s="16"/>
      <c r="Y10" s="16"/>
      <c r="Z10" s="16"/>
      <c r="AA10" s="16"/>
      <c r="AB10" s="28" t="str">
        <f>[1]UK!B$2613</f>
        <v>1.(a)</v>
      </c>
      <c r="AC10" s="31" t="str">
        <f>[1]UK!C$2613</f>
        <v>CONOCOPHILLIPS HOLDINGS LIMITED</v>
      </c>
      <c r="AD10" s="31" t="str">
        <f>[1]UK!D$2613</f>
        <v>Conocophillips Ltd, Humber Oil Refinery</v>
      </c>
      <c r="AE10" s="31">
        <f>[1]UK!E$2613</f>
        <v>13816</v>
      </c>
      <c r="AF10" s="31" t="str">
        <f>[1]UK!F$2613</f>
        <v>Eastfield Road, Immingham</v>
      </c>
      <c r="AG10" s="31" t="str">
        <f>[1]UK!G$2613</f>
        <v>--</v>
      </c>
      <c r="AH10" s="31" t="str">
        <f>[1]UK!H$2613</f>
        <v>Immingham</v>
      </c>
      <c r="AI10" s="31" t="str">
        <f>[1]UK!I$2613</f>
        <v>DN40 3DW</v>
      </c>
      <c r="AJ10" s="31">
        <f>[1]UK!J$2613</f>
        <v>2500</v>
      </c>
      <c r="AK10" s="31">
        <f>[1]UK!K$2613</f>
        <v>4510</v>
      </c>
      <c r="AL10" s="31">
        <f>[1]UK!L$2613</f>
        <v>187</v>
      </c>
      <c r="AM10" s="31">
        <f>[1]UK!M$2613</f>
        <v>1950</v>
      </c>
      <c r="AN10" s="42" t="s">
        <v>809</v>
      </c>
      <c r="AO10" s="31"/>
    </row>
    <row r="11" spans="1:41" s="24" customFormat="1">
      <c r="A11" s="4" t="s">
        <v>9801</v>
      </c>
      <c r="B11" s="4">
        <v>2012</v>
      </c>
      <c r="C11" s="4" t="s">
        <v>11850</v>
      </c>
      <c r="D11" s="4" t="s">
        <v>11851</v>
      </c>
      <c r="E11" s="16" t="s">
        <v>59</v>
      </c>
      <c r="F11" s="4">
        <v>11</v>
      </c>
      <c r="G11" s="4" t="s">
        <v>11852</v>
      </c>
      <c r="H11" s="4" t="s">
        <v>11828</v>
      </c>
      <c r="I11" s="4" t="s">
        <v>6</v>
      </c>
      <c r="J11" s="4" t="s">
        <v>633</v>
      </c>
      <c r="K11" s="4">
        <v>96</v>
      </c>
      <c r="L11" s="4" t="s">
        <v>8</v>
      </c>
      <c r="M11" s="4">
        <v>0</v>
      </c>
      <c r="N11" s="4">
        <v>0</v>
      </c>
      <c r="O11" s="4">
        <v>0</v>
      </c>
      <c r="P11" s="4">
        <v>0</v>
      </c>
      <c r="Q11" s="4">
        <v>2794.518</v>
      </c>
      <c r="R11" s="4">
        <v>3.43</v>
      </c>
      <c r="S11" s="16">
        <v>212.64699999999999</v>
      </c>
      <c r="T11" s="16">
        <v>0.39</v>
      </c>
      <c r="U11" s="16"/>
      <c r="V11" s="16"/>
      <c r="W11" s="16"/>
      <c r="X11" s="16"/>
      <c r="Y11" s="16"/>
      <c r="Z11" s="16"/>
      <c r="AA11" s="16"/>
      <c r="AB11" s="28" t="str">
        <f>[1]UK!B$2613</f>
        <v>1.(a)</v>
      </c>
      <c r="AC11" s="31" t="str">
        <f>[1]UK!C$2613</f>
        <v>CONOCOPHILLIPS HOLDINGS LIMITED</v>
      </c>
      <c r="AD11" s="31" t="str">
        <f>[1]UK!D$2613</f>
        <v>Conocophillips Ltd, Humber Oil Refinery</v>
      </c>
      <c r="AE11" s="31">
        <f>[1]UK!E$2613</f>
        <v>13816</v>
      </c>
      <c r="AF11" s="31" t="str">
        <f>[1]UK!F$2613</f>
        <v>Eastfield Road, Immingham</v>
      </c>
      <c r="AG11" s="31" t="str">
        <f>[1]UK!G$2613</f>
        <v>--</v>
      </c>
      <c r="AH11" s="31" t="str">
        <f>[1]UK!H$2613</f>
        <v>Immingham</v>
      </c>
      <c r="AI11" s="31" t="str">
        <f>[1]UK!I$2613</f>
        <v>DN40 3DW</v>
      </c>
      <c r="AJ11" s="31">
        <f>[1]UK!J$2613</f>
        <v>2500</v>
      </c>
      <c r="AK11" s="31">
        <f>[1]UK!K$2613</f>
        <v>4510</v>
      </c>
      <c r="AL11" s="31">
        <f>[1]UK!L$2613</f>
        <v>187</v>
      </c>
      <c r="AM11" s="31">
        <f>[1]UK!M$2613</f>
        <v>1950</v>
      </c>
      <c r="AN11" s="23" t="s">
        <v>809</v>
      </c>
    </row>
    <row r="12" spans="1:41" s="24" customFormat="1">
      <c r="A12" s="4" t="s">
        <v>9801</v>
      </c>
      <c r="B12" s="4">
        <v>2012</v>
      </c>
      <c r="C12" s="4" t="s">
        <v>11853</v>
      </c>
      <c r="D12" s="4" t="s">
        <v>11854</v>
      </c>
      <c r="E12" s="16" t="s">
        <v>63</v>
      </c>
      <c r="F12" s="4">
        <v>12</v>
      </c>
      <c r="G12" s="4" t="s">
        <v>11855</v>
      </c>
      <c r="H12" s="4" t="s">
        <v>11828</v>
      </c>
      <c r="I12" s="4" t="s">
        <v>6</v>
      </c>
      <c r="J12" s="4" t="s">
        <v>633</v>
      </c>
      <c r="K12" s="4">
        <v>59</v>
      </c>
      <c r="L12" s="4" t="s">
        <v>8</v>
      </c>
      <c r="M12" s="4">
        <v>0</v>
      </c>
      <c r="N12" s="4">
        <v>0</v>
      </c>
      <c r="O12" s="4">
        <v>0</v>
      </c>
      <c r="P12" s="4">
        <v>0</v>
      </c>
      <c r="Q12" s="4">
        <v>5.6769999999999996</v>
      </c>
      <c r="R12" s="4">
        <v>2.1000000000000001E-2</v>
      </c>
      <c r="S12" s="16">
        <v>1.248</v>
      </c>
      <c r="T12" s="16">
        <v>3.0000000000000001E-3</v>
      </c>
      <c r="U12" s="16"/>
      <c r="V12" s="16"/>
      <c r="W12" s="16"/>
      <c r="X12" s="16"/>
      <c r="Y12" s="16"/>
      <c r="Z12" s="16"/>
      <c r="AA12" s="16"/>
      <c r="AB12" s="28" t="str">
        <f>[1]UK!B$2613</f>
        <v>1.(a)</v>
      </c>
      <c r="AC12" s="31" t="str">
        <f>[1]UK!C$2613</f>
        <v>CONOCOPHILLIPS HOLDINGS LIMITED</v>
      </c>
      <c r="AD12" s="31" t="str">
        <f>[1]UK!D$2613</f>
        <v>Conocophillips Ltd, Humber Oil Refinery</v>
      </c>
      <c r="AE12" s="31">
        <f>[1]UK!E$2613</f>
        <v>13816</v>
      </c>
      <c r="AF12" s="31" t="str">
        <f>[1]UK!F$2613</f>
        <v>Eastfield Road, Immingham</v>
      </c>
      <c r="AG12" s="31" t="str">
        <f>[1]UK!G$2613</f>
        <v>--</v>
      </c>
      <c r="AH12" s="31" t="str">
        <f>[1]UK!H$2613</f>
        <v>Immingham</v>
      </c>
      <c r="AI12" s="31" t="str">
        <f>[1]UK!I$2613</f>
        <v>DN40 3DW</v>
      </c>
      <c r="AJ12" s="31">
        <f>[1]UK!J$2613</f>
        <v>2500</v>
      </c>
      <c r="AK12" s="31">
        <f>[1]UK!K$2613</f>
        <v>4510</v>
      </c>
      <c r="AL12" s="31">
        <f>[1]UK!L$2613</f>
        <v>187</v>
      </c>
      <c r="AM12" s="31">
        <f>[1]UK!M$2613</f>
        <v>1950</v>
      </c>
      <c r="AN12" s="23" t="s">
        <v>809</v>
      </c>
    </row>
    <row r="13" spans="1:41" s="24" customFormat="1">
      <c r="A13" s="4" t="s">
        <v>9801</v>
      </c>
      <c r="B13" s="4">
        <v>2012</v>
      </c>
      <c r="C13" s="4" t="s">
        <v>11856</v>
      </c>
      <c r="D13" s="4" t="s">
        <v>11857</v>
      </c>
      <c r="E13" s="16" t="s">
        <v>69</v>
      </c>
      <c r="F13" s="4">
        <v>13</v>
      </c>
      <c r="G13" s="4" t="s">
        <v>11858</v>
      </c>
      <c r="H13" s="4" t="s">
        <v>11828</v>
      </c>
      <c r="I13" s="4" t="s">
        <v>6</v>
      </c>
      <c r="J13" s="4" t="s">
        <v>633</v>
      </c>
      <c r="K13" s="4">
        <v>82</v>
      </c>
      <c r="L13" s="4" t="s">
        <v>8</v>
      </c>
      <c r="M13" s="4">
        <v>0</v>
      </c>
      <c r="N13" s="4">
        <v>0</v>
      </c>
      <c r="O13" s="4">
        <v>0</v>
      </c>
      <c r="P13" s="4">
        <v>0</v>
      </c>
      <c r="Q13" s="4">
        <v>984.82500000000005</v>
      </c>
      <c r="R13" s="4">
        <v>1.2589999999999999</v>
      </c>
      <c r="S13" s="16">
        <v>62.45</v>
      </c>
      <c r="T13" s="16">
        <v>0.13700000000000001</v>
      </c>
      <c r="U13" s="16"/>
      <c r="V13" s="16"/>
      <c r="W13" s="16"/>
      <c r="X13" s="16"/>
      <c r="Y13" s="16"/>
      <c r="Z13" s="16"/>
      <c r="AA13" s="16"/>
      <c r="AB13" s="28" t="str">
        <f>[1]UK!B$2613</f>
        <v>1.(a)</v>
      </c>
      <c r="AC13" s="31" t="str">
        <f>[1]UK!C$2613</f>
        <v>CONOCOPHILLIPS HOLDINGS LIMITED</v>
      </c>
      <c r="AD13" s="31" t="str">
        <f>[1]UK!D$2613</f>
        <v>Conocophillips Ltd, Humber Oil Refinery</v>
      </c>
      <c r="AE13" s="31">
        <f>[1]UK!E$2613</f>
        <v>13816</v>
      </c>
      <c r="AF13" s="31" t="str">
        <f>[1]UK!F$2613</f>
        <v>Eastfield Road, Immingham</v>
      </c>
      <c r="AG13" s="31" t="str">
        <f>[1]UK!G$2613</f>
        <v>--</v>
      </c>
      <c r="AH13" s="31" t="str">
        <f>[1]UK!H$2613</f>
        <v>Immingham</v>
      </c>
      <c r="AI13" s="31" t="str">
        <f>[1]UK!I$2613</f>
        <v>DN40 3DW</v>
      </c>
      <c r="AJ13" s="31">
        <f>[1]UK!J$2613</f>
        <v>2500</v>
      </c>
      <c r="AK13" s="31">
        <f>[1]UK!K$2613</f>
        <v>4510</v>
      </c>
      <c r="AL13" s="31">
        <f>[1]UK!L$2613</f>
        <v>187</v>
      </c>
      <c r="AM13" s="31">
        <f>[1]UK!M$2613</f>
        <v>1950</v>
      </c>
      <c r="AN13" s="42" t="s">
        <v>809</v>
      </c>
      <c r="AO13" s="31"/>
    </row>
    <row r="14" spans="1:41" s="24" customFormat="1">
      <c r="A14" s="4" t="s">
        <v>9801</v>
      </c>
      <c r="B14" s="4">
        <v>2012</v>
      </c>
      <c r="C14" s="4" t="s">
        <v>11859</v>
      </c>
      <c r="D14" s="4" t="s">
        <v>11860</v>
      </c>
      <c r="E14" s="16" t="s">
        <v>75</v>
      </c>
      <c r="F14" s="4">
        <v>14</v>
      </c>
      <c r="G14" s="4" t="s">
        <v>11861</v>
      </c>
      <c r="H14" s="4" t="s">
        <v>11828</v>
      </c>
      <c r="I14" s="4" t="s">
        <v>6</v>
      </c>
      <c r="J14" s="4" t="s">
        <v>633</v>
      </c>
      <c r="K14" s="4">
        <v>378</v>
      </c>
      <c r="L14" s="4" t="s">
        <v>8</v>
      </c>
      <c r="M14" s="4">
        <v>0</v>
      </c>
      <c r="N14" s="4">
        <v>0</v>
      </c>
      <c r="O14" s="4">
        <v>3175.2939999999999</v>
      </c>
      <c r="P14" s="4">
        <v>0</v>
      </c>
      <c r="Q14" s="4">
        <v>7061.1149999999998</v>
      </c>
      <c r="R14" s="4">
        <v>2948</v>
      </c>
      <c r="S14" s="16">
        <v>912</v>
      </c>
      <c r="T14" s="16">
        <v>55</v>
      </c>
      <c r="U14" s="16"/>
      <c r="V14" s="16"/>
      <c r="W14" s="16"/>
      <c r="X14" s="16"/>
      <c r="Y14" s="16"/>
      <c r="Z14" s="16"/>
      <c r="AA14" s="16"/>
      <c r="AB14" s="41" t="str">
        <f>[1]UK!B$4819</f>
        <v>1.(a)</v>
      </c>
      <c r="AC14" s="24" t="str">
        <f>[1]UK!C$4819</f>
        <v>ESSO Petroleum Co Ltd.</v>
      </c>
      <c r="AD14" s="24" t="str">
        <f>[1]UK!D$4819</f>
        <v>Esso Petroleum Company Ltd , Fawley Refinery</v>
      </c>
      <c r="AE14" s="24">
        <f>[1]UK!E$4819</f>
        <v>13013</v>
      </c>
      <c r="AF14" s="24" t="str">
        <f>[1]UK!F$4819</f>
        <v>Esso refinery, Southampton</v>
      </c>
      <c r="AG14" s="24" t="str">
        <f>[1]UK!G$4819</f>
        <v>--</v>
      </c>
      <c r="AH14" s="24" t="str">
        <f>[1]UK!H$4819</f>
        <v>Southampton</v>
      </c>
      <c r="AI14" s="24" t="str">
        <f>[1]UK!I$4819</f>
        <v>SO45 1TX</v>
      </c>
      <c r="AJ14" s="24">
        <f>[1]UK!J$4819</f>
        <v>4530</v>
      </c>
      <c r="AK14" s="24">
        <f>[1]UK!K$4819</f>
        <v>10200</v>
      </c>
      <c r="AL14" s="24">
        <f>[1]UK!L$4819</f>
        <v>313</v>
      </c>
      <c r="AM14" s="24">
        <f>[1]UK!M$4819</f>
        <v>3380</v>
      </c>
      <c r="AN14" s="42" t="s">
        <v>809</v>
      </c>
    </row>
    <row r="15" spans="1:41" s="24" customFormat="1">
      <c r="A15" s="4" t="s">
        <v>9801</v>
      </c>
      <c r="B15" s="4">
        <v>2012</v>
      </c>
      <c r="C15" s="4" t="s">
        <v>11862</v>
      </c>
      <c r="D15" s="4" t="s">
        <v>11863</v>
      </c>
      <c r="E15" s="16" t="s">
        <v>80</v>
      </c>
      <c r="F15" s="4">
        <v>15</v>
      </c>
      <c r="G15" s="4" t="s">
        <v>11864</v>
      </c>
      <c r="H15" s="4" t="s">
        <v>11828</v>
      </c>
      <c r="I15" s="4" t="s">
        <v>6</v>
      </c>
      <c r="J15" s="4" t="s">
        <v>633</v>
      </c>
      <c r="K15" s="4">
        <v>163.69999999999999</v>
      </c>
      <c r="L15" s="4" t="s">
        <v>8</v>
      </c>
      <c r="M15" s="4">
        <v>0</v>
      </c>
      <c r="N15" s="4">
        <v>0</v>
      </c>
      <c r="O15" s="4">
        <v>1461.3420000000001</v>
      </c>
      <c r="P15" s="4">
        <v>0</v>
      </c>
      <c r="Q15" s="4">
        <v>3698.0369999999998</v>
      </c>
      <c r="R15" s="4">
        <v>1666</v>
      </c>
      <c r="S15" s="16">
        <v>736</v>
      </c>
      <c r="T15" s="16">
        <v>107</v>
      </c>
      <c r="U15" s="16"/>
      <c r="V15" s="16"/>
      <c r="W15" s="16"/>
      <c r="X15" s="16"/>
      <c r="Y15" s="16"/>
      <c r="Z15" s="16"/>
      <c r="AA15" s="16"/>
      <c r="AB15" s="41" t="str">
        <f>[1]UK!B$4819</f>
        <v>1.(a)</v>
      </c>
      <c r="AC15" s="24" t="str">
        <f>[1]UK!C$4819</f>
        <v>ESSO Petroleum Co Ltd.</v>
      </c>
      <c r="AD15" s="24" t="str">
        <f>[1]UK!D$4819</f>
        <v>Esso Petroleum Company Ltd , Fawley Refinery</v>
      </c>
      <c r="AE15" s="24">
        <f>[1]UK!E$4819</f>
        <v>13013</v>
      </c>
      <c r="AF15" s="24" t="str">
        <f>[1]UK!F$4819</f>
        <v>Esso refinery, Southampton</v>
      </c>
      <c r="AG15" s="24" t="str">
        <f>[1]UK!G$4819</f>
        <v>--</v>
      </c>
      <c r="AH15" s="24" t="str">
        <f>[1]UK!H$4819</f>
        <v>Southampton</v>
      </c>
      <c r="AI15" s="24" t="str">
        <f>[1]UK!I$4819</f>
        <v>SO45 1TX</v>
      </c>
      <c r="AJ15" s="24">
        <f>[1]UK!J$4819</f>
        <v>4530</v>
      </c>
      <c r="AK15" s="24">
        <f>[1]UK!K$4819</f>
        <v>10200</v>
      </c>
      <c r="AL15" s="24">
        <f>[1]UK!L$4819</f>
        <v>313</v>
      </c>
      <c r="AM15" s="24">
        <f>[1]UK!M$4819</f>
        <v>3380</v>
      </c>
      <c r="AN15" s="42" t="s">
        <v>809</v>
      </c>
      <c r="AO15" s="31"/>
    </row>
    <row r="16" spans="1:41" s="24" customFormat="1">
      <c r="A16" s="4" t="s">
        <v>9801</v>
      </c>
      <c r="B16" s="4">
        <v>2012</v>
      </c>
      <c r="C16" s="4" t="s">
        <v>11865</v>
      </c>
      <c r="D16" s="4" t="s">
        <v>11866</v>
      </c>
      <c r="E16" s="16" t="s">
        <v>84</v>
      </c>
      <c r="F16" s="4">
        <v>16</v>
      </c>
      <c r="G16" s="4" t="s">
        <v>11867</v>
      </c>
      <c r="H16" s="4" t="s">
        <v>11828</v>
      </c>
      <c r="I16" s="4" t="s">
        <v>6</v>
      </c>
      <c r="J16" s="4" t="s">
        <v>633</v>
      </c>
      <c r="K16" s="4">
        <v>82.8</v>
      </c>
      <c r="L16" s="4" t="s">
        <v>8</v>
      </c>
      <c r="M16" s="4">
        <v>0</v>
      </c>
      <c r="N16" s="4">
        <v>0</v>
      </c>
      <c r="O16" s="4">
        <v>0</v>
      </c>
      <c r="P16" s="4">
        <v>0</v>
      </c>
      <c r="Q16" s="4">
        <v>2026.0139999999999</v>
      </c>
      <c r="R16" s="4">
        <v>24</v>
      </c>
      <c r="S16" s="16">
        <v>113</v>
      </c>
      <c r="T16" s="16">
        <v>1</v>
      </c>
      <c r="U16" s="16"/>
      <c r="V16" s="16"/>
      <c r="W16" s="16"/>
      <c r="X16" s="16"/>
      <c r="Y16" s="16"/>
      <c r="Z16" s="16"/>
      <c r="AA16" s="16"/>
      <c r="AB16" s="41" t="str">
        <f>[1]UK!B$4819</f>
        <v>1.(a)</v>
      </c>
      <c r="AC16" s="24" t="str">
        <f>[1]UK!C$4819</f>
        <v>ESSO Petroleum Co Ltd.</v>
      </c>
      <c r="AD16" s="24" t="str">
        <f>[1]UK!D$4819</f>
        <v>Esso Petroleum Company Ltd , Fawley Refinery</v>
      </c>
      <c r="AE16" s="24">
        <f>[1]UK!E$4819</f>
        <v>13013</v>
      </c>
      <c r="AF16" s="24" t="str">
        <f>[1]UK!F$4819</f>
        <v>Esso refinery, Southampton</v>
      </c>
      <c r="AG16" s="24" t="str">
        <f>[1]UK!G$4819</f>
        <v>--</v>
      </c>
      <c r="AH16" s="24" t="str">
        <f>[1]UK!H$4819</f>
        <v>Southampton</v>
      </c>
      <c r="AI16" s="24" t="str">
        <f>[1]UK!I$4819</f>
        <v>SO45 1TX</v>
      </c>
      <c r="AJ16" s="24">
        <f>[1]UK!J$4819</f>
        <v>4530</v>
      </c>
      <c r="AK16" s="24">
        <f>[1]UK!K$4819</f>
        <v>10200</v>
      </c>
      <c r="AL16" s="24">
        <f>[1]UK!L$4819</f>
        <v>313</v>
      </c>
      <c r="AM16" s="24">
        <f>[1]UK!M$4819</f>
        <v>3380</v>
      </c>
      <c r="AN16" s="42" t="s">
        <v>809</v>
      </c>
      <c r="AO16" s="31"/>
    </row>
    <row r="17" spans="1:41" s="24" customFormat="1">
      <c r="A17" s="4" t="s">
        <v>9801</v>
      </c>
      <c r="B17" s="4">
        <v>2012</v>
      </c>
      <c r="C17" s="4" t="s">
        <v>11868</v>
      </c>
      <c r="D17" s="4" t="s">
        <v>11869</v>
      </c>
      <c r="E17" s="16" t="s">
        <v>88</v>
      </c>
      <c r="F17" s="4">
        <v>17</v>
      </c>
      <c r="G17" s="4" t="s">
        <v>11870</v>
      </c>
      <c r="H17" s="4" t="s">
        <v>11828</v>
      </c>
      <c r="I17" s="4" t="s">
        <v>6</v>
      </c>
      <c r="J17" s="4" t="s">
        <v>633</v>
      </c>
      <c r="K17" s="4">
        <v>165</v>
      </c>
      <c r="L17" s="4" t="s">
        <v>8</v>
      </c>
      <c r="M17" s="4">
        <v>0</v>
      </c>
      <c r="N17" s="4">
        <v>0</v>
      </c>
      <c r="O17" s="4">
        <v>0</v>
      </c>
      <c r="P17" s="4">
        <v>0</v>
      </c>
      <c r="Q17" s="4">
        <v>3094.857</v>
      </c>
      <c r="R17" s="4">
        <v>116</v>
      </c>
      <c r="S17" s="16">
        <v>272</v>
      </c>
      <c r="T17" s="16">
        <v>0</v>
      </c>
      <c r="U17" s="16"/>
      <c r="V17" s="16"/>
      <c r="W17" s="16"/>
      <c r="X17" s="16"/>
      <c r="Y17" s="16"/>
      <c r="Z17" s="16"/>
      <c r="AA17" s="16"/>
      <c r="AB17" s="41" t="str">
        <f>[1]UK!B$4819</f>
        <v>1.(a)</v>
      </c>
      <c r="AC17" s="24" t="str">
        <f>[1]UK!C$4819</f>
        <v>ESSO Petroleum Co Ltd.</v>
      </c>
      <c r="AD17" s="24" t="str">
        <f>[1]UK!D$4819</f>
        <v>Esso Petroleum Company Ltd , Fawley Refinery</v>
      </c>
      <c r="AE17" s="24">
        <f>[1]UK!E$4819</f>
        <v>13013</v>
      </c>
      <c r="AF17" s="24" t="str">
        <f>[1]UK!F$4819</f>
        <v>Esso refinery, Southampton</v>
      </c>
      <c r="AG17" s="24" t="str">
        <f>[1]UK!G$4819</f>
        <v>--</v>
      </c>
      <c r="AH17" s="24" t="str">
        <f>[1]UK!H$4819</f>
        <v>Southampton</v>
      </c>
      <c r="AI17" s="24" t="str">
        <f>[1]UK!I$4819</f>
        <v>SO45 1TX</v>
      </c>
      <c r="AJ17" s="24">
        <f>[1]UK!J$4819</f>
        <v>4530</v>
      </c>
      <c r="AK17" s="24">
        <f>[1]UK!K$4819</f>
        <v>10200</v>
      </c>
      <c r="AL17" s="24">
        <f>[1]UK!L$4819</f>
        <v>313</v>
      </c>
      <c r="AM17" s="24">
        <f>[1]UK!M$4819</f>
        <v>3380</v>
      </c>
      <c r="AN17" s="42" t="s">
        <v>809</v>
      </c>
      <c r="AO17" s="31"/>
    </row>
    <row r="18" spans="1:41" s="24" customFormat="1">
      <c r="A18" s="4" t="s">
        <v>9801</v>
      </c>
      <c r="B18" s="4">
        <v>2012</v>
      </c>
      <c r="C18" s="4" t="s">
        <v>11871</v>
      </c>
      <c r="D18" s="4" t="s">
        <v>11872</v>
      </c>
      <c r="E18" s="16" t="s">
        <v>94</v>
      </c>
      <c r="F18" s="4">
        <v>18</v>
      </c>
      <c r="G18" s="4" t="s">
        <v>11873</v>
      </c>
      <c r="H18" s="4" t="s">
        <v>11828</v>
      </c>
      <c r="I18" s="4" t="s">
        <v>6</v>
      </c>
      <c r="J18" s="4" t="s">
        <v>633</v>
      </c>
      <c r="K18" s="4">
        <v>69</v>
      </c>
      <c r="L18" s="4" t="s">
        <v>8</v>
      </c>
      <c r="M18" s="4">
        <v>0</v>
      </c>
      <c r="N18" s="4">
        <v>0</v>
      </c>
      <c r="O18" s="4">
        <v>0</v>
      </c>
      <c r="P18" s="4">
        <v>0</v>
      </c>
      <c r="Q18" s="4">
        <v>1611.3489999999999</v>
      </c>
      <c r="R18" s="4">
        <v>109</v>
      </c>
      <c r="S18" s="16">
        <v>71</v>
      </c>
      <c r="T18" s="16">
        <v>6</v>
      </c>
      <c r="U18" s="16"/>
      <c r="V18" s="16"/>
      <c r="W18" s="16"/>
      <c r="X18" s="16"/>
      <c r="Y18" s="16"/>
      <c r="Z18" s="16"/>
      <c r="AA18" s="16"/>
      <c r="AB18" s="41" t="str">
        <f>[1]UK!B$4819</f>
        <v>1.(a)</v>
      </c>
      <c r="AC18" s="24" t="str">
        <f>[1]UK!C$4819</f>
        <v>ESSO Petroleum Co Ltd.</v>
      </c>
      <c r="AD18" s="24" t="str">
        <f>[1]UK!D$4819</f>
        <v>Esso Petroleum Company Ltd , Fawley Refinery</v>
      </c>
      <c r="AE18" s="24">
        <f>[1]UK!E$4819</f>
        <v>13013</v>
      </c>
      <c r="AF18" s="24" t="str">
        <f>[1]UK!F$4819</f>
        <v>Esso refinery, Southampton</v>
      </c>
      <c r="AG18" s="24" t="str">
        <f>[1]UK!G$4819</f>
        <v>--</v>
      </c>
      <c r="AH18" s="24" t="str">
        <f>[1]UK!H$4819</f>
        <v>Southampton</v>
      </c>
      <c r="AI18" s="24" t="str">
        <f>[1]UK!I$4819</f>
        <v>SO45 1TX</v>
      </c>
      <c r="AJ18" s="24">
        <f>[1]UK!J$4819</f>
        <v>4530</v>
      </c>
      <c r="AK18" s="24">
        <f>[1]UK!K$4819</f>
        <v>10200</v>
      </c>
      <c r="AL18" s="24">
        <f>[1]UK!L$4819</f>
        <v>313</v>
      </c>
      <c r="AM18" s="24">
        <f>[1]UK!M$4819</f>
        <v>3380</v>
      </c>
      <c r="AN18" s="42" t="s">
        <v>809</v>
      </c>
      <c r="AO18" s="31"/>
    </row>
    <row r="19" spans="1:41" s="24" customFormat="1">
      <c r="A19" s="4" t="s">
        <v>9801</v>
      </c>
      <c r="B19" s="4">
        <v>2012</v>
      </c>
      <c r="C19" s="4" t="s">
        <v>11874</v>
      </c>
      <c r="D19" s="4" t="s">
        <v>11875</v>
      </c>
      <c r="E19" s="16" t="s">
        <v>99</v>
      </c>
      <c r="F19" s="4">
        <v>19</v>
      </c>
      <c r="G19" s="4" t="s">
        <v>11876</v>
      </c>
      <c r="H19" s="4" t="s">
        <v>11828</v>
      </c>
      <c r="I19" s="4" t="s">
        <v>6</v>
      </c>
      <c r="J19" s="4" t="s">
        <v>633</v>
      </c>
      <c r="K19" s="4">
        <v>69.2</v>
      </c>
      <c r="L19" s="4" t="s">
        <v>8</v>
      </c>
      <c r="M19" s="4">
        <v>0</v>
      </c>
      <c r="N19" s="4">
        <v>0</v>
      </c>
      <c r="O19" s="4">
        <v>361.03699999999998</v>
      </c>
      <c r="P19" s="4">
        <v>0</v>
      </c>
      <c r="Q19" s="4">
        <v>1149.2059999999999</v>
      </c>
      <c r="R19" s="4">
        <v>212</v>
      </c>
      <c r="S19" s="16">
        <v>99</v>
      </c>
      <c r="T19" s="16">
        <v>1</v>
      </c>
      <c r="U19" s="16"/>
      <c r="V19" s="16"/>
      <c r="W19" s="16"/>
      <c r="X19" s="16"/>
      <c r="Y19" s="16"/>
      <c r="Z19" s="16"/>
      <c r="AA19" s="16"/>
      <c r="AB19" s="41" t="str">
        <f>[1]UK!B$4819</f>
        <v>1.(a)</v>
      </c>
      <c r="AC19" s="24" t="str">
        <f>[1]UK!C$4819</f>
        <v>ESSO Petroleum Co Ltd.</v>
      </c>
      <c r="AD19" s="24" t="str">
        <f>[1]UK!D$4819</f>
        <v>Esso Petroleum Company Ltd , Fawley Refinery</v>
      </c>
      <c r="AE19" s="24">
        <f>[1]UK!E$4819</f>
        <v>13013</v>
      </c>
      <c r="AF19" s="24" t="str">
        <f>[1]UK!F$4819</f>
        <v>Esso refinery, Southampton</v>
      </c>
      <c r="AG19" s="24" t="str">
        <f>[1]UK!G$4819</f>
        <v>--</v>
      </c>
      <c r="AH19" s="24" t="str">
        <f>[1]UK!H$4819</f>
        <v>Southampton</v>
      </c>
      <c r="AI19" s="24" t="str">
        <f>[1]UK!I$4819</f>
        <v>SO45 1TX</v>
      </c>
      <c r="AJ19" s="24">
        <f>[1]UK!J$4819</f>
        <v>4530</v>
      </c>
      <c r="AK19" s="24">
        <f>[1]UK!K$4819</f>
        <v>10200</v>
      </c>
      <c r="AL19" s="24">
        <f>[1]UK!L$4819</f>
        <v>313</v>
      </c>
      <c r="AM19" s="24">
        <f>[1]UK!M$4819</f>
        <v>3380</v>
      </c>
      <c r="AN19" s="42" t="s">
        <v>809</v>
      </c>
      <c r="AO19" s="31"/>
    </row>
    <row r="20" spans="1:41" s="24" customFormat="1">
      <c r="A20" s="4" t="s">
        <v>9801</v>
      </c>
      <c r="B20" s="4">
        <v>2012</v>
      </c>
      <c r="C20" s="4" t="s">
        <v>11877</v>
      </c>
      <c r="D20" s="4" t="s">
        <v>11878</v>
      </c>
      <c r="E20" s="16" t="s">
        <v>104</v>
      </c>
      <c r="F20" s="4">
        <v>20</v>
      </c>
      <c r="G20" s="4" t="s">
        <v>11879</v>
      </c>
      <c r="H20" s="4" t="s">
        <v>11828</v>
      </c>
      <c r="I20" s="4" t="s">
        <v>6</v>
      </c>
      <c r="J20" s="4" t="s">
        <v>633</v>
      </c>
      <c r="K20" s="4">
        <v>51.8</v>
      </c>
      <c r="L20" s="4" t="s">
        <v>8</v>
      </c>
      <c r="M20" s="4">
        <v>0</v>
      </c>
      <c r="N20" s="4">
        <v>0</v>
      </c>
      <c r="O20" s="4">
        <v>0</v>
      </c>
      <c r="P20" s="4">
        <v>0</v>
      </c>
      <c r="Q20" s="4">
        <v>1851.3209999999999</v>
      </c>
      <c r="R20" s="4">
        <v>246</v>
      </c>
      <c r="S20" s="16">
        <v>107</v>
      </c>
      <c r="T20" s="16">
        <v>0</v>
      </c>
      <c r="U20" s="16"/>
      <c r="V20" s="16"/>
      <c r="W20" s="16"/>
      <c r="X20" s="16"/>
      <c r="Y20" s="16"/>
      <c r="Z20" s="16"/>
      <c r="AA20" s="16"/>
      <c r="AB20" s="41" t="str">
        <f>[1]UK!B$4819</f>
        <v>1.(a)</v>
      </c>
      <c r="AC20" s="24" t="str">
        <f>[1]UK!C$4819</f>
        <v>ESSO Petroleum Co Ltd.</v>
      </c>
      <c r="AD20" s="24" t="str">
        <f>[1]UK!D$4819</f>
        <v>Esso Petroleum Company Ltd , Fawley Refinery</v>
      </c>
      <c r="AE20" s="24">
        <f>[1]UK!E$4819</f>
        <v>13013</v>
      </c>
      <c r="AF20" s="24" t="str">
        <f>[1]UK!F$4819</f>
        <v>Esso refinery, Southampton</v>
      </c>
      <c r="AG20" s="24" t="str">
        <f>[1]UK!G$4819</f>
        <v>--</v>
      </c>
      <c r="AH20" s="24" t="str">
        <f>[1]UK!H$4819</f>
        <v>Southampton</v>
      </c>
      <c r="AI20" s="24" t="str">
        <f>[1]UK!I$4819</f>
        <v>SO45 1TX</v>
      </c>
      <c r="AJ20" s="24">
        <f>[1]UK!J$4819</f>
        <v>4530</v>
      </c>
      <c r="AK20" s="24">
        <f>[1]UK!K$4819</f>
        <v>10200</v>
      </c>
      <c r="AL20" s="24">
        <f>[1]UK!L$4819</f>
        <v>313</v>
      </c>
      <c r="AM20" s="24">
        <f>[1]UK!M$4819</f>
        <v>3380</v>
      </c>
      <c r="AN20" s="42" t="s">
        <v>809</v>
      </c>
      <c r="AO20" s="31"/>
    </row>
    <row r="21" spans="1:41" s="24" customFormat="1">
      <c r="A21" s="4" t="s">
        <v>9801</v>
      </c>
      <c r="B21" s="4">
        <v>2012</v>
      </c>
      <c r="C21" s="4" t="s">
        <v>11880</v>
      </c>
      <c r="D21" s="4" t="s">
        <v>11881</v>
      </c>
      <c r="E21" s="16" t="s">
        <v>109</v>
      </c>
      <c r="F21" s="4">
        <v>21</v>
      </c>
      <c r="G21" s="4" t="s">
        <v>11882</v>
      </c>
      <c r="H21" s="4" t="s">
        <v>11828</v>
      </c>
      <c r="I21" s="4" t="s">
        <v>6</v>
      </c>
      <c r="J21" s="4" t="s">
        <v>633</v>
      </c>
      <c r="K21" s="4">
        <v>196</v>
      </c>
      <c r="L21" s="4" t="s">
        <v>8</v>
      </c>
      <c r="M21" s="4">
        <v>0</v>
      </c>
      <c r="N21" s="4">
        <v>0</v>
      </c>
      <c r="O21" s="4">
        <v>0</v>
      </c>
      <c r="P21" s="4">
        <v>0</v>
      </c>
      <c r="Q21" s="4">
        <v>976.92200000000003</v>
      </c>
      <c r="R21" s="4">
        <v>73</v>
      </c>
      <c r="S21" s="16">
        <v>320</v>
      </c>
      <c r="T21" s="16">
        <v>1</v>
      </c>
      <c r="U21" s="16"/>
      <c r="V21" s="16"/>
      <c r="W21" s="16"/>
      <c r="X21" s="16"/>
      <c r="Y21" s="16"/>
      <c r="Z21" s="16"/>
      <c r="AA21" s="16"/>
      <c r="AB21" s="41" t="str">
        <f>[1]UK!B$4819</f>
        <v>1.(a)</v>
      </c>
      <c r="AC21" s="24" t="str">
        <f>[1]UK!C$4819</f>
        <v>ESSO Petroleum Co Ltd.</v>
      </c>
      <c r="AD21" s="24" t="str">
        <f>[1]UK!D$4819</f>
        <v>Esso Petroleum Company Ltd , Fawley Refinery</v>
      </c>
      <c r="AE21" s="24">
        <f>[1]UK!E$4819</f>
        <v>13013</v>
      </c>
      <c r="AF21" s="24" t="str">
        <f>[1]UK!F$4819</f>
        <v>Esso refinery, Southampton</v>
      </c>
      <c r="AG21" s="24" t="str">
        <f>[1]UK!G$4819</f>
        <v>--</v>
      </c>
      <c r="AH21" s="24" t="str">
        <f>[1]UK!H$4819</f>
        <v>Southampton</v>
      </c>
      <c r="AI21" s="24" t="str">
        <f>[1]UK!I$4819</f>
        <v>SO45 1TX</v>
      </c>
      <c r="AJ21" s="24">
        <f>[1]UK!J$4819</f>
        <v>4530</v>
      </c>
      <c r="AK21" s="24">
        <f>[1]UK!K$4819</f>
        <v>10200</v>
      </c>
      <c r="AL21" s="24">
        <f>[1]UK!L$4819</f>
        <v>313</v>
      </c>
      <c r="AM21" s="24">
        <f>[1]UK!M$4819</f>
        <v>3380</v>
      </c>
      <c r="AN21" s="42" t="s">
        <v>809</v>
      </c>
      <c r="AO21" s="31"/>
    </row>
    <row r="22" spans="1:41" s="24" customFormat="1">
      <c r="A22" s="4" t="s">
        <v>9801</v>
      </c>
      <c r="B22" s="4">
        <v>2012</v>
      </c>
      <c r="C22" s="4" t="s">
        <v>11883</v>
      </c>
      <c r="D22" s="4" t="s">
        <v>11884</v>
      </c>
      <c r="E22" s="16" t="s">
        <v>113</v>
      </c>
      <c r="F22" s="4">
        <v>22</v>
      </c>
      <c r="G22" s="4" t="s">
        <v>11885</v>
      </c>
      <c r="H22" s="4" t="s">
        <v>11828</v>
      </c>
      <c r="I22" s="4" t="s">
        <v>6</v>
      </c>
      <c r="J22" s="4" t="s">
        <v>633</v>
      </c>
      <c r="K22" s="4">
        <v>172</v>
      </c>
      <c r="L22" s="4" t="s">
        <v>8</v>
      </c>
      <c r="M22" s="4">
        <v>0</v>
      </c>
      <c r="N22" s="4">
        <v>0</v>
      </c>
      <c r="O22" s="4">
        <v>50.896000000000001</v>
      </c>
      <c r="P22" s="4">
        <v>0</v>
      </c>
      <c r="Q22" s="4">
        <v>4635.9369999999999</v>
      </c>
      <c r="R22" s="4">
        <v>52.6</v>
      </c>
      <c r="S22" s="16">
        <v>221.1</v>
      </c>
      <c r="T22" s="16">
        <v>58</v>
      </c>
      <c r="U22" s="16"/>
      <c r="V22" s="16"/>
      <c r="W22" s="16"/>
      <c r="X22" s="16"/>
      <c r="Y22" s="16"/>
      <c r="Z22" s="16"/>
      <c r="AA22" s="16"/>
      <c r="AB22" s="28" t="str">
        <f>[1]UK!B$2622</f>
        <v>1.(a)</v>
      </c>
      <c r="AC22" s="31" t="str">
        <f>[1]UK!C$2622</f>
        <v>TOTAL HOLDINGS UK LIMITED</v>
      </c>
      <c r="AD22" s="31" t="str">
        <f>[1]UK!D$2622</f>
        <v>Total Uk Ltd, Lindsey Oil Refinery</v>
      </c>
      <c r="AE22" s="31">
        <f>[1]UK!E$2622</f>
        <v>86181</v>
      </c>
      <c r="AF22" s="31" t="str">
        <f>[1]UK!F$2622</f>
        <v>Eastfield Road, Immingham</v>
      </c>
      <c r="AG22" s="31" t="str">
        <f>[1]UK!G$2622</f>
        <v>--</v>
      </c>
      <c r="AH22" s="31" t="str">
        <f>[1]UK!H$2622</f>
        <v>Immingham</v>
      </c>
      <c r="AI22" s="31" t="str">
        <f>[1]UK!I$2622</f>
        <v>DN40 3LU</v>
      </c>
      <c r="AJ22" s="31">
        <f>[1]UK!J$2622</f>
        <v>1220</v>
      </c>
      <c r="AK22" s="31">
        <f>[1]UK!K$2622</f>
        <v>6090</v>
      </c>
      <c r="AL22" s="31">
        <f>[1]UK!L$2622</f>
        <v>124</v>
      </c>
      <c r="AM22" s="31">
        <f>[1]UK!M$2622</f>
        <v>1710</v>
      </c>
      <c r="AN22" s="42" t="s">
        <v>809</v>
      </c>
      <c r="AO22" s="31"/>
    </row>
    <row r="23" spans="1:41" s="24" customFormat="1">
      <c r="A23" s="4" t="s">
        <v>9801</v>
      </c>
      <c r="B23" s="4">
        <v>2012</v>
      </c>
      <c r="C23" s="4" t="s">
        <v>11886</v>
      </c>
      <c r="D23" s="4" t="s">
        <v>11887</v>
      </c>
      <c r="E23" s="16" t="s">
        <v>118</v>
      </c>
      <c r="F23" s="4">
        <v>23</v>
      </c>
      <c r="G23" s="4" t="s">
        <v>11888</v>
      </c>
      <c r="H23" s="4" t="s">
        <v>11828</v>
      </c>
      <c r="I23" s="4" t="s">
        <v>6</v>
      </c>
      <c r="J23" s="4" t="s">
        <v>633</v>
      </c>
      <c r="K23" s="4">
        <v>158</v>
      </c>
      <c r="L23" s="4" t="s">
        <v>8</v>
      </c>
      <c r="M23" s="4">
        <v>0</v>
      </c>
      <c r="N23" s="4">
        <v>0</v>
      </c>
      <c r="O23" s="4">
        <v>0</v>
      </c>
      <c r="P23" s="4">
        <v>0</v>
      </c>
      <c r="Q23" s="4">
        <v>2392.2649999999999</v>
      </c>
      <c r="R23" s="4">
        <v>9.1</v>
      </c>
      <c r="S23" s="16">
        <v>144.19999999999999</v>
      </c>
      <c r="T23" s="16">
        <v>2</v>
      </c>
      <c r="U23" s="16"/>
      <c r="V23" s="16"/>
      <c r="W23" s="16"/>
      <c r="X23" s="16"/>
      <c r="Y23" s="16"/>
      <c r="Z23" s="16"/>
      <c r="AA23" s="16"/>
      <c r="AB23" s="28" t="str">
        <f>[1]UK!B$2622</f>
        <v>1.(a)</v>
      </c>
      <c r="AC23" s="31" t="str">
        <f>[1]UK!C$2622</f>
        <v>TOTAL HOLDINGS UK LIMITED</v>
      </c>
      <c r="AD23" s="31" t="str">
        <f>[1]UK!D$2622</f>
        <v>Total Uk Ltd, Lindsey Oil Refinery</v>
      </c>
      <c r="AE23" s="31">
        <f>[1]UK!E$2622</f>
        <v>86181</v>
      </c>
      <c r="AF23" s="31" t="str">
        <f>[1]UK!F$2622</f>
        <v>Eastfield Road, Immingham</v>
      </c>
      <c r="AG23" s="31" t="str">
        <f>[1]UK!G$2622</f>
        <v>--</v>
      </c>
      <c r="AH23" s="31" t="str">
        <f>[1]UK!H$2622</f>
        <v>Immingham</v>
      </c>
      <c r="AI23" s="31" t="str">
        <f>[1]UK!I$2622</f>
        <v>DN40 3LU</v>
      </c>
      <c r="AJ23" s="31">
        <f>[1]UK!J$2622</f>
        <v>1220</v>
      </c>
      <c r="AK23" s="31">
        <f>[1]UK!K$2622</f>
        <v>6090</v>
      </c>
      <c r="AL23" s="31">
        <f>[1]UK!L$2622</f>
        <v>124</v>
      </c>
      <c r="AM23" s="31">
        <f>[1]UK!M$2622</f>
        <v>1710</v>
      </c>
      <c r="AN23" s="42" t="s">
        <v>809</v>
      </c>
      <c r="AO23" s="31"/>
    </row>
    <row r="24" spans="1:41" s="24" customFormat="1">
      <c r="A24" s="4" t="s">
        <v>9801</v>
      </c>
      <c r="B24" s="4">
        <v>2012</v>
      </c>
      <c r="C24" s="4" t="s">
        <v>11889</v>
      </c>
      <c r="D24" s="4" t="s">
        <v>11890</v>
      </c>
      <c r="E24" s="16" t="s">
        <v>122</v>
      </c>
      <c r="F24" s="4">
        <v>24</v>
      </c>
      <c r="G24" s="4" t="s">
        <v>11891</v>
      </c>
      <c r="H24" s="4" t="s">
        <v>11828</v>
      </c>
      <c r="I24" s="4" t="s">
        <v>6</v>
      </c>
      <c r="J24" s="4" t="s">
        <v>633</v>
      </c>
      <c r="K24" s="4">
        <v>211</v>
      </c>
      <c r="L24" s="4" t="s">
        <v>8</v>
      </c>
      <c r="M24" s="4">
        <v>0</v>
      </c>
      <c r="N24" s="4">
        <v>0</v>
      </c>
      <c r="O24" s="4">
        <v>0</v>
      </c>
      <c r="P24" s="4">
        <v>0</v>
      </c>
      <c r="Q24" s="4">
        <v>3778.7730000000001</v>
      </c>
      <c r="R24" s="4">
        <v>11.3</v>
      </c>
      <c r="S24" s="16">
        <v>135.9</v>
      </c>
      <c r="T24" s="16">
        <v>3</v>
      </c>
      <c r="U24" s="16"/>
      <c r="V24" s="16"/>
      <c r="W24" s="16"/>
      <c r="X24" s="16"/>
      <c r="Y24" s="16"/>
      <c r="Z24" s="16"/>
      <c r="AA24" s="16"/>
      <c r="AB24" s="28" t="str">
        <f>[1]UK!B$2622</f>
        <v>1.(a)</v>
      </c>
      <c r="AC24" s="31" t="str">
        <f>[1]UK!C$2622</f>
        <v>TOTAL HOLDINGS UK LIMITED</v>
      </c>
      <c r="AD24" s="31" t="str">
        <f>[1]UK!D$2622</f>
        <v>Total Uk Ltd, Lindsey Oil Refinery</v>
      </c>
      <c r="AE24" s="31">
        <f>[1]UK!E$2622</f>
        <v>86181</v>
      </c>
      <c r="AF24" s="31" t="str">
        <f>[1]UK!F$2622</f>
        <v>Eastfield Road, Immingham</v>
      </c>
      <c r="AG24" s="31" t="str">
        <f>[1]UK!G$2622</f>
        <v>--</v>
      </c>
      <c r="AH24" s="31" t="str">
        <f>[1]UK!H$2622</f>
        <v>Immingham</v>
      </c>
      <c r="AI24" s="31" t="str">
        <f>[1]UK!I$2622</f>
        <v>DN40 3LU</v>
      </c>
      <c r="AJ24" s="31">
        <f>[1]UK!J$2622</f>
        <v>1220</v>
      </c>
      <c r="AK24" s="31">
        <f>[1]UK!K$2622</f>
        <v>6090</v>
      </c>
      <c r="AL24" s="31">
        <f>[1]UK!L$2622</f>
        <v>124</v>
      </c>
      <c r="AM24" s="31">
        <f>[1]UK!M$2622</f>
        <v>1710</v>
      </c>
      <c r="AN24" s="42" t="s">
        <v>809</v>
      </c>
    </row>
    <row r="25" spans="1:41" s="24" customFormat="1">
      <c r="A25" s="4" t="s">
        <v>9801</v>
      </c>
      <c r="B25" s="4">
        <v>2012</v>
      </c>
      <c r="C25" s="4" t="s">
        <v>11892</v>
      </c>
      <c r="D25" s="4" t="s">
        <v>11893</v>
      </c>
      <c r="E25" s="16" t="s">
        <v>126</v>
      </c>
      <c r="F25" s="4">
        <v>25</v>
      </c>
      <c r="G25" s="4" t="s">
        <v>11894</v>
      </c>
      <c r="H25" s="4" t="s">
        <v>11828</v>
      </c>
      <c r="I25" s="4" t="s">
        <v>6</v>
      </c>
      <c r="J25" s="4" t="s">
        <v>633</v>
      </c>
      <c r="K25" s="4">
        <v>315</v>
      </c>
      <c r="L25" s="4" t="s">
        <v>8</v>
      </c>
      <c r="M25" s="4">
        <v>0</v>
      </c>
      <c r="N25" s="4">
        <v>0</v>
      </c>
      <c r="O25" s="4">
        <v>134.05000000000001</v>
      </c>
      <c r="P25" s="4">
        <v>0</v>
      </c>
      <c r="Q25" s="4">
        <v>2510.181</v>
      </c>
      <c r="R25" s="4">
        <v>76.2</v>
      </c>
      <c r="S25" s="16">
        <v>93</v>
      </c>
      <c r="T25" s="16">
        <v>7</v>
      </c>
      <c r="U25" s="16"/>
      <c r="V25" s="16"/>
      <c r="W25" s="16"/>
      <c r="X25" s="16"/>
      <c r="Y25" s="16"/>
      <c r="Z25" s="16"/>
      <c r="AA25" s="16"/>
      <c r="AB25" s="28" t="str">
        <f>[1]UK!B$2622</f>
        <v>1.(a)</v>
      </c>
      <c r="AC25" s="31" t="str">
        <f>[1]UK!C$2622</f>
        <v>TOTAL HOLDINGS UK LIMITED</v>
      </c>
      <c r="AD25" s="31" t="str">
        <f>[1]UK!D$2622</f>
        <v>Total Uk Ltd, Lindsey Oil Refinery</v>
      </c>
      <c r="AE25" s="31">
        <f>[1]UK!E$2622</f>
        <v>86181</v>
      </c>
      <c r="AF25" s="31" t="str">
        <f>[1]UK!F$2622</f>
        <v>Eastfield Road, Immingham</v>
      </c>
      <c r="AG25" s="31" t="str">
        <f>[1]UK!G$2622</f>
        <v>--</v>
      </c>
      <c r="AH25" s="31" t="str">
        <f>[1]UK!H$2622</f>
        <v>Immingham</v>
      </c>
      <c r="AI25" s="31" t="str">
        <f>[1]UK!I$2622</f>
        <v>DN40 3LU</v>
      </c>
      <c r="AJ25" s="31">
        <f>[1]UK!J$2622</f>
        <v>1220</v>
      </c>
      <c r="AK25" s="31">
        <f>[1]UK!K$2622</f>
        <v>6090</v>
      </c>
      <c r="AL25" s="31">
        <f>[1]UK!L$2622</f>
        <v>124</v>
      </c>
      <c r="AM25" s="31">
        <f>[1]UK!M$2622</f>
        <v>1710</v>
      </c>
      <c r="AN25" s="42" t="s">
        <v>809</v>
      </c>
    </row>
    <row r="26" spans="1:41" s="126" customFormat="1">
      <c r="A26" s="124" t="s">
        <v>9801</v>
      </c>
      <c r="B26" s="124">
        <v>2012</v>
      </c>
      <c r="C26" s="124" t="s">
        <v>11895</v>
      </c>
      <c r="D26" s="124" t="s">
        <v>11896</v>
      </c>
      <c r="E26" s="125" t="s">
        <v>130</v>
      </c>
      <c r="F26" s="124">
        <v>26</v>
      </c>
      <c r="G26" s="124" t="s">
        <v>11897</v>
      </c>
      <c r="H26" s="124" t="s">
        <v>11898</v>
      </c>
      <c r="I26" s="124"/>
      <c r="J26" s="124"/>
      <c r="K26" s="124"/>
      <c r="L26" s="124"/>
      <c r="M26" s="124"/>
      <c r="N26" s="124"/>
      <c r="O26" s="124"/>
      <c r="P26" s="124"/>
      <c r="Q26" s="124"/>
      <c r="R26" s="124"/>
      <c r="S26" s="125"/>
      <c r="T26" s="125"/>
      <c r="U26" s="125"/>
      <c r="V26" s="125"/>
      <c r="W26" s="125"/>
      <c r="X26" s="125"/>
      <c r="Y26" s="125"/>
      <c r="Z26" s="125"/>
      <c r="AA26" s="125"/>
      <c r="AB26" s="130"/>
      <c r="AN26" s="129" t="s">
        <v>12969</v>
      </c>
    </row>
    <row r="27" spans="1:41" s="35" customFormat="1">
      <c r="A27" s="1" t="s">
        <v>9801</v>
      </c>
      <c r="B27" s="1">
        <v>2012</v>
      </c>
      <c r="C27" s="1" t="s">
        <v>11899</v>
      </c>
      <c r="D27" s="1" t="s">
        <v>11900</v>
      </c>
      <c r="E27" s="3" t="s">
        <v>135</v>
      </c>
      <c r="F27" s="1">
        <v>27</v>
      </c>
      <c r="G27" s="1" t="s">
        <v>11901</v>
      </c>
      <c r="H27" s="1" t="s">
        <v>11828</v>
      </c>
      <c r="I27" s="1" t="s">
        <v>6</v>
      </c>
      <c r="J27" s="1" t="s">
        <v>470</v>
      </c>
      <c r="K27" s="1">
        <v>87</v>
      </c>
      <c r="L27" s="1" t="s">
        <v>8</v>
      </c>
      <c r="M27" s="1"/>
      <c r="N27" s="1"/>
      <c r="O27" s="1"/>
      <c r="P27" s="1"/>
      <c r="Q27" s="1"/>
      <c r="R27" s="1"/>
      <c r="S27" s="3"/>
      <c r="T27" s="3"/>
      <c r="U27" s="3"/>
      <c r="V27" s="3"/>
      <c r="W27" s="3"/>
      <c r="X27" s="3"/>
      <c r="Y27" s="3"/>
      <c r="Z27" s="3"/>
      <c r="AA27" s="3"/>
      <c r="AB27" s="40"/>
      <c r="AN27" s="98"/>
    </row>
    <row r="28" spans="1:41" s="35" customFormat="1">
      <c r="A28" s="1" t="s">
        <v>9801</v>
      </c>
      <c r="B28" s="1">
        <v>2012</v>
      </c>
      <c r="C28" s="1" t="s">
        <v>11902</v>
      </c>
      <c r="D28" s="1" t="s">
        <v>11903</v>
      </c>
      <c r="E28" s="3" t="s">
        <v>139</v>
      </c>
      <c r="F28" s="1">
        <v>28</v>
      </c>
      <c r="G28" s="1" t="s">
        <v>11904</v>
      </c>
      <c r="H28" s="1" t="s">
        <v>11828</v>
      </c>
      <c r="I28" s="1" t="s">
        <v>6</v>
      </c>
      <c r="J28" s="1" t="s">
        <v>633</v>
      </c>
      <c r="K28" s="1">
        <v>405</v>
      </c>
      <c r="L28" s="1" t="s">
        <v>8</v>
      </c>
      <c r="M28" s="1">
        <v>0</v>
      </c>
      <c r="N28" s="1">
        <v>0</v>
      </c>
      <c r="O28" s="1">
        <v>0</v>
      </c>
      <c r="P28" s="1">
        <v>0</v>
      </c>
      <c r="Q28" s="1">
        <v>1764</v>
      </c>
      <c r="R28" s="1">
        <v>20</v>
      </c>
      <c r="S28" s="3">
        <v>330</v>
      </c>
      <c r="T28" s="3">
        <v>2</v>
      </c>
      <c r="U28" s="3"/>
      <c r="V28" s="3"/>
      <c r="W28" s="3"/>
      <c r="X28" s="3"/>
      <c r="Y28" s="3"/>
      <c r="Z28" s="3"/>
      <c r="AA28" s="3"/>
      <c r="AB28" s="40"/>
      <c r="AN28" s="98"/>
    </row>
    <row r="29" spans="1:41" s="24" customFormat="1">
      <c r="A29" s="4" t="s">
        <v>9801</v>
      </c>
      <c r="B29" s="4">
        <v>2012</v>
      </c>
      <c r="C29" s="4" t="s">
        <v>11905</v>
      </c>
      <c r="D29" s="4" t="s">
        <v>11906</v>
      </c>
      <c r="E29" s="16" t="s">
        <v>144</v>
      </c>
      <c r="F29" s="4">
        <v>29</v>
      </c>
      <c r="G29" s="4" t="s">
        <v>11907</v>
      </c>
      <c r="H29" s="4" t="s">
        <v>11828</v>
      </c>
      <c r="I29" s="4" t="s">
        <v>6</v>
      </c>
      <c r="J29" s="4" t="s">
        <v>633</v>
      </c>
      <c r="K29" s="4">
        <v>98.4</v>
      </c>
      <c r="L29" s="4" t="s">
        <v>8</v>
      </c>
      <c r="M29" s="4">
        <v>0</v>
      </c>
      <c r="N29" s="4">
        <v>0</v>
      </c>
      <c r="O29" s="4">
        <v>571.29999999999995</v>
      </c>
      <c r="P29" s="4">
        <v>0</v>
      </c>
      <c r="Q29" s="4">
        <v>1034.3</v>
      </c>
      <c r="R29" s="4">
        <v>440</v>
      </c>
      <c r="S29" s="16">
        <v>113</v>
      </c>
      <c r="T29" s="16">
        <v>19</v>
      </c>
      <c r="U29" s="16"/>
      <c r="V29" s="16"/>
      <c r="W29" s="16"/>
      <c r="X29" s="16"/>
      <c r="Y29" s="16"/>
      <c r="Z29" s="16"/>
      <c r="AA29" s="16"/>
      <c r="AB29" s="28" t="str">
        <f>[1]UK!B$3482</f>
        <v>1.(a)</v>
      </c>
      <c r="AC29" s="31" t="str">
        <f>[1]UK!C$3482</f>
        <v>ESSAR ENERGY PLC</v>
      </c>
      <c r="AD29" s="31" t="str">
        <f>[1]UK!D$3482</f>
        <v>Stanlow Manufacturing Complex</v>
      </c>
      <c r="AE29" s="31">
        <f>[1]UK!E$3482</f>
        <v>31661</v>
      </c>
      <c r="AF29" s="31" t="str">
        <f>[1]UK!F$3482</f>
        <v>Ellesmere Port</v>
      </c>
      <c r="AG29" s="31" t="str">
        <f>[1]UK!G$3482</f>
        <v>--</v>
      </c>
      <c r="AH29" s="31" t="str">
        <f>[1]UK!H$3482</f>
        <v>Merseyside</v>
      </c>
      <c r="AI29" s="31" t="str">
        <f>[1]UK!I$3482</f>
        <v>CH65 4HB</v>
      </c>
      <c r="AJ29" s="31">
        <f>[1]UK!J$3482</f>
        <v>4210</v>
      </c>
      <c r="AK29" s="31">
        <f>[1]UK!K$3482</f>
        <v>11100</v>
      </c>
      <c r="AL29" s="31">
        <f>[1]UK!L$3482</f>
        <v>91.9</v>
      </c>
      <c r="AM29" s="31">
        <f>[1]UK!M$3482</f>
        <v>3150</v>
      </c>
      <c r="AN29" s="42" t="s">
        <v>809</v>
      </c>
      <c r="AO29" s="31"/>
    </row>
    <row r="30" spans="1:41" s="24" customFormat="1">
      <c r="A30" s="4" t="s">
        <v>9801</v>
      </c>
      <c r="B30" s="4">
        <v>2012</v>
      </c>
      <c r="C30" s="4" t="s">
        <v>11908</v>
      </c>
      <c r="D30" s="4" t="s">
        <v>11909</v>
      </c>
      <c r="E30" s="16" t="s">
        <v>148</v>
      </c>
      <c r="F30" s="4">
        <v>30</v>
      </c>
      <c r="G30" s="4" t="s">
        <v>11910</v>
      </c>
      <c r="H30" s="4" t="s">
        <v>11828</v>
      </c>
      <c r="I30" s="4" t="s">
        <v>6</v>
      </c>
      <c r="J30" s="4" t="s">
        <v>633</v>
      </c>
      <c r="K30" s="4">
        <v>220.1</v>
      </c>
      <c r="L30" s="4" t="s">
        <v>8</v>
      </c>
      <c r="M30" s="4">
        <v>0</v>
      </c>
      <c r="N30" s="4">
        <v>0</v>
      </c>
      <c r="O30" s="4">
        <v>1645.7</v>
      </c>
      <c r="P30" s="4">
        <v>0</v>
      </c>
      <c r="Q30" s="4">
        <v>3435.7</v>
      </c>
      <c r="R30" s="4">
        <v>1083</v>
      </c>
      <c r="S30" s="16">
        <v>338</v>
      </c>
      <c r="T30" s="16">
        <v>55</v>
      </c>
      <c r="U30" s="16"/>
      <c r="V30" s="16"/>
      <c r="W30" s="16"/>
      <c r="X30" s="16"/>
      <c r="Y30" s="16"/>
      <c r="Z30" s="16"/>
      <c r="AA30" s="16"/>
      <c r="AB30" s="28" t="str">
        <f>[1]UK!B$3482</f>
        <v>1.(a)</v>
      </c>
      <c r="AC30" s="31" t="str">
        <f>[1]UK!C$3482</f>
        <v>ESSAR ENERGY PLC</v>
      </c>
      <c r="AD30" s="31" t="str">
        <f>[1]UK!D$3482</f>
        <v>Stanlow Manufacturing Complex</v>
      </c>
      <c r="AE30" s="31">
        <f>[1]UK!E$3482</f>
        <v>31661</v>
      </c>
      <c r="AF30" s="31" t="str">
        <f>[1]UK!F$3482</f>
        <v>Ellesmere Port</v>
      </c>
      <c r="AG30" s="31" t="str">
        <f>[1]UK!G$3482</f>
        <v>--</v>
      </c>
      <c r="AH30" s="31" t="str">
        <f>[1]UK!H$3482</f>
        <v>Merseyside</v>
      </c>
      <c r="AI30" s="31" t="str">
        <f>[1]UK!I$3482</f>
        <v>CH65 4HB</v>
      </c>
      <c r="AJ30" s="31">
        <f>[1]UK!J$3482</f>
        <v>4210</v>
      </c>
      <c r="AK30" s="31">
        <f>[1]UK!K$3482</f>
        <v>11100</v>
      </c>
      <c r="AL30" s="31">
        <f>[1]UK!L$3482</f>
        <v>91.9</v>
      </c>
      <c r="AM30" s="31">
        <f>[1]UK!M$3482</f>
        <v>3150</v>
      </c>
      <c r="AN30" s="42" t="s">
        <v>809</v>
      </c>
      <c r="AO30" s="31"/>
    </row>
    <row r="31" spans="1:41" s="24" customFormat="1">
      <c r="A31" s="4" t="s">
        <v>9801</v>
      </c>
      <c r="B31" s="4">
        <v>2012</v>
      </c>
      <c r="C31" s="4" t="s">
        <v>11911</v>
      </c>
      <c r="D31" s="4" t="s">
        <v>11912</v>
      </c>
      <c r="E31" s="16" t="s">
        <v>152</v>
      </c>
      <c r="F31" s="4">
        <v>31</v>
      </c>
      <c r="G31" s="4" t="s">
        <v>11913</v>
      </c>
      <c r="H31" s="4" t="s">
        <v>11828</v>
      </c>
      <c r="I31" s="4" t="s">
        <v>6</v>
      </c>
      <c r="J31" s="4" t="s">
        <v>633</v>
      </c>
      <c r="K31" s="4">
        <v>625.20000000000005</v>
      </c>
      <c r="L31" s="4" t="s">
        <v>8</v>
      </c>
      <c r="M31" s="4">
        <v>0</v>
      </c>
      <c r="N31" s="4">
        <v>0</v>
      </c>
      <c r="O31" s="4">
        <v>8506.9</v>
      </c>
      <c r="P31" s="4">
        <v>353.8</v>
      </c>
      <c r="Q31" s="4">
        <v>3033.2</v>
      </c>
      <c r="R31" s="4">
        <v>5171</v>
      </c>
      <c r="S31" s="16">
        <v>1400</v>
      </c>
      <c r="T31" s="16">
        <v>111</v>
      </c>
      <c r="U31" s="16"/>
      <c r="V31" s="16"/>
      <c r="W31" s="16"/>
      <c r="X31" s="16"/>
      <c r="Y31" s="16"/>
      <c r="Z31" s="16"/>
      <c r="AA31" s="16"/>
      <c r="AB31" s="28" t="str">
        <f>[1]UK!B$3482</f>
        <v>1.(a)</v>
      </c>
      <c r="AC31" s="31" t="str">
        <f>[1]UK!C$3482</f>
        <v>ESSAR ENERGY PLC</v>
      </c>
      <c r="AD31" s="31" t="str">
        <f>[1]UK!D$3482</f>
        <v>Stanlow Manufacturing Complex</v>
      </c>
      <c r="AE31" s="31">
        <f>[1]UK!E$3482</f>
        <v>31661</v>
      </c>
      <c r="AF31" s="31" t="str">
        <f>[1]UK!F$3482</f>
        <v>Ellesmere Port</v>
      </c>
      <c r="AG31" s="31" t="str">
        <f>[1]UK!G$3482</f>
        <v>--</v>
      </c>
      <c r="AH31" s="31" t="str">
        <f>[1]UK!H$3482</f>
        <v>Merseyside</v>
      </c>
      <c r="AI31" s="31" t="str">
        <f>[1]UK!I$3482</f>
        <v>CH65 4HB</v>
      </c>
      <c r="AJ31" s="31">
        <f>[1]UK!J$3482</f>
        <v>4210</v>
      </c>
      <c r="AK31" s="31">
        <f>[1]UK!K$3482</f>
        <v>11100</v>
      </c>
      <c r="AL31" s="31">
        <f>[1]UK!L$3482</f>
        <v>91.9</v>
      </c>
      <c r="AM31" s="31">
        <f>[1]UK!M$3482</f>
        <v>3150</v>
      </c>
      <c r="AN31" s="42" t="s">
        <v>809</v>
      </c>
      <c r="AO31" s="31"/>
    </row>
    <row r="32" spans="1:41" s="24" customFormat="1">
      <c r="A32" s="4" t="s">
        <v>9801</v>
      </c>
      <c r="B32" s="4">
        <v>2012</v>
      </c>
      <c r="C32" s="4" t="s">
        <v>11914</v>
      </c>
      <c r="D32" s="4" t="s">
        <v>11915</v>
      </c>
      <c r="E32" s="16" t="s">
        <v>157</v>
      </c>
      <c r="F32" s="4">
        <v>32</v>
      </c>
      <c r="G32" s="4" t="s">
        <v>11916</v>
      </c>
      <c r="H32" s="4" t="s">
        <v>11828</v>
      </c>
      <c r="I32" s="4" t="s">
        <v>6</v>
      </c>
      <c r="J32" s="4" t="s">
        <v>633</v>
      </c>
      <c r="K32" s="4">
        <v>141.69999999999999</v>
      </c>
      <c r="L32" s="4" t="s">
        <v>8</v>
      </c>
      <c r="M32" s="4">
        <v>0</v>
      </c>
      <c r="N32" s="4">
        <v>0</v>
      </c>
      <c r="O32" s="4">
        <v>0.1</v>
      </c>
      <c r="P32" s="4">
        <v>0</v>
      </c>
      <c r="Q32" s="4">
        <v>3406</v>
      </c>
      <c r="R32" s="4">
        <v>48</v>
      </c>
      <c r="S32" s="16">
        <v>151</v>
      </c>
      <c r="T32" s="16">
        <v>0</v>
      </c>
      <c r="U32" s="16"/>
      <c r="V32" s="16"/>
      <c r="W32" s="16"/>
      <c r="X32" s="16"/>
      <c r="Y32" s="16"/>
      <c r="Z32" s="16"/>
      <c r="AA32" s="16"/>
      <c r="AB32" s="28" t="str">
        <f>[1]UK!B$3482</f>
        <v>1.(a)</v>
      </c>
      <c r="AC32" s="31" t="str">
        <f>[1]UK!C$3482</f>
        <v>ESSAR ENERGY PLC</v>
      </c>
      <c r="AD32" s="31" t="str">
        <f>[1]UK!D$3482</f>
        <v>Stanlow Manufacturing Complex</v>
      </c>
      <c r="AE32" s="31">
        <f>[1]UK!E$3482</f>
        <v>31661</v>
      </c>
      <c r="AF32" s="31" t="str">
        <f>[1]UK!F$3482</f>
        <v>Ellesmere Port</v>
      </c>
      <c r="AG32" s="31" t="str">
        <f>[1]UK!G$3482</f>
        <v>--</v>
      </c>
      <c r="AH32" s="31" t="str">
        <f>[1]UK!H$3482</f>
        <v>Merseyside</v>
      </c>
      <c r="AI32" s="31" t="str">
        <f>[1]UK!I$3482</f>
        <v>CH65 4HB</v>
      </c>
      <c r="AJ32" s="31">
        <f>[1]UK!J$3482</f>
        <v>4210</v>
      </c>
      <c r="AK32" s="31">
        <f>[1]UK!K$3482</f>
        <v>11100</v>
      </c>
      <c r="AL32" s="31">
        <f>[1]UK!L$3482</f>
        <v>91.9</v>
      </c>
      <c r="AM32" s="31">
        <f>[1]UK!M$3482</f>
        <v>3150</v>
      </c>
      <c r="AN32" s="42" t="s">
        <v>809</v>
      </c>
      <c r="AO32" s="31"/>
    </row>
    <row r="33" spans="1:41" s="24" customFormat="1">
      <c r="A33" s="4" t="s">
        <v>9801</v>
      </c>
      <c r="B33" s="4">
        <v>2012</v>
      </c>
      <c r="C33" s="4" t="s">
        <v>11917</v>
      </c>
      <c r="D33" s="4" t="s">
        <v>11918</v>
      </c>
      <c r="E33" s="16" t="s">
        <v>162</v>
      </c>
      <c r="F33" s="4">
        <v>33</v>
      </c>
      <c r="G33" s="4" t="s">
        <v>11919</v>
      </c>
      <c r="H33" s="4" t="s">
        <v>11828</v>
      </c>
      <c r="I33" s="4" t="s">
        <v>6</v>
      </c>
      <c r="J33" s="4" t="s">
        <v>633</v>
      </c>
      <c r="K33" s="4">
        <v>106</v>
      </c>
      <c r="L33" s="4" t="s">
        <v>8</v>
      </c>
      <c r="M33" s="4">
        <v>0</v>
      </c>
      <c r="N33" s="4">
        <v>0</v>
      </c>
      <c r="O33" s="4">
        <v>0</v>
      </c>
      <c r="P33" s="4">
        <v>0</v>
      </c>
      <c r="Q33" s="4">
        <v>3247.6</v>
      </c>
      <c r="R33" s="4">
        <v>10</v>
      </c>
      <c r="S33" s="16">
        <v>125</v>
      </c>
      <c r="T33" s="16">
        <v>0</v>
      </c>
      <c r="U33" s="16"/>
      <c r="V33" s="16"/>
      <c r="W33" s="16"/>
      <c r="X33" s="16"/>
      <c r="Y33" s="16"/>
      <c r="Z33" s="16"/>
      <c r="AA33" s="16"/>
      <c r="AB33" s="28" t="str">
        <f>[1]UK!B$3482</f>
        <v>1.(a)</v>
      </c>
      <c r="AC33" s="31" t="str">
        <f>[1]UK!C$3482</f>
        <v>ESSAR ENERGY PLC</v>
      </c>
      <c r="AD33" s="31" t="str">
        <f>[1]UK!D$3482</f>
        <v>Stanlow Manufacturing Complex</v>
      </c>
      <c r="AE33" s="31">
        <f>[1]UK!E$3482</f>
        <v>31661</v>
      </c>
      <c r="AF33" s="31" t="str">
        <f>[1]UK!F$3482</f>
        <v>Ellesmere Port</v>
      </c>
      <c r="AG33" s="31" t="str">
        <f>[1]UK!G$3482</f>
        <v>--</v>
      </c>
      <c r="AH33" s="31" t="str">
        <f>[1]UK!H$3482</f>
        <v>Merseyside</v>
      </c>
      <c r="AI33" s="31" t="str">
        <f>[1]UK!I$3482</f>
        <v>CH65 4HB</v>
      </c>
      <c r="AJ33" s="31">
        <f>[1]UK!J$3482</f>
        <v>4210</v>
      </c>
      <c r="AK33" s="31">
        <f>[1]UK!K$3482</f>
        <v>11100</v>
      </c>
      <c r="AL33" s="31">
        <f>[1]UK!L$3482</f>
        <v>91.9</v>
      </c>
      <c r="AM33" s="31">
        <f>[1]UK!M$3482</f>
        <v>3150</v>
      </c>
      <c r="AN33" s="42" t="s">
        <v>809</v>
      </c>
      <c r="AO33" s="31"/>
    </row>
    <row r="34" spans="1:41" s="24" customFormat="1">
      <c r="A34" s="4" t="s">
        <v>9801</v>
      </c>
      <c r="B34" s="4">
        <v>2012</v>
      </c>
      <c r="C34" s="4" t="s">
        <v>11920</v>
      </c>
      <c r="D34" s="4" t="s">
        <v>11921</v>
      </c>
      <c r="E34" s="16" t="s">
        <v>167</v>
      </c>
      <c r="F34" s="4">
        <v>34</v>
      </c>
      <c r="G34" s="4" t="s">
        <v>11922</v>
      </c>
      <c r="H34" s="4" t="s">
        <v>11828</v>
      </c>
      <c r="I34" s="4" t="s">
        <v>6</v>
      </c>
      <c r="J34" s="4" t="s">
        <v>470</v>
      </c>
      <c r="K34" s="4">
        <v>64</v>
      </c>
      <c r="L34" s="4" t="s">
        <v>8</v>
      </c>
      <c r="M34" s="4">
        <v>0</v>
      </c>
      <c r="N34" s="4">
        <v>0</v>
      </c>
      <c r="O34" s="4">
        <v>512.4</v>
      </c>
      <c r="P34" s="4">
        <v>0</v>
      </c>
      <c r="Q34" s="4">
        <v>940.5</v>
      </c>
      <c r="R34" s="4">
        <v>20</v>
      </c>
      <c r="S34" s="16">
        <v>92</v>
      </c>
      <c r="T34" s="16">
        <v>0</v>
      </c>
      <c r="U34" s="16"/>
      <c r="V34" s="16"/>
      <c r="W34" s="16"/>
      <c r="X34" s="16"/>
      <c r="Y34" s="16"/>
      <c r="Z34" s="16"/>
      <c r="AA34" s="16"/>
      <c r="AB34" s="28" t="str">
        <f>[1]UK!B$3482</f>
        <v>1.(a)</v>
      </c>
      <c r="AC34" s="31" t="str">
        <f>[1]UK!C$3482</f>
        <v>ESSAR ENERGY PLC</v>
      </c>
      <c r="AD34" s="31" t="str">
        <f>[1]UK!D$3482</f>
        <v>Stanlow Manufacturing Complex</v>
      </c>
      <c r="AE34" s="31">
        <f>[1]UK!E$3482</f>
        <v>31661</v>
      </c>
      <c r="AF34" s="31" t="str">
        <f>[1]UK!F$3482</f>
        <v>Ellesmere Port</v>
      </c>
      <c r="AG34" s="31" t="str">
        <f>[1]UK!G$3482</f>
        <v>--</v>
      </c>
      <c r="AH34" s="31" t="str">
        <f>[1]UK!H$3482</f>
        <v>Merseyside</v>
      </c>
      <c r="AI34" s="31" t="str">
        <f>[1]UK!I$3482</f>
        <v>CH65 4HB</v>
      </c>
      <c r="AJ34" s="31">
        <f>[1]UK!J$3482</f>
        <v>4210</v>
      </c>
      <c r="AK34" s="31">
        <f>[1]UK!K$3482</f>
        <v>11100</v>
      </c>
      <c r="AL34" s="31">
        <f>[1]UK!L$3482</f>
        <v>91.9</v>
      </c>
      <c r="AM34" s="31">
        <f>[1]UK!M$3482</f>
        <v>3150</v>
      </c>
      <c r="AN34" s="42" t="s">
        <v>809</v>
      </c>
      <c r="AO34" s="31"/>
    </row>
    <row r="35" spans="1:41" s="31" customFormat="1">
      <c r="A35" s="4" t="s">
        <v>9801</v>
      </c>
      <c r="B35" s="4">
        <v>2012</v>
      </c>
      <c r="C35" s="4" t="s">
        <v>11923</v>
      </c>
      <c r="D35" s="4" t="s">
        <v>11924</v>
      </c>
      <c r="E35" s="16" t="s">
        <v>213</v>
      </c>
      <c r="F35" s="4">
        <v>44</v>
      </c>
      <c r="G35" s="4" t="s">
        <v>11925</v>
      </c>
      <c r="H35" s="4" t="s">
        <v>11926</v>
      </c>
      <c r="I35" s="4" t="s">
        <v>6</v>
      </c>
      <c r="J35" s="4" t="s">
        <v>633</v>
      </c>
      <c r="K35" s="4">
        <v>97</v>
      </c>
      <c r="L35" s="4" t="s">
        <v>8</v>
      </c>
      <c r="M35" s="4">
        <v>0</v>
      </c>
      <c r="N35" s="4">
        <v>0</v>
      </c>
      <c r="O35" s="4">
        <v>0</v>
      </c>
      <c r="P35" s="4">
        <v>0</v>
      </c>
      <c r="Q35" s="4">
        <v>2995.4859999999999</v>
      </c>
      <c r="R35" s="4">
        <v>34.549999999999997</v>
      </c>
      <c r="S35" s="16">
        <v>140.76</v>
      </c>
      <c r="T35" s="16">
        <v>9.2799999999999994</v>
      </c>
      <c r="U35" s="16"/>
      <c r="V35" s="16"/>
      <c r="W35" s="16"/>
      <c r="X35" s="16"/>
      <c r="Y35" s="16"/>
      <c r="Z35" s="16"/>
      <c r="AA35" s="16"/>
      <c r="AB35" s="28" t="str">
        <f>[1]UK!B$4021</f>
        <v>1.(c)</v>
      </c>
      <c r="AC35" s="31" t="str">
        <f>[1]UK!C$4021</f>
        <v>MURPHY PETROLEUM LIMITED</v>
      </c>
      <c r="AD35" s="31" t="str">
        <f>[1]UK!D$4021</f>
        <v>Murco Petroleum Limited, Milford Haven Refinery</v>
      </c>
      <c r="AE35" s="31">
        <f>[1]UK!E$4021</f>
        <v>32810</v>
      </c>
      <c r="AF35" s="31" t="str">
        <f>[1]UK!F$4021</f>
        <v>Milford Haven Refinery, Milford Haven</v>
      </c>
      <c r="AG35" s="31" t="str">
        <f>[1]UK!G$4021</f>
        <v>--</v>
      </c>
      <c r="AH35" s="31" t="str">
        <f>[1]UK!H$4021</f>
        <v>Pembrokeshire</v>
      </c>
      <c r="AI35" s="31" t="str">
        <f>[1]UK!I$4021</f>
        <v>SA73 3JD</v>
      </c>
      <c r="AJ35" s="31">
        <f>[1]UK!J$4021</f>
        <v>2710</v>
      </c>
      <c r="AK35" s="31">
        <f>[1]UK!K$4021</f>
        <v>3900</v>
      </c>
      <c r="AL35" s="31">
        <f>[1]UK!L$4021</f>
        <v>77</v>
      </c>
      <c r="AM35" s="31">
        <f>[1]UK!M$4021</f>
        <v>1140</v>
      </c>
      <c r="AN35" s="42" t="s">
        <v>809</v>
      </c>
    </row>
    <row r="36" spans="1:41" s="31" customFormat="1">
      <c r="A36" s="4" t="s">
        <v>9801</v>
      </c>
      <c r="B36" s="4">
        <v>2012</v>
      </c>
      <c r="C36" s="4" t="s">
        <v>11927</v>
      </c>
      <c r="D36" s="4" t="s">
        <v>11928</v>
      </c>
      <c r="E36" s="16" t="s">
        <v>217</v>
      </c>
      <c r="F36" s="4">
        <v>45</v>
      </c>
      <c r="G36" s="4" t="s">
        <v>11929</v>
      </c>
      <c r="H36" s="4" t="s">
        <v>11926</v>
      </c>
      <c r="I36" s="4" t="s">
        <v>6</v>
      </c>
      <c r="J36" s="4" t="s">
        <v>633</v>
      </c>
      <c r="K36" s="4">
        <v>332</v>
      </c>
      <c r="L36" s="4" t="s">
        <v>8</v>
      </c>
      <c r="M36" s="4">
        <v>0</v>
      </c>
      <c r="N36" s="4">
        <v>0</v>
      </c>
      <c r="O36" s="4">
        <v>0</v>
      </c>
      <c r="P36" s="4">
        <v>0</v>
      </c>
      <c r="Q36" s="4">
        <v>6105.8630000000003</v>
      </c>
      <c r="R36" s="4">
        <v>0.99</v>
      </c>
      <c r="S36" s="16">
        <v>511.51</v>
      </c>
      <c r="T36" s="16">
        <v>18.760000000000002</v>
      </c>
      <c r="U36" s="16"/>
      <c r="V36" s="16"/>
      <c r="W36" s="16"/>
      <c r="X36" s="16"/>
      <c r="Y36" s="16"/>
      <c r="Z36" s="16"/>
      <c r="AA36" s="16"/>
      <c r="AB36" s="28" t="str">
        <f>[1]UK!B$4021</f>
        <v>1.(c)</v>
      </c>
      <c r="AC36" s="31" t="str">
        <f>[1]UK!C$4021</f>
        <v>MURPHY PETROLEUM LIMITED</v>
      </c>
      <c r="AD36" s="31" t="str">
        <f>[1]UK!D$4021</f>
        <v>Murco Petroleum Limited, Milford Haven Refinery</v>
      </c>
      <c r="AE36" s="31">
        <f>[1]UK!E$4021</f>
        <v>32810</v>
      </c>
      <c r="AF36" s="31" t="str">
        <f>[1]UK!F$4021</f>
        <v>Milford Haven Refinery, Milford Haven</v>
      </c>
      <c r="AG36" s="31" t="str">
        <f>[1]UK!G$4021</f>
        <v>--</v>
      </c>
      <c r="AH36" s="31" t="str">
        <f>[1]UK!H$4021</f>
        <v>Pembrokeshire</v>
      </c>
      <c r="AI36" s="31" t="str">
        <f>[1]UK!I$4021</f>
        <v>SA73 3JD</v>
      </c>
      <c r="AJ36" s="31">
        <f>[1]UK!J$4021</f>
        <v>2710</v>
      </c>
      <c r="AK36" s="31">
        <f>[1]UK!K$4021</f>
        <v>3900</v>
      </c>
      <c r="AL36" s="31">
        <f>[1]UK!L$4021</f>
        <v>77</v>
      </c>
      <c r="AM36" s="31">
        <f>[1]UK!M$4021</f>
        <v>1140</v>
      </c>
      <c r="AN36" s="42" t="s">
        <v>809</v>
      </c>
    </row>
    <row r="37" spans="1:41" s="128" customFormat="1">
      <c r="A37" s="124" t="s">
        <v>9801</v>
      </c>
      <c r="B37" s="124">
        <v>2012</v>
      </c>
      <c r="C37" s="124" t="s">
        <v>11930</v>
      </c>
      <c r="D37" s="124" t="s">
        <v>11931</v>
      </c>
      <c r="E37" s="125" t="s">
        <v>221</v>
      </c>
      <c r="F37" s="124">
        <v>46</v>
      </c>
      <c r="G37" s="124" t="s">
        <v>11932</v>
      </c>
      <c r="H37" s="124" t="s">
        <v>11926</v>
      </c>
      <c r="I37" s="124" t="s">
        <v>6</v>
      </c>
      <c r="J37" s="124" t="s">
        <v>633</v>
      </c>
      <c r="K37" s="124"/>
      <c r="L37" s="124" t="s">
        <v>8</v>
      </c>
      <c r="M37" s="124"/>
      <c r="N37" s="124"/>
      <c r="O37" s="124"/>
      <c r="P37" s="124"/>
      <c r="Q37" s="124"/>
      <c r="R37" s="124"/>
      <c r="S37" s="125"/>
      <c r="T37" s="125"/>
      <c r="U37" s="125"/>
      <c r="V37" s="125"/>
      <c r="W37" s="125"/>
      <c r="X37" s="125"/>
      <c r="Y37" s="125"/>
      <c r="Z37" s="125"/>
      <c r="AA37" s="125"/>
      <c r="AB37" s="131"/>
      <c r="AN37" s="129" t="s">
        <v>12969</v>
      </c>
    </row>
    <row r="38" spans="1:41" s="128" customFormat="1">
      <c r="A38" s="124" t="s">
        <v>9801</v>
      </c>
      <c r="B38" s="124">
        <v>2012</v>
      </c>
      <c r="C38" s="124" t="s">
        <v>11933</v>
      </c>
      <c r="D38" s="124" t="s">
        <v>11934</v>
      </c>
      <c r="E38" s="125" t="s">
        <v>225</v>
      </c>
      <c r="F38" s="124">
        <v>47</v>
      </c>
      <c r="G38" s="124" t="s">
        <v>11935</v>
      </c>
      <c r="H38" s="124" t="s">
        <v>11926</v>
      </c>
      <c r="I38" s="124" t="s">
        <v>6</v>
      </c>
      <c r="J38" s="124" t="s">
        <v>633</v>
      </c>
      <c r="K38" s="124"/>
      <c r="L38" s="124" t="s">
        <v>8</v>
      </c>
      <c r="M38" s="124"/>
      <c r="N38" s="124"/>
      <c r="O38" s="124"/>
      <c r="P38" s="124"/>
      <c r="Q38" s="124"/>
      <c r="R38" s="124"/>
      <c r="S38" s="125"/>
      <c r="T38" s="125"/>
      <c r="U38" s="125"/>
      <c r="V38" s="125"/>
      <c r="W38" s="125"/>
      <c r="X38" s="125"/>
      <c r="Y38" s="125"/>
      <c r="Z38" s="125"/>
      <c r="AA38" s="125"/>
      <c r="AB38" s="131"/>
      <c r="AN38" s="129" t="s">
        <v>12969</v>
      </c>
    </row>
    <row r="39" spans="1:41" s="67" customFormat="1">
      <c r="A39" s="1" t="s">
        <v>9801</v>
      </c>
      <c r="B39" s="1">
        <v>2012</v>
      </c>
      <c r="C39" s="1" t="s">
        <v>11936</v>
      </c>
      <c r="D39" s="1" t="s">
        <v>11937</v>
      </c>
      <c r="E39" s="3" t="s">
        <v>230</v>
      </c>
      <c r="F39" s="1">
        <v>48</v>
      </c>
      <c r="G39" s="1" t="s">
        <v>11938</v>
      </c>
      <c r="H39" s="1" t="s">
        <v>11926</v>
      </c>
      <c r="I39" s="1" t="s">
        <v>6</v>
      </c>
      <c r="J39" s="1" t="s">
        <v>633</v>
      </c>
      <c r="K39" s="1">
        <v>270.3</v>
      </c>
      <c r="L39" s="1" t="s">
        <v>8</v>
      </c>
      <c r="M39" s="1">
        <v>0</v>
      </c>
      <c r="N39" s="1">
        <v>0</v>
      </c>
      <c r="O39" s="1">
        <v>9.6999999999999993</v>
      </c>
      <c r="P39" s="1">
        <v>0</v>
      </c>
      <c r="Q39" s="1">
        <v>3117</v>
      </c>
      <c r="R39" s="1">
        <v>4.6399999999999997</v>
      </c>
      <c r="S39" s="3">
        <v>151.715</v>
      </c>
      <c r="T39" s="3">
        <v>31.05</v>
      </c>
      <c r="U39" s="3"/>
      <c r="V39" s="3"/>
      <c r="W39" s="3"/>
      <c r="X39" s="3"/>
      <c r="Y39" s="3"/>
      <c r="Z39" s="3"/>
      <c r="AA39" s="3"/>
      <c r="AB39" s="95"/>
      <c r="AN39" s="98"/>
    </row>
    <row r="40" spans="1:41" s="67" customFormat="1">
      <c r="A40" s="1" t="s">
        <v>9801</v>
      </c>
      <c r="B40" s="1">
        <v>2012</v>
      </c>
      <c r="C40" s="1" t="s">
        <v>11939</v>
      </c>
      <c r="D40" s="1" t="s">
        <v>11940</v>
      </c>
      <c r="E40" s="3" t="s">
        <v>235</v>
      </c>
      <c r="F40" s="1">
        <v>49</v>
      </c>
      <c r="G40" s="1" t="s">
        <v>11941</v>
      </c>
      <c r="H40" s="1" t="s">
        <v>11926</v>
      </c>
      <c r="I40" s="1" t="s">
        <v>6</v>
      </c>
      <c r="J40" s="1" t="s">
        <v>633</v>
      </c>
      <c r="K40" s="1">
        <v>188.1</v>
      </c>
      <c r="L40" s="1" t="s">
        <v>8</v>
      </c>
      <c r="M40" s="1">
        <v>0</v>
      </c>
      <c r="N40" s="1">
        <v>0</v>
      </c>
      <c r="O40" s="1">
        <v>12.9</v>
      </c>
      <c r="P40" s="1">
        <v>0</v>
      </c>
      <c r="Q40" s="1">
        <v>3.8</v>
      </c>
      <c r="R40" s="1">
        <v>9.51</v>
      </c>
      <c r="S40" s="3">
        <v>328.19</v>
      </c>
      <c r="T40" s="3">
        <v>14.02</v>
      </c>
      <c r="U40" s="3"/>
      <c r="V40" s="3"/>
      <c r="W40" s="3"/>
      <c r="X40" s="3"/>
      <c r="Y40" s="3"/>
      <c r="Z40" s="3"/>
      <c r="AA40" s="3"/>
      <c r="AB40" s="95"/>
      <c r="AN40" s="98"/>
    </row>
    <row r="41" spans="1:41" s="67" customFormat="1">
      <c r="A41" s="1" t="s">
        <v>9801</v>
      </c>
      <c r="B41" s="1">
        <v>2012</v>
      </c>
      <c r="C41" s="1" t="s">
        <v>11942</v>
      </c>
      <c r="D41" s="1" t="s">
        <v>11943</v>
      </c>
      <c r="E41" s="3" t="s">
        <v>239</v>
      </c>
      <c r="F41" s="1">
        <v>50</v>
      </c>
      <c r="G41" s="1" t="s">
        <v>11944</v>
      </c>
      <c r="H41" s="1" t="s">
        <v>11926</v>
      </c>
      <c r="I41" s="1" t="s">
        <v>6</v>
      </c>
      <c r="J41" s="1" t="s">
        <v>633</v>
      </c>
      <c r="K41" s="1">
        <v>82</v>
      </c>
      <c r="L41" s="1" t="s">
        <v>8</v>
      </c>
      <c r="M41" s="1">
        <v>0</v>
      </c>
      <c r="N41" s="1">
        <v>0</v>
      </c>
      <c r="O41" s="1">
        <v>0</v>
      </c>
      <c r="P41" s="1">
        <v>0</v>
      </c>
      <c r="Q41" s="1">
        <v>1937.7</v>
      </c>
      <c r="R41" s="1">
        <v>0.5</v>
      </c>
      <c r="S41" s="3">
        <v>78.180000000000007</v>
      </c>
      <c r="T41" s="3">
        <v>17.82</v>
      </c>
      <c r="U41" s="3"/>
      <c r="V41" s="3"/>
      <c r="W41" s="3"/>
      <c r="X41" s="3"/>
      <c r="Y41" s="3"/>
      <c r="Z41" s="3"/>
      <c r="AA41" s="3"/>
      <c r="AB41" s="95"/>
      <c r="AN41" s="98"/>
    </row>
    <row r="42" spans="1:41" s="67" customFormat="1">
      <c r="A42" s="1" t="s">
        <v>9801</v>
      </c>
      <c r="B42" s="1">
        <v>2012</v>
      </c>
      <c r="C42" s="1" t="s">
        <v>11945</v>
      </c>
      <c r="D42" s="1" t="s">
        <v>11946</v>
      </c>
      <c r="E42" s="3" t="s">
        <v>243</v>
      </c>
      <c r="F42" s="1">
        <v>51</v>
      </c>
      <c r="G42" s="1" t="s">
        <v>11947</v>
      </c>
      <c r="H42" s="1" t="s">
        <v>11926</v>
      </c>
      <c r="I42" s="1" t="s">
        <v>6</v>
      </c>
      <c r="J42" s="1" t="s">
        <v>633</v>
      </c>
      <c r="K42" s="1">
        <v>287.10000000000002</v>
      </c>
      <c r="L42" s="1" t="s">
        <v>8</v>
      </c>
      <c r="M42" s="1">
        <v>0</v>
      </c>
      <c r="N42" s="1">
        <v>0</v>
      </c>
      <c r="O42" s="1">
        <v>10.882999999999999</v>
      </c>
      <c r="P42" s="1">
        <v>0</v>
      </c>
      <c r="Q42" s="1">
        <v>5919.5</v>
      </c>
      <c r="R42" s="1">
        <v>318.27</v>
      </c>
      <c r="S42" s="3">
        <v>292.88</v>
      </c>
      <c r="T42" s="3">
        <v>13.37</v>
      </c>
      <c r="U42" s="3"/>
      <c r="V42" s="3"/>
      <c r="W42" s="3"/>
      <c r="X42" s="3"/>
      <c r="Y42" s="3"/>
      <c r="Z42" s="3"/>
      <c r="AA42" s="3"/>
      <c r="AB42" s="40"/>
      <c r="AC42" s="35"/>
      <c r="AD42" s="35"/>
      <c r="AE42" s="35"/>
      <c r="AF42" s="35"/>
      <c r="AG42" s="35"/>
      <c r="AH42" s="35"/>
      <c r="AI42" s="35"/>
      <c r="AJ42" s="35"/>
      <c r="AK42" s="35"/>
      <c r="AL42" s="35"/>
      <c r="AM42" s="35"/>
      <c r="AN42" s="98"/>
      <c r="AO42" s="35"/>
    </row>
    <row r="43" spans="1:41" s="67" customFormat="1">
      <c r="A43" s="1" t="s">
        <v>9801</v>
      </c>
      <c r="B43" s="1">
        <v>2012</v>
      </c>
      <c r="C43" s="1" t="s">
        <v>11948</v>
      </c>
      <c r="D43" s="1" t="s">
        <v>11949</v>
      </c>
      <c r="E43" s="3" t="s">
        <v>247</v>
      </c>
      <c r="F43" s="1">
        <v>52</v>
      </c>
      <c r="G43" s="1" t="s">
        <v>11950</v>
      </c>
      <c r="H43" s="1" t="s">
        <v>11926</v>
      </c>
      <c r="I43" s="1" t="s">
        <v>6</v>
      </c>
      <c r="J43" s="1" t="s">
        <v>633</v>
      </c>
      <c r="K43" s="1">
        <v>166.7</v>
      </c>
      <c r="L43" s="1" t="s">
        <v>8</v>
      </c>
      <c r="M43" s="1">
        <v>0</v>
      </c>
      <c r="N43" s="1">
        <v>0</v>
      </c>
      <c r="O43" s="1">
        <v>0</v>
      </c>
      <c r="P43" s="1">
        <v>0</v>
      </c>
      <c r="Q43" s="1">
        <v>3748.3</v>
      </c>
      <c r="R43" s="1">
        <v>1.4650000000000001</v>
      </c>
      <c r="S43" s="3">
        <v>203.45</v>
      </c>
      <c r="T43" s="3">
        <v>10.233000000000001</v>
      </c>
      <c r="U43" s="3"/>
      <c r="V43" s="3"/>
      <c r="W43" s="3"/>
      <c r="X43" s="3"/>
      <c r="Y43" s="3"/>
      <c r="Z43" s="3"/>
      <c r="AA43" s="3"/>
      <c r="AB43" s="95"/>
      <c r="AN43" s="98"/>
    </row>
    <row r="44" spans="1:41" s="31" customFormat="1">
      <c r="A44" s="4" t="s">
        <v>9801</v>
      </c>
      <c r="B44" s="4">
        <v>2012</v>
      </c>
      <c r="C44" s="4" t="s">
        <v>11951</v>
      </c>
      <c r="D44" s="4" t="s">
        <v>11952</v>
      </c>
      <c r="E44" s="16" t="s">
        <v>251</v>
      </c>
      <c r="F44" s="4">
        <v>53</v>
      </c>
      <c r="G44" s="4" t="s">
        <v>11953</v>
      </c>
      <c r="H44" s="4" t="s">
        <v>11828</v>
      </c>
      <c r="I44" s="4" t="s">
        <v>6</v>
      </c>
      <c r="J44" s="4" t="s">
        <v>628</v>
      </c>
      <c r="K44" s="4">
        <v>500</v>
      </c>
      <c r="L44" s="4" t="s">
        <v>8</v>
      </c>
      <c r="M44" s="4">
        <v>0</v>
      </c>
      <c r="N44" s="4">
        <v>0</v>
      </c>
      <c r="O44" s="4">
        <v>71</v>
      </c>
      <c r="P44" s="4">
        <v>0</v>
      </c>
      <c r="Q44" s="4">
        <v>9609</v>
      </c>
      <c r="R44" s="4">
        <v>1620</v>
      </c>
      <c r="S44" s="16">
        <v>350</v>
      </c>
      <c r="T44" s="16">
        <v>51</v>
      </c>
      <c r="U44" s="16"/>
      <c r="V44" s="16"/>
      <c r="W44" s="16"/>
      <c r="X44" s="16"/>
      <c r="Y44" s="16"/>
      <c r="Z44" s="16"/>
      <c r="AA44" s="16"/>
      <c r="AB44" s="28" t="str">
        <f>[1]UK!B$4302</f>
        <v>2.(c)</v>
      </c>
      <c r="AC44" s="31" t="str">
        <f>[1]UK!C$4302</f>
        <v>CORUS GROUP LIMITED</v>
      </c>
      <c r="AD44" s="31" t="str">
        <f>[1]UK!D$4302</f>
        <v>TEESSIDE INTEGRATED IRON AND STEELWORKS</v>
      </c>
      <c r="AE44" s="31">
        <f>[1]UK!E$4302</f>
        <v>13836</v>
      </c>
      <c r="AF44" s="31" t="str">
        <f>[1]UK!F$4302</f>
        <v>REDCAR</v>
      </c>
      <c r="AG44" s="31" t="str">
        <f>[1]UK!G$4302</f>
        <v>--</v>
      </c>
      <c r="AH44" s="31" t="str">
        <f>[1]UK!H$4302</f>
        <v>REDCAR</v>
      </c>
      <c r="AI44" s="31" t="str">
        <f>[1]UK!I$4302</f>
        <v>TS10 5QW</v>
      </c>
      <c r="AJ44" s="31">
        <f>[1]UK!J$4302</f>
        <v>2430</v>
      </c>
      <c r="AK44" s="31">
        <f>[1]UK!K$4302</f>
        <v>10600</v>
      </c>
      <c r="AL44" s="31">
        <f>[1]UK!L$4302</f>
        <v>709</v>
      </c>
      <c r="AM44" s="31">
        <f>[1]UK!M$4302</f>
        <v>4240</v>
      </c>
      <c r="AN44" s="42" t="s">
        <v>810</v>
      </c>
    </row>
    <row r="45" spans="1:41" s="31" customFormat="1">
      <c r="A45" s="4" t="s">
        <v>9801</v>
      </c>
      <c r="B45" s="4">
        <v>2012</v>
      </c>
      <c r="C45" s="4" t="s">
        <v>11954</v>
      </c>
      <c r="D45" s="4" t="s">
        <v>11955</v>
      </c>
      <c r="E45" s="16" t="s">
        <v>256</v>
      </c>
      <c r="F45" s="4">
        <v>54</v>
      </c>
      <c r="G45" s="4" t="s">
        <v>11956</v>
      </c>
      <c r="H45" s="4" t="s">
        <v>11828</v>
      </c>
      <c r="I45" s="4" t="s">
        <v>6</v>
      </c>
      <c r="J45" s="4" t="s">
        <v>628</v>
      </c>
      <c r="K45" s="4">
        <v>265</v>
      </c>
      <c r="L45" s="4" t="s">
        <v>8</v>
      </c>
      <c r="M45" s="4">
        <v>0</v>
      </c>
      <c r="N45" s="4">
        <v>0</v>
      </c>
      <c r="O45" s="4">
        <v>50.524000000000001</v>
      </c>
      <c r="P45" s="4">
        <v>0</v>
      </c>
      <c r="Q45" s="4">
        <v>6049.7659999999996</v>
      </c>
      <c r="R45" s="4">
        <v>81.77</v>
      </c>
      <c r="S45" s="16">
        <v>23.34</v>
      </c>
      <c r="T45" s="16">
        <v>8.24</v>
      </c>
      <c r="U45" s="16"/>
      <c r="V45" s="16"/>
      <c r="W45" s="16"/>
      <c r="X45" s="16"/>
      <c r="Y45" s="16"/>
      <c r="Z45" s="16"/>
      <c r="AA45" s="16"/>
      <c r="AB45" s="28" t="str">
        <f>[1]UK!B$4563</f>
        <v>2.(b)</v>
      </c>
      <c r="AC45" s="31" t="str">
        <f>[1]UK!C$4563</f>
        <v>TATA STEEL EUROPE LIMITED</v>
      </c>
      <c r="AD45" s="31" t="str">
        <f>[1]UK!D$4563</f>
        <v>Scunthorpe Intergrated Iron and Steel Works</v>
      </c>
      <c r="AE45" s="31">
        <f>[1]UK!E$4563</f>
        <v>167657</v>
      </c>
      <c r="AF45" s="31" t="str">
        <f>[1]UK!F$4563</f>
        <v>Brigg Road</v>
      </c>
      <c r="AG45" s="31" t="str">
        <f>[1]UK!G$4563</f>
        <v>--</v>
      </c>
      <c r="AH45" s="31" t="str">
        <f>[1]UK!H$4563</f>
        <v>Scunthorpe</v>
      </c>
      <c r="AI45" s="31" t="str">
        <f>[1]UK!I$4563</f>
        <v>DN16 1BP</v>
      </c>
      <c r="AJ45" s="31">
        <f>[1]UK!J$4563</f>
        <v>5160</v>
      </c>
      <c r="AK45" s="31">
        <f>[1]UK!K$4563</f>
        <v>7510</v>
      </c>
      <c r="AL45" s="31">
        <f>[1]UK!L$4563</f>
        <v>2500</v>
      </c>
      <c r="AM45" s="31">
        <f>[1]UK!M$4563</f>
        <v>3760</v>
      </c>
      <c r="AN45" s="42" t="s">
        <v>810</v>
      </c>
    </row>
    <row r="46" spans="1:41" s="31" customFormat="1">
      <c r="A46" s="4" t="s">
        <v>9801</v>
      </c>
      <c r="B46" s="4">
        <v>2012</v>
      </c>
      <c r="C46" s="4" t="s">
        <v>11957</v>
      </c>
      <c r="D46" s="4" t="s">
        <v>11958</v>
      </c>
      <c r="E46" s="16" t="s">
        <v>260</v>
      </c>
      <c r="F46" s="4">
        <v>55</v>
      </c>
      <c r="G46" s="4" t="s">
        <v>11959</v>
      </c>
      <c r="H46" s="4" t="s">
        <v>11828</v>
      </c>
      <c r="I46" s="4" t="s">
        <v>6</v>
      </c>
      <c r="J46" s="4" t="s">
        <v>628</v>
      </c>
      <c r="K46" s="4">
        <v>156</v>
      </c>
      <c r="L46" s="4" t="s">
        <v>8</v>
      </c>
      <c r="M46" s="4">
        <v>0</v>
      </c>
      <c r="N46" s="4">
        <v>0</v>
      </c>
      <c r="O46" s="4">
        <v>29.082000000000001</v>
      </c>
      <c r="P46" s="4">
        <v>0</v>
      </c>
      <c r="Q46" s="4">
        <v>2884.6129999999998</v>
      </c>
      <c r="R46" s="4">
        <v>22.65</v>
      </c>
      <c r="S46" s="16">
        <v>3.27</v>
      </c>
      <c r="T46" s="16">
        <v>3.32</v>
      </c>
      <c r="U46" s="16"/>
      <c r="V46" s="16"/>
      <c r="W46" s="16"/>
      <c r="X46" s="16"/>
      <c r="Y46" s="16"/>
      <c r="Z46" s="16"/>
      <c r="AA46" s="16"/>
      <c r="AB46" s="28" t="str">
        <f>[1]UK!B$4563</f>
        <v>2.(b)</v>
      </c>
      <c r="AC46" s="31" t="str">
        <f>[1]UK!C$4563</f>
        <v>TATA STEEL EUROPE LIMITED</v>
      </c>
      <c r="AD46" s="31" t="str">
        <f>[1]UK!D$4563</f>
        <v>Scunthorpe Intergrated Iron and Steel Works</v>
      </c>
      <c r="AE46" s="31">
        <f>[1]UK!E$4563</f>
        <v>167657</v>
      </c>
      <c r="AF46" s="31" t="str">
        <f>[1]UK!F$4563</f>
        <v>Brigg Road</v>
      </c>
      <c r="AG46" s="31" t="str">
        <f>[1]UK!G$4563</f>
        <v>--</v>
      </c>
      <c r="AH46" s="31" t="str">
        <f>[1]UK!H$4563</f>
        <v>Scunthorpe</v>
      </c>
      <c r="AI46" s="31" t="str">
        <f>[1]UK!I$4563</f>
        <v>DN16 1BP</v>
      </c>
      <c r="AJ46" s="31">
        <f>[1]UK!J$4563</f>
        <v>5160</v>
      </c>
      <c r="AK46" s="31">
        <f>[1]UK!K$4563</f>
        <v>7510</v>
      </c>
      <c r="AL46" s="31">
        <f>[1]UK!L$4563</f>
        <v>2500</v>
      </c>
      <c r="AM46" s="31">
        <f>[1]UK!M$4563</f>
        <v>3760</v>
      </c>
      <c r="AN46" s="23" t="s">
        <v>810</v>
      </c>
      <c r="AO46" s="24"/>
    </row>
    <row r="47" spans="1:41" s="31" customFormat="1">
      <c r="A47" s="4" t="s">
        <v>9801</v>
      </c>
      <c r="B47" s="4">
        <v>2012</v>
      </c>
      <c r="C47" s="4" t="s">
        <v>11960</v>
      </c>
      <c r="D47" s="4" t="s">
        <v>11961</v>
      </c>
      <c r="E47" s="16" t="s">
        <v>264</v>
      </c>
      <c r="F47" s="4">
        <v>56</v>
      </c>
      <c r="G47" s="4" t="s">
        <v>11962</v>
      </c>
      <c r="H47" s="4" t="s">
        <v>11828</v>
      </c>
      <c r="I47" s="4" t="s">
        <v>6</v>
      </c>
      <c r="J47" s="4" t="s">
        <v>628</v>
      </c>
      <c r="K47" s="4">
        <v>180</v>
      </c>
      <c r="L47" s="4" t="s">
        <v>8</v>
      </c>
      <c r="M47" s="4">
        <v>0</v>
      </c>
      <c r="N47" s="4">
        <v>0</v>
      </c>
      <c r="O47" s="4">
        <v>17.620999999999999</v>
      </c>
      <c r="P47" s="4">
        <v>0</v>
      </c>
      <c r="Q47" s="4">
        <v>1747.8330000000001</v>
      </c>
      <c r="R47" s="4">
        <v>15.28</v>
      </c>
      <c r="S47" s="16">
        <v>1.1100000000000001</v>
      </c>
      <c r="T47" s="16">
        <v>4.47</v>
      </c>
      <c r="U47" s="16"/>
      <c r="V47" s="16"/>
      <c r="W47" s="16"/>
      <c r="X47" s="16"/>
      <c r="Y47" s="16"/>
      <c r="Z47" s="16"/>
      <c r="AA47" s="16"/>
      <c r="AB47" s="28" t="str">
        <f>[1]UK!B$4563</f>
        <v>2.(b)</v>
      </c>
      <c r="AC47" s="31" t="str">
        <f>[1]UK!C$4563</f>
        <v>TATA STEEL EUROPE LIMITED</v>
      </c>
      <c r="AD47" s="31" t="str">
        <f>[1]UK!D$4563</f>
        <v>Scunthorpe Intergrated Iron and Steel Works</v>
      </c>
      <c r="AE47" s="31">
        <f>[1]UK!E$4563</f>
        <v>167657</v>
      </c>
      <c r="AF47" s="31" t="str">
        <f>[1]UK!F$4563</f>
        <v>Brigg Road</v>
      </c>
      <c r="AG47" s="31" t="str">
        <f>[1]UK!G$4563</f>
        <v>--</v>
      </c>
      <c r="AH47" s="31" t="str">
        <f>[1]UK!H$4563</f>
        <v>Scunthorpe</v>
      </c>
      <c r="AI47" s="31" t="str">
        <f>[1]UK!I$4563</f>
        <v>DN16 1BP</v>
      </c>
      <c r="AJ47" s="31">
        <f>[1]UK!J$4563</f>
        <v>5160</v>
      </c>
      <c r="AK47" s="31">
        <f>[1]UK!K$4563</f>
        <v>7510</v>
      </c>
      <c r="AL47" s="31">
        <f>[1]UK!L$4563</f>
        <v>2500</v>
      </c>
      <c r="AM47" s="31">
        <f>[1]UK!M$4563</f>
        <v>3760</v>
      </c>
      <c r="AN47" s="23" t="s">
        <v>810</v>
      </c>
      <c r="AO47" s="24"/>
    </row>
    <row r="48" spans="1:41" s="128" customFormat="1">
      <c r="A48" s="124" t="s">
        <v>9801</v>
      </c>
      <c r="B48" s="124">
        <v>2012</v>
      </c>
      <c r="C48" s="124" t="s">
        <v>11963</v>
      </c>
      <c r="D48" s="124" t="s">
        <v>11964</v>
      </c>
      <c r="E48" s="125" t="s">
        <v>269</v>
      </c>
      <c r="F48" s="124">
        <v>57</v>
      </c>
      <c r="G48" s="124" t="s">
        <v>11965</v>
      </c>
      <c r="H48" s="124" t="s">
        <v>11898</v>
      </c>
      <c r="I48" s="124"/>
      <c r="J48" s="124"/>
      <c r="K48" s="124"/>
      <c r="L48" s="124" t="s">
        <v>8</v>
      </c>
      <c r="M48" s="124"/>
      <c r="N48" s="124"/>
      <c r="O48" s="124"/>
      <c r="P48" s="124"/>
      <c r="Q48" s="124"/>
      <c r="R48" s="124"/>
      <c r="S48" s="125"/>
      <c r="T48" s="125"/>
      <c r="U48" s="125"/>
      <c r="V48" s="125"/>
      <c r="W48" s="125"/>
      <c r="X48" s="125"/>
      <c r="Y48" s="125"/>
      <c r="Z48" s="125"/>
      <c r="AA48" s="125"/>
      <c r="AB48" s="130"/>
      <c r="AC48" s="126"/>
      <c r="AD48" s="126"/>
      <c r="AE48" s="126"/>
      <c r="AF48" s="126"/>
      <c r="AG48" s="126"/>
      <c r="AH48" s="126"/>
      <c r="AI48" s="126"/>
      <c r="AJ48" s="126"/>
      <c r="AK48" s="126"/>
      <c r="AL48" s="126"/>
      <c r="AM48" s="126"/>
      <c r="AN48" s="127" t="s">
        <v>12969</v>
      </c>
      <c r="AO48" s="126"/>
    </row>
    <row r="49" spans="1:41" s="67" customFormat="1">
      <c r="A49" s="1" t="s">
        <v>9801</v>
      </c>
      <c r="B49" s="1">
        <v>2012</v>
      </c>
      <c r="C49" s="1" t="s">
        <v>11966</v>
      </c>
      <c r="D49" s="1" t="s">
        <v>11967</v>
      </c>
      <c r="E49" s="3" t="s">
        <v>274</v>
      </c>
      <c r="F49" s="1">
        <v>58</v>
      </c>
      <c r="G49" s="1" t="s">
        <v>11968</v>
      </c>
      <c r="H49" s="1" t="s">
        <v>11926</v>
      </c>
      <c r="I49" s="1" t="s">
        <v>6</v>
      </c>
      <c r="J49" s="1" t="s">
        <v>628</v>
      </c>
      <c r="K49" s="1">
        <v>114</v>
      </c>
      <c r="L49" s="1" t="s">
        <v>8</v>
      </c>
      <c r="M49" s="1">
        <v>0</v>
      </c>
      <c r="N49" s="1">
        <v>0</v>
      </c>
      <c r="O49" s="1">
        <v>2</v>
      </c>
      <c r="P49" s="1">
        <v>20</v>
      </c>
      <c r="Q49" s="1">
        <v>1106</v>
      </c>
      <c r="R49" s="1">
        <v>128</v>
      </c>
      <c r="S49" s="3">
        <v>70</v>
      </c>
      <c r="T49" s="3">
        <v>2</v>
      </c>
      <c r="U49" s="3"/>
      <c r="V49" s="3"/>
      <c r="W49" s="3"/>
      <c r="X49" s="3"/>
      <c r="Y49" s="3"/>
      <c r="Z49" s="3"/>
      <c r="AA49" s="3"/>
      <c r="AB49" s="40"/>
      <c r="AC49" s="35"/>
      <c r="AD49" s="35"/>
      <c r="AE49" s="35"/>
      <c r="AF49" s="35"/>
      <c r="AG49" s="35"/>
      <c r="AH49" s="35"/>
      <c r="AI49" s="35"/>
      <c r="AJ49" s="35"/>
      <c r="AK49" s="35"/>
      <c r="AL49" s="35"/>
      <c r="AM49" s="35"/>
      <c r="AN49" s="37"/>
      <c r="AO49" s="35"/>
    </row>
    <row r="50" spans="1:41" s="67" customFormat="1">
      <c r="A50" s="1" t="s">
        <v>9801</v>
      </c>
      <c r="B50" s="1">
        <v>2012</v>
      </c>
      <c r="C50" s="1" t="s">
        <v>11969</v>
      </c>
      <c r="D50" s="1" t="s">
        <v>11970</v>
      </c>
      <c r="E50" s="3" t="s">
        <v>278</v>
      </c>
      <c r="F50" s="1">
        <v>59</v>
      </c>
      <c r="G50" s="1" t="s">
        <v>11971</v>
      </c>
      <c r="H50" s="1" t="s">
        <v>11926</v>
      </c>
      <c r="I50" s="1" t="s">
        <v>6</v>
      </c>
      <c r="J50" s="1" t="s">
        <v>628</v>
      </c>
      <c r="K50" s="1">
        <v>81</v>
      </c>
      <c r="L50" s="1" t="s">
        <v>8</v>
      </c>
      <c r="M50" s="1">
        <v>0</v>
      </c>
      <c r="N50" s="1">
        <v>0</v>
      </c>
      <c r="O50" s="1">
        <v>7</v>
      </c>
      <c r="P50" s="1">
        <v>22</v>
      </c>
      <c r="Q50" s="1">
        <v>1144</v>
      </c>
      <c r="R50" s="1">
        <v>36</v>
      </c>
      <c r="S50" s="3">
        <v>34</v>
      </c>
      <c r="T50" s="3">
        <v>1</v>
      </c>
      <c r="U50" s="3"/>
      <c r="V50" s="3"/>
      <c r="W50" s="3"/>
      <c r="X50" s="3"/>
      <c r="Y50" s="3"/>
      <c r="Z50" s="3"/>
      <c r="AA50" s="3"/>
      <c r="AB50" s="95"/>
      <c r="AN50" s="98"/>
    </row>
    <row r="51" spans="1:41" s="67" customFormat="1">
      <c r="A51" s="1" t="s">
        <v>9801</v>
      </c>
      <c r="B51" s="1">
        <v>2012</v>
      </c>
      <c r="C51" s="1" t="s">
        <v>11972</v>
      </c>
      <c r="D51" s="1" t="s">
        <v>11973</v>
      </c>
      <c r="E51" s="3" t="s">
        <v>282</v>
      </c>
      <c r="F51" s="1">
        <v>60</v>
      </c>
      <c r="G51" s="1" t="s">
        <v>11974</v>
      </c>
      <c r="H51" s="1" t="s">
        <v>11926</v>
      </c>
      <c r="I51" s="1" t="s">
        <v>6</v>
      </c>
      <c r="J51" s="1" t="s">
        <v>628</v>
      </c>
      <c r="K51" s="1">
        <v>50</v>
      </c>
      <c r="L51" s="1" t="s">
        <v>8</v>
      </c>
      <c r="M51" s="1">
        <v>0</v>
      </c>
      <c r="N51" s="1">
        <v>0</v>
      </c>
      <c r="O51" s="1">
        <v>3</v>
      </c>
      <c r="P51" s="1">
        <v>47</v>
      </c>
      <c r="Q51" s="1">
        <v>701</v>
      </c>
      <c r="R51" s="1">
        <v>25</v>
      </c>
      <c r="S51" s="3">
        <v>24</v>
      </c>
      <c r="T51" s="3">
        <v>1</v>
      </c>
      <c r="U51" s="3"/>
      <c r="V51" s="3"/>
      <c r="W51" s="3"/>
      <c r="X51" s="3"/>
      <c r="Y51" s="3"/>
      <c r="Z51" s="3"/>
      <c r="AA51" s="3"/>
      <c r="AB51" s="95"/>
      <c r="AN51" s="98"/>
    </row>
    <row r="52" spans="1:41" s="67" customFormat="1">
      <c r="A52" s="1" t="s">
        <v>9801</v>
      </c>
      <c r="B52" s="1">
        <v>2012</v>
      </c>
      <c r="C52" s="1" t="s">
        <v>11975</v>
      </c>
      <c r="D52" s="1" t="s">
        <v>11976</v>
      </c>
      <c r="E52" s="3" t="s">
        <v>286</v>
      </c>
      <c r="F52" s="1">
        <v>61</v>
      </c>
      <c r="G52" s="1" t="s">
        <v>11977</v>
      </c>
      <c r="H52" s="1" t="s">
        <v>11926</v>
      </c>
      <c r="I52" s="1" t="s">
        <v>6</v>
      </c>
      <c r="J52" s="1" t="s">
        <v>628</v>
      </c>
      <c r="K52" s="1">
        <v>268</v>
      </c>
      <c r="L52" s="1" t="s">
        <v>8</v>
      </c>
      <c r="M52" s="1">
        <v>0</v>
      </c>
      <c r="N52" s="1">
        <v>0</v>
      </c>
      <c r="O52" s="1">
        <v>82</v>
      </c>
      <c r="P52" s="1">
        <v>689</v>
      </c>
      <c r="Q52" s="1">
        <v>6480</v>
      </c>
      <c r="R52" s="1">
        <v>211</v>
      </c>
      <c r="S52" s="3">
        <v>315</v>
      </c>
      <c r="T52" s="3">
        <v>4</v>
      </c>
      <c r="U52" s="3"/>
      <c r="V52" s="3"/>
      <c r="W52" s="3"/>
      <c r="X52" s="3"/>
      <c r="Y52" s="3"/>
      <c r="Z52" s="3"/>
      <c r="AA52" s="3"/>
      <c r="AB52" s="95"/>
      <c r="AN52" s="98"/>
    </row>
    <row r="53" spans="1:41" s="31" customFormat="1">
      <c r="A53" s="4" t="s">
        <v>9801</v>
      </c>
      <c r="B53" s="4">
        <v>2012</v>
      </c>
      <c r="C53" s="4" t="s">
        <v>11978</v>
      </c>
      <c r="D53" s="4" t="s">
        <v>11979</v>
      </c>
      <c r="E53" s="16" t="s">
        <v>291</v>
      </c>
      <c r="F53" s="4">
        <v>62</v>
      </c>
      <c r="G53" s="4" t="s">
        <v>11980</v>
      </c>
      <c r="H53" s="4" t="s">
        <v>11828</v>
      </c>
      <c r="I53" s="4" t="s">
        <v>6</v>
      </c>
      <c r="J53" s="4" t="s">
        <v>470</v>
      </c>
      <c r="K53" s="4">
        <v>99</v>
      </c>
      <c r="L53" s="4" t="s">
        <v>8</v>
      </c>
      <c r="M53" s="4">
        <v>0</v>
      </c>
      <c r="N53" s="4">
        <v>0</v>
      </c>
      <c r="O53" s="4">
        <v>0.78</v>
      </c>
      <c r="P53" s="4">
        <v>1744.913</v>
      </c>
      <c r="Q53" s="4">
        <v>0</v>
      </c>
      <c r="R53" s="4">
        <v>3.7999999999999999E-2</v>
      </c>
      <c r="S53" s="16">
        <v>59.506599999999999</v>
      </c>
      <c r="T53" s="16">
        <v>0</v>
      </c>
      <c r="U53" s="16"/>
      <c r="V53" s="16"/>
      <c r="W53" s="16"/>
      <c r="X53" s="16"/>
      <c r="Y53" s="16"/>
      <c r="Z53" s="16"/>
      <c r="AA53" s="16"/>
      <c r="AB53" s="28" t="str">
        <f>[1]UK!B$2275</f>
        <v>1.(c)</v>
      </c>
      <c r="AC53" s="31" t="str">
        <f>[1]UK!C$2275</f>
        <v>POWER HOLDINGS SERVICES LIMITED</v>
      </c>
      <c r="AD53" s="31" t="str">
        <f>[1]UK!D$2275</f>
        <v>HUMBER ENERGY LIMITED, Grimsby Fibres Power Station</v>
      </c>
      <c r="AE53" s="31">
        <f>[1]UK!E$2275</f>
        <v>13706</v>
      </c>
      <c r="AF53" s="31" t="str">
        <f>[1]UK!F$2275</f>
        <v>PO Box 24, Grimsby</v>
      </c>
      <c r="AG53" s="31" t="str">
        <f>[1]UK!G$2275</f>
        <v>--</v>
      </c>
      <c r="AH53" s="31" t="str">
        <f>[1]UK!H$2275</f>
        <v>Grimsby</v>
      </c>
      <c r="AI53" s="31" t="str">
        <f>[1]UK!I$2275</f>
        <v>DN31 2SS</v>
      </c>
      <c r="AJ53" s="31">
        <f>[1]UK!J$2275</f>
        <v>110</v>
      </c>
      <c r="AK53" s="31">
        <f>[1]UK!K$2275</f>
        <v>0</v>
      </c>
      <c r="AL53" s="31">
        <f>[1]UK!L$2275</f>
        <v>0</v>
      </c>
      <c r="AM53" s="31">
        <f>[1]UK!M$2275</f>
        <v>133</v>
      </c>
      <c r="AN53" s="42" t="s">
        <v>810</v>
      </c>
    </row>
    <row r="54" spans="1:41" s="31" customFormat="1">
      <c r="A54" s="4" t="s">
        <v>9801</v>
      </c>
      <c r="B54" s="4">
        <v>2012</v>
      </c>
      <c r="C54" s="4" t="s">
        <v>11981</v>
      </c>
      <c r="D54" s="4" t="s">
        <v>11982</v>
      </c>
      <c r="E54" s="16" t="s">
        <v>296</v>
      </c>
      <c r="F54" s="4">
        <v>63</v>
      </c>
      <c r="G54" s="4" t="s">
        <v>11983</v>
      </c>
      <c r="H54" s="4" t="s">
        <v>11828</v>
      </c>
      <c r="I54" s="4" t="s">
        <v>6</v>
      </c>
      <c r="J54" s="4" t="s">
        <v>470</v>
      </c>
      <c r="K54" s="4">
        <v>96</v>
      </c>
      <c r="L54" s="4" t="s">
        <v>8</v>
      </c>
      <c r="M54" s="4">
        <v>0</v>
      </c>
      <c r="N54" s="4">
        <v>0</v>
      </c>
      <c r="O54" s="4">
        <v>0</v>
      </c>
      <c r="P54" s="4">
        <v>490.15300000000002</v>
      </c>
      <c r="Q54" s="4">
        <v>0</v>
      </c>
      <c r="R54" s="4">
        <v>0</v>
      </c>
      <c r="S54" s="16">
        <v>39.157899999999998</v>
      </c>
      <c r="T54" s="16">
        <v>0</v>
      </c>
      <c r="U54" s="16"/>
      <c r="V54" s="16"/>
      <c r="W54" s="16"/>
      <c r="X54" s="16"/>
      <c r="Y54" s="16"/>
      <c r="Z54" s="16"/>
      <c r="AA54" s="16"/>
      <c r="AB54" s="28" t="str">
        <f>[1]UK!B$2275</f>
        <v>1.(c)</v>
      </c>
      <c r="AC54" s="31" t="str">
        <f>[1]UK!C$2275</f>
        <v>POWER HOLDINGS SERVICES LIMITED</v>
      </c>
      <c r="AD54" s="31" t="str">
        <f>[1]UK!D$2275</f>
        <v>HUMBER ENERGY LIMITED, Grimsby Fibres Power Station</v>
      </c>
      <c r="AE54" s="31">
        <f>[1]UK!E$2275</f>
        <v>13706</v>
      </c>
      <c r="AF54" s="31" t="str">
        <f>[1]UK!F$2275</f>
        <v>PO Box 24, Grimsby</v>
      </c>
      <c r="AG54" s="31" t="str">
        <f>[1]UK!G$2275</f>
        <v>--</v>
      </c>
      <c r="AH54" s="31" t="str">
        <f>[1]UK!H$2275</f>
        <v>Grimsby</v>
      </c>
      <c r="AI54" s="31" t="str">
        <f>[1]UK!I$2275</f>
        <v>DN31 2SS</v>
      </c>
      <c r="AJ54" s="31">
        <f>[1]UK!J$2275</f>
        <v>110</v>
      </c>
      <c r="AK54" s="31">
        <f>[1]UK!K$2275</f>
        <v>0</v>
      </c>
      <c r="AL54" s="31">
        <f>[1]UK!L$2275</f>
        <v>0</v>
      </c>
      <c r="AM54" s="31">
        <f>[1]UK!M$2275</f>
        <v>133</v>
      </c>
      <c r="AN54" s="42" t="s">
        <v>810</v>
      </c>
    </row>
    <row r="55" spans="1:41" s="31" customFormat="1">
      <c r="A55" s="4" t="s">
        <v>9801</v>
      </c>
      <c r="B55" s="4">
        <v>2012</v>
      </c>
      <c r="C55" s="4" t="s">
        <v>11984</v>
      </c>
      <c r="D55" s="4" t="s">
        <v>11985</v>
      </c>
      <c r="E55" s="16" t="s">
        <v>300</v>
      </c>
      <c r="F55" s="4">
        <v>64</v>
      </c>
      <c r="G55" s="4" t="s">
        <v>11986</v>
      </c>
      <c r="H55" s="4" t="s">
        <v>11828</v>
      </c>
      <c r="I55" s="4" t="s">
        <v>6</v>
      </c>
      <c r="J55" s="4" t="s">
        <v>470</v>
      </c>
      <c r="K55" s="4">
        <v>130</v>
      </c>
      <c r="L55" s="4" t="s">
        <v>8</v>
      </c>
      <c r="M55" s="4">
        <v>0</v>
      </c>
      <c r="N55" s="4">
        <v>0</v>
      </c>
      <c r="O55" s="4">
        <v>165</v>
      </c>
      <c r="P55" s="4">
        <v>567</v>
      </c>
      <c r="Q55" s="4">
        <v>0</v>
      </c>
      <c r="R55" s="4">
        <v>362</v>
      </c>
      <c r="S55" s="16">
        <v>502</v>
      </c>
      <c r="T55" s="16">
        <v>25</v>
      </c>
      <c r="U55" s="16"/>
      <c r="V55" s="16"/>
      <c r="W55" s="16"/>
      <c r="X55" s="16"/>
      <c r="Y55" s="16"/>
      <c r="Z55" s="16"/>
      <c r="AA55" s="16"/>
      <c r="AB55" s="28" t="str">
        <f>[1]UK!B$3502</f>
        <v>4.(a)</v>
      </c>
      <c r="AC55" s="31" t="str">
        <f>[1]UK!C$3502</f>
        <v>INEOS LIMITED</v>
      </c>
      <c r="AD55" s="31" t="str">
        <f>[1]UK!D$3502</f>
        <v>INEOS Nitriles (UK) Ltd, Seal Sands Hexamethylenediamine Production</v>
      </c>
      <c r="AE55" s="31">
        <f>[1]UK!E$3502</f>
        <v>13540</v>
      </c>
      <c r="AF55" s="31" t="str">
        <f>[1]UK!F$3502</f>
        <v>PO Box 62 Seal Sands</v>
      </c>
      <c r="AG55" s="31" t="str">
        <f>[1]UK!G$3502</f>
        <v>--</v>
      </c>
      <c r="AH55" s="31" t="str">
        <f>[1]UK!H$3502</f>
        <v>Middlesbrough</v>
      </c>
      <c r="AI55" s="31" t="str">
        <f>[1]UK!I$3502</f>
        <v>TS2 1TX</v>
      </c>
      <c r="AJ55" s="31">
        <f>[1]UK!J$3502</f>
        <v>1350</v>
      </c>
      <c r="AK55" s="31">
        <f>[1]UK!K$3502</f>
        <v>859</v>
      </c>
      <c r="AL55" s="31">
        <f>[1]UK!L$3502</f>
        <v>0</v>
      </c>
      <c r="AM55" s="31">
        <f>[1]UK!M$3502</f>
        <v>359</v>
      </c>
      <c r="AN55" s="42" t="s">
        <v>809</v>
      </c>
    </row>
    <row r="56" spans="1:41" s="31" customFormat="1">
      <c r="A56" s="4" t="s">
        <v>9801</v>
      </c>
      <c r="B56" s="4">
        <v>2012</v>
      </c>
      <c r="C56" s="4" t="s">
        <v>11987</v>
      </c>
      <c r="D56" s="4" t="s">
        <v>11988</v>
      </c>
      <c r="E56" s="16" t="s">
        <v>305</v>
      </c>
      <c r="F56" s="4">
        <v>65</v>
      </c>
      <c r="G56" s="4" t="s">
        <v>11989</v>
      </c>
      <c r="H56" s="4" t="s">
        <v>11828</v>
      </c>
      <c r="I56" s="4" t="s">
        <v>6</v>
      </c>
      <c r="J56" s="4" t="s">
        <v>470</v>
      </c>
      <c r="K56" s="4">
        <v>130</v>
      </c>
      <c r="L56" s="4" t="s">
        <v>8</v>
      </c>
      <c r="M56" s="4">
        <v>0</v>
      </c>
      <c r="N56" s="4">
        <v>0</v>
      </c>
      <c r="O56" s="4">
        <v>202</v>
      </c>
      <c r="P56" s="4">
        <v>432</v>
      </c>
      <c r="Q56" s="4">
        <v>0</v>
      </c>
      <c r="R56" s="4">
        <v>497</v>
      </c>
      <c r="S56" s="16">
        <v>499</v>
      </c>
      <c r="T56" s="16">
        <v>24</v>
      </c>
      <c r="U56" s="16"/>
      <c r="V56" s="16"/>
      <c r="W56" s="16"/>
      <c r="X56" s="16"/>
      <c r="Y56" s="16"/>
      <c r="Z56" s="16"/>
      <c r="AA56" s="16"/>
      <c r="AB56" s="28" t="str">
        <f>[1]UK!B$3502</f>
        <v>4.(a)</v>
      </c>
      <c r="AC56" s="31" t="str">
        <f>[1]UK!C$3502</f>
        <v>INEOS LIMITED</v>
      </c>
      <c r="AD56" s="31" t="str">
        <f>[1]UK!D$3502</f>
        <v>INEOS Nitriles (UK) Ltd, Seal Sands Hexamethylenediamine Production</v>
      </c>
      <c r="AE56" s="31">
        <f>[1]UK!E$3502</f>
        <v>13540</v>
      </c>
      <c r="AF56" s="31" t="str">
        <f>[1]UK!F$3502</f>
        <v>PO Box 62 Seal Sands</v>
      </c>
      <c r="AG56" s="31" t="str">
        <f>[1]UK!G$3502</f>
        <v>--</v>
      </c>
      <c r="AH56" s="31" t="str">
        <f>[1]UK!H$3502</f>
        <v>Middlesbrough</v>
      </c>
      <c r="AI56" s="31" t="str">
        <f>[1]UK!I$3502</f>
        <v>TS2 1TX</v>
      </c>
      <c r="AJ56" s="31">
        <f>[1]UK!J$3502</f>
        <v>1350</v>
      </c>
      <c r="AK56" s="31">
        <f>[1]UK!K$3502</f>
        <v>859</v>
      </c>
      <c r="AL56" s="31">
        <f>[1]UK!L$3502</f>
        <v>0</v>
      </c>
      <c r="AM56" s="31">
        <f>[1]UK!M$3502</f>
        <v>359</v>
      </c>
      <c r="AN56" s="42" t="s">
        <v>809</v>
      </c>
    </row>
    <row r="57" spans="1:41" s="31" customFormat="1">
      <c r="A57" s="4" t="s">
        <v>9801</v>
      </c>
      <c r="B57" s="4">
        <v>2012</v>
      </c>
      <c r="C57" s="4" t="s">
        <v>11990</v>
      </c>
      <c r="D57" s="4" t="s">
        <v>11991</v>
      </c>
      <c r="E57" s="16" t="s">
        <v>309</v>
      </c>
      <c r="F57" s="4">
        <v>66</v>
      </c>
      <c r="G57" s="4" t="s">
        <v>11992</v>
      </c>
      <c r="H57" s="4" t="s">
        <v>11828</v>
      </c>
      <c r="I57" s="4" t="s">
        <v>6</v>
      </c>
      <c r="J57" s="4" t="s">
        <v>470</v>
      </c>
      <c r="K57" s="4">
        <v>130</v>
      </c>
      <c r="L57" s="4" t="s">
        <v>8</v>
      </c>
      <c r="M57" s="4">
        <v>0</v>
      </c>
      <c r="N57" s="4">
        <v>0</v>
      </c>
      <c r="O57" s="4">
        <v>0</v>
      </c>
      <c r="P57" s="4">
        <v>0</v>
      </c>
      <c r="Q57" s="4">
        <v>0</v>
      </c>
      <c r="R57" s="4">
        <v>0</v>
      </c>
      <c r="S57" s="16">
        <v>0</v>
      </c>
      <c r="T57" s="16">
        <v>0</v>
      </c>
      <c r="U57" s="16"/>
      <c r="V57" s="16"/>
      <c r="W57" s="16"/>
      <c r="X57" s="16"/>
      <c r="Y57" s="16"/>
      <c r="Z57" s="16"/>
      <c r="AA57" s="16"/>
      <c r="AB57" s="28" t="str">
        <f>[1]UK!B$3502</f>
        <v>4.(a)</v>
      </c>
      <c r="AC57" s="31" t="str">
        <f>[1]UK!C$3502</f>
        <v>INEOS LIMITED</v>
      </c>
      <c r="AD57" s="31" t="str">
        <f>[1]UK!D$3502</f>
        <v>INEOS Nitriles (UK) Ltd, Seal Sands Hexamethylenediamine Production</v>
      </c>
      <c r="AE57" s="31">
        <f>[1]UK!E$3502</f>
        <v>13540</v>
      </c>
      <c r="AF57" s="31" t="str">
        <f>[1]UK!F$3502</f>
        <v>PO Box 62 Seal Sands</v>
      </c>
      <c r="AG57" s="31" t="str">
        <f>[1]UK!G$3502</f>
        <v>--</v>
      </c>
      <c r="AH57" s="31" t="str">
        <f>[1]UK!H$3502</f>
        <v>Middlesbrough</v>
      </c>
      <c r="AI57" s="31" t="str">
        <f>[1]UK!I$3502</f>
        <v>TS2 1TX</v>
      </c>
      <c r="AJ57" s="31">
        <f>[1]UK!J$3502</f>
        <v>1350</v>
      </c>
      <c r="AK57" s="31">
        <f>[1]UK!K$3502</f>
        <v>859</v>
      </c>
      <c r="AL57" s="31">
        <f>[1]UK!L$3502</f>
        <v>0</v>
      </c>
      <c r="AM57" s="31">
        <f>[1]UK!M$3502</f>
        <v>359</v>
      </c>
      <c r="AN57" s="42" t="s">
        <v>809</v>
      </c>
    </row>
    <row r="58" spans="1:41" s="31" customFormat="1">
      <c r="A58" s="4" t="s">
        <v>9801</v>
      </c>
      <c r="B58" s="4">
        <v>2012</v>
      </c>
      <c r="C58" s="4" t="s">
        <v>11993</v>
      </c>
      <c r="D58" s="4" t="s">
        <v>11994</v>
      </c>
      <c r="E58" s="16" t="s">
        <v>314</v>
      </c>
      <c r="F58" s="4">
        <v>67</v>
      </c>
      <c r="G58" s="4" t="s">
        <v>11995</v>
      </c>
      <c r="H58" s="4" t="s">
        <v>11828</v>
      </c>
      <c r="I58" s="4" t="s">
        <v>6</v>
      </c>
      <c r="J58" s="4" t="s">
        <v>470</v>
      </c>
      <c r="K58" s="4">
        <v>96</v>
      </c>
      <c r="L58" s="4" t="s">
        <v>8</v>
      </c>
      <c r="M58" s="4">
        <v>0</v>
      </c>
      <c r="N58" s="4">
        <v>0</v>
      </c>
      <c r="O58" s="4">
        <v>0.31</v>
      </c>
      <c r="P58" s="4">
        <v>538.84</v>
      </c>
      <c r="Q58" s="4">
        <v>0</v>
      </c>
      <c r="R58" s="4">
        <v>0</v>
      </c>
      <c r="S58" s="16">
        <v>5.468</v>
      </c>
      <c r="T58" s="16">
        <v>0</v>
      </c>
      <c r="U58" s="16"/>
      <c r="V58" s="16"/>
      <c r="W58" s="16"/>
      <c r="X58" s="16"/>
      <c r="Y58" s="16"/>
      <c r="Z58" s="16"/>
      <c r="AA58" s="16"/>
      <c r="AB58" s="41" t="str">
        <f>[1]UK!B$957</f>
        <v>8.(b)</v>
      </c>
      <c r="AC58" s="24" t="str">
        <f>[1]UK!C$957</f>
        <v>MOLSON COORS (UK) HOLDINGS LLP</v>
      </c>
      <c r="AD58" s="24" t="str">
        <f>[1]UK!D$957</f>
        <v>Coors Brewers Ltd, Burton Brewery, Station Street</v>
      </c>
      <c r="AE58" s="24">
        <f>[1]UK!E$957</f>
        <v>31838</v>
      </c>
      <c r="AF58" s="24" t="str">
        <f>[1]UK!F$957</f>
        <v>Station Street</v>
      </c>
      <c r="AG58" s="24" t="str">
        <f>[1]UK!G$957</f>
        <v>--</v>
      </c>
      <c r="AH58" s="24" t="str">
        <f>[1]UK!H$957</f>
        <v>BURTON-ON-TRENT</v>
      </c>
      <c r="AI58" s="24" t="str">
        <f>[1]UK!I$957</f>
        <v>DE14 1BG</v>
      </c>
      <c r="AJ58" s="24">
        <f>[1]UK!J$957</f>
        <v>0</v>
      </c>
      <c r="AK58" s="24">
        <f>[1]UK!K$957</f>
        <v>0</v>
      </c>
      <c r="AL58" s="24">
        <f>[1]UK!L$957</f>
        <v>0</v>
      </c>
      <c r="AM58" s="24">
        <f>[1]UK!M$957</f>
        <v>0</v>
      </c>
      <c r="AN58" s="23" t="s">
        <v>810</v>
      </c>
      <c r="AO58" s="24"/>
    </row>
    <row r="59" spans="1:41" s="31" customFormat="1">
      <c r="A59" s="4" t="s">
        <v>9801</v>
      </c>
      <c r="B59" s="4">
        <v>2012</v>
      </c>
      <c r="C59" s="4" t="s">
        <v>11996</v>
      </c>
      <c r="D59" s="4" t="s">
        <v>11997</v>
      </c>
      <c r="E59" s="16" t="s">
        <v>318</v>
      </c>
      <c r="F59" s="4">
        <v>68</v>
      </c>
      <c r="G59" s="4" t="s">
        <v>11998</v>
      </c>
      <c r="H59" s="4" t="s">
        <v>11828</v>
      </c>
      <c r="I59" s="4" t="s">
        <v>6</v>
      </c>
      <c r="J59" s="4" t="s">
        <v>470</v>
      </c>
      <c r="K59" s="4">
        <v>96.4</v>
      </c>
      <c r="L59" s="4" t="s">
        <v>8</v>
      </c>
      <c r="M59" s="4">
        <v>0</v>
      </c>
      <c r="N59" s="4">
        <v>0</v>
      </c>
      <c r="O59" s="4">
        <v>0</v>
      </c>
      <c r="P59" s="4">
        <v>1280</v>
      </c>
      <c r="Q59" s="4">
        <v>247</v>
      </c>
      <c r="R59" s="4">
        <v>0</v>
      </c>
      <c r="S59" s="16">
        <v>66</v>
      </c>
      <c r="T59" s="16">
        <v>0</v>
      </c>
      <c r="U59" s="16"/>
      <c r="V59" s="16"/>
      <c r="W59" s="16"/>
      <c r="X59" s="16"/>
      <c r="Y59" s="16"/>
      <c r="Z59" s="16"/>
      <c r="AA59" s="16"/>
      <c r="AB59" s="28" t="str">
        <f>[1]UK!B$2557</f>
        <v>4.(b)</v>
      </c>
      <c r="AC59" s="31" t="str">
        <f>[1]UK!C$2557</f>
        <v>BP P.L.C.</v>
      </c>
      <c r="AD59" s="31" t="str">
        <f>[1]UK!D$2557</f>
        <v>BP Chemicals Limited , Hull Chemical Industry</v>
      </c>
      <c r="AE59" s="31">
        <f>[1]UK!E$2557</f>
        <v>13708</v>
      </c>
      <c r="AF59" s="31" t="str">
        <f>[1]UK!F$2557</f>
        <v>SALTEND, HULL</v>
      </c>
      <c r="AG59" s="31" t="str">
        <f>[1]UK!G$2557</f>
        <v>--</v>
      </c>
      <c r="AH59" s="31" t="str">
        <f>[1]UK!H$2557</f>
        <v>HULL</v>
      </c>
      <c r="AI59" s="31" t="str">
        <f>[1]UK!I$2557</f>
        <v>HU12 8DS</v>
      </c>
      <c r="AJ59" s="31">
        <f>[1]UK!J$2557</f>
        <v>230</v>
      </c>
      <c r="AK59" s="31">
        <f>[1]UK!K$2557</f>
        <v>0</v>
      </c>
      <c r="AL59" s="31">
        <f>[1]UK!L$2557</f>
        <v>0</v>
      </c>
      <c r="AM59" s="31">
        <f>[1]UK!M$2557</f>
        <v>338</v>
      </c>
      <c r="AN59" s="42" t="s">
        <v>810</v>
      </c>
    </row>
    <row r="60" spans="1:41" s="31" customFormat="1">
      <c r="A60" s="4" t="s">
        <v>9801</v>
      </c>
      <c r="B60" s="4">
        <v>2012</v>
      </c>
      <c r="C60" s="4" t="s">
        <v>11999</v>
      </c>
      <c r="D60" s="4" t="s">
        <v>12000</v>
      </c>
      <c r="E60" s="16" t="s">
        <v>322</v>
      </c>
      <c r="F60" s="4">
        <v>69</v>
      </c>
      <c r="G60" s="4" t="s">
        <v>12001</v>
      </c>
      <c r="H60" s="4" t="s">
        <v>11828</v>
      </c>
      <c r="I60" s="4" t="s">
        <v>6</v>
      </c>
      <c r="J60" s="4" t="s">
        <v>470</v>
      </c>
      <c r="K60" s="4">
        <v>135</v>
      </c>
      <c r="L60" s="4" t="s">
        <v>8</v>
      </c>
      <c r="M60" s="4">
        <v>0</v>
      </c>
      <c r="N60" s="4">
        <v>0</v>
      </c>
      <c r="O60" s="4">
        <v>0</v>
      </c>
      <c r="P60" s="4">
        <v>0.55700000000000005</v>
      </c>
      <c r="Q60" s="4">
        <v>0</v>
      </c>
      <c r="R60" s="4">
        <v>1E-3</v>
      </c>
      <c r="S60" s="16">
        <v>2.7E-2</v>
      </c>
      <c r="T60" s="16">
        <v>0</v>
      </c>
      <c r="U60" s="16"/>
      <c r="V60" s="16"/>
      <c r="W60" s="16"/>
      <c r="X60" s="16"/>
      <c r="Y60" s="16"/>
      <c r="Z60" s="16"/>
      <c r="AA60" s="16"/>
      <c r="AB60" s="28" t="str">
        <f>[1]UK!B$2759</f>
        <v>8.(b)</v>
      </c>
      <c r="AC60" s="24" t="str">
        <f>[1]UK!C$2759</f>
        <v>LLOYDS BANKING GROUP PLC</v>
      </c>
      <c r="AD60" s="24" t="str">
        <f>[1]UK!D$2759</f>
        <v>British Sugar Plc, Wissington Sugar Factory</v>
      </c>
      <c r="AE60" s="24">
        <f>[1]UK!E$2759</f>
        <v>13740</v>
      </c>
      <c r="AF60" s="24" t="str">
        <f>[1]UK!F$2759</f>
        <v>Stoke Ferry, Kings Lynn</v>
      </c>
      <c r="AG60" s="24" t="str">
        <f>[1]UK!G$2759</f>
        <v>--</v>
      </c>
      <c r="AH60" s="24" t="str">
        <f>[1]UK!H$2759</f>
        <v>Kings Lynn</v>
      </c>
      <c r="AI60" s="24" t="str">
        <f>[1]UK!I$2759</f>
        <v>PE33 9QG</v>
      </c>
      <c r="AJ60" s="24">
        <f>[1]UK!J$2759</f>
        <v>273</v>
      </c>
      <c r="AK60" s="24">
        <f>[1]UK!K$2759</f>
        <v>0</v>
      </c>
      <c r="AL60" s="24">
        <f>[1]UK!L$2759</f>
        <v>99.600000000000009</v>
      </c>
      <c r="AM60" s="24">
        <f>[1]UK!M$2759</f>
        <v>394</v>
      </c>
      <c r="AN60" s="42" t="s">
        <v>809</v>
      </c>
    </row>
    <row r="61" spans="1:41" s="128" customFormat="1">
      <c r="A61" s="124" t="s">
        <v>9801</v>
      </c>
      <c r="B61" s="124">
        <v>2012</v>
      </c>
      <c r="C61" s="124" t="s">
        <v>12002</v>
      </c>
      <c r="D61" s="124" t="s">
        <v>12003</v>
      </c>
      <c r="E61" s="125" t="s">
        <v>326</v>
      </c>
      <c r="F61" s="124">
        <v>70</v>
      </c>
      <c r="G61" s="124" t="s">
        <v>12004</v>
      </c>
      <c r="H61" s="124" t="s">
        <v>11898</v>
      </c>
      <c r="I61" s="124"/>
      <c r="J61" s="124"/>
      <c r="K61" s="124"/>
      <c r="L61" s="124" t="s">
        <v>8</v>
      </c>
      <c r="M61" s="124"/>
      <c r="N61" s="124"/>
      <c r="O61" s="124"/>
      <c r="P61" s="124"/>
      <c r="Q61" s="124"/>
      <c r="R61" s="124"/>
      <c r="S61" s="125"/>
      <c r="T61" s="125"/>
      <c r="U61" s="125"/>
      <c r="V61" s="125"/>
      <c r="W61" s="125"/>
      <c r="X61" s="125"/>
      <c r="Y61" s="125"/>
      <c r="Z61" s="125"/>
      <c r="AA61" s="125"/>
      <c r="AB61" s="131"/>
      <c r="AN61" s="129" t="s">
        <v>12969</v>
      </c>
    </row>
    <row r="62" spans="1:41" s="31" customFormat="1">
      <c r="A62" s="4" t="s">
        <v>9801</v>
      </c>
      <c r="B62" s="4">
        <v>2012</v>
      </c>
      <c r="C62" s="4" t="s">
        <v>12005</v>
      </c>
      <c r="D62" s="4" t="s">
        <v>12006</v>
      </c>
      <c r="E62" s="16" t="s">
        <v>331</v>
      </c>
      <c r="F62" s="4">
        <v>71</v>
      </c>
      <c r="G62" s="4" t="s">
        <v>12007</v>
      </c>
      <c r="H62" s="4" t="s">
        <v>11828</v>
      </c>
      <c r="I62" s="4" t="s">
        <v>6</v>
      </c>
      <c r="J62" s="4" t="s">
        <v>470</v>
      </c>
      <c r="K62" s="4">
        <v>55.7</v>
      </c>
      <c r="L62" s="4" t="s">
        <v>8</v>
      </c>
      <c r="M62" s="4">
        <v>0</v>
      </c>
      <c r="N62" s="4">
        <v>0</v>
      </c>
      <c r="O62" s="4">
        <v>0</v>
      </c>
      <c r="P62" s="4">
        <v>0</v>
      </c>
      <c r="Q62" s="4">
        <v>0</v>
      </c>
      <c r="R62" s="4">
        <v>0</v>
      </c>
      <c r="S62" s="16">
        <v>0</v>
      </c>
      <c r="T62" s="16">
        <v>0</v>
      </c>
      <c r="U62" s="16"/>
      <c r="V62" s="16"/>
      <c r="W62" s="16"/>
      <c r="X62" s="16"/>
      <c r="Y62" s="16"/>
      <c r="Z62" s="16"/>
      <c r="AA62" s="16"/>
      <c r="AB62" s="28" t="str">
        <f>[1]UK!B$991</f>
        <v>8.(b)</v>
      </c>
      <c r="AC62" s="31" t="str">
        <f>[1]UK!C$991</f>
        <v>LLOYDS BANKING GROUP PLC</v>
      </c>
      <c r="AD62" s="31" t="str">
        <f>[1]UK!D$991</f>
        <v>British Sugar Plc, Bury St Edmunds Sugar Factory</v>
      </c>
      <c r="AE62" s="31">
        <f>[1]UK!E$991</f>
        <v>13741</v>
      </c>
      <c r="AF62" s="31" t="str">
        <f>[1]UK!F$991</f>
        <v>Hollow Road</v>
      </c>
      <c r="AG62" s="31" t="str">
        <f>[1]UK!G$991</f>
        <v>--</v>
      </c>
      <c r="AH62" s="31" t="str">
        <f>[1]UK!H$991</f>
        <v>BURY ST. EDMUNDS</v>
      </c>
      <c r="AI62" s="31" t="str">
        <f>[1]UK!I$991</f>
        <v>IP32 7BB</v>
      </c>
      <c r="AJ62" s="31">
        <f>[1]UK!J$991</f>
        <v>471</v>
      </c>
      <c r="AK62" s="31">
        <f>[1]UK!K$991</f>
        <v>0</v>
      </c>
      <c r="AL62" s="31">
        <f>[1]UK!L$991</f>
        <v>186</v>
      </c>
      <c r="AM62" s="31">
        <f>[1]UK!M$991</f>
        <v>257</v>
      </c>
      <c r="AN62" s="42" t="s">
        <v>809</v>
      </c>
    </row>
    <row r="63" spans="1:41" s="31" customFormat="1">
      <c r="A63" s="4" t="s">
        <v>9801</v>
      </c>
      <c r="B63" s="4">
        <v>2012</v>
      </c>
      <c r="C63" s="4" t="s">
        <v>12008</v>
      </c>
      <c r="D63" s="4" t="s">
        <v>12009</v>
      </c>
      <c r="E63" s="16" t="s">
        <v>336</v>
      </c>
      <c r="F63" s="4">
        <v>72</v>
      </c>
      <c r="G63" s="4" t="s">
        <v>12010</v>
      </c>
      <c r="H63" s="4" t="s">
        <v>11828</v>
      </c>
      <c r="I63" s="4" t="s">
        <v>6</v>
      </c>
      <c r="J63" s="4" t="s">
        <v>470</v>
      </c>
      <c r="K63" s="4">
        <v>55.7</v>
      </c>
      <c r="L63" s="4" t="s">
        <v>8</v>
      </c>
      <c r="M63" s="4">
        <v>0</v>
      </c>
      <c r="N63" s="4">
        <v>0</v>
      </c>
      <c r="O63" s="4">
        <v>0</v>
      </c>
      <c r="P63" s="4">
        <v>0</v>
      </c>
      <c r="Q63" s="4">
        <v>0</v>
      </c>
      <c r="R63" s="4">
        <v>0</v>
      </c>
      <c r="S63" s="16">
        <v>0</v>
      </c>
      <c r="T63" s="16">
        <v>0</v>
      </c>
      <c r="U63" s="16"/>
      <c r="V63" s="16"/>
      <c r="W63" s="16"/>
      <c r="X63" s="16"/>
      <c r="Y63" s="16"/>
      <c r="Z63" s="16"/>
      <c r="AA63" s="16"/>
      <c r="AB63" s="28" t="str">
        <f>[1]UK!B$991</f>
        <v>8.(b)</v>
      </c>
      <c r="AC63" s="31" t="str">
        <f>[1]UK!C$991</f>
        <v>LLOYDS BANKING GROUP PLC</v>
      </c>
      <c r="AD63" s="31" t="str">
        <f>[1]UK!D$991</f>
        <v>British Sugar Plc, Bury St Edmunds Sugar Factory</v>
      </c>
      <c r="AE63" s="31">
        <f>[1]UK!E$991</f>
        <v>13741</v>
      </c>
      <c r="AF63" s="31" t="str">
        <f>[1]UK!F$991</f>
        <v>Hollow Road</v>
      </c>
      <c r="AG63" s="31" t="str">
        <f>[1]UK!G$991</f>
        <v>--</v>
      </c>
      <c r="AH63" s="31" t="str">
        <f>[1]UK!H$991</f>
        <v>BURY ST. EDMUNDS</v>
      </c>
      <c r="AI63" s="31" t="str">
        <f>[1]UK!I$991</f>
        <v>IP32 7BB</v>
      </c>
      <c r="AJ63" s="31">
        <f>[1]UK!J$991</f>
        <v>471</v>
      </c>
      <c r="AK63" s="31">
        <f>[1]UK!K$991</f>
        <v>0</v>
      </c>
      <c r="AL63" s="31">
        <f>[1]UK!L$991</f>
        <v>186</v>
      </c>
      <c r="AM63" s="31">
        <f>[1]UK!M$991</f>
        <v>257</v>
      </c>
      <c r="AN63" s="42" t="s">
        <v>809</v>
      </c>
    </row>
    <row r="64" spans="1:41" s="31" customFormat="1">
      <c r="A64" s="4" t="s">
        <v>9801</v>
      </c>
      <c r="B64" s="4">
        <v>2012</v>
      </c>
      <c r="C64" s="4" t="s">
        <v>12011</v>
      </c>
      <c r="D64" s="4" t="s">
        <v>12012</v>
      </c>
      <c r="E64" s="16" t="s">
        <v>341</v>
      </c>
      <c r="F64" s="4">
        <v>73</v>
      </c>
      <c r="G64" s="4" t="s">
        <v>12013</v>
      </c>
      <c r="H64" s="4" t="s">
        <v>11828</v>
      </c>
      <c r="I64" s="4" t="s">
        <v>6</v>
      </c>
      <c r="J64" s="4" t="s">
        <v>470</v>
      </c>
      <c r="K64" s="4">
        <v>83.2</v>
      </c>
      <c r="L64" s="4" t="s">
        <v>8</v>
      </c>
      <c r="M64" s="4">
        <v>0</v>
      </c>
      <c r="N64" s="4">
        <v>0</v>
      </c>
      <c r="O64" s="4">
        <v>0</v>
      </c>
      <c r="P64" s="4">
        <v>1236</v>
      </c>
      <c r="Q64" s="4">
        <v>8</v>
      </c>
      <c r="R64" s="4">
        <v>3.5</v>
      </c>
      <c r="S64" s="16">
        <v>137.69999999999999</v>
      </c>
      <c r="T64" s="16">
        <v>1.1000000000000001</v>
      </c>
      <c r="U64" s="16"/>
      <c r="V64" s="16"/>
      <c r="W64" s="16"/>
      <c r="X64" s="16"/>
      <c r="Y64" s="16"/>
      <c r="Z64" s="16"/>
      <c r="AA64" s="16"/>
      <c r="AB64" s="28" t="str">
        <f>[1]UK!B$3651</f>
        <v>8.(b)</v>
      </c>
      <c r="AC64" s="31" t="str">
        <f>[1]UK!C$3651</f>
        <v>LLOYDS BANKING GROUP PLC</v>
      </c>
      <c r="AD64" s="31" t="str">
        <f>[1]UK!D$3651</f>
        <v>British Sugar Plc, Newark Sugar Factory</v>
      </c>
      <c r="AE64" s="31">
        <f>[1]UK!E$3651</f>
        <v>13743</v>
      </c>
      <c r="AF64" s="31" t="str">
        <f>[1]UK!F$3651</f>
        <v>MUSKHAM ROAD, NEWARK</v>
      </c>
      <c r="AG64" s="31" t="str">
        <f>[1]UK!G$3651</f>
        <v>--</v>
      </c>
      <c r="AH64" s="31" t="str">
        <f>[1]UK!H$3651</f>
        <v>NEWARK</v>
      </c>
      <c r="AI64" s="31" t="str">
        <f>[1]UK!I$3651</f>
        <v>NG24 1DL</v>
      </c>
      <c r="AJ64" s="31">
        <f>[1]UK!J$3651</f>
        <v>176</v>
      </c>
      <c r="AK64" s="31">
        <f>[1]UK!K$3651</f>
        <v>0</v>
      </c>
      <c r="AL64" s="31">
        <f>[1]UK!L$3651</f>
        <v>60.6</v>
      </c>
      <c r="AM64" s="31">
        <f>[1]UK!M$3651</f>
        <v>0</v>
      </c>
      <c r="AN64" s="42" t="s">
        <v>809</v>
      </c>
    </row>
    <row r="65" spans="1:41" s="31" customFormat="1">
      <c r="A65" s="4" t="s">
        <v>9801</v>
      </c>
      <c r="B65" s="4">
        <v>2012</v>
      </c>
      <c r="C65" s="4" t="s">
        <v>12014</v>
      </c>
      <c r="D65" s="4" t="s">
        <v>12015</v>
      </c>
      <c r="E65" s="16" t="s">
        <v>345</v>
      </c>
      <c r="F65" s="4">
        <v>74</v>
      </c>
      <c r="G65" s="4" t="s">
        <v>12016</v>
      </c>
      <c r="H65" s="4" t="s">
        <v>11828</v>
      </c>
      <c r="I65" s="4" t="s">
        <v>6</v>
      </c>
      <c r="J65" s="4" t="s">
        <v>470</v>
      </c>
      <c r="K65" s="4">
        <v>233</v>
      </c>
      <c r="L65" s="4" t="s">
        <v>8</v>
      </c>
      <c r="M65" s="4">
        <v>0</v>
      </c>
      <c r="N65" s="4">
        <v>5551</v>
      </c>
      <c r="O65" s="4">
        <v>18</v>
      </c>
      <c r="P65" s="4">
        <v>2472</v>
      </c>
      <c r="Q65" s="4">
        <v>0</v>
      </c>
      <c r="R65" s="4">
        <v>1456</v>
      </c>
      <c r="S65" s="16">
        <v>1103</v>
      </c>
      <c r="T65" s="16">
        <v>214</v>
      </c>
      <c r="U65" s="16"/>
      <c r="V65" s="16"/>
      <c r="W65" s="16"/>
      <c r="X65" s="16"/>
      <c r="Y65" s="16"/>
      <c r="Z65" s="16"/>
      <c r="AA65" s="16"/>
      <c r="AB65" s="28" t="str">
        <f>[1]UK!B$4301</f>
        <v>1.(c)</v>
      </c>
      <c r="AC65" s="31" t="str">
        <f>[1]UK!C$4301</f>
        <v>SEMBCORP UTILITIES (UK) LTD</v>
      </c>
      <c r="AD65" s="31" t="str">
        <f>[1]UK!D$4301</f>
        <v>Sembcorp Utilities (UK) Ltd, Wilton 10 Power Station</v>
      </c>
      <c r="AE65" s="31">
        <f>[1]UK!E$4301</f>
        <v>13403</v>
      </c>
      <c r="AF65" s="31" t="str">
        <f>[1]UK!F$4301</f>
        <v>Sembcorp Utilities (UK) Ltd, PO Box 1985 Wilton</v>
      </c>
      <c r="AG65" s="31" t="str">
        <f>[1]UK!G$4301</f>
        <v>--</v>
      </c>
      <c r="AH65" s="31" t="str">
        <f>[1]UK!H$4301</f>
        <v>Redcar</v>
      </c>
      <c r="AI65" s="31" t="str">
        <f>[1]UK!I$4301</f>
        <v>TS6 7SD</v>
      </c>
      <c r="AJ65" s="31">
        <f>[1]UK!J$4301</f>
        <v>1100</v>
      </c>
      <c r="AK65" s="31">
        <f>[1]UK!K$4301</f>
        <v>1460</v>
      </c>
      <c r="AL65" s="31">
        <f>[1]UK!L$4301</f>
        <v>0</v>
      </c>
      <c r="AM65" s="31">
        <f>[1]UK!M$4301</f>
        <v>868</v>
      </c>
      <c r="AN65" s="42" t="s">
        <v>809</v>
      </c>
    </row>
    <row r="66" spans="1:41" s="31" customFormat="1">
      <c r="A66" s="4" t="s">
        <v>9801</v>
      </c>
      <c r="B66" s="4">
        <v>2012</v>
      </c>
      <c r="C66" s="4" t="s">
        <v>12017</v>
      </c>
      <c r="D66" s="4" t="s">
        <v>12018</v>
      </c>
      <c r="E66" s="16" t="s">
        <v>350</v>
      </c>
      <c r="F66" s="4">
        <v>75</v>
      </c>
      <c r="G66" s="4" t="s">
        <v>12019</v>
      </c>
      <c r="H66" s="4" t="s">
        <v>11828</v>
      </c>
      <c r="I66" s="4" t="s">
        <v>6</v>
      </c>
      <c r="J66" s="4" t="s">
        <v>470</v>
      </c>
      <c r="K66" s="4">
        <v>80</v>
      </c>
      <c r="L66" s="4" t="s">
        <v>8</v>
      </c>
      <c r="M66" s="4">
        <v>0</v>
      </c>
      <c r="N66" s="4">
        <v>0</v>
      </c>
      <c r="O66" s="4">
        <v>0</v>
      </c>
      <c r="P66" s="4">
        <v>48.4</v>
      </c>
      <c r="Q66" s="4">
        <v>0</v>
      </c>
      <c r="R66" s="4">
        <v>0.05</v>
      </c>
      <c r="S66" s="16">
        <v>2.86</v>
      </c>
      <c r="T66" s="16">
        <v>0</v>
      </c>
      <c r="U66" s="16"/>
      <c r="V66" s="16"/>
      <c r="W66" s="16"/>
      <c r="X66" s="16"/>
      <c r="Y66" s="16"/>
      <c r="Z66" s="16"/>
      <c r="AA66" s="16"/>
      <c r="AB66" s="28" t="str">
        <f>[1]UK!B$3899</f>
        <v>1.(c)</v>
      </c>
      <c r="AC66" s="31" t="str">
        <f>[1]UK!C$3899</f>
        <v>Enviroenergy Limited</v>
      </c>
      <c r="AD66" s="31" t="str">
        <f>[1]UK!D$3899</f>
        <v>Enviroenergy Limited, London Road Heat Station</v>
      </c>
      <c r="AE66" s="31">
        <f>[1]UK!E$3899</f>
        <v>32635</v>
      </c>
      <c r="AF66" s="31" t="str">
        <f>[1]UK!F$3899</f>
        <v>12 London Road</v>
      </c>
      <c r="AG66" s="31" t="str">
        <f>[1]UK!G$3899</f>
        <v>--</v>
      </c>
      <c r="AH66" s="31" t="str">
        <f>[1]UK!H$3899</f>
        <v>Nottingham</v>
      </c>
      <c r="AI66" s="31" t="str">
        <f>[1]UK!I$3899</f>
        <v>NG2 3AB</v>
      </c>
      <c r="AJ66" s="31">
        <f>[1]UK!J$3899</f>
        <v>0</v>
      </c>
      <c r="AK66" s="31">
        <f>[1]UK!K$3899</f>
        <v>0</v>
      </c>
      <c r="AL66" s="31">
        <f>[1]UK!L$3899</f>
        <v>0</v>
      </c>
      <c r="AM66" s="31">
        <f>[1]UK!M$3899</f>
        <v>0</v>
      </c>
      <c r="AN66" s="42" t="s">
        <v>809</v>
      </c>
    </row>
    <row r="67" spans="1:41" s="67" customFormat="1">
      <c r="A67" s="1" t="s">
        <v>9801</v>
      </c>
      <c r="B67" s="1">
        <v>2012</v>
      </c>
      <c r="C67" s="1" t="s">
        <v>12020</v>
      </c>
      <c r="D67" s="1" t="s">
        <v>12021</v>
      </c>
      <c r="E67" s="3" t="s">
        <v>354</v>
      </c>
      <c r="F67" s="1">
        <v>76</v>
      </c>
      <c r="G67" s="1" t="s">
        <v>12022</v>
      </c>
      <c r="H67" s="1" t="s">
        <v>11828</v>
      </c>
      <c r="I67" s="1" t="s">
        <v>6</v>
      </c>
      <c r="J67" s="1" t="s">
        <v>470</v>
      </c>
      <c r="K67" s="1">
        <v>171</v>
      </c>
      <c r="L67" s="1" t="s">
        <v>8</v>
      </c>
      <c r="M67" s="1">
        <v>0</v>
      </c>
      <c r="N67" s="1">
        <v>0</v>
      </c>
      <c r="O67" s="1">
        <v>0.9</v>
      </c>
      <c r="P67" s="1">
        <v>481.2</v>
      </c>
      <c r="Q67" s="1">
        <v>0</v>
      </c>
      <c r="R67" s="1">
        <v>0.1</v>
      </c>
      <c r="S67" s="3">
        <v>23.8</v>
      </c>
      <c r="T67" s="3">
        <v>0.4</v>
      </c>
      <c r="U67" s="3"/>
      <c r="V67" s="3"/>
      <c r="W67" s="3"/>
      <c r="X67" s="3"/>
      <c r="Y67" s="3"/>
      <c r="Z67" s="3"/>
      <c r="AA67" s="3"/>
      <c r="AB67" s="95"/>
      <c r="AN67" s="98"/>
    </row>
    <row r="68" spans="1:41" s="31" customFormat="1">
      <c r="A68" s="4" t="s">
        <v>9801</v>
      </c>
      <c r="B68" s="4">
        <v>2012</v>
      </c>
      <c r="C68" s="4" t="s">
        <v>12023</v>
      </c>
      <c r="D68" s="4" t="s">
        <v>12024</v>
      </c>
      <c r="E68" s="16" t="s">
        <v>358</v>
      </c>
      <c r="F68" s="4">
        <v>77</v>
      </c>
      <c r="G68" s="4" t="s">
        <v>12025</v>
      </c>
      <c r="H68" s="4" t="s">
        <v>11828</v>
      </c>
      <c r="I68" s="4" t="s">
        <v>6</v>
      </c>
      <c r="J68" s="4" t="s">
        <v>470</v>
      </c>
      <c r="K68" s="4">
        <v>77</v>
      </c>
      <c r="L68" s="4" t="s">
        <v>8</v>
      </c>
      <c r="M68" s="4">
        <v>0</v>
      </c>
      <c r="N68" s="4">
        <v>0</v>
      </c>
      <c r="O68" s="4">
        <v>102</v>
      </c>
      <c r="P68" s="4">
        <v>1004</v>
      </c>
      <c r="Q68" s="4">
        <v>230</v>
      </c>
      <c r="R68" s="4">
        <v>68.2</v>
      </c>
      <c r="S68" s="16">
        <v>69</v>
      </c>
      <c r="T68" s="16">
        <v>3</v>
      </c>
      <c r="U68" s="16"/>
      <c r="V68" s="16"/>
      <c r="W68" s="16"/>
      <c r="X68" s="16"/>
      <c r="Y68" s="16"/>
      <c r="Z68" s="16"/>
      <c r="AA68" s="16"/>
      <c r="AB68" s="28" t="str">
        <f>[1]UK!B$3510</f>
        <v>1.(b)</v>
      </c>
      <c r="AC68" s="31" t="str">
        <f>[1]UK!C$3510</f>
        <v>SABIC TEES HOLDINGS</v>
      </c>
      <c r="AD68" s="31" t="str">
        <f>[1]UK!D$3510</f>
        <v>Sabic UK Petrochemicals, Teesside Cavity Storage</v>
      </c>
      <c r="AE68" s="31">
        <f>[1]UK!E$3510</f>
        <v>130606</v>
      </c>
      <c r="AF68" s="31" t="str">
        <f>[1]UK!F$3510</f>
        <v>Huntsman Drive, Port Clarence</v>
      </c>
      <c r="AG68" s="31" t="str">
        <f>[1]UK!G$3510</f>
        <v>--</v>
      </c>
      <c r="AH68" s="31" t="str">
        <f>[1]UK!H$3510</f>
        <v>MIDDLESBROUGH</v>
      </c>
      <c r="AI68" s="31" t="str">
        <f>[1]UK!I$3510</f>
        <v>TS2 1TT</v>
      </c>
      <c r="AJ68" s="31">
        <f>[1]UK!J$3510</f>
        <v>0</v>
      </c>
      <c r="AK68" s="31">
        <f>[1]UK!K$3510</f>
        <v>0</v>
      </c>
      <c r="AL68" s="31">
        <f>[1]UK!L$3510</f>
        <v>0</v>
      </c>
      <c r="AM68" s="31">
        <f>[1]UK!M$3510</f>
        <v>0</v>
      </c>
      <c r="AN68" s="42" t="s">
        <v>809</v>
      </c>
    </row>
    <row r="69" spans="1:41" s="31" customFormat="1">
      <c r="A69" s="4" t="s">
        <v>9801</v>
      </c>
      <c r="B69" s="4">
        <v>2012</v>
      </c>
      <c r="C69" s="4" t="s">
        <v>12026</v>
      </c>
      <c r="D69" s="4" t="s">
        <v>12027</v>
      </c>
      <c r="E69" s="16" t="s">
        <v>363</v>
      </c>
      <c r="F69" s="4">
        <v>78</v>
      </c>
      <c r="G69" s="4" t="s">
        <v>12028</v>
      </c>
      <c r="H69" s="4" t="s">
        <v>11828</v>
      </c>
      <c r="I69" s="4" t="s">
        <v>6</v>
      </c>
      <c r="J69" s="4" t="s">
        <v>470</v>
      </c>
      <c r="K69" s="4">
        <v>128</v>
      </c>
      <c r="L69" s="4" t="s">
        <v>8</v>
      </c>
      <c r="M69" s="4"/>
      <c r="N69" s="4"/>
      <c r="O69" s="4"/>
      <c r="P69" s="4"/>
      <c r="Q69" s="4"/>
      <c r="R69" s="4"/>
      <c r="S69" s="16"/>
      <c r="T69" s="16"/>
      <c r="U69" s="16"/>
      <c r="V69" s="16"/>
      <c r="W69" s="16"/>
      <c r="X69" s="16"/>
      <c r="Y69" s="16"/>
      <c r="Z69" s="16"/>
      <c r="AA69" s="16"/>
      <c r="AB69" s="28" t="str">
        <f>[1]UK!B$3510</f>
        <v>1.(b)</v>
      </c>
      <c r="AC69" s="31" t="str">
        <f>[1]UK!C$3510</f>
        <v>SABIC TEES HOLDINGS</v>
      </c>
      <c r="AD69" s="31" t="str">
        <f>[1]UK!D$3510</f>
        <v>Sabic UK Petrochemicals, Teesside Cavity Storage</v>
      </c>
      <c r="AE69" s="31">
        <f>[1]UK!E$3510</f>
        <v>130606</v>
      </c>
      <c r="AF69" s="31" t="str">
        <f>[1]UK!F$3510</f>
        <v>Huntsman Drive, Port Clarence</v>
      </c>
      <c r="AG69" s="31" t="str">
        <f>[1]UK!G$3510</f>
        <v>--</v>
      </c>
      <c r="AH69" s="31" t="str">
        <f>[1]UK!H$3510</f>
        <v>MIDDLESBROUGH</v>
      </c>
      <c r="AI69" s="31" t="str">
        <f>[1]UK!I$3510</f>
        <v>TS2 1TT</v>
      </c>
      <c r="AJ69" s="31">
        <f>[1]UK!J$3510</f>
        <v>0</v>
      </c>
      <c r="AK69" s="31">
        <f>[1]UK!K$3510</f>
        <v>0</v>
      </c>
      <c r="AL69" s="31">
        <f>[1]UK!L$3510</f>
        <v>0</v>
      </c>
      <c r="AM69" s="31">
        <f>[1]UK!M$3510</f>
        <v>0</v>
      </c>
      <c r="AN69" s="42" t="s">
        <v>809</v>
      </c>
    </row>
    <row r="70" spans="1:41" s="31" customFormat="1">
      <c r="A70" s="4" t="s">
        <v>9801</v>
      </c>
      <c r="B70" s="4">
        <v>2012</v>
      </c>
      <c r="C70" s="4" t="s">
        <v>12029</v>
      </c>
      <c r="D70" s="4" t="s">
        <v>12030</v>
      </c>
      <c r="E70" s="16" t="s">
        <v>367</v>
      </c>
      <c r="F70" s="4">
        <v>79</v>
      </c>
      <c r="G70" s="4" t="s">
        <v>12031</v>
      </c>
      <c r="H70" s="4" t="s">
        <v>11828</v>
      </c>
      <c r="I70" s="4" t="s">
        <v>6</v>
      </c>
      <c r="J70" s="4" t="s">
        <v>470</v>
      </c>
      <c r="K70" s="4">
        <v>66</v>
      </c>
      <c r="L70" s="4" t="s">
        <v>8</v>
      </c>
      <c r="M70" s="4">
        <v>0</v>
      </c>
      <c r="N70" s="4">
        <v>0</v>
      </c>
      <c r="O70" s="4">
        <v>0</v>
      </c>
      <c r="P70" s="4">
        <v>12</v>
      </c>
      <c r="Q70" s="4">
        <v>63</v>
      </c>
      <c r="R70" s="4">
        <v>0</v>
      </c>
      <c r="S70" s="16">
        <v>1</v>
      </c>
      <c r="T70" s="16">
        <v>0</v>
      </c>
      <c r="U70" s="16"/>
      <c r="V70" s="16"/>
      <c r="W70" s="16"/>
      <c r="X70" s="16"/>
      <c r="Y70" s="16"/>
      <c r="Z70" s="16"/>
      <c r="AA70" s="16"/>
      <c r="AB70" s="28" t="str">
        <f>[1]UK!B$3510</f>
        <v>1.(b)</v>
      </c>
      <c r="AC70" s="31" t="str">
        <f>[1]UK!C$3510</f>
        <v>SABIC TEES HOLDINGS</v>
      </c>
      <c r="AD70" s="31" t="str">
        <f>[1]UK!D$3510</f>
        <v>Sabic UK Petrochemicals, Teesside Cavity Storage</v>
      </c>
      <c r="AE70" s="31">
        <f>[1]UK!E$3510</f>
        <v>130606</v>
      </c>
      <c r="AF70" s="31" t="str">
        <f>[1]UK!F$3510</f>
        <v>Huntsman Drive, Port Clarence</v>
      </c>
      <c r="AG70" s="31" t="str">
        <f>[1]UK!G$3510</f>
        <v>--</v>
      </c>
      <c r="AH70" s="31" t="str">
        <f>[1]UK!H$3510</f>
        <v>MIDDLESBROUGH</v>
      </c>
      <c r="AI70" s="31" t="str">
        <f>[1]UK!I$3510</f>
        <v>TS2 1TT</v>
      </c>
      <c r="AJ70" s="31">
        <f>[1]UK!J$3510</f>
        <v>0</v>
      </c>
      <c r="AK70" s="31">
        <f>[1]UK!K$3510</f>
        <v>0</v>
      </c>
      <c r="AL70" s="31">
        <f>[1]UK!L$3510</f>
        <v>0</v>
      </c>
      <c r="AM70" s="31">
        <f>[1]UK!M$3510</f>
        <v>0</v>
      </c>
      <c r="AN70" s="42" t="s">
        <v>809</v>
      </c>
    </row>
    <row r="71" spans="1:41" s="31" customFormat="1">
      <c r="A71" s="4" t="s">
        <v>9801</v>
      </c>
      <c r="B71" s="4">
        <v>2012</v>
      </c>
      <c r="C71" s="4" t="s">
        <v>12032</v>
      </c>
      <c r="D71" s="4" t="s">
        <v>12033</v>
      </c>
      <c r="E71" s="16" t="s">
        <v>372</v>
      </c>
      <c r="F71" s="4">
        <v>80</v>
      </c>
      <c r="G71" s="4" t="s">
        <v>12034</v>
      </c>
      <c r="H71" s="4" t="s">
        <v>11828</v>
      </c>
      <c r="I71" s="4" t="s">
        <v>6</v>
      </c>
      <c r="J71" s="4" t="s">
        <v>470</v>
      </c>
      <c r="K71" s="4">
        <v>81</v>
      </c>
      <c r="L71" s="4" t="s">
        <v>8</v>
      </c>
      <c r="M71" s="4">
        <v>0</v>
      </c>
      <c r="N71" s="4">
        <v>0</v>
      </c>
      <c r="O71" s="4">
        <v>0</v>
      </c>
      <c r="P71" s="4">
        <v>1012</v>
      </c>
      <c r="Q71" s="4">
        <v>0</v>
      </c>
      <c r="R71" s="4">
        <v>1</v>
      </c>
      <c r="S71" s="16">
        <v>46</v>
      </c>
      <c r="T71" s="16">
        <v>1</v>
      </c>
      <c r="U71" s="16"/>
      <c r="V71" s="16"/>
      <c r="W71" s="16"/>
      <c r="X71" s="16"/>
      <c r="Y71" s="16"/>
      <c r="Z71" s="16"/>
      <c r="AA71" s="16"/>
      <c r="AB71" s="28" t="str">
        <f>[1]UK!B$2375</f>
        <v>4.(b)</v>
      </c>
      <c r="AC71" s="31" t="str">
        <f>[1]UK!C$2375</f>
        <v>TIOXIDE GROUP</v>
      </c>
      <c r="AD71" s="31" t="str">
        <f>[1]UK!D$2375</f>
        <v>Tioxide Europe Limited, Greatham Titanium Dioxide</v>
      </c>
      <c r="AE71" s="31">
        <f>[1]UK!E$2375</f>
        <v>13503</v>
      </c>
      <c r="AF71" s="31" t="str">
        <f>[1]UK!F$2375</f>
        <v>Tees Road</v>
      </c>
      <c r="AG71" s="31" t="str">
        <f>[1]UK!G$2375</f>
        <v>--</v>
      </c>
      <c r="AH71" s="31" t="str">
        <f>[1]UK!H$2375</f>
        <v>HARTLEPOOL</v>
      </c>
      <c r="AI71" s="31" t="str">
        <f>[1]UK!I$2375</f>
        <v>TS25 2DD</v>
      </c>
      <c r="AJ71" s="31">
        <f>[1]UK!J$2375</f>
        <v>0</v>
      </c>
      <c r="AK71" s="31">
        <f>[1]UK!K$2375</f>
        <v>0</v>
      </c>
      <c r="AL71" s="31">
        <f>[1]UK!L$2375</f>
        <v>0</v>
      </c>
      <c r="AM71" s="31">
        <f>[1]UK!M$2375</f>
        <v>161</v>
      </c>
      <c r="AN71" s="42" t="s">
        <v>809</v>
      </c>
    </row>
    <row r="72" spans="1:41" s="31" customFormat="1">
      <c r="A72" s="4" t="s">
        <v>9801</v>
      </c>
      <c r="B72" s="4">
        <v>2012</v>
      </c>
      <c r="C72" s="4" t="s">
        <v>12035</v>
      </c>
      <c r="D72" s="4" t="s">
        <v>12036</v>
      </c>
      <c r="E72" s="16" t="s">
        <v>376</v>
      </c>
      <c r="F72" s="4">
        <v>81</v>
      </c>
      <c r="G72" s="4" t="s">
        <v>12037</v>
      </c>
      <c r="H72" s="4" t="s">
        <v>11828</v>
      </c>
      <c r="I72" s="4" t="s">
        <v>6</v>
      </c>
      <c r="J72" s="4" t="s">
        <v>470</v>
      </c>
      <c r="K72" s="4">
        <v>300</v>
      </c>
      <c r="L72" s="4" t="s">
        <v>8</v>
      </c>
      <c r="M72" s="4"/>
      <c r="N72" s="4"/>
      <c r="O72" s="4"/>
      <c r="P72" s="4"/>
      <c r="Q72" s="4"/>
      <c r="R72" s="4"/>
      <c r="S72" s="16"/>
      <c r="T72" s="16"/>
      <c r="U72" s="16"/>
      <c r="V72" s="16"/>
      <c r="W72" s="16"/>
      <c r="X72" s="16"/>
      <c r="Y72" s="16"/>
      <c r="Z72" s="16"/>
      <c r="AA72" s="16"/>
      <c r="AB72" s="28" t="str">
        <f>[1]UK!B$4463</f>
        <v>1.(c)</v>
      </c>
      <c r="AC72" s="31" t="str">
        <f>[1]UK!C$4463</f>
        <v>SCOTTISH AND SOUTHERN ENERGY PLC</v>
      </c>
      <c r="AD72" s="31" t="str">
        <f>[1]UK!D$4463</f>
        <v>SSE Generation Ltd, Weston Point Salt Works CHP Pant</v>
      </c>
      <c r="AE72" s="31">
        <f>[1]UK!E$4463</f>
        <v>13394</v>
      </c>
      <c r="AF72" s="31" t="str">
        <f>[1]UK!F$4463</f>
        <v>Mersey View</v>
      </c>
      <c r="AG72" s="31" t="str">
        <f>[1]UK!G$4463</f>
        <v>--</v>
      </c>
      <c r="AH72" s="31" t="str">
        <f>[1]UK!H$4463</f>
        <v>Runcorn</v>
      </c>
      <c r="AI72" s="31" t="str">
        <f>[1]UK!I$4463</f>
        <v>WA7 4HB</v>
      </c>
      <c r="AJ72" s="31">
        <f>[1]UK!J$4463</f>
        <v>205</v>
      </c>
      <c r="AK72" s="31">
        <f>[1]UK!K$4463</f>
        <v>0</v>
      </c>
      <c r="AL72" s="31">
        <f>[1]UK!L$4463</f>
        <v>0</v>
      </c>
      <c r="AM72" s="31">
        <f>[1]UK!M$4463</f>
        <v>194</v>
      </c>
      <c r="AN72" s="42" t="s">
        <v>809</v>
      </c>
    </row>
    <row r="73" spans="1:41" s="31" customFormat="1">
      <c r="A73" s="4" t="s">
        <v>9801</v>
      </c>
      <c r="B73" s="4">
        <v>2012</v>
      </c>
      <c r="C73" s="4" t="s">
        <v>12038</v>
      </c>
      <c r="D73" s="4" t="s">
        <v>12039</v>
      </c>
      <c r="E73" s="16" t="s">
        <v>380</v>
      </c>
      <c r="F73" s="4">
        <v>82</v>
      </c>
      <c r="G73" s="4" t="s">
        <v>12040</v>
      </c>
      <c r="H73" s="4" t="s">
        <v>11828</v>
      </c>
      <c r="I73" s="4" t="s">
        <v>6</v>
      </c>
      <c r="J73" s="4" t="s">
        <v>470</v>
      </c>
      <c r="K73" s="4">
        <v>98.4</v>
      </c>
      <c r="L73" s="4" t="s">
        <v>8</v>
      </c>
      <c r="M73" s="4">
        <v>0</v>
      </c>
      <c r="N73" s="4">
        <v>0</v>
      </c>
      <c r="O73" s="4">
        <v>0</v>
      </c>
      <c r="P73" s="4">
        <v>247.14699999999999</v>
      </c>
      <c r="Q73" s="4">
        <v>0</v>
      </c>
      <c r="R73" s="4">
        <v>0.38600000000000001</v>
      </c>
      <c r="S73" s="16">
        <v>20.460999999999999</v>
      </c>
      <c r="T73" s="16">
        <v>0.221</v>
      </c>
      <c r="U73" s="16"/>
      <c r="V73" s="16"/>
      <c r="W73" s="16"/>
      <c r="X73" s="16"/>
      <c r="Y73" s="16"/>
      <c r="Z73" s="16"/>
      <c r="AA73" s="16"/>
      <c r="AB73" s="28" t="str">
        <f>[1]UK!B$5453</f>
        <v>4.(b)</v>
      </c>
      <c r="AC73" s="31" t="str">
        <f>[1]UK!C$5453</f>
        <v>PQ Silicas UK Limited</v>
      </c>
      <c r="AD73" s="31" t="str">
        <f>[1]UK!D$5453</f>
        <v>Warrington Silicas Installation</v>
      </c>
      <c r="AE73" s="31">
        <f>[1]UK!E$5453</f>
        <v>32169</v>
      </c>
      <c r="AF73" s="31" t="str">
        <f>[1]UK!F$5453</f>
        <v>Liverpool Road</v>
      </c>
      <c r="AG73" s="31" t="str">
        <f>[1]UK!G$5453</f>
        <v>--</v>
      </c>
      <c r="AH73" s="31" t="str">
        <f>[1]UK!H$5453</f>
        <v>Warrington</v>
      </c>
      <c r="AI73" s="31" t="str">
        <f>[1]UK!I$5453</f>
        <v>WA5 1AB</v>
      </c>
      <c r="AJ73" s="31">
        <f>[1]UK!J$5453</f>
        <v>0</v>
      </c>
      <c r="AK73" s="31">
        <f>[1]UK!K$5453</f>
        <v>0</v>
      </c>
      <c r="AL73" s="31">
        <f>[1]UK!L$5453</f>
        <v>0</v>
      </c>
      <c r="AM73" s="31">
        <f>[1]UK!M$5453</f>
        <v>0</v>
      </c>
      <c r="AN73" s="42" t="s">
        <v>809</v>
      </c>
    </row>
    <row r="74" spans="1:41" s="31" customFormat="1">
      <c r="A74" s="4" t="s">
        <v>9801</v>
      </c>
      <c r="B74" s="4">
        <v>2012</v>
      </c>
      <c r="C74" s="4" t="s">
        <v>12041</v>
      </c>
      <c r="D74" s="4" t="s">
        <v>12042</v>
      </c>
      <c r="E74" s="16" t="s">
        <v>385</v>
      </c>
      <c r="F74" s="4">
        <v>83</v>
      </c>
      <c r="G74" s="4" t="s">
        <v>12043</v>
      </c>
      <c r="H74" s="4" t="s">
        <v>11828</v>
      </c>
      <c r="I74" s="4" t="s">
        <v>6</v>
      </c>
      <c r="J74" s="4" t="s">
        <v>470</v>
      </c>
      <c r="K74" s="4">
        <v>60.5</v>
      </c>
      <c r="L74" s="4" t="s">
        <v>8</v>
      </c>
      <c r="M74" s="4">
        <v>0</v>
      </c>
      <c r="N74" s="4">
        <v>0</v>
      </c>
      <c r="O74" s="4">
        <v>0</v>
      </c>
      <c r="P74" s="4">
        <v>178.8</v>
      </c>
      <c r="Q74" s="4">
        <v>0</v>
      </c>
      <c r="R74" s="4">
        <v>0.01</v>
      </c>
      <c r="S74" s="16">
        <v>24.8</v>
      </c>
      <c r="T74" s="16">
        <v>0.2</v>
      </c>
      <c r="U74" s="16"/>
      <c r="V74" s="16"/>
      <c r="W74" s="16"/>
      <c r="X74" s="16"/>
      <c r="Y74" s="16"/>
      <c r="Z74" s="16"/>
      <c r="AA74" s="16"/>
      <c r="AB74" s="28" t="str">
        <f>[1]UK!B$2360</f>
        <v>1.(c)</v>
      </c>
      <c r="AC74" s="31" t="str">
        <f>[1]UK!C$2360</f>
        <v>KODAK LTD</v>
      </c>
      <c r="AD74" s="31" t="str">
        <f>[1]UK!D$2360</f>
        <v>Kodak Harrow UOD</v>
      </c>
      <c r="AE74" s="31">
        <f>[1]UK!E$2360</f>
        <v>13162</v>
      </c>
      <c r="AF74" s="31" t="str">
        <f>[1]UK!F$2360</f>
        <v>Headstone Drive</v>
      </c>
      <c r="AG74" s="31" t="str">
        <f>[1]UK!G$2360</f>
        <v>--</v>
      </c>
      <c r="AH74" s="31" t="str">
        <f>[1]UK!H$2360</f>
        <v>Harrow</v>
      </c>
      <c r="AI74" s="31" t="str">
        <f>[1]UK!I$2360</f>
        <v>HA1 4TY</v>
      </c>
      <c r="AJ74" s="31">
        <f>[1]UK!J$2360</f>
        <v>0</v>
      </c>
      <c r="AK74" s="31">
        <f>[1]UK!K$2360</f>
        <v>0</v>
      </c>
      <c r="AL74" s="31">
        <f>[1]UK!L$2360</f>
        <v>0</v>
      </c>
      <c r="AM74" s="31">
        <f>[1]UK!M$2360</f>
        <v>0</v>
      </c>
      <c r="AN74" s="42" t="s">
        <v>809</v>
      </c>
    </row>
    <row r="75" spans="1:41" s="67" customFormat="1">
      <c r="A75" s="1" t="s">
        <v>9801</v>
      </c>
      <c r="B75" s="1">
        <v>2012</v>
      </c>
      <c r="C75" s="1" t="s">
        <v>12044</v>
      </c>
      <c r="D75" s="1" t="s">
        <v>12045</v>
      </c>
      <c r="E75" s="3" t="s">
        <v>389</v>
      </c>
      <c r="F75" s="1">
        <v>84</v>
      </c>
      <c r="G75" s="1" t="s">
        <v>12046</v>
      </c>
      <c r="H75" s="1" t="s">
        <v>11828</v>
      </c>
      <c r="I75" s="1" t="s">
        <v>6</v>
      </c>
      <c r="J75" s="1" t="s">
        <v>470</v>
      </c>
      <c r="K75" s="1">
        <v>90</v>
      </c>
      <c r="L75" s="1" t="s">
        <v>8</v>
      </c>
      <c r="M75" s="1"/>
      <c r="N75" s="1"/>
      <c r="O75" s="1"/>
      <c r="P75" s="1"/>
      <c r="Q75" s="1"/>
      <c r="R75" s="1"/>
      <c r="S75" s="3"/>
      <c r="T75" s="3"/>
      <c r="U75" s="3"/>
      <c r="V75" s="3"/>
      <c r="W75" s="3"/>
      <c r="X75" s="3"/>
      <c r="Y75" s="3"/>
      <c r="Z75" s="3"/>
      <c r="AA75" s="3"/>
      <c r="AB75" s="95"/>
      <c r="AN75" s="37"/>
      <c r="AO75" s="35"/>
    </row>
    <row r="76" spans="1:41" s="31" customFormat="1">
      <c r="A76" s="4" t="s">
        <v>9801</v>
      </c>
      <c r="B76" s="4">
        <v>2012</v>
      </c>
      <c r="C76" s="4" t="s">
        <v>12047</v>
      </c>
      <c r="D76" s="4" t="s">
        <v>12048</v>
      </c>
      <c r="E76" s="16" t="s">
        <v>393</v>
      </c>
      <c r="F76" s="4">
        <v>85</v>
      </c>
      <c r="G76" s="4" t="s">
        <v>12049</v>
      </c>
      <c r="H76" s="4" t="s">
        <v>11828</v>
      </c>
      <c r="I76" s="4" t="s">
        <v>6</v>
      </c>
      <c r="J76" s="4" t="s">
        <v>470</v>
      </c>
      <c r="K76" s="4">
        <v>70</v>
      </c>
      <c r="L76" s="4" t="s">
        <v>8</v>
      </c>
      <c r="M76" s="4">
        <v>0</v>
      </c>
      <c r="N76" s="4">
        <v>0</v>
      </c>
      <c r="O76" s="4">
        <v>43.4</v>
      </c>
      <c r="P76" s="4">
        <v>0</v>
      </c>
      <c r="Q76" s="4">
        <v>0</v>
      </c>
      <c r="R76" s="4">
        <v>0.40200000000000002</v>
      </c>
      <c r="S76" s="16">
        <v>35.392000000000003</v>
      </c>
      <c r="T76" s="16">
        <v>0.90700000000000003</v>
      </c>
      <c r="U76" s="16"/>
      <c r="V76" s="16"/>
      <c r="W76" s="16"/>
      <c r="X76" s="16"/>
      <c r="Y76" s="16"/>
      <c r="Z76" s="16"/>
      <c r="AA76" s="16"/>
      <c r="AB76" s="28" t="str">
        <f>[1]UK!B$5449</f>
        <v>4.(b)</v>
      </c>
      <c r="AC76" s="31" t="str">
        <f>[1]UK!C$5449</f>
        <v>SOLVAY UK HOLDING COMPANY LIMITED</v>
      </c>
      <c r="AD76" s="31" t="str">
        <f>[1]UK!D$5449</f>
        <v>SOLVAY INTEROX LTD, Baronet Road Chemicals</v>
      </c>
      <c r="AE76" s="31">
        <f>[1]UK!E$5449</f>
        <v>130228</v>
      </c>
      <c r="AF76" s="31" t="str">
        <f>[1]UK!F$5449</f>
        <v>PO Box 9, Warrington</v>
      </c>
      <c r="AG76" s="31" t="str">
        <f>[1]UK!G$5449</f>
        <v>--</v>
      </c>
      <c r="AH76" s="31" t="str">
        <f>[1]UK!H$5449</f>
        <v>Warrington</v>
      </c>
      <c r="AI76" s="31" t="str">
        <f>[1]UK!I$5449</f>
        <v>WA4 6HB</v>
      </c>
      <c r="AJ76" s="31">
        <f>[1]UK!J$5449</f>
        <v>0</v>
      </c>
      <c r="AK76" s="31">
        <f>[1]UK!K$5449</f>
        <v>0</v>
      </c>
      <c r="AL76" s="31">
        <f>[1]UK!L$5449</f>
        <v>0</v>
      </c>
      <c r="AM76" s="31">
        <f>[1]UK!M$5449</f>
        <v>0</v>
      </c>
      <c r="AN76" s="42" t="s">
        <v>810</v>
      </c>
    </row>
    <row r="77" spans="1:41" s="128" customFormat="1">
      <c r="A77" s="124" t="s">
        <v>9801</v>
      </c>
      <c r="B77" s="124">
        <v>2012</v>
      </c>
      <c r="C77" s="124" t="s">
        <v>12050</v>
      </c>
      <c r="D77" s="124" t="s">
        <v>12051</v>
      </c>
      <c r="E77" s="125" t="s">
        <v>397</v>
      </c>
      <c r="F77" s="124">
        <v>86</v>
      </c>
      <c r="G77" s="124" t="s">
        <v>12052</v>
      </c>
      <c r="H77" s="124" t="s">
        <v>11898</v>
      </c>
      <c r="I77" s="124"/>
      <c r="J77" s="124"/>
      <c r="K77" s="124"/>
      <c r="L77" s="124"/>
      <c r="M77" s="124"/>
      <c r="N77" s="124"/>
      <c r="O77" s="124"/>
      <c r="P77" s="124"/>
      <c r="Q77" s="124"/>
      <c r="R77" s="124"/>
      <c r="S77" s="125"/>
      <c r="T77" s="125"/>
      <c r="U77" s="125"/>
      <c r="V77" s="125"/>
      <c r="W77" s="125"/>
      <c r="X77" s="125"/>
      <c r="Y77" s="125"/>
      <c r="Z77" s="125"/>
      <c r="AA77" s="125"/>
      <c r="AB77" s="131"/>
      <c r="AN77" s="129" t="s">
        <v>12969</v>
      </c>
    </row>
    <row r="78" spans="1:41" s="31" customFormat="1">
      <c r="A78" s="4" t="s">
        <v>9801</v>
      </c>
      <c r="B78" s="4">
        <v>2012</v>
      </c>
      <c r="C78" s="4" t="s">
        <v>12053</v>
      </c>
      <c r="D78" s="4" t="s">
        <v>12054</v>
      </c>
      <c r="E78" s="16" t="s">
        <v>401</v>
      </c>
      <c r="F78" s="4">
        <v>87</v>
      </c>
      <c r="G78" s="4" t="s">
        <v>12055</v>
      </c>
      <c r="H78" s="4" t="s">
        <v>11828</v>
      </c>
      <c r="I78" s="4" t="s">
        <v>6</v>
      </c>
      <c r="J78" s="4" t="s">
        <v>470</v>
      </c>
      <c r="K78" s="4">
        <v>85</v>
      </c>
      <c r="L78" s="4" t="s">
        <v>8</v>
      </c>
      <c r="M78" s="4">
        <v>0</v>
      </c>
      <c r="N78" s="4">
        <v>0</v>
      </c>
      <c r="O78" s="4">
        <v>0</v>
      </c>
      <c r="P78" s="4">
        <v>1019</v>
      </c>
      <c r="Q78" s="4">
        <v>0</v>
      </c>
      <c r="R78" s="4">
        <v>0.69299999999999995</v>
      </c>
      <c r="S78" s="16">
        <v>19.536000000000001</v>
      </c>
      <c r="T78" s="16">
        <v>0</v>
      </c>
      <c r="U78" s="16"/>
      <c r="V78" s="16"/>
      <c r="W78" s="16"/>
      <c r="X78" s="16"/>
      <c r="Y78" s="16"/>
      <c r="Z78" s="16"/>
      <c r="AA78" s="16"/>
      <c r="AB78" s="28" t="str">
        <f>[1]UK!B$5464</f>
        <v>6.(b)</v>
      </c>
      <c r="AC78" s="31" t="str">
        <f>[1]UK!C$5464</f>
        <v>DS SMITH PLC</v>
      </c>
      <c r="AD78" s="31" t="str">
        <f>[1]UK!D$5464</f>
        <v>St. Regis Paper Company Limited, WANSBROUGH PAPER MILL</v>
      </c>
      <c r="AE78" s="31">
        <f>[1]UK!E$5464</f>
        <v>13462</v>
      </c>
      <c r="AF78" s="31" t="str">
        <f>[1]UK!F$5464</f>
        <v>WANSBROUGH PAPER MILL, WATCHET</v>
      </c>
      <c r="AG78" s="31" t="str">
        <f>[1]UK!G$5464</f>
        <v>--</v>
      </c>
      <c r="AH78" s="31" t="str">
        <f>[1]UK!H$5464</f>
        <v>WATCHET</v>
      </c>
      <c r="AI78" s="31" t="str">
        <f>[1]UK!I$5464</f>
        <v>TA23 0AY</v>
      </c>
      <c r="AJ78" s="31">
        <f>[1]UK!J$5464</f>
        <v>0</v>
      </c>
      <c r="AK78" s="31">
        <f>[1]UK!K$5464</f>
        <v>0</v>
      </c>
      <c r="AL78" s="31">
        <f>[1]UK!L$5464</f>
        <v>0</v>
      </c>
      <c r="AM78" s="31">
        <f>[1]UK!M$5464</f>
        <v>0</v>
      </c>
      <c r="AN78" s="42" t="s">
        <v>810</v>
      </c>
    </row>
    <row r="79" spans="1:41" s="128" customFormat="1">
      <c r="A79" s="124" t="s">
        <v>9801</v>
      </c>
      <c r="B79" s="124">
        <v>2012</v>
      </c>
      <c r="C79" s="124" t="s">
        <v>12056</v>
      </c>
      <c r="D79" s="124" t="s">
        <v>12057</v>
      </c>
      <c r="E79" s="125" t="s">
        <v>405</v>
      </c>
      <c r="F79" s="124">
        <v>88</v>
      </c>
      <c r="G79" s="124" t="s">
        <v>12058</v>
      </c>
      <c r="H79" s="124" t="s">
        <v>11898</v>
      </c>
      <c r="I79" s="124"/>
      <c r="J79" s="124"/>
      <c r="K79" s="124"/>
      <c r="L79" s="124"/>
      <c r="M79" s="124"/>
      <c r="N79" s="124"/>
      <c r="O79" s="124"/>
      <c r="P79" s="124"/>
      <c r="Q79" s="124"/>
      <c r="R79" s="124"/>
      <c r="S79" s="125"/>
      <c r="T79" s="125"/>
      <c r="U79" s="125"/>
      <c r="V79" s="125"/>
      <c r="W79" s="125"/>
      <c r="X79" s="125"/>
      <c r="Y79" s="125"/>
      <c r="Z79" s="125"/>
      <c r="AA79" s="125"/>
      <c r="AB79" s="131"/>
      <c r="AN79" s="129" t="s">
        <v>12969</v>
      </c>
    </row>
    <row r="80" spans="1:41" s="31" customFormat="1">
      <c r="A80" s="4" t="s">
        <v>9801</v>
      </c>
      <c r="B80" s="4">
        <v>2012</v>
      </c>
      <c r="C80" s="4" t="s">
        <v>12059</v>
      </c>
      <c r="D80" s="4" t="s">
        <v>12060</v>
      </c>
      <c r="E80" s="16" t="s">
        <v>793</v>
      </c>
      <c r="F80" s="4">
        <v>94</v>
      </c>
      <c r="G80" s="4" t="s">
        <v>12061</v>
      </c>
      <c r="H80" s="4" t="s">
        <v>11926</v>
      </c>
      <c r="I80" s="4" t="s">
        <v>6</v>
      </c>
      <c r="J80" s="4" t="s">
        <v>470</v>
      </c>
      <c r="K80" s="4">
        <v>90</v>
      </c>
      <c r="L80" s="4" t="s">
        <v>8</v>
      </c>
      <c r="M80" s="4">
        <v>0</v>
      </c>
      <c r="N80" s="4">
        <v>0</v>
      </c>
      <c r="O80" s="4">
        <v>0</v>
      </c>
      <c r="P80" s="4">
        <v>172</v>
      </c>
      <c r="Q80" s="4">
        <v>0</v>
      </c>
      <c r="R80" s="4">
        <v>0</v>
      </c>
      <c r="S80" s="16">
        <v>8</v>
      </c>
      <c r="T80" s="16">
        <v>0</v>
      </c>
      <c r="U80" s="16"/>
      <c r="V80" s="16"/>
      <c r="W80" s="16"/>
      <c r="X80" s="16"/>
      <c r="Y80" s="16"/>
      <c r="Z80" s="16"/>
      <c r="AA80" s="16"/>
      <c r="AB80" s="28" t="str">
        <f>[1]UK!B$1586</f>
        <v>6.(b)</v>
      </c>
      <c r="AC80" s="31" t="str">
        <f>[1]UK!C$1586</f>
        <v>UPM-KYMMENE (UK) HOLDINGS PLC</v>
      </c>
      <c r="AD80" s="31" t="str">
        <f>[1]UK!D$1586</f>
        <v>UPM-Kymmene UK Ltd, DEESIDE PAPERMILL</v>
      </c>
      <c r="AE80" s="31">
        <f>[1]UK!E$1586</f>
        <v>13430</v>
      </c>
      <c r="AF80" s="31" t="str">
        <f>[1]UK!F$1586</f>
        <v>SHOTTON, DEESIDE</v>
      </c>
      <c r="AG80" s="31" t="str">
        <f>[1]UK!G$1586</f>
        <v>--</v>
      </c>
      <c r="AH80" s="31" t="str">
        <f>[1]UK!H$1586</f>
        <v>DEESIDE</v>
      </c>
      <c r="AI80" s="31" t="str">
        <f>[1]UK!I$1586</f>
        <v>CH5 2LL</v>
      </c>
      <c r="AJ80" s="31">
        <f>[1]UK!J$1586</f>
        <v>326</v>
      </c>
      <c r="AK80" s="31">
        <f>[1]UK!K$1586</f>
        <v>0</v>
      </c>
      <c r="AL80" s="31">
        <f>[1]UK!L$1586</f>
        <v>0</v>
      </c>
      <c r="AM80" s="31">
        <f>[1]UK!M$1586</f>
        <v>0</v>
      </c>
      <c r="AN80" s="42" t="s">
        <v>810</v>
      </c>
    </row>
    <row r="81" spans="1:41" s="67" customFormat="1">
      <c r="A81" s="1" t="s">
        <v>9801</v>
      </c>
      <c r="B81" s="1">
        <v>2012</v>
      </c>
      <c r="C81" s="1" t="s">
        <v>12062</v>
      </c>
      <c r="D81" s="1" t="s">
        <v>12063</v>
      </c>
      <c r="E81" s="3" t="s">
        <v>568</v>
      </c>
      <c r="F81" s="1">
        <v>96</v>
      </c>
      <c r="G81" s="1" t="s">
        <v>12064</v>
      </c>
      <c r="H81" s="1" t="s">
        <v>11828</v>
      </c>
      <c r="I81" s="1" t="s">
        <v>6</v>
      </c>
      <c r="J81" s="1" t="s">
        <v>470</v>
      </c>
      <c r="K81" s="1">
        <v>70</v>
      </c>
      <c r="L81" s="1" t="s">
        <v>8</v>
      </c>
      <c r="M81" s="1">
        <v>0</v>
      </c>
      <c r="N81" s="1">
        <v>0</v>
      </c>
      <c r="O81" s="1">
        <v>0</v>
      </c>
      <c r="P81" s="1">
        <v>132.59800000000001</v>
      </c>
      <c r="Q81" s="1">
        <v>0</v>
      </c>
      <c r="R81" s="1">
        <v>0</v>
      </c>
      <c r="S81" s="3">
        <v>10.907500000000001</v>
      </c>
      <c r="T81" s="3">
        <v>0</v>
      </c>
      <c r="U81" s="3"/>
      <c r="V81" s="3"/>
      <c r="W81" s="3"/>
      <c r="X81" s="3"/>
      <c r="Y81" s="3"/>
      <c r="Z81" s="3"/>
      <c r="AA81" s="3"/>
      <c r="AB81" s="95"/>
      <c r="AN81" s="98"/>
    </row>
    <row r="82" spans="1:41" s="31" customFormat="1">
      <c r="A82" s="4" t="s">
        <v>9801</v>
      </c>
      <c r="B82" s="4">
        <v>2012</v>
      </c>
      <c r="C82" s="4" t="s">
        <v>12065</v>
      </c>
      <c r="D82" s="4" t="s">
        <v>12066</v>
      </c>
      <c r="E82" s="16" t="s">
        <v>783</v>
      </c>
      <c r="F82" s="4">
        <v>97</v>
      </c>
      <c r="G82" s="4" t="s">
        <v>12067</v>
      </c>
      <c r="H82" s="4" t="s">
        <v>11828</v>
      </c>
      <c r="I82" s="4" t="s">
        <v>14</v>
      </c>
      <c r="J82" s="4" t="s">
        <v>476</v>
      </c>
      <c r="K82" s="4">
        <v>425</v>
      </c>
      <c r="L82" s="4" t="s">
        <v>27</v>
      </c>
      <c r="M82" s="4">
        <v>0</v>
      </c>
      <c r="N82" s="4">
        <v>0</v>
      </c>
      <c r="O82" s="4">
        <v>120</v>
      </c>
      <c r="P82" s="4">
        <v>0</v>
      </c>
      <c r="Q82" s="4">
        <v>0</v>
      </c>
      <c r="R82" s="4">
        <v>10.005000000000001</v>
      </c>
      <c r="S82" s="16">
        <v>1.667</v>
      </c>
      <c r="T82" s="16">
        <v>9.8000000000000004E-2</v>
      </c>
      <c r="U82" s="16"/>
      <c r="V82" s="16"/>
      <c r="W82" s="16"/>
      <c r="X82" s="16"/>
      <c r="Y82" s="16"/>
      <c r="Z82" s="16"/>
      <c r="AA82" s="16"/>
      <c r="AB82" s="28" t="str">
        <f>[1]UK!B$4922</f>
        <v>1.(c)</v>
      </c>
      <c r="AC82" s="31" t="str">
        <f>[1]UK!C$4922</f>
        <v>INTERNATIONAL POWER PLC</v>
      </c>
      <c r="AD82" s="31" t="str">
        <f>[1]UK!D$4922</f>
        <v>Indian Queens Power Ltd</v>
      </c>
      <c r="AE82" s="31">
        <f>[1]UK!E$4922</f>
        <v>32776</v>
      </c>
      <c r="AF82" s="31" t="str">
        <f>[1]UK!F$4922</f>
        <v>Gaverigan, St. Dennis</v>
      </c>
      <c r="AG82" s="31" t="str">
        <f>[1]UK!G$4922</f>
        <v>--</v>
      </c>
      <c r="AH82" s="31" t="str">
        <f>[1]UK!H$4922</f>
        <v>ST. AUSTELL</v>
      </c>
      <c r="AI82" s="31" t="str">
        <f>[1]UK!I$4922</f>
        <v>PL26 8BY</v>
      </c>
      <c r="AJ82" s="31">
        <f>[1]UK!J$4922</f>
        <v>0</v>
      </c>
      <c r="AK82" s="31">
        <f>[1]UK!K$4922</f>
        <v>0</v>
      </c>
      <c r="AL82" s="31">
        <f>[1]UK!L$4922</f>
        <v>0</v>
      </c>
      <c r="AM82" s="31">
        <f>[1]UK!M$4922</f>
        <v>0</v>
      </c>
      <c r="AN82" s="42" t="s">
        <v>809</v>
      </c>
    </row>
    <row r="83" spans="1:41" s="31" customFormat="1">
      <c r="A83" s="4" t="s">
        <v>9801</v>
      </c>
      <c r="B83" s="4">
        <v>2012</v>
      </c>
      <c r="C83" s="4" t="s">
        <v>12068</v>
      </c>
      <c r="D83" s="4" t="s">
        <v>12069</v>
      </c>
      <c r="E83" s="16" t="s">
        <v>591</v>
      </c>
      <c r="F83" s="4">
        <v>98</v>
      </c>
      <c r="G83" s="4" t="s">
        <v>12070</v>
      </c>
      <c r="H83" s="4" t="s">
        <v>11828</v>
      </c>
      <c r="I83" s="4" t="s">
        <v>14</v>
      </c>
      <c r="J83" s="4" t="s">
        <v>15</v>
      </c>
      <c r="K83" s="4">
        <v>166</v>
      </c>
      <c r="L83" s="4" t="s">
        <v>27</v>
      </c>
      <c r="M83" s="4">
        <v>0</v>
      </c>
      <c r="N83" s="4">
        <v>0</v>
      </c>
      <c r="O83" s="4">
        <v>0</v>
      </c>
      <c r="P83" s="4">
        <v>45</v>
      </c>
      <c r="Q83" s="4">
        <v>0</v>
      </c>
      <c r="R83" s="4">
        <v>0</v>
      </c>
      <c r="S83" s="16">
        <v>0</v>
      </c>
      <c r="T83" s="16">
        <v>0</v>
      </c>
      <c r="U83" s="16"/>
      <c r="V83" s="16"/>
      <c r="W83" s="16"/>
      <c r="X83" s="16"/>
      <c r="Y83" s="16"/>
      <c r="Z83" s="16"/>
      <c r="AA83" s="16"/>
      <c r="AB83" s="28" t="str">
        <f>[1]UK!B$3327</f>
        <v>6.(b)</v>
      </c>
      <c r="AC83" s="31" t="str">
        <f>[1]UK!C$3327</f>
        <v>AYLESFORD NEWSPRINT HOLDINGS LIMITED</v>
      </c>
      <c r="AD83" s="31" t="str">
        <f>[1]UK!D$3327</f>
        <v>Aylesford Newsprint  Ltd , AYLESFORD NEWSPRINT PAPER MILL</v>
      </c>
      <c r="AE83" s="31">
        <f>[1]UK!E$3327</f>
        <v>13397</v>
      </c>
      <c r="AF83" s="31" t="str">
        <f>[1]UK!F$3327</f>
        <v>Bellingham Way, Aylesford</v>
      </c>
      <c r="AG83" s="31" t="str">
        <f>[1]UK!G$3327</f>
        <v>--</v>
      </c>
      <c r="AH83" s="31" t="str">
        <f>[1]UK!H$3327</f>
        <v>MAIDSTONE</v>
      </c>
      <c r="AI83" s="31" t="str">
        <f>[1]UK!I$3327</f>
        <v>ME20 7DL</v>
      </c>
      <c r="AJ83" s="31">
        <f>[1]UK!J$3327</f>
        <v>194</v>
      </c>
      <c r="AK83" s="31">
        <f>[1]UK!K$3327</f>
        <v>0</v>
      </c>
      <c r="AL83" s="31">
        <f>[1]UK!L$3327</f>
        <v>0</v>
      </c>
      <c r="AM83" s="31">
        <f>[1]UK!M$3327</f>
        <v>313</v>
      </c>
      <c r="AN83" s="42" t="s">
        <v>809</v>
      </c>
    </row>
    <row r="84" spans="1:41" s="31" customFormat="1">
      <c r="A84" s="4" t="s">
        <v>9801</v>
      </c>
      <c r="B84" s="4">
        <v>2012</v>
      </c>
      <c r="C84" s="4" t="s">
        <v>12071</v>
      </c>
      <c r="D84" s="4" t="s">
        <v>12072</v>
      </c>
      <c r="E84" s="16" t="s">
        <v>473</v>
      </c>
      <c r="F84" s="4">
        <v>99</v>
      </c>
      <c r="G84" s="4" t="s">
        <v>12073</v>
      </c>
      <c r="H84" s="4" t="s">
        <v>11828</v>
      </c>
      <c r="I84" s="4" t="s">
        <v>14</v>
      </c>
      <c r="J84" s="4" t="s">
        <v>15</v>
      </c>
      <c r="K84" s="4">
        <v>166</v>
      </c>
      <c r="L84" s="4" t="s">
        <v>27</v>
      </c>
      <c r="M84" s="4">
        <v>0</v>
      </c>
      <c r="N84" s="4">
        <v>0</v>
      </c>
      <c r="O84" s="4">
        <v>0</v>
      </c>
      <c r="P84" s="4">
        <v>4405</v>
      </c>
      <c r="Q84" s="4">
        <v>0</v>
      </c>
      <c r="R84" s="4">
        <v>3</v>
      </c>
      <c r="S84" s="16">
        <v>190</v>
      </c>
      <c r="T84" s="16">
        <v>4</v>
      </c>
      <c r="U84" s="16"/>
      <c r="V84" s="16"/>
      <c r="W84" s="16"/>
      <c r="X84" s="16"/>
      <c r="Y84" s="16"/>
      <c r="Z84" s="16"/>
      <c r="AA84" s="16"/>
      <c r="AB84" s="28" t="str">
        <f>[1]UK!B$3327</f>
        <v>6.(b)</v>
      </c>
      <c r="AC84" s="31" t="str">
        <f>[1]UK!C$3327</f>
        <v>AYLESFORD NEWSPRINT HOLDINGS LIMITED</v>
      </c>
      <c r="AD84" s="31" t="str">
        <f>[1]UK!D$3327</f>
        <v>Aylesford Newsprint  Ltd , AYLESFORD NEWSPRINT PAPER MILL</v>
      </c>
      <c r="AE84" s="31">
        <f>[1]UK!E$3327</f>
        <v>13397</v>
      </c>
      <c r="AF84" s="31" t="str">
        <f>[1]UK!F$3327</f>
        <v>Bellingham Way, Aylesford</v>
      </c>
      <c r="AG84" s="31" t="str">
        <f>[1]UK!G$3327</f>
        <v>--</v>
      </c>
      <c r="AH84" s="31" t="str">
        <f>[1]UK!H$3327</f>
        <v>MAIDSTONE</v>
      </c>
      <c r="AI84" s="31" t="str">
        <f>[1]UK!I$3327</f>
        <v>ME20 7DL</v>
      </c>
      <c r="AJ84" s="31">
        <f>[1]UK!J$3327</f>
        <v>194</v>
      </c>
      <c r="AK84" s="31">
        <f>[1]UK!K$3327</f>
        <v>0</v>
      </c>
      <c r="AL84" s="31">
        <f>[1]UK!L$3327</f>
        <v>0</v>
      </c>
      <c r="AM84" s="31">
        <f>[1]UK!M$3327</f>
        <v>313</v>
      </c>
      <c r="AN84" s="42" t="s">
        <v>809</v>
      </c>
    </row>
    <row r="85" spans="1:41" s="31" customFormat="1">
      <c r="A85" s="4" t="s">
        <v>9801</v>
      </c>
      <c r="B85" s="4">
        <v>2012</v>
      </c>
      <c r="C85" s="4" t="s">
        <v>12074</v>
      </c>
      <c r="D85" s="4" t="s">
        <v>12075</v>
      </c>
      <c r="E85" s="16" t="s">
        <v>1427</v>
      </c>
      <c r="F85" s="4">
        <v>100</v>
      </c>
      <c r="G85" s="4" t="s">
        <v>12076</v>
      </c>
      <c r="H85" s="4" t="s">
        <v>11926</v>
      </c>
      <c r="I85" s="4" t="s">
        <v>14</v>
      </c>
      <c r="J85" s="4" t="s">
        <v>476</v>
      </c>
      <c r="K85" s="4">
        <v>1000</v>
      </c>
      <c r="L85" s="4" t="s">
        <v>27</v>
      </c>
      <c r="M85" s="4">
        <v>0</v>
      </c>
      <c r="N85" s="4">
        <v>0</v>
      </c>
      <c r="O85" s="4">
        <v>0</v>
      </c>
      <c r="P85" s="4">
        <v>12013.412</v>
      </c>
      <c r="Q85" s="4">
        <v>0</v>
      </c>
      <c r="R85" s="4">
        <v>0</v>
      </c>
      <c r="S85" s="16">
        <v>204.85</v>
      </c>
      <c r="T85" s="16">
        <v>0</v>
      </c>
      <c r="U85" s="16"/>
      <c r="V85" s="16"/>
      <c r="W85" s="16"/>
      <c r="X85" s="16"/>
      <c r="Y85" s="16"/>
      <c r="Z85" s="16"/>
      <c r="AA85" s="16"/>
      <c r="AB85" s="28" t="str">
        <f>[1]UK!B$3630</f>
        <v>1.(c)</v>
      </c>
      <c r="AC85" s="31" t="str">
        <f>[1]UK!C$3630</f>
        <v>IGE USA INVESTMENTS</v>
      </c>
      <c r="AD85" s="31" t="str">
        <f>[1]UK!D$3630</f>
        <v>Baglan Operations Limited, BAGLAN POWER STATION</v>
      </c>
      <c r="AE85" s="31">
        <f>[1]UK!E$3630</f>
        <v>13465</v>
      </c>
      <c r="AF85" s="31" t="str">
        <f>[1]UK!F$3630</f>
        <v>OLD ROAD BRITON FERRY, NEATH</v>
      </c>
      <c r="AG85" s="31" t="str">
        <f>[1]UK!G$3630</f>
        <v>--</v>
      </c>
      <c r="AH85" s="31" t="str">
        <f>[1]UK!H$3630</f>
        <v>NEATH</v>
      </c>
      <c r="AI85" s="31" t="str">
        <f>[1]UK!I$3630</f>
        <v>SA12 7GE</v>
      </c>
      <c r="AJ85" s="31">
        <f>[1]UK!J$3630</f>
        <v>205</v>
      </c>
      <c r="AK85" s="31">
        <f>[1]UK!K$3630</f>
        <v>0</v>
      </c>
      <c r="AL85" s="31">
        <f>[1]UK!L$3630</f>
        <v>0</v>
      </c>
      <c r="AM85" s="31">
        <f>[1]UK!M$3630</f>
        <v>605</v>
      </c>
      <c r="AN85" s="42" t="s">
        <v>809</v>
      </c>
    </row>
    <row r="86" spans="1:41" s="31" customFormat="1">
      <c r="A86" s="4" t="s">
        <v>9801</v>
      </c>
      <c r="B86" s="4">
        <v>2012</v>
      </c>
      <c r="C86" s="4" t="s">
        <v>12077</v>
      </c>
      <c r="D86" s="4" t="s">
        <v>12078</v>
      </c>
      <c r="E86" s="16" t="s">
        <v>1431</v>
      </c>
      <c r="F86" s="4">
        <v>101</v>
      </c>
      <c r="G86" s="4" t="s">
        <v>12079</v>
      </c>
      <c r="H86" s="4" t="s">
        <v>11828</v>
      </c>
      <c r="I86" s="4" t="s">
        <v>14</v>
      </c>
      <c r="J86" s="4" t="s">
        <v>470</v>
      </c>
      <c r="K86" s="4">
        <v>87</v>
      </c>
      <c r="L86" s="4" t="s">
        <v>8</v>
      </c>
      <c r="M86" s="4">
        <v>0</v>
      </c>
      <c r="N86" s="4">
        <v>0</v>
      </c>
      <c r="O86" s="4">
        <v>74</v>
      </c>
      <c r="P86" s="4">
        <v>798</v>
      </c>
      <c r="Q86" s="4">
        <v>0</v>
      </c>
      <c r="R86" s="4">
        <v>0</v>
      </c>
      <c r="S86" s="16">
        <v>23</v>
      </c>
      <c r="T86" s="16">
        <v>0</v>
      </c>
      <c r="U86" s="16"/>
      <c r="V86" s="16"/>
      <c r="W86" s="16"/>
      <c r="X86" s="16"/>
      <c r="Y86" s="16"/>
      <c r="Z86" s="16"/>
      <c r="AA86" s="16"/>
      <c r="AB86" s="41" t="str">
        <f>[1]UK!B$2557</f>
        <v>4.(b)</v>
      </c>
      <c r="AC86" s="24" t="str">
        <f>[1]UK!C$2557</f>
        <v>BP P.L.C.</v>
      </c>
      <c r="AD86" s="24" t="str">
        <f>[1]UK!D$2557</f>
        <v>BP Chemicals Limited , Hull Chemical Industry</v>
      </c>
      <c r="AE86" s="24">
        <f>[1]UK!E$2557</f>
        <v>13708</v>
      </c>
      <c r="AF86" s="24" t="str">
        <f>[1]UK!F$2557</f>
        <v>SALTEND, HULL</v>
      </c>
      <c r="AG86" s="24" t="str">
        <f>[1]UK!G$2557</f>
        <v>--</v>
      </c>
      <c r="AH86" s="24" t="str">
        <f>[1]UK!H$2557</f>
        <v>HULL</v>
      </c>
      <c r="AI86" s="24" t="str">
        <f>[1]UK!I$2557</f>
        <v>HU12 8DS</v>
      </c>
      <c r="AJ86" s="24">
        <f>[1]UK!J$2557</f>
        <v>230</v>
      </c>
      <c r="AK86" s="24">
        <f>[1]UK!K$2557</f>
        <v>0</v>
      </c>
      <c r="AL86" s="24">
        <f>[1]UK!L$2557</f>
        <v>0</v>
      </c>
      <c r="AM86" s="24">
        <f>[1]UK!M$2557</f>
        <v>338</v>
      </c>
      <c r="AN86" s="23" t="s">
        <v>810</v>
      </c>
      <c r="AO86" s="24"/>
    </row>
    <row r="87" spans="1:41" s="67" customFormat="1">
      <c r="A87" s="1" t="s">
        <v>9801</v>
      </c>
      <c r="B87" s="1">
        <v>2012</v>
      </c>
      <c r="C87" s="1" t="s">
        <v>12080</v>
      </c>
      <c r="D87" s="1" t="s">
        <v>12081</v>
      </c>
      <c r="E87" s="3" t="s">
        <v>1436</v>
      </c>
      <c r="F87" s="1">
        <v>102</v>
      </c>
      <c r="G87" s="1" t="s">
        <v>12082</v>
      </c>
      <c r="H87" s="1" t="s">
        <v>11828</v>
      </c>
      <c r="I87" s="1" t="s">
        <v>14</v>
      </c>
      <c r="J87" s="1" t="s">
        <v>15</v>
      </c>
      <c r="K87" s="1">
        <v>64</v>
      </c>
      <c r="L87" s="1" t="s">
        <v>27</v>
      </c>
      <c r="M87" s="1">
        <v>0</v>
      </c>
      <c r="N87" s="1">
        <v>0</v>
      </c>
      <c r="O87" s="1">
        <v>0</v>
      </c>
      <c r="P87" s="1">
        <v>2857</v>
      </c>
      <c r="Q87" s="1">
        <v>0</v>
      </c>
      <c r="R87" s="1">
        <v>0</v>
      </c>
      <c r="S87" s="3">
        <v>140</v>
      </c>
      <c r="T87" s="3">
        <v>0</v>
      </c>
      <c r="U87" s="3"/>
      <c r="V87" s="3"/>
      <c r="W87" s="3"/>
      <c r="X87" s="3"/>
      <c r="Y87" s="3"/>
      <c r="Z87" s="3"/>
      <c r="AA87" s="3"/>
      <c r="AB87" s="40"/>
      <c r="AC87" s="35"/>
      <c r="AD87" s="35"/>
      <c r="AE87" s="35"/>
      <c r="AF87" s="35"/>
      <c r="AG87" s="35"/>
      <c r="AH87" s="35"/>
      <c r="AI87" s="35"/>
      <c r="AJ87" s="35"/>
      <c r="AK87" s="35"/>
      <c r="AL87" s="35"/>
      <c r="AM87" s="35"/>
      <c r="AN87" s="98"/>
    </row>
    <row r="88" spans="1:41" s="31" customFormat="1">
      <c r="A88" s="4" t="s">
        <v>9801</v>
      </c>
      <c r="B88" s="4">
        <v>2012</v>
      </c>
      <c r="C88" s="4" t="s">
        <v>12083</v>
      </c>
      <c r="D88" s="4" t="s">
        <v>12084</v>
      </c>
      <c r="E88" s="16" t="s">
        <v>1441</v>
      </c>
      <c r="F88" s="4">
        <v>103</v>
      </c>
      <c r="G88" s="4" t="s">
        <v>12085</v>
      </c>
      <c r="H88" s="4" t="s">
        <v>11828</v>
      </c>
      <c r="I88" s="4" t="s">
        <v>14</v>
      </c>
      <c r="J88" s="4" t="s">
        <v>476</v>
      </c>
      <c r="K88" s="4">
        <v>120</v>
      </c>
      <c r="L88" s="4" t="s">
        <v>27</v>
      </c>
      <c r="M88" s="4">
        <v>0</v>
      </c>
      <c r="N88" s="4">
        <v>0</v>
      </c>
      <c r="O88" s="4">
        <v>0</v>
      </c>
      <c r="P88" s="4">
        <v>69.649000000000001</v>
      </c>
      <c r="Q88" s="4">
        <v>0</v>
      </c>
      <c r="R88" s="4">
        <v>0</v>
      </c>
      <c r="S88" s="16">
        <v>2.2400000000000002</v>
      </c>
      <c r="T88" s="16">
        <v>0</v>
      </c>
      <c r="U88" s="16"/>
      <c r="V88" s="16"/>
      <c r="W88" s="16"/>
      <c r="X88" s="16"/>
      <c r="Y88" s="16"/>
      <c r="Z88" s="16"/>
      <c r="AA88" s="16"/>
      <c r="AB88" s="41" t="str">
        <f>[1]UK!B$845</f>
        <v>1.(c)</v>
      </c>
      <c r="AC88" s="24" t="str">
        <f>[1]UK!C$845</f>
        <v>ROLLS-ROYCE GROUP PLC</v>
      </c>
      <c r="AD88" s="24" t="str">
        <f>[1]UK!D$845</f>
        <v>Bristol Energy Ltd, Bristol Energy</v>
      </c>
      <c r="AE88" s="24">
        <f>[1]UK!E$845</f>
        <v>31611</v>
      </c>
      <c r="AF88" s="24" t="str">
        <f>[1]UK!F$845</f>
        <v>Rolls-Royce Mael Works</v>
      </c>
      <c r="AG88" s="24" t="str">
        <f>[1]UK!G$845</f>
        <v>--</v>
      </c>
      <c r="AH88" s="24" t="str">
        <f>[1]UK!H$845</f>
        <v>Bristol</v>
      </c>
      <c r="AI88" s="24" t="str">
        <f>[1]UK!I$845</f>
        <v>BS12 7QE</v>
      </c>
      <c r="AJ88" s="24">
        <f>[1]UK!J$845</f>
        <v>0</v>
      </c>
      <c r="AK88" s="24">
        <f>[1]UK!K$845</f>
        <v>0</v>
      </c>
      <c r="AL88" s="24">
        <f>[1]UK!L$845</f>
        <v>0</v>
      </c>
      <c r="AM88" s="24">
        <f>[1]UK!M$845</f>
        <v>0</v>
      </c>
      <c r="AN88" s="42" t="s">
        <v>809</v>
      </c>
    </row>
    <row r="89" spans="1:41" s="67" customFormat="1">
      <c r="A89" s="1" t="s">
        <v>9801</v>
      </c>
      <c r="B89" s="1">
        <v>2012</v>
      </c>
      <c r="C89" s="1" t="s">
        <v>12086</v>
      </c>
      <c r="D89" s="1" t="s">
        <v>12087</v>
      </c>
      <c r="E89" s="3" t="s">
        <v>1446</v>
      </c>
      <c r="F89" s="1">
        <v>104</v>
      </c>
      <c r="G89" s="1" t="s">
        <v>12088</v>
      </c>
      <c r="H89" s="1" t="s">
        <v>11828</v>
      </c>
      <c r="I89" s="1" t="s">
        <v>6</v>
      </c>
      <c r="J89" s="1" t="s">
        <v>470</v>
      </c>
      <c r="K89" s="1">
        <v>82.5</v>
      </c>
      <c r="L89" s="1" t="s">
        <v>8</v>
      </c>
      <c r="M89" s="1">
        <v>0</v>
      </c>
      <c r="N89" s="1">
        <v>0</v>
      </c>
      <c r="O89" s="1">
        <v>0</v>
      </c>
      <c r="P89" s="1">
        <v>1111</v>
      </c>
      <c r="Q89" s="1">
        <v>0</v>
      </c>
      <c r="R89" s="1">
        <v>0</v>
      </c>
      <c r="S89" s="3">
        <v>26</v>
      </c>
      <c r="T89" s="3">
        <v>0</v>
      </c>
      <c r="U89" s="3"/>
      <c r="V89" s="3"/>
      <c r="W89" s="3"/>
      <c r="X89" s="3"/>
      <c r="Y89" s="3"/>
      <c r="Z89" s="3"/>
      <c r="AA89" s="3"/>
      <c r="AB89" s="95"/>
      <c r="AN89" s="98"/>
    </row>
    <row r="90" spans="1:41" s="31" customFormat="1">
      <c r="A90" s="4" t="s">
        <v>9801</v>
      </c>
      <c r="B90" s="4">
        <v>2012</v>
      </c>
      <c r="C90" s="4" t="s">
        <v>12089</v>
      </c>
      <c r="D90" s="4" t="s">
        <v>12090</v>
      </c>
      <c r="E90" s="16" t="s">
        <v>1450</v>
      </c>
      <c r="F90" s="4">
        <v>105</v>
      </c>
      <c r="G90" s="4" t="s">
        <v>12091</v>
      </c>
      <c r="H90" s="4" t="s">
        <v>11828</v>
      </c>
      <c r="I90" s="4" t="s">
        <v>14</v>
      </c>
      <c r="J90" s="4" t="s">
        <v>15</v>
      </c>
      <c r="K90" s="4">
        <v>212</v>
      </c>
      <c r="L90" s="4" t="s">
        <v>27</v>
      </c>
      <c r="M90" s="4">
        <v>0</v>
      </c>
      <c r="N90" s="4">
        <v>0</v>
      </c>
      <c r="O90" s="4">
        <v>0</v>
      </c>
      <c r="P90" s="4">
        <v>3458.3409999999999</v>
      </c>
      <c r="Q90" s="4">
        <v>0</v>
      </c>
      <c r="R90" s="4">
        <v>10.09</v>
      </c>
      <c r="S90" s="16">
        <v>88.09</v>
      </c>
      <c r="T90" s="16">
        <v>3.18</v>
      </c>
      <c r="U90" s="16"/>
      <c r="V90" s="16"/>
      <c r="W90" s="16"/>
      <c r="X90" s="16"/>
      <c r="Y90" s="16"/>
      <c r="Z90" s="16"/>
      <c r="AA90" s="16"/>
      <c r="AB90" s="28" t="str">
        <f>[1]UK!B$991</f>
        <v>8.(b)</v>
      </c>
      <c r="AC90" s="31" t="str">
        <f>[1]UK!C$991</f>
        <v>LLOYDS BANKING GROUP PLC</v>
      </c>
      <c r="AD90" s="31" t="str">
        <f>[1]UK!D$991</f>
        <v>British Sugar Plc, Bury St Edmunds Sugar Factory</v>
      </c>
      <c r="AE90" s="31">
        <f>[1]UK!E$991</f>
        <v>13741</v>
      </c>
      <c r="AF90" s="31" t="str">
        <f>[1]UK!F$991</f>
        <v>Hollow Road</v>
      </c>
      <c r="AG90" s="31" t="str">
        <f>[1]UK!G$991</f>
        <v>--</v>
      </c>
      <c r="AH90" s="31" t="str">
        <f>[1]UK!H$991</f>
        <v>BURY ST. EDMUNDS</v>
      </c>
      <c r="AI90" s="31" t="str">
        <f>[1]UK!I$991</f>
        <v>IP32 7BB</v>
      </c>
      <c r="AJ90" s="31">
        <f>[1]UK!J$991</f>
        <v>471</v>
      </c>
      <c r="AK90" s="31">
        <f>[1]UK!K$991</f>
        <v>0</v>
      </c>
      <c r="AL90" s="31">
        <f>[1]UK!L$991</f>
        <v>186</v>
      </c>
      <c r="AM90" s="31">
        <f>[1]UK!M$991</f>
        <v>257</v>
      </c>
      <c r="AN90" s="42" t="s">
        <v>810</v>
      </c>
    </row>
    <row r="91" spans="1:41" s="31" customFormat="1">
      <c r="A91" s="4" t="s">
        <v>9801</v>
      </c>
      <c r="B91" s="4">
        <v>2012</v>
      </c>
      <c r="C91" s="4" t="s">
        <v>12092</v>
      </c>
      <c r="D91" s="4" t="s">
        <v>12093</v>
      </c>
      <c r="E91" s="16" t="s">
        <v>1456</v>
      </c>
      <c r="F91" s="4">
        <v>106</v>
      </c>
      <c r="G91" s="4" t="s">
        <v>12094</v>
      </c>
      <c r="H91" s="4" t="s">
        <v>11828</v>
      </c>
      <c r="I91" s="4" t="s">
        <v>14</v>
      </c>
      <c r="J91" s="4" t="s">
        <v>15</v>
      </c>
      <c r="K91" s="4">
        <v>212</v>
      </c>
      <c r="L91" s="4" t="s">
        <v>27</v>
      </c>
      <c r="M91" s="4">
        <v>0</v>
      </c>
      <c r="N91" s="4">
        <v>0</v>
      </c>
      <c r="O91" s="4">
        <v>3.286</v>
      </c>
      <c r="P91" s="4">
        <v>5322.1019999999999</v>
      </c>
      <c r="Q91" s="4">
        <v>0</v>
      </c>
      <c r="R91" s="4">
        <v>15.411</v>
      </c>
      <c r="S91" s="16">
        <v>184.536</v>
      </c>
      <c r="T91" s="16">
        <v>4.84</v>
      </c>
      <c r="U91" s="16"/>
      <c r="V91" s="16"/>
      <c r="W91" s="16"/>
      <c r="X91" s="16"/>
      <c r="Y91" s="16"/>
      <c r="Z91" s="16"/>
      <c r="AA91" s="16"/>
      <c r="AB91" s="41" t="str">
        <f>[1]UK!B$2759</f>
        <v>8.(b)</v>
      </c>
      <c r="AC91" s="24" t="str">
        <f>[1]UK!C$2759</f>
        <v>LLOYDS BANKING GROUP PLC</v>
      </c>
      <c r="AD91" s="24" t="str">
        <f>[1]UK!D$2759</f>
        <v>British Sugar Plc, Wissington Sugar Factory</v>
      </c>
      <c r="AE91" s="24">
        <f>[1]UK!E$2759</f>
        <v>13740</v>
      </c>
      <c r="AF91" s="24" t="str">
        <f>[1]UK!F$2759</f>
        <v>Stoke Ferry, Kings Lynn</v>
      </c>
      <c r="AG91" s="24" t="str">
        <f>[1]UK!G$2759</f>
        <v>--</v>
      </c>
      <c r="AH91" s="24" t="str">
        <f>[1]UK!H$2759</f>
        <v>Kings Lynn</v>
      </c>
      <c r="AI91" s="24" t="str">
        <f>[1]UK!I$2759</f>
        <v>PE33 9QG</v>
      </c>
      <c r="AJ91" s="24">
        <f>[1]UK!J$2759</f>
        <v>273</v>
      </c>
      <c r="AK91" s="24">
        <f>[1]UK!K$2759</f>
        <v>0</v>
      </c>
      <c r="AL91" s="24">
        <f>[1]UK!L$2759</f>
        <v>99.600000000000009</v>
      </c>
      <c r="AM91" s="24">
        <f>[1]UK!M$2759</f>
        <v>394</v>
      </c>
      <c r="AN91" s="23" t="s">
        <v>809</v>
      </c>
      <c r="AO91" s="24"/>
    </row>
    <row r="92" spans="1:41" s="31" customFormat="1">
      <c r="A92" s="4" t="s">
        <v>9801</v>
      </c>
      <c r="B92" s="4">
        <v>2012</v>
      </c>
      <c r="C92" s="4" t="s">
        <v>12095</v>
      </c>
      <c r="D92" s="4" t="s">
        <v>12096</v>
      </c>
      <c r="E92" s="16" t="s">
        <v>1461</v>
      </c>
      <c r="F92" s="4">
        <v>107</v>
      </c>
      <c r="G92" s="4" t="s">
        <v>12097</v>
      </c>
      <c r="H92" s="4" t="s">
        <v>11926</v>
      </c>
      <c r="I92" s="4" t="s">
        <v>6</v>
      </c>
      <c r="J92" s="4" t="s">
        <v>476</v>
      </c>
      <c r="K92" s="4">
        <v>469</v>
      </c>
      <c r="L92" s="4" t="s">
        <v>27</v>
      </c>
      <c r="M92" s="4">
        <v>0</v>
      </c>
      <c r="N92" s="4">
        <v>0</v>
      </c>
      <c r="O92" s="4">
        <v>0</v>
      </c>
      <c r="P92" s="4">
        <v>664.76199999999994</v>
      </c>
      <c r="Q92" s="4">
        <v>0</v>
      </c>
      <c r="R92" s="4">
        <v>0.32</v>
      </c>
      <c r="S92" s="16">
        <v>16.809999999999999</v>
      </c>
      <c r="T92" s="16">
        <v>0.48</v>
      </c>
      <c r="U92" s="16"/>
      <c r="V92" s="16"/>
      <c r="W92" s="16"/>
      <c r="X92" s="16"/>
      <c r="Y92" s="16"/>
      <c r="Z92" s="16"/>
      <c r="AA92" s="16"/>
      <c r="AB92" s="41" t="str">
        <f>[1]UK!B$4023</f>
        <v>5.(a)</v>
      </c>
      <c r="AC92" s="24" t="str">
        <f>[1]UK!C$4023</f>
        <v>CENTRICA PLC</v>
      </c>
      <c r="AD92" s="24" t="str">
        <f>[1]UK!D$4023</f>
        <v>Centrica BArry Ltd, Barry Power Station</v>
      </c>
      <c r="AE92" s="24">
        <f>[1]UK!E$4023</f>
        <v>13775</v>
      </c>
      <c r="AF92" s="24" t="str">
        <f>[1]UK!F$4023</f>
        <v>Sully Moors Road</v>
      </c>
      <c r="AG92" s="24" t="str">
        <f>[1]UK!G$4023</f>
        <v>--</v>
      </c>
      <c r="AH92" s="24" t="str">
        <f>[1]UK!H$4023</f>
        <v>Penarth</v>
      </c>
      <c r="AI92" s="24" t="str">
        <f>[1]UK!I$4023</f>
        <v>CF64 5YU</v>
      </c>
      <c r="AJ92" s="24">
        <f>[1]UK!J$4023</f>
        <v>0</v>
      </c>
      <c r="AK92" s="24">
        <f>[1]UK!K$4023</f>
        <v>0</v>
      </c>
      <c r="AL92" s="24">
        <f>[1]UK!L$4023</f>
        <v>0</v>
      </c>
      <c r="AM92" s="24">
        <f>[1]UK!M$4023</f>
        <v>0</v>
      </c>
      <c r="AN92" s="23" t="s">
        <v>809</v>
      </c>
      <c r="AO92" s="24"/>
    </row>
    <row r="93" spans="1:41" s="31" customFormat="1">
      <c r="A93" s="4" t="s">
        <v>9801</v>
      </c>
      <c r="B93" s="4">
        <v>2012</v>
      </c>
      <c r="C93" s="4" t="s">
        <v>12098</v>
      </c>
      <c r="D93" s="4" t="s">
        <v>12099</v>
      </c>
      <c r="E93" s="16" t="s">
        <v>1467</v>
      </c>
      <c r="F93" s="4">
        <v>108</v>
      </c>
      <c r="G93" s="4" t="s">
        <v>12100</v>
      </c>
      <c r="H93" s="4" t="s">
        <v>11828</v>
      </c>
      <c r="I93" s="4" t="s">
        <v>14</v>
      </c>
      <c r="J93" s="4" t="s">
        <v>476</v>
      </c>
      <c r="K93" s="4">
        <v>135</v>
      </c>
      <c r="L93" s="4" t="s">
        <v>27</v>
      </c>
      <c r="M93" s="4">
        <v>0</v>
      </c>
      <c r="N93" s="4">
        <v>0</v>
      </c>
      <c r="O93" s="4">
        <v>0.155</v>
      </c>
      <c r="P93" s="4">
        <v>2.2850000000000001</v>
      </c>
      <c r="Q93" s="4">
        <v>0</v>
      </c>
      <c r="R93" s="4">
        <v>0</v>
      </c>
      <c r="S93" s="16">
        <v>0</v>
      </c>
      <c r="T93" s="16">
        <v>0</v>
      </c>
      <c r="U93" s="16"/>
      <c r="V93" s="16"/>
      <c r="W93" s="16"/>
      <c r="X93" s="16"/>
      <c r="Y93" s="16"/>
      <c r="Z93" s="16"/>
      <c r="AA93" s="16"/>
      <c r="AB93" s="28" t="str">
        <f>[1]UK!B$815</f>
        <v>1.(c)</v>
      </c>
      <c r="AC93" s="31" t="str">
        <f>[1]UK!C$815</f>
        <v>CENTRICA PLC</v>
      </c>
      <c r="AD93" s="31" t="str">
        <f>[1]UK!D$815</f>
        <v>Centrica Brigg Limited, Glanford Brigg Generating Station</v>
      </c>
      <c r="AE93" s="31">
        <f>[1]UK!E$815</f>
        <v>31745</v>
      </c>
      <c r="AF93" s="31" t="str">
        <f>[1]UK!F$815</f>
        <v>Glanford Brigg Generating Station, Scawby Brook</v>
      </c>
      <c r="AG93" s="31" t="str">
        <f>[1]UK!G$815</f>
        <v>--</v>
      </c>
      <c r="AH93" s="31" t="str">
        <f>[1]UK!H$815</f>
        <v>Brigg</v>
      </c>
      <c r="AI93" s="31" t="str">
        <f>[1]UK!I$815</f>
        <v>DN20 9LT</v>
      </c>
      <c r="AJ93" s="31">
        <f>[1]UK!J$815</f>
        <v>0</v>
      </c>
      <c r="AK93" s="31">
        <f>[1]UK!K$815</f>
        <v>0</v>
      </c>
      <c r="AL93" s="31">
        <f>[1]UK!L$815</f>
        <v>0</v>
      </c>
      <c r="AM93" s="31">
        <f>[1]UK!M$815</f>
        <v>0</v>
      </c>
      <c r="AN93" s="42" t="s">
        <v>810</v>
      </c>
    </row>
    <row r="94" spans="1:41" s="31" customFormat="1">
      <c r="A94" s="4" t="s">
        <v>9801</v>
      </c>
      <c r="B94" s="4">
        <v>2012</v>
      </c>
      <c r="C94" s="4" t="s">
        <v>12101</v>
      </c>
      <c r="D94" s="4" t="s">
        <v>12102</v>
      </c>
      <c r="E94" s="16" t="s">
        <v>1854</v>
      </c>
      <c r="F94" s="4">
        <v>109</v>
      </c>
      <c r="G94" s="4" t="s">
        <v>12103</v>
      </c>
      <c r="H94" s="4" t="s">
        <v>11828</v>
      </c>
      <c r="I94" s="4" t="s">
        <v>14</v>
      </c>
      <c r="J94" s="4" t="s">
        <v>476</v>
      </c>
      <c r="K94" s="4">
        <v>135</v>
      </c>
      <c r="L94" s="4" t="s">
        <v>27</v>
      </c>
      <c r="M94" s="4">
        <v>0</v>
      </c>
      <c r="N94" s="4">
        <v>0</v>
      </c>
      <c r="O94" s="4">
        <v>0.158</v>
      </c>
      <c r="P94" s="4">
        <v>2.2850000000000001</v>
      </c>
      <c r="Q94" s="4">
        <v>0</v>
      </c>
      <c r="R94" s="4">
        <v>0</v>
      </c>
      <c r="S94" s="16">
        <v>0</v>
      </c>
      <c r="T94" s="16">
        <v>0</v>
      </c>
      <c r="U94" s="16"/>
      <c r="V94" s="16"/>
      <c r="W94" s="16"/>
      <c r="X94" s="16"/>
      <c r="Y94" s="16"/>
      <c r="Z94" s="16"/>
      <c r="AA94" s="16"/>
      <c r="AB94" s="28" t="str">
        <f>[1]UK!B$815</f>
        <v>1.(c)</v>
      </c>
      <c r="AC94" s="31" t="str">
        <f>[1]UK!C$815</f>
        <v>CENTRICA PLC</v>
      </c>
      <c r="AD94" s="31" t="str">
        <f>[1]UK!D$815</f>
        <v>Centrica Brigg Limited, Glanford Brigg Generating Station</v>
      </c>
      <c r="AE94" s="31">
        <f>[1]UK!E$815</f>
        <v>31745</v>
      </c>
      <c r="AF94" s="31" t="str">
        <f>[1]UK!F$815</f>
        <v>Glanford Brigg Generating Station, Scawby Brook</v>
      </c>
      <c r="AG94" s="31" t="str">
        <f>[1]UK!G$815</f>
        <v>--</v>
      </c>
      <c r="AH94" s="31" t="str">
        <f>[1]UK!H$815</f>
        <v>Brigg</v>
      </c>
      <c r="AI94" s="31" t="str">
        <f>[1]UK!I$815</f>
        <v>DN20 9LT</v>
      </c>
      <c r="AJ94" s="31">
        <f>[1]UK!J$815</f>
        <v>0</v>
      </c>
      <c r="AK94" s="31">
        <f>[1]UK!K$815</f>
        <v>0</v>
      </c>
      <c r="AL94" s="31">
        <f>[1]UK!L$815</f>
        <v>0</v>
      </c>
      <c r="AM94" s="31">
        <f>[1]UK!M$815</f>
        <v>0</v>
      </c>
      <c r="AN94" s="42" t="s">
        <v>810</v>
      </c>
    </row>
    <row r="95" spans="1:41" s="31" customFormat="1">
      <c r="A95" s="4" t="s">
        <v>9801</v>
      </c>
      <c r="B95" s="4">
        <v>2012</v>
      </c>
      <c r="C95" s="4" t="s">
        <v>12104</v>
      </c>
      <c r="D95" s="4" t="s">
        <v>12105</v>
      </c>
      <c r="E95" s="16" t="s">
        <v>1858</v>
      </c>
      <c r="F95" s="4">
        <v>110</v>
      </c>
      <c r="G95" s="4" t="s">
        <v>12106</v>
      </c>
      <c r="H95" s="4" t="s">
        <v>11828</v>
      </c>
      <c r="I95" s="4" t="s">
        <v>14</v>
      </c>
      <c r="J95" s="4" t="s">
        <v>476</v>
      </c>
      <c r="K95" s="4">
        <v>135</v>
      </c>
      <c r="L95" s="4" t="s">
        <v>27</v>
      </c>
      <c r="M95" s="4">
        <v>0</v>
      </c>
      <c r="N95" s="4">
        <v>0</v>
      </c>
      <c r="O95" s="4">
        <v>0</v>
      </c>
      <c r="P95" s="4">
        <v>1.8260000000000001</v>
      </c>
      <c r="Q95" s="4">
        <v>0</v>
      </c>
      <c r="R95" s="4">
        <v>0</v>
      </c>
      <c r="S95" s="16">
        <v>0</v>
      </c>
      <c r="T95" s="16">
        <v>0</v>
      </c>
      <c r="U95" s="16"/>
      <c r="V95" s="16"/>
      <c r="W95" s="16"/>
      <c r="X95" s="16"/>
      <c r="Y95" s="16"/>
      <c r="Z95" s="16"/>
      <c r="AA95" s="16"/>
      <c r="AB95" s="28" t="str">
        <f>[1]UK!B$815</f>
        <v>1.(c)</v>
      </c>
      <c r="AC95" s="31" t="str">
        <f>[1]UK!C$815</f>
        <v>CENTRICA PLC</v>
      </c>
      <c r="AD95" s="31" t="str">
        <f>[1]UK!D$815</f>
        <v>Centrica Brigg Limited, Glanford Brigg Generating Station</v>
      </c>
      <c r="AE95" s="31">
        <f>[1]UK!E$815</f>
        <v>31745</v>
      </c>
      <c r="AF95" s="31" t="str">
        <f>[1]UK!F$815</f>
        <v>Glanford Brigg Generating Station, Scawby Brook</v>
      </c>
      <c r="AG95" s="31" t="str">
        <f>[1]UK!G$815</f>
        <v>--</v>
      </c>
      <c r="AH95" s="31" t="str">
        <f>[1]UK!H$815</f>
        <v>Brigg</v>
      </c>
      <c r="AI95" s="31" t="str">
        <f>[1]UK!I$815</f>
        <v>DN20 9LT</v>
      </c>
      <c r="AJ95" s="31">
        <f>[1]UK!J$815</f>
        <v>0</v>
      </c>
      <c r="AK95" s="31">
        <f>[1]UK!K$815</f>
        <v>0</v>
      </c>
      <c r="AL95" s="31">
        <f>[1]UK!L$815</f>
        <v>0</v>
      </c>
      <c r="AM95" s="31">
        <f>[1]UK!M$815</f>
        <v>0</v>
      </c>
      <c r="AN95" s="42" t="s">
        <v>810</v>
      </c>
    </row>
    <row r="96" spans="1:41" s="31" customFormat="1">
      <c r="A96" s="4" t="s">
        <v>9801</v>
      </c>
      <c r="B96" s="4">
        <v>2012</v>
      </c>
      <c r="C96" s="4" t="s">
        <v>12107</v>
      </c>
      <c r="D96" s="4" t="s">
        <v>12108</v>
      </c>
      <c r="E96" s="16" t="s">
        <v>1866</v>
      </c>
      <c r="F96" s="4">
        <v>112</v>
      </c>
      <c r="G96" s="4" t="s">
        <v>12109</v>
      </c>
      <c r="H96" s="4" t="s">
        <v>11828</v>
      </c>
      <c r="I96" s="4" t="s">
        <v>14</v>
      </c>
      <c r="J96" s="4" t="s">
        <v>476</v>
      </c>
      <c r="K96" s="4">
        <v>135</v>
      </c>
      <c r="L96" s="4" t="s">
        <v>27</v>
      </c>
      <c r="M96" s="4">
        <v>0</v>
      </c>
      <c r="N96" s="4">
        <v>0</v>
      </c>
      <c r="O96" s="4">
        <v>0</v>
      </c>
      <c r="P96" s="4">
        <v>2.2850000000000001</v>
      </c>
      <c r="Q96" s="4">
        <v>0</v>
      </c>
      <c r="R96" s="4">
        <v>0</v>
      </c>
      <c r="S96" s="16">
        <v>0</v>
      </c>
      <c r="T96" s="16">
        <v>0</v>
      </c>
      <c r="U96" s="16"/>
      <c r="V96" s="16"/>
      <c r="W96" s="16"/>
      <c r="X96" s="16"/>
      <c r="Y96" s="16"/>
      <c r="Z96" s="16"/>
      <c r="AA96" s="16"/>
      <c r="AB96" s="28" t="str">
        <f>[1]UK!B$815</f>
        <v>1.(c)</v>
      </c>
      <c r="AC96" s="31" t="str">
        <f>[1]UK!C$815</f>
        <v>CENTRICA PLC</v>
      </c>
      <c r="AD96" s="31" t="str">
        <f>[1]UK!D$815</f>
        <v>Centrica Brigg Limited, Glanford Brigg Generating Station</v>
      </c>
      <c r="AE96" s="31">
        <f>[1]UK!E$815</f>
        <v>31745</v>
      </c>
      <c r="AF96" s="31" t="str">
        <f>[1]UK!F$815</f>
        <v>Glanford Brigg Generating Station, Scawby Brook</v>
      </c>
      <c r="AG96" s="31" t="str">
        <f>[1]UK!G$815</f>
        <v>--</v>
      </c>
      <c r="AH96" s="31" t="str">
        <f>[1]UK!H$815</f>
        <v>Brigg</v>
      </c>
      <c r="AI96" s="31" t="str">
        <f>[1]UK!I$815</f>
        <v>DN20 9LT</v>
      </c>
      <c r="AJ96" s="31">
        <f>[1]UK!J$815</f>
        <v>0</v>
      </c>
      <c r="AK96" s="31">
        <f>[1]UK!K$815</f>
        <v>0</v>
      </c>
      <c r="AL96" s="31">
        <f>[1]UK!L$815</f>
        <v>0</v>
      </c>
      <c r="AM96" s="31">
        <f>[1]UK!M$815</f>
        <v>0</v>
      </c>
      <c r="AN96" s="42" t="s">
        <v>810</v>
      </c>
      <c r="AO96" s="24"/>
    </row>
    <row r="97" spans="1:40" s="31" customFormat="1">
      <c r="A97" s="4" t="s">
        <v>9801</v>
      </c>
      <c r="B97" s="4">
        <v>2012</v>
      </c>
      <c r="C97" s="4" t="s">
        <v>12110</v>
      </c>
      <c r="D97" s="4" t="s">
        <v>12111</v>
      </c>
      <c r="E97" s="16" t="s">
        <v>1870</v>
      </c>
      <c r="F97" s="4">
        <v>113</v>
      </c>
      <c r="G97" s="4" t="s">
        <v>12112</v>
      </c>
      <c r="H97" s="4" t="s">
        <v>11828</v>
      </c>
      <c r="I97" s="4" t="s">
        <v>14</v>
      </c>
      <c r="J97" s="4" t="s">
        <v>476</v>
      </c>
      <c r="K97" s="4">
        <v>705</v>
      </c>
      <c r="L97" s="4" t="s">
        <v>27</v>
      </c>
      <c r="M97" s="4">
        <v>0</v>
      </c>
      <c r="N97" s="4">
        <v>0</v>
      </c>
      <c r="O97" s="4">
        <v>0</v>
      </c>
      <c r="P97" s="4">
        <v>0</v>
      </c>
      <c r="Q97" s="4">
        <v>0</v>
      </c>
      <c r="R97" s="4">
        <v>0</v>
      </c>
      <c r="S97" s="16">
        <v>0</v>
      </c>
      <c r="T97" s="16">
        <v>0</v>
      </c>
      <c r="U97" s="16"/>
      <c r="V97" s="16"/>
      <c r="W97" s="16"/>
      <c r="X97" s="16"/>
      <c r="Y97" s="16"/>
      <c r="Z97" s="16"/>
      <c r="AA97" s="16"/>
      <c r="AB97" s="28" t="str">
        <f>[1]UK!B$2775</f>
        <v>1.(c)</v>
      </c>
      <c r="AC97" s="31" t="str">
        <f>[1]UK!C$2775</f>
        <v>CENTRICA PLC</v>
      </c>
      <c r="AD97" s="31" t="str">
        <f>[1]UK!D$2775</f>
        <v>Centrica KL Limited, King's Lynn Power Station</v>
      </c>
      <c r="AE97" s="31">
        <f>[1]UK!E$2775</f>
        <v>13776</v>
      </c>
      <c r="AF97" s="31" t="str">
        <f>[1]UK!F$2775</f>
        <v>Willows Business Park</v>
      </c>
      <c r="AG97" s="31" t="str">
        <f>[1]UK!G$2775</f>
        <v>--</v>
      </c>
      <c r="AH97" s="31" t="str">
        <f>[1]UK!H$2775</f>
        <v>KING'S LYNN</v>
      </c>
      <c r="AI97" s="31" t="str">
        <f>[1]UK!I$2775</f>
        <v>PE34 3RD</v>
      </c>
      <c r="AJ97" s="31">
        <f>[1]UK!J$2775</f>
        <v>0</v>
      </c>
      <c r="AK97" s="31">
        <f>[1]UK!K$2775</f>
        <v>0</v>
      </c>
      <c r="AL97" s="31">
        <f>[1]UK!L$2775</f>
        <v>0</v>
      </c>
      <c r="AM97" s="31">
        <f>[1]UK!M$2775</f>
        <v>0</v>
      </c>
      <c r="AN97" s="42" t="s">
        <v>810</v>
      </c>
    </row>
    <row r="98" spans="1:40" s="31" customFormat="1">
      <c r="A98" s="4" t="s">
        <v>9801</v>
      </c>
      <c r="B98" s="4">
        <v>2012</v>
      </c>
      <c r="C98" s="4" t="s">
        <v>12113</v>
      </c>
      <c r="D98" s="4" t="s">
        <v>12114</v>
      </c>
      <c r="E98" s="16" t="s">
        <v>1875</v>
      </c>
      <c r="F98" s="4">
        <v>114</v>
      </c>
      <c r="G98" s="4" t="s">
        <v>12115</v>
      </c>
      <c r="H98" s="4" t="s">
        <v>11828</v>
      </c>
      <c r="I98" s="4" t="s">
        <v>14</v>
      </c>
      <c r="J98" s="4" t="s">
        <v>476</v>
      </c>
      <c r="K98" s="4">
        <v>524</v>
      </c>
      <c r="L98" s="4" t="s">
        <v>27</v>
      </c>
      <c r="M98" s="4">
        <v>0</v>
      </c>
      <c r="N98" s="4">
        <v>0</v>
      </c>
      <c r="O98" s="4">
        <v>0</v>
      </c>
      <c r="P98" s="4">
        <v>3113.5810000000001</v>
      </c>
      <c r="Q98" s="4">
        <v>0</v>
      </c>
      <c r="R98" s="4">
        <v>0</v>
      </c>
      <c r="S98" s="16">
        <v>168.00980000000001</v>
      </c>
      <c r="T98" s="16">
        <v>0</v>
      </c>
      <c r="U98" s="16"/>
      <c r="V98" s="16"/>
      <c r="W98" s="16"/>
      <c r="X98" s="16"/>
      <c r="Y98" s="16"/>
      <c r="Z98" s="16"/>
      <c r="AA98" s="16"/>
      <c r="AB98" s="28" t="str">
        <f>[1]UK!B$4937</f>
        <v>1.(c)</v>
      </c>
      <c r="AC98" s="31" t="str">
        <f>[1]UK!C$4937</f>
        <v>CENTRICA PLC</v>
      </c>
      <c r="AD98" s="31" t="str">
        <f>[1]UK!D$4937</f>
        <v>Centrica SHB Ltd, South Humber Bank Power Station</v>
      </c>
      <c r="AE98" s="31">
        <f>[1]UK!E$4937</f>
        <v>13090</v>
      </c>
      <c r="AF98" s="31" t="str">
        <f>[1]UK!F$4937</f>
        <v>South Marsh Road, Stallingborough</v>
      </c>
      <c r="AG98" s="31" t="str">
        <f>[1]UK!G$4937</f>
        <v>--</v>
      </c>
      <c r="AH98" s="31" t="str">
        <f>[1]UK!H$4937</f>
        <v>Stallingborough</v>
      </c>
      <c r="AI98" s="31" t="str">
        <f>[1]UK!I$4937</f>
        <v>DN41 8BZ</v>
      </c>
      <c r="AJ98" s="31">
        <f>[1]UK!J$4937</f>
        <v>733</v>
      </c>
      <c r="AK98" s="31">
        <f>[1]UK!K$4937</f>
        <v>0</v>
      </c>
      <c r="AL98" s="31">
        <f>[1]UK!L$4937</f>
        <v>0</v>
      </c>
      <c r="AM98" s="31">
        <f>[1]UK!M$4937</f>
        <v>913</v>
      </c>
      <c r="AN98" s="42" t="s">
        <v>809</v>
      </c>
    </row>
    <row r="99" spans="1:40" s="31" customFormat="1">
      <c r="A99" s="4" t="s">
        <v>9801</v>
      </c>
      <c r="B99" s="4">
        <v>2012</v>
      </c>
      <c r="C99" s="4" t="s">
        <v>12116</v>
      </c>
      <c r="D99" s="4" t="s">
        <v>12117</v>
      </c>
      <c r="E99" s="16" t="s">
        <v>1879</v>
      </c>
      <c r="F99" s="4">
        <v>115</v>
      </c>
      <c r="G99" s="4" t="s">
        <v>12118</v>
      </c>
      <c r="H99" s="4" t="s">
        <v>11828</v>
      </c>
      <c r="I99" s="4" t="s">
        <v>14</v>
      </c>
      <c r="J99" s="4" t="s">
        <v>476</v>
      </c>
      <c r="K99" s="4">
        <v>1006</v>
      </c>
      <c r="L99" s="4" t="s">
        <v>27</v>
      </c>
      <c r="M99" s="4">
        <v>0</v>
      </c>
      <c r="N99" s="4">
        <v>0</v>
      </c>
      <c r="O99" s="4">
        <v>0</v>
      </c>
      <c r="P99" s="4">
        <v>6592.6279999999997</v>
      </c>
      <c r="Q99" s="4">
        <v>0</v>
      </c>
      <c r="R99" s="4">
        <v>0</v>
      </c>
      <c r="S99" s="16">
        <v>251.47389999999999</v>
      </c>
      <c r="T99" s="16">
        <v>0</v>
      </c>
      <c r="U99" s="16"/>
      <c r="V99" s="16"/>
      <c r="W99" s="16"/>
      <c r="X99" s="16"/>
      <c r="Y99" s="16"/>
      <c r="Z99" s="16"/>
      <c r="AA99" s="16"/>
      <c r="AB99" s="28" t="str">
        <f>[1]UK!B$4937</f>
        <v>1.(c)</v>
      </c>
      <c r="AC99" s="31" t="str">
        <f>[1]UK!C$4937</f>
        <v>CENTRICA PLC</v>
      </c>
      <c r="AD99" s="31" t="str">
        <f>[1]UK!D$4937</f>
        <v>Centrica SHB Ltd, South Humber Bank Power Station</v>
      </c>
      <c r="AE99" s="31">
        <f>[1]UK!E$4937</f>
        <v>13090</v>
      </c>
      <c r="AF99" s="31" t="str">
        <f>[1]UK!F$4937</f>
        <v>South Marsh Road, Stallingborough</v>
      </c>
      <c r="AG99" s="31" t="str">
        <f>[1]UK!G$4937</f>
        <v>--</v>
      </c>
      <c r="AH99" s="31" t="str">
        <f>[1]UK!H$4937</f>
        <v>Stallingborough</v>
      </c>
      <c r="AI99" s="31" t="str">
        <f>[1]UK!I$4937</f>
        <v>DN41 8BZ</v>
      </c>
      <c r="AJ99" s="31">
        <f>[1]UK!J$4937</f>
        <v>733</v>
      </c>
      <c r="AK99" s="31">
        <f>[1]UK!K$4937</f>
        <v>0</v>
      </c>
      <c r="AL99" s="31">
        <f>[1]UK!L$4937</f>
        <v>0</v>
      </c>
      <c r="AM99" s="31">
        <f>[1]UK!M$4937</f>
        <v>913</v>
      </c>
      <c r="AN99" s="42" t="s">
        <v>809</v>
      </c>
    </row>
    <row r="100" spans="1:40" s="31" customFormat="1">
      <c r="A100" s="4" t="s">
        <v>9801</v>
      </c>
      <c r="B100" s="4">
        <v>2012</v>
      </c>
      <c r="C100" s="4" t="s">
        <v>12119</v>
      </c>
      <c r="D100" s="4" t="s">
        <v>12120</v>
      </c>
      <c r="E100" s="16" t="s">
        <v>1884</v>
      </c>
      <c r="F100" s="4">
        <v>116</v>
      </c>
      <c r="G100" s="4" t="s">
        <v>12121</v>
      </c>
      <c r="H100" s="4" t="s">
        <v>11828</v>
      </c>
      <c r="I100" s="4" t="s">
        <v>14</v>
      </c>
      <c r="J100" s="4" t="s">
        <v>476</v>
      </c>
      <c r="K100" s="4">
        <v>1047</v>
      </c>
      <c r="L100" s="4" t="s">
        <v>27</v>
      </c>
      <c r="M100" s="4">
        <v>0</v>
      </c>
      <c r="N100" s="4">
        <v>0</v>
      </c>
      <c r="O100" s="4">
        <v>0</v>
      </c>
      <c r="P100" s="4">
        <v>5559.3419999999996</v>
      </c>
      <c r="Q100" s="4">
        <v>0</v>
      </c>
      <c r="R100" s="4">
        <v>0</v>
      </c>
      <c r="S100" s="16">
        <v>313.23930000000001</v>
      </c>
      <c r="T100" s="16">
        <v>0</v>
      </c>
      <c r="U100" s="16"/>
      <c r="V100" s="16"/>
      <c r="W100" s="16"/>
      <c r="X100" s="16"/>
      <c r="Y100" s="16"/>
      <c r="Z100" s="16"/>
      <c r="AA100" s="16"/>
      <c r="AB100" s="28" t="str">
        <f>[1]UK!B$4937</f>
        <v>1.(c)</v>
      </c>
      <c r="AC100" s="31" t="str">
        <f>[1]UK!C$4937</f>
        <v>CENTRICA PLC</v>
      </c>
      <c r="AD100" s="31" t="str">
        <f>[1]UK!D$4937</f>
        <v>Centrica SHB Ltd, South Humber Bank Power Station</v>
      </c>
      <c r="AE100" s="31">
        <f>[1]UK!E$4937</f>
        <v>13090</v>
      </c>
      <c r="AF100" s="31" t="str">
        <f>[1]UK!F$4937</f>
        <v>South Marsh Road, Stallingborough</v>
      </c>
      <c r="AG100" s="31" t="str">
        <f>[1]UK!G$4937</f>
        <v>--</v>
      </c>
      <c r="AH100" s="31" t="str">
        <f>[1]UK!H$4937</f>
        <v>Stallingborough</v>
      </c>
      <c r="AI100" s="31" t="str">
        <f>[1]UK!I$4937</f>
        <v>DN41 8BZ</v>
      </c>
      <c r="AJ100" s="31">
        <f>[1]UK!J$4937</f>
        <v>733</v>
      </c>
      <c r="AK100" s="31">
        <f>[1]UK!K$4937</f>
        <v>0</v>
      </c>
      <c r="AL100" s="31">
        <f>[1]UK!L$4937</f>
        <v>0</v>
      </c>
      <c r="AM100" s="31">
        <f>[1]UK!M$4937</f>
        <v>913</v>
      </c>
      <c r="AN100" s="42" t="s">
        <v>809</v>
      </c>
    </row>
    <row r="101" spans="1:40" s="31" customFormat="1">
      <c r="A101" s="4" t="s">
        <v>9801</v>
      </c>
      <c r="B101" s="4">
        <v>2012</v>
      </c>
      <c r="C101" s="4" t="s">
        <v>12122</v>
      </c>
      <c r="D101" s="4" t="s">
        <v>12123</v>
      </c>
      <c r="E101" s="16" t="s">
        <v>1889</v>
      </c>
      <c r="F101" s="4">
        <v>117</v>
      </c>
      <c r="G101" s="4" t="s">
        <v>12124</v>
      </c>
      <c r="H101" s="4" t="s">
        <v>11828</v>
      </c>
      <c r="I101" s="4" t="s">
        <v>14</v>
      </c>
      <c r="J101" s="4" t="s">
        <v>476</v>
      </c>
      <c r="K101" s="4">
        <v>484</v>
      </c>
      <c r="L101" s="4" t="s">
        <v>27</v>
      </c>
      <c r="M101" s="4">
        <v>0</v>
      </c>
      <c r="N101" s="4">
        <v>0</v>
      </c>
      <c r="O101" s="4">
        <v>0</v>
      </c>
      <c r="P101" s="4">
        <v>1479</v>
      </c>
      <c r="Q101" s="4">
        <v>0</v>
      </c>
      <c r="R101" s="4">
        <v>0.11799999999999999</v>
      </c>
      <c r="S101" s="16">
        <v>152</v>
      </c>
      <c r="T101" s="16">
        <v>0</v>
      </c>
      <c r="U101" s="16"/>
      <c r="V101" s="16"/>
      <c r="W101" s="16"/>
      <c r="X101" s="16"/>
      <c r="Y101" s="16"/>
      <c r="Z101" s="16"/>
      <c r="AA101" s="16"/>
      <c r="AB101" s="28" t="str">
        <f>[1]UK!B$2612</f>
        <v>1.(c)</v>
      </c>
      <c r="AC101" s="31" t="str">
        <f>[1]UK!C$2612</f>
        <v>CENTRICA PLC</v>
      </c>
      <c r="AD101" s="31" t="str">
        <f>[1]UK!D$2612</f>
        <v>Centrica KPS Ltd, Centrica Killingholme Power Station</v>
      </c>
      <c r="AE101" s="31">
        <f>[1]UK!E$2612</f>
        <v>13779</v>
      </c>
      <c r="AF101" s="31" t="str">
        <f>[1]UK!F$2612</f>
        <v>Chase Hill Road, North Killingholme</v>
      </c>
      <c r="AG101" s="31" t="str">
        <f>[1]UK!G$2612</f>
        <v>--</v>
      </c>
      <c r="AH101" s="31" t="str">
        <f>[1]UK!H$2612</f>
        <v>Immingham</v>
      </c>
      <c r="AI101" s="31" t="str">
        <f>[1]UK!I$2612</f>
        <v>DN40 3EH</v>
      </c>
      <c r="AJ101" s="31">
        <f>[1]UK!J$2612</f>
        <v>480</v>
      </c>
      <c r="AK101" s="31">
        <f>[1]UK!K$2612</f>
        <v>0</v>
      </c>
      <c r="AL101" s="31">
        <f>[1]UK!L$2612</f>
        <v>0</v>
      </c>
      <c r="AM101" s="31">
        <f>[1]UK!M$2612</f>
        <v>276</v>
      </c>
      <c r="AN101" s="42" t="s">
        <v>809</v>
      </c>
    </row>
    <row r="102" spans="1:40" s="31" customFormat="1">
      <c r="A102" s="4" t="s">
        <v>9801</v>
      </c>
      <c r="B102" s="4">
        <v>2012</v>
      </c>
      <c r="C102" s="4" t="s">
        <v>12125</v>
      </c>
      <c r="D102" s="4" t="s">
        <v>12126</v>
      </c>
      <c r="E102" s="16" t="s">
        <v>1893</v>
      </c>
      <c r="F102" s="4">
        <v>118</v>
      </c>
      <c r="G102" s="4" t="s">
        <v>12127</v>
      </c>
      <c r="H102" s="4" t="s">
        <v>11828</v>
      </c>
      <c r="I102" s="4" t="s">
        <v>14</v>
      </c>
      <c r="J102" s="4" t="s">
        <v>476</v>
      </c>
      <c r="K102" s="4">
        <v>484</v>
      </c>
      <c r="L102" s="4" t="s">
        <v>27</v>
      </c>
      <c r="M102" s="4">
        <v>0</v>
      </c>
      <c r="N102" s="4">
        <v>0</v>
      </c>
      <c r="O102" s="4">
        <v>0</v>
      </c>
      <c r="P102" s="4">
        <v>1650</v>
      </c>
      <c r="Q102" s="4">
        <v>0</v>
      </c>
      <c r="R102" s="4">
        <v>0</v>
      </c>
      <c r="S102" s="16">
        <v>155</v>
      </c>
      <c r="T102" s="16">
        <v>0</v>
      </c>
      <c r="U102" s="16"/>
      <c r="V102" s="16"/>
      <c r="W102" s="16"/>
      <c r="X102" s="16"/>
      <c r="Y102" s="16"/>
      <c r="Z102" s="16"/>
      <c r="AA102" s="16"/>
      <c r="AB102" s="28" t="str">
        <f>[1]UK!B$2612</f>
        <v>1.(c)</v>
      </c>
      <c r="AC102" s="31" t="str">
        <f>[1]UK!C$2612</f>
        <v>CENTRICA PLC</v>
      </c>
      <c r="AD102" s="31" t="str">
        <f>[1]UK!D$2612</f>
        <v>Centrica KPS Ltd, Centrica Killingholme Power Station</v>
      </c>
      <c r="AE102" s="31">
        <f>[1]UK!E$2612</f>
        <v>13779</v>
      </c>
      <c r="AF102" s="31" t="str">
        <f>[1]UK!F$2612</f>
        <v>Chase Hill Road, North Killingholme</v>
      </c>
      <c r="AG102" s="31" t="str">
        <f>[1]UK!G$2612</f>
        <v>--</v>
      </c>
      <c r="AH102" s="31" t="str">
        <f>[1]UK!H$2612</f>
        <v>Immingham</v>
      </c>
      <c r="AI102" s="31" t="str">
        <f>[1]UK!I$2612</f>
        <v>DN40 3EH</v>
      </c>
      <c r="AJ102" s="31">
        <f>[1]UK!J$2612</f>
        <v>480</v>
      </c>
      <c r="AK102" s="31">
        <f>[1]UK!K$2612</f>
        <v>0</v>
      </c>
      <c r="AL102" s="31">
        <f>[1]UK!L$2612</f>
        <v>0</v>
      </c>
      <c r="AM102" s="31">
        <f>[1]UK!M$2612</f>
        <v>276</v>
      </c>
      <c r="AN102" s="42" t="s">
        <v>809</v>
      </c>
    </row>
    <row r="103" spans="1:40" s="31" customFormat="1">
      <c r="A103" s="4" t="s">
        <v>9801</v>
      </c>
      <c r="B103" s="4">
        <v>2012</v>
      </c>
      <c r="C103" s="4" t="s">
        <v>12128</v>
      </c>
      <c r="D103" s="4" t="s">
        <v>12129</v>
      </c>
      <c r="E103" s="16" t="s">
        <v>1897</v>
      </c>
      <c r="F103" s="4">
        <v>119</v>
      </c>
      <c r="G103" s="4" t="s">
        <v>12130</v>
      </c>
      <c r="H103" s="4" t="s">
        <v>11828</v>
      </c>
      <c r="I103" s="4" t="s">
        <v>14</v>
      </c>
      <c r="J103" s="4" t="s">
        <v>476</v>
      </c>
      <c r="K103" s="4">
        <v>498</v>
      </c>
      <c r="L103" s="4" t="s">
        <v>27</v>
      </c>
      <c r="M103" s="4">
        <v>0</v>
      </c>
      <c r="N103" s="4">
        <v>0</v>
      </c>
      <c r="O103" s="4">
        <v>0</v>
      </c>
      <c r="P103" s="4">
        <v>1744</v>
      </c>
      <c r="Q103" s="4">
        <v>0</v>
      </c>
      <c r="R103" s="4">
        <v>0</v>
      </c>
      <c r="S103" s="16">
        <v>173</v>
      </c>
      <c r="T103" s="16">
        <v>0</v>
      </c>
      <c r="U103" s="16"/>
      <c r="V103" s="16"/>
      <c r="W103" s="16"/>
      <c r="X103" s="16"/>
      <c r="Y103" s="16"/>
      <c r="Z103" s="16"/>
      <c r="AA103" s="16"/>
      <c r="AB103" s="28" t="str">
        <f>[1]UK!B$2612</f>
        <v>1.(c)</v>
      </c>
      <c r="AC103" s="31" t="str">
        <f>[1]UK!C$2612</f>
        <v>CENTRICA PLC</v>
      </c>
      <c r="AD103" s="31" t="str">
        <f>[1]UK!D$2612</f>
        <v>Centrica KPS Ltd, Centrica Killingholme Power Station</v>
      </c>
      <c r="AE103" s="31">
        <f>[1]UK!E$2612</f>
        <v>13779</v>
      </c>
      <c r="AF103" s="31" t="str">
        <f>[1]UK!F$2612</f>
        <v>Chase Hill Road, North Killingholme</v>
      </c>
      <c r="AG103" s="31" t="str">
        <f>[1]UK!G$2612</f>
        <v>--</v>
      </c>
      <c r="AH103" s="31" t="str">
        <f>[1]UK!H$2612</f>
        <v>Immingham</v>
      </c>
      <c r="AI103" s="31" t="str">
        <f>[1]UK!I$2612</f>
        <v>DN40 3EH</v>
      </c>
      <c r="AJ103" s="31">
        <f>[1]UK!J$2612</f>
        <v>480</v>
      </c>
      <c r="AK103" s="31">
        <f>[1]UK!K$2612</f>
        <v>0</v>
      </c>
      <c r="AL103" s="31">
        <f>[1]UK!L$2612</f>
        <v>0</v>
      </c>
      <c r="AM103" s="31">
        <f>[1]UK!M$2612</f>
        <v>276</v>
      </c>
      <c r="AN103" s="42" t="s">
        <v>809</v>
      </c>
    </row>
    <row r="104" spans="1:40" s="31" customFormat="1">
      <c r="A104" s="4" t="s">
        <v>9801</v>
      </c>
      <c r="B104" s="4">
        <v>2012</v>
      </c>
      <c r="C104" s="4" t="s">
        <v>12131</v>
      </c>
      <c r="D104" s="4" t="s">
        <v>12132</v>
      </c>
      <c r="E104" s="16" t="s">
        <v>1902</v>
      </c>
      <c r="F104" s="4">
        <v>120</v>
      </c>
      <c r="G104" s="4" t="s">
        <v>12133</v>
      </c>
      <c r="H104" s="4" t="s">
        <v>11828</v>
      </c>
      <c r="I104" s="4" t="s">
        <v>14</v>
      </c>
      <c r="J104" s="4" t="s">
        <v>476</v>
      </c>
      <c r="K104" s="4">
        <v>395</v>
      </c>
      <c r="L104" s="4" t="s">
        <v>27</v>
      </c>
      <c r="M104" s="4">
        <v>0</v>
      </c>
      <c r="N104" s="4">
        <v>0</v>
      </c>
      <c r="O104" s="4">
        <v>0</v>
      </c>
      <c r="P104" s="4">
        <v>287.71499999999997</v>
      </c>
      <c r="Q104" s="4">
        <v>0</v>
      </c>
      <c r="R104" s="4">
        <v>0</v>
      </c>
      <c r="S104" s="16">
        <v>0</v>
      </c>
      <c r="T104" s="16">
        <v>0</v>
      </c>
      <c r="U104" s="16"/>
      <c r="V104" s="16"/>
      <c r="W104" s="16"/>
      <c r="X104" s="16"/>
      <c r="Y104" s="16"/>
      <c r="Z104" s="16"/>
      <c r="AA104" s="16"/>
      <c r="AB104" s="28" t="str">
        <f>[1]UK!B$4053</f>
        <v>1.(c)</v>
      </c>
      <c r="AC104" s="31" t="str">
        <f>[1]UK!C$4053</f>
        <v>CENTRICA PLC</v>
      </c>
      <c r="AD104" s="31" t="str">
        <f>[1]UK!D$4053</f>
        <v>Centrica PB Ltd, Peterborough Power Station</v>
      </c>
      <c r="AE104" s="31">
        <f>[1]UK!E$4053</f>
        <v>13778</v>
      </c>
      <c r="AF104" s="31" t="str">
        <f>[1]UK!F$4053</f>
        <v>Storeys Bar Road, Peterborough</v>
      </c>
      <c r="AG104" s="31" t="str">
        <f>[1]UK!G$4053</f>
        <v>--</v>
      </c>
      <c r="AH104" s="31" t="str">
        <f>[1]UK!H$4053</f>
        <v>Peterborough</v>
      </c>
      <c r="AI104" s="31" t="str">
        <f>[1]UK!I$4053</f>
        <v>PE1 5NT</v>
      </c>
      <c r="AJ104" s="31">
        <f>[1]UK!J$4053</f>
        <v>0</v>
      </c>
      <c r="AK104" s="31">
        <f>[1]UK!K$4053</f>
        <v>0</v>
      </c>
      <c r="AL104" s="31">
        <f>[1]UK!L$4053</f>
        <v>0</v>
      </c>
      <c r="AM104" s="31">
        <f>[1]UK!M$4053</f>
        <v>0</v>
      </c>
      <c r="AN104" s="42" t="s">
        <v>810</v>
      </c>
    </row>
    <row r="105" spans="1:40" s="31" customFormat="1">
      <c r="A105" s="4" t="s">
        <v>9801</v>
      </c>
      <c r="B105" s="4">
        <v>2012</v>
      </c>
      <c r="C105" s="4" t="s">
        <v>12134</v>
      </c>
      <c r="D105" s="4" t="s">
        <v>12135</v>
      </c>
      <c r="E105" s="16" t="s">
        <v>1906</v>
      </c>
      <c r="F105" s="4">
        <v>121</v>
      </c>
      <c r="G105" s="4" t="s">
        <v>12136</v>
      </c>
      <c r="H105" s="4" t="s">
        <v>11828</v>
      </c>
      <c r="I105" s="4" t="s">
        <v>14</v>
      </c>
      <c r="J105" s="4" t="s">
        <v>476</v>
      </c>
      <c r="K105" s="4">
        <v>395</v>
      </c>
      <c r="L105" s="4" t="s">
        <v>27</v>
      </c>
      <c r="M105" s="4">
        <v>0</v>
      </c>
      <c r="N105" s="4">
        <v>0</v>
      </c>
      <c r="O105" s="4">
        <v>0</v>
      </c>
      <c r="P105" s="4">
        <v>78.057000000000002</v>
      </c>
      <c r="Q105" s="4">
        <v>0</v>
      </c>
      <c r="R105" s="4">
        <v>0</v>
      </c>
      <c r="S105" s="16">
        <v>0</v>
      </c>
      <c r="T105" s="16">
        <v>0</v>
      </c>
      <c r="U105" s="16"/>
      <c r="V105" s="16"/>
      <c r="W105" s="16"/>
      <c r="X105" s="16"/>
      <c r="Y105" s="16"/>
      <c r="Z105" s="16"/>
      <c r="AA105" s="16"/>
      <c r="AB105" s="28" t="str">
        <f>[1]UK!B$4053</f>
        <v>1.(c)</v>
      </c>
      <c r="AC105" s="31" t="str">
        <f>[1]UK!C$4053</f>
        <v>CENTRICA PLC</v>
      </c>
      <c r="AD105" s="31" t="str">
        <f>[1]UK!D$4053</f>
        <v>Centrica PB Ltd, Peterborough Power Station</v>
      </c>
      <c r="AE105" s="31">
        <f>[1]UK!E$4053</f>
        <v>13778</v>
      </c>
      <c r="AF105" s="31" t="str">
        <f>[1]UK!F$4053</f>
        <v>Storeys Bar Road, Peterborough</v>
      </c>
      <c r="AG105" s="31" t="str">
        <f>[1]UK!G$4053</f>
        <v>--</v>
      </c>
      <c r="AH105" s="31" t="str">
        <f>[1]UK!H$4053</f>
        <v>Peterborough</v>
      </c>
      <c r="AI105" s="31" t="str">
        <f>[1]UK!I$4053</f>
        <v>PE1 5NT</v>
      </c>
      <c r="AJ105" s="31">
        <f>[1]UK!J$4053</f>
        <v>0</v>
      </c>
      <c r="AK105" s="31">
        <f>[1]UK!K$4053</f>
        <v>0</v>
      </c>
      <c r="AL105" s="31">
        <f>[1]UK!L$4053</f>
        <v>0</v>
      </c>
      <c r="AM105" s="31">
        <f>[1]UK!M$4053</f>
        <v>0</v>
      </c>
      <c r="AN105" s="42" t="s">
        <v>810</v>
      </c>
    </row>
    <row r="106" spans="1:40" s="31" customFormat="1">
      <c r="A106" s="4" t="s">
        <v>9801</v>
      </c>
      <c r="B106" s="4">
        <v>2012</v>
      </c>
      <c r="C106" s="4" t="s">
        <v>12137</v>
      </c>
      <c r="D106" s="4" t="s">
        <v>12138</v>
      </c>
      <c r="E106" s="16" t="s">
        <v>1910</v>
      </c>
      <c r="F106" s="4">
        <v>122</v>
      </c>
      <c r="G106" s="4" t="s">
        <v>12139</v>
      </c>
      <c r="H106" s="4" t="s">
        <v>11828</v>
      </c>
      <c r="I106" s="4" t="s">
        <v>14</v>
      </c>
      <c r="J106" s="4" t="s">
        <v>476</v>
      </c>
      <c r="K106" s="4">
        <v>456</v>
      </c>
      <c r="L106" s="4" t="s">
        <v>27</v>
      </c>
      <c r="M106" s="4">
        <v>0</v>
      </c>
      <c r="N106" s="4">
        <v>0</v>
      </c>
      <c r="O106" s="4">
        <v>0</v>
      </c>
      <c r="P106" s="4">
        <v>28</v>
      </c>
      <c r="Q106" s="4">
        <v>0</v>
      </c>
      <c r="R106" s="4">
        <v>0</v>
      </c>
      <c r="S106" s="16">
        <v>6</v>
      </c>
      <c r="T106" s="16">
        <v>0</v>
      </c>
      <c r="U106" s="16"/>
      <c r="V106" s="16"/>
      <c r="W106" s="16"/>
      <c r="X106" s="16"/>
      <c r="Y106" s="16"/>
      <c r="Z106" s="16"/>
      <c r="AA106" s="16"/>
      <c r="AB106" s="28" t="str">
        <f>[1]UK!B$374</f>
        <v>1.(a)</v>
      </c>
      <c r="AC106" s="31" t="str">
        <f>[1]UK!C$374</f>
        <v>CENTRICA PLC</v>
      </c>
      <c r="AD106" s="31" t="str">
        <f>[1]UK!D$374</f>
        <v>Barrow Gas Terminals - North and South</v>
      </c>
      <c r="AE106" s="31">
        <f>[1]UK!E$374</f>
        <v>13100</v>
      </c>
      <c r="AF106" s="31" t="str">
        <f>[1]UK!F$374</f>
        <v>RAMPSIDE ROAD , BARROW-IN-FURNESS</v>
      </c>
      <c r="AG106" s="31" t="str">
        <f>[1]UK!G$374</f>
        <v>--</v>
      </c>
      <c r="AH106" s="31" t="str">
        <f>[1]UK!H$374</f>
        <v>BARROW-IN-FURNESS</v>
      </c>
      <c r="AI106" s="31" t="str">
        <f>[1]UK!I$374</f>
        <v>LA13 0QU</v>
      </c>
      <c r="AJ106" s="31">
        <f>[1]UK!J$374</f>
        <v>309</v>
      </c>
      <c r="AK106" s="31">
        <f>[1]UK!K$374</f>
        <v>0</v>
      </c>
      <c r="AL106" s="31">
        <f>[1]UK!L$374</f>
        <v>0</v>
      </c>
      <c r="AM106" s="31">
        <f>[1]UK!M$374</f>
        <v>354</v>
      </c>
      <c r="AN106" s="42" t="s">
        <v>810</v>
      </c>
    </row>
    <row r="107" spans="1:40" s="31" customFormat="1">
      <c r="A107" s="4" t="s">
        <v>9801</v>
      </c>
      <c r="B107" s="4">
        <v>2012</v>
      </c>
      <c r="C107" s="4" t="s">
        <v>12140</v>
      </c>
      <c r="D107" s="4" t="s">
        <v>12141</v>
      </c>
      <c r="E107" s="16" t="s">
        <v>1915</v>
      </c>
      <c r="F107" s="4">
        <v>123</v>
      </c>
      <c r="G107" s="4" t="s">
        <v>12142</v>
      </c>
      <c r="H107" s="4" t="s">
        <v>11828</v>
      </c>
      <c r="I107" s="4" t="s">
        <v>14</v>
      </c>
      <c r="J107" s="4" t="s">
        <v>470</v>
      </c>
      <c r="K107" s="4">
        <v>63.8</v>
      </c>
      <c r="L107" s="4" t="s">
        <v>27</v>
      </c>
      <c r="M107" s="4">
        <v>0</v>
      </c>
      <c r="N107" s="4">
        <v>0</v>
      </c>
      <c r="O107" s="4">
        <v>0</v>
      </c>
      <c r="P107" s="4">
        <v>612.57399999999996</v>
      </c>
      <c r="Q107" s="4">
        <v>0</v>
      </c>
      <c r="R107" s="4">
        <v>0.166292</v>
      </c>
      <c r="S107" s="16">
        <v>53.922029999999999</v>
      </c>
      <c r="T107" s="16">
        <v>0</v>
      </c>
      <c r="U107" s="16"/>
      <c r="V107" s="16"/>
      <c r="W107" s="16"/>
      <c r="X107" s="16"/>
      <c r="Y107" s="16"/>
      <c r="Z107" s="16"/>
      <c r="AA107" s="16"/>
      <c r="AB107" s="28" t="str">
        <f>[1]UK!B$2559</f>
        <v>1.(c)</v>
      </c>
      <c r="AC107" s="31" t="str">
        <f>[1]UK!C$2559</f>
        <v>CENTRICA PLC</v>
      </c>
      <c r="AD107" s="31" t="str">
        <f>[1]UK!D$2559</f>
        <v>Centrica Storage Limited, Easington Gas Terminal</v>
      </c>
      <c r="AE107" s="31">
        <f>[1]UK!E$2559</f>
        <v>13783</v>
      </c>
      <c r="AF107" s="31" t="str">
        <f>[1]UK!F$2559</f>
        <v>Dimlington Road</v>
      </c>
      <c r="AG107" s="31" t="str">
        <f>[1]UK!G$2559</f>
        <v>--</v>
      </c>
      <c r="AH107" s="31" t="str">
        <f>[1]UK!H$2559</f>
        <v>Hull</v>
      </c>
      <c r="AI107" s="31" t="str">
        <f>[1]UK!I$2559</f>
        <v>HU12 0SX</v>
      </c>
      <c r="AJ107" s="31">
        <f>[1]UK!J$2559</f>
        <v>0</v>
      </c>
      <c r="AK107" s="31">
        <f>[1]UK!K$2559</f>
        <v>0</v>
      </c>
      <c r="AL107" s="31">
        <f>[1]UK!L$2559</f>
        <v>0</v>
      </c>
      <c r="AM107" s="31">
        <f>[1]UK!M$2559</f>
        <v>0</v>
      </c>
      <c r="AN107" s="42" t="s">
        <v>809</v>
      </c>
    </row>
    <row r="108" spans="1:40" s="67" customFormat="1">
      <c r="A108" s="1" t="s">
        <v>9801</v>
      </c>
      <c r="B108" s="1">
        <v>2012</v>
      </c>
      <c r="C108" s="1" t="s">
        <v>12143</v>
      </c>
      <c r="D108" s="1" t="s">
        <v>12144</v>
      </c>
      <c r="E108" s="3" t="s">
        <v>1920</v>
      </c>
      <c r="F108" s="1">
        <v>124</v>
      </c>
      <c r="G108" s="1" t="s">
        <v>12145</v>
      </c>
      <c r="H108" s="1" t="s">
        <v>11828</v>
      </c>
      <c r="I108" s="1" t="s">
        <v>14</v>
      </c>
      <c r="J108" s="1" t="s">
        <v>633</v>
      </c>
      <c r="K108" s="1">
        <v>120</v>
      </c>
      <c r="L108" s="1" t="s">
        <v>27</v>
      </c>
      <c r="M108" s="1">
        <v>0</v>
      </c>
      <c r="N108" s="1">
        <v>0</v>
      </c>
      <c r="O108" s="1">
        <v>0</v>
      </c>
      <c r="P108" s="1">
        <v>778.97</v>
      </c>
      <c r="Q108" s="1">
        <v>329.93799999999999</v>
      </c>
      <c r="R108" s="1">
        <v>0.53100000000000003</v>
      </c>
      <c r="S108" s="3">
        <v>217.40299999999999</v>
      </c>
      <c r="T108" s="3">
        <v>0.39</v>
      </c>
      <c r="U108" s="3"/>
      <c r="V108" s="3"/>
      <c r="W108" s="3"/>
      <c r="X108" s="3"/>
      <c r="Y108" s="3"/>
      <c r="Z108" s="3"/>
      <c r="AA108" s="3"/>
      <c r="AB108" s="95"/>
      <c r="AN108" s="98"/>
    </row>
    <row r="109" spans="1:40" s="67" customFormat="1">
      <c r="A109" s="1" t="s">
        <v>9801</v>
      </c>
      <c r="B109" s="1">
        <v>2012</v>
      </c>
      <c r="C109" s="1" t="s">
        <v>12146</v>
      </c>
      <c r="D109" s="1" t="s">
        <v>12147</v>
      </c>
      <c r="E109" s="3" t="s">
        <v>1924</v>
      </c>
      <c r="F109" s="1">
        <v>125</v>
      </c>
      <c r="G109" s="1" t="s">
        <v>12148</v>
      </c>
      <c r="H109" s="1" t="s">
        <v>11828</v>
      </c>
      <c r="I109" s="1" t="s">
        <v>34</v>
      </c>
      <c r="J109" s="1" t="s">
        <v>633</v>
      </c>
      <c r="K109" s="1">
        <v>127</v>
      </c>
      <c r="L109" s="1" t="s">
        <v>8</v>
      </c>
      <c r="M109" s="1">
        <v>0</v>
      </c>
      <c r="N109" s="1">
        <v>0</v>
      </c>
      <c r="O109" s="1">
        <v>0</v>
      </c>
      <c r="P109" s="1">
        <v>0</v>
      </c>
      <c r="Q109" s="1">
        <v>1743.6469999999999</v>
      </c>
      <c r="R109" s="1">
        <v>6</v>
      </c>
      <c r="S109" s="3">
        <v>75.945999999999998</v>
      </c>
      <c r="T109" s="3">
        <v>0.61699999999999999</v>
      </c>
      <c r="U109" s="3"/>
      <c r="V109" s="3"/>
      <c r="W109" s="3"/>
      <c r="X109" s="3"/>
      <c r="Y109" s="3"/>
      <c r="Z109" s="3"/>
      <c r="AA109" s="3"/>
      <c r="AB109" s="95"/>
      <c r="AN109" s="98"/>
    </row>
    <row r="110" spans="1:40" s="67" customFormat="1">
      <c r="A110" s="1" t="s">
        <v>9801</v>
      </c>
      <c r="B110" s="1">
        <v>2012</v>
      </c>
      <c r="C110" s="1" t="s">
        <v>12149</v>
      </c>
      <c r="D110" s="1" t="s">
        <v>12150</v>
      </c>
      <c r="E110" s="3" t="s">
        <v>1929</v>
      </c>
      <c r="F110" s="1">
        <v>126</v>
      </c>
      <c r="G110" s="1" t="s">
        <v>12151</v>
      </c>
      <c r="H110" s="1" t="s">
        <v>11828</v>
      </c>
      <c r="I110" s="1" t="s">
        <v>34</v>
      </c>
      <c r="J110" s="1"/>
      <c r="K110" s="1">
        <v>104</v>
      </c>
      <c r="L110" s="1" t="s">
        <v>27</v>
      </c>
      <c r="M110" s="1">
        <v>0</v>
      </c>
      <c r="N110" s="1">
        <v>0</v>
      </c>
      <c r="O110" s="1">
        <v>0</v>
      </c>
      <c r="P110" s="1">
        <v>0</v>
      </c>
      <c r="Q110" s="1">
        <v>0</v>
      </c>
      <c r="R110" s="1"/>
      <c r="S110" s="3"/>
      <c r="T110" s="3"/>
      <c r="U110" s="3"/>
      <c r="V110" s="3"/>
      <c r="W110" s="3"/>
      <c r="X110" s="3"/>
      <c r="Y110" s="3"/>
      <c r="Z110" s="3"/>
      <c r="AA110" s="3"/>
      <c r="AB110" s="95"/>
      <c r="AN110" s="98"/>
    </row>
    <row r="111" spans="1:40" s="31" customFormat="1">
      <c r="A111" s="4" t="s">
        <v>9801</v>
      </c>
      <c r="B111" s="4">
        <v>2012</v>
      </c>
      <c r="C111" s="4" t="s">
        <v>12152</v>
      </c>
      <c r="D111" s="4" t="s">
        <v>12153</v>
      </c>
      <c r="E111" s="16" t="s">
        <v>1933</v>
      </c>
      <c r="F111" s="4">
        <v>127</v>
      </c>
      <c r="G111" s="4" t="s">
        <v>12154</v>
      </c>
      <c r="H111" s="4" t="s">
        <v>11828</v>
      </c>
      <c r="I111" s="4" t="s">
        <v>14</v>
      </c>
      <c r="J111" s="4" t="s">
        <v>476</v>
      </c>
      <c r="K111" s="4">
        <v>407</v>
      </c>
      <c r="L111" s="4" t="s">
        <v>27</v>
      </c>
      <c r="M111" s="4">
        <v>0</v>
      </c>
      <c r="N111" s="4">
        <v>0</v>
      </c>
      <c r="O111" s="4">
        <v>0</v>
      </c>
      <c r="P111" s="4">
        <v>329.41199999999998</v>
      </c>
      <c r="Q111" s="4">
        <v>0</v>
      </c>
      <c r="R111" s="4">
        <v>0</v>
      </c>
      <c r="S111" s="16">
        <v>6.5</v>
      </c>
      <c r="T111" s="16">
        <v>0</v>
      </c>
      <c r="U111" s="16"/>
      <c r="V111" s="16"/>
      <c r="W111" s="16"/>
      <c r="X111" s="16"/>
      <c r="Y111" s="16"/>
      <c r="Z111" s="16"/>
      <c r="AA111" s="16"/>
      <c r="AB111" s="28" t="str">
        <f>[1]UK!B$1377</f>
        <v>1.(c)</v>
      </c>
      <c r="AC111" s="31" t="str">
        <f>[1]UK!C$1377</f>
        <v>Corby Power Limited</v>
      </c>
      <c r="AD111" s="31" t="str">
        <f>[1]UK!D$1377</f>
        <v>Corby Power Limited, Corby Power Station</v>
      </c>
      <c r="AE111" s="31">
        <f>[1]UK!E$1377</f>
        <v>13821</v>
      </c>
      <c r="AF111" s="31" t="str">
        <f>[1]UK!F$1377</f>
        <v>Mitchell Road, Corby</v>
      </c>
      <c r="AG111" s="31" t="str">
        <f>[1]UK!G$1377</f>
        <v>--</v>
      </c>
      <c r="AH111" s="31" t="str">
        <f>[1]UK!H$1377</f>
        <v>CORBY</v>
      </c>
      <c r="AI111" s="31" t="str">
        <f>[1]UK!I$1377</f>
        <v>NN17 5QT</v>
      </c>
      <c r="AJ111" s="31">
        <f>[1]UK!J$1377</f>
        <v>0</v>
      </c>
      <c r="AK111" s="31">
        <f>[1]UK!K$1377</f>
        <v>0</v>
      </c>
      <c r="AL111" s="31">
        <f>[1]UK!L$1377</f>
        <v>0</v>
      </c>
      <c r="AM111" s="31">
        <f>[1]UK!M$1377</f>
        <v>0</v>
      </c>
      <c r="AN111" s="42" t="s">
        <v>810</v>
      </c>
    </row>
    <row r="112" spans="1:40" s="31" customFormat="1">
      <c r="A112" s="4" t="s">
        <v>9801</v>
      </c>
      <c r="B112" s="4">
        <v>2012</v>
      </c>
      <c r="C112" s="4" t="s">
        <v>12155</v>
      </c>
      <c r="D112" s="4" t="s">
        <v>12156</v>
      </c>
      <c r="E112" s="16" t="s">
        <v>1938</v>
      </c>
      <c r="F112" s="4">
        <v>128</v>
      </c>
      <c r="G112" s="4" t="s">
        <v>12157</v>
      </c>
      <c r="H112" s="4" t="s">
        <v>11828</v>
      </c>
      <c r="I112" s="4" t="s">
        <v>14</v>
      </c>
      <c r="J112" s="4" t="s">
        <v>476</v>
      </c>
      <c r="K112" s="4">
        <v>407</v>
      </c>
      <c r="L112" s="4" t="s">
        <v>27</v>
      </c>
      <c r="M112" s="4">
        <v>0</v>
      </c>
      <c r="N112" s="4">
        <v>0</v>
      </c>
      <c r="O112" s="4">
        <v>0</v>
      </c>
      <c r="P112" s="4">
        <v>329.41199999999998</v>
      </c>
      <c r="Q112" s="4">
        <v>0</v>
      </c>
      <c r="R112" s="4">
        <v>0</v>
      </c>
      <c r="S112" s="16">
        <v>6.5</v>
      </c>
      <c r="T112" s="16">
        <v>0</v>
      </c>
      <c r="U112" s="16"/>
      <c r="V112" s="16"/>
      <c r="W112" s="16"/>
      <c r="X112" s="16"/>
      <c r="Y112" s="16"/>
      <c r="Z112" s="16"/>
      <c r="AA112" s="16"/>
      <c r="AB112" s="28" t="str">
        <f>[1]UK!B$1377</f>
        <v>1.(c)</v>
      </c>
      <c r="AC112" s="31" t="str">
        <f>[1]UK!C$1377</f>
        <v>Corby Power Limited</v>
      </c>
      <c r="AD112" s="31" t="str">
        <f>[1]UK!D$1377</f>
        <v>Corby Power Limited, Corby Power Station</v>
      </c>
      <c r="AE112" s="31">
        <f>[1]UK!E$1377</f>
        <v>13821</v>
      </c>
      <c r="AF112" s="31" t="str">
        <f>[1]UK!F$1377</f>
        <v>Mitchell Road, Corby</v>
      </c>
      <c r="AG112" s="31" t="str">
        <f>[1]UK!G$1377</f>
        <v>--</v>
      </c>
      <c r="AH112" s="31" t="str">
        <f>[1]UK!H$1377</f>
        <v>CORBY</v>
      </c>
      <c r="AI112" s="31" t="str">
        <f>[1]UK!I$1377</f>
        <v>NN17 5QT</v>
      </c>
      <c r="AJ112" s="31">
        <f>[1]UK!J$1377</f>
        <v>0</v>
      </c>
      <c r="AK112" s="31">
        <f>[1]UK!K$1377</f>
        <v>0</v>
      </c>
      <c r="AL112" s="31">
        <f>[1]UK!L$1377</f>
        <v>0</v>
      </c>
      <c r="AM112" s="31">
        <f>[1]UK!M$1377</f>
        <v>0</v>
      </c>
      <c r="AN112" s="42" t="s">
        <v>810</v>
      </c>
    </row>
    <row r="113" spans="1:41" s="31" customFormat="1">
      <c r="A113" s="4" t="s">
        <v>9801</v>
      </c>
      <c r="B113" s="4">
        <v>2012</v>
      </c>
      <c r="C113" s="4" t="s">
        <v>12158</v>
      </c>
      <c r="D113" s="4" t="s">
        <v>12159</v>
      </c>
      <c r="E113" s="16" t="s">
        <v>1942</v>
      </c>
      <c r="F113" s="4">
        <v>129</v>
      </c>
      <c r="G113" s="4" t="s">
        <v>12160</v>
      </c>
      <c r="H113" s="4" t="s">
        <v>11926</v>
      </c>
      <c r="I113" s="4" t="s">
        <v>34</v>
      </c>
      <c r="J113" s="4" t="s">
        <v>628</v>
      </c>
      <c r="K113" s="4">
        <v>58</v>
      </c>
      <c r="L113" s="4" t="s">
        <v>8</v>
      </c>
      <c r="M113" s="4">
        <v>0</v>
      </c>
      <c r="N113" s="4">
        <v>0</v>
      </c>
      <c r="O113" s="4">
        <v>0.54600000000000004</v>
      </c>
      <c r="P113" s="4">
        <v>404.916</v>
      </c>
      <c r="Q113" s="4">
        <v>0</v>
      </c>
      <c r="R113" s="4">
        <v>0.18</v>
      </c>
      <c r="S113" s="16">
        <v>15.7</v>
      </c>
      <c r="T113" s="16">
        <v>0.1119</v>
      </c>
      <c r="U113" s="16"/>
      <c r="V113" s="16"/>
      <c r="W113" s="16"/>
      <c r="X113" s="16"/>
      <c r="Y113" s="16"/>
      <c r="Z113" s="16"/>
      <c r="AA113" s="16"/>
      <c r="AB113" s="28" t="str">
        <f>[1]UK!B$3715</f>
        <v>2.(c)</v>
      </c>
      <c r="AC113" s="31" t="str">
        <f>[1]UK!C$3715</f>
        <v>CORUS GROUP LIMITED</v>
      </c>
      <c r="AD113" s="31" t="str">
        <f>[1]UK!D$3715</f>
        <v>Corus UK Limited, Llanwern Steelworks</v>
      </c>
      <c r="AE113" s="31">
        <f>[1]UK!E$3715</f>
        <v>13828</v>
      </c>
      <c r="AF113" s="31" t="str">
        <f>[1]UK!F$3715</f>
        <v>Llanwern Works, Newport</v>
      </c>
      <c r="AG113" s="31" t="str">
        <f>[1]UK!G$3715</f>
        <v>--</v>
      </c>
      <c r="AH113" s="31" t="str">
        <f>[1]UK!H$3715</f>
        <v>Newport</v>
      </c>
      <c r="AI113" s="31" t="str">
        <f>[1]UK!I$3715</f>
        <v>NP19 4QZ</v>
      </c>
      <c r="AJ113" s="31">
        <f>[1]UK!J$3715</f>
        <v>0</v>
      </c>
      <c r="AK113" s="31">
        <f>[1]UK!K$3715</f>
        <v>0</v>
      </c>
      <c r="AL113" s="31">
        <f>[1]UK!L$3715</f>
        <v>0</v>
      </c>
      <c r="AM113" s="31">
        <f>[1]UK!M$3715</f>
        <v>0</v>
      </c>
      <c r="AN113" s="42" t="s">
        <v>809</v>
      </c>
    </row>
    <row r="114" spans="1:41" s="31" customFormat="1">
      <c r="A114" s="4" t="s">
        <v>9801</v>
      </c>
      <c r="B114" s="4">
        <v>2012</v>
      </c>
      <c r="C114" s="4" t="s">
        <v>12161</v>
      </c>
      <c r="D114" s="4" t="s">
        <v>12162</v>
      </c>
      <c r="E114" s="16" t="s">
        <v>1947</v>
      </c>
      <c r="F114" s="4">
        <v>130</v>
      </c>
      <c r="G114" s="4" t="s">
        <v>12163</v>
      </c>
      <c r="H114" s="4" t="s">
        <v>11926</v>
      </c>
      <c r="I114" s="4" t="s">
        <v>34</v>
      </c>
      <c r="J114" s="4" t="s">
        <v>628</v>
      </c>
      <c r="K114" s="4">
        <v>70</v>
      </c>
      <c r="L114" s="4" t="s">
        <v>8</v>
      </c>
      <c r="M114" s="4">
        <v>0</v>
      </c>
      <c r="N114" s="4">
        <v>0</v>
      </c>
      <c r="O114" s="4">
        <v>0</v>
      </c>
      <c r="P114" s="4">
        <v>164</v>
      </c>
      <c r="Q114" s="4">
        <v>1411</v>
      </c>
      <c r="R114" s="4">
        <v>18</v>
      </c>
      <c r="S114" s="16">
        <v>20</v>
      </c>
      <c r="T114" s="16">
        <v>3</v>
      </c>
      <c r="U114" s="16"/>
      <c r="V114" s="16"/>
      <c r="W114" s="16"/>
      <c r="X114" s="16"/>
      <c r="Y114" s="16"/>
      <c r="Z114" s="16"/>
      <c r="AA114" s="16"/>
      <c r="AB114" s="28" t="str">
        <f>[1]UK!B$4172</f>
        <v>2.(a)</v>
      </c>
      <c r="AC114" s="31" t="str">
        <f>[1]UK!C$4172</f>
        <v>CORUS GROUP LIMITED</v>
      </c>
      <c r="AD114" s="31" t="str">
        <f>[1]UK!D$4172</f>
        <v>PORT TALBOT STEEL WORKS</v>
      </c>
      <c r="AE114" s="31">
        <f>[1]UK!E$4172</f>
        <v>13829</v>
      </c>
      <c r="AF114" s="31" t="str">
        <f>[1]UK!F$4172</f>
        <v>Abbey Works, Margam</v>
      </c>
      <c r="AG114" s="31" t="str">
        <f>[1]UK!G$4172</f>
        <v>--</v>
      </c>
      <c r="AH114" s="31" t="str">
        <f>[1]UK!H$4172</f>
        <v>PORT TALBOT</v>
      </c>
      <c r="AI114" s="31" t="str">
        <f>[1]UK!I$4172</f>
        <v>SA13 2NG</v>
      </c>
      <c r="AJ114" s="31">
        <f>[1]UK!J$4172</f>
        <v>5080</v>
      </c>
      <c r="AK114" s="31">
        <f>[1]UK!K$4172</f>
        <v>5660</v>
      </c>
      <c r="AL114" s="31">
        <f>[1]UK!L$4172</f>
        <v>1320</v>
      </c>
      <c r="AM114" s="31">
        <f>[1]UK!M$4172</f>
        <v>5120</v>
      </c>
      <c r="AN114" s="42" t="s">
        <v>810</v>
      </c>
    </row>
    <row r="115" spans="1:41" s="31" customFormat="1">
      <c r="A115" s="4" t="s">
        <v>9801</v>
      </c>
      <c r="B115" s="4">
        <v>2012</v>
      </c>
      <c r="C115" s="4" t="s">
        <v>12164</v>
      </c>
      <c r="D115" s="4" t="s">
        <v>12165</v>
      </c>
      <c r="E115" s="16" t="s">
        <v>1951</v>
      </c>
      <c r="F115" s="4">
        <v>131</v>
      </c>
      <c r="G115" s="4" t="s">
        <v>12166</v>
      </c>
      <c r="H115" s="4" t="s">
        <v>11828</v>
      </c>
      <c r="I115" s="4" t="s">
        <v>14</v>
      </c>
      <c r="J115" s="4" t="s">
        <v>476</v>
      </c>
      <c r="K115" s="4">
        <v>773</v>
      </c>
      <c r="L115" s="4" t="s">
        <v>27</v>
      </c>
      <c r="M115" s="4">
        <v>0</v>
      </c>
      <c r="N115" s="4">
        <v>0</v>
      </c>
      <c r="O115" s="4">
        <v>0</v>
      </c>
      <c r="P115" s="4">
        <v>4119</v>
      </c>
      <c r="Q115" s="4">
        <v>0</v>
      </c>
      <c r="R115" s="4">
        <v>0.31</v>
      </c>
      <c r="S115" s="16">
        <v>85</v>
      </c>
      <c r="T115" s="16">
        <v>3.7</v>
      </c>
      <c r="U115" s="16"/>
      <c r="V115" s="16"/>
      <c r="W115" s="16"/>
      <c r="X115" s="16"/>
      <c r="Y115" s="16"/>
      <c r="Z115" s="16"/>
      <c r="AA115" s="16"/>
      <c r="AB115" s="28" t="str">
        <f>[1]UK!B$4947</f>
        <v>1.(c)</v>
      </c>
      <c r="AC115" s="31" t="str">
        <f>[1]UK!C$4947</f>
        <v>INTERGEN HOLDINGS (UK) LTD</v>
      </c>
      <c r="AD115" s="31" t="str">
        <f>[1]UK!D$4947</f>
        <v>Coryton Energy Company Limited, Coryton CCGT Power Station</v>
      </c>
      <c r="AE115" s="31">
        <f>[1]UK!E$4947</f>
        <v>32855</v>
      </c>
      <c r="AF115" s="31" t="str">
        <f>[1]UK!F$4947</f>
        <v>The Manorway, Coryton</v>
      </c>
      <c r="AG115" s="31" t="str">
        <f>[1]UK!G$4947</f>
        <v>--</v>
      </c>
      <c r="AH115" s="31" t="str">
        <f>[1]UK!H$4947</f>
        <v>STANFORD-LE-HOPE</v>
      </c>
      <c r="AI115" s="31" t="str">
        <f>[1]UK!I$4947</f>
        <v>SS17 9GN</v>
      </c>
      <c r="AJ115" s="31">
        <f>[1]UK!J$4947</f>
        <v>196</v>
      </c>
      <c r="AK115" s="31">
        <f>[1]UK!K$4947</f>
        <v>0</v>
      </c>
      <c r="AL115" s="31">
        <f>[1]UK!L$4947</f>
        <v>0</v>
      </c>
      <c r="AM115" s="31">
        <f>[1]UK!M$4947</f>
        <v>481</v>
      </c>
      <c r="AN115" s="42" t="s">
        <v>809</v>
      </c>
    </row>
    <row r="116" spans="1:41" s="31" customFormat="1">
      <c r="A116" s="4" t="s">
        <v>9801</v>
      </c>
      <c r="B116" s="4">
        <v>2012</v>
      </c>
      <c r="C116" s="4" t="s">
        <v>12167</v>
      </c>
      <c r="D116" s="4" t="s">
        <v>12168</v>
      </c>
      <c r="E116" s="16" t="s">
        <v>1956</v>
      </c>
      <c r="F116" s="4">
        <v>132</v>
      </c>
      <c r="G116" s="4" t="s">
        <v>12169</v>
      </c>
      <c r="H116" s="4" t="s">
        <v>11828</v>
      </c>
      <c r="I116" s="4" t="s">
        <v>14</v>
      </c>
      <c r="J116" s="4" t="s">
        <v>476</v>
      </c>
      <c r="K116" s="4">
        <v>773</v>
      </c>
      <c r="L116" s="4" t="s">
        <v>27</v>
      </c>
      <c r="M116" s="4">
        <v>0</v>
      </c>
      <c r="N116" s="4">
        <v>0</v>
      </c>
      <c r="O116" s="4">
        <v>0</v>
      </c>
      <c r="P116" s="4">
        <v>4400</v>
      </c>
      <c r="Q116" s="4">
        <v>0</v>
      </c>
      <c r="R116" s="4">
        <v>0.33</v>
      </c>
      <c r="S116" s="16">
        <v>111</v>
      </c>
      <c r="T116" s="16">
        <v>3.9</v>
      </c>
      <c r="U116" s="16"/>
      <c r="V116" s="16"/>
      <c r="W116" s="16"/>
      <c r="X116" s="16"/>
      <c r="Y116" s="16"/>
      <c r="Z116" s="16"/>
      <c r="AA116" s="16"/>
      <c r="AB116" s="28" t="str">
        <f>[1]UK!B$4947</f>
        <v>1.(c)</v>
      </c>
      <c r="AC116" s="31" t="str">
        <f>[1]UK!C$4947</f>
        <v>INTERGEN HOLDINGS (UK) LTD</v>
      </c>
      <c r="AD116" s="31" t="str">
        <f>[1]UK!D$4947</f>
        <v>Coryton Energy Company Limited, Coryton CCGT Power Station</v>
      </c>
      <c r="AE116" s="31">
        <f>[1]UK!E$4947</f>
        <v>32855</v>
      </c>
      <c r="AF116" s="31" t="str">
        <f>[1]UK!F$4947</f>
        <v>The Manorway, Coryton</v>
      </c>
      <c r="AG116" s="31" t="str">
        <f>[1]UK!G$4947</f>
        <v>--</v>
      </c>
      <c r="AH116" s="31" t="str">
        <f>[1]UK!H$4947</f>
        <v>STANFORD-LE-HOPE</v>
      </c>
      <c r="AI116" s="31" t="str">
        <f>[1]UK!I$4947</f>
        <v>SS17 9GN</v>
      </c>
      <c r="AJ116" s="31">
        <f>[1]UK!J$4947</f>
        <v>196</v>
      </c>
      <c r="AK116" s="31">
        <f>[1]UK!K$4947</f>
        <v>0</v>
      </c>
      <c r="AL116" s="31">
        <f>[1]UK!L$4947</f>
        <v>0</v>
      </c>
      <c r="AM116" s="31">
        <f>[1]UK!M$4947</f>
        <v>481</v>
      </c>
      <c r="AN116" s="42" t="s">
        <v>809</v>
      </c>
    </row>
    <row r="117" spans="1:41" s="31" customFormat="1">
      <c r="A117" s="4" t="s">
        <v>9801</v>
      </c>
      <c r="B117" s="4">
        <v>2012</v>
      </c>
      <c r="C117" s="4" t="s">
        <v>12170</v>
      </c>
      <c r="D117" s="4" t="s">
        <v>12171</v>
      </c>
      <c r="E117" s="16" t="s">
        <v>1960</v>
      </c>
      <c r="F117" s="4">
        <v>133</v>
      </c>
      <c r="G117" s="4" t="s">
        <v>12172</v>
      </c>
      <c r="H117" s="4" t="s">
        <v>11926</v>
      </c>
      <c r="I117" s="4"/>
      <c r="J117" s="4"/>
      <c r="K117" s="4"/>
      <c r="L117" s="4"/>
      <c r="M117" s="4"/>
      <c r="N117" s="4"/>
      <c r="O117" s="4"/>
      <c r="P117" s="4"/>
      <c r="Q117" s="4"/>
      <c r="R117" s="4"/>
      <c r="S117" s="16"/>
      <c r="T117" s="16"/>
      <c r="U117" s="16"/>
      <c r="V117" s="16"/>
      <c r="W117" s="16"/>
      <c r="X117" s="16"/>
      <c r="Y117" s="16"/>
      <c r="Z117" s="16"/>
      <c r="AA117" s="16"/>
      <c r="AB117" s="28" t="str">
        <f>[1]UK!B$4947</f>
        <v>1.(c)</v>
      </c>
      <c r="AC117" s="31" t="str">
        <f>[1]UK!C$4947</f>
        <v>INTERGEN HOLDINGS (UK) LTD</v>
      </c>
      <c r="AD117" s="31" t="str">
        <f>[1]UK!D$4947</f>
        <v>Coryton Energy Company Limited, Coryton CCGT Power Station</v>
      </c>
      <c r="AE117" s="31">
        <f>[1]UK!E$4947</f>
        <v>32855</v>
      </c>
      <c r="AF117" s="31" t="str">
        <f>[1]UK!F$4947</f>
        <v>The Manorway, Coryton</v>
      </c>
      <c r="AG117" s="31" t="str">
        <f>[1]UK!G$4947</f>
        <v>--</v>
      </c>
      <c r="AH117" s="31" t="str">
        <f>[1]UK!H$4947</f>
        <v>STANFORD-LE-HOPE</v>
      </c>
      <c r="AI117" s="31" t="str">
        <f>[1]UK!I$4947</f>
        <v>SS17 9GN</v>
      </c>
      <c r="AJ117" s="31">
        <f>[1]UK!J$4947</f>
        <v>196</v>
      </c>
      <c r="AK117" s="31">
        <f>[1]UK!K$4947</f>
        <v>0</v>
      </c>
      <c r="AL117" s="31">
        <f>[1]UK!L$4947</f>
        <v>0</v>
      </c>
      <c r="AM117" s="31">
        <f>[1]UK!M$4947</f>
        <v>481</v>
      </c>
      <c r="AN117" s="42" t="s">
        <v>809</v>
      </c>
    </row>
    <row r="118" spans="1:41" s="31" customFormat="1">
      <c r="A118" s="4" t="s">
        <v>9801</v>
      </c>
      <c r="B118" s="4">
        <v>2012</v>
      </c>
      <c r="C118" s="4" t="s">
        <v>12173</v>
      </c>
      <c r="D118" s="4" t="s">
        <v>12174</v>
      </c>
      <c r="E118" s="16" t="s">
        <v>1964</v>
      </c>
      <c r="F118" s="4">
        <v>134</v>
      </c>
      <c r="G118" s="4" t="s">
        <v>12175</v>
      </c>
      <c r="H118" s="4" t="s">
        <v>11828</v>
      </c>
      <c r="I118" s="4" t="s">
        <v>14</v>
      </c>
      <c r="J118" s="4" t="s">
        <v>633</v>
      </c>
      <c r="K118" s="4">
        <v>154</v>
      </c>
      <c r="L118" s="4" t="s">
        <v>27</v>
      </c>
      <c r="M118" s="4">
        <v>0</v>
      </c>
      <c r="N118" s="4">
        <v>0</v>
      </c>
      <c r="O118" s="4">
        <v>0</v>
      </c>
      <c r="P118" s="4">
        <v>1260.8710000000001</v>
      </c>
      <c r="Q118" s="4">
        <v>42.353999999999999</v>
      </c>
      <c r="R118" s="4">
        <v>12.45</v>
      </c>
      <c r="S118" s="16">
        <v>114.27</v>
      </c>
      <c r="T118" s="16">
        <v>0.1</v>
      </c>
      <c r="U118" s="16"/>
      <c r="V118" s="16"/>
      <c r="W118" s="16"/>
      <c r="X118" s="16"/>
      <c r="Y118" s="16"/>
      <c r="Z118" s="16"/>
      <c r="AA118" s="16"/>
      <c r="AB118" s="28" t="str">
        <f>[1]UK!B$4947</f>
        <v>1.(c)</v>
      </c>
      <c r="AC118" s="31" t="str">
        <f>[1]UK!C$4947</f>
        <v>INTERGEN HOLDINGS (UK) LTD</v>
      </c>
      <c r="AD118" s="31" t="str">
        <f>[1]UK!D$4947</f>
        <v>Coryton Energy Company Limited, Coryton CCGT Power Station</v>
      </c>
      <c r="AE118" s="31">
        <f>[1]UK!E$4947</f>
        <v>32855</v>
      </c>
      <c r="AF118" s="31" t="str">
        <f>[1]UK!F$4947</f>
        <v>The Manorway, Coryton</v>
      </c>
      <c r="AG118" s="31" t="str">
        <f>[1]UK!G$4947</f>
        <v>--</v>
      </c>
      <c r="AH118" s="31" t="str">
        <f>[1]UK!H$4947</f>
        <v>STANFORD-LE-HOPE</v>
      </c>
      <c r="AI118" s="31" t="str">
        <f>[1]UK!I$4947</f>
        <v>SS17 9GN</v>
      </c>
      <c r="AJ118" s="31">
        <f>[1]UK!J$4947</f>
        <v>196</v>
      </c>
      <c r="AK118" s="31">
        <f>[1]UK!K$4947</f>
        <v>0</v>
      </c>
      <c r="AL118" s="31">
        <f>[1]UK!L$4947</f>
        <v>0</v>
      </c>
      <c r="AM118" s="31">
        <f>[1]UK!M$4947</f>
        <v>481</v>
      </c>
      <c r="AN118" s="42" t="s">
        <v>809</v>
      </c>
    </row>
    <row r="119" spans="1:41" s="31" customFormat="1">
      <c r="A119" s="4" t="s">
        <v>9801</v>
      </c>
      <c r="B119" s="4">
        <v>2012</v>
      </c>
      <c r="C119" s="4" t="s">
        <v>12176</v>
      </c>
      <c r="D119" s="4" t="s">
        <v>12177</v>
      </c>
      <c r="E119" s="16" t="s">
        <v>1968</v>
      </c>
      <c r="F119" s="4">
        <v>135</v>
      </c>
      <c r="G119" s="4" t="s">
        <v>12178</v>
      </c>
      <c r="H119" s="4" t="s">
        <v>11828</v>
      </c>
      <c r="I119" s="4" t="s">
        <v>6</v>
      </c>
      <c r="J119" s="4" t="s">
        <v>476</v>
      </c>
      <c r="K119" s="4">
        <v>122.7</v>
      </c>
      <c r="L119" s="4" t="s">
        <v>27</v>
      </c>
      <c r="M119" s="4">
        <v>0</v>
      </c>
      <c r="N119" s="4">
        <v>0</v>
      </c>
      <c r="O119" s="4">
        <v>0</v>
      </c>
      <c r="P119" s="4">
        <v>27</v>
      </c>
      <c r="Q119" s="4">
        <v>0</v>
      </c>
      <c r="R119" s="4">
        <v>0</v>
      </c>
      <c r="S119" s="16">
        <v>0</v>
      </c>
      <c r="T119" s="16">
        <v>0</v>
      </c>
      <c r="U119" s="16"/>
      <c r="V119" s="16"/>
      <c r="W119" s="16"/>
      <c r="X119" s="16"/>
      <c r="Y119" s="16"/>
      <c r="Z119" s="16"/>
      <c r="AA119" s="16"/>
      <c r="AB119" s="28" t="str">
        <f>[1]UK!B$4947</f>
        <v>1.(c)</v>
      </c>
      <c r="AC119" s="31" t="str">
        <f>[1]UK!C$4947</f>
        <v>INTERGEN HOLDINGS (UK) LTD</v>
      </c>
      <c r="AD119" s="31" t="str">
        <f>[1]UK!D$4947</f>
        <v>Coryton Energy Company Limited, Coryton CCGT Power Station</v>
      </c>
      <c r="AE119" s="31">
        <f>[1]UK!E$4947</f>
        <v>32855</v>
      </c>
      <c r="AF119" s="31" t="str">
        <f>[1]UK!F$4947</f>
        <v>The Manorway, Coryton</v>
      </c>
      <c r="AG119" s="31" t="str">
        <f>[1]UK!G$4947</f>
        <v>--</v>
      </c>
      <c r="AH119" s="31" t="str">
        <f>[1]UK!H$4947</f>
        <v>STANFORD-LE-HOPE</v>
      </c>
      <c r="AI119" s="31" t="str">
        <f>[1]UK!I$4947</f>
        <v>SS17 9GN</v>
      </c>
      <c r="AJ119" s="31">
        <f>[1]UK!J$4947</f>
        <v>196</v>
      </c>
      <c r="AK119" s="31">
        <f>[1]UK!K$4947</f>
        <v>0</v>
      </c>
      <c r="AL119" s="31">
        <f>[1]UK!L$4947</f>
        <v>0</v>
      </c>
      <c r="AM119" s="31">
        <f>[1]UK!M$4947</f>
        <v>481</v>
      </c>
      <c r="AN119" s="42" t="s">
        <v>809</v>
      </c>
    </row>
    <row r="120" spans="1:41" s="67" customFormat="1">
      <c r="A120" s="1" t="s">
        <v>9801</v>
      </c>
      <c r="B120" s="1">
        <v>2012</v>
      </c>
      <c r="C120" s="1" t="s">
        <v>12179</v>
      </c>
      <c r="D120" s="1" t="s">
        <v>12180</v>
      </c>
      <c r="E120" s="3" t="s">
        <v>1972</v>
      </c>
      <c r="F120" s="1">
        <v>136</v>
      </c>
      <c r="G120" s="1" t="s">
        <v>12181</v>
      </c>
      <c r="H120" s="1" t="s">
        <v>11828</v>
      </c>
      <c r="I120" s="1" t="s">
        <v>14</v>
      </c>
      <c r="J120" s="1" t="s">
        <v>15</v>
      </c>
      <c r="K120" s="1">
        <v>72</v>
      </c>
      <c r="L120" s="1" t="s">
        <v>27</v>
      </c>
      <c r="M120" s="1">
        <v>0</v>
      </c>
      <c r="N120" s="1">
        <v>0</v>
      </c>
      <c r="O120" s="1">
        <v>4</v>
      </c>
      <c r="P120" s="1">
        <v>982</v>
      </c>
      <c r="Q120" s="1">
        <v>0</v>
      </c>
      <c r="R120" s="1">
        <v>1</v>
      </c>
      <c r="S120" s="3">
        <v>54</v>
      </c>
      <c r="T120" s="3">
        <v>1</v>
      </c>
      <c r="U120" s="3"/>
      <c r="V120" s="3"/>
      <c r="W120" s="3"/>
      <c r="X120" s="3"/>
      <c r="Y120" s="3"/>
      <c r="Z120" s="3"/>
      <c r="AA120" s="3"/>
      <c r="AB120" s="40"/>
      <c r="AC120" s="35"/>
      <c r="AD120" s="35"/>
      <c r="AE120" s="35"/>
      <c r="AF120" s="35"/>
      <c r="AG120" s="35"/>
      <c r="AH120" s="35"/>
      <c r="AI120" s="35"/>
      <c r="AJ120" s="35"/>
      <c r="AK120" s="35"/>
      <c r="AL120" s="35"/>
      <c r="AM120" s="35"/>
      <c r="AN120" s="37"/>
      <c r="AO120" s="35"/>
    </row>
    <row r="121" spans="1:41" s="31" customFormat="1">
      <c r="A121" s="4" t="s">
        <v>9801</v>
      </c>
      <c r="B121" s="4">
        <v>2012</v>
      </c>
      <c r="C121" s="4" t="s">
        <v>12182</v>
      </c>
      <c r="D121" s="4" t="s">
        <v>12183</v>
      </c>
      <c r="E121" s="16" t="s">
        <v>1977</v>
      </c>
      <c r="F121" s="4">
        <v>137</v>
      </c>
      <c r="G121" s="4" t="s">
        <v>12184</v>
      </c>
      <c r="H121" s="4" t="s">
        <v>11828</v>
      </c>
      <c r="I121" s="4" t="s">
        <v>14</v>
      </c>
      <c r="J121" s="4" t="s">
        <v>476</v>
      </c>
      <c r="K121" s="4">
        <v>800</v>
      </c>
      <c r="L121" s="4" t="s">
        <v>27</v>
      </c>
      <c r="M121" s="4">
        <v>0</v>
      </c>
      <c r="N121" s="4">
        <v>0</v>
      </c>
      <c r="O121" s="4">
        <v>0</v>
      </c>
      <c r="P121" s="4">
        <v>11003</v>
      </c>
      <c r="Q121" s="4">
        <v>0</v>
      </c>
      <c r="R121" s="4">
        <v>0</v>
      </c>
      <c r="S121" s="16">
        <v>476</v>
      </c>
      <c r="T121" s="16">
        <v>0</v>
      </c>
      <c r="U121" s="16"/>
      <c r="V121" s="16"/>
      <c r="W121" s="16"/>
      <c r="X121" s="16"/>
      <c r="Y121" s="16"/>
      <c r="Z121" s="16"/>
      <c r="AA121" s="16"/>
      <c r="AB121" s="41" t="str">
        <f>[1]UK!B$4371</f>
        <v>1.(c)</v>
      </c>
      <c r="AC121" s="24" t="str">
        <f>[1]UK!C$4371</f>
        <v>SCOTTISH POWER LIMITED</v>
      </c>
      <c r="AD121" s="24" t="str">
        <f>[1]UK!D$4371</f>
        <v>Scottish Power (DCOL) Ltd, Damhead Creek Power Station</v>
      </c>
      <c r="AE121" s="24">
        <f>[1]UK!E$4371</f>
        <v>13865</v>
      </c>
      <c r="AF121" s="24" t="str">
        <f>[1]UK!F$4371</f>
        <v>Kingsnorth, Hoo</v>
      </c>
      <c r="AG121" s="24" t="str">
        <f>[1]UK!G$4371</f>
        <v>--</v>
      </c>
      <c r="AH121" s="24" t="str">
        <f>[1]UK!H$4371</f>
        <v>ROCHESTER</v>
      </c>
      <c r="AI121" s="24" t="str">
        <f>[1]UK!I$4371</f>
        <v>ME3 9TX</v>
      </c>
      <c r="AJ121" s="24">
        <f>[1]UK!J$4371</f>
        <v>1020</v>
      </c>
      <c r="AK121" s="24">
        <f>[1]UK!K$4371</f>
        <v>0</v>
      </c>
      <c r="AL121" s="24">
        <f>[1]UK!L$4371</f>
        <v>0</v>
      </c>
      <c r="AM121" s="24">
        <f>[1]UK!M$4371</f>
        <v>1260</v>
      </c>
      <c r="AN121" s="23" t="s">
        <v>810</v>
      </c>
      <c r="AO121" s="24"/>
    </row>
    <row r="122" spans="1:41" s="31" customFormat="1">
      <c r="A122" s="4" t="s">
        <v>9801</v>
      </c>
      <c r="B122" s="4">
        <v>2012</v>
      </c>
      <c r="C122" s="4" t="s">
        <v>12185</v>
      </c>
      <c r="D122" s="4" t="s">
        <v>12186</v>
      </c>
      <c r="E122" s="16" t="s">
        <v>1981</v>
      </c>
      <c r="F122" s="4">
        <v>138</v>
      </c>
      <c r="G122" s="4" t="s">
        <v>12187</v>
      </c>
      <c r="H122" s="4" t="s">
        <v>11828</v>
      </c>
      <c r="I122" s="4" t="s">
        <v>14</v>
      </c>
      <c r="J122" s="4" t="s">
        <v>476</v>
      </c>
      <c r="K122" s="4">
        <v>800</v>
      </c>
      <c r="L122" s="4" t="s">
        <v>27</v>
      </c>
      <c r="M122" s="4">
        <v>0</v>
      </c>
      <c r="N122" s="4">
        <v>0</v>
      </c>
      <c r="O122" s="4">
        <v>0</v>
      </c>
      <c r="P122" s="4">
        <v>14012</v>
      </c>
      <c r="Q122" s="4">
        <v>0</v>
      </c>
      <c r="R122" s="4">
        <v>0</v>
      </c>
      <c r="S122" s="16">
        <v>541</v>
      </c>
      <c r="T122" s="16">
        <v>0</v>
      </c>
      <c r="U122" s="16"/>
      <c r="V122" s="16"/>
      <c r="W122" s="16"/>
      <c r="X122" s="16"/>
      <c r="Y122" s="16"/>
      <c r="Z122" s="16"/>
      <c r="AA122" s="16"/>
      <c r="AB122" s="41" t="str">
        <f>[1]UK!B$4371</f>
        <v>1.(c)</v>
      </c>
      <c r="AC122" s="24" t="str">
        <f>[1]UK!C$4371</f>
        <v>SCOTTISH POWER LIMITED</v>
      </c>
      <c r="AD122" s="24" t="str">
        <f>[1]UK!D$4371</f>
        <v>Scottish Power (DCOL) Ltd, Damhead Creek Power Station</v>
      </c>
      <c r="AE122" s="24">
        <f>[1]UK!E$4371</f>
        <v>13865</v>
      </c>
      <c r="AF122" s="24" t="str">
        <f>[1]UK!F$4371</f>
        <v>Kingsnorth, Hoo</v>
      </c>
      <c r="AG122" s="24" t="str">
        <f>[1]UK!G$4371</f>
        <v>--</v>
      </c>
      <c r="AH122" s="24" t="str">
        <f>[1]UK!H$4371</f>
        <v>ROCHESTER</v>
      </c>
      <c r="AI122" s="24" t="str">
        <f>[1]UK!I$4371</f>
        <v>ME3 9TX</v>
      </c>
      <c r="AJ122" s="24">
        <f>[1]UK!J$4371</f>
        <v>1020</v>
      </c>
      <c r="AK122" s="24">
        <f>[1]UK!K$4371</f>
        <v>0</v>
      </c>
      <c r="AL122" s="24">
        <f>[1]UK!L$4371</f>
        <v>0</v>
      </c>
      <c r="AM122" s="24">
        <f>[1]UK!M$4371</f>
        <v>1260</v>
      </c>
      <c r="AN122" s="23" t="s">
        <v>810</v>
      </c>
      <c r="AO122" s="24"/>
    </row>
    <row r="123" spans="1:41" s="31" customFormat="1">
      <c r="A123" s="4" t="s">
        <v>9801</v>
      </c>
      <c r="B123" s="4">
        <v>2012</v>
      </c>
      <c r="C123" s="4" t="s">
        <v>12188</v>
      </c>
      <c r="D123" s="4" t="s">
        <v>12189</v>
      </c>
      <c r="E123" s="16" t="s">
        <v>1985</v>
      </c>
      <c r="F123" s="4">
        <v>139</v>
      </c>
      <c r="G123" s="4" t="s">
        <v>12190</v>
      </c>
      <c r="H123" s="4" t="s">
        <v>11926</v>
      </c>
      <c r="I123" s="4" t="s">
        <v>14</v>
      </c>
      <c r="J123" s="4" t="s">
        <v>476</v>
      </c>
      <c r="K123" s="4">
        <v>464</v>
      </c>
      <c r="L123" s="4" t="s">
        <v>27</v>
      </c>
      <c r="M123" s="4">
        <v>0</v>
      </c>
      <c r="N123" s="4">
        <v>0</v>
      </c>
      <c r="O123" s="4">
        <v>0</v>
      </c>
      <c r="P123" s="4">
        <v>2807</v>
      </c>
      <c r="Q123" s="4">
        <v>0</v>
      </c>
      <c r="R123" s="4">
        <v>2</v>
      </c>
      <c r="S123" s="16">
        <v>166</v>
      </c>
      <c r="T123" s="16">
        <v>2</v>
      </c>
      <c r="U123" s="16"/>
      <c r="V123" s="16"/>
      <c r="W123" s="16"/>
      <c r="X123" s="16"/>
      <c r="Y123" s="16"/>
      <c r="Z123" s="16"/>
      <c r="AA123" s="16"/>
      <c r="AB123" s="28" t="str">
        <f>[1]UK!B$1579</f>
        <v>1.(c)</v>
      </c>
      <c r="AC123" s="31" t="str">
        <f>[1]UK!C$1579</f>
        <v>INTERNATIONAL POWER PLC</v>
      </c>
      <c r="AD123" s="31" t="str">
        <f>[1]UK!D$1579</f>
        <v>Deeside Power Limited, Deeside Power Station</v>
      </c>
      <c r="AE123" s="31">
        <f>[1]UK!E$1579</f>
        <v>13873</v>
      </c>
      <c r="AF123" s="31" t="str">
        <f>[1]UK!F$1579</f>
        <v>Weighbridge Road, Deeside Industrial Park</v>
      </c>
      <c r="AG123" s="31" t="str">
        <f>[1]UK!G$1579</f>
        <v>--</v>
      </c>
      <c r="AH123" s="31" t="str">
        <f>[1]UK!H$1579</f>
        <v>DEESIDE</v>
      </c>
      <c r="AI123" s="31" t="str">
        <f>[1]UK!I$1579</f>
        <v>CH5 2UL</v>
      </c>
      <c r="AJ123" s="31">
        <f>[1]UK!J$1579</f>
        <v>349</v>
      </c>
      <c r="AK123" s="31">
        <f>[1]UK!K$1579</f>
        <v>0</v>
      </c>
      <c r="AL123" s="31">
        <f>[1]UK!L$1579</f>
        <v>0</v>
      </c>
      <c r="AM123" s="31">
        <f>[1]UK!M$1579</f>
        <v>315</v>
      </c>
      <c r="AN123" s="42" t="s">
        <v>809</v>
      </c>
    </row>
    <row r="124" spans="1:41" s="31" customFormat="1">
      <c r="A124" s="4" t="s">
        <v>9801</v>
      </c>
      <c r="B124" s="4">
        <v>2012</v>
      </c>
      <c r="C124" s="4" t="s">
        <v>12191</v>
      </c>
      <c r="D124" s="4" t="s">
        <v>12192</v>
      </c>
      <c r="E124" s="16" t="s">
        <v>1989</v>
      </c>
      <c r="F124" s="4">
        <v>140</v>
      </c>
      <c r="G124" s="4" t="s">
        <v>12193</v>
      </c>
      <c r="H124" s="4" t="s">
        <v>11926</v>
      </c>
      <c r="I124" s="4" t="s">
        <v>14</v>
      </c>
      <c r="J124" s="4" t="s">
        <v>476</v>
      </c>
      <c r="K124" s="4">
        <v>464</v>
      </c>
      <c r="L124" s="4" t="s">
        <v>27</v>
      </c>
      <c r="M124" s="4">
        <v>0</v>
      </c>
      <c r="N124" s="4">
        <v>0</v>
      </c>
      <c r="O124" s="4">
        <v>0</v>
      </c>
      <c r="P124" s="4">
        <v>2724</v>
      </c>
      <c r="Q124" s="4">
        <v>0</v>
      </c>
      <c r="R124" s="4">
        <v>2</v>
      </c>
      <c r="S124" s="16">
        <v>183</v>
      </c>
      <c r="T124" s="16">
        <v>2</v>
      </c>
      <c r="U124" s="16"/>
      <c r="V124" s="16"/>
      <c r="W124" s="16"/>
      <c r="X124" s="16"/>
      <c r="Y124" s="16"/>
      <c r="Z124" s="16"/>
      <c r="AA124" s="16"/>
      <c r="AB124" s="28" t="str">
        <f>[1]UK!B$1579</f>
        <v>1.(c)</v>
      </c>
      <c r="AC124" s="31" t="str">
        <f>[1]UK!C$1579</f>
        <v>INTERNATIONAL POWER PLC</v>
      </c>
      <c r="AD124" s="31" t="str">
        <f>[1]UK!D$1579</f>
        <v>Deeside Power Limited, Deeside Power Station</v>
      </c>
      <c r="AE124" s="31">
        <f>[1]UK!E$1579</f>
        <v>13873</v>
      </c>
      <c r="AF124" s="31" t="str">
        <f>[1]UK!F$1579</f>
        <v>Weighbridge Road, Deeside Industrial Park</v>
      </c>
      <c r="AG124" s="31" t="str">
        <f>[1]UK!G$1579</f>
        <v>--</v>
      </c>
      <c r="AH124" s="31" t="str">
        <f>[1]UK!H$1579</f>
        <v>DEESIDE</v>
      </c>
      <c r="AI124" s="31" t="str">
        <f>[1]UK!I$1579</f>
        <v>CH5 2UL</v>
      </c>
      <c r="AJ124" s="31">
        <f>[1]UK!J$1579</f>
        <v>349</v>
      </c>
      <c r="AK124" s="31">
        <f>[1]UK!K$1579</f>
        <v>0</v>
      </c>
      <c r="AL124" s="31">
        <f>[1]UK!L$1579</f>
        <v>0</v>
      </c>
      <c r="AM124" s="31">
        <f>[1]UK!M$1579</f>
        <v>315</v>
      </c>
      <c r="AN124" s="42" t="s">
        <v>809</v>
      </c>
    </row>
    <row r="125" spans="1:41" s="31" customFormat="1">
      <c r="A125" s="4" t="s">
        <v>9801</v>
      </c>
      <c r="B125" s="4">
        <v>2012</v>
      </c>
      <c r="C125" s="4" t="s">
        <v>12194</v>
      </c>
      <c r="D125" s="4" t="s">
        <v>12195</v>
      </c>
      <c r="E125" s="16" t="s">
        <v>1993</v>
      </c>
      <c r="F125" s="4">
        <v>141</v>
      </c>
      <c r="G125" s="4" t="s">
        <v>12196</v>
      </c>
      <c r="H125" s="4" t="s">
        <v>11828</v>
      </c>
      <c r="I125" s="4" t="s">
        <v>14</v>
      </c>
      <c r="J125" s="4" t="s">
        <v>15</v>
      </c>
      <c r="K125" s="4">
        <v>143</v>
      </c>
      <c r="L125" s="4" t="s">
        <v>27</v>
      </c>
      <c r="M125" s="4">
        <v>0</v>
      </c>
      <c r="N125" s="4">
        <v>0</v>
      </c>
      <c r="O125" s="4">
        <v>0</v>
      </c>
      <c r="P125" s="4">
        <v>771.1</v>
      </c>
      <c r="Q125" s="4">
        <v>0</v>
      </c>
      <c r="R125" s="4">
        <v>0.54300000000000004</v>
      </c>
      <c r="S125" s="16">
        <v>30.116</v>
      </c>
      <c r="T125" s="16">
        <v>0.65300000000000002</v>
      </c>
      <c r="U125" s="16"/>
      <c r="V125" s="16"/>
      <c r="W125" s="16"/>
      <c r="X125" s="16"/>
      <c r="Y125" s="16"/>
      <c r="Z125" s="16"/>
      <c r="AA125" s="16"/>
      <c r="AB125" s="28" t="str">
        <f>[1]UK!B$1613</f>
        <v>1.(c)</v>
      </c>
      <c r="AC125" s="31" t="str">
        <f>[1]UK!C$1613</f>
        <v>ROLLS-ROYCE GROUP PLC</v>
      </c>
      <c r="AD125" s="31" t="str">
        <f>[1]UK!D$1613</f>
        <v>Rolls-Royce Power Ventures Ltd, Derby Sinfin CHP Plant</v>
      </c>
      <c r="AE125" s="31">
        <f>[1]UK!E$1613</f>
        <v>32305</v>
      </c>
      <c r="AF125" s="31" t="str">
        <f>[1]UK!F$1613</f>
        <v>Victory Road</v>
      </c>
      <c r="AG125" s="31" t="str">
        <f>[1]UK!G$1613</f>
        <v>--</v>
      </c>
      <c r="AH125" s="31" t="str">
        <f>[1]UK!H$1613</f>
        <v>Derby</v>
      </c>
      <c r="AI125" s="31" t="str">
        <f>[1]UK!I$1613</f>
        <v>DE24 8BJ</v>
      </c>
      <c r="AJ125" s="31">
        <f>[1]UK!J$1613</f>
        <v>0</v>
      </c>
      <c r="AK125" s="31">
        <f>[1]UK!K$1613</f>
        <v>0</v>
      </c>
      <c r="AL125" s="31">
        <f>[1]UK!L$1613</f>
        <v>0</v>
      </c>
      <c r="AM125" s="31">
        <f>[1]UK!M$1613</f>
        <v>0</v>
      </c>
      <c r="AN125" s="42" t="s">
        <v>810</v>
      </c>
    </row>
    <row r="126" spans="1:41" s="31" customFormat="1">
      <c r="A126" s="4" t="s">
        <v>9801</v>
      </c>
      <c r="B126" s="4">
        <v>2012</v>
      </c>
      <c r="C126" s="4" t="s">
        <v>12197</v>
      </c>
      <c r="D126" s="4" t="s">
        <v>12198</v>
      </c>
      <c r="E126" s="16" t="s">
        <v>1997</v>
      </c>
      <c r="F126" s="4">
        <v>142</v>
      </c>
      <c r="G126" s="4" t="s">
        <v>12199</v>
      </c>
      <c r="H126" s="4" t="s">
        <v>11828</v>
      </c>
      <c r="I126" s="4" t="s">
        <v>6</v>
      </c>
      <c r="J126" s="4" t="s">
        <v>15</v>
      </c>
      <c r="K126" s="4">
        <v>122</v>
      </c>
      <c r="L126" s="4" t="s">
        <v>27</v>
      </c>
      <c r="M126" s="4">
        <v>0</v>
      </c>
      <c r="N126" s="4">
        <v>0</v>
      </c>
      <c r="O126" s="4">
        <v>0</v>
      </c>
      <c r="P126" s="4">
        <v>0.90900000000000003</v>
      </c>
      <c r="Q126" s="4">
        <v>0</v>
      </c>
      <c r="R126" s="4">
        <v>0.44</v>
      </c>
      <c r="S126" s="16">
        <v>65.900000000000006</v>
      </c>
      <c r="T126" s="16">
        <v>0.06</v>
      </c>
      <c r="U126" s="16"/>
      <c r="V126" s="16"/>
      <c r="W126" s="16"/>
      <c r="X126" s="16"/>
      <c r="Y126" s="16"/>
      <c r="Z126" s="16"/>
      <c r="AA126" s="16"/>
      <c r="AB126" s="28" t="str">
        <f>[1]UK!B$1603</f>
        <v>1.(c)</v>
      </c>
      <c r="AC126" s="31" t="str">
        <f>[1]UK!C$1603</f>
        <v>Derwent Cogeneration Limited</v>
      </c>
      <c r="AD126" s="31" t="str">
        <f>[1]UK!D$1603</f>
        <v>Derwent Cogeneration Limited, Derwent Power Station</v>
      </c>
      <c r="AE126" s="31">
        <f>[1]UK!E$1603</f>
        <v>31697</v>
      </c>
      <c r="AF126" s="31" t="str">
        <f>[1]UK!F$1603</f>
        <v>PO Box 489, Derby</v>
      </c>
      <c r="AG126" s="31" t="str">
        <f>[1]UK!G$1603</f>
        <v>--</v>
      </c>
      <c r="AH126" s="31" t="str">
        <f>[1]UK!H$1603</f>
        <v>Derby</v>
      </c>
      <c r="AI126" s="31" t="str">
        <f>[1]UK!I$1603</f>
        <v>DE21 7ZS</v>
      </c>
      <c r="AJ126" s="31">
        <f>[1]UK!J$1603</f>
        <v>495</v>
      </c>
      <c r="AK126" s="31">
        <f>[1]UK!K$1603</f>
        <v>0</v>
      </c>
      <c r="AL126" s="31">
        <f>[1]UK!L$1603</f>
        <v>0</v>
      </c>
      <c r="AM126" s="31">
        <f>[1]UK!M$1603</f>
        <v>357</v>
      </c>
      <c r="AN126" s="42" t="s">
        <v>809</v>
      </c>
    </row>
    <row r="127" spans="1:41" s="31" customFormat="1">
      <c r="A127" s="4" t="s">
        <v>9801</v>
      </c>
      <c r="B127" s="4">
        <v>2012</v>
      </c>
      <c r="C127" s="4" t="s">
        <v>12200</v>
      </c>
      <c r="D127" s="4" t="s">
        <v>12201</v>
      </c>
      <c r="E127" s="16" t="s">
        <v>2001</v>
      </c>
      <c r="F127" s="4">
        <v>143</v>
      </c>
      <c r="G127" s="4" t="s">
        <v>12199</v>
      </c>
      <c r="H127" s="4" t="s">
        <v>11828</v>
      </c>
      <c r="I127" s="4" t="s">
        <v>6</v>
      </c>
      <c r="J127" s="4" t="s">
        <v>15</v>
      </c>
      <c r="K127" s="4">
        <v>122</v>
      </c>
      <c r="L127" s="4" t="s">
        <v>27</v>
      </c>
      <c r="M127" s="4">
        <v>0</v>
      </c>
      <c r="N127" s="4">
        <v>0</v>
      </c>
      <c r="O127" s="4">
        <v>0</v>
      </c>
      <c r="P127" s="4">
        <v>1.0920000000000001</v>
      </c>
      <c r="Q127" s="4">
        <v>0</v>
      </c>
      <c r="R127" s="4">
        <v>0.51</v>
      </c>
      <c r="S127" s="16">
        <v>88</v>
      </c>
      <c r="T127" s="16">
        <v>6.2E-2</v>
      </c>
      <c r="U127" s="16"/>
      <c r="V127" s="16"/>
      <c r="W127" s="16"/>
      <c r="X127" s="16"/>
      <c r="Y127" s="16"/>
      <c r="Z127" s="16"/>
      <c r="AA127" s="16"/>
      <c r="AB127" s="28" t="str">
        <f>[1]UK!B$1603</f>
        <v>1.(c)</v>
      </c>
      <c r="AC127" s="31" t="str">
        <f>[1]UK!C$1603</f>
        <v>Derwent Cogeneration Limited</v>
      </c>
      <c r="AD127" s="31" t="str">
        <f>[1]UK!D$1603</f>
        <v>Derwent Cogeneration Limited, Derwent Power Station</v>
      </c>
      <c r="AE127" s="31">
        <f>[1]UK!E$1603</f>
        <v>31697</v>
      </c>
      <c r="AF127" s="31" t="str">
        <f>[1]UK!F$1603</f>
        <v>PO Box 489, Derby</v>
      </c>
      <c r="AG127" s="31" t="str">
        <f>[1]UK!G$1603</f>
        <v>--</v>
      </c>
      <c r="AH127" s="31" t="str">
        <f>[1]UK!H$1603</f>
        <v>Derby</v>
      </c>
      <c r="AI127" s="31" t="str">
        <f>[1]UK!I$1603</f>
        <v>DE21 7ZS</v>
      </c>
      <c r="AJ127" s="31">
        <f>[1]UK!J$1603</f>
        <v>495</v>
      </c>
      <c r="AK127" s="31">
        <f>[1]UK!K$1603</f>
        <v>0</v>
      </c>
      <c r="AL127" s="31">
        <f>[1]UK!L$1603</f>
        <v>0</v>
      </c>
      <c r="AM127" s="31">
        <f>[1]UK!M$1603</f>
        <v>357</v>
      </c>
      <c r="AN127" s="42" t="s">
        <v>809</v>
      </c>
    </row>
    <row r="128" spans="1:41" s="31" customFormat="1">
      <c r="A128" s="4" t="s">
        <v>9801</v>
      </c>
      <c r="B128" s="4">
        <v>2012</v>
      </c>
      <c r="C128" s="4" t="s">
        <v>12202</v>
      </c>
      <c r="D128" s="4" t="s">
        <v>12203</v>
      </c>
      <c r="E128" s="16" t="s">
        <v>2005</v>
      </c>
      <c r="F128" s="4">
        <v>144</v>
      </c>
      <c r="G128" s="4" t="s">
        <v>12199</v>
      </c>
      <c r="H128" s="4" t="s">
        <v>11828</v>
      </c>
      <c r="I128" s="4" t="s">
        <v>6</v>
      </c>
      <c r="J128" s="4" t="s">
        <v>15</v>
      </c>
      <c r="K128" s="4">
        <v>122</v>
      </c>
      <c r="L128" s="4" t="s">
        <v>27</v>
      </c>
      <c r="M128" s="4">
        <v>0</v>
      </c>
      <c r="N128" s="4">
        <v>0</v>
      </c>
      <c r="O128" s="4">
        <v>0</v>
      </c>
      <c r="P128" s="4">
        <v>2.222</v>
      </c>
      <c r="Q128" s="4">
        <v>0</v>
      </c>
      <c r="R128" s="4">
        <v>1.04</v>
      </c>
      <c r="S128" s="16">
        <v>173.4</v>
      </c>
      <c r="T128" s="16">
        <v>0.42799999999999999</v>
      </c>
      <c r="U128" s="16"/>
      <c r="V128" s="16"/>
      <c r="W128" s="16"/>
      <c r="X128" s="16"/>
      <c r="Y128" s="16"/>
      <c r="Z128" s="16"/>
      <c r="AA128" s="16"/>
      <c r="AB128" s="28" t="str">
        <f>[1]UK!B$1603</f>
        <v>1.(c)</v>
      </c>
      <c r="AC128" s="31" t="str">
        <f>[1]UK!C$1603</f>
        <v>Derwent Cogeneration Limited</v>
      </c>
      <c r="AD128" s="31" t="str">
        <f>[1]UK!D$1603</f>
        <v>Derwent Cogeneration Limited, Derwent Power Station</v>
      </c>
      <c r="AE128" s="31">
        <f>[1]UK!E$1603</f>
        <v>31697</v>
      </c>
      <c r="AF128" s="31" t="str">
        <f>[1]UK!F$1603</f>
        <v>PO Box 489, Derby</v>
      </c>
      <c r="AG128" s="31" t="str">
        <f>[1]UK!G$1603</f>
        <v>--</v>
      </c>
      <c r="AH128" s="31" t="str">
        <f>[1]UK!H$1603</f>
        <v>Derby</v>
      </c>
      <c r="AI128" s="31" t="str">
        <f>[1]UK!I$1603</f>
        <v>DE21 7ZS</v>
      </c>
      <c r="AJ128" s="31">
        <f>[1]UK!J$1603</f>
        <v>495</v>
      </c>
      <c r="AK128" s="31">
        <f>[1]UK!K$1603</f>
        <v>0</v>
      </c>
      <c r="AL128" s="31">
        <f>[1]UK!L$1603</f>
        <v>0</v>
      </c>
      <c r="AM128" s="31">
        <f>[1]UK!M$1603</f>
        <v>357</v>
      </c>
      <c r="AN128" s="42" t="s">
        <v>809</v>
      </c>
    </row>
    <row r="129" spans="1:41" s="31" customFormat="1">
      <c r="A129" s="4" t="s">
        <v>9801</v>
      </c>
      <c r="B129" s="4">
        <v>2012</v>
      </c>
      <c r="C129" s="4" t="s">
        <v>12204</v>
      </c>
      <c r="D129" s="4" t="s">
        <v>12205</v>
      </c>
      <c r="E129" s="16" t="s">
        <v>2009</v>
      </c>
      <c r="F129" s="4">
        <v>145</v>
      </c>
      <c r="G129" s="4" t="s">
        <v>12199</v>
      </c>
      <c r="H129" s="4" t="s">
        <v>11828</v>
      </c>
      <c r="I129" s="4" t="s">
        <v>6</v>
      </c>
      <c r="J129" s="4" t="s">
        <v>15</v>
      </c>
      <c r="K129" s="4">
        <v>122</v>
      </c>
      <c r="L129" s="4" t="s">
        <v>27</v>
      </c>
      <c r="M129" s="4">
        <v>0</v>
      </c>
      <c r="N129" s="4">
        <v>0</v>
      </c>
      <c r="O129" s="4">
        <v>0</v>
      </c>
      <c r="P129" s="4">
        <v>2.0870000000000002</v>
      </c>
      <c r="Q129" s="4">
        <v>0</v>
      </c>
      <c r="R129" s="4">
        <v>0.97</v>
      </c>
      <c r="S129" s="16">
        <v>167.5</v>
      </c>
      <c r="T129" s="16">
        <v>0.40799999999999997</v>
      </c>
      <c r="U129" s="16"/>
      <c r="V129" s="16"/>
      <c r="W129" s="16"/>
      <c r="X129" s="16"/>
      <c r="Y129" s="16"/>
      <c r="Z129" s="16"/>
      <c r="AA129" s="16"/>
      <c r="AB129" s="28" t="str">
        <f>[1]UK!B$1603</f>
        <v>1.(c)</v>
      </c>
      <c r="AC129" s="31" t="str">
        <f>[1]UK!C$1603</f>
        <v>Derwent Cogeneration Limited</v>
      </c>
      <c r="AD129" s="31" t="str">
        <f>[1]UK!D$1603</f>
        <v>Derwent Cogeneration Limited, Derwent Power Station</v>
      </c>
      <c r="AE129" s="31">
        <f>[1]UK!E$1603</f>
        <v>31697</v>
      </c>
      <c r="AF129" s="31" t="str">
        <f>[1]UK!F$1603</f>
        <v>PO Box 489, Derby</v>
      </c>
      <c r="AG129" s="31" t="str">
        <f>[1]UK!G$1603</f>
        <v>--</v>
      </c>
      <c r="AH129" s="31" t="str">
        <f>[1]UK!H$1603</f>
        <v>Derby</v>
      </c>
      <c r="AI129" s="31" t="str">
        <f>[1]UK!I$1603</f>
        <v>DE21 7ZS</v>
      </c>
      <c r="AJ129" s="31">
        <f>[1]UK!J$1603</f>
        <v>495</v>
      </c>
      <c r="AK129" s="31">
        <f>[1]UK!K$1603</f>
        <v>0</v>
      </c>
      <c r="AL129" s="31">
        <f>[1]UK!L$1603</f>
        <v>0</v>
      </c>
      <c r="AM129" s="31">
        <f>[1]UK!M$1603</f>
        <v>357</v>
      </c>
      <c r="AN129" s="42" t="s">
        <v>809</v>
      </c>
    </row>
    <row r="130" spans="1:41" s="31" customFormat="1">
      <c r="A130" s="4" t="s">
        <v>9801</v>
      </c>
      <c r="B130" s="4">
        <v>2012</v>
      </c>
      <c r="C130" s="4" t="s">
        <v>12206</v>
      </c>
      <c r="D130" s="4" t="s">
        <v>12207</v>
      </c>
      <c r="E130" s="16" t="s">
        <v>2013</v>
      </c>
      <c r="F130" s="4">
        <v>146</v>
      </c>
      <c r="G130" s="4" t="s">
        <v>12208</v>
      </c>
      <c r="H130" s="4" t="s">
        <v>11926</v>
      </c>
      <c r="I130" s="4" t="s">
        <v>6</v>
      </c>
      <c r="J130" s="4" t="s">
        <v>15</v>
      </c>
      <c r="K130" s="4">
        <v>148.5</v>
      </c>
      <c r="L130" s="4" t="s">
        <v>27</v>
      </c>
      <c r="M130" s="4">
        <v>0</v>
      </c>
      <c r="N130" s="4">
        <v>0</v>
      </c>
      <c r="O130" s="4">
        <v>0</v>
      </c>
      <c r="P130" s="4">
        <v>3554</v>
      </c>
      <c r="Q130" s="4">
        <v>0</v>
      </c>
      <c r="R130" s="4">
        <v>0</v>
      </c>
      <c r="S130" s="16">
        <v>298</v>
      </c>
      <c r="T130" s="16">
        <v>0</v>
      </c>
      <c r="U130" s="16"/>
      <c r="V130" s="16"/>
      <c r="W130" s="16"/>
      <c r="X130" s="16"/>
      <c r="Y130" s="16"/>
      <c r="Z130" s="16"/>
      <c r="AA130" s="16"/>
      <c r="AB130" s="28" t="str">
        <f>[1]UK!B$3534</f>
        <v>1.(c)</v>
      </c>
      <c r="AC130" s="31" t="str">
        <f>[1]UK!C$3534</f>
        <v>BG GROUP PLC</v>
      </c>
      <c r="AD130" s="31" t="str">
        <f>[1]UK!D$3534</f>
        <v>Dragon LNG Ltd, Waterston Refinery</v>
      </c>
      <c r="AE130" s="31">
        <f>[1]UK!E$3534</f>
        <v>130227</v>
      </c>
      <c r="AF130" s="31" t="str">
        <f>[1]UK!F$3534</f>
        <v>Waterston Road</v>
      </c>
      <c r="AG130" s="31" t="str">
        <f>[1]UK!G$3534</f>
        <v>--</v>
      </c>
      <c r="AH130" s="31" t="str">
        <f>[1]UK!H$3534</f>
        <v>Milford Haven</v>
      </c>
      <c r="AI130" s="31" t="str">
        <f>[1]UK!I$3534</f>
        <v>SA73 1DR</v>
      </c>
      <c r="AJ130" s="31">
        <f>[1]UK!J$3534</f>
        <v>303</v>
      </c>
      <c r="AK130" s="31">
        <f>[1]UK!K$3534</f>
        <v>0</v>
      </c>
      <c r="AL130" s="31">
        <f>[1]UK!L$3534</f>
        <v>0</v>
      </c>
      <c r="AM130" s="31">
        <f>[1]UK!M$3534</f>
        <v>181</v>
      </c>
      <c r="AN130" s="42" t="s">
        <v>809</v>
      </c>
    </row>
    <row r="131" spans="1:41" s="31" customFormat="1">
      <c r="A131" s="4" t="s">
        <v>9801</v>
      </c>
      <c r="B131" s="4">
        <v>2012</v>
      </c>
      <c r="C131" s="4" t="s">
        <v>12209</v>
      </c>
      <c r="D131" s="4" t="s">
        <v>12210</v>
      </c>
      <c r="E131" s="16" t="s">
        <v>2017</v>
      </c>
      <c r="F131" s="4">
        <v>147</v>
      </c>
      <c r="G131" s="4" t="s">
        <v>12211</v>
      </c>
      <c r="H131" s="4" t="s">
        <v>11828</v>
      </c>
      <c r="I131" s="4" t="s">
        <v>14</v>
      </c>
      <c r="J131" s="4" t="s">
        <v>15</v>
      </c>
      <c r="K131" s="4">
        <v>122.18</v>
      </c>
      <c r="L131" s="4" t="s">
        <v>27</v>
      </c>
      <c r="M131" s="4">
        <v>0</v>
      </c>
      <c r="N131" s="4">
        <v>0</v>
      </c>
      <c r="O131" s="4">
        <v>0</v>
      </c>
      <c r="P131" s="4">
        <v>195</v>
      </c>
      <c r="Q131" s="4">
        <v>0</v>
      </c>
      <c r="R131" s="4">
        <v>0</v>
      </c>
      <c r="S131" s="16">
        <v>3</v>
      </c>
      <c r="T131" s="16">
        <v>0</v>
      </c>
      <c r="U131" s="16"/>
      <c r="V131" s="16"/>
      <c r="W131" s="16"/>
      <c r="X131" s="16"/>
      <c r="Y131" s="16"/>
      <c r="Z131" s="16"/>
      <c r="AA131" s="16"/>
      <c r="AB131" s="28" t="str">
        <f>[1]UK!B$1158</f>
        <v>1.(c)</v>
      </c>
      <c r="AC131" s="31" t="str">
        <f>[1]UK!C$1158</f>
        <v>E.ON UK PLC</v>
      </c>
      <c r="AD131" s="31" t="str">
        <f>[1]UK!D$1158</f>
        <v>E.ON UK Cogeneration, H AND W CHP PLANT</v>
      </c>
      <c r="AE131" s="31">
        <f>[1]UK!E$1158</f>
        <v>12984</v>
      </c>
      <c r="AF131" s="31" t="str">
        <f>[1]UK!F$1158</f>
        <v>WHELDON ROAD, CASTLEFORD</v>
      </c>
      <c r="AG131" s="31" t="str">
        <f>[1]UK!G$1158</f>
        <v>--</v>
      </c>
      <c r="AH131" s="31" t="str">
        <f>[1]UK!H$1158</f>
        <v>CASTLEFORD</v>
      </c>
      <c r="AI131" s="31" t="str">
        <f>[1]UK!I$1158</f>
        <v>WF10 2JT</v>
      </c>
      <c r="AJ131" s="31">
        <f>[1]UK!J$1158</f>
        <v>0</v>
      </c>
      <c r="AK131" s="31">
        <f>[1]UK!K$1158</f>
        <v>0</v>
      </c>
      <c r="AL131" s="31">
        <f>[1]UK!L$1158</f>
        <v>0</v>
      </c>
      <c r="AM131" s="31">
        <f>[1]UK!M$1158</f>
        <v>0</v>
      </c>
      <c r="AN131" s="42" t="s">
        <v>810</v>
      </c>
    </row>
    <row r="132" spans="1:41" s="67" customFormat="1">
      <c r="A132" s="1" t="s">
        <v>9801</v>
      </c>
      <c r="B132" s="1">
        <v>2012</v>
      </c>
      <c r="C132" s="1" t="s">
        <v>12212</v>
      </c>
      <c r="D132" s="1" t="s">
        <v>12213</v>
      </c>
      <c r="E132" s="3" t="s">
        <v>2021</v>
      </c>
      <c r="F132" s="1">
        <v>148</v>
      </c>
      <c r="G132" s="1" t="s">
        <v>12214</v>
      </c>
      <c r="H132" s="1" t="s">
        <v>11828</v>
      </c>
      <c r="I132" s="1" t="s">
        <v>6</v>
      </c>
      <c r="J132" s="1" t="s">
        <v>470</v>
      </c>
      <c r="K132" s="1">
        <v>131</v>
      </c>
      <c r="L132" s="1" t="s">
        <v>27</v>
      </c>
      <c r="M132" s="1">
        <v>0</v>
      </c>
      <c r="N132" s="1">
        <v>0</v>
      </c>
      <c r="O132" s="1">
        <v>0</v>
      </c>
      <c r="P132" s="1">
        <v>0</v>
      </c>
      <c r="Q132" s="1">
        <v>0</v>
      </c>
      <c r="R132" s="1">
        <v>0</v>
      </c>
      <c r="S132" s="3">
        <v>0</v>
      </c>
      <c r="T132" s="3">
        <v>0</v>
      </c>
      <c r="U132" s="3"/>
      <c r="V132" s="3"/>
      <c r="W132" s="3"/>
      <c r="X132" s="3"/>
      <c r="Y132" s="3"/>
      <c r="Z132" s="3"/>
      <c r="AA132" s="3"/>
      <c r="AB132" s="95"/>
      <c r="AN132" s="98"/>
    </row>
    <row r="133" spans="1:41" s="31" customFormat="1">
      <c r="A133" s="4" t="s">
        <v>9801</v>
      </c>
      <c r="B133" s="4">
        <v>2012</v>
      </c>
      <c r="C133" s="4" t="s">
        <v>12215</v>
      </c>
      <c r="D133" s="4" t="s">
        <v>12216</v>
      </c>
      <c r="E133" s="16" t="s">
        <v>2026</v>
      </c>
      <c r="F133" s="4">
        <v>149</v>
      </c>
      <c r="G133" s="4" t="s">
        <v>12217</v>
      </c>
      <c r="H133" s="4" t="s">
        <v>11828</v>
      </c>
      <c r="I133" s="4" t="s">
        <v>14</v>
      </c>
      <c r="J133" s="4" t="s">
        <v>470</v>
      </c>
      <c r="K133" s="4">
        <v>122</v>
      </c>
      <c r="L133" s="4" t="s">
        <v>27</v>
      </c>
      <c r="M133" s="4">
        <v>0</v>
      </c>
      <c r="N133" s="4">
        <v>0</v>
      </c>
      <c r="O133" s="4">
        <v>0</v>
      </c>
      <c r="P133" s="4">
        <v>243</v>
      </c>
      <c r="Q133" s="4">
        <v>0</v>
      </c>
      <c r="R133" s="4">
        <v>0</v>
      </c>
      <c r="S133" s="16">
        <v>2</v>
      </c>
      <c r="T133" s="16">
        <v>0</v>
      </c>
      <c r="U133" s="16"/>
      <c r="V133" s="16"/>
      <c r="W133" s="16"/>
      <c r="X133" s="16"/>
      <c r="Y133" s="16"/>
      <c r="Z133" s="16"/>
      <c r="AA133" s="16"/>
      <c r="AB133" s="28" t="str">
        <f>[1]UK!B$1639</f>
        <v>1.(c)</v>
      </c>
      <c r="AC133" s="31" t="str">
        <f>[1]UK!C$1639</f>
        <v>E.ON UK PLC</v>
      </c>
      <c r="AD133" s="31" t="str">
        <f>[1]UK!D$1639</f>
        <v>E.ON UK Cogeneration Ltd, Thornhill Power Station</v>
      </c>
      <c r="AE133" s="31">
        <f>[1]UK!E$1639</f>
        <v>31768</v>
      </c>
      <c r="AF133" s="31" t="str">
        <f>[1]UK!F$1639</f>
        <v>Calder Road</v>
      </c>
      <c r="AG133" s="31" t="str">
        <f>[1]UK!G$1639</f>
        <v>--</v>
      </c>
      <c r="AH133" s="31" t="str">
        <f>[1]UK!H$1639</f>
        <v>DEWSBURY</v>
      </c>
      <c r="AI133" s="31" t="str">
        <f>[1]UK!I$1639</f>
        <v>WF12 9EA</v>
      </c>
      <c r="AJ133" s="31">
        <f>[1]UK!J$1639</f>
        <v>0</v>
      </c>
      <c r="AK133" s="31">
        <f>[1]UK!K$1639</f>
        <v>0</v>
      </c>
      <c r="AL133" s="31">
        <f>[1]UK!L$1639</f>
        <v>0</v>
      </c>
      <c r="AM133" s="31">
        <f>[1]UK!M$1639</f>
        <v>0</v>
      </c>
      <c r="AN133" s="42" t="s">
        <v>809</v>
      </c>
    </row>
    <row r="134" spans="1:41" s="31" customFormat="1">
      <c r="A134" s="4" t="s">
        <v>9801</v>
      </c>
      <c r="B134" s="4">
        <v>2012</v>
      </c>
      <c r="C134" s="4" t="s">
        <v>12218</v>
      </c>
      <c r="D134" s="4" t="s">
        <v>12219</v>
      </c>
      <c r="E134" s="16" t="s">
        <v>2031</v>
      </c>
      <c r="F134" s="4">
        <v>150</v>
      </c>
      <c r="G134" s="4" t="s">
        <v>12220</v>
      </c>
      <c r="H134" s="4" t="s">
        <v>11926</v>
      </c>
      <c r="I134" s="4" t="s">
        <v>14</v>
      </c>
      <c r="J134" s="4" t="s">
        <v>476</v>
      </c>
      <c r="K134" s="4">
        <v>651</v>
      </c>
      <c r="L134" s="4" t="s">
        <v>27</v>
      </c>
      <c r="M134" s="4">
        <v>0</v>
      </c>
      <c r="N134" s="4">
        <v>0</v>
      </c>
      <c r="O134" s="4">
        <v>0</v>
      </c>
      <c r="P134" s="4">
        <v>5619.59</v>
      </c>
      <c r="Q134" s="4">
        <v>0</v>
      </c>
      <c r="R134" s="4">
        <v>0.62</v>
      </c>
      <c r="S134" s="16">
        <v>122.2</v>
      </c>
      <c r="T134" s="16">
        <v>5</v>
      </c>
      <c r="U134" s="16"/>
      <c r="V134" s="16"/>
      <c r="W134" s="16"/>
      <c r="X134" s="16"/>
      <c r="Y134" s="16"/>
      <c r="Z134" s="16"/>
      <c r="AA134" s="16"/>
      <c r="AB134" s="41" t="str">
        <f>[1]UK!B$1364</f>
        <v>1.(c)</v>
      </c>
      <c r="AC134" s="24" t="str">
        <f>[1]UK!C$1364</f>
        <v>POWERGEN UK HOLDING COMPANY LIMITED</v>
      </c>
      <c r="AD134" s="24" t="str">
        <f>[1]UK!D$1364</f>
        <v>Connah's Quay Power Station</v>
      </c>
      <c r="AE134" s="24">
        <f>[1]UK!E$1364</f>
        <v>12986</v>
      </c>
      <c r="AF134" s="24" t="str">
        <f>[1]UK!F$1364</f>
        <v>Kelsterton Road, Connah's Quay</v>
      </c>
      <c r="AG134" s="24" t="str">
        <f>[1]UK!G$1364</f>
        <v>--</v>
      </c>
      <c r="AH134" s="24" t="str">
        <f>[1]UK!H$1364</f>
        <v>Connah's Quay</v>
      </c>
      <c r="AI134" s="24" t="str">
        <f>[1]UK!I$1364</f>
        <v>CH5 4BP</v>
      </c>
      <c r="AJ134" s="24">
        <f>[1]UK!J$1364</f>
        <v>329</v>
      </c>
      <c r="AK134" s="24">
        <f>[1]UK!K$1364</f>
        <v>0</v>
      </c>
      <c r="AL134" s="24">
        <f>[1]UK!L$1364</f>
        <v>0</v>
      </c>
      <c r="AM134" s="24">
        <f>[1]UK!M$1364</f>
        <v>907</v>
      </c>
      <c r="AN134" s="23" t="s">
        <v>809</v>
      </c>
      <c r="AO134" s="24"/>
    </row>
    <row r="135" spans="1:41" s="31" customFormat="1">
      <c r="A135" s="4" t="s">
        <v>9801</v>
      </c>
      <c r="B135" s="4">
        <v>2012</v>
      </c>
      <c r="C135" s="4" t="s">
        <v>12221</v>
      </c>
      <c r="D135" s="4" t="s">
        <v>12222</v>
      </c>
      <c r="E135" s="16" t="s">
        <v>2036</v>
      </c>
      <c r="F135" s="4">
        <v>151</v>
      </c>
      <c r="G135" s="4" t="s">
        <v>12223</v>
      </c>
      <c r="H135" s="4" t="s">
        <v>11926</v>
      </c>
      <c r="I135" s="4" t="s">
        <v>14</v>
      </c>
      <c r="J135" s="4" t="s">
        <v>476</v>
      </c>
      <c r="K135" s="4">
        <v>651</v>
      </c>
      <c r="L135" s="4" t="s">
        <v>27</v>
      </c>
      <c r="M135" s="4">
        <v>0</v>
      </c>
      <c r="N135" s="4">
        <v>0</v>
      </c>
      <c r="O135" s="4">
        <v>0</v>
      </c>
      <c r="P135" s="4">
        <v>2617.0300000000002</v>
      </c>
      <c r="Q135" s="4">
        <v>0</v>
      </c>
      <c r="R135" s="4">
        <v>0.28999999999999998</v>
      </c>
      <c r="S135" s="16">
        <v>44.46</v>
      </c>
      <c r="T135" s="16">
        <v>2.73</v>
      </c>
      <c r="U135" s="16"/>
      <c r="V135" s="16"/>
      <c r="W135" s="16"/>
      <c r="X135" s="16"/>
      <c r="Y135" s="16"/>
      <c r="Z135" s="16"/>
      <c r="AA135" s="16"/>
      <c r="AB135" s="41" t="str">
        <f>[1]UK!B$1364</f>
        <v>1.(c)</v>
      </c>
      <c r="AC135" s="24" t="str">
        <f>[1]UK!C$1364</f>
        <v>POWERGEN UK HOLDING COMPANY LIMITED</v>
      </c>
      <c r="AD135" s="24" t="str">
        <f>[1]UK!D$1364</f>
        <v>Connah's Quay Power Station</v>
      </c>
      <c r="AE135" s="24">
        <f>[1]UK!E$1364</f>
        <v>12986</v>
      </c>
      <c r="AF135" s="24" t="str">
        <f>[1]UK!F$1364</f>
        <v>Kelsterton Road, Connah's Quay</v>
      </c>
      <c r="AG135" s="24" t="str">
        <f>[1]UK!G$1364</f>
        <v>--</v>
      </c>
      <c r="AH135" s="24" t="str">
        <f>[1]UK!H$1364</f>
        <v>Connah's Quay</v>
      </c>
      <c r="AI135" s="24" t="str">
        <f>[1]UK!I$1364</f>
        <v>CH5 4BP</v>
      </c>
      <c r="AJ135" s="24">
        <f>[1]UK!J$1364</f>
        <v>329</v>
      </c>
      <c r="AK135" s="24">
        <f>[1]UK!K$1364</f>
        <v>0</v>
      </c>
      <c r="AL135" s="24">
        <f>[1]UK!L$1364</f>
        <v>0</v>
      </c>
      <c r="AM135" s="24">
        <f>[1]UK!M$1364</f>
        <v>907</v>
      </c>
      <c r="AN135" s="42" t="s">
        <v>809</v>
      </c>
    </row>
    <row r="136" spans="1:41" s="31" customFormat="1">
      <c r="A136" s="4" t="s">
        <v>9801</v>
      </c>
      <c r="B136" s="4">
        <v>2012</v>
      </c>
      <c r="C136" s="4" t="s">
        <v>12224</v>
      </c>
      <c r="D136" s="4" t="s">
        <v>12225</v>
      </c>
      <c r="E136" s="16" t="s">
        <v>2040</v>
      </c>
      <c r="F136" s="4">
        <v>152</v>
      </c>
      <c r="G136" s="4" t="s">
        <v>12226</v>
      </c>
      <c r="H136" s="4" t="s">
        <v>11926</v>
      </c>
      <c r="I136" s="4" t="s">
        <v>14</v>
      </c>
      <c r="J136" s="4" t="s">
        <v>476</v>
      </c>
      <c r="K136" s="4">
        <v>651</v>
      </c>
      <c r="L136" s="4" t="s">
        <v>27</v>
      </c>
      <c r="M136" s="4">
        <v>0</v>
      </c>
      <c r="N136" s="4">
        <v>0</v>
      </c>
      <c r="O136" s="4">
        <v>0</v>
      </c>
      <c r="P136" s="4">
        <v>2570.6</v>
      </c>
      <c r="Q136" s="4">
        <v>0</v>
      </c>
      <c r="R136" s="4">
        <v>0.28000000000000003</v>
      </c>
      <c r="S136" s="16">
        <v>56.16</v>
      </c>
      <c r="T136" s="16">
        <v>2.29</v>
      </c>
      <c r="U136" s="16"/>
      <c r="V136" s="16"/>
      <c r="W136" s="16"/>
      <c r="X136" s="16"/>
      <c r="Y136" s="16"/>
      <c r="Z136" s="16"/>
      <c r="AA136" s="16"/>
      <c r="AB136" s="41" t="str">
        <f>[1]UK!B$1364</f>
        <v>1.(c)</v>
      </c>
      <c r="AC136" s="24" t="str">
        <f>[1]UK!C$1364</f>
        <v>POWERGEN UK HOLDING COMPANY LIMITED</v>
      </c>
      <c r="AD136" s="24" t="str">
        <f>[1]UK!D$1364</f>
        <v>Connah's Quay Power Station</v>
      </c>
      <c r="AE136" s="24">
        <f>[1]UK!E$1364</f>
        <v>12986</v>
      </c>
      <c r="AF136" s="24" t="str">
        <f>[1]UK!F$1364</f>
        <v>Kelsterton Road, Connah's Quay</v>
      </c>
      <c r="AG136" s="24" t="str">
        <f>[1]UK!G$1364</f>
        <v>--</v>
      </c>
      <c r="AH136" s="24" t="str">
        <f>[1]UK!H$1364</f>
        <v>Connah's Quay</v>
      </c>
      <c r="AI136" s="24" t="str">
        <f>[1]UK!I$1364</f>
        <v>CH5 4BP</v>
      </c>
      <c r="AJ136" s="24">
        <f>[1]UK!J$1364</f>
        <v>329</v>
      </c>
      <c r="AK136" s="24">
        <f>[1]UK!K$1364</f>
        <v>0</v>
      </c>
      <c r="AL136" s="24">
        <f>[1]UK!L$1364</f>
        <v>0</v>
      </c>
      <c r="AM136" s="24">
        <f>[1]UK!M$1364</f>
        <v>907</v>
      </c>
      <c r="AN136" s="42" t="s">
        <v>809</v>
      </c>
    </row>
    <row r="137" spans="1:41" s="31" customFormat="1">
      <c r="A137" s="4" t="s">
        <v>9801</v>
      </c>
      <c r="B137" s="4">
        <v>2012</v>
      </c>
      <c r="C137" s="4" t="s">
        <v>12227</v>
      </c>
      <c r="D137" s="4" t="s">
        <v>12228</v>
      </c>
      <c r="E137" s="16" t="s">
        <v>2045</v>
      </c>
      <c r="F137" s="4">
        <v>153</v>
      </c>
      <c r="G137" s="4" t="s">
        <v>12229</v>
      </c>
      <c r="H137" s="4" t="s">
        <v>11926</v>
      </c>
      <c r="I137" s="4" t="s">
        <v>14</v>
      </c>
      <c r="J137" s="4" t="s">
        <v>476</v>
      </c>
      <c r="K137" s="4">
        <v>651</v>
      </c>
      <c r="L137" s="4" t="s">
        <v>27</v>
      </c>
      <c r="M137" s="4">
        <v>0</v>
      </c>
      <c r="N137" s="4">
        <v>0</v>
      </c>
      <c r="O137" s="4">
        <v>0</v>
      </c>
      <c r="P137" s="4">
        <v>2417.2199999999998</v>
      </c>
      <c r="Q137" s="4">
        <v>0</v>
      </c>
      <c r="R137" s="4">
        <v>0.52</v>
      </c>
      <c r="S137" s="16">
        <v>106.56</v>
      </c>
      <c r="T137" s="16">
        <v>2.15</v>
      </c>
      <c r="U137" s="16"/>
      <c r="V137" s="16"/>
      <c r="W137" s="16"/>
      <c r="X137" s="16"/>
      <c r="Y137" s="16"/>
      <c r="Z137" s="16"/>
      <c r="AA137" s="16"/>
      <c r="AB137" s="41" t="str">
        <f>[1]UK!B$1364</f>
        <v>1.(c)</v>
      </c>
      <c r="AC137" s="24" t="str">
        <f>[1]UK!C$1364</f>
        <v>POWERGEN UK HOLDING COMPANY LIMITED</v>
      </c>
      <c r="AD137" s="24" t="str">
        <f>[1]UK!D$1364</f>
        <v>Connah's Quay Power Station</v>
      </c>
      <c r="AE137" s="24">
        <f>[1]UK!E$1364</f>
        <v>12986</v>
      </c>
      <c r="AF137" s="24" t="str">
        <f>[1]UK!F$1364</f>
        <v>Kelsterton Road, Connah's Quay</v>
      </c>
      <c r="AG137" s="24" t="str">
        <f>[1]UK!G$1364</f>
        <v>--</v>
      </c>
      <c r="AH137" s="24" t="str">
        <f>[1]UK!H$1364</f>
        <v>Connah's Quay</v>
      </c>
      <c r="AI137" s="24" t="str">
        <f>[1]UK!I$1364</f>
        <v>CH5 4BP</v>
      </c>
      <c r="AJ137" s="24">
        <f>[1]UK!J$1364</f>
        <v>329</v>
      </c>
      <c r="AK137" s="24">
        <f>[1]UK!K$1364</f>
        <v>0</v>
      </c>
      <c r="AL137" s="24">
        <f>[1]UK!L$1364</f>
        <v>0</v>
      </c>
      <c r="AM137" s="24">
        <f>[1]UK!M$1364</f>
        <v>907</v>
      </c>
      <c r="AN137" s="23" t="s">
        <v>809</v>
      </c>
      <c r="AO137" s="24"/>
    </row>
    <row r="138" spans="1:41" s="31" customFormat="1">
      <c r="A138" s="4" t="s">
        <v>9801</v>
      </c>
      <c r="B138" s="4">
        <v>2012</v>
      </c>
      <c r="C138" s="4" t="s">
        <v>12230</v>
      </c>
      <c r="D138" s="4" t="s">
        <v>12231</v>
      </c>
      <c r="E138" s="16" t="s">
        <v>2049</v>
      </c>
      <c r="F138" s="4">
        <v>154</v>
      </c>
      <c r="G138" s="4" t="s">
        <v>12232</v>
      </c>
      <c r="H138" s="4" t="s">
        <v>11828</v>
      </c>
      <c r="I138" s="4" t="s">
        <v>6</v>
      </c>
      <c r="J138" s="4" t="s">
        <v>470</v>
      </c>
      <c r="K138" s="4">
        <v>400</v>
      </c>
      <c r="L138" s="4" t="s">
        <v>27</v>
      </c>
      <c r="M138" s="4">
        <v>0</v>
      </c>
      <c r="N138" s="4">
        <v>0</v>
      </c>
      <c r="O138" s="4">
        <v>0</v>
      </c>
      <c r="P138" s="4">
        <v>1755</v>
      </c>
      <c r="Q138" s="4">
        <v>0</v>
      </c>
      <c r="R138" s="4">
        <v>2.19</v>
      </c>
      <c r="S138" s="16">
        <v>25.87</v>
      </c>
      <c r="T138" s="16">
        <v>10.38</v>
      </c>
      <c r="U138" s="16"/>
      <c r="V138" s="16"/>
      <c r="W138" s="16"/>
      <c r="X138" s="16"/>
      <c r="Y138" s="16"/>
      <c r="Z138" s="16"/>
      <c r="AA138" s="16"/>
      <c r="AB138" s="41" t="str">
        <f>[1]UK!B$4325</f>
        <v>1.(c)</v>
      </c>
      <c r="AC138" s="24" t="str">
        <f>[1]UK!C$4325</f>
        <v>EON PLC</v>
      </c>
      <c r="AD138" s="24" t="str">
        <f>[1]UK!D$4325</f>
        <v>EON PLC, Cottam Development Centre</v>
      </c>
      <c r="AE138" s="24">
        <f>[1]UK!E$4325</f>
        <v>12987</v>
      </c>
      <c r="AF138" s="24" t="str">
        <f>[1]UK!F$4325</f>
        <v>Outgang Lane, Retford</v>
      </c>
      <c r="AG138" s="24" t="str">
        <f>[1]UK!G$4325</f>
        <v>--</v>
      </c>
      <c r="AH138" s="24" t="str">
        <f>[1]UK!H$4325</f>
        <v>Retford</v>
      </c>
      <c r="AI138" s="24" t="str">
        <f>[1]UK!I$4325</f>
        <v>DN22 0TF</v>
      </c>
      <c r="AJ138" s="24">
        <f>[1]UK!J$4325</f>
        <v>0</v>
      </c>
      <c r="AK138" s="24">
        <f>[1]UK!K$4325</f>
        <v>0</v>
      </c>
      <c r="AL138" s="24">
        <f>[1]UK!L$4325</f>
        <v>0</v>
      </c>
      <c r="AM138" s="24">
        <f>[1]UK!M$4325</f>
        <v>100</v>
      </c>
      <c r="AN138" s="42" t="s">
        <v>809</v>
      </c>
    </row>
    <row r="139" spans="1:41" s="31" customFormat="1">
      <c r="A139" s="4" t="s">
        <v>9801</v>
      </c>
      <c r="B139" s="4">
        <v>2012</v>
      </c>
      <c r="C139" s="4" t="s">
        <v>12233</v>
      </c>
      <c r="D139" s="4" t="s">
        <v>12234</v>
      </c>
      <c r="E139" s="16" t="s">
        <v>2054</v>
      </c>
      <c r="F139" s="4">
        <v>155</v>
      </c>
      <c r="G139" s="4" t="s">
        <v>12235</v>
      </c>
      <c r="H139" s="4" t="s">
        <v>11828</v>
      </c>
      <c r="I139" s="4" t="s">
        <v>14</v>
      </c>
      <c r="J139" s="4" t="s">
        <v>476</v>
      </c>
      <c r="K139" s="4">
        <v>686</v>
      </c>
      <c r="L139" s="4" t="s">
        <v>27</v>
      </c>
      <c r="M139" s="4">
        <v>0</v>
      </c>
      <c r="N139" s="4">
        <v>0</v>
      </c>
      <c r="O139" s="4">
        <v>0</v>
      </c>
      <c r="P139" s="4">
        <v>3995</v>
      </c>
      <c r="Q139" s="4">
        <v>0</v>
      </c>
      <c r="R139" s="4">
        <v>0.3</v>
      </c>
      <c r="S139" s="16">
        <v>111</v>
      </c>
      <c r="T139" s="16">
        <v>0</v>
      </c>
      <c r="U139" s="16"/>
      <c r="V139" s="16"/>
      <c r="W139" s="16"/>
      <c r="X139" s="16"/>
      <c r="Y139" s="16"/>
      <c r="Z139" s="16"/>
      <c r="AA139" s="16"/>
      <c r="AB139" s="28" t="str">
        <f>[1]UK!B$1919</f>
        <v>1.(c)</v>
      </c>
      <c r="AC139" s="31" t="str">
        <f>[1]UK!C$1919</f>
        <v>POWERGEN UK HOLDING COMPANY LIMITED</v>
      </c>
      <c r="AD139" s="31" t="str">
        <f>[1]UK!D$1919</f>
        <v>E.On UK Plc, Enfield Power Station</v>
      </c>
      <c r="AE139" s="31">
        <f>[1]UK!E$1919</f>
        <v>32422</v>
      </c>
      <c r="AF139" s="31" t="str">
        <f>[1]UK!F$1919</f>
        <v>Brancroft Way</v>
      </c>
      <c r="AG139" s="31" t="str">
        <f>[1]UK!G$1919</f>
        <v>--</v>
      </c>
      <c r="AH139" s="31" t="str">
        <f>[1]UK!H$1919</f>
        <v>ENFIELD</v>
      </c>
      <c r="AI139" s="31" t="str">
        <f>[1]UK!I$1919</f>
        <v>EN3 7PL</v>
      </c>
      <c r="AJ139" s="31">
        <f>[1]UK!J$1919</f>
        <v>111</v>
      </c>
      <c r="AK139" s="31">
        <f>[1]UK!K$1919</f>
        <v>0</v>
      </c>
      <c r="AL139" s="31">
        <f>[1]UK!L$1919</f>
        <v>0</v>
      </c>
      <c r="AM139" s="31">
        <f>[1]UK!M$1919</f>
        <v>225</v>
      </c>
      <c r="AN139" s="42" t="s">
        <v>810</v>
      </c>
    </row>
    <row r="140" spans="1:41" s="31" customFormat="1">
      <c r="A140" s="16" t="s">
        <v>9801</v>
      </c>
      <c r="B140" s="16">
        <v>2012</v>
      </c>
      <c r="C140" s="16" t="s">
        <v>12236</v>
      </c>
      <c r="D140" s="16" t="s">
        <v>12237</v>
      </c>
      <c r="E140" s="16" t="s">
        <v>2059</v>
      </c>
      <c r="F140" s="16">
        <v>156</v>
      </c>
      <c r="G140" s="16" t="s">
        <v>12238</v>
      </c>
      <c r="H140" s="16" t="s">
        <v>11828</v>
      </c>
      <c r="I140" s="16" t="s">
        <v>6</v>
      </c>
      <c r="J140" s="16" t="s">
        <v>476</v>
      </c>
      <c r="K140" s="16">
        <v>150</v>
      </c>
      <c r="L140" s="16" t="s">
        <v>27</v>
      </c>
      <c r="M140" s="16">
        <v>0</v>
      </c>
      <c r="N140" s="16">
        <v>0</v>
      </c>
      <c r="O140" s="16">
        <v>0</v>
      </c>
      <c r="P140" s="16">
        <v>0</v>
      </c>
      <c r="Q140" s="16">
        <v>0</v>
      </c>
      <c r="R140" s="16">
        <v>0</v>
      </c>
      <c r="S140" s="16">
        <v>1</v>
      </c>
      <c r="T140" s="16">
        <v>0</v>
      </c>
      <c r="U140" s="16"/>
      <c r="V140" s="16"/>
      <c r="W140" s="16"/>
      <c r="X140" s="16"/>
      <c r="Y140" s="16"/>
      <c r="Z140" s="16"/>
      <c r="AA140" s="16"/>
      <c r="AB140" s="41" t="str">
        <f>[1]UK!B$4360</f>
        <v>1.(c)</v>
      </c>
      <c r="AC140" s="24" t="str">
        <f>[1]UK!C$4360</f>
        <v>POWERGEN UK HOLDING COMPANY LIMITED</v>
      </c>
      <c r="AD140" s="24" t="str">
        <f>[1]UK!D$4360</f>
        <v>E.ON UK plc, Grain Power Station, Kent</v>
      </c>
      <c r="AE140" s="24">
        <f>[1]UK!E$4360</f>
        <v>12989</v>
      </c>
      <c r="AF140" s="24" t="str">
        <f>[1]UK!F$4360</f>
        <v>Grain Power Station, Isle of Grain</v>
      </c>
      <c r="AG140" s="24" t="str">
        <f>[1]UK!G$4360</f>
        <v>--</v>
      </c>
      <c r="AH140" s="24" t="str">
        <f>[1]UK!H$4360</f>
        <v>ROCHESTER</v>
      </c>
      <c r="AI140" s="24" t="str">
        <f>[1]UK!I$4360</f>
        <v>ME3 0AR</v>
      </c>
      <c r="AJ140" s="24">
        <f>[1]UK!J$4360</f>
        <v>870</v>
      </c>
      <c r="AK140" s="24">
        <f>[1]UK!K$4360</f>
        <v>0</v>
      </c>
      <c r="AL140" s="24">
        <f>[1]UK!L$4360</f>
        <v>0</v>
      </c>
      <c r="AM140" s="24">
        <f>[1]UK!M$4360</f>
        <v>2080</v>
      </c>
      <c r="AN140" s="23" t="s">
        <v>809</v>
      </c>
      <c r="AO140" s="24"/>
    </row>
    <row r="141" spans="1:41" s="31" customFormat="1">
      <c r="A141" s="16" t="s">
        <v>9801</v>
      </c>
      <c r="B141" s="16">
        <v>2012</v>
      </c>
      <c r="C141" s="16" t="s">
        <v>12239</v>
      </c>
      <c r="D141" s="16" t="s">
        <v>12240</v>
      </c>
      <c r="E141" s="16" t="s">
        <v>2064</v>
      </c>
      <c r="F141" s="16">
        <v>157</v>
      </c>
      <c r="G141" s="16" t="s">
        <v>12241</v>
      </c>
      <c r="H141" s="16" t="s">
        <v>11828</v>
      </c>
      <c r="I141" s="16" t="s">
        <v>6</v>
      </c>
      <c r="J141" s="16" t="s">
        <v>476</v>
      </c>
      <c r="K141" s="16">
        <v>3700</v>
      </c>
      <c r="L141" s="16" t="s">
        <v>8</v>
      </c>
      <c r="M141" s="16">
        <v>0</v>
      </c>
      <c r="N141" s="16">
        <v>0</v>
      </c>
      <c r="O141" s="16">
        <v>0</v>
      </c>
      <c r="P141" s="16">
        <v>0</v>
      </c>
      <c r="Q141" s="16">
        <v>0</v>
      </c>
      <c r="R141" s="16">
        <v>0</v>
      </c>
      <c r="S141" s="16">
        <v>0</v>
      </c>
      <c r="T141" s="16">
        <v>0</v>
      </c>
      <c r="U141" s="16"/>
      <c r="V141" s="16"/>
      <c r="W141" s="16"/>
      <c r="X141" s="16"/>
      <c r="Y141" s="16"/>
      <c r="Z141" s="16"/>
      <c r="AA141" s="16"/>
      <c r="AB141" s="41" t="str">
        <f>[1]UK!B$4360</f>
        <v>1.(c)</v>
      </c>
      <c r="AC141" s="24" t="str">
        <f>[1]UK!C$4360</f>
        <v>POWERGEN UK HOLDING COMPANY LIMITED</v>
      </c>
      <c r="AD141" s="24" t="str">
        <f>[1]UK!D$4360</f>
        <v>E.ON UK plc, Grain Power Station, Kent</v>
      </c>
      <c r="AE141" s="24">
        <f>[1]UK!E$4360</f>
        <v>12989</v>
      </c>
      <c r="AF141" s="24" t="str">
        <f>[1]UK!F$4360</f>
        <v>Grain Power Station, Isle of Grain</v>
      </c>
      <c r="AG141" s="24" t="str">
        <f>[1]UK!G$4360</f>
        <v>--</v>
      </c>
      <c r="AH141" s="24" t="str">
        <f>[1]UK!H$4360</f>
        <v>ROCHESTER</v>
      </c>
      <c r="AI141" s="24" t="str">
        <f>[1]UK!I$4360</f>
        <v>ME3 0AR</v>
      </c>
      <c r="AJ141" s="24">
        <f>[1]UK!J$4360</f>
        <v>870</v>
      </c>
      <c r="AK141" s="24">
        <f>[1]UK!K$4360</f>
        <v>0</v>
      </c>
      <c r="AL141" s="24">
        <f>[1]UK!L$4360</f>
        <v>0</v>
      </c>
      <c r="AM141" s="24">
        <f>[1]UK!M$4360</f>
        <v>2080</v>
      </c>
      <c r="AN141" s="23" t="s">
        <v>809</v>
      </c>
      <c r="AO141" s="24"/>
    </row>
    <row r="142" spans="1:41" s="31" customFormat="1">
      <c r="A142" s="4" t="s">
        <v>9801</v>
      </c>
      <c r="B142" s="4">
        <v>2012</v>
      </c>
      <c r="C142" s="4" t="s">
        <v>12242</v>
      </c>
      <c r="D142" s="4" t="s">
        <v>12243</v>
      </c>
      <c r="E142" s="16" t="s">
        <v>2069</v>
      </c>
      <c r="F142" s="4">
        <v>158</v>
      </c>
      <c r="G142" s="4" t="s">
        <v>12244</v>
      </c>
      <c r="H142" s="4" t="s">
        <v>11828</v>
      </c>
      <c r="I142" s="4" t="s">
        <v>6</v>
      </c>
      <c r="J142" s="4" t="s">
        <v>476</v>
      </c>
      <c r="K142" s="4">
        <v>2620</v>
      </c>
      <c r="L142" s="4" t="s">
        <v>8</v>
      </c>
      <c r="M142" s="4">
        <v>0</v>
      </c>
      <c r="N142" s="4">
        <v>2001</v>
      </c>
      <c r="O142" s="4">
        <v>87</v>
      </c>
      <c r="P142" s="4">
        <v>0</v>
      </c>
      <c r="Q142" s="4">
        <v>0</v>
      </c>
      <c r="R142" s="4">
        <v>607</v>
      </c>
      <c r="S142" s="16">
        <v>347</v>
      </c>
      <c r="T142" s="16">
        <v>39</v>
      </c>
      <c r="U142" s="16"/>
      <c r="V142" s="16"/>
      <c r="W142" s="16"/>
      <c r="X142" s="16"/>
      <c r="Y142" s="16"/>
      <c r="Z142" s="16"/>
      <c r="AA142" s="16"/>
      <c r="AB142" s="28" t="str">
        <f>[1]UK!B$5192</f>
        <v>1.(c)</v>
      </c>
      <c r="AC142" s="31" t="str">
        <f>[1]UK!C$5192</f>
        <v>POWERGEN UK HOLDING COMPANY LIMITED</v>
      </c>
      <c r="AD142" s="31" t="str">
        <f>[1]UK!D$5192</f>
        <v>E.ON UK PLC, Ironbridge Power Station</v>
      </c>
      <c r="AE142" s="31">
        <f>[1]UK!E$5192</f>
        <v>12985</v>
      </c>
      <c r="AF142" s="31" t="str">
        <f>[1]UK!F$5192</f>
        <v>Buildwas Road, Ironbridge</v>
      </c>
      <c r="AG142" s="31" t="str">
        <f>[1]UK!G$5192</f>
        <v>--</v>
      </c>
      <c r="AH142" s="31" t="str">
        <f>[1]UK!H$5192</f>
        <v>TELFORD</v>
      </c>
      <c r="AI142" s="31" t="str">
        <f>[1]UK!I$5192</f>
        <v>TF8 7BL</v>
      </c>
      <c r="AJ142" s="31">
        <f>[1]UK!J$5192</f>
        <v>347</v>
      </c>
      <c r="AK142" s="31">
        <f>[1]UK!K$5192</f>
        <v>611</v>
      </c>
      <c r="AL142" s="31">
        <f>[1]UK!L$5192</f>
        <v>0</v>
      </c>
      <c r="AM142" s="31">
        <f>[1]UK!M$5192</f>
        <v>146</v>
      </c>
      <c r="AN142" s="42" t="s">
        <v>809</v>
      </c>
    </row>
    <row r="143" spans="1:41" s="31" customFormat="1">
      <c r="A143" s="4" t="s">
        <v>9801</v>
      </c>
      <c r="B143" s="4">
        <v>2012</v>
      </c>
      <c r="C143" s="4" t="s">
        <v>12245</v>
      </c>
      <c r="D143" s="4" t="s">
        <v>12246</v>
      </c>
      <c r="E143" s="16" t="s">
        <v>2073</v>
      </c>
      <c r="F143" s="4">
        <v>159</v>
      </c>
      <c r="G143" s="4" t="s">
        <v>12247</v>
      </c>
      <c r="H143" s="4" t="s">
        <v>11828</v>
      </c>
      <c r="I143" s="4" t="s">
        <v>14</v>
      </c>
      <c r="J143" s="4" t="s">
        <v>476</v>
      </c>
      <c r="K143" s="4">
        <v>445</v>
      </c>
      <c r="L143" s="4" t="s">
        <v>27</v>
      </c>
      <c r="M143" s="4">
        <v>0</v>
      </c>
      <c r="N143" s="4">
        <v>0</v>
      </c>
      <c r="O143" s="4">
        <v>0</v>
      </c>
      <c r="P143" s="4">
        <v>316.32900000000001</v>
      </c>
      <c r="Q143" s="4">
        <v>0</v>
      </c>
      <c r="R143" s="4">
        <v>0.02</v>
      </c>
      <c r="S143" s="16">
        <v>11</v>
      </c>
      <c r="T143" s="16">
        <v>0.28000000000000003</v>
      </c>
      <c r="U143" s="16"/>
      <c r="V143" s="16"/>
      <c r="W143" s="16"/>
      <c r="X143" s="16"/>
      <c r="Y143" s="16"/>
      <c r="Z143" s="16"/>
      <c r="AA143" s="16"/>
      <c r="AB143" s="28" t="str">
        <f>[1]UK!B$2614</f>
        <v>1.(c)</v>
      </c>
      <c r="AC143" s="31" t="str">
        <f>[1]UK!C$2614</f>
        <v>POWERGEN UK HOLDING COMPANY LIMITED</v>
      </c>
      <c r="AD143" s="31" t="str">
        <f>[1]UK!D$2614</f>
        <v>E.ON UK plc, Killingholme Power Station</v>
      </c>
      <c r="AE143" s="31">
        <f>[1]UK!E$2614</f>
        <v>32403</v>
      </c>
      <c r="AF143" s="31" t="str">
        <f>[1]UK!F$2614</f>
        <v>Chase Hill Road, North Killingholme</v>
      </c>
      <c r="AG143" s="31" t="str">
        <f>[1]UK!G$2614</f>
        <v>--</v>
      </c>
      <c r="AH143" s="31" t="str">
        <f>[1]UK!H$2614</f>
        <v>Immingham</v>
      </c>
      <c r="AI143" s="31" t="str">
        <f>[1]UK!I$2614</f>
        <v>DN40 3LU</v>
      </c>
      <c r="AJ143" s="31">
        <f>[1]UK!J$2614</f>
        <v>0</v>
      </c>
      <c r="AK143" s="31">
        <f>[1]UK!K$2614</f>
        <v>0</v>
      </c>
      <c r="AL143" s="31">
        <f>[1]UK!L$2614</f>
        <v>0</v>
      </c>
      <c r="AM143" s="31">
        <f>[1]UK!M$2614</f>
        <v>135</v>
      </c>
      <c r="AN143" s="42" t="s">
        <v>809</v>
      </c>
    </row>
    <row r="144" spans="1:41" s="31" customFormat="1">
      <c r="A144" s="4" t="s">
        <v>9801</v>
      </c>
      <c r="B144" s="4">
        <v>2012</v>
      </c>
      <c r="C144" s="4" t="s">
        <v>12248</v>
      </c>
      <c r="D144" s="4" t="s">
        <v>12249</v>
      </c>
      <c r="E144" s="16" t="s">
        <v>2078</v>
      </c>
      <c r="F144" s="4">
        <v>160</v>
      </c>
      <c r="G144" s="4" t="s">
        <v>12250</v>
      </c>
      <c r="H144" s="4" t="s">
        <v>11828</v>
      </c>
      <c r="I144" s="4" t="s">
        <v>14</v>
      </c>
      <c r="J144" s="4" t="s">
        <v>476</v>
      </c>
      <c r="K144" s="4">
        <v>445</v>
      </c>
      <c r="L144" s="4" t="s">
        <v>27</v>
      </c>
      <c r="M144" s="4">
        <v>0</v>
      </c>
      <c r="N144" s="4">
        <v>0</v>
      </c>
      <c r="O144" s="4">
        <v>0</v>
      </c>
      <c r="P144" s="4">
        <v>312.565</v>
      </c>
      <c r="Q144" s="4">
        <v>0</v>
      </c>
      <c r="R144" s="4">
        <v>0.02</v>
      </c>
      <c r="S144" s="16">
        <v>9</v>
      </c>
      <c r="T144" s="16">
        <v>0.79</v>
      </c>
      <c r="U144" s="16"/>
      <c r="V144" s="16"/>
      <c r="W144" s="16"/>
      <c r="X144" s="16"/>
      <c r="Y144" s="16"/>
      <c r="Z144" s="16"/>
      <c r="AA144" s="16"/>
      <c r="AB144" s="28" t="str">
        <f>[1]UK!B$2614</f>
        <v>1.(c)</v>
      </c>
      <c r="AC144" s="31" t="str">
        <f>[1]UK!C$2614</f>
        <v>POWERGEN UK HOLDING COMPANY LIMITED</v>
      </c>
      <c r="AD144" s="31" t="str">
        <f>[1]UK!D$2614</f>
        <v>E.ON UK plc, Killingholme Power Station</v>
      </c>
      <c r="AE144" s="31">
        <f>[1]UK!E$2614</f>
        <v>32403</v>
      </c>
      <c r="AF144" s="31" t="str">
        <f>[1]UK!F$2614</f>
        <v>Chase Hill Road, North Killingholme</v>
      </c>
      <c r="AG144" s="31" t="str">
        <f>[1]UK!G$2614</f>
        <v>--</v>
      </c>
      <c r="AH144" s="31" t="str">
        <f>[1]UK!H$2614</f>
        <v>Immingham</v>
      </c>
      <c r="AI144" s="31" t="str">
        <f>[1]UK!I$2614</f>
        <v>DN40 3LU</v>
      </c>
      <c r="AJ144" s="31">
        <f>[1]UK!J$2614</f>
        <v>0</v>
      </c>
      <c r="AK144" s="31">
        <f>[1]UK!K$2614</f>
        <v>0</v>
      </c>
      <c r="AL144" s="31">
        <f>[1]UK!L$2614</f>
        <v>0</v>
      </c>
      <c r="AM144" s="31">
        <f>[1]UK!M$2614</f>
        <v>135</v>
      </c>
      <c r="AN144" s="42" t="s">
        <v>809</v>
      </c>
    </row>
    <row r="145" spans="1:41" s="31" customFormat="1">
      <c r="A145" s="4" t="s">
        <v>9801</v>
      </c>
      <c r="B145" s="4">
        <v>2012</v>
      </c>
      <c r="C145" s="4" t="s">
        <v>12251</v>
      </c>
      <c r="D145" s="4" t="s">
        <v>12252</v>
      </c>
      <c r="E145" s="16" t="s">
        <v>2083</v>
      </c>
      <c r="F145" s="4">
        <v>161</v>
      </c>
      <c r="G145" s="4" t="s">
        <v>12253</v>
      </c>
      <c r="H145" s="4" t="s">
        <v>11828</v>
      </c>
      <c r="I145" s="4" t="s">
        <v>14</v>
      </c>
      <c r="J145" s="4" t="s">
        <v>476</v>
      </c>
      <c r="K145" s="4">
        <v>445</v>
      </c>
      <c r="L145" s="4" t="s">
        <v>27</v>
      </c>
      <c r="M145" s="4">
        <v>0</v>
      </c>
      <c r="N145" s="4">
        <v>0</v>
      </c>
      <c r="O145" s="4">
        <v>0</v>
      </c>
      <c r="P145" s="4">
        <v>892.76800000000003</v>
      </c>
      <c r="Q145" s="4">
        <v>0</v>
      </c>
      <c r="R145" s="4">
        <v>7.0000000000000007E-2</v>
      </c>
      <c r="S145" s="16">
        <v>25</v>
      </c>
      <c r="T145" s="16">
        <v>0.77</v>
      </c>
      <c r="U145" s="16"/>
      <c r="V145" s="16"/>
      <c r="W145" s="16"/>
      <c r="X145" s="16"/>
      <c r="Y145" s="16"/>
      <c r="Z145" s="16"/>
      <c r="AA145" s="16"/>
      <c r="AB145" s="28" t="str">
        <f>[1]UK!B$2614</f>
        <v>1.(c)</v>
      </c>
      <c r="AC145" s="31" t="str">
        <f>[1]UK!C$2614</f>
        <v>POWERGEN UK HOLDING COMPANY LIMITED</v>
      </c>
      <c r="AD145" s="31" t="str">
        <f>[1]UK!D$2614</f>
        <v>E.ON UK plc, Killingholme Power Station</v>
      </c>
      <c r="AE145" s="31">
        <f>[1]UK!E$2614</f>
        <v>32403</v>
      </c>
      <c r="AF145" s="31" t="str">
        <f>[1]UK!F$2614</f>
        <v>Chase Hill Road, North Killingholme</v>
      </c>
      <c r="AG145" s="31" t="str">
        <f>[1]UK!G$2614</f>
        <v>--</v>
      </c>
      <c r="AH145" s="31" t="str">
        <f>[1]UK!H$2614</f>
        <v>Immingham</v>
      </c>
      <c r="AI145" s="31" t="str">
        <f>[1]UK!I$2614</f>
        <v>DN40 3LU</v>
      </c>
      <c r="AJ145" s="31">
        <f>[1]UK!J$2614</f>
        <v>0</v>
      </c>
      <c r="AK145" s="31">
        <f>[1]UK!K$2614</f>
        <v>0</v>
      </c>
      <c r="AL145" s="31">
        <f>[1]UK!L$2614</f>
        <v>0</v>
      </c>
      <c r="AM145" s="31">
        <f>[1]UK!M$2614</f>
        <v>135</v>
      </c>
      <c r="AN145" s="42" t="s">
        <v>809</v>
      </c>
    </row>
    <row r="146" spans="1:41" s="31" customFormat="1">
      <c r="A146" s="4" t="s">
        <v>9801</v>
      </c>
      <c r="B146" s="4">
        <v>2012</v>
      </c>
      <c r="C146" s="4" t="s">
        <v>12254</v>
      </c>
      <c r="D146" s="4" t="s">
        <v>12255</v>
      </c>
      <c r="E146" s="16" t="s">
        <v>2087</v>
      </c>
      <c r="F146" s="4">
        <v>162</v>
      </c>
      <c r="G146" s="4" t="s">
        <v>12256</v>
      </c>
      <c r="H146" s="4" t="s">
        <v>11828</v>
      </c>
      <c r="I146" s="4" t="s">
        <v>14</v>
      </c>
      <c r="J146" s="4" t="s">
        <v>476</v>
      </c>
      <c r="K146" s="4">
        <v>445</v>
      </c>
      <c r="L146" s="4" t="s">
        <v>27</v>
      </c>
      <c r="M146" s="4">
        <v>0</v>
      </c>
      <c r="N146" s="4">
        <v>0</v>
      </c>
      <c r="O146" s="4">
        <v>0</v>
      </c>
      <c r="P146" s="4">
        <v>865.80899999999997</v>
      </c>
      <c r="Q146" s="4">
        <v>0</v>
      </c>
      <c r="R146" s="4">
        <v>0.06</v>
      </c>
      <c r="S146" s="16">
        <v>26</v>
      </c>
      <c r="T146" s="16">
        <v>2.12</v>
      </c>
      <c r="U146" s="16"/>
      <c r="V146" s="16"/>
      <c r="W146" s="16"/>
      <c r="X146" s="16"/>
      <c r="Y146" s="16"/>
      <c r="Z146" s="16"/>
      <c r="AA146" s="16"/>
      <c r="AB146" s="28" t="str">
        <f>[1]UK!B$2614</f>
        <v>1.(c)</v>
      </c>
      <c r="AC146" s="31" t="str">
        <f>[1]UK!C$2614</f>
        <v>POWERGEN UK HOLDING COMPANY LIMITED</v>
      </c>
      <c r="AD146" s="31" t="str">
        <f>[1]UK!D$2614</f>
        <v>E.ON UK plc, Killingholme Power Station</v>
      </c>
      <c r="AE146" s="31">
        <f>[1]UK!E$2614</f>
        <v>32403</v>
      </c>
      <c r="AF146" s="31" t="str">
        <f>[1]UK!F$2614</f>
        <v>Chase Hill Road, North Killingholme</v>
      </c>
      <c r="AG146" s="31" t="str">
        <f>[1]UK!G$2614</f>
        <v>--</v>
      </c>
      <c r="AH146" s="31" t="str">
        <f>[1]UK!H$2614</f>
        <v>Immingham</v>
      </c>
      <c r="AI146" s="31" t="str">
        <f>[1]UK!I$2614</f>
        <v>DN40 3LU</v>
      </c>
      <c r="AJ146" s="31">
        <f>[1]UK!J$2614</f>
        <v>0</v>
      </c>
      <c r="AK146" s="31">
        <f>[1]UK!K$2614</f>
        <v>0</v>
      </c>
      <c r="AL146" s="31">
        <f>[1]UK!L$2614</f>
        <v>0</v>
      </c>
      <c r="AM146" s="31">
        <f>[1]UK!M$2614</f>
        <v>135</v>
      </c>
      <c r="AN146" s="42" t="s">
        <v>809</v>
      </c>
    </row>
    <row r="147" spans="1:41" s="31" customFormat="1">
      <c r="A147" s="4" t="s">
        <v>9801</v>
      </c>
      <c r="B147" s="4">
        <v>2012</v>
      </c>
      <c r="C147" s="4" t="s">
        <v>12257</v>
      </c>
      <c r="D147" s="4" t="s">
        <v>12258</v>
      </c>
      <c r="E147" s="16" t="s">
        <v>2092</v>
      </c>
      <c r="F147" s="4">
        <v>163</v>
      </c>
      <c r="G147" s="4" t="s">
        <v>12259</v>
      </c>
      <c r="H147" s="4" t="s">
        <v>11828</v>
      </c>
      <c r="I147" s="4" t="s">
        <v>6</v>
      </c>
      <c r="J147" s="4" t="s">
        <v>476</v>
      </c>
      <c r="K147" s="4">
        <v>100</v>
      </c>
      <c r="L147" s="4" t="s">
        <v>27</v>
      </c>
      <c r="M147" s="4">
        <v>0</v>
      </c>
      <c r="N147" s="4">
        <v>0</v>
      </c>
      <c r="O147" s="4">
        <v>2</v>
      </c>
      <c r="P147" s="4">
        <v>0</v>
      </c>
      <c r="Q147" s="4">
        <v>0</v>
      </c>
      <c r="R147" s="4">
        <v>0</v>
      </c>
      <c r="S147" s="16">
        <v>1</v>
      </c>
      <c r="T147" s="16">
        <v>0</v>
      </c>
      <c r="U147" s="16"/>
      <c r="V147" s="16"/>
      <c r="W147" s="16"/>
      <c r="X147" s="16"/>
      <c r="Y147" s="16"/>
      <c r="Z147" s="16"/>
      <c r="AA147" s="16"/>
      <c r="AB147" s="28" t="str">
        <f>[1]UK!B$4361</f>
        <v>1.(c)</v>
      </c>
      <c r="AC147" s="31" t="str">
        <f>[1]UK!C$4361</f>
        <v>POWERGEN UK HOLDING COMPANY LIMITED</v>
      </c>
      <c r="AD147" s="31" t="str">
        <f>[1]UK!D$4361</f>
        <v>E.On UK Plc, Kingsnorth Power Station</v>
      </c>
      <c r="AE147" s="31">
        <f>[1]UK!E$4361</f>
        <v>32610</v>
      </c>
      <c r="AF147" s="31" t="str">
        <f>[1]UK!F$4361</f>
        <v>PO Box 15, Hoo</v>
      </c>
      <c r="AG147" s="31" t="str">
        <f>[1]UK!G$4361</f>
        <v>--</v>
      </c>
      <c r="AH147" s="31" t="str">
        <f>[1]UK!H$4361</f>
        <v>ROCHESTER</v>
      </c>
      <c r="AI147" s="31" t="str">
        <f>[1]UK!I$4361</f>
        <v>ME3 9LD</v>
      </c>
      <c r="AJ147" s="31">
        <f>[1]UK!J$4361</f>
        <v>9500</v>
      </c>
      <c r="AK147" s="31">
        <f>[1]UK!K$4361</f>
        <v>24900</v>
      </c>
      <c r="AL147" s="31">
        <f>[1]UK!L$4361</f>
        <v>622</v>
      </c>
      <c r="AM147" s="31">
        <f>[1]UK!M$4361</f>
        <v>6470</v>
      </c>
      <c r="AN147" s="42" t="s">
        <v>809</v>
      </c>
    </row>
    <row r="148" spans="1:41" s="31" customFormat="1">
      <c r="A148" s="4" t="s">
        <v>9801</v>
      </c>
      <c r="B148" s="4">
        <v>2012</v>
      </c>
      <c r="C148" s="4" t="s">
        <v>12260</v>
      </c>
      <c r="D148" s="4" t="s">
        <v>12261</v>
      </c>
      <c r="E148" s="16" t="s">
        <v>2097</v>
      </c>
      <c r="F148" s="4">
        <v>164</v>
      </c>
      <c r="G148" s="4" t="s">
        <v>12262</v>
      </c>
      <c r="H148" s="4" t="s">
        <v>11828</v>
      </c>
      <c r="I148" s="4" t="s">
        <v>6</v>
      </c>
      <c r="J148" s="4" t="s">
        <v>476</v>
      </c>
      <c r="K148" s="4">
        <v>100</v>
      </c>
      <c r="L148" s="4" t="s">
        <v>27</v>
      </c>
      <c r="M148" s="4">
        <v>0</v>
      </c>
      <c r="N148" s="4">
        <v>0</v>
      </c>
      <c r="O148" s="4">
        <v>2</v>
      </c>
      <c r="P148" s="4">
        <v>0</v>
      </c>
      <c r="Q148" s="4">
        <v>0</v>
      </c>
      <c r="R148" s="4">
        <v>0</v>
      </c>
      <c r="S148" s="16">
        <v>1</v>
      </c>
      <c r="T148" s="16">
        <v>0</v>
      </c>
      <c r="U148" s="16"/>
      <c r="V148" s="16"/>
      <c r="W148" s="16"/>
      <c r="X148" s="16"/>
      <c r="Y148" s="16"/>
      <c r="Z148" s="16"/>
      <c r="AA148" s="16"/>
      <c r="AB148" s="28" t="str">
        <f>[1]UK!B$4361</f>
        <v>1.(c)</v>
      </c>
      <c r="AC148" s="31" t="str">
        <f>[1]UK!C$4361</f>
        <v>POWERGEN UK HOLDING COMPANY LIMITED</v>
      </c>
      <c r="AD148" s="31" t="str">
        <f>[1]UK!D$4361</f>
        <v>E.On UK Plc, Kingsnorth Power Station</v>
      </c>
      <c r="AE148" s="31">
        <f>[1]UK!E$4361</f>
        <v>32610</v>
      </c>
      <c r="AF148" s="31" t="str">
        <f>[1]UK!F$4361</f>
        <v>PO Box 15, Hoo</v>
      </c>
      <c r="AG148" s="31" t="str">
        <f>[1]UK!G$4361</f>
        <v>--</v>
      </c>
      <c r="AH148" s="31" t="str">
        <f>[1]UK!H$4361</f>
        <v>ROCHESTER</v>
      </c>
      <c r="AI148" s="31" t="str">
        <f>[1]UK!I$4361</f>
        <v>ME3 9LD</v>
      </c>
      <c r="AJ148" s="31">
        <f>[1]UK!J$4361</f>
        <v>9500</v>
      </c>
      <c r="AK148" s="31">
        <f>[1]UK!K$4361</f>
        <v>24900</v>
      </c>
      <c r="AL148" s="31">
        <f>[1]UK!L$4361</f>
        <v>622</v>
      </c>
      <c r="AM148" s="31">
        <f>[1]UK!M$4361</f>
        <v>6470</v>
      </c>
      <c r="AN148" s="42" t="s">
        <v>809</v>
      </c>
    </row>
    <row r="149" spans="1:41" s="31" customFormat="1">
      <c r="A149" s="4" t="s">
        <v>9801</v>
      </c>
      <c r="B149" s="4">
        <v>2012</v>
      </c>
      <c r="C149" s="4" t="s">
        <v>12263</v>
      </c>
      <c r="D149" s="4" t="s">
        <v>12264</v>
      </c>
      <c r="E149" s="16" t="s">
        <v>2102</v>
      </c>
      <c r="F149" s="4">
        <v>165</v>
      </c>
      <c r="G149" s="4" t="s">
        <v>12265</v>
      </c>
      <c r="H149" s="4" t="s">
        <v>11828</v>
      </c>
      <c r="I149" s="4" t="s">
        <v>6</v>
      </c>
      <c r="J149" s="4" t="s">
        <v>476</v>
      </c>
      <c r="K149" s="4">
        <v>5500</v>
      </c>
      <c r="L149" s="4" t="s">
        <v>8</v>
      </c>
      <c r="M149" s="4">
        <v>0</v>
      </c>
      <c r="N149" s="4">
        <v>67290</v>
      </c>
      <c r="O149" s="4">
        <v>4</v>
      </c>
      <c r="P149" s="4">
        <v>0</v>
      </c>
      <c r="Q149" s="4">
        <v>0</v>
      </c>
      <c r="R149" s="4">
        <v>24800</v>
      </c>
      <c r="S149" s="16">
        <v>9498</v>
      </c>
      <c r="T149" s="16">
        <v>777</v>
      </c>
      <c r="U149" s="16"/>
      <c r="V149" s="16"/>
      <c r="W149" s="16"/>
      <c r="X149" s="16"/>
      <c r="Y149" s="16"/>
      <c r="Z149" s="16"/>
      <c r="AA149" s="16">
        <v>2012</v>
      </c>
      <c r="AB149" s="28" t="str">
        <f>[1]UK!B$4361</f>
        <v>1.(c)</v>
      </c>
      <c r="AC149" s="31" t="str">
        <f>[1]UK!C$4361</f>
        <v>POWERGEN UK HOLDING COMPANY LIMITED</v>
      </c>
      <c r="AD149" s="31" t="str">
        <f>[1]UK!D$4361</f>
        <v>E.On UK Plc, Kingsnorth Power Station</v>
      </c>
      <c r="AE149" s="31">
        <f>[1]UK!E$4361</f>
        <v>32610</v>
      </c>
      <c r="AF149" s="31" t="str">
        <f>[1]UK!F$4361</f>
        <v>PO Box 15, Hoo</v>
      </c>
      <c r="AG149" s="31" t="str">
        <f>[1]UK!G$4361</f>
        <v>--</v>
      </c>
      <c r="AH149" s="31" t="str">
        <f>[1]UK!H$4361</f>
        <v>ROCHESTER</v>
      </c>
      <c r="AI149" s="31" t="str">
        <f>[1]UK!I$4361</f>
        <v>ME3 9LD</v>
      </c>
      <c r="AJ149" s="31">
        <f>[1]UK!J$4361</f>
        <v>9500</v>
      </c>
      <c r="AK149" s="31">
        <f>[1]UK!K$4361</f>
        <v>24900</v>
      </c>
      <c r="AL149" s="31">
        <f>[1]UK!L$4361</f>
        <v>622</v>
      </c>
      <c r="AM149" s="31">
        <f>[1]UK!M$4361</f>
        <v>6470</v>
      </c>
      <c r="AN149" s="23" t="s">
        <v>809</v>
      </c>
      <c r="AO149" s="24"/>
    </row>
    <row r="150" spans="1:41" s="31" customFormat="1">
      <c r="A150" s="4" t="s">
        <v>9801</v>
      </c>
      <c r="B150" s="4">
        <v>2012</v>
      </c>
      <c r="C150" s="4" t="s">
        <v>12266</v>
      </c>
      <c r="D150" s="4" t="s">
        <v>12267</v>
      </c>
      <c r="E150" s="16" t="s">
        <v>2106</v>
      </c>
      <c r="F150" s="4">
        <v>166</v>
      </c>
      <c r="G150" s="4" t="s">
        <v>12268</v>
      </c>
      <c r="H150" s="4" t="s">
        <v>11828</v>
      </c>
      <c r="I150" s="4" t="s">
        <v>14</v>
      </c>
      <c r="J150" s="4" t="s">
        <v>15</v>
      </c>
      <c r="K150" s="4">
        <v>99</v>
      </c>
      <c r="L150" s="4" t="s">
        <v>27</v>
      </c>
      <c r="M150" s="4">
        <v>0</v>
      </c>
      <c r="N150" s="4">
        <v>0</v>
      </c>
      <c r="O150" s="4">
        <v>0.11899999999999999</v>
      </c>
      <c r="P150" s="4">
        <v>2536.8330000000001</v>
      </c>
      <c r="Q150" s="4">
        <v>0</v>
      </c>
      <c r="R150" s="4">
        <v>0.56999999999999995</v>
      </c>
      <c r="S150" s="16">
        <v>65.599999999999994</v>
      </c>
      <c r="T150" s="16">
        <v>2E-3</v>
      </c>
      <c r="U150" s="16"/>
      <c r="V150" s="16"/>
      <c r="W150" s="16"/>
      <c r="X150" s="16"/>
      <c r="Y150" s="16"/>
      <c r="Z150" s="16"/>
      <c r="AA150" s="16"/>
      <c r="AB150" s="41" t="str">
        <f>[1]UK!B$672</f>
        <v>1.(c)</v>
      </c>
      <c r="AC150" s="24" t="str">
        <f>[1]UK!C$672</f>
        <v>E.ON UK PLC</v>
      </c>
      <c r="AD150" s="24" t="str">
        <f>[1]UK!D$672</f>
        <v>E.ON UK CHP Limited, PORT OF LIVERPOOL CHP PLANT</v>
      </c>
      <c r="AE150" s="24">
        <f>[1]UK!E$672</f>
        <v>12979</v>
      </c>
      <c r="AF150" s="24" t="str">
        <f>[1]UK!F$672</f>
        <v>REGENT ROAD, BOOTLE</v>
      </c>
      <c r="AG150" s="24" t="str">
        <f>[1]UK!G$672</f>
        <v>--</v>
      </c>
      <c r="AH150" s="24" t="str">
        <f>[1]UK!H$672</f>
        <v>BOOTLE</v>
      </c>
      <c r="AI150" s="24" t="str">
        <f>[1]UK!I$672</f>
        <v>L20 1ED</v>
      </c>
      <c r="AJ150" s="24">
        <f>[1]UK!J$672</f>
        <v>0</v>
      </c>
      <c r="AK150" s="24">
        <f>[1]UK!K$672</f>
        <v>0</v>
      </c>
      <c r="AL150" s="24">
        <f>[1]UK!L$672</f>
        <v>0</v>
      </c>
      <c r="AM150" s="24">
        <f>[1]UK!M$672</f>
        <v>144</v>
      </c>
      <c r="AN150" s="23" t="s">
        <v>809</v>
      </c>
      <c r="AO150" s="24"/>
    </row>
    <row r="151" spans="1:41" s="31" customFormat="1">
      <c r="A151" s="4" t="s">
        <v>9801</v>
      </c>
      <c r="B151" s="4">
        <v>2012</v>
      </c>
      <c r="C151" s="4" t="s">
        <v>12269</v>
      </c>
      <c r="D151" s="4" t="s">
        <v>12270</v>
      </c>
      <c r="E151" s="16" t="s">
        <v>2111</v>
      </c>
      <c r="F151" s="4">
        <v>167</v>
      </c>
      <c r="G151" s="4" t="s">
        <v>12271</v>
      </c>
      <c r="H151" s="4" t="s">
        <v>11828</v>
      </c>
      <c r="I151" s="4" t="s">
        <v>6</v>
      </c>
      <c r="J151" s="4" t="s">
        <v>476</v>
      </c>
      <c r="K151" s="4">
        <v>5272</v>
      </c>
      <c r="L151" s="4" t="s">
        <v>8</v>
      </c>
      <c r="M151" s="4">
        <v>0</v>
      </c>
      <c r="N151" s="4">
        <v>108724.43</v>
      </c>
      <c r="O151" s="4">
        <v>10.752000000000001</v>
      </c>
      <c r="P151" s="4">
        <v>0</v>
      </c>
      <c r="Q151" s="4">
        <v>0</v>
      </c>
      <c r="R151" s="4">
        <v>13410.34</v>
      </c>
      <c r="S151" s="16">
        <v>16474.900000000001</v>
      </c>
      <c r="T151" s="16">
        <v>80.62</v>
      </c>
      <c r="U151" s="16"/>
      <c r="V151" s="16"/>
      <c r="W151" s="16"/>
      <c r="X151" s="16"/>
      <c r="Y151" s="16"/>
      <c r="Z151" s="16"/>
      <c r="AA151" s="16"/>
      <c r="AB151" s="28" t="str">
        <f>[1]UK!B$3897</f>
        <v>1.(c)</v>
      </c>
      <c r="AC151" s="31" t="str">
        <f>[1]UK!C$3897</f>
        <v>POWERGEN UK HOLDING COMPANY LIMITED</v>
      </c>
      <c r="AD151" s="31" t="str">
        <f>[1]UK!D$3897</f>
        <v>E.ON UK plc, Ratcliffe-on-Soar Power Station</v>
      </c>
      <c r="AE151" s="31">
        <f>[1]UK!E$3897</f>
        <v>12992</v>
      </c>
      <c r="AF151" s="31" t="str">
        <f>[1]UK!F$3897</f>
        <v>Ratcliffe on Soar Power Station, Ratcliffe-on-Soar</v>
      </c>
      <c r="AG151" s="31" t="str">
        <f>[1]UK!G$3897</f>
        <v>--</v>
      </c>
      <c r="AH151" s="31" t="str">
        <f>[1]UK!H$3897</f>
        <v>NOTTINGHAM</v>
      </c>
      <c r="AI151" s="31" t="str">
        <f>[1]UK!I$3897</f>
        <v>NG11 0EE</v>
      </c>
      <c r="AJ151" s="31">
        <f>[1]UK!J$3897</f>
        <v>16500</v>
      </c>
      <c r="AK151" s="31">
        <f>[1]UK!K$3897</f>
        <v>13500</v>
      </c>
      <c r="AL151" s="31">
        <f>[1]UK!L$3897</f>
        <v>72.600000000000009</v>
      </c>
      <c r="AM151" s="31">
        <f>[1]UK!M$3897</f>
        <v>10000</v>
      </c>
      <c r="AN151" s="42" t="s">
        <v>809</v>
      </c>
    </row>
    <row r="152" spans="1:41" s="31" customFormat="1">
      <c r="A152" s="4" t="s">
        <v>9801</v>
      </c>
      <c r="B152" s="4">
        <v>2012</v>
      </c>
      <c r="C152" s="4" t="s">
        <v>12272</v>
      </c>
      <c r="D152" s="4" t="s">
        <v>12273</v>
      </c>
      <c r="E152" s="16" t="s">
        <v>2116</v>
      </c>
      <c r="F152" s="4">
        <v>168</v>
      </c>
      <c r="G152" s="4" t="s">
        <v>12274</v>
      </c>
      <c r="H152" s="4" t="s">
        <v>11828</v>
      </c>
      <c r="I152" s="4" t="s">
        <v>14</v>
      </c>
      <c r="J152" s="4" t="s">
        <v>470</v>
      </c>
      <c r="K152" s="4">
        <v>122</v>
      </c>
      <c r="L152" s="4" t="s">
        <v>27</v>
      </c>
      <c r="M152" s="4">
        <v>0</v>
      </c>
      <c r="N152" s="4">
        <v>0</v>
      </c>
      <c r="O152" s="4">
        <v>0</v>
      </c>
      <c r="P152" s="4">
        <v>275</v>
      </c>
      <c r="Q152" s="4">
        <v>0</v>
      </c>
      <c r="R152" s="4">
        <v>0</v>
      </c>
      <c r="S152" s="16">
        <v>7</v>
      </c>
      <c r="T152" s="16">
        <v>0</v>
      </c>
      <c r="U152" s="16"/>
      <c r="V152" s="16"/>
      <c r="W152" s="16"/>
      <c r="X152" s="16"/>
      <c r="Y152" s="16"/>
      <c r="Z152" s="16"/>
      <c r="AA152" s="16"/>
      <c r="AB152" s="28" t="str">
        <f>[1]UK!B$4504</f>
        <v>1.(c)</v>
      </c>
      <c r="AC152" s="31" t="str">
        <f>[1]UK!C$4504</f>
        <v>E.ON UK PLC</v>
      </c>
      <c r="AD152" s="31" t="str">
        <f>[1]UK!D$4504</f>
        <v>E.ON UK Cogeneration, Sandbach Power Installation</v>
      </c>
      <c r="AE152" s="31">
        <f>[1]UK!E$4504</f>
        <v>12982</v>
      </c>
      <c r="AF152" s="31" t="str">
        <f>[1]UK!F$4504</f>
        <v>Booth Lane, Sandbach</v>
      </c>
      <c r="AG152" s="31" t="str">
        <f>[1]UK!G$4504</f>
        <v>--</v>
      </c>
      <c r="AH152" s="31" t="str">
        <f>[1]UK!H$4504</f>
        <v>Sandbach</v>
      </c>
      <c r="AI152" s="31" t="str">
        <f>[1]UK!I$4504</f>
        <v>CW11 3PZ</v>
      </c>
      <c r="AJ152" s="31">
        <f>[1]UK!J$4504</f>
        <v>0</v>
      </c>
      <c r="AK152" s="31">
        <f>[1]UK!K$4504</f>
        <v>0</v>
      </c>
      <c r="AL152" s="31">
        <f>[1]UK!L$4504</f>
        <v>0</v>
      </c>
      <c r="AM152" s="31">
        <f>[1]UK!M$4504</f>
        <v>0</v>
      </c>
      <c r="AN152" s="42" t="s">
        <v>810</v>
      </c>
    </row>
    <row r="153" spans="1:41" s="31" customFormat="1">
      <c r="A153" s="4" t="s">
        <v>9801</v>
      </c>
      <c r="B153" s="4">
        <v>2012</v>
      </c>
      <c r="C153" s="4" t="s">
        <v>12275</v>
      </c>
      <c r="D153" s="4" t="s">
        <v>12276</v>
      </c>
      <c r="E153" s="16" t="s">
        <v>2121</v>
      </c>
      <c r="F153" s="4">
        <v>169</v>
      </c>
      <c r="G153" s="4" t="s">
        <v>12277</v>
      </c>
      <c r="H153" s="4" t="s">
        <v>11828</v>
      </c>
      <c r="I153" s="4" t="s">
        <v>14</v>
      </c>
      <c r="J153" s="4" t="s">
        <v>15</v>
      </c>
      <c r="K153" s="4">
        <v>1504</v>
      </c>
      <c r="L153" s="4" t="s">
        <v>27</v>
      </c>
      <c r="M153" s="4">
        <v>0</v>
      </c>
      <c r="N153" s="4">
        <v>0</v>
      </c>
      <c r="O153" s="4">
        <v>0</v>
      </c>
      <c r="P153" s="4">
        <v>12428</v>
      </c>
      <c r="Q153" s="4">
        <v>0</v>
      </c>
      <c r="R153" s="4">
        <v>40</v>
      </c>
      <c r="S153" s="16">
        <v>315</v>
      </c>
      <c r="T153" s="16">
        <v>12</v>
      </c>
      <c r="U153" s="16"/>
      <c r="V153" s="16"/>
      <c r="W153" s="16"/>
      <c r="X153" s="16"/>
      <c r="Y153" s="16"/>
      <c r="Z153" s="16"/>
      <c r="AA153" s="16"/>
      <c r="AB153" s="28" t="str">
        <f>[1]UK!B$3838</f>
        <v>1.(c)</v>
      </c>
      <c r="AC153" s="31" t="str">
        <f>[1]UK!C$3838</f>
        <v>E.ON UK PLC</v>
      </c>
      <c r="AD153" s="31" t="str">
        <f>[1]UK!D$3838</f>
        <v>E. ON UK CHP Ltd, Winnington Sodium Carbonate Manufacturing Site</v>
      </c>
      <c r="AE153" s="31">
        <f>[1]UK!E$3838</f>
        <v>12981</v>
      </c>
      <c r="AF153" s="31" t="str">
        <f>[1]UK!F$3838</f>
        <v>WINNINGTON LANE</v>
      </c>
      <c r="AG153" s="31" t="str">
        <f>[1]UK!G$3838</f>
        <v>--</v>
      </c>
      <c r="AH153" s="31" t="str">
        <f>[1]UK!H$3838</f>
        <v>NORTHWICH</v>
      </c>
      <c r="AI153" s="31" t="str">
        <f>[1]UK!I$3838</f>
        <v>CW8 4GX</v>
      </c>
      <c r="AJ153" s="31">
        <f>[1]UK!J$3838</f>
        <v>315</v>
      </c>
      <c r="AK153" s="31">
        <f>[1]UK!K$3838</f>
        <v>0</v>
      </c>
      <c r="AL153" s="31">
        <f>[1]UK!L$3838</f>
        <v>0</v>
      </c>
      <c r="AM153" s="31">
        <f>[1]UK!M$3838</f>
        <v>0</v>
      </c>
      <c r="AN153" s="42" t="s">
        <v>809</v>
      </c>
    </row>
    <row r="154" spans="1:41" s="31" customFormat="1">
      <c r="A154" s="4" t="s">
        <v>9801</v>
      </c>
      <c r="B154" s="4">
        <v>2012</v>
      </c>
      <c r="C154" s="4" t="s">
        <v>12278</v>
      </c>
      <c r="D154" s="4" t="s">
        <v>12279</v>
      </c>
      <c r="E154" s="16" t="s">
        <v>2126</v>
      </c>
      <c r="F154" s="4">
        <v>170</v>
      </c>
      <c r="G154" s="4" t="s">
        <v>12280</v>
      </c>
      <c r="H154" s="4" t="s">
        <v>11828</v>
      </c>
      <c r="I154" s="4" t="s">
        <v>6</v>
      </c>
      <c r="J154" s="4" t="s">
        <v>476</v>
      </c>
      <c r="K154" s="4">
        <v>560</v>
      </c>
      <c r="L154" s="4" t="s">
        <v>27</v>
      </c>
      <c r="M154" s="4">
        <v>0</v>
      </c>
      <c r="N154" s="4">
        <v>0</v>
      </c>
      <c r="O154" s="4">
        <v>34.9</v>
      </c>
      <c r="P154" s="4">
        <v>0</v>
      </c>
      <c r="Q154" s="4">
        <v>2.5600000000000002E-3</v>
      </c>
      <c r="R154" s="4">
        <v>1.6</v>
      </c>
      <c r="S154" s="16">
        <v>14.1</v>
      </c>
      <c r="T154" s="16">
        <v>0</v>
      </c>
      <c r="U154" s="16"/>
      <c r="V154" s="16"/>
      <c r="W154" s="16"/>
      <c r="X154" s="16"/>
      <c r="Y154" s="16"/>
      <c r="Z154" s="16"/>
      <c r="AA154" s="16"/>
      <c r="AB154" s="28" t="str">
        <f>[1]UK!B$3201</f>
        <v>1.(c)</v>
      </c>
      <c r="AC154" s="31" t="str">
        <f>[1]UK!C$3201</f>
        <v>POWERGEN UK HOLDING COMPANY LIMITED</v>
      </c>
      <c r="AD154" s="31" t="str">
        <f>[1]UK!D$3201</f>
        <v>E.On UK Plc, Taylors Lane Power Station</v>
      </c>
      <c r="AE154" s="31">
        <f>[1]UK!E$3201</f>
        <v>32108</v>
      </c>
      <c r="AF154" s="31" t="str">
        <f>[1]UK!F$3201</f>
        <v>Brentfield Road</v>
      </c>
      <c r="AG154" s="31" t="str">
        <f>[1]UK!G$3201</f>
        <v>--</v>
      </c>
      <c r="AH154" s="31" t="str">
        <f>[1]UK!H$3201</f>
        <v>London</v>
      </c>
      <c r="AI154" s="31" t="str">
        <f>[1]UK!I$3201</f>
        <v>NW10 9BU</v>
      </c>
      <c r="AJ154" s="31">
        <f>[1]UK!J$3201</f>
        <v>0</v>
      </c>
      <c r="AK154" s="31">
        <f>[1]UK!K$3201</f>
        <v>0</v>
      </c>
      <c r="AL154" s="31">
        <f>[1]UK!L$3201</f>
        <v>0</v>
      </c>
      <c r="AM154" s="31">
        <f>[1]UK!M$3201</f>
        <v>0</v>
      </c>
      <c r="AN154" s="42" t="s">
        <v>809</v>
      </c>
    </row>
    <row r="155" spans="1:41" s="67" customFormat="1">
      <c r="A155" s="1" t="s">
        <v>9801</v>
      </c>
      <c r="B155" s="1">
        <v>2012</v>
      </c>
      <c r="C155" s="1" t="s">
        <v>12281</v>
      </c>
      <c r="D155" s="1" t="s">
        <v>12282</v>
      </c>
      <c r="E155" s="3" t="s">
        <v>2131</v>
      </c>
      <c r="F155" s="1">
        <v>171</v>
      </c>
      <c r="G155" s="1" t="s">
        <v>12283</v>
      </c>
      <c r="H155" s="1" t="s">
        <v>11828</v>
      </c>
      <c r="I155" s="1" t="s">
        <v>6</v>
      </c>
      <c r="J155" s="1" t="s">
        <v>15</v>
      </c>
      <c r="K155" s="1">
        <v>229</v>
      </c>
      <c r="L155" s="1" t="s">
        <v>27</v>
      </c>
      <c r="M155" s="1">
        <v>0</v>
      </c>
      <c r="N155" s="1">
        <v>0</v>
      </c>
      <c r="O155" s="1">
        <v>14</v>
      </c>
      <c r="P155" s="1">
        <v>3332</v>
      </c>
      <c r="Q155" s="1">
        <v>0</v>
      </c>
      <c r="R155" s="1">
        <v>0.81499999999999995</v>
      </c>
      <c r="S155" s="3">
        <v>168.2</v>
      </c>
      <c r="T155" s="3">
        <v>2.2000000000000002</v>
      </c>
      <c r="U155" s="3"/>
      <c r="V155" s="3"/>
      <c r="W155" s="3"/>
      <c r="X155" s="3"/>
      <c r="Y155" s="3"/>
      <c r="Z155" s="3"/>
      <c r="AA155" s="3"/>
      <c r="AB155" s="95"/>
      <c r="AN155" s="98"/>
    </row>
    <row r="156" spans="1:41" s="67" customFormat="1">
      <c r="A156" s="1" t="s">
        <v>9801</v>
      </c>
      <c r="B156" s="1">
        <v>2012</v>
      </c>
      <c r="C156" s="1" t="s">
        <v>12284</v>
      </c>
      <c r="D156" s="1" t="s">
        <v>12285</v>
      </c>
      <c r="E156" s="3" t="s">
        <v>2135</v>
      </c>
      <c r="F156" s="1">
        <v>172</v>
      </c>
      <c r="G156" s="1" t="s">
        <v>12286</v>
      </c>
      <c r="H156" s="1" t="s">
        <v>11828</v>
      </c>
      <c r="I156" s="1" t="s">
        <v>6</v>
      </c>
      <c r="J156" s="1" t="s">
        <v>476</v>
      </c>
      <c r="K156" s="1">
        <v>161</v>
      </c>
      <c r="L156" s="1" t="s">
        <v>8</v>
      </c>
      <c r="M156" s="1">
        <v>0</v>
      </c>
      <c r="N156" s="1">
        <v>0</v>
      </c>
      <c r="O156" s="1">
        <v>0</v>
      </c>
      <c r="P156" s="1">
        <v>8</v>
      </c>
      <c r="Q156" s="1">
        <v>0</v>
      </c>
      <c r="R156" s="1">
        <v>0</v>
      </c>
      <c r="S156" s="3">
        <v>0.6</v>
      </c>
      <c r="T156" s="3">
        <v>0</v>
      </c>
      <c r="U156" s="3"/>
      <c r="V156" s="3"/>
      <c r="W156" s="3"/>
      <c r="X156" s="3"/>
      <c r="Y156" s="3"/>
      <c r="Z156" s="3"/>
      <c r="AA156" s="3"/>
      <c r="AB156" s="95"/>
      <c r="AN156" s="98"/>
    </row>
    <row r="157" spans="1:41" s="31" customFormat="1">
      <c r="A157" s="4" t="s">
        <v>9801</v>
      </c>
      <c r="B157" s="4">
        <v>2012</v>
      </c>
      <c r="C157" s="4" t="s">
        <v>12287</v>
      </c>
      <c r="D157" s="4" t="s">
        <v>12288</v>
      </c>
      <c r="E157" s="16" t="s">
        <v>2139</v>
      </c>
      <c r="F157" s="4">
        <v>173</v>
      </c>
      <c r="G157" s="4" t="s">
        <v>12289</v>
      </c>
      <c r="H157" s="4" t="s">
        <v>11828</v>
      </c>
      <c r="I157" s="4" t="s">
        <v>6</v>
      </c>
      <c r="J157" s="4" t="s">
        <v>476</v>
      </c>
      <c r="K157" s="4">
        <v>5264</v>
      </c>
      <c r="L157" s="4" t="s">
        <v>8</v>
      </c>
      <c r="M157" s="4">
        <v>1564</v>
      </c>
      <c r="N157" s="4">
        <v>106833</v>
      </c>
      <c r="O157" s="4">
        <v>620</v>
      </c>
      <c r="P157" s="4">
        <v>0</v>
      </c>
      <c r="Q157" s="4">
        <v>0</v>
      </c>
      <c r="R157" s="4">
        <v>6680</v>
      </c>
      <c r="S157" s="16">
        <v>20555</v>
      </c>
      <c r="T157" s="16">
        <v>1105</v>
      </c>
      <c r="U157" s="16"/>
      <c r="V157" s="16"/>
      <c r="W157" s="16"/>
      <c r="X157" s="16"/>
      <c r="Y157" s="16"/>
      <c r="Z157" s="16"/>
      <c r="AA157" s="16"/>
      <c r="AB157" s="28" t="str">
        <f>[1]UK!B$4324</f>
        <v>5.(d)</v>
      </c>
      <c r="AC157" s="31" t="str">
        <f>[1]UK!C$4324</f>
        <v>EDF ENERGY (UK) LIMITED</v>
      </c>
      <c r="AD157" s="31" t="str">
        <f>[1]UK!D$4324</f>
        <v>EDF Energy (Cottam Power) Ltd, Cottam Ash Lagoons</v>
      </c>
      <c r="AE157" s="31">
        <f>[1]UK!E$4324</f>
        <v>12999</v>
      </c>
      <c r="AF157" s="31" t="str">
        <f>[1]UK!F$4324</f>
        <v>PO Box 4</v>
      </c>
      <c r="AG157" s="31" t="str">
        <f>[1]UK!G$4324</f>
        <v>--</v>
      </c>
      <c r="AH157" s="31" t="str">
        <f>[1]UK!H$4324</f>
        <v>RETFORD</v>
      </c>
      <c r="AI157" s="31" t="str">
        <f>[1]UK!I$4324</f>
        <v>DN22 0EU</v>
      </c>
      <c r="AJ157" s="31">
        <f>[1]UK!J$4324</f>
        <v>20600</v>
      </c>
      <c r="AK157" s="31">
        <f>[1]UK!K$4324</f>
        <v>6790</v>
      </c>
      <c r="AL157" s="31">
        <f>[1]UK!L$4324</f>
        <v>995</v>
      </c>
      <c r="AM157" s="31">
        <f>[1]UK!M$4324</f>
        <v>9890</v>
      </c>
      <c r="AN157" s="42" t="s">
        <v>809</v>
      </c>
    </row>
    <row r="158" spans="1:41" s="31" customFormat="1">
      <c r="A158" s="4" t="s">
        <v>9801</v>
      </c>
      <c r="B158" s="4">
        <v>2012</v>
      </c>
      <c r="C158" s="4" t="s">
        <v>12290</v>
      </c>
      <c r="D158" s="4" t="s">
        <v>12291</v>
      </c>
      <c r="E158" s="16" t="s">
        <v>2144</v>
      </c>
      <c r="F158" s="4">
        <v>174</v>
      </c>
      <c r="G158" s="4" t="s">
        <v>12292</v>
      </c>
      <c r="H158" s="4" t="s">
        <v>11828</v>
      </c>
      <c r="I158" s="4" t="s">
        <v>34</v>
      </c>
      <c r="J158" s="4" t="s">
        <v>476</v>
      </c>
      <c r="K158" s="4">
        <v>726</v>
      </c>
      <c r="L158" s="4" t="s">
        <v>27</v>
      </c>
      <c r="M158" s="4">
        <v>0</v>
      </c>
      <c r="N158" s="4">
        <v>0</v>
      </c>
      <c r="O158" s="4">
        <v>0</v>
      </c>
      <c r="P158" s="4">
        <v>0</v>
      </c>
      <c r="Q158" s="4">
        <v>0</v>
      </c>
      <c r="R158" s="4">
        <v>0</v>
      </c>
      <c r="S158" s="16">
        <v>0</v>
      </c>
      <c r="T158" s="16">
        <v>0</v>
      </c>
      <c r="U158" s="16"/>
      <c r="V158" s="16"/>
      <c r="W158" s="16"/>
      <c r="X158" s="16"/>
      <c r="Y158" s="16"/>
      <c r="Z158" s="16"/>
      <c r="AA158" s="16"/>
      <c r="AB158" s="28" t="str">
        <f>[1]UK!B$4328</f>
        <v>1.(c)</v>
      </c>
      <c r="AC158" s="31" t="str">
        <f>[1]UK!C$4328</f>
        <v>EDF ENERGY (UK) LIMITED</v>
      </c>
      <c r="AD158" s="31" t="str">
        <f>[1]UK!D$4328</f>
        <v>West Burton Power Station</v>
      </c>
      <c r="AE158" s="31">
        <f>[1]UK!E$4328</f>
        <v>13640</v>
      </c>
      <c r="AF158" s="31" t="str">
        <f>[1]UK!F$4328</f>
        <v>West Burton Power Station, West Burton</v>
      </c>
      <c r="AG158" s="31" t="str">
        <f>[1]UK!G$4328</f>
        <v>--</v>
      </c>
      <c r="AH158" s="31" t="str">
        <f>[1]UK!H$4328</f>
        <v>RETFORD</v>
      </c>
      <c r="AI158" s="31" t="str">
        <f>[1]UK!I$4328</f>
        <v>DN22 9BL</v>
      </c>
      <c r="AJ158" s="31">
        <f>[1]UK!J$4328</f>
        <v>18000</v>
      </c>
      <c r="AK158" s="31">
        <f>[1]UK!K$4328</f>
        <v>8320</v>
      </c>
      <c r="AL158" s="31">
        <f>[1]UK!L$4328</f>
        <v>284</v>
      </c>
      <c r="AM158" s="31">
        <f>[1]UK!M$4328</f>
        <v>10800</v>
      </c>
      <c r="AN158" s="42" t="s">
        <v>809</v>
      </c>
    </row>
    <row r="159" spans="1:41" s="31" customFormat="1">
      <c r="A159" s="4" t="s">
        <v>9801</v>
      </c>
      <c r="B159" s="4">
        <v>2012</v>
      </c>
      <c r="C159" s="4" t="s">
        <v>12293</v>
      </c>
      <c r="D159" s="4" t="s">
        <v>12294</v>
      </c>
      <c r="E159" s="16" t="s">
        <v>2149</v>
      </c>
      <c r="F159" s="4">
        <v>175</v>
      </c>
      <c r="G159" s="4" t="s">
        <v>12292</v>
      </c>
      <c r="H159" s="4" t="s">
        <v>11828</v>
      </c>
      <c r="I159" s="4" t="s">
        <v>34</v>
      </c>
      <c r="J159" s="4" t="s">
        <v>476</v>
      </c>
      <c r="K159" s="4">
        <v>726</v>
      </c>
      <c r="L159" s="4" t="s">
        <v>27</v>
      </c>
      <c r="M159" s="4">
        <v>0</v>
      </c>
      <c r="N159" s="4">
        <v>0</v>
      </c>
      <c r="O159" s="4">
        <v>0</v>
      </c>
      <c r="P159" s="4">
        <v>0</v>
      </c>
      <c r="Q159" s="4">
        <v>0</v>
      </c>
      <c r="R159" s="4">
        <v>0</v>
      </c>
      <c r="S159" s="16">
        <v>0</v>
      </c>
      <c r="T159" s="16">
        <v>0</v>
      </c>
      <c r="U159" s="16"/>
      <c r="V159" s="16"/>
      <c r="W159" s="16"/>
      <c r="X159" s="16"/>
      <c r="Y159" s="16"/>
      <c r="Z159" s="16"/>
      <c r="AA159" s="16"/>
      <c r="AB159" s="28" t="str">
        <f>[1]UK!B$4328</f>
        <v>1.(c)</v>
      </c>
      <c r="AC159" s="31" t="str">
        <f>[1]UK!C$4328</f>
        <v>EDF ENERGY (UK) LIMITED</v>
      </c>
      <c r="AD159" s="31" t="str">
        <f>[1]UK!D$4328</f>
        <v>West Burton Power Station</v>
      </c>
      <c r="AE159" s="31">
        <f>[1]UK!E$4328</f>
        <v>13640</v>
      </c>
      <c r="AF159" s="31" t="str">
        <f>[1]UK!F$4328</f>
        <v>West Burton Power Station, West Burton</v>
      </c>
      <c r="AG159" s="31" t="str">
        <f>[1]UK!G$4328</f>
        <v>--</v>
      </c>
      <c r="AH159" s="31" t="str">
        <f>[1]UK!H$4328</f>
        <v>RETFORD</v>
      </c>
      <c r="AI159" s="31" t="str">
        <f>[1]UK!I$4328</f>
        <v>DN22 9BL</v>
      </c>
      <c r="AJ159" s="31">
        <f>[1]UK!J$4328</f>
        <v>18000</v>
      </c>
      <c r="AK159" s="31">
        <f>[1]UK!K$4328</f>
        <v>8320</v>
      </c>
      <c r="AL159" s="31">
        <f>[1]UK!L$4328</f>
        <v>284</v>
      </c>
      <c r="AM159" s="31">
        <f>[1]UK!M$4328</f>
        <v>10800</v>
      </c>
      <c r="AN159" s="42" t="s">
        <v>809</v>
      </c>
    </row>
    <row r="160" spans="1:41" s="31" customFormat="1">
      <c r="A160" s="4" t="s">
        <v>9801</v>
      </c>
      <c r="B160" s="4">
        <v>2012</v>
      </c>
      <c r="C160" s="4" t="s">
        <v>12295</v>
      </c>
      <c r="D160" s="4" t="s">
        <v>12296</v>
      </c>
      <c r="E160" s="16" t="s">
        <v>2154</v>
      </c>
      <c r="F160" s="4">
        <v>176</v>
      </c>
      <c r="G160" s="4" t="s">
        <v>12292</v>
      </c>
      <c r="H160" s="4" t="s">
        <v>11828</v>
      </c>
      <c r="I160" s="4" t="s">
        <v>34</v>
      </c>
      <c r="J160" s="4" t="s">
        <v>476</v>
      </c>
      <c r="K160" s="4">
        <v>726</v>
      </c>
      <c r="L160" s="4" t="s">
        <v>27</v>
      </c>
      <c r="M160" s="4">
        <v>0</v>
      </c>
      <c r="N160" s="4">
        <v>0</v>
      </c>
      <c r="O160" s="4">
        <v>0</v>
      </c>
      <c r="P160" s="4">
        <v>0</v>
      </c>
      <c r="Q160" s="4">
        <v>0</v>
      </c>
      <c r="R160" s="4">
        <v>0</v>
      </c>
      <c r="S160" s="16">
        <v>0</v>
      </c>
      <c r="T160" s="16">
        <v>0</v>
      </c>
      <c r="U160" s="16"/>
      <c r="V160" s="16"/>
      <c r="W160" s="16"/>
      <c r="X160" s="16"/>
      <c r="Y160" s="16"/>
      <c r="Z160" s="16"/>
      <c r="AA160" s="16"/>
      <c r="AB160" s="28" t="str">
        <f>[1]UK!B$4328</f>
        <v>1.(c)</v>
      </c>
      <c r="AC160" s="31" t="str">
        <f>[1]UK!C$4328</f>
        <v>EDF ENERGY (UK) LIMITED</v>
      </c>
      <c r="AD160" s="31" t="str">
        <f>[1]UK!D$4328</f>
        <v>West Burton Power Station</v>
      </c>
      <c r="AE160" s="31">
        <f>[1]UK!E$4328</f>
        <v>13640</v>
      </c>
      <c r="AF160" s="31" t="str">
        <f>[1]UK!F$4328</f>
        <v>West Burton Power Station, West Burton</v>
      </c>
      <c r="AG160" s="31" t="str">
        <f>[1]UK!G$4328</f>
        <v>--</v>
      </c>
      <c r="AH160" s="31" t="str">
        <f>[1]UK!H$4328</f>
        <v>RETFORD</v>
      </c>
      <c r="AI160" s="31" t="str">
        <f>[1]UK!I$4328</f>
        <v>DN22 9BL</v>
      </c>
      <c r="AJ160" s="31">
        <f>[1]UK!J$4328</f>
        <v>18000</v>
      </c>
      <c r="AK160" s="31">
        <f>[1]UK!K$4328</f>
        <v>8320</v>
      </c>
      <c r="AL160" s="31">
        <f>[1]UK!L$4328</f>
        <v>284</v>
      </c>
      <c r="AM160" s="31">
        <f>[1]UK!M$4328</f>
        <v>10800</v>
      </c>
      <c r="AN160" s="42" t="s">
        <v>809</v>
      </c>
    </row>
    <row r="161" spans="1:41" s="67" customFormat="1">
      <c r="A161" s="1" t="s">
        <v>9801</v>
      </c>
      <c r="B161" s="1">
        <v>2012</v>
      </c>
      <c r="C161" s="1" t="s">
        <v>12297</v>
      </c>
      <c r="D161" s="1" t="s">
        <v>12298</v>
      </c>
      <c r="E161" s="3" t="s">
        <v>2158</v>
      </c>
      <c r="F161" s="1">
        <v>177</v>
      </c>
      <c r="G161" s="1" t="s">
        <v>12299</v>
      </c>
      <c r="H161" s="1" t="s">
        <v>11828</v>
      </c>
      <c r="I161" s="1" t="s">
        <v>6</v>
      </c>
      <c r="J161" s="1" t="s">
        <v>470</v>
      </c>
      <c r="K161" s="1">
        <v>122</v>
      </c>
      <c r="L161" s="1" t="s">
        <v>27</v>
      </c>
      <c r="M161" s="1">
        <v>0</v>
      </c>
      <c r="N161" s="1">
        <v>0</v>
      </c>
      <c r="O161" s="1">
        <v>0</v>
      </c>
      <c r="P161" s="1">
        <v>16</v>
      </c>
      <c r="Q161" s="1">
        <v>0</v>
      </c>
      <c r="R161" s="1">
        <v>0</v>
      </c>
      <c r="S161" s="3">
        <v>1</v>
      </c>
      <c r="T161" s="3">
        <v>0</v>
      </c>
      <c r="U161" s="3"/>
      <c r="V161" s="3"/>
      <c r="W161" s="3"/>
      <c r="X161" s="3"/>
      <c r="Y161" s="3"/>
      <c r="Z161" s="3"/>
      <c r="AA161" s="3"/>
      <c r="AB161" s="95"/>
      <c r="AN161" s="98"/>
    </row>
    <row r="162" spans="1:41" s="67" customFormat="1">
      <c r="A162" s="1" t="s">
        <v>9801</v>
      </c>
      <c r="B162" s="1">
        <v>2012</v>
      </c>
      <c r="C162" s="1" t="s">
        <v>12300</v>
      </c>
      <c r="D162" s="1" t="s">
        <v>12301</v>
      </c>
      <c r="E162" s="3" t="s">
        <v>2163</v>
      </c>
      <c r="F162" s="1">
        <v>178</v>
      </c>
      <c r="G162" s="1" t="s">
        <v>12302</v>
      </c>
      <c r="H162" s="1" t="s">
        <v>11828</v>
      </c>
      <c r="I162" s="1" t="s">
        <v>6</v>
      </c>
      <c r="J162" s="1" t="s">
        <v>470</v>
      </c>
      <c r="K162" s="1">
        <v>122</v>
      </c>
      <c r="L162" s="1" t="s">
        <v>27</v>
      </c>
      <c r="M162" s="1">
        <v>0</v>
      </c>
      <c r="N162" s="1">
        <v>0</v>
      </c>
      <c r="O162" s="1">
        <v>0</v>
      </c>
      <c r="P162" s="1">
        <v>11</v>
      </c>
      <c r="Q162" s="1">
        <v>0</v>
      </c>
      <c r="R162" s="1">
        <v>0</v>
      </c>
      <c r="S162" s="3">
        <v>1</v>
      </c>
      <c r="T162" s="3">
        <v>0</v>
      </c>
      <c r="U162" s="3"/>
      <c r="V162" s="3"/>
      <c r="W162" s="3"/>
      <c r="X162" s="3"/>
      <c r="Y162" s="3"/>
      <c r="Z162" s="3"/>
      <c r="AA162" s="3"/>
      <c r="AB162" s="95"/>
      <c r="AN162" s="98"/>
    </row>
    <row r="163" spans="1:41" s="67" customFormat="1">
      <c r="A163" s="1" t="s">
        <v>9801</v>
      </c>
      <c r="B163" s="1">
        <v>2012</v>
      </c>
      <c r="C163" s="1" t="s">
        <v>12303</v>
      </c>
      <c r="D163" s="1" t="s">
        <v>12304</v>
      </c>
      <c r="E163" s="3" t="s">
        <v>2168</v>
      </c>
      <c r="F163" s="1">
        <v>179</v>
      </c>
      <c r="G163" s="1" t="s">
        <v>12305</v>
      </c>
      <c r="H163" s="1" t="s">
        <v>11828</v>
      </c>
      <c r="I163" s="1" t="s">
        <v>6</v>
      </c>
      <c r="J163" s="1" t="s">
        <v>470</v>
      </c>
      <c r="K163" s="1">
        <v>61</v>
      </c>
      <c r="L163" s="1" t="s">
        <v>27</v>
      </c>
      <c r="M163" s="1">
        <v>0</v>
      </c>
      <c r="N163" s="1">
        <v>0</v>
      </c>
      <c r="O163" s="1">
        <v>0</v>
      </c>
      <c r="P163" s="1">
        <v>5</v>
      </c>
      <c r="Q163" s="1">
        <v>0</v>
      </c>
      <c r="R163" s="1">
        <v>0</v>
      </c>
      <c r="S163" s="3">
        <v>1</v>
      </c>
      <c r="T163" s="3">
        <v>0</v>
      </c>
      <c r="U163" s="3"/>
      <c r="V163" s="3"/>
      <c r="W163" s="3"/>
      <c r="X163" s="3"/>
      <c r="Y163" s="3"/>
      <c r="Z163" s="3"/>
      <c r="AA163" s="3"/>
      <c r="AB163" s="95"/>
      <c r="AN163" s="98"/>
    </row>
    <row r="164" spans="1:41" s="67" customFormat="1">
      <c r="A164" s="1" t="s">
        <v>9801</v>
      </c>
      <c r="B164" s="1">
        <v>2012</v>
      </c>
      <c r="C164" s="1" t="s">
        <v>12306</v>
      </c>
      <c r="D164" s="1" t="s">
        <v>12307</v>
      </c>
      <c r="E164" s="3" t="s">
        <v>2172</v>
      </c>
      <c r="F164" s="1">
        <v>180</v>
      </c>
      <c r="G164" s="1" t="s">
        <v>12308</v>
      </c>
      <c r="H164" s="1" t="s">
        <v>11828</v>
      </c>
      <c r="I164" s="1" t="s">
        <v>6</v>
      </c>
      <c r="J164" s="1" t="s">
        <v>470</v>
      </c>
      <c r="K164" s="1">
        <v>122</v>
      </c>
      <c r="L164" s="1" t="s">
        <v>27</v>
      </c>
      <c r="M164" s="1">
        <v>0</v>
      </c>
      <c r="N164" s="1">
        <v>0</v>
      </c>
      <c r="O164" s="1">
        <v>0</v>
      </c>
      <c r="P164" s="1">
        <v>14</v>
      </c>
      <c r="Q164" s="1">
        <v>0</v>
      </c>
      <c r="R164" s="1">
        <v>0</v>
      </c>
      <c r="S164" s="3">
        <v>1</v>
      </c>
      <c r="T164" s="3">
        <v>0</v>
      </c>
      <c r="U164" s="3"/>
      <c r="V164" s="3"/>
      <c r="W164" s="3"/>
      <c r="X164" s="3"/>
      <c r="Y164" s="3"/>
      <c r="Z164" s="3"/>
      <c r="AA164" s="3"/>
      <c r="AB164" s="95"/>
      <c r="AN164" s="98"/>
    </row>
    <row r="165" spans="1:41" s="31" customFormat="1">
      <c r="A165" s="4" t="s">
        <v>9801</v>
      </c>
      <c r="B165" s="4">
        <v>2012</v>
      </c>
      <c r="C165" s="4" t="s">
        <v>12309</v>
      </c>
      <c r="D165" s="4" t="s">
        <v>12310</v>
      </c>
      <c r="E165" s="16" t="s">
        <v>2176</v>
      </c>
      <c r="F165" s="4">
        <v>181</v>
      </c>
      <c r="G165" s="4" t="s">
        <v>12311</v>
      </c>
      <c r="H165" s="4" t="s">
        <v>11828</v>
      </c>
      <c r="I165" s="4" t="s">
        <v>14</v>
      </c>
      <c r="J165" s="4" t="s">
        <v>476</v>
      </c>
      <c r="K165" s="4">
        <v>743</v>
      </c>
      <c r="L165" s="4" t="s">
        <v>27</v>
      </c>
      <c r="M165" s="4">
        <v>0</v>
      </c>
      <c r="N165" s="4">
        <v>0</v>
      </c>
      <c r="O165" s="4">
        <v>0</v>
      </c>
      <c r="P165" s="4">
        <v>5243.2870000000003</v>
      </c>
      <c r="Q165" s="4">
        <v>0</v>
      </c>
      <c r="R165" s="4">
        <v>0</v>
      </c>
      <c r="S165" s="16">
        <v>190</v>
      </c>
      <c r="T165" s="16">
        <v>0</v>
      </c>
      <c r="U165" s="16"/>
      <c r="V165" s="16"/>
      <c r="W165" s="16"/>
      <c r="X165" s="16"/>
      <c r="Y165" s="16"/>
      <c r="Z165" s="16"/>
      <c r="AA165" s="16"/>
      <c r="AB165" s="28" t="str">
        <f>[1]UK!B$4864</f>
        <v>5.(c)</v>
      </c>
      <c r="AC165" s="31" t="str">
        <f>[1]UK!C$4864</f>
        <v>EDF ENERGY (UK) LIMITED</v>
      </c>
      <c r="AD165" s="31" t="str">
        <f>[1]UK!D$4864</f>
        <v>Sutton Bridge Power Station</v>
      </c>
      <c r="AE165" s="31">
        <f>[1]UK!E$4864</f>
        <v>13639</v>
      </c>
      <c r="AF165" s="31" t="str">
        <f>[1]UK!F$4864</f>
        <v>Centenary Way, Spalding</v>
      </c>
      <c r="AG165" s="31" t="str">
        <f>[1]UK!G$4864</f>
        <v>--</v>
      </c>
      <c r="AH165" s="31" t="str">
        <f>[1]UK!H$4864</f>
        <v>Spalding</v>
      </c>
      <c r="AI165" s="31" t="str">
        <f>[1]UK!I$4864</f>
        <v>PE12 9TF</v>
      </c>
      <c r="AJ165" s="31">
        <f>[1]UK!J$4864</f>
        <v>399</v>
      </c>
      <c r="AK165" s="31">
        <f>[1]UK!K$4864</f>
        <v>0</v>
      </c>
      <c r="AL165" s="31">
        <f>[1]UK!L$4864</f>
        <v>0</v>
      </c>
      <c r="AM165" s="31">
        <f>[1]UK!M$4864</f>
        <v>563</v>
      </c>
      <c r="AN165" s="42" t="s">
        <v>809</v>
      </c>
    </row>
    <row r="166" spans="1:41" s="31" customFormat="1">
      <c r="A166" s="4" t="s">
        <v>9801</v>
      </c>
      <c r="B166" s="4">
        <v>2012</v>
      </c>
      <c r="C166" s="4" t="s">
        <v>12312</v>
      </c>
      <c r="D166" s="4" t="s">
        <v>12313</v>
      </c>
      <c r="E166" s="16" t="s">
        <v>2181</v>
      </c>
      <c r="F166" s="4">
        <v>182</v>
      </c>
      <c r="G166" s="4" t="s">
        <v>12314</v>
      </c>
      <c r="H166" s="4" t="s">
        <v>11828</v>
      </c>
      <c r="I166" s="4" t="s">
        <v>14</v>
      </c>
      <c r="J166" s="4" t="s">
        <v>476</v>
      </c>
      <c r="K166" s="4">
        <v>743</v>
      </c>
      <c r="L166" s="4" t="s">
        <v>27</v>
      </c>
      <c r="M166" s="4">
        <v>0</v>
      </c>
      <c r="N166" s="4">
        <v>0</v>
      </c>
      <c r="O166" s="4">
        <v>0</v>
      </c>
      <c r="P166" s="4">
        <v>5772.0219999999999</v>
      </c>
      <c r="Q166" s="4">
        <v>0</v>
      </c>
      <c r="R166" s="4">
        <v>0</v>
      </c>
      <c r="S166" s="16">
        <v>209</v>
      </c>
      <c r="T166" s="16">
        <v>0</v>
      </c>
      <c r="U166" s="16"/>
      <c r="V166" s="16"/>
      <c r="W166" s="16"/>
      <c r="X166" s="16"/>
      <c r="Y166" s="16"/>
      <c r="Z166" s="16"/>
      <c r="AA166" s="16"/>
      <c r="AB166" s="28" t="str">
        <f>[1]UK!B$4864</f>
        <v>5.(c)</v>
      </c>
      <c r="AC166" s="31" t="str">
        <f>[1]UK!C$4864</f>
        <v>EDF ENERGY (UK) LIMITED</v>
      </c>
      <c r="AD166" s="31" t="str">
        <f>[1]UK!D$4864</f>
        <v>Sutton Bridge Power Station</v>
      </c>
      <c r="AE166" s="31">
        <f>[1]UK!E$4864</f>
        <v>13639</v>
      </c>
      <c r="AF166" s="31" t="str">
        <f>[1]UK!F$4864</f>
        <v>Centenary Way, Spalding</v>
      </c>
      <c r="AG166" s="31" t="str">
        <f>[1]UK!G$4864</f>
        <v>--</v>
      </c>
      <c r="AH166" s="31" t="str">
        <f>[1]UK!H$4864</f>
        <v>Spalding</v>
      </c>
      <c r="AI166" s="31" t="str">
        <f>[1]UK!I$4864</f>
        <v>PE12 9TF</v>
      </c>
      <c r="AJ166" s="31">
        <f>[1]UK!J$4864</f>
        <v>399</v>
      </c>
      <c r="AK166" s="31">
        <f>[1]UK!K$4864</f>
        <v>0</v>
      </c>
      <c r="AL166" s="31">
        <f>[1]UK!L$4864</f>
        <v>0</v>
      </c>
      <c r="AM166" s="31">
        <f>[1]UK!M$4864</f>
        <v>563</v>
      </c>
      <c r="AN166" s="42" t="s">
        <v>809</v>
      </c>
    </row>
    <row r="167" spans="1:41" s="31" customFormat="1">
      <c r="A167" s="4" t="s">
        <v>9801</v>
      </c>
      <c r="B167" s="4">
        <v>2012</v>
      </c>
      <c r="C167" s="4" t="s">
        <v>12315</v>
      </c>
      <c r="D167" s="4" t="s">
        <v>12316</v>
      </c>
      <c r="E167" s="16" t="s">
        <v>2185</v>
      </c>
      <c r="F167" s="4">
        <v>183</v>
      </c>
      <c r="G167" s="4" t="s">
        <v>12317</v>
      </c>
      <c r="H167" s="4" t="s">
        <v>11828</v>
      </c>
      <c r="I167" s="4" t="s">
        <v>6</v>
      </c>
      <c r="J167" s="4" t="s">
        <v>476</v>
      </c>
      <c r="K167" s="4">
        <v>2790</v>
      </c>
      <c r="L167" s="4" t="s">
        <v>8</v>
      </c>
      <c r="M167" s="4">
        <v>8</v>
      </c>
      <c r="N167" s="4">
        <v>66092</v>
      </c>
      <c r="O167" s="4">
        <v>258</v>
      </c>
      <c r="P167" s="4">
        <v>10</v>
      </c>
      <c r="Q167" s="4">
        <v>0</v>
      </c>
      <c r="R167" s="4">
        <v>4794</v>
      </c>
      <c r="S167" s="16">
        <v>10088</v>
      </c>
      <c r="T167" s="16">
        <v>221</v>
      </c>
      <c r="U167" s="16"/>
      <c r="V167" s="16"/>
      <c r="W167" s="16"/>
      <c r="X167" s="16"/>
      <c r="Y167" s="16"/>
      <c r="Z167" s="16"/>
      <c r="AA167" s="16"/>
      <c r="AB167" s="28" t="str">
        <f>[1]UK!B$4328</f>
        <v>1.(c)</v>
      </c>
      <c r="AC167" s="31" t="str">
        <f>[1]UK!C$4328</f>
        <v>EDF ENERGY (UK) LIMITED</v>
      </c>
      <c r="AD167" s="31" t="str">
        <f>[1]UK!D$4328</f>
        <v>West Burton Power Station</v>
      </c>
      <c r="AE167" s="31">
        <f>[1]UK!E$4328</f>
        <v>13640</v>
      </c>
      <c r="AF167" s="31" t="str">
        <f>[1]UK!F$4328</f>
        <v>West Burton Power Station, West Burton</v>
      </c>
      <c r="AG167" s="31" t="str">
        <f>[1]UK!G$4328</f>
        <v>--</v>
      </c>
      <c r="AH167" s="31" t="str">
        <f>[1]UK!H$4328</f>
        <v>RETFORD</v>
      </c>
      <c r="AI167" s="31" t="str">
        <f>[1]UK!I$4328</f>
        <v>DN22 9BL</v>
      </c>
      <c r="AJ167" s="31">
        <f>[1]UK!J$4328</f>
        <v>18000</v>
      </c>
      <c r="AK167" s="31">
        <f>[1]UK!K$4328</f>
        <v>8320</v>
      </c>
      <c r="AL167" s="31">
        <f>[1]UK!L$4328</f>
        <v>284</v>
      </c>
      <c r="AM167" s="31">
        <f>[1]UK!M$4328</f>
        <v>10800</v>
      </c>
      <c r="AN167" s="42" t="s">
        <v>810</v>
      </c>
    </row>
    <row r="168" spans="1:41" s="31" customFormat="1">
      <c r="A168" s="4" t="s">
        <v>9801</v>
      </c>
      <c r="B168" s="4">
        <v>2012</v>
      </c>
      <c r="C168" s="4" t="s">
        <v>12318</v>
      </c>
      <c r="D168" s="4" t="s">
        <v>12319</v>
      </c>
      <c r="E168" s="16" t="s">
        <v>2189</v>
      </c>
      <c r="F168" s="4">
        <v>184</v>
      </c>
      <c r="G168" s="4" t="s">
        <v>12320</v>
      </c>
      <c r="H168" s="4" t="s">
        <v>11828</v>
      </c>
      <c r="I168" s="4" t="s">
        <v>6</v>
      </c>
      <c r="J168" s="4" t="s">
        <v>476</v>
      </c>
      <c r="K168" s="4">
        <v>2790</v>
      </c>
      <c r="L168" s="4" t="s">
        <v>8</v>
      </c>
      <c r="M168" s="4">
        <v>16</v>
      </c>
      <c r="N168" s="4">
        <v>50476</v>
      </c>
      <c r="O168" s="4">
        <v>225</v>
      </c>
      <c r="P168" s="4">
        <v>0</v>
      </c>
      <c r="Q168" s="4">
        <v>0</v>
      </c>
      <c r="R168" s="4">
        <v>3399</v>
      </c>
      <c r="S168" s="16">
        <v>7924</v>
      </c>
      <c r="T168" s="16">
        <v>94</v>
      </c>
      <c r="U168" s="16"/>
      <c r="V168" s="16"/>
      <c r="W168" s="16"/>
      <c r="X168" s="16"/>
      <c r="Y168" s="16"/>
      <c r="Z168" s="16"/>
      <c r="AA168" s="16"/>
      <c r="AB168" s="28" t="str">
        <f>[1]UK!B$4328</f>
        <v>1.(c)</v>
      </c>
      <c r="AC168" s="31" t="str">
        <f>[1]UK!C$4328</f>
        <v>EDF ENERGY (UK) LIMITED</v>
      </c>
      <c r="AD168" s="31" t="str">
        <f>[1]UK!D$4328</f>
        <v>West Burton Power Station</v>
      </c>
      <c r="AE168" s="31">
        <f>[1]UK!E$4328</f>
        <v>13640</v>
      </c>
      <c r="AF168" s="31" t="str">
        <f>[1]UK!F$4328</f>
        <v>West Burton Power Station, West Burton</v>
      </c>
      <c r="AG168" s="31" t="str">
        <f>[1]UK!G$4328</f>
        <v>--</v>
      </c>
      <c r="AH168" s="31" t="str">
        <f>[1]UK!H$4328</f>
        <v>RETFORD</v>
      </c>
      <c r="AI168" s="31" t="str">
        <f>[1]UK!I$4328</f>
        <v>DN22 9BL</v>
      </c>
      <c r="AJ168" s="31">
        <f>[1]UK!J$4328</f>
        <v>18000</v>
      </c>
      <c r="AK168" s="31">
        <f>[1]UK!K$4328</f>
        <v>8320</v>
      </c>
      <c r="AL168" s="31">
        <f>[1]UK!L$4328</f>
        <v>284</v>
      </c>
      <c r="AM168" s="31">
        <f>[1]UK!M$4328</f>
        <v>10800</v>
      </c>
      <c r="AN168" s="42" t="s">
        <v>810</v>
      </c>
    </row>
    <row r="169" spans="1:41" s="31" customFormat="1">
      <c r="A169" s="4" t="s">
        <v>9801</v>
      </c>
      <c r="B169" s="4">
        <v>2012</v>
      </c>
      <c r="C169" s="4" t="s">
        <v>12321</v>
      </c>
      <c r="D169" s="4" t="s">
        <v>12322</v>
      </c>
      <c r="E169" s="16" t="s">
        <v>2193</v>
      </c>
      <c r="F169" s="4">
        <v>185</v>
      </c>
      <c r="G169" s="4" t="s">
        <v>12323</v>
      </c>
      <c r="H169" s="4" t="s">
        <v>11828</v>
      </c>
      <c r="I169" s="4" t="s">
        <v>14</v>
      </c>
      <c r="J169" s="4" t="s">
        <v>476</v>
      </c>
      <c r="K169" s="4">
        <v>114</v>
      </c>
      <c r="L169" s="4" t="s">
        <v>8</v>
      </c>
      <c r="M169" s="4">
        <v>2569.6610000000001</v>
      </c>
      <c r="N169" s="4">
        <v>0</v>
      </c>
      <c r="O169" s="4">
        <v>0</v>
      </c>
      <c r="P169" s="4">
        <v>43.381</v>
      </c>
      <c r="Q169" s="4">
        <v>0</v>
      </c>
      <c r="R169" s="4">
        <v>56.67</v>
      </c>
      <c r="S169" s="16">
        <v>170.66</v>
      </c>
      <c r="T169" s="16">
        <v>2.14</v>
      </c>
      <c r="U169" s="16"/>
      <c r="V169" s="16"/>
      <c r="W169" s="16"/>
      <c r="X169" s="16"/>
      <c r="Y169" s="16"/>
      <c r="Z169" s="16"/>
      <c r="AA169" s="16"/>
      <c r="AB169" s="28" t="str">
        <f>[1]UK!B$1912</f>
        <v>1.(c)</v>
      </c>
      <c r="AC169" s="31" t="str">
        <f>[1]UK!C$1912</f>
        <v>MACQUARIE UK HOLDINGS LIMITED</v>
      </c>
      <c r="AD169" s="31" t="str">
        <f>[1]UK!D$1912</f>
        <v>EPR Ely Limited, Elean Power Station</v>
      </c>
      <c r="AE169" s="31">
        <f>[1]UK!E$1912</f>
        <v>13009</v>
      </c>
      <c r="AF169" s="31" t="str">
        <f>[1]UK!F$1912</f>
        <v>Elean Business Park, Sutton</v>
      </c>
      <c r="AG169" s="31" t="str">
        <f>[1]UK!G$1912</f>
        <v>--</v>
      </c>
      <c r="AH169" s="31" t="str">
        <f>[1]UK!H$1912</f>
        <v>ELY</v>
      </c>
      <c r="AI169" s="31" t="str">
        <f>[1]UK!I$1912</f>
        <v>CB6 2QE</v>
      </c>
      <c r="AJ169" s="31">
        <f>[1]UK!J$1912</f>
        <v>336</v>
      </c>
      <c r="AK169" s="31">
        <f>[1]UK!K$1912</f>
        <v>0</v>
      </c>
      <c r="AL169" s="31">
        <f>[1]UK!L$1912</f>
        <v>0</v>
      </c>
      <c r="AM169" s="31">
        <f>[1]UK!M$1912</f>
        <v>0</v>
      </c>
      <c r="AN169" s="42" t="s">
        <v>809</v>
      </c>
    </row>
    <row r="170" spans="1:41" s="31" customFormat="1">
      <c r="A170" s="4" t="s">
        <v>9801</v>
      </c>
      <c r="B170" s="4">
        <v>2012</v>
      </c>
      <c r="C170" s="4" t="s">
        <v>12324</v>
      </c>
      <c r="D170" s="4" t="s">
        <v>12325</v>
      </c>
      <c r="E170" s="16" t="s">
        <v>2197</v>
      </c>
      <c r="F170" s="4">
        <v>186</v>
      </c>
      <c r="G170" s="4" t="s">
        <v>12326</v>
      </c>
      <c r="H170" s="4" t="s">
        <v>11828</v>
      </c>
      <c r="I170" s="4" t="s">
        <v>14</v>
      </c>
      <c r="J170" s="4" t="s">
        <v>476</v>
      </c>
      <c r="K170" s="4">
        <v>145</v>
      </c>
      <c r="L170" s="4" t="s">
        <v>8</v>
      </c>
      <c r="M170" s="4">
        <v>3686</v>
      </c>
      <c r="N170" s="4">
        <v>0</v>
      </c>
      <c r="O170" s="4">
        <v>22.231000000000002</v>
      </c>
      <c r="P170" s="4">
        <v>0</v>
      </c>
      <c r="Q170" s="4">
        <v>0</v>
      </c>
      <c r="R170" s="4">
        <v>66.209999999999994</v>
      </c>
      <c r="S170" s="16">
        <v>317</v>
      </c>
      <c r="T170" s="16">
        <v>1</v>
      </c>
      <c r="U170" s="16"/>
      <c r="V170" s="16"/>
      <c r="W170" s="16"/>
      <c r="X170" s="16"/>
      <c r="Y170" s="16"/>
      <c r="Z170" s="16"/>
      <c r="AA170" s="16"/>
      <c r="AB170" s="28" t="str">
        <f>[1]UK!B$5229</f>
        <v>1.(c)</v>
      </c>
      <c r="AC170" s="31" t="str">
        <f>[1]UK!C$5229</f>
        <v>MACQUARIE UK HOLDINGS LIMITED</v>
      </c>
      <c r="AD170" s="31" t="str">
        <f>[1]UK!D$5229</f>
        <v>EPR Thetford Ltd, Thetford Power Station</v>
      </c>
      <c r="AE170" s="31">
        <f>[1]UK!E$5229</f>
        <v>32506</v>
      </c>
      <c r="AF170" s="31" t="str">
        <f>[1]UK!F$5229</f>
        <v>Mundford Road, Two Mile Bottom</v>
      </c>
      <c r="AG170" s="31" t="str">
        <f>[1]UK!G$5229</f>
        <v>--</v>
      </c>
      <c r="AH170" s="31" t="str">
        <f>[1]UK!H$5229</f>
        <v>THETFORD</v>
      </c>
      <c r="AI170" s="31" t="str">
        <f>[1]UK!I$5229</f>
        <v>IP24 1LX</v>
      </c>
      <c r="AJ170" s="31">
        <f>[1]UK!J$5229</f>
        <v>317</v>
      </c>
      <c r="AK170" s="31">
        <f>[1]UK!K$5229</f>
        <v>0</v>
      </c>
      <c r="AL170" s="31">
        <f>[1]UK!L$5229</f>
        <v>0</v>
      </c>
      <c r="AM170" s="31">
        <f>[1]UK!M$5229</f>
        <v>0</v>
      </c>
      <c r="AN170" s="42" t="s">
        <v>810</v>
      </c>
    </row>
    <row r="171" spans="1:41" s="31" customFormat="1">
      <c r="A171" s="4" t="s">
        <v>9801</v>
      </c>
      <c r="B171" s="4">
        <v>2012</v>
      </c>
      <c r="C171" s="4" t="s">
        <v>12327</v>
      </c>
      <c r="D171" s="4" t="s">
        <v>12328</v>
      </c>
      <c r="E171" s="16" t="s">
        <v>2201</v>
      </c>
      <c r="F171" s="4">
        <v>187</v>
      </c>
      <c r="G171" s="4" t="s">
        <v>12329</v>
      </c>
      <c r="H171" s="4" t="s">
        <v>11828</v>
      </c>
      <c r="I171" s="4" t="s">
        <v>14</v>
      </c>
      <c r="J171" s="4" t="s">
        <v>476</v>
      </c>
      <c r="K171" s="4">
        <v>117</v>
      </c>
      <c r="L171" s="4" t="s">
        <v>27</v>
      </c>
      <c r="M171" s="4">
        <v>0</v>
      </c>
      <c r="N171" s="4">
        <v>0</v>
      </c>
      <c r="O171" s="4">
        <v>0</v>
      </c>
      <c r="P171" s="4">
        <v>80.2</v>
      </c>
      <c r="Q171" s="4">
        <v>0</v>
      </c>
      <c r="R171" s="4">
        <v>0</v>
      </c>
      <c r="S171" s="16">
        <v>2.84</v>
      </c>
      <c r="T171" s="16">
        <v>0</v>
      </c>
      <c r="U171" s="16"/>
      <c r="V171" s="16"/>
      <c r="W171" s="16"/>
      <c r="X171" s="16"/>
      <c r="Y171" s="16"/>
      <c r="Z171" s="16"/>
      <c r="AA171" s="16"/>
      <c r="AB171" s="41" t="str">
        <f>[1]UK!B$1964</f>
        <v>1.(c)</v>
      </c>
      <c r="AC171" s="24" t="str">
        <f>[1]UK!C$1964</f>
        <v>ROLLS-ROYCE GROUP PLC</v>
      </c>
      <c r="AD171" s="24" t="str">
        <f>[1]UK!D$1964</f>
        <v>Exeter Power Ltd, Exeter Power</v>
      </c>
      <c r="AE171" s="24">
        <f>[1]UK!E$1964</f>
        <v>32112</v>
      </c>
      <c r="AF171" s="24" t="str">
        <f>[1]UK!F$1964</f>
        <v>Marsh Green Industrial Park, Marsh Barton Trading Estate</v>
      </c>
      <c r="AG171" s="24" t="str">
        <f>[1]UK!G$1964</f>
        <v>--</v>
      </c>
      <c r="AH171" s="24" t="str">
        <f>[1]UK!H$1964</f>
        <v>EXETER</v>
      </c>
      <c r="AI171" s="24" t="str">
        <f>[1]UK!I$1964</f>
        <v>EX2 8NY</v>
      </c>
      <c r="AJ171" s="24">
        <f>[1]UK!J$1964</f>
        <v>0</v>
      </c>
      <c r="AK171" s="24">
        <f>[1]UK!K$1964</f>
        <v>0</v>
      </c>
      <c r="AL171" s="24">
        <f>[1]UK!L$1964</f>
        <v>0</v>
      </c>
      <c r="AM171" s="24">
        <f>[1]UK!M$1964</f>
        <v>0</v>
      </c>
      <c r="AN171" s="23" t="s">
        <v>810</v>
      </c>
      <c r="AO171" s="24"/>
    </row>
    <row r="172" spans="1:41" s="67" customFormat="1">
      <c r="A172" s="1" t="s">
        <v>9801</v>
      </c>
      <c r="B172" s="1">
        <v>2012</v>
      </c>
      <c r="C172" s="1" t="s">
        <v>12330</v>
      </c>
      <c r="D172" s="1" t="s">
        <v>12331</v>
      </c>
      <c r="E172" s="3" t="s">
        <v>2205</v>
      </c>
      <c r="F172" s="1">
        <v>188</v>
      </c>
      <c r="G172" s="1" t="s">
        <v>12332</v>
      </c>
      <c r="H172" s="1" t="s">
        <v>11926</v>
      </c>
      <c r="I172" s="1" t="s">
        <v>6</v>
      </c>
      <c r="J172" s="1" t="s">
        <v>470</v>
      </c>
      <c r="K172" s="1">
        <v>54</v>
      </c>
      <c r="L172" s="1" t="s">
        <v>8</v>
      </c>
      <c r="M172" s="1">
        <v>0</v>
      </c>
      <c r="N172" s="1">
        <v>0</v>
      </c>
      <c r="O172" s="1">
        <v>0</v>
      </c>
      <c r="P172" s="1">
        <v>225.23599999999999</v>
      </c>
      <c r="Q172" s="1">
        <v>0</v>
      </c>
      <c r="R172" s="1">
        <v>0</v>
      </c>
      <c r="S172" s="3">
        <v>17.414999999999999</v>
      </c>
      <c r="T172" s="3">
        <v>0</v>
      </c>
      <c r="U172" s="3"/>
      <c r="V172" s="3"/>
      <c r="W172" s="3"/>
      <c r="X172" s="3"/>
      <c r="Y172" s="3"/>
      <c r="Z172" s="3"/>
      <c r="AA172" s="3"/>
      <c r="AB172" s="40"/>
      <c r="AC172" s="35"/>
      <c r="AD172" s="35"/>
      <c r="AE172" s="35"/>
      <c r="AF172" s="35"/>
      <c r="AG172" s="35"/>
      <c r="AH172" s="35"/>
      <c r="AI172" s="35"/>
      <c r="AJ172" s="35"/>
      <c r="AK172" s="35"/>
      <c r="AL172" s="35"/>
      <c r="AM172" s="35"/>
      <c r="AN172" s="37"/>
      <c r="AO172" s="35"/>
    </row>
    <row r="173" spans="1:41" s="31" customFormat="1">
      <c r="A173" s="4" t="s">
        <v>9801</v>
      </c>
      <c r="B173" s="4">
        <v>2012</v>
      </c>
      <c r="C173" s="4" t="s">
        <v>12333</v>
      </c>
      <c r="D173" s="4" t="s">
        <v>12334</v>
      </c>
      <c r="E173" s="16" t="s">
        <v>2209</v>
      </c>
      <c r="F173" s="4">
        <v>189</v>
      </c>
      <c r="G173" s="4" t="s">
        <v>12335</v>
      </c>
      <c r="H173" s="4" t="s">
        <v>11926</v>
      </c>
      <c r="I173" s="4" t="s">
        <v>14</v>
      </c>
      <c r="J173" s="4" t="s">
        <v>15</v>
      </c>
      <c r="K173" s="4">
        <v>229</v>
      </c>
      <c r="L173" s="4" t="s">
        <v>27</v>
      </c>
      <c r="M173" s="4">
        <v>0</v>
      </c>
      <c r="N173" s="4">
        <v>0</v>
      </c>
      <c r="O173" s="4">
        <v>0</v>
      </c>
      <c r="P173" s="4">
        <v>496</v>
      </c>
      <c r="Q173" s="4">
        <v>0</v>
      </c>
      <c r="R173" s="4">
        <v>0</v>
      </c>
      <c r="S173" s="16">
        <v>11</v>
      </c>
      <c r="T173" s="16">
        <v>0</v>
      </c>
      <c r="U173" s="16"/>
      <c r="V173" s="16"/>
      <c r="W173" s="16"/>
      <c r="X173" s="16"/>
      <c r="Y173" s="16"/>
      <c r="Z173" s="16"/>
      <c r="AA173" s="16"/>
      <c r="AB173" s="41" t="str">
        <f>[1]UK!B$1581</f>
        <v>1.(c)</v>
      </c>
      <c r="AC173" s="24" t="str">
        <f>[1]UK!C$1581</f>
        <v>GDF SUEZ ENERGY UK LIMITED</v>
      </c>
      <c r="AD173" s="24" t="str">
        <f>[1]UK!D$1581</f>
        <v>Gaz de France Marketing Limited , DEESIDE PAPERMILL</v>
      </c>
      <c r="AE173" s="24">
        <f>[1]UK!E$1581</f>
        <v>13032</v>
      </c>
      <c r="AF173" s="24" t="str">
        <f>[1]UK!F$1581</f>
        <v>DEESIDE INDUSTRIAL ESTATE, DEESIDE</v>
      </c>
      <c r="AG173" s="24" t="str">
        <f>[1]UK!G$1581</f>
        <v>--</v>
      </c>
      <c r="AH173" s="24" t="str">
        <f>[1]UK!H$1581</f>
        <v>DEESIDE</v>
      </c>
      <c r="AI173" s="24" t="str">
        <f>[1]UK!I$1581</f>
        <v>CH5 2LF</v>
      </c>
      <c r="AJ173" s="24">
        <f>[1]UK!J$1581</f>
        <v>0</v>
      </c>
      <c r="AK173" s="24">
        <f>[1]UK!K$1581</f>
        <v>0</v>
      </c>
      <c r="AL173" s="24">
        <f>[1]UK!L$1581</f>
        <v>0</v>
      </c>
      <c r="AM173" s="24">
        <f>[1]UK!M$1581</f>
        <v>0</v>
      </c>
      <c r="AN173" s="23" t="s">
        <v>810</v>
      </c>
    </row>
    <row r="174" spans="1:41" s="31" customFormat="1">
      <c r="A174" s="4" t="s">
        <v>9801</v>
      </c>
      <c r="B174" s="4">
        <v>2012</v>
      </c>
      <c r="C174" s="4" t="s">
        <v>12336</v>
      </c>
      <c r="D174" s="4" t="s">
        <v>12337</v>
      </c>
      <c r="E174" s="16" t="s">
        <v>2213</v>
      </c>
      <c r="F174" s="4">
        <v>190</v>
      </c>
      <c r="G174" s="4" t="s">
        <v>12338</v>
      </c>
      <c r="H174" s="4" t="s">
        <v>11926</v>
      </c>
      <c r="I174" s="4" t="s">
        <v>14</v>
      </c>
      <c r="J174" s="4" t="s">
        <v>15</v>
      </c>
      <c r="K174" s="4">
        <v>229</v>
      </c>
      <c r="L174" s="4" t="s">
        <v>27</v>
      </c>
      <c r="M174" s="4">
        <v>0</v>
      </c>
      <c r="N174" s="4">
        <v>0</v>
      </c>
      <c r="O174" s="4">
        <v>0</v>
      </c>
      <c r="P174" s="4">
        <v>493</v>
      </c>
      <c r="Q174" s="4">
        <v>0</v>
      </c>
      <c r="R174" s="4">
        <v>0</v>
      </c>
      <c r="S174" s="16">
        <v>13</v>
      </c>
      <c r="T174" s="16">
        <v>0</v>
      </c>
      <c r="U174" s="16"/>
      <c r="V174" s="16"/>
      <c r="W174" s="16"/>
      <c r="X174" s="16"/>
      <c r="Y174" s="16"/>
      <c r="Z174" s="16"/>
      <c r="AA174" s="16"/>
      <c r="AB174" s="41" t="str">
        <f>[1]UK!B$1581</f>
        <v>1.(c)</v>
      </c>
      <c r="AC174" s="24" t="str">
        <f>[1]UK!C$1581</f>
        <v>GDF SUEZ ENERGY UK LIMITED</v>
      </c>
      <c r="AD174" s="24" t="str">
        <f>[1]UK!D$1581</f>
        <v>Gaz de France Marketing Limited , DEESIDE PAPERMILL</v>
      </c>
      <c r="AE174" s="24">
        <f>[1]UK!E$1581</f>
        <v>13032</v>
      </c>
      <c r="AF174" s="24" t="str">
        <f>[1]UK!F$1581</f>
        <v>DEESIDE INDUSTRIAL ESTATE, DEESIDE</v>
      </c>
      <c r="AG174" s="24" t="str">
        <f>[1]UK!G$1581</f>
        <v>--</v>
      </c>
      <c r="AH174" s="24" t="str">
        <f>[1]UK!H$1581</f>
        <v>DEESIDE</v>
      </c>
      <c r="AI174" s="24" t="str">
        <f>[1]UK!I$1581</f>
        <v>CH5 2LF</v>
      </c>
      <c r="AJ174" s="24">
        <f>[1]UK!J$1581</f>
        <v>0</v>
      </c>
      <c r="AK174" s="24">
        <f>[1]UK!K$1581</f>
        <v>0</v>
      </c>
      <c r="AL174" s="24">
        <f>[1]UK!L$1581</f>
        <v>0</v>
      </c>
      <c r="AM174" s="24">
        <f>[1]UK!M$1581</f>
        <v>0</v>
      </c>
      <c r="AN174" s="42" t="s">
        <v>810</v>
      </c>
    </row>
    <row r="175" spans="1:41" s="31" customFormat="1">
      <c r="A175" s="4" t="s">
        <v>9801</v>
      </c>
      <c r="B175" s="4">
        <v>2012</v>
      </c>
      <c r="C175" s="4" t="s">
        <v>12339</v>
      </c>
      <c r="D175" s="4" t="s">
        <v>12340</v>
      </c>
      <c r="E175" s="16" t="s">
        <v>2217</v>
      </c>
      <c r="F175" s="4">
        <v>191</v>
      </c>
      <c r="G175" s="4" t="s">
        <v>12341</v>
      </c>
      <c r="H175" s="4" t="s">
        <v>11828</v>
      </c>
      <c r="I175" s="4" t="s">
        <v>14</v>
      </c>
      <c r="J175" s="4" t="s">
        <v>476</v>
      </c>
      <c r="K175" s="4">
        <v>123</v>
      </c>
      <c r="L175" s="4" t="s">
        <v>27</v>
      </c>
      <c r="M175" s="4">
        <v>0</v>
      </c>
      <c r="N175" s="4">
        <v>0</v>
      </c>
      <c r="O175" s="4">
        <v>0</v>
      </c>
      <c r="P175" s="4">
        <v>68</v>
      </c>
      <c r="Q175" s="4">
        <v>0</v>
      </c>
      <c r="R175" s="4">
        <v>0</v>
      </c>
      <c r="S175" s="16">
        <v>5</v>
      </c>
      <c r="T175" s="16">
        <v>0</v>
      </c>
      <c r="U175" s="16"/>
      <c r="V175" s="16"/>
      <c r="W175" s="16"/>
      <c r="X175" s="16"/>
      <c r="Y175" s="16"/>
      <c r="Z175" s="16"/>
      <c r="AA175" s="16"/>
      <c r="AB175" s="28" t="str">
        <f>[1]UK!B$3500</f>
        <v>1.(c)</v>
      </c>
      <c r="AC175" s="31" t="str">
        <f>[1]UK!C$3500</f>
        <v>GDF Suez Teesside Limited</v>
      </c>
      <c r="AD175" s="31" t="str">
        <f>[1]UK!D$3500</f>
        <v>GDF Suez Teesside Limited, Teesside Power Station</v>
      </c>
      <c r="AE175" s="31">
        <f>[1]UK!E$3500</f>
        <v>13327</v>
      </c>
      <c r="AF175" s="31" t="str">
        <f>[1]UK!F$3500</f>
        <v>Greystone Road, Grangetown</v>
      </c>
      <c r="AG175" s="31" t="str">
        <f>[1]UK!G$3500</f>
        <v>--</v>
      </c>
      <c r="AH175" s="31" t="str">
        <f>[1]UK!H$3500</f>
        <v>MIDDLESBROUGH</v>
      </c>
      <c r="AI175" s="31" t="str">
        <f>[1]UK!I$3500</f>
        <v>TS6 8JF</v>
      </c>
      <c r="AJ175" s="31">
        <f>[1]UK!J$3500</f>
        <v>0</v>
      </c>
      <c r="AK175" s="31">
        <f>[1]UK!K$3500</f>
        <v>0</v>
      </c>
      <c r="AL175" s="31">
        <f>[1]UK!L$3500</f>
        <v>0</v>
      </c>
      <c r="AM175" s="31">
        <f>[1]UK!M$3500</f>
        <v>0</v>
      </c>
      <c r="AN175" s="42" t="s">
        <v>809</v>
      </c>
    </row>
    <row r="176" spans="1:41" s="31" customFormat="1">
      <c r="A176" s="4" t="s">
        <v>9801</v>
      </c>
      <c r="B176" s="4">
        <v>2012</v>
      </c>
      <c r="C176" s="4" t="s">
        <v>12342</v>
      </c>
      <c r="D176" s="4" t="s">
        <v>12343</v>
      </c>
      <c r="E176" s="16" t="s">
        <v>2221</v>
      </c>
      <c r="F176" s="4">
        <v>192</v>
      </c>
      <c r="G176" s="4" t="s">
        <v>12344</v>
      </c>
      <c r="H176" s="4" t="s">
        <v>11828</v>
      </c>
      <c r="I176" s="4" t="s">
        <v>14</v>
      </c>
      <c r="J176" s="4" t="s">
        <v>476</v>
      </c>
      <c r="K176" s="4">
        <v>2184</v>
      </c>
      <c r="L176" s="4" t="s">
        <v>27</v>
      </c>
      <c r="M176" s="4">
        <v>0</v>
      </c>
      <c r="N176" s="4">
        <v>0</v>
      </c>
      <c r="O176" s="4">
        <v>0</v>
      </c>
      <c r="P176" s="4">
        <v>0</v>
      </c>
      <c r="Q176" s="4">
        <v>0</v>
      </c>
      <c r="R176" s="4">
        <v>0</v>
      </c>
      <c r="S176" s="16">
        <v>0</v>
      </c>
      <c r="T176" s="16">
        <v>0</v>
      </c>
      <c r="U176" s="16"/>
      <c r="V176" s="16"/>
      <c r="W176" s="16"/>
      <c r="X176" s="16"/>
      <c r="Y176" s="16"/>
      <c r="Z176" s="16"/>
      <c r="AA176" s="16"/>
      <c r="AB176" s="28" t="str">
        <f>[1]UK!B$3500</f>
        <v>1.(c)</v>
      </c>
      <c r="AC176" s="31" t="str">
        <f>[1]UK!C$3500</f>
        <v>GDF Suez Teesside Limited</v>
      </c>
      <c r="AD176" s="31" t="str">
        <f>[1]UK!D$3500</f>
        <v>GDF Suez Teesside Limited, Teesside Power Station</v>
      </c>
      <c r="AE176" s="31">
        <f>[1]UK!E$3500</f>
        <v>13327</v>
      </c>
      <c r="AF176" s="31" t="str">
        <f>[1]UK!F$3500</f>
        <v>Greystone Road, Grangetown</v>
      </c>
      <c r="AG176" s="31" t="str">
        <f>[1]UK!G$3500</f>
        <v>--</v>
      </c>
      <c r="AH176" s="31" t="str">
        <f>[1]UK!H$3500</f>
        <v>MIDDLESBROUGH</v>
      </c>
      <c r="AI176" s="31" t="str">
        <f>[1]UK!I$3500</f>
        <v>TS6 8JF</v>
      </c>
      <c r="AJ176" s="31">
        <f>[1]UK!J$3500</f>
        <v>0</v>
      </c>
      <c r="AK176" s="31">
        <f>[1]UK!K$3500</f>
        <v>0</v>
      </c>
      <c r="AL176" s="31">
        <f>[1]UK!L$3500</f>
        <v>0</v>
      </c>
      <c r="AM176" s="31">
        <f>[1]UK!M$3500</f>
        <v>0</v>
      </c>
      <c r="AN176" s="42" t="s">
        <v>809</v>
      </c>
    </row>
    <row r="177" spans="1:41" s="31" customFormat="1">
      <c r="A177" s="4" t="s">
        <v>9801</v>
      </c>
      <c r="B177" s="4">
        <v>2012</v>
      </c>
      <c r="C177" s="4" t="s">
        <v>12345</v>
      </c>
      <c r="D177" s="4" t="s">
        <v>12346</v>
      </c>
      <c r="E177" s="16" t="s">
        <v>2226</v>
      </c>
      <c r="F177" s="4">
        <v>193</v>
      </c>
      <c r="G177" s="4" t="s">
        <v>12347</v>
      </c>
      <c r="H177" s="4" t="s">
        <v>11828</v>
      </c>
      <c r="I177" s="4" t="s">
        <v>14</v>
      </c>
      <c r="J177" s="4" t="s">
        <v>476</v>
      </c>
      <c r="K177" s="4">
        <v>2184</v>
      </c>
      <c r="L177" s="4" t="s">
        <v>27</v>
      </c>
      <c r="M177" s="4">
        <v>0</v>
      </c>
      <c r="N177" s="4">
        <v>0</v>
      </c>
      <c r="O177" s="4">
        <v>0</v>
      </c>
      <c r="P177" s="4">
        <v>0</v>
      </c>
      <c r="Q177" s="4">
        <v>0</v>
      </c>
      <c r="R177" s="4">
        <v>0</v>
      </c>
      <c r="S177" s="16">
        <v>0</v>
      </c>
      <c r="T177" s="16">
        <v>0</v>
      </c>
      <c r="U177" s="16"/>
      <c r="V177" s="16"/>
      <c r="W177" s="16"/>
      <c r="X177" s="16"/>
      <c r="Y177" s="16"/>
      <c r="Z177" s="16"/>
      <c r="AA177" s="16"/>
      <c r="AB177" s="28" t="str">
        <f>[1]UK!B$3500</f>
        <v>1.(c)</v>
      </c>
      <c r="AC177" s="31" t="str">
        <f>[1]UK!C$3500</f>
        <v>GDF Suez Teesside Limited</v>
      </c>
      <c r="AD177" s="31" t="str">
        <f>[1]UK!D$3500</f>
        <v>GDF Suez Teesside Limited, Teesside Power Station</v>
      </c>
      <c r="AE177" s="31">
        <f>[1]UK!E$3500</f>
        <v>13327</v>
      </c>
      <c r="AF177" s="31" t="str">
        <f>[1]UK!F$3500</f>
        <v>Greystone Road, Grangetown</v>
      </c>
      <c r="AG177" s="31" t="str">
        <f>[1]UK!G$3500</f>
        <v>--</v>
      </c>
      <c r="AH177" s="31" t="str">
        <f>[1]UK!H$3500</f>
        <v>MIDDLESBROUGH</v>
      </c>
      <c r="AI177" s="31" t="str">
        <f>[1]UK!I$3500</f>
        <v>TS6 8JF</v>
      </c>
      <c r="AJ177" s="31">
        <f>[1]UK!J$3500</f>
        <v>0</v>
      </c>
      <c r="AK177" s="31">
        <f>[1]UK!K$3500</f>
        <v>0</v>
      </c>
      <c r="AL177" s="31">
        <f>[1]UK!L$3500</f>
        <v>0</v>
      </c>
      <c r="AM177" s="31">
        <f>[1]UK!M$3500</f>
        <v>0</v>
      </c>
      <c r="AN177" s="42" t="s">
        <v>809</v>
      </c>
    </row>
    <row r="178" spans="1:41" s="31" customFormat="1">
      <c r="A178" s="4" t="s">
        <v>9801</v>
      </c>
      <c r="B178" s="4">
        <v>2012</v>
      </c>
      <c r="C178" s="4" t="s">
        <v>12348</v>
      </c>
      <c r="D178" s="4" t="s">
        <v>12349</v>
      </c>
      <c r="E178" s="16" t="s">
        <v>2230</v>
      </c>
      <c r="F178" s="4">
        <v>194</v>
      </c>
      <c r="G178" s="4" t="s">
        <v>12350</v>
      </c>
      <c r="H178" s="4" t="s">
        <v>11828</v>
      </c>
      <c r="I178" s="4" t="s">
        <v>14</v>
      </c>
      <c r="J178" s="4" t="s">
        <v>476</v>
      </c>
      <c r="K178" s="4">
        <v>701</v>
      </c>
      <c r="L178" s="4" t="s">
        <v>27</v>
      </c>
      <c r="M178" s="4">
        <v>0</v>
      </c>
      <c r="N178" s="4">
        <v>0</v>
      </c>
      <c r="O178" s="4">
        <v>0</v>
      </c>
      <c r="P178" s="4">
        <v>5082</v>
      </c>
      <c r="Q178" s="4">
        <v>0</v>
      </c>
      <c r="R178" s="4">
        <v>0.36</v>
      </c>
      <c r="S178" s="16">
        <v>123.57</v>
      </c>
      <c r="T178" s="16">
        <v>4.5199999999999996</v>
      </c>
      <c r="U178" s="16"/>
      <c r="V178" s="16"/>
      <c r="W178" s="16"/>
      <c r="X178" s="16"/>
      <c r="Y178" s="16"/>
      <c r="Z178" s="16"/>
      <c r="AA178" s="16"/>
      <c r="AB178" s="28" t="str">
        <f>[1]UK!B$2252</f>
        <v>1.(c)</v>
      </c>
      <c r="AC178" s="31" t="str">
        <f>[1]UK!C$2252</f>
        <v>RWE NPOWER HOLDINGS PLC</v>
      </c>
      <c r="AD178" s="31" t="str">
        <f>[1]UK!D$2252</f>
        <v>RWE npower plc, Great Yarmouth Power Station</v>
      </c>
      <c r="AE178" s="31">
        <f>[1]UK!E$2252</f>
        <v>32691</v>
      </c>
      <c r="AF178" s="31" t="str">
        <f>[1]UK!F$2252</f>
        <v>South Denes Road</v>
      </c>
      <c r="AG178" s="31" t="str">
        <f>[1]UK!G$2252</f>
        <v>--</v>
      </c>
      <c r="AH178" s="31" t="str">
        <f>[1]UK!H$2252</f>
        <v>GREAT YARMOUTH</v>
      </c>
      <c r="AI178" s="31" t="str">
        <f>[1]UK!I$2252</f>
        <v>NR30 3PY</v>
      </c>
      <c r="AJ178" s="31">
        <f>[1]UK!J$2252</f>
        <v>124</v>
      </c>
      <c r="AK178" s="31">
        <f>[1]UK!K$2252</f>
        <v>0</v>
      </c>
      <c r="AL178" s="31">
        <f>[1]UK!L$2252</f>
        <v>0</v>
      </c>
      <c r="AM178" s="31">
        <f>[1]UK!M$2252</f>
        <v>270</v>
      </c>
      <c r="AN178" s="42" t="s">
        <v>810</v>
      </c>
    </row>
    <row r="179" spans="1:41" s="31" customFormat="1">
      <c r="A179" s="4" t="s">
        <v>9801</v>
      </c>
      <c r="B179" s="4">
        <v>2012</v>
      </c>
      <c r="C179" s="4" t="s">
        <v>12351</v>
      </c>
      <c r="D179" s="4" t="s">
        <v>12352</v>
      </c>
      <c r="E179" s="16" t="s">
        <v>2235</v>
      </c>
      <c r="F179" s="4">
        <v>195</v>
      </c>
      <c r="G179" s="4" t="s">
        <v>12353</v>
      </c>
      <c r="H179" s="4" t="s">
        <v>11828</v>
      </c>
      <c r="I179" s="4" t="s">
        <v>6</v>
      </c>
      <c r="J179" s="4" t="s">
        <v>15</v>
      </c>
      <c r="K179" s="4">
        <v>135</v>
      </c>
      <c r="L179" s="4" t="s">
        <v>27</v>
      </c>
      <c r="M179" s="4">
        <v>0</v>
      </c>
      <c r="N179" s="4">
        <v>0</v>
      </c>
      <c r="O179" s="4">
        <v>0</v>
      </c>
      <c r="P179" s="4">
        <v>163</v>
      </c>
      <c r="Q179" s="4">
        <v>0</v>
      </c>
      <c r="R179" s="4">
        <v>8</v>
      </c>
      <c r="S179" s="16">
        <v>6</v>
      </c>
      <c r="T179" s="16">
        <v>0</v>
      </c>
      <c r="U179" s="16"/>
      <c r="V179" s="16"/>
      <c r="W179" s="16"/>
      <c r="X179" s="16"/>
      <c r="Y179" s="16"/>
      <c r="Z179" s="16"/>
      <c r="AA179" s="16"/>
      <c r="AB179" s="28" t="str">
        <f>[1]UK!B$580</f>
        <v>1.(c)</v>
      </c>
      <c r="AC179" s="31" t="str">
        <f>[1]UK!C$580</f>
        <v>STABLEWOOD POWER VENTURES (HOLDINGS) LIMITED</v>
      </c>
      <c r="AD179" s="31" t="str">
        <f>[1]UK!D$580</f>
        <v>Rolls Royce Power Ventures, Heartlands OCGT Power Station</v>
      </c>
      <c r="AE179" s="31">
        <f>[1]UK!E$580</f>
        <v>31569</v>
      </c>
      <c r="AF179" s="31" t="str">
        <f>[1]UK!F$580</f>
        <v>Dunlop Way</v>
      </c>
      <c r="AG179" s="31" t="str">
        <f>[1]UK!G$580</f>
        <v>--</v>
      </c>
      <c r="AH179" s="31" t="str">
        <f>[1]UK!H$580</f>
        <v>BIRMINGHAM</v>
      </c>
      <c r="AI179" s="31" t="str">
        <f>[1]UK!I$580</f>
        <v>B24 9FP</v>
      </c>
      <c r="AJ179" s="31">
        <f>[1]UK!J$580</f>
        <v>0</v>
      </c>
      <c r="AK179" s="31">
        <f>[1]UK!K$580</f>
        <v>0</v>
      </c>
      <c r="AL179" s="31">
        <f>[1]UK!L$580</f>
        <v>0</v>
      </c>
      <c r="AM179" s="31">
        <f>[1]UK!M$580</f>
        <v>0</v>
      </c>
      <c r="AN179" s="42" t="s">
        <v>810</v>
      </c>
    </row>
    <row r="180" spans="1:41" s="67" customFormat="1">
      <c r="A180" s="1" t="s">
        <v>9801</v>
      </c>
      <c r="B180" s="1">
        <v>2012</v>
      </c>
      <c r="C180" s="1" t="s">
        <v>12354</v>
      </c>
      <c r="D180" s="1" t="s">
        <v>12355</v>
      </c>
      <c r="E180" s="3" t="s">
        <v>2239</v>
      </c>
      <c r="F180" s="1">
        <v>196</v>
      </c>
      <c r="G180" s="1" t="s">
        <v>12356</v>
      </c>
      <c r="H180" s="1" t="s">
        <v>11828</v>
      </c>
      <c r="I180" s="1" t="s">
        <v>6</v>
      </c>
      <c r="J180" s="1" t="s">
        <v>470</v>
      </c>
      <c r="K180" s="1">
        <v>70</v>
      </c>
      <c r="L180" s="1" t="s">
        <v>27</v>
      </c>
      <c r="M180" s="1">
        <v>0</v>
      </c>
      <c r="N180" s="1">
        <v>0</v>
      </c>
      <c r="O180" s="1">
        <v>0</v>
      </c>
      <c r="P180" s="1">
        <v>1191</v>
      </c>
      <c r="Q180" s="1">
        <v>0</v>
      </c>
      <c r="R180" s="1">
        <v>0</v>
      </c>
      <c r="S180" s="3">
        <v>103</v>
      </c>
      <c r="T180" s="3">
        <v>0</v>
      </c>
      <c r="U180" s="3"/>
      <c r="V180" s="3"/>
      <c r="W180" s="3"/>
      <c r="X180" s="3"/>
      <c r="Y180" s="3"/>
      <c r="Z180" s="3"/>
      <c r="AA180" s="3"/>
      <c r="AB180" s="95"/>
      <c r="AN180" s="98"/>
    </row>
    <row r="181" spans="1:41" s="67" customFormat="1">
      <c r="A181" s="1" t="s">
        <v>9801</v>
      </c>
      <c r="B181" s="1">
        <v>2012</v>
      </c>
      <c r="C181" s="1" t="s">
        <v>12357</v>
      </c>
      <c r="D181" s="1" t="s">
        <v>12358</v>
      </c>
      <c r="E181" s="3" t="s">
        <v>2243</v>
      </c>
      <c r="F181" s="1">
        <v>197</v>
      </c>
      <c r="G181" s="1" t="s">
        <v>12359</v>
      </c>
      <c r="H181" s="1" t="s">
        <v>11828</v>
      </c>
      <c r="I181" s="1" t="s">
        <v>6</v>
      </c>
      <c r="J181" s="1" t="s">
        <v>470</v>
      </c>
      <c r="K181" s="1">
        <v>76</v>
      </c>
      <c r="L181" s="1" t="s">
        <v>27</v>
      </c>
      <c r="M181" s="1">
        <v>0</v>
      </c>
      <c r="N181" s="1">
        <v>0</v>
      </c>
      <c r="O181" s="1">
        <v>0</v>
      </c>
      <c r="P181" s="1">
        <v>952</v>
      </c>
      <c r="Q181" s="1">
        <v>0</v>
      </c>
      <c r="R181" s="1">
        <v>0</v>
      </c>
      <c r="S181" s="3">
        <v>50</v>
      </c>
      <c r="T181" s="3">
        <v>0</v>
      </c>
      <c r="U181" s="3"/>
      <c r="V181" s="3"/>
      <c r="W181" s="3"/>
      <c r="X181" s="3"/>
      <c r="Y181" s="3"/>
      <c r="Z181" s="3"/>
      <c r="AA181" s="3"/>
      <c r="AB181" s="95"/>
      <c r="AN181" s="98"/>
    </row>
    <row r="182" spans="1:41" s="67" customFormat="1">
      <c r="A182" s="1" t="s">
        <v>9801</v>
      </c>
      <c r="B182" s="1">
        <v>2012</v>
      </c>
      <c r="C182" s="1" t="s">
        <v>12360</v>
      </c>
      <c r="D182" s="1" t="s">
        <v>12361</v>
      </c>
      <c r="E182" s="3" t="s">
        <v>2247</v>
      </c>
      <c r="F182" s="1">
        <v>198</v>
      </c>
      <c r="G182" s="1" t="s">
        <v>12359</v>
      </c>
      <c r="H182" s="1" t="s">
        <v>11828</v>
      </c>
      <c r="I182" s="1" t="s">
        <v>6</v>
      </c>
      <c r="J182" s="1" t="s">
        <v>470</v>
      </c>
      <c r="K182" s="1">
        <v>76</v>
      </c>
      <c r="L182" s="1" t="s">
        <v>27</v>
      </c>
      <c r="M182" s="1">
        <v>0</v>
      </c>
      <c r="N182" s="1">
        <v>0</v>
      </c>
      <c r="O182" s="1">
        <v>0</v>
      </c>
      <c r="P182" s="1">
        <v>1261</v>
      </c>
      <c r="Q182" s="1">
        <v>0</v>
      </c>
      <c r="R182" s="1">
        <v>0</v>
      </c>
      <c r="S182" s="3">
        <v>68</v>
      </c>
      <c r="T182" s="3">
        <v>0</v>
      </c>
      <c r="U182" s="3"/>
      <c r="V182" s="3"/>
      <c r="W182" s="3"/>
      <c r="X182" s="3"/>
      <c r="Y182" s="3"/>
      <c r="Z182" s="3"/>
      <c r="AA182" s="3"/>
      <c r="AB182" s="95"/>
      <c r="AN182" s="98"/>
    </row>
    <row r="183" spans="1:41" s="31" customFormat="1">
      <c r="A183" s="4" t="s">
        <v>9801</v>
      </c>
      <c r="B183" s="4">
        <v>2012</v>
      </c>
      <c r="C183" s="4" t="s">
        <v>12362</v>
      </c>
      <c r="D183" s="4" t="s">
        <v>12363</v>
      </c>
      <c r="E183" s="16" t="s">
        <v>2251</v>
      </c>
      <c r="F183" s="4">
        <v>199</v>
      </c>
      <c r="G183" s="4" t="s">
        <v>12364</v>
      </c>
      <c r="H183" s="4" t="s">
        <v>11828</v>
      </c>
      <c r="I183" s="4" t="s">
        <v>34</v>
      </c>
      <c r="J183" s="4" t="s">
        <v>15</v>
      </c>
      <c r="K183" s="4">
        <v>2100</v>
      </c>
      <c r="L183" s="4" t="s">
        <v>27</v>
      </c>
      <c r="M183" s="4">
        <v>0</v>
      </c>
      <c r="N183" s="4">
        <v>0</v>
      </c>
      <c r="O183" s="4">
        <v>0</v>
      </c>
      <c r="P183" s="4">
        <v>49779.728999999999</v>
      </c>
      <c r="Q183" s="4">
        <v>3017.6019999999999</v>
      </c>
      <c r="R183" s="4">
        <v>3.6659999999999999</v>
      </c>
      <c r="S183" s="16">
        <v>1274.729</v>
      </c>
      <c r="T183" s="16">
        <v>2.6059999999999999</v>
      </c>
      <c r="U183" s="16"/>
      <c r="V183" s="16"/>
      <c r="W183" s="16"/>
      <c r="X183" s="16"/>
      <c r="Y183" s="16"/>
      <c r="Z183" s="16"/>
      <c r="AA183" s="16"/>
      <c r="AB183" s="41" t="str">
        <f>[1]UK!B$2277</f>
        <v>1.(c)</v>
      </c>
      <c r="AC183" s="24" t="str">
        <f>[1]UK!C$2277</f>
        <v>IMMINGHAM CHP LLP</v>
      </c>
      <c r="AD183" s="24" t="str">
        <f>[1]UK!D$2277</f>
        <v>IMMINGHAM CHP POWER STATION</v>
      </c>
      <c r="AE183" s="24">
        <f>[1]UK!E$2277</f>
        <v>13114</v>
      </c>
      <c r="AF183" s="24" t="str">
        <f>[1]UK!F$2277</f>
        <v>ROSPER ROAD, GRIMSBY</v>
      </c>
      <c r="AG183" s="24" t="str">
        <f>[1]UK!G$2277</f>
        <v>--</v>
      </c>
      <c r="AH183" s="24" t="str">
        <f>[1]UK!H$2277</f>
        <v>GRIMSBY</v>
      </c>
      <c r="AI183" s="24" t="str">
        <f>[1]UK!I$2277</f>
        <v>DN40 3DZ</v>
      </c>
      <c r="AJ183" s="24">
        <f>[1]UK!J$2277</f>
        <v>1280</v>
      </c>
      <c r="AK183" s="24">
        <f>[1]UK!K$2277</f>
        <v>0</v>
      </c>
      <c r="AL183" s="24">
        <f>[1]UK!L$2277</f>
        <v>0</v>
      </c>
      <c r="AM183" s="24">
        <f>[1]UK!M$2277</f>
        <v>2710</v>
      </c>
      <c r="AN183" s="23" t="s">
        <v>809</v>
      </c>
      <c r="AO183" s="24"/>
    </row>
    <row r="184" spans="1:41" s="31" customFormat="1">
      <c r="A184" s="4" t="s">
        <v>9801</v>
      </c>
      <c r="B184" s="4">
        <v>2012</v>
      </c>
      <c r="C184" s="4" t="s">
        <v>12365</v>
      </c>
      <c r="D184" s="4" t="s">
        <v>12366</v>
      </c>
      <c r="E184" s="16" t="s">
        <v>2256</v>
      </c>
      <c r="F184" s="4">
        <v>200</v>
      </c>
      <c r="G184" s="4" t="s">
        <v>12367</v>
      </c>
      <c r="H184" s="4" t="s">
        <v>11828</v>
      </c>
      <c r="I184" s="4" t="s">
        <v>14</v>
      </c>
      <c r="J184" s="4" t="s">
        <v>470</v>
      </c>
      <c r="K184" s="4">
        <v>95</v>
      </c>
      <c r="L184" s="4" t="s">
        <v>8</v>
      </c>
      <c r="M184" s="4">
        <v>0</v>
      </c>
      <c r="N184" s="4">
        <v>0</v>
      </c>
      <c r="O184" s="4">
        <v>0</v>
      </c>
      <c r="P184" s="4">
        <v>327.67200000000003</v>
      </c>
      <c r="Q184" s="4">
        <v>607.76499999999999</v>
      </c>
      <c r="R184" s="4">
        <v>88.334333333333333</v>
      </c>
      <c r="S184" s="16">
        <v>337.66666666666669</v>
      </c>
      <c r="T184" s="16">
        <v>0</v>
      </c>
      <c r="U184" s="16"/>
      <c r="V184" s="16"/>
      <c r="W184" s="16"/>
      <c r="X184" s="16"/>
      <c r="Y184" s="16"/>
      <c r="Z184" s="16"/>
      <c r="AA184" s="16"/>
      <c r="AB184" s="41" t="str">
        <f>[1]UK!B$4456</f>
        <v>5.(d)</v>
      </c>
      <c r="AC184" s="24" t="str">
        <f>[1]UK!C$4456</f>
        <v>INEOS GROUP LIMITED</v>
      </c>
      <c r="AD184" s="24" t="str">
        <f>[1]UK!D$4456</f>
        <v>INEOS CHLOR LTD, RANDLE LANDFILL SITE</v>
      </c>
      <c r="AE184" s="24">
        <f>[1]UK!E$4456</f>
        <v>128164</v>
      </c>
      <c r="AF184" s="24" t="str">
        <f>[1]UK!F$4456</f>
        <v>RANDLE LANDFILL SITE, RUNCORN</v>
      </c>
      <c r="AG184" s="24" t="str">
        <f>[1]UK!G$4456</f>
        <v>--</v>
      </c>
      <c r="AH184" s="24" t="str">
        <f>[1]UK!H$4456</f>
        <v>RUNCORN</v>
      </c>
      <c r="AI184" s="24" t="str">
        <f>[1]UK!I$4456</f>
        <v>WA7 4QF</v>
      </c>
      <c r="AJ184" s="24">
        <f>[1]UK!J$4456</f>
        <v>0</v>
      </c>
      <c r="AK184" s="24">
        <f>[1]UK!K$4456</f>
        <v>0</v>
      </c>
      <c r="AL184" s="24">
        <f>[1]UK!L$4456</f>
        <v>0</v>
      </c>
      <c r="AM184" s="24">
        <f>[1]UK!M$4456</f>
        <v>0</v>
      </c>
      <c r="AN184" s="23" t="s">
        <v>809</v>
      </c>
      <c r="AO184" s="24"/>
    </row>
    <row r="185" spans="1:41" s="31" customFormat="1">
      <c r="A185" s="4" t="s">
        <v>9801</v>
      </c>
      <c r="B185" s="4">
        <v>2012</v>
      </c>
      <c r="C185" s="4" t="s">
        <v>12368</v>
      </c>
      <c r="D185" s="4" t="s">
        <v>12369</v>
      </c>
      <c r="E185" s="16" t="s">
        <v>2261</v>
      </c>
      <c r="F185" s="4">
        <v>201</v>
      </c>
      <c r="G185" s="4" t="s">
        <v>12370</v>
      </c>
      <c r="H185" s="4" t="s">
        <v>11828</v>
      </c>
      <c r="I185" s="4" t="s">
        <v>14</v>
      </c>
      <c r="J185" s="4" t="s">
        <v>470</v>
      </c>
      <c r="K185" s="4">
        <v>95</v>
      </c>
      <c r="L185" s="4" t="s">
        <v>8</v>
      </c>
      <c r="M185" s="4">
        <v>0</v>
      </c>
      <c r="N185" s="4">
        <v>0</v>
      </c>
      <c r="O185" s="4">
        <v>0</v>
      </c>
      <c r="P185" s="4">
        <v>235.22399999999999</v>
      </c>
      <c r="Q185" s="4">
        <v>685.947</v>
      </c>
      <c r="R185" s="4">
        <v>88.334333333333333</v>
      </c>
      <c r="S185" s="16">
        <v>337.66666666666669</v>
      </c>
      <c r="T185" s="16">
        <v>0</v>
      </c>
      <c r="U185" s="16"/>
      <c r="V185" s="16"/>
      <c r="W185" s="16"/>
      <c r="X185" s="16"/>
      <c r="Y185" s="16"/>
      <c r="Z185" s="16"/>
      <c r="AA185" s="16"/>
      <c r="AB185" s="41" t="str">
        <f>[1]UK!B$4456</f>
        <v>5.(d)</v>
      </c>
      <c r="AC185" s="24" t="str">
        <f>[1]UK!C$4456</f>
        <v>INEOS GROUP LIMITED</v>
      </c>
      <c r="AD185" s="24" t="str">
        <f>[1]UK!D$4456</f>
        <v>INEOS CHLOR LTD, RANDLE LANDFILL SITE</v>
      </c>
      <c r="AE185" s="24">
        <f>[1]UK!E$4456</f>
        <v>128164</v>
      </c>
      <c r="AF185" s="24" t="str">
        <f>[1]UK!F$4456</f>
        <v>RANDLE LANDFILL SITE, RUNCORN</v>
      </c>
      <c r="AG185" s="24" t="str">
        <f>[1]UK!G$4456</f>
        <v>--</v>
      </c>
      <c r="AH185" s="24" t="str">
        <f>[1]UK!H$4456</f>
        <v>RUNCORN</v>
      </c>
      <c r="AI185" s="24" t="str">
        <f>[1]UK!I$4456</f>
        <v>WA7 4QF</v>
      </c>
      <c r="AJ185" s="24">
        <f>[1]UK!J$4456</f>
        <v>0</v>
      </c>
      <c r="AK185" s="24">
        <f>[1]UK!K$4456</f>
        <v>0</v>
      </c>
      <c r="AL185" s="24">
        <f>[1]UK!L$4456</f>
        <v>0</v>
      </c>
      <c r="AM185" s="24">
        <f>[1]UK!M$4456</f>
        <v>0</v>
      </c>
      <c r="AN185" s="23" t="s">
        <v>809</v>
      </c>
    </row>
    <row r="186" spans="1:41" s="31" customFormat="1">
      <c r="A186" s="4" t="s">
        <v>9801</v>
      </c>
      <c r="B186" s="4">
        <v>2012</v>
      </c>
      <c r="C186" s="4" t="s">
        <v>12371</v>
      </c>
      <c r="D186" s="4" t="s">
        <v>12372</v>
      </c>
      <c r="E186" s="16" t="s">
        <v>2266</v>
      </c>
      <c r="F186" s="4">
        <v>202</v>
      </c>
      <c r="G186" s="4" t="s">
        <v>12373</v>
      </c>
      <c r="H186" s="4" t="s">
        <v>11828</v>
      </c>
      <c r="I186" s="4" t="s">
        <v>14</v>
      </c>
      <c r="J186" s="4" t="s">
        <v>470</v>
      </c>
      <c r="K186" s="4">
        <v>95</v>
      </c>
      <c r="L186" s="4" t="s">
        <v>8</v>
      </c>
      <c r="M186" s="4">
        <v>0</v>
      </c>
      <c r="N186" s="4">
        <v>0</v>
      </c>
      <c r="O186" s="4">
        <v>0</v>
      </c>
      <c r="P186" s="4">
        <v>478.464</v>
      </c>
      <c r="Q186" s="4">
        <v>148.55500000000001</v>
      </c>
      <c r="R186" s="4">
        <v>88.334333333333333</v>
      </c>
      <c r="S186" s="16">
        <v>337.66666666666669</v>
      </c>
      <c r="T186" s="16">
        <v>0</v>
      </c>
      <c r="U186" s="16"/>
      <c r="V186" s="16"/>
      <c r="W186" s="16"/>
      <c r="X186" s="16"/>
      <c r="Y186" s="16"/>
      <c r="Z186" s="16"/>
      <c r="AA186" s="16"/>
      <c r="AB186" s="41" t="str">
        <f>[1]UK!B$4456</f>
        <v>5.(d)</v>
      </c>
      <c r="AC186" s="24" t="str">
        <f>[1]UK!C$4456</f>
        <v>INEOS GROUP LIMITED</v>
      </c>
      <c r="AD186" s="24" t="str">
        <f>[1]UK!D$4456</f>
        <v>INEOS CHLOR LTD, RANDLE LANDFILL SITE</v>
      </c>
      <c r="AE186" s="24">
        <f>[1]UK!E$4456</f>
        <v>128164</v>
      </c>
      <c r="AF186" s="24" t="str">
        <f>[1]UK!F$4456</f>
        <v>RANDLE LANDFILL SITE, RUNCORN</v>
      </c>
      <c r="AG186" s="24" t="str">
        <f>[1]UK!G$4456</f>
        <v>--</v>
      </c>
      <c r="AH186" s="24" t="str">
        <f>[1]UK!H$4456</f>
        <v>RUNCORN</v>
      </c>
      <c r="AI186" s="24" t="str">
        <f>[1]UK!I$4456</f>
        <v>WA7 4QF</v>
      </c>
      <c r="AJ186" s="24">
        <f>[1]UK!J$4456</f>
        <v>0</v>
      </c>
      <c r="AK186" s="24">
        <f>[1]UK!K$4456</f>
        <v>0</v>
      </c>
      <c r="AL186" s="24">
        <f>[1]UK!L$4456</f>
        <v>0</v>
      </c>
      <c r="AM186" s="24">
        <f>[1]UK!M$4456</f>
        <v>0</v>
      </c>
      <c r="AN186" s="23" t="s">
        <v>809</v>
      </c>
    </row>
    <row r="187" spans="1:41" s="31" customFormat="1">
      <c r="A187" s="4" t="s">
        <v>9801</v>
      </c>
      <c r="B187" s="4">
        <v>2012</v>
      </c>
      <c r="C187" s="4" t="s">
        <v>12374</v>
      </c>
      <c r="D187" s="4" t="s">
        <v>12375</v>
      </c>
      <c r="E187" s="16" t="s">
        <v>2271</v>
      </c>
      <c r="F187" s="4">
        <v>203</v>
      </c>
      <c r="G187" s="4" t="s">
        <v>12376</v>
      </c>
      <c r="H187" s="4" t="s">
        <v>11828</v>
      </c>
      <c r="I187" s="4" t="s">
        <v>6</v>
      </c>
      <c r="J187" s="4" t="s">
        <v>476</v>
      </c>
      <c r="K187" s="4">
        <v>1028</v>
      </c>
      <c r="L187" s="4" t="s">
        <v>8</v>
      </c>
      <c r="M187" s="4">
        <v>0</v>
      </c>
      <c r="N187" s="4">
        <v>53585</v>
      </c>
      <c r="O187" s="4">
        <v>185</v>
      </c>
      <c r="P187" s="4">
        <v>0</v>
      </c>
      <c r="Q187" s="4">
        <v>0</v>
      </c>
      <c r="R187" s="4">
        <v>2184</v>
      </c>
      <c r="S187" s="16">
        <v>10897</v>
      </c>
      <c r="T187" s="16">
        <v>160</v>
      </c>
      <c r="U187" s="16"/>
      <c r="V187" s="16"/>
      <c r="W187" s="16"/>
      <c r="X187" s="16"/>
      <c r="Y187" s="16"/>
      <c r="Z187" s="16"/>
      <c r="AA187" s="16"/>
      <c r="AB187" s="28" t="str">
        <f>[1]UK!B$4448</f>
        <v>1.(c)</v>
      </c>
      <c r="AC187" s="31" t="str">
        <f>[1]UK!C$4448</f>
        <v>INTERNATIONAL POWER PLC</v>
      </c>
      <c r="AD187" s="31" t="str">
        <f>[1]UK!D$4448</f>
        <v>Rugeley Power Limited, Rugeley Power Station</v>
      </c>
      <c r="AE187" s="31">
        <f>[1]UK!E$4448</f>
        <v>13367</v>
      </c>
      <c r="AF187" s="31" t="str">
        <f>[1]UK!F$4448</f>
        <v>Rugeley Power Station</v>
      </c>
      <c r="AG187" s="31" t="str">
        <f>[1]UK!G$4448</f>
        <v>--</v>
      </c>
      <c r="AH187" s="31" t="str">
        <f>[1]UK!H$4448</f>
        <v>Rugeley</v>
      </c>
      <c r="AI187" s="31" t="str">
        <f>[1]UK!I$4448</f>
        <v>WS15 1PR</v>
      </c>
      <c r="AJ187" s="31">
        <f>[1]UK!J$4448</f>
        <v>10900</v>
      </c>
      <c r="AK187" s="31">
        <f>[1]UK!K$4448</f>
        <v>2300</v>
      </c>
      <c r="AL187" s="31">
        <f>[1]UK!L$4448</f>
        <v>143</v>
      </c>
      <c r="AM187" s="31">
        <f>[1]UK!M$4448</f>
        <v>5020</v>
      </c>
      <c r="AN187" s="42" t="s">
        <v>810</v>
      </c>
    </row>
    <row r="188" spans="1:41" s="67" customFormat="1">
      <c r="A188" s="1" t="s">
        <v>9801</v>
      </c>
      <c r="B188" s="1">
        <v>2012</v>
      </c>
      <c r="C188" s="1" t="s">
        <v>12377</v>
      </c>
      <c r="D188" s="1" t="s">
        <v>12378</v>
      </c>
      <c r="E188" s="3" t="s">
        <v>2276</v>
      </c>
      <c r="F188" s="1">
        <v>204</v>
      </c>
      <c r="G188" s="1" t="s">
        <v>12379</v>
      </c>
      <c r="H188" s="1" t="s">
        <v>11828</v>
      </c>
      <c r="I188" s="1" t="s">
        <v>34</v>
      </c>
      <c r="J188" s="1" t="s">
        <v>476</v>
      </c>
      <c r="K188" s="1">
        <v>900</v>
      </c>
      <c r="L188" s="1" t="s">
        <v>8</v>
      </c>
      <c r="M188" s="1">
        <v>0</v>
      </c>
      <c r="N188" s="1">
        <v>0</v>
      </c>
      <c r="O188" s="1">
        <v>0</v>
      </c>
      <c r="P188" s="1">
        <v>0</v>
      </c>
      <c r="Q188" s="1">
        <v>0</v>
      </c>
      <c r="R188" s="1">
        <v>0</v>
      </c>
      <c r="S188" s="3">
        <v>0</v>
      </c>
      <c r="T188" s="3">
        <v>0</v>
      </c>
      <c r="U188" s="3"/>
      <c r="V188" s="3"/>
      <c r="W188" s="3"/>
      <c r="X188" s="3"/>
      <c r="Y188" s="3"/>
      <c r="Z188" s="3"/>
      <c r="AA188" s="3"/>
      <c r="AB188" s="95"/>
      <c r="AN188" s="98"/>
    </row>
    <row r="189" spans="1:41" s="31" customFormat="1">
      <c r="A189" s="4" t="s">
        <v>9801</v>
      </c>
      <c r="B189" s="4">
        <v>2012</v>
      </c>
      <c r="C189" s="4" t="s">
        <v>12380</v>
      </c>
      <c r="D189" s="4" t="s">
        <v>12381</v>
      </c>
      <c r="E189" s="16" t="s">
        <v>2281</v>
      </c>
      <c r="F189" s="4">
        <v>205</v>
      </c>
      <c r="G189" s="4" t="s">
        <v>12382</v>
      </c>
      <c r="H189" s="4" t="s">
        <v>11828</v>
      </c>
      <c r="I189" s="4" t="s">
        <v>14</v>
      </c>
      <c r="J189" s="4" t="s">
        <v>476</v>
      </c>
      <c r="K189" s="4">
        <v>1300</v>
      </c>
      <c r="L189" s="4" t="s">
        <v>27</v>
      </c>
      <c r="M189" s="4">
        <v>0</v>
      </c>
      <c r="N189" s="4">
        <v>0</v>
      </c>
      <c r="O189" s="4">
        <v>0</v>
      </c>
      <c r="P189" s="4">
        <v>0</v>
      </c>
      <c r="Q189" s="4">
        <v>0</v>
      </c>
      <c r="R189" s="4">
        <v>0</v>
      </c>
      <c r="S189" s="16">
        <v>0</v>
      </c>
      <c r="T189" s="16">
        <v>0</v>
      </c>
      <c r="U189" s="16"/>
      <c r="V189" s="16"/>
      <c r="W189" s="16"/>
      <c r="X189" s="16"/>
      <c r="Y189" s="16"/>
      <c r="Z189" s="16"/>
      <c r="AA189" s="16"/>
      <c r="AB189" s="28" t="str">
        <f>[1]UK!B$4554</f>
        <v>1.(c)</v>
      </c>
      <c r="AC189" s="31" t="str">
        <f>[1]UK!C$4554</f>
        <v>SCOTTISH AND SOUTHERN ENERGY PLC</v>
      </c>
      <c r="AD189" s="31" t="str">
        <f>[1]UK!D$4554</f>
        <v>Keadby Power Station</v>
      </c>
      <c r="AE189" s="31">
        <f>[1]UK!E$4554</f>
        <v>13153</v>
      </c>
      <c r="AF189" s="31" t="str">
        <f>[1]UK!F$4554</f>
        <v>Trentside, Scunthorpe</v>
      </c>
      <c r="AG189" s="31" t="str">
        <f>[1]UK!G$4554</f>
        <v>--</v>
      </c>
      <c r="AH189" s="31" t="str">
        <f>[1]UK!H$4554</f>
        <v>Scunthorpe</v>
      </c>
      <c r="AI189" s="31" t="str">
        <f>[1]UK!I$4554</f>
        <v>DN17 3EF</v>
      </c>
      <c r="AJ189" s="31">
        <f>[1]UK!J$4554</f>
        <v>0</v>
      </c>
      <c r="AK189" s="31">
        <f>[1]UK!K$4554</f>
        <v>0</v>
      </c>
      <c r="AL189" s="31">
        <f>[1]UK!L$4554</f>
        <v>0</v>
      </c>
      <c r="AM189" s="31">
        <f>[1]UK!M$4554</f>
        <v>156</v>
      </c>
      <c r="AN189" s="42" t="s">
        <v>809</v>
      </c>
    </row>
    <row r="190" spans="1:41" s="31" customFormat="1">
      <c r="A190" s="4" t="s">
        <v>9801</v>
      </c>
      <c r="B190" s="4">
        <v>2012</v>
      </c>
      <c r="C190" s="4" t="s">
        <v>12383</v>
      </c>
      <c r="D190" s="4" t="s">
        <v>12384</v>
      </c>
      <c r="E190" s="16" t="s">
        <v>2286</v>
      </c>
      <c r="F190" s="4">
        <v>206</v>
      </c>
      <c r="G190" s="4" t="s">
        <v>12385</v>
      </c>
      <c r="H190" s="4" t="s">
        <v>11828</v>
      </c>
      <c r="I190" s="4" t="s">
        <v>14</v>
      </c>
      <c r="J190" s="4" t="s">
        <v>15</v>
      </c>
      <c r="K190" s="4">
        <v>348</v>
      </c>
      <c r="L190" s="4" t="s">
        <v>27</v>
      </c>
      <c r="M190" s="4">
        <v>0</v>
      </c>
      <c r="N190" s="4">
        <v>0</v>
      </c>
      <c r="O190" s="4">
        <v>0</v>
      </c>
      <c r="P190" s="4">
        <v>59773</v>
      </c>
      <c r="Q190" s="4">
        <v>0</v>
      </c>
      <c r="R190" s="4">
        <v>2</v>
      </c>
      <c r="S190" s="16">
        <v>168</v>
      </c>
      <c r="T190" s="16">
        <v>1</v>
      </c>
      <c r="U190" s="16"/>
      <c r="V190" s="16"/>
      <c r="W190" s="16"/>
      <c r="X190" s="16"/>
      <c r="Y190" s="16"/>
      <c r="Z190" s="16"/>
      <c r="AA190" s="16"/>
      <c r="AB190" s="28" t="str">
        <f>[1]UK!B$4718</f>
        <v>1.(c)</v>
      </c>
      <c r="AC190" s="31" t="str">
        <f>[1]UK!C$4718</f>
        <v>E.ON UK PLC</v>
      </c>
      <c r="AD190" s="31" t="str">
        <f>[1]UK!D$4718</f>
        <v>E.ON UK CHP Limited, KEMSLEY PAPER MILL CHP</v>
      </c>
      <c r="AE190" s="31">
        <f>[1]UK!E$4718</f>
        <v>12978</v>
      </c>
      <c r="AF190" s="31" t="str">
        <f>[1]UK!F$4718</f>
        <v>KEMSLEY, SITTINGBOURNE</v>
      </c>
      <c r="AG190" s="31" t="str">
        <f>[1]UK!G$4718</f>
        <v>--</v>
      </c>
      <c r="AH190" s="31" t="str">
        <f>[1]UK!H$4718</f>
        <v>SITTINGBOURNE</v>
      </c>
      <c r="AI190" s="31" t="str">
        <f>[1]UK!I$4718</f>
        <v>ME10 2TD</v>
      </c>
      <c r="AJ190" s="31">
        <f>[1]UK!J$4718</f>
        <v>229</v>
      </c>
      <c r="AK190" s="31">
        <f>[1]UK!K$4718</f>
        <v>0</v>
      </c>
      <c r="AL190" s="31">
        <f>[1]UK!L$4718</f>
        <v>0</v>
      </c>
      <c r="AM190" s="31">
        <f>[1]UK!M$4718</f>
        <v>357</v>
      </c>
      <c r="AN190" s="42" t="s">
        <v>810</v>
      </c>
    </row>
    <row r="191" spans="1:41" s="67" customFormat="1">
      <c r="A191" s="1" t="s">
        <v>9801</v>
      </c>
      <c r="B191" s="1">
        <v>2012</v>
      </c>
      <c r="C191" s="1" t="s">
        <v>12386</v>
      </c>
      <c r="D191" s="1" t="s">
        <v>12387</v>
      </c>
      <c r="E191" s="3" t="s">
        <v>2291</v>
      </c>
      <c r="F191" s="1">
        <v>207</v>
      </c>
      <c r="G191" s="1" t="s">
        <v>12388</v>
      </c>
      <c r="H191" s="1" t="s">
        <v>11828</v>
      </c>
      <c r="I191" s="1" t="s">
        <v>14</v>
      </c>
      <c r="J191" s="1" t="s">
        <v>15</v>
      </c>
      <c r="K191" s="1">
        <v>74</v>
      </c>
      <c r="L191" s="1" t="s">
        <v>8</v>
      </c>
      <c r="M191" s="1">
        <v>0</v>
      </c>
      <c r="N191" s="1">
        <v>0</v>
      </c>
      <c r="O191" s="1">
        <v>0</v>
      </c>
      <c r="P191" s="1">
        <v>1072</v>
      </c>
      <c r="Q191" s="1">
        <v>0</v>
      </c>
      <c r="R191" s="1">
        <v>0</v>
      </c>
      <c r="S191" s="3">
        <v>17</v>
      </c>
      <c r="T191" s="3">
        <v>0</v>
      </c>
      <c r="U191" s="3"/>
      <c r="V191" s="3"/>
      <c r="W191" s="3"/>
      <c r="X191" s="3"/>
      <c r="Y191" s="3"/>
      <c r="Z191" s="3"/>
      <c r="AA191" s="3"/>
      <c r="AB191" s="95"/>
      <c r="AN191" s="98"/>
    </row>
    <row r="192" spans="1:41" s="67" customFormat="1">
      <c r="A192" s="1" t="s">
        <v>9801</v>
      </c>
      <c r="B192" s="1">
        <v>2012</v>
      </c>
      <c r="C192" s="1" t="s">
        <v>12389</v>
      </c>
      <c r="D192" s="1" t="s">
        <v>12390</v>
      </c>
      <c r="E192" s="3" t="s">
        <v>2295</v>
      </c>
      <c r="F192" s="1">
        <v>208</v>
      </c>
      <c r="G192" s="1" t="s">
        <v>12391</v>
      </c>
      <c r="H192" s="1" t="s">
        <v>11828</v>
      </c>
      <c r="I192" s="1" t="s">
        <v>14</v>
      </c>
      <c r="J192" s="1" t="s">
        <v>15</v>
      </c>
      <c r="K192" s="1">
        <v>74</v>
      </c>
      <c r="L192" s="1" t="s">
        <v>8</v>
      </c>
      <c r="M192" s="1">
        <v>0</v>
      </c>
      <c r="N192" s="1">
        <v>0</v>
      </c>
      <c r="O192" s="1">
        <v>0</v>
      </c>
      <c r="P192" s="1">
        <v>1072</v>
      </c>
      <c r="Q192" s="1">
        <v>0</v>
      </c>
      <c r="R192" s="1">
        <v>0</v>
      </c>
      <c r="S192" s="3">
        <v>17</v>
      </c>
      <c r="T192" s="3">
        <v>0</v>
      </c>
      <c r="U192" s="3"/>
      <c r="V192" s="3"/>
      <c r="W192" s="3"/>
      <c r="X192" s="3"/>
      <c r="Y192" s="3"/>
      <c r="Z192" s="3"/>
      <c r="AA192" s="3"/>
      <c r="AB192" s="95"/>
      <c r="AN192" s="98"/>
    </row>
    <row r="193" spans="1:40" s="31" customFormat="1">
      <c r="A193" s="4" t="s">
        <v>9801</v>
      </c>
      <c r="B193" s="4">
        <v>2012</v>
      </c>
      <c r="C193" s="4" t="s">
        <v>12392</v>
      </c>
      <c r="D193" s="4" t="s">
        <v>12393</v>
      </c>
      <c r="E193" s="16" t="s">
        <v>2300</v>
      </c>
      <c r="F193" s="4">
        <v>209</v>
      </c>
      <c r="G193" s="4" t="s">
        <v>12394</v>
      </c>
      <c r="H193" s="4" t="s">
        <v>11828</v>
      </c>
      <c r="I193" s="4" t="s">
        <v>34</v>
      </c>
      <c r="J193" s="4" t="s">
        <v>476</v>
      </c>
      <c r="K193" s="4">
        <v>1585</v>
      </c>
      <c r="L193" s="4" t="s">
        <v>27</v>
      </c>
      <c r="M193" s="4">
        <v>0</v>
      </c>
      <c r="N193" s="4">
        <v>0</v>
      </c>
      <c r="O193" s="4">
        <v>0</v>
      </c>
      <c r="P193" s="4">
        <v>21483</v>
      </c>
      <c r="Q193" s="4">
        <v>0</v>
      </c>
      <c r="R193" s="4">
        <v>33.340000000000003</v>
      </c>
      <c r="S193" s="16">
        <v>206.37</v>
      </c>
      <c r="T193" s="16">
        <v>4.9400000000000004</v>
      </c>
      <c r="U193" s="16"/>
      <c r="V193" s="16"/>
      <c r="W193" s="16"/>
      <c r="X193" s="16"/>
      <c r="Y193" s="16"/>
      <c r="Z193" s="16"/>
      <c r="AA193" s="16"/>
      <c r="AB193" s="28" t="str">
        <f>[1]UK!B$4115</f>
        <v>1.(c)</v>
      </c>
      <c r="AC193" s="31" t="str">
        <f>[1]UK!C$4115</f>
        <v>K CLARKE</v>
      </c>
      <c r="AD193" s="31" t="str">
        <f>[1]UK!D$4115</f>
        <v>Langage Energy Centre</v>
      </c>
      <c r="AE193" s="31">
        <f>[1]UK!E$4115</f>
        <v>160014</v>
      </c>
      <c r="AF193" s="31" t="str">
        <f>[1]UK!F$4115</f>
        <v>Eastern Wood Road</v>
      </c>
      <c r="AG193" s="31" t="str">
        <f>[1]UK!G$4115</f>
        <v>--</v>
      </c>
      <c r="AH193" s="31" t="str">
        <f>[1]UK!H$4115</f>
        <v>Plymouth</v>
      </c>
      <c r="AI193" s="31" t="str">
        <f>[1]UK!I$4115</f>
        <v>PL7 5ET</v>
      </c>
      <c r="AJ193" s="31">
        <f>[1]UK!J$4115</f>
        <v>206</v>
      </c>
      <c r="AK193" s="31">
        <f>[1]UK!K$4115</f>
        <v>0</v>
      </c>
      <c r="AL193" s="31">
        <f>[1]UK!L$4115</f>
        <v>0</v>
      </c>
      <c r="AM193" s="31">
        <f>[1]UK!M$4115</f>
        <v>1100</v>
      </c>
      <c r="AN193" s="42" t="s">
        <v>809</v>
      </c>
    </row>
    <row r="194" spans="1:40" s="31" customFormat="1">
      <c r="A194" s="4" t="s">
        <v>9801</v>
      </c>
      <c r="B194" s="4">
        <v>2012</v>
      </c>
      <c r="C194" s="4" t="s">
        <v>12395</v>
      </c>
      <c r="D194" s="4" t="s">
        <v>12396</v>
      </c>
      <c r="E194" s="16" t="s">
        <v>2304</v>
      </c>
      <c r="F194" s="4">
        <v>210</v>
      </c>
      <c r="G194" s="4" t="s">
        <v>12397</v>
      </c>
      <c r="H194" s="4" t="s">
        <v>11828</v>
      </c>
      <c r="I194" s="4" t="s">
        <v>34</v>
      </c>
      <c r="J194" s="4" t="s">
        <v>476</v>
      </c>
      <c r="K194" s="4">
        <v>800</v>
      </c>
      <c r="L194" s="4" t="s">
        <v>27</v>
      </c>
      <c r="M194" s="4">
        <v>0</v>
      </c>
      <c r="N194" s="4">
        <v>0</v>
      </c>
      <c r="O194" s="4">
        <v>0</v>
      </c>
      <c r="P194" s="4">
        <v>9757</v>
      </c>
      <c r="Q194" s="4">
        <v>0</v>
      </c>
      <c r="R194" s="4">
        <v>0</v>
      </c>
      <c r="S194" s="16">
        <v>658</v>
      </c>
      <c r="T194" s="16">
        <v>0</v>
      </c>
      <c r="U194" s="16"/>
      <c r="V194" s="16"/>
      <c r="W194" s="16"/>
      <c r="X194" s="16"/>
      <c r="Y194" s="16"/>
      <c r="Z194" s="16"/>
      <c r="AA194" s="16"/>
      <c r="AB194" s="28" t="str">
        <f>[1]UK!B$4828</f>
        <v>1.(c)</v>
      </c>
      <c r="AC194" s="31" t="str">
        <f>[1]UK!C$4828</f>
        <v>Marchwood Power Ltd</v>
      </c>
      <c r="AD194" s="31" t="str">
        <f>[1]UK!D$4828</f>
        <v>MARCHWOOD POWER STATION</v>
      </c>
      <c r="AE194" s="31">
        <f>[1]UK!E$4828</f>
        <v>159834</v>
      </c>
      <c r="AF194" s="31" t="str">
        <f>[1]UK!F$4828</f>
        <v>Marchwood Industrial Park</v>
      </c>
      <c r="AG194" s="31" t="str">
        <f>[1]UK!G$4828</f>
        <v>--</v>
      </c>
      <c r="AH194" s="31" t="str">
        <f>[1]UK!H$4828</f>
        <v>Southampton</v>
      </c>
      <c r="AI194" s="31" t="str">
        <f>[1]UK!I$4828</f>
        <v>SO40 4PB</v>
      </c>
      <c r="AJ194" s="31">
        <f>[1]UK!J$4828</f>
        <v>500</v>
      </c>
      <c r="AK194" s="31">
        <f>[1]UK!K$4828</f>
        <v>0</v>
      </c>
      <c r="AL194" s="31">
        <f>[1]UK!L$4828</f>
        <v>0</v>
      </c>
      <c r="AM194" s="31">
        <f>[1]UK!M$4828</f>
        <v>986</v>
      </c>
      <c r="AN194" s="42" t="s">
        <v>809</v>
      </c>
    </row>
    <row r="195" spans="1:40" s="31" customFormat="1">
      <c r="A195" s="4" t="s">
        <v>9801</v>
      </c>
      <c r="B195" s="4">
        <v>2012</v>
      </c>
      <c r="C195" s="4" t="s">
        <v>12398</v>
      </c>
      <c r="D195" s="4" t="s">
        <v>12399</v>
      </c>
      <c r="E195" s="16" t="s">
        <v>2308</v>
      </c>
      <c r="F195" s="4">
        <v>211</v>
      </c>
      <c r="G195" s="4" t="s">
        <v>12400</v>
      </c>
      <c r="H195" s="4" t="s">
        <v>11828</v>
      </c>
      <c r="I195" s="4" t="s">
        <v>34</v>
      </c>
      <c r="J195" s="4" t="s">
        <v>476</v>
      </c>
      <c r="K195" s="4">
        <v>800</v>
      </c>
      <c r="L195" s="4" t="s">
        <v>27</v>
      </c>
      <c r="M195" s="4">
        <v>0</v>
      </c>
      <c r="N195" s="4">
        <v>0</v>
      </c>
      <c r="O195" s="4">
        <v>0</v>
      </c>
      <c r="P195" s="4">
        <v>9591</v>
      </c>
      <c r="Q195" s="4">
        <v>0</v>
      </c>
      <c r="R195" s="4">
        <v>0</v>
      </c>
      <c r="S195" s="16">
        <v>679</v>
      </c>
      <c r="T195" s="16">
        <v>0</v>
      </c>
      <c r="U195" s="16"/>
      <c r="V195" s="16"/>
      <c r="W195" s="16"/>
      <c r="X195" s="16"/>
      <c r="Y195" s="16"/>
      <c r="Z195" s="16"/>
      <c r="AA195" s="16"/>
      <c r="AB195" s="28" t="str">
        <f>[1]UK!B$4828</f>
        <v>1.(c)</v>
      </c>
      <c r="AC195" s="31" t="str">
        <f>[1]UK!C$4828</f>
        <v>Marchwood Power Ltd</v>
      </c>
      <c r="AD195" s="31" t="str">
        <f>[1]UK!D$4828</f>
        <v>MARCHWOOD POWER STATION</v>
      </c>
      <c r="AE195" s="31">
        <f>[1]UK!E$4828</f>
        <v>159834</v>
      </c>
      <c r="AF195" s="31" t="str">
        <f>[1]UK!F$4828</f>
        <v>Marchwood Industrial Park</v>
      </c>
      <c r="AG195" s="31" t="str">
        <f>[1]UK!G$4828</f>
        <v>--</v>
      </c>
      <c r="AH195" s="31" t="str">
        <f>[1]UK!H$4828</f>
        <v>Southampton</v>
      </c>
      <c r="AI195" s="31" t="str">
        <f>[1]UK!I$4828</f>
        <v>SO40 4PB</v>
      </c>
      <c r="AJ195" s="31">
        <f>[1]UK!J$4828</f>
        <v>500</v>
      </c>
      <c r="AK195" s="31">
        <f>[1]UK!K$4828</f>
        <v>0</v>
      </c>
      <c r="AL195" s="31">
        <f>[1]UK!L$4828</f>
        <v>0</v>
      </c>
      <c r="AM195" s="31">
        <f>[1]UK!M$4828</f>
        <v>986</v>
      </c>
      <c r="AN195" s="42" t="s">
        <v>809</v>
      </c>
    </row>
    <row r="196" spans="1:40" s="31" customFormat="1">
      <c r="A196" s="4" t="s">
        <v>9801</v>
      </c>
      <c r="B196" s="4">
        <v>2012</v>
      </c>
      <c r="C196" s="4" t="s">
        <v>12401</v>
      </c>
      <c r="D196" s="4" t="s">
        <v>12402</v>
      </c>
      <c r="E196" s="16" t="s">
        <v>2313</v>
      </c>
      <c r="F196" s="4">
        <v>212</v>
      </c>
      <c r="G196" s="4" t="s">
        <v>12403</v>
      </c>
      <c r="H196" s="4" t="s">
        <v>11828</v>
      </c>
      <c r="I196" s="1" t="s">
        <v>14</v>
      </c>
      <c r="J196" s="1" t="s">
        <v>476</v>
      </c>
      <c r="K196" s="1">
        <v>800</v>
      </c>
      <c r="L196" s="1" t="s">
        <v>27</v>
      </c>
      <c r="M196" s="1">
        <v>0</v>
      </c>
      <c r="N196" s="1">
        <v>0</v>
      </c>
      <c r="O196" s="1">
        <v>0</v>
      </c>
      <c r="P196" s="1">
        <v>0</v>
      </c>
      <c r="Q196" s="4">
        <v>0</v>
      </c>
      <c r="R196" s="4">
        <v>0</v>
      </c>
      <c r="S196" s="16">
        <v>0</v>
      </c>
      <c r="T196" s="3">
        <v>0</v>
      </c>
      <c r="U196" s="3"/>
      <c r="V196" s="3"/>
      <c r="W196" s="3"/>
      <c r="X196" s="3"/>
      <c r="Y196" s="3"/>
      <c r="Z196" s="3"/>
      <c r="AA196" s="3"/>
      <c r="AB196" s="28" t="str">
        <f>[1]UK!B$4364</f>
        <v>1.(c)</v>
      </c>
      <c r="AC196" s="31" t="str">
        <f>[1]UK!C$4364</f>
        <v>SCOTTISH AND SOUTHERN ENERGY PLC</v>
      </c>
      <c r="AD196" s="31" t="str">
        <f>[1]UK!D$4364</f>
        <v>Medway Power Limited, Medway Power Station</v>
      </c>
      <c r="AE196" s="31">
        <f>[1]UK!E$4364</f>
        <v>32608</v>
      </c>
      <c r="AF196" s="31" t="str">
        <f>[1]UK!F$4364</f>
        <v>Medway Power Station, Isle of Grain</v>
      </c>
      <c r="AG196" s="31" t="str">
        <f>[1]UK!G$4364</f>
        <v>--</v>
      </c>
      <c r="AH196" s="31" t="str">
        <f>[1]UK!H$4364</f>
        <v>ROCHESTER</v>
      </c>
      <c r="AI196" s="31" t="str">
        <f>[1]UK!I$4364</f>
        <v>ME3 0AG</v>
      </c>
      <c r="AJ196" s="31">
        <f>[1]UK!J$4364</f>
        <v>0</v>
      </c>
      <c r="AK196" s="31">
        <f>[1]UK!K$4364</f>
        <v>0</v>
      </c>
      <c r="AL196" s="67">
        <f>[1]UK!L$4364</f>
        <v>0</v>
      </c>
      <c r="AM196" s="95">
        <f>[1]UK!M$4364</f>
        <v>0</v>
      </c>
      <c r="AN196" s="42" t="s">
        <v>12971</v>
      </c>
    </row>
    <row r="197" spans="1:40" s="5" customFormat="1">
      <c r="A197" s="4" t="s">
        <v>9801</v>
      </c>
      <c r="B197" s="4">
        <v>2012</v>
      </c>
      <c r="C197" s="4" t="s">
        <v>12404</v>
      </c>
      <c r="D197" s="4" t="s">
        <v>12405</v>
      </c>
      <c r="E197" s="16" t="s">
        <v>2318</v>
      </c>
      <c r="F197" s="4">
        <v>213</v>
      </c>
      <c r="G197" s="4" t="s">
        <v>12406</v>
      </c>
      <c r="H197" s="4" t="s">
        <v>11828</v>
      </c>
      <c r="I197" s="1" t="s">
        <v>14</v>
      </c>
      <c r="J197" s="1" t="s">
        <v>476</v>
      </c>
      <c r="K197" s="1">
        <v>800</v>
      </c>
      <c r="L197" s="1" t="s">
        <v>27</v>
      </c>
      <c r="M197" s="1">
        <v>0</v>
      </c>
      <c r="N197" s="1">
        <v>0</v>
      </c>
      <c r="O197" s="1">
        <v>35</v>
      </c>
      <c r="P197" s="1">
        <v>363</v>
      </c>
      <c r="Q197" s="4">
        <v>0</v>
      </c>
      <c r="R197" s="4">
        <v>0</v>
      </c>
      <c r="S197" s="16">
        <v>13</v>
      </c>
      <c r="T197" s="3">
        <v>0</v>
      </c>
      <c r="U197" s="3"/>
      <c r="V197" s="3"/>
      <c r="W197" s="3"/>
      <c r="X197" s="3"/>
      <c r="Y197" s="3"/>
      <c r="Z197" s="3"/>
      <c r="AA197" s="3"/>
      <c r="AB197" s="28" t="str">
        <f>[1]UK!B$4364</f>
        <v>1.(c)</v>
      </c>
      <c r="AC197" s="31" t="str">
        <f>[1]UK!C$4364</f>
        <v>SCOTTISH AND SOUTHERN ENERGY PLC</v>
      </c>
      <c r="AD197" s="31" t="str">
        <f>[1]UK!D$4364</f>
        <v>Medway Power Limited, Medway Power Station</v>
      </c>
      <c r="AE197" s="31">
        <f>[1]UK!E$4364</f>
        <v>32608</v>
      </c>
      <c r="AF197" s="31" t="str">
        <f>[1]UK!F$4364</f>
        <v>Medway Power Station, Isle of Grain</v>
      </c>
      <c r="AG197" s="31" t="str">
        <f>[1]UK!G$4364</f>
        <v>--</v>
      </c>
      <c r="AH197" s="31" t="str">
        <f>[1]UK!H$4364</f>
        <v>ROCHESTER</v>
      </c>
      <c r="AI197" s="31" t="str">
        <f>[1]UK!I$4364</f>
        <v>ME3 0AG</v>
      </c>
      <c r="AJ197" s="31">
        <f>[1]UK!J$4364</f>
        <v>0</v>
      </c>
      <c r="AK197" s="31">
        <f>[1]UK!K$4364</f>
        <v>0</v>
      </c>
      <c r="AL197" s="20"/>
      <c r="AM197" s="20"/>
      <c r="AN197" s="42" t="s">
        <v>12971</v>
      </c>
    </row>
    <row r="198" spans="1:40" s="5" customFormat="1">
      <c r="A198" s="4" t="s">
        <v>9801</v>
      </c>
      <c r="B198" s="4">
        <v>2012</v>
      </c>
      <c r="C198" s="4" t="s">
        <v>12407</v>
      </c>
      <c r="D198" s="4" t="s">
        <v>12408</v>
      </c>
      <c r="E198" s="16" t="s">
        <v>2323</v>
      </c>
      <c r="F198" s="4">
        <v>214</v>
      </c>
      <c r="G198" s="4" t="s">
        <v>12409</v>
      </c>
      <c r="H198" s="4" t="s">
        <v>11828</v>
      </c>
      <c r="I198" s="1" t="s">
        <v>6</v>
      </c>
      <c r="J198" s="1" t="s">
        <v>470</v>
      </c>
      <c r="K198" s="1">
        <v>54</v>
      </c>
      <c r="L198" s="1" t="s">
        <v>27</v>
      </c>
      <c r="M198" s="1">
        <v>0</v>
      </c>
      <c r="N198" s="1">
        <v>0</v>
      </c>
      <c r="O198" s="1">
        <v>0</v>
      </c>
      <c r="P198" s="1">
        <v>0.76700000000000002</v>
      </c>
      <c r="Q198" s="4">
        <v>0</v>
      </c>
      <c r="R198" s="4">
        <v>0</v>
      </c>
      <c r="S198" s="16">
        <v>2.7E-2</v>
      </c>
      <c r="T198" s="3">
        <v>0</v>
      </c>
      <c r="U198" s="3"/>
      <c r="V198" s="3"/>
      <c r="W198" s="3"/>
      <c r="X198" s="3"/>
      <c r="Y198" s="3"/>
      <c r="Z198" s="3"/>
      <c r="AA198" s="3"/>
      <c r="AB198" s="28" t="str">
        <f>[1]UK!B$1266</f>
        <v>5.(a)</v>
      </c>
      <c r="AC198" s="31" t="str">
        <f>[1]UK!C$1266</f>
        <v>NATIONAL GRID PLC</v>
      </c>
      <c r="AD198" s="31" t="str">
        <f>[1]UK!D$1266</f>
        <v>National Grid Gas PLC, Bishop Auckland Compressor Station</v>
      </c>
      <c r="AE198" s="31">
        <f>[1]UK!E$1266</f>
        <v>32371</v>
      </c>
      <c r="AF198" s="31" t="str">
        <f>[1]UK!F$1266</f>
        <v>Avenue 3</v>
      </c>
      <c r="AG198" s="31" t="str">
        <f>[1]UK!G$1266</f>
        <v>--</v>
      </c>
      <c r="AH198" s="31" t="str">
        <f>[1]UK!H$1266</f>
        <v>Chilton</v>
      </c>
      <c r="AI198" s="31" t="str">
        <f>[1]UK!I$1266</f>
        <v>DL17 0PB</v>
      </c>
      <c r="AJ198" s="31">
        <f>[1]UK!J$1266</f>
        <v>0</v>
      </c>
      <c r="AK198" s="31">
        <f>[1]UK!K$1266</f>
        <v>0</v>
      </c>
      <c r="AL198" s="20">
        <f>[1]UK!L$1266</f>
        <v>0</v>
      </c>
      <c r="AM198" s="12">
        <f>[1]UK!M$1266</f>
        <v>0</v>
      </c>
      <c r="AN198" s="42" t="s">
        <v>12971</v>
      </c>
    </row>
    <row r="199" spans="1:40" s="5" customFormat="1">
      <c r="A199" s="4" t="s">
        <v>9801</v>
      </c>
      <c r="B199" s="4">
        <v>2012</v>
      </c>
      <c r="C199" s="4" t="s">
        <v>12410</v>
      </c>
      <c r="D199" s="4" t="s">
        <v>12411</v>
      </c>
      <c r="E199" s="16" t="s">
        <v>2328</v>
      </c>
      <c r="F199" s="4">
        <v>215</v>
      </c>
      <c r="G199" s="4" t="s">
        <v>12412</v>
      </c>
      <c r="H199" s="4" t="s">
        <v>11828</v>
      </c>
      <c r="I199" s="1" t="s">
        <v>6</v>
      </c>
      <c r="J199" s="1" t="s">
        <v>470</v>
      </c>
      <c r="K199" s="1">
        <v>54</v>
      </c>
      <c r="L199" s="1" t="s">
        <v>27</v>
      </c>
      <c r="M199" s="1">
        <v>0</v>
      </c>
      <c r="N199" s="1">
        <v>0</v>
      </c>
      <c r="O199" s="1">
        <v>0</v>
      </c>
      <c r="P199" s="1">
        <v>0.76200000000000001</v>
      </c>
      <c r="Q199" s="4">
        <v>0</v>
      </c>
      <c r="R199" s="4">
        <v>0</v>
      </c>
      <c r="S199" s="16">
        <v>2.8000000000000001E-2</v>
      </c>
      <c r="T199" s="3">
        <v>0</v>
      </c>
      <c r="U199" s="3"/>
      <c r="V199" s="3"/>
      <c r="W199" s="3"/>
      <c r="X199" s="3"/>
      <c r="Y199" s="3"/>
      <c r="Z199" s="3"/>
      <c r="AA199" s="3"/>
      <c r="AB199" s="28" t="str">
        <f>[1]UK!B$1266</f>
        <v>5.(a)</v>
      </c>
      <c r="AC199" s="31" t="str">
        <f>[1]UK!C$1266</f>
        <v>NATIONAL GRID PLC</v>
      </c>
      <c r="AD199" s="31" t="str">
        <f>[1]UK!D$1266</f>
        <v>National Grid Gas PLC, Bishop Auckland Compressor Station</v>
      </c>
      <c r="AE199" s="31">
        <f>[1]UK!E$1266</f>
        <v>32371</v>
      </c>
      <c r="AF199" s="31" t="str">
        <f>[1]UK!F$1266</f>
        <v>Avenue 3</v>
      </c>
      <c r="AG199" s="31" t="str">
        <f>[1]UK!G$1266</f>
        <v>--</v>
      </c>
      <c r="AH199" s="31" t="str">
        <f>[1]UK!H$1266</f>
        <v>Chilton</v>
      </c>
      <c r="AI199" s="31" t="str">
        <f>[1]UK!I$1266</f>
        <v>DL17 0PB</v>
      </c>
      <c r="AJ199" s="31">
        <f>[1]UK!J$1266</f>
        <v>0</v>
      </c>
      <c r="AK199" s="31">
        <f>[1]UK!K$1266</f>
        <v>0</v>
      </c>
      <c r="AL199" s="20"/>
      <c r="AM199" s="20"/>
      <c r="AN199" s="42" t="s">
        <v>12971</v>
      </c>
    </row>
    <row r="200" spans="1:40" s="5" customFormat="1">
      <c r="A200" s="4" t="s">
        <v>9801</v>
      </c>
      <c r="B200" s="4">
        <v>2012</v>
      </c>
      <c r="C200" s="4" t="s">
        <v>12413</v>
      </c>
      <c r="D200" s="4" t="s">
        <v>12414</v>
      </c>
      <c r="E200" s="16" t="s">
        <v>2333</v>
      </c>
      <c r="F200" s="4">
        <v>216</v>
      </c>
      <c r="G200" s="4" t="s">
        <v>12415</v>
      </c>
      <c r="H200" s="4" t="s">
        <v>11828</v>
      </c>
      <c r="I200" s="4" t="s">
        <v>14</v>
      </c>
      <c r="J200" s="4" t="s">
        <v>470</v>
      </c>
      <c r="K200" s="4">
        <v>70</v>
      </c>
      <c r="L200" s="4" t="s">
        <v>27</v>
      </c>
      <c r="M200" s="4">
        <v>0</v>
      </c>
      <c r="N200" s="4">
        <v>0</v>
      </c>
      <c r="O200" s="4">
        <v>0</v>
      </c>
      <c r="P200" s="4">
        <v>87180</v>
      </c>
      <c r="Q200" s="4">
        <v>0</v>
      </c>
      <c r="R200" s="4">
        <v>1.4E-2</v>
      </c>
      <c r="S200" s="16">
        <v>5</v>
      </c>
      <c r="T200" s="16">
        <v>6.9999999999999994E-5</v>
      </c>
      <c r="U200" s="16"/>
      <c r="V200" s="16"/>
      <c r="W200" s="16"/>
      <c r="X200" s="16"/>
      <c r="Y200" s="16"/>
      <c r="Z200" s="16"/>
      <c r="AA200" s="16"/>
      <c r="AB200" s="28" t="str">
        <f>[1]UK!B$1266</f>
        <v>5.(a)</v>
      </c>
      <c r="AC200" s="31" t="str">
        <f>[1]UK!C$1266</f>
        <v>NATIONAL GRID PLC</v>
      </c>
      <c r="AD200" s="31" t="str">
        <f>[1]UK!D$1266</f>
        <v>National Grid Gas PLC, Bishop Auckland Compressor Station</v>
      </c>
      <c r="AE200" s="31">
        <f>[1]UK!E$1266</f>
        <v>32371</v>
      </c>
      <c r="AF200" s="31" t="str">
        <f>[1]UK!F$1266</f>
        <v>Avenue 3</v>
      </c>
      <c r="AG200" s="31" t="str">
        <f>[1]UK!G$1266</f>
        <v>--</v>
      </c>
      <c r="AH200" s="31" t="str">
        <f>[1]UK!H$1266</f>
        <v>Chilton</v>
      </c>
      <c r="AI200" s="31" t="str">
        <f>[1]UK!I$1266</f>
        <v>DL17 0PB</v>
      </c>
      <c r="AJ200" s="31">
        <f>[1]UK!J$1266</f>
        <v>0</v>
      </c>
      <c r="AK200" s="31">
        <f>[1]UK!K$1266</f>
        <v>0</v>
      </c>
      <c r="AL200" s="31">
        <f>[1]UK!L$1266</f>
        <v>0</v>
      </c>
      <c r="AM200" s="31">
        <f>[1]UK!M$1266</f>
        <v>0</v>
      </c>
      <c r="AN200" s="8" t="s">
        <v>809</v>
      </c>
    </row>
    <row r="201" spans="1:40" s="5" customFormat="1">
      <c r="A201" s="4" t="s">
        <v>9801</v>
      </c>
      <c r="B201" s="4">
        <v>2012</v>
      </c>
      <c r="C201" s="4" t="s">
        <v>12416</v>
      </c>
      <c r="D201" s="4" t="s">
        <v>12417</v>
      </c>
      <c r="E201" s="16" t="s">
        <v>2338</v>
      </c>
      <c r="F201" s="4">
        <v>217</v>
      </c>
      <c r="G201" s="4" t="s">
        <v>12418</v>
      </c>
      <c r="H201" s="4" t="s">
        <v>11828</v>
      </c>
      <c r="I201" s="4" t="s">
        <v>14</v>
      </c>
      <c r="J201" s="4" t="s">
        <v>470</v>
      </c>
      <c r="K201" s="4">
        <v>70</v>
      </c>
      <c r="L201" s="4" t="s">
        <v>27</v>
      </c>
      <c r="M201" s="4">
        <v>0</v>
      </c>
      <c r="N201" s="4">
        <v>0</v>
      </c>
      <c r="O201" s="4">
        <v>0</v>
      </c>
      <c r="P201" s="4">
        <v>20613</v>
      </c>
      <c r="Q201" s="4">
        <v>0</v>
      </c>
      <c r="R201" s="4">
        <v>2.9999999999999997E-4</v>
      </c>
      <c r="S201" s="16">
        <v>1</v>
      </c>
      <c r="T201" s="16">
        <v>2.0000000000000002E-5</v>
      </c>
      <c r="U201" s="16"/>
      <c r="V201" s="16"/>
      <c r="W201" s="16"/>
      <c r="X201" s="16"/>
      <c r="Y201" s="16"/>
      <c r="Z201" s="16"/>
      <c r="AA201" s="16"/>
      <c r="AB201" s="28" t="str">
        <f>[1]UK!B$1266</f>
        <v>5.(a)</v>
      </c>
      <c r="AC201" s="31" t="str">
        <f>[1]UK!C$1266</f>
        <v>NATIONAL GRID PLC</v>
      </c>
      <c r="AD201" s="31" t="str">
        <f>[1]UK!D$1266</f>
        <v>National Grid Gas PLC, Bishop Auckland Compressor Station</v>
      </c>
      <c r="AE201" s="31">
        <f>[1]UK!E$1266</f>
        <v>32371</v>
      </c>
      <c r="AF201" s="31" t="str">
        <f>[1]UK!F$1266</f>
        <v>Avenue 3</v>
      </c>
      <c r="AG201" s="31" t="str">
        <f>[1]UK!G$1266</f>
        <v>--</v>
      </c>
      <c r="AH201" s="31" t="str">
        <f>[1]UK!H$1266</f>
        <v>Chilton</v>
      </c>
      <c r="AI201" s="31" t="str">
        <f>[1]UK!I$1266</f>
        <v>DL17 0PB</v>
      </c>
      <c r="AJ201" s="31">
        <f>[1]UK!J$1266</f>
        <v>0</v>
      </c>
      <c r="AK201" s="31">
        <f>[1]UK!K$1266</f>
        <v>0</v>
      </c>
      <c r="AL201" s="31">
        <f>[1]UK!L$1266</f>
        <v>0</v>
      </c>
      <c r="AM201" s="31">
        <f>[1]UK!M$1266</f>
        <v>0</v>
      </c>
      <c r="AN201" s="8" t="s">
        <v>809</v>
      </c>
    </row>
    <row r="202" spans="1:40" s="5" customFormat="1">
      <c r="A202" s="4" t="s">
        <v>9801</v>
      </c>
      <c r="B202" s="4">
        <v>2012</v>
      </c>
      <c r="C202" s="4" t="s">
        <v>12419</v>
      </c>
      <c r="D202" s="4" t="s">
        <v>12420</v>
      </c>
      <c r="E202" s="16" t="s">
        <v>2342</v>
      </c>
      <c r="F202" s="4">
        <v>218</v>
      </c>
      <c r="G202" s="4" t="s">
        <v>12421</v>
      </c>
      <c r="H202" s="4" t="s">
        <v>11828</v>
      </c>
      <c r="I202" s="4" t="s">
        <v>6</v>
      </c>
      <c r="J202" s="4" t="s">
        <v>470</v>
      </c>
      <c r="K202" s="4">
        <v>70</v>
      </c>
      <c r="L202" s="4" t="s">
        <v>27</v>
      </c>
      <c r="M202" s="4">
        <v>0</v>
      </c>
      <c r="N202" s="4">
        <v>0</v>
      </c>
      <c r="O202" s="4">
        <v>0</v>
      </c>
      <c r="P202" s="4">
        <v>1</v>
      </c>
      <c r="Q202" s="4">
        <v>0</v>
      </c>
      <c r="R202" s="4">
        <v>0</v>
      </c>
      <c r="S202" s="16">
        <v>1</v>
      </c>
      <c r="T202" s="16">
        <v>0</v>
      </c>
      <c r="U202" s="16"/>
      <c r="V202" s="16"/>
      <c r="W202" s="16"/>
      <c r="X202" s="16"/>
      <c r="Y202" s="16"/>
      <c r="Z202" s="16"/>
      <c r="AA202" s="16"/>
      <c r="AB202" s="28" t="str">
        <f>[1]UK!B$1138</f>
        <v>1.(c)</v>
      </c>
      <c r="AC202" s="31" t="str">
        <f>[1]UK!C$1138</f>
        <v>NATIONAL GRID PLC</v>
      </c>
      <c r="AD202" s="31" t="str">
        <f>[1]UK!D$1138</f>
        <v>National Grid Gas PLC, Carnforth / Nether Kellet Compressor Station</v>
      </c>
      <c r="AE202" s="31">
        <f>[1]UK!E$1138</f>
        <v>13513</v>
      </c>
      <c r="AF202" s="31" t="str">
        <f>[1]UK!F$1138</f>
        <v>DUNALD MILL LANE, CARNFORTH</v>
      </c>
      <c r="AG202" s="31" t="str">
        <f>[1]UK!G$1138</f>
        <v>--</v>
      </c>
      <c r="AH202" s="31" t="str">
        <f>[1]UK!H$1138</f>
        <v>CARNFORTH</v>
      </c>
      <c r="AI202" s="31" t="str">
        <f>[1]UK!I$1138</f>
        <v>LA6 1HB</v>
      </c>
      <c r="AJ202" s="31">
        <f>[1]UK!J$1138</f>
        <v>0</v>
      </c>
      <c r="AK202" s="31">
        <f>[1]UK!K$1138</f>
        <v>0</v>
      </c>
      <c r="AL202" s="31">
        <f>[1]UK!L$1138</f>
        <v>0</v>
      </c>
      <c r="AM202" s="31">
        <f>[1]UK!M$1138</f>
        <v>0</v>
      </c>
      <c r="AN202" s="8" t="s">
        <v>809</v>
      </c>
    </row>
    <row r="203" spans="1:40" s="5" customFormat="1">
      <c r="A203" s="4" t="s">
        <v>9801</v>
      </c>
      <c r="B203" s="4">
        <v>2012</v>
      </c>
      <c r="C203" s="4" t="s">
        <v>12422</v>
      </c>
      <c r="D203" s="4" t="s">
        <v>12423</v>
      </c>
      <c r="E203" s="16" t="s">
        <v>2347</v>
      </c>
      <c r="F203" s="4">
        <v>219</v>
      </c>
      <c r="G203" s="4" t="s">
        <v>12424</v>
      </c>
      <c r="H203" s="4" t="s">
        <v>11828</v>
      </c>
      <c r="I203" s="4" t="s">
        <v>6</v>
      </c>
      <c r="J203" s="4" t="s">
        <v>470</v>
      </c>
      <c r="K203" s="4">
        <v>65</v>
      </c>
      <c r="L203" s="4" t="s">
        <v>27</v>
      </c>
      <c r="M203" s="4">
        <v>0</v>
      </c>
      <c r="N203" s="4">
        <v>0</v>
      </c>
      <c r="O203" s="4">
        <v>0</v>
      </c>
      <c r="P203" s="4">
        <v>3</v>
      </c>
      <c r="Q203" s="4">
        <v>0</v>
      </c>
      <c r="R203" s="4">
        <v>0</v>
      </c>
      <c r="S203" s="16">
        <v>1</v>
      </c>
      <c r="T203" s="16">
        <v>0</v>
      </c>
      <c r="U203" s="16"/>
      <c r="V203" s="16"/>
      <c r="W203" s="16"/>
      <c r="X203" s="16"/>
      <c r="Y203" s="16"/>
      <c r="Z203" s="16"/>
      <c r="AA203" s="16"/>
      <c r="AB203" s="28" t="str">
        <f>[1]UK!B$1138</f>
        <v>1.(c)</v>
      </c>
      <c r="AC203" s="31" t="str">
        <f>[1]UK!C$1138</f>
        <v>NATIONAL GRID PLC</v>
      </c>
      <c r="AD203" s="31" t="str">
        <f>[1]UK!D$1138</f>
        <v>National Grid Gas PLC, Carnforth / Nether Kellet Compressor Station</v>
      </c>
      <c r="AE203" s="31">
        <f>[1]UK!E$1138</f>
        <v>13513</v>
      </c>
      <c r="AF203" s="31" t="str">
        <f>[1]UK!F$1138</f>
        <v>DUNALD MILL LANE, CARNFORTH</v>
      </c>
      <c r="AG203" s="31" t="str">
        <f>[1]UK!G$1138</f>
        <v>--</v>
      </c>
      <c r="AH203" s="31" t="str">
        <f>[1]UK!H$1138</f>
        <v>CARNFORTH</v>
      </c>
      <c r="AI203" s="31" t="str">
        <f>[1]UK!I$1138</f>
        <v>LA6 1HB</v>
      </c>
      <c r="AJ203" s="31">
        <f>[1]UK!J$1138</f>
        <v>0</v>
      </c>
      <c r="AK203" s="31">
        <f>[1]UK!K$1138</f>
        <v>0</v>
      </c>
      <c r="AL203" s="31">
        <f>[1]UK!L$1138</f>
        <v>0</v>
      </c>
      <c r="AM203" s="31">
        <f>[1]UK!M$1138</f>
        <v>0</v>
      </c>
      <c r="AN203" s="8" t="s">
        <v>809</v>
      </c>
    </row>
    <row r="204" spans="1:40" s="5" customFormat="1">
      <c r="A204" s="4" t="s">
        <v>9801</v>
      </c>
      <c r="B204" s="4">
        <v>2012</v>
      </c>
      <c r="C204" s="4" t="s">
        <v>12425</v>
      </c>
      <c r="D204" s="4" t="s">
        <v>12426</v>
      </c>
      <c r="E204" s="16" t="s">
        <v>2352</v>
      </c>
      <c r="F204" s="4">
        <v>220</v>
      </c>
      <c r="G204" s="4" t="s">
        <v>12427</v>
      </c>
      <c r="H204" s="4" t="s">
        <v>11828</v>
      </c>
      <c r="I204" s="4" t="s">
        <v>6</v>
      </c>
      <c r="J204" s="4" t="s">
        <v>470</v>
      </c>
      <c r="K204" s="4">
        <v>65</v>
      </c>
      <c r="L204" s="4" t="s">
        <v>27</v>
      </c>
      <c r="M204" s="4">
        <v>0</v>
      </c>
      <c r="N204" s="4">
        <v>0</v>
      </c>
      <c r="O204" s="4">
        <v>0</v>
      </c>
      <c r="P204" s="4">
        <v>2</v>
      </c>
      <c r="Q204" s="4">
        <v>0</v>
      </c>
      <c r="R204" s="4">
        <v>0</v>
      </c>
      <c r="S204" s="16">
        <v>1</v>
      </c>
      <c r="T204" s="16">
        <v>0</v>
      </c>
      <c r="U204" s="16"/>
      <c r="V204" s="16"/>
      <c r="W204" s="16"/>
      <c r="X204" s="16"/>
      <c r="Y204" s="16"/>
      <c r="Z204" s="16"/>
      <c r="AA204" s="16"/>
      <c r="AB204" s="28" t="str">
        <f>[1]UK!B$1138</f>
        <v>1.(c)</v>
      </c>
      <c r="AC204" s="31" t="str">
        <f>[1]UK!C$1138</f>
        <v>NATIONAL GRID PLC</v>
      </c>
      <c r="AD204" s="31" t="str">
        <f>[1]UK!D$1138</f>
        <v>National Grid Gas PLC, Carnforth / Nether Kellet Compressor Station</v>
      </c>
      <c r="AE204" s="31">
        <f>[1]UK!E$1138</f>
        <v>13513</v>
      </c>
      <c r="AF204" s="31" t="str">
        <f>[1]UK!F$1138</f>
        <v>DUNALD MILL LANE, CARNFORTH</v>
      </c>
      <c r="AG204" s="31" t="str">
        <f>[1]UK!G$1138</f>
        <v>--</v>
      </c>
      <c r="AH204" s="31" t="str">
        <f>[1]UK!H$1138</f>
        <v>CARNFORTH</v>
      </c>
      <c r="AI204" s="31" t="str">
        <f>[1]UK!I$1138</f>
        <v>LA6 1HB</v>
      </c>
      <c r="AJ204" s="31">
        <f>[1]UK!J$1138</f>
        <v>0</v>
      </c>
      <c r="AK204" s="31">
        <f>[1]UK!K$1138</f>
        <v>0</v>
      </c>
      <c r="AL204" s="31">
        <f>[1]UK!L$1138</f>
        <v>0</v>
      </c>
      <c r="AM204" s="31">
        <f>[1]UK!M$1138</f>
        <v>0</v>
      </c>
      <c r="AN204" s="8" t="s">
        <v>809</v>
      </c>
    </row>
    <row r="205" spans="1:40" s="5" customFormat="1">
      <c r="A205" s="4" t="s">
        <v>9801</v>
      </c>
      <c r="B205" s="4">
        <v>2012</v>
      </c>
      <c r="C205" s="4" t="s">
        <v>12428</v>
      </c>
      <c r="D205" s="4" t="s">
        <v>12429</v>
      </c>
      <c r="E205" s="16" t="s">
        <v>2356</v>
      </c>
      <c r="F205" s="4">
        <v>221</v>
      </c>
      <c r="G205" s="4" t="s">
        <v>12430</v>
      </c>
      <c r="H205" s="4" t="s">
        <v>11828</v>
      </c>
      <c r="I205" s="4" t="s">
        <v>14</v>
      </c>
      <c r="J205" s="4" t="s">
        <v>470</v>
      </c>
      <c r="K205" s="4">
        <v>65</v>
      </c>
      <c r="L205" s="4" t="s">
        <v>27</v>
      </c>
      <c r="M205" s="4">
        <v>0</v>
      </c>
      <c r="N205" s="4">
        <v>0</v>
      </c>
      <c r="O205" s="4">
        <v>0</v>
      </c>
      <c r="P205" s="4">
        <v>98.575000000000003</v>
      </c>
      <c r="Q205" s="4">
        <v>0</v>
      </c>
      <c r="R205" s="4">
        <v>0</v>
      </c>
      <c r="S205" s="16">
        <v>14.545</v>
      </c>
      <c r="T205" s="16">
        <v>0</v>
      </c>
      <c r="U205" s="16"/>
      <c r="V205" s="16"/>
      <c r="W205" s="16"/>
      <c r="X205" s="16"/>
      <c r="Y205" s="16"/>
      <c r="Z205" s="16"/>
      <c r="AA205" s="16"/>
      <c r="AB205" s="28" t="str">
        <f>[1]UK!B$3047</f>
        <v>1.(c)</v>
      </c>
      <c r="AC205" s="31" t="str">
        <f>[1]UK!C$3047</f>
        <v>NATIONAL GRID PLC</v>
      </c>
      <c r="AD205" s="31" t="str">
        <f>[1]UK!D$3047</f>
        <v>National Grid Gas PLC, Hatton Compressor Station</v>
      </c>
      <c r="AE205" s="31">
        <f>[1]UK!E$3047</f>
        <v>32588</v>
      </c>
      <c r="AF205" s="31" t="str">
        <f>[1]UK!F$3047</f>
        <v>Horncastle Road, Hatton</v>
      </c>
      <c r="AG205" s="31" t="str">
        <f>[1]UK!G$3047</f>
        <v>--</v>
      </c>
      <c r="AH205" s="31" t="str">
        <f>[1]UK!H$3047</f>
        <v>Lincoln</v>
      </c>
      <c r="AI205" s="31" t="str">
        <f>[1]UK!I$3047</f>
        <v>LN8 5QE</v>
      </c>
      <c r="AJ205" s="31">
        <f>[1]UK!J$3047</f>
        <v>0</v>
      </c>
      <c r="AK205" s="31">
        <f>[1]UK!K$3047</f>
        <v>0</v>
      </c>
      <c r="AL205" s="31">
        <f>[1]UK!L$3047</f>
        <v>0</v>
      </c>
      <c r="AM205" s="31">
        <f>[1]UK!M$3047</f>
        <v>0</v>
      </c>
      <c r="AN205" s="8" t="s">
        <v>809</v>
      </c>
    </row>
    <row r="206" spans="1:40" s="5" customFormat="1">
      <c r="A206" s="4" t="s">
        <v>9801</v>
      </c>
      <c r="B206" s="4">
        <v>2012</v>
      </c>
      <c r="C206" s="4" t="s">
        <v>12431</v>
      </c>
      <c r="D206" s="4" t="s">
        <v>12432</v>
      </c>
      <c r="E206" s="16" t="s">
        <v>2361</v>
      </c>
      <c r="F206" s="4">
        <v>222</v>
      </c>
      <c r="G206" s="4" t="s">
        <v>12433</v>
      </c>
      <c r="H206" s="4" t="s">
        <v>11828</v>
      </c>
      <c r="I206" s="4" t="s">
        <v>14</v>
      </c>
      <c r="J206" s="4" t="s">
        <v>470</v>
      </c>
      <c r="K206" s="4">
        <v>65</v>
      </c>
      <c r="L206" s="4" t="s">
        <v>27</v>
      </c>
      <c r="M206" s="4">
        <v>0</v>
      </c>
      <c r="N206" s="4">
        <v>0</v>
      </c>
      <c r="O206" s="4">
        <v>0</v>
      </c>
      <c r="P206" s="4">
        <v>25.544</v>
      </c>
      <c r="Q206" s="4">
        <v>0</v>
      </c>
      <c r="R206" s="4">
        <v>0</v>
      </c>
      <c r="S206" s="16">
        <v>3.9609999999999999</v>
      </c>
      <c r="T206" s="16">
        <v>0</v>
      </c>
      <c r="U206" s="16"/>
      <c r="V206" s="16"/>
      <c r="W206" s="16"/>
      <c r="X206" s="16"/>
      <c r="Y206" s="16"/>
      <c r="Z206" s="16"/>
      <c r="AA206" s="16"/>
      <c r="AB206" s="28" t="str">
        <f>[1]UK!B$3047</f>
        <v>1.(c)</v>
      </c>
      <c r="AC206" s="31" t="str">
        <f>[1]UK!C$3047</f>
        <v>NATIONAL GRID PLC</v>
      </c>
      <c r="AD206" s="31" t="str">
        <f>[1]UK!D$3047</f>
        <v>National Grid Gas PLC, Hatton Compressor Station</v>
      </c>
      <c r="AE206" s="31">
        <f>[1]UK!E$3047</f>
        <v>32588</v>
      </c>
      <c r="AF206" s="31" t="str">
        <f>[1]UK!F$3047</f>
        <v>Horncastle Road, Hatton</v>
      </c>
      <c r="AG206" s="31" t="str">
        <f>[1]UK!G$3047</f>
        <v>--</v>
      </c>
      <c r="AH206" s="31" t="str">
        <f>[1]UK!H$3047</f>
        <v>Lincoln</v>
      </c>
      <c r="AI206" s="31" t="str">
        <f>[1]UK!I$3047</f>
        <v>LN8 5QE</v>
      </c>
      <c r="AJ206" s="31">
        <f>[1]UK!J$3047</f>
        <v>0</v>
      </c>
      <c r="AK206" s="31">
        <f>[1]UK!K$3047</f>
        <v>0</v>
      </c>
      <c r="AL206" s="31">
        <f>[1]UK!L$3047</f>
        <v>0</v>
      </c>
      <c r="AM206" s="31">
        <f>[1]UK!M$3047</f>
        <v>0</v>
      </c>
      <c r="AN206" s="8" t="s">
        <v>809</v>
      </c>
    </row>
    <row r="207" spans="1:40" s="5" customFormat="1">
      <c r="A207" s="4" t="s">
        <v>9801</v>
      </c>
      <c r="B207" s="4">
        <v>2012</v>
      </c>
      <c r="C207" s="4" t="s">
        <v>12434</v>
      </c>
      <c r="D207" s="4" t="s">
        <v>12435</v>
      </c>
      <c r="E207" s="16" t="s">
        <v>2366</v>
      </c>
      <c r="F207" s="4">
        <v>223</v>
      </c>
      <c r="G207" s="4" t="s">
        <v>12436</v>
      </c>
      <c r="H207" s="4" t="s">
        <v>11828</v>
      </c>
      <c r="I207" s="4" t="s">
        <v>14</v>
      </c>
      <c r="J207" s="4" t="s">
        <v>470</v>
      </c>
      <c r="K207" s="4">
        <v>65</v>
      </c>
      <c r="L207" s="4" t="s">
        <v>27</v>
      </c>
      <c r="M207" s="4">
        <v>0</v>
      </c>
      <c r="N207" s="4">
        <v>0</v>
      </c>
      <c r="O207" s="4">
        <v>0</v>
      </c>
      <c r="P207" s="4">
        <v>119.88200000000001</v>
      </c>
      <c r="Q207" s="4">
        <v>0</v>
      </c>
      <c r="R207" s="4">
        <v>0</v>
      </c>
      <c r="S207" s="16">
        <v>18.553999999999998</v>
      </c>
      <c r="T207" s="16">
        <v>0</v>
      </c>
      <c r="U207" s="16"/>
      <c r="V207" s="16"/>
      <c r="W207" s="16"/>
      <c r="X207" s="16"/>
      <c r="Y207" s="16"/>
      <c r="Z207" s="16"/>
      <c r="AA207" s="16"/>
      <c r="AB207" s="28" t="str">
        <f>[1]UK!B$3047</f>
        <v>1.(c)</v>
      </c>
      <c r="AC207" s="31" t="str">
        <f>[1]UK!C$3047</f>
        <v>NATIONAL GRID PLC</v>
      </c>
      <c r="AD207" s="31" t="str">
        <f>[1]UK!D$3047</f>
        <v>National Grid Gas PLC, Hatton Compressor Station</v>
      </c>
      <c r="AE207" s="31">
        <f>[1]UK!E$3047</f>
        <v>32588</v>
      </c>
      <c r="AF207" s="31" t="str">
        <f>[1]UK!F$3047</f>
        <v>Horncastle Road, Hatton</v>
      </c>
      <c r="AG207" s="31" t="str">
        <f>[1]UK!G$3047</f>
        <v>--</v>
      </c>
      <c r="AH207" s="31" t="str">
        <f>[1]UK!H$3047</f>
        <v>Lincoln</v>
      </c>
      <c r="AI207" s="31" t="str">
        <f>[1]UK!I$3047</f>
        <v>LN8 5QE</v>
      </c>
      <c r="AJ207" s="31">
        <f>[1]UK!J$3047</f>
        <v>0</v>
      </c>
      <c r="AK207" s="31">
        <f>[1]UK!K$3047</f>
        <v>0</v>
      </c>
      <c r="AL207" s="31">
        <f>[1]UK!L$3047</f>
        <v>0</v>
      </c>
      <c r="AM207" s="31">
        <f>[1]UK!M$3047</f>
        <v>0</v>
      </c>
      <c r="AN207" s="8" t="s">
        <v>809</v>
      </c>
    </row>
    <row r="208" spans="1:40">
      <c r="A208" s="1" t="s">
        <v>9801</v>
      </c>
      <c r="B208" s="1">
        <v>2012</v>
      </c>
      <c r="C208" s="1" t="s">
        <v>12437</v>
      </c>
      <c r="D208" s="1" t="s">
        <v>12438</v>
      </c>
      <c r="E208" s="3" t="s">
        <v>2370</v>
      </c>
      <c r="F208" s="1">
        <v>224</v>
      </c>
      <c r="G208" s="1" t="s">
        <v>12439</v>
      </c>
      <c r="H208" s="1" t="s">
        <v>11828</v>
      </c>
      <c r="I208" s="1" t="s">
        <v>6</v>
      </c>
      <c r="J208" s="1" t="s">
        <v>470</v>
      </c>
      <c r="K208" s="1">
        <v>65</v>
      </c>
      <c r="L208" s="1" t="s">
        <v>27</v>
      </c>
      <c r="M208" s="1">
        <v>0</v>
      </c>
      <c r="N208" s="1">
        <v>0</v>
      </c>
      <c r="O208" s="1">
        <v>0</v>
      </c>
      <c r="P208" s="1">
        <v>1</v>
      </c>
      <c r="Q208" s="1">
        <v>0</v>
      </c>
      <c r="R208" s="1">
        <v>0</v>
      </c>
      <c r="S208" s="3">
        <v>1</v>
      </c>
      <c r="T208" s="3">
        <v>0</v>
      </c>
      <c r="U208" s="3"/>
      <c r="V208" s="3"/>
      <c r="W208" s="3"/>
      <c r="X208" s="3"/>
      <c r="Y208" s="3"/>
      <c r="Z208" s="3"/>
      <c r="AA208" s="3"/>
    </row>
    <row r="209" spans="1:40">
      <c r="A209" s="1" t="s">
        <v>9801</v>
      </c>
      <c r="B209" s="1">
        <v>2012</v>
      </c>
      <c r="C209" s="1" t="s">
        <v>12440</v>
      </c>
      <c r="D209" s="1" t="s">
        <v>12441</v>
      </c>
      <c r="E209" s="3" t="s">
        <v>2374</v>
      </c>
      <c r="F209" s="1">
        <v>225</v>
      </c>
      <c r="G209" s="1" t="s">
        <v>12442</v>
      </c>
      <c r="H209" s="1" t="s">
        <v>11828</v>
      </c>
      <c r="I209" s="1" t="s">
        <v>6</v>
      </c>
      <c r="J209" s="1" t="s">
        <v>470</v>
      </c>
      <c r="K209" s="1">
        <v>65</v>
      </c>
      <c r="L209" s="1" t="s">
        <v>27</v>
      </c>
      <c r="M209" s="1">
        <v>0</v>
      </c>
      <c r="N209" s="1">
        <v>0</v>
      </c>
      <c r="O209" s="1">
        <v>0</v>
      </c>
      <c r="P209" s="1">
        <v>1</v>
      </c>
      <c r="Q209" s="1">
        <v>0</v>
      </c>
      <c r="R209" s="1">
        <v>0</v>
      </c>
      <c r="S209" s="3">
        <v>1</v>
      </c>
      <c r="T209" s="3">
        <v>0</v>
      </c>
      <c r="U209" s="3"/>
      <c r="V209" s="3"/>
      <c r="W209" s="3"/>
      <c r="X209" s="3"/>
      <c r="Y209" s="3"/>
      <c r="Z209" s="3"/>
      <c r="AA209" s="3"/>
    </row>
    <row r="210" spans="1:40" s="5" customFormat="1">
      <c r="A210" s="4" t="s">
        <v>9801</v>
      </c>
      <c r="B210" s="4">
        <v>2012</v>
      </c>
      <c r="C210" s="4" t="s">
        <v>12443</v>
      </c>
      <c r="D210" s="4" t="s">
        <v>12444</v>
      </c>
      <c r="E210" s="16" t="s">
        <v>2378</v>
      </c>
      <c r="F210" s="4">
        <v>226</v>
      </c>
      <c r="G210" s="4" t="s">
        <v>12445</v>
      </c>
      <c r="H210" s="4" t="s">
        <v>11828</v>
      </c>
      <c r="I210" s="4" t="s">
        <v>6</v>
      </c>
      <c r="J210" s="4" t="s">
        <v>470</v>
      </c>
      <c r="K210" s="4">
        <v>65</v>
      </c>
      <c r="L210" s="4" t="s">
        <v>27</v>
      </c>
      <c r="M210" s="4">
        <v>0</v>
      </c>
      <c r="N210" s="4">
        <v>0</v>
      </c>
      <c r="O210" s="4">
        <v>0</v>
      </c>
      <c r="P210" s="4">
        <v>1.306</v>
      </c>
      <c r="Q210" s="4">
        <v>0</v>
      </c>
      <c r="R210" s="4">
        <v>0</v>
      </c>
      <c r="S210" s="16">
        <v>0.124</v>
      </c>
      <c r="T210" s="16">
        <v>0</v>
      </c>
      <c r="U210" s="16"/>
      <c r="V210" s="16"/>
      <c r="W210" s="16"/>
      <c r="X210" s="16"/>
      <c r="Y210" s="16"/>
      <c r="Z210" s="16"/>
      <c r="AA210" s="16"/>
      <c r="AB210" s="28" t="str">
        <f>[1]UK!B$5668</f>
        <v>1.(c)</v>
      </c>
      <c r="AC210" s="31" t="str">
        <f>[1]UK!C$5668</f>
        <v>NATIONAL GRID PLC</v>
      </c>
      <c r="AD210" s="31" t="str">
        <f>[1]UK!D$5668</f>
        <v>National Grid Gas PLC, Wisbech Compressor Station</v>
      </c>
      <c r="AE210" s="31">
        <f>[1]UK!E$5668</f>
        <v>32375</v>
      </c>
      <c r="AF210" s="31" t="str">
        <f>[1]UK!F$5668</f>
        <v>Sutton Road, Tydd</v>
      </c>
      <c r="AG210" s="31" t="str">
        <f>[1]UK!G$5668</f>
        <v>--</v>
      </c>
      <c r="AH210" s="31" t="str">
        <f>[1]UK!H$5668</f>
        <v>WISBECH</v>
      </c>
      <c r="AI210" s="31" t="str">
        <f>[1]UK!I$5668</f>
        <v>PE13 5PH</v>
      </c>
      <c r="AJ210" s="31">
        <f>[1]UK!J$5668</f>
        <v>0</v>
      </c>
      <c r="AK210" s="31">
        <f>[1]UK!K$5668</f>
        <v>0</v>
      </c>
      <c r="AL210" s="31">
        <f>[1]UK!L$5668</f>
        <v>0</v>
      </c>
      <c r="AM210" s="31">
        <f>[1]UK!M$5668</f>
        <v>0</v>
      </c>
      <c r="AN210" s="8" t="s">
        <v>810</v>
      </c>
    </row>
    <row r="211" spans="1:40" s="5" customFormat="1">
      <c r="A211" s="4" t="s">
        <v>9801</v>
      </c>
      <c r="B211" s="4">
        <v>2012</v>
      </c>
      <c r="C211" s="4" t="s">
        <v>12446</v>
      </c>
      <c r="D211" s="4" t="s">
        <v>12447</v>
      </c>
      <c r="E211" s="16" t="s">
        <v>2382</v>
      </c>
      <c r="F211" s="4">
        <v>227</v>
      </c>
      <c r="G211" s="4" t="s">
        <v>12448</v>
      </c>
      <c r="H211" s="4" t="s">
        <v>11828</v>
      </c>
      <c r="I211" s="4" t="s">
        <v>6</v>
      </c>
      <c r="J211" s="4" t="s">
        <v>470</v>
      </c>
      <c r="K211" s="4">
        <v>54</v>
      </c>
      <c r="L211" s="4" t="s">
        <v>27</v>
      </c>
      <c r="M211" s="4">
        <v>0</v>
      </c>
      <c r="N211" s="4">
        <v>0</v>
      </c>
      <c r="O211" s="4">
        <v>0</v>
      </c>
      <c r="P211" s="4">
        <v>26.885000000000002</v>
      </c>
      <c r="Q211" s="4">
        <v>0</v>
      </c>
      <c r="R211" s="4">
        <v>0</v>
      </c>
      <c r="S211" s="16">
        <v>2.2360000000000002</v>
      </c>
      <c r="T211" s="16">
        <v>0</v>
      </c>
      <c r="U211" s="16"/>
      <c r="V211" s="16"/>
      <c r="W211" s="16"/>
      <c r="X211" s="16"/>
      <c r="Y211" s="16"/>
      <c r="Z211" s="16"/>
      <c r="AA211" s="16"/>
      <c r="AB211" s="28" t="str">
        <f>[1]UK!B$5668</f>
        <v>1.(c)</v>
      </c>
      <c r="AC211" s="31" t="str">
        <f>[1]UK!C$5668</f>
        <v>NATIONAL GRID PLC</v>
      </c>
      <c r="AD211" s="31" t="str">
        <f>[1]UK!D$5668</f>
        <v>National Grid Gas PLC, Wisbech Compressor Station</v>
      </c>
      <c r="AE211" s="31">
        <f>[1]UK!E$5668</f>
        <v>32375</v>
      </c>
      <c r="AF211" s="31" t="str">
        <f>[1]UK!F$5668</f>
        <v>Sutton Road, Tydd</v>
      </c>
      <c r="AG211" s="31" t="str">
        <f>[1]UK!G$5668</f>
        <v>--</v>
      </c>
      <c r="AH211" s="31" t="str">
        <f>[1]UK!H$5668</f>
        <v>WISBECH</v>
      </c>
      <c r="AI211" s="31" t="str">
        <f>[1]UK!I$5668</f>
        <v>PE13 5PH</v>
      </c>
      <c r="AJ211" s="31">
        <f>[1]UK!J$5668</f>
        <v>0</v>
      </c>
      <c r="AK211" s="31">
        <f>[1]UK!K$5668</f>
        <v>0</v>
      </c>
      <c r="AL211" s="31">
        <f>[1]UK!L$5668</f>
        <v>0</v>
      </c>
      <c r="AM211" s="31">
        <f>[1]UK!M$5668</f>
        <v>0</v>
      </c>
      <c r="AN211" s="8" t="s">
        <v>810</v>
      </c>
    </row>
    <row r="212" spans="1:40">
      <c r="A212" s="1" t="s">
        <v>9801</v>
      </c>
      <c r="B212" s="1">
        <v>2012</v>
      </c>
      <c r="C212" s="1" t="s">
        <v>12449</v>
      </c>
      <c r="D212" s="1" t="s">
        <v>12450</v>
      </c>
      <c r="E212" s="3" t="s">
        <v>2386</v>
      </c>
      <c r="F212" s="1">
        <v>228</v>
      </c>
      <c r="G212" s="1" t="s">
        <v>12451</v>
      </c>
      <c r="H212" s="1" t="s">
        <v>11828</v>
      </c>
      <c r="I212" s="1" t="s">
        <v>14</v>
      </c>
      <c r="J212" s="1" t="s">
        <v>470</v>
      </c>
      <c r="K212" s="1">
        <v>70</v>
      </c>
      <c r="L212" s="1" t="s">
        <v>27</v>
      </c>
      <c r="M212" s="1">
        <v>0</v>
      </c>
      <c r="N212" s="1">
        <v>0</v>
      </c>
      <c r="O212" s="1">
        <v>0</v>
      </c>
      <c r="P212" s="1">
        <v>29319</v>
      </c>
      <c r="Q212" s="1">
        <v>0</v>
      </c>
      <c r="R212" s="1">
        <v>5.0000000000000001E-3</v>
      </c>
      <c r="S212" s="3">
        <v>1</v>
      </c>
      <c r="T212" s="3">
        <v>2.5000000000000001E-5</v>
      </c>
      <c r="U212" s="3"/>
      <c r="V212" s="3"/>
      <c r="W212" s="3"/>
      <c r="X212" s="3"/>
      <c r="Y212" s="3"/>
      <c r="Z212" s="3"/>
      <c r="AA212" s="3"/>
    </row>
    <row r="213" spans="1:40">
      <c r="A213" s="1" t="s">
        <v>9801</v>
      </c>
      <c r="B213" s="1">
        <v>2012</v>
      </c>
      <c r="C213" s="1" t="s">
        <v>12452</v>
      </c>
      <c r="D213" s="1" t="s">
        <v>12453</v>
      </c>
      <c r="E213" s="3" t="s">
        <v>2390</v>
      </c>
      <c r="F213" s="1">
        <v>229</v>
      </c>
      <c r="G213" s="1" t="s">
        <v>12454</v>
      </c>
      <c r="H213" s="1" t="s">
        <v>11828</v>
      </c>
      <c r="I213" s="1" t="s">
        <v>14</v>
      </c>
      <c r="J213" s="1" t="s">
        <v>470</v>
      </c>
      <c r="K213" s="1">
        <v>70</v>
      </c>
      <c r="L213" s="1" t="s">
        <v>27</v>
      </c>
      <c r="M213" s="1">
        <v>0</v>
      </c>
      <c r="N213" s="1">
        <v>0</v>
      </c>
      <c r="O213" s="1">
        <v>0</v>
      </c>
      <c r="P213" s="1">
        <v>36766</v>
      </c>
      <c r="Q213" s="1">
        <v>0</v>
      </c>
      <c r="R213" s="1">
        <v>6.0000000000000001E-3</v>
      </c>
      <c r="S213" s="3">
        <v>2</v>
      </c>
      <c r="T213" s="3">
        <v>3.1000000000000001E-5</v>
      </c>
      <c r="U213" s="3"/>
      <c r="V213" s="3"/>
      <c r="W213" s="3"/>
      <c r="X213" s="3"/>
      <c r="Y213" s="3"/>
      <c r="Z213" s="3"/>
      <c r="AA213" s="3"/>
    </row>
    <row r="214" spans="1:40">
      <c r="A214" s="1" t="s">
        <v>9801</v>
      </c>
      <c r="B214" s="1">
        <v>2012</v>
      </c>
      <c r="C214" s="1" t="s">
        <v>12455</v>
      </c>
      <c r="D214" s="1" t="s">
        <v>12456</v>
      </c>
      <c r="E214" s="3" t="s">
        <v>2395</v>
      </c>
      <c r="F214" s="1">
        <v>230</v>
      </c>
      <c r="G214" s="1" t="s">
        <v>12457</v>
      </c>
      <c r="H214" s="1" t="s">
        <v>11828</v>
      </c>
      <c r="I214" s="1" t="s">
        <v>34</v>
      </c>
      <c r="J214" s="1" t="s">
        <v>470</v>
      </c>
      <c r="K214" s="1">
        <v>72</v>
      </c>
      <c r="L214" s="1" t="s">
        <v>8</v>
      </c>
      <c r="M214" s="1">
        <v>0</v>
      </c>
      <c r="N214" s="1">
        <v>0</v>
      </c>
      <c r="O214" s="1">
        <v>0</v>
      </c>
      <c r="P214" s="1">
        <v>1425.51</v>
      </c>
      <c r="Q214" s="1">
        <v>0</v>
      </c>
      <c r="R214" s="1">
        <v>0.21354400000000001</v>
      </c>
      <c r="S214" s="3">
        <v>21.502642999999999</v>
      </c>
      <c r="T214" s="3">
        <v>0.71838999999999997</v>
      </c>
      <c r="U214" s="3"/>
      <c r="V214" s="3"/>
      <c r="W214" s="3"/>
      <c r="X214" s="3"/>
      <c r="Y214" s="3"/>
      <c r="Z214" s="3"/>
      <c r="AA214" s="3"/>
    </row>
    <row r="215" spans="1:40">
      <c r="A215" s="1" t="s">
        <v>9801</v>
      </c>
      <c r="B215" s="1">
        <v>2012</v>
      </c>
      <c r="C215" s="1" t="s">
        <v>12458</v>
      </c>
      <c r="D215" s="1" t="s">
        <v>12459</v>
      </c>
      <c r="E215" s="3" t="s">
        <v>2399</v>
      </c>
      <c r="F215" s="1">
        <v>231</v>
      </c>
      <c r="G215" s="1" t="s">
        <v>12460</v>
      </c>
      <c r="H215" s="1" t="s">
        <v>11828</v>
      </c>
      <c r="I215" s="1" t="s">
        <v>14</v>
      </c>
      <c r="J215" s="1" t="s">
        <v>633</v>
      </c>
      <c r="K215" s="1">
        <v>84</v>
      </c>
      <c r="L215" s="1" t="s">
        <v>8</v>
      </c>
      <c r="M215" s="1">
        <v>0</v>
      </c>
      <c r="N215" s="1">
        <v>0</v>
      </c>
      <c r="O215" s="1">
        <v>0</v>
      </c>
      <c r="P215" s="1">
        <v>0</v>
      </c>
      <c r="Q215" s="1">
        <v>1333.44</v>
      </c>
      <c r="R215" s="1">
        <v>2.95</v>
      </c>
      <c r="S215" s="3">
        <v>61.1</v>
      </c>
      <c r="T215" s="3">
        <v>0.46</v>
      </c>
      <c r="U215" s="3"/>
      <c r="V215" s="3"/>
      <c r="W215" s="3"/>
      <c r="X215" s="3"/>
      <c r="Y215" s="3"/>
      <c r="Z215" s="3"/>
      <c r="AA215" s="3"/>
    </row>
    <row r="216" spans="1:40" s="5" customFormat="1">
      <c r="A216" s="4" t="s">
        <v>9801</v>
      </c>
      <c r="B216" s="4">
        <v>2012</v>
      </c>
      <c r="C216" s="4" t="s">
        <v>12461</v>
      </c>
      <c r="D216" s="4" t="s">
        <v>12462</v>
      </c>
      <c r="E216" s="16" t="s">
        <v>2403</v>
      </c>
      <c r="F216" s="4">
        <v>232</v>
      </c>
      <c r="G216" s="4" t="s">
        <v>12463</v>
      </c>
      <c r="H216" s="4" t="s">
        <v>11828</v>
      </c>
      <c r="I216" s="1" t="s">
        <v>6</v>
      </c>
      <c r="J216" s="1" t="s">
        <v>15</v>
      </c>
      <c r="K216" s="1">
        <v>57</v>
      </c>
      <c r="L216" s="1" t="s">
        <v>27</v>
      </c>
      <c r="M216" s="1">
        <v>0</v>
      </c>
      <c r="N216" s="1">
        <v>0</v>
      </c>
      <c r="O216" s="1">
        <v>0</v>
      </c>
      <c r="P216" s="1">
        <v>607</v>
      </c>
      <c r="Q216" s="4">
        <v>0</v>
      </c>
      <c r="R216" s="4">
        <v>0</v>
      </c>
      <c r="S216" s="16">
        <v>175</v>
      </c>
      <c r="T216" s="3">
        <v>0</v>
      </c>
      <c r="U216" s="3"/>
      <c r="V216" s="3"/>
      <c r="W216" s="3"/>
      <c r="X216" s="3"/>
      <c r="Y216" s="3"/>
      <c r="Z216" s="3"/>
      <c r="AA216" s="3"/>
      <c r="AB216" s="28" t="str">
        <f>[1]UK!B$3914</f>
        <v>1.(c)</v>
      </c>
      <c r="AC216" s="31" t="str">
        <f>[1]UK!C$3914</f>
        <v>NOTTINGHAM UNIVERSITY HOSPITAL NHS TRUST</v>
      </c>
      <c r="AD216" s="31" t="str">
        <f>[1]UK!D$3914</f>
        <v>NHS Trust, QMC Nottingham CHP Plant</v>
      </c>
      <c r="AE216" s="31">
        <f>[1]UK!E$3914</f>
        <v>32651</v>
      </c>
      <c r="AF216" s="31" t="str">
        <f>[1]UK!F$3914</f>
        <v>Derby Road</v>
      </c>
      <c r="AG216" s="31" t="str">
        <f>[1]UK!G$3914</f>
        <v>--</v>
      </c>
      <c r="AH216" s="31" t="str">
        <f>[1]UK!H$3914</f>
        <v>NOTTINGHAM</v>
      </c>
      <c r="AI216" s="31" t="str">
        <f>[1]UK!I$3914</f>
        <v>NG7 2UH</v>
      </c>
      <c r="AJ216" s="31">
        <f>[1]UK!J$3914</f>
        <v>271</v>
      </c>
      <c r="AK216" s="31">
        <f>[1]UK!K$3914</f>
        <v>0</v>
      </c>
      <c r="AL216" s="20">
        <f>[1]UK!L$3914</f>
        <v>0</v>
      </c>
      <c r="AM216" s="12">
        <f>[1]UK!M$3914</f>
        <v>0</v>
      </c>
      <c r="AN216" s="42" t="s">
        <v>12971</v>
      </c>
    </row>
    <row r="217" spans="1:40" s="5" customFormat="1">
      <c r="A217" s="4" t="s">
        <v>9801</v>
      </c>
      <c r="B217" s="4">
        <v>2012</v>
      </c>
      <c r="C217" s="4" t="s">
        <v>12464</v>
      </c>
      <c r="D217" s="4" t="s">
        <v>12465</v>
      </c>
      <c r="E217" s="16" t="s">
        <v>2408</v>
      </c>
      <c r="F217" s="4">
        <v>233</v>
      </c>
      <c r="G217" s="4" t="s">
        <v>12466</v>
      </c>
      <c r="H217" s="4" t="s">
        <v>11828</v>
      </c>
      <c r="I217" s="4" t="s">
        <v>14</v>
      </c>
      <c r="J217" s="4" t="s">
        <v>476</v>
      </c>
      <c r="K217" s="4">
        <v>1290</v>
      </c>
      <c r="L217" s="4" t="s">
        <v>27</v>
      </c>
      <c r="M217" s="4">
        <v>0</v>
      </c>
      <c r="N217" s="4">
        <v>0</v>
      </c>
      <c r="O217" s="4">
        <v>0</v>
      </c>
      <c r="P217" s="4">
        <v>30773</v>
      </c>
      <c r="Q217" s="4">
        <v>0</v>
      </c>
      <c r="R217" s="4">
        <v>0</v>
      </c>
      <c r="S217" s="16">
        <v>686</v>
      </c>
      <c r="T217" s="16">
        <v>0</v>
      </c>
      <c r="U217" s="16"/>
      <c r="V217" s="16"/>
      <c r="W217" s="16"/>
      <c r="X217" s="16"/>
      <c r="Y217" s="16"/>
      <c r="Z217" s="16"/>
      <c r="AA217" s="16"/>
      <c r="AB217" s="28" t="str">
        <f>[1]UK!B$4459</f>
        <v>1.(c)</v>
      </c>
      <c r="AC217" s="31" t="str">
        <f>[1]UK!C$4459</f>
        <v>ROCKSAVAGE  POWER COMPANY LTD</v>
      </c>
      <c r="AD217" s="31" t="str">
        <f>[1]UK!D$4459</f>
        <v>ROCKSAVAGE  POWER COMPANY LTD, ROCKSAVAGE POWER STATION</v>
      </c>
      <c r="AE217" s="31">
        <f>[1]UK!E$4459</f>
        <v>31758</v>
      </c>
      <c r="AF217" s="31" t="str">
        <f>[1]UK!F$4459</f>
        <v>Cow Hey Lane</v>
      </c>
      <c r="AG217" s="31" t="str">
        <f>[1]UK!G$4459</f>
        <v>--</v>
      </c>
      <c r="AH217" s="31" t="str">
        <f>[1]UK!H$4459</f>
        <v>Runcorn</v>
      </c>
      <c r="AI217" s="31" t="str">
        <f>[1]UK!I$4459</f>
        <v>WA7 4FZ</v>
      </c>
      <c r="AJ217" s="31">
        <f>[1]UK!J$4459</f>
        <v>686</v>
      </c>
      <c r="AK217" s="31">
        <f>[1]UK!K$4459</f>
        <v>0</v>
      </c>
      <c r="AL217" s="31">
        <f>[1]UK!L$4459</f>
        <v>0</v>
      </c>
      <c r="AM217" s="31">
        <f>[1]UK!M$4459</f>
        <v>1580</v>
      </c>
      <c r="AN217" s="8" t="s">
        <v>810</v>
      </c>
    </row>
    <row r="218" spans="1:40" s="5" customFormat="1">
      <c r="A218" s="4" t="s">
        <v>9801</v>
      </c>
      <c r="B218" s="4">
        <v>2012</v>
      </c>
      <c r="C218" s="4" t="s">
        <v>12467</v>
      </c>
      <c r="D218" s="4" t="s">
        <v>12468</v>
      </c>
      <c r="E218" s="16" t="s">
        <v>2413</v>
      </c>
      <c r="F218" s="4">
        <v>234</v>
      </c>
      <c r="G218" s="4" t="s">
        <v>12469</v>
      </c>
      <c r="H218" s="4" t="s">
        <v>11926</v>
      </c>
      <c r="I218" s="4" t="s">
        <v>6</v>
      </c>
      <c r="J218" s="4" t="s">
        <v>476</v>
      </c>
      <c r="K218" s="4">
        <v>4090</v>
      </c>
      <c r="L218" s="4" t="s">
        <v>8</v>
      </c>
      <c r="M218" s="4">
        <v>909.2</v>
      </c>
      <c r="N218" s="4">
        <v>87395</v>
      </c>
      <c r="O218" s="4">
        <v>1066.7</v>
      </c>
      <c r="P218" s="4">
        <v>0</v>
      </c>
      <c r="Q218" s="4">
        <v>0</v>
      </c>
      <c r="R218" s="4">
        <v>3844.9</v>
      </c>
      <c r="S218" s="16">
        <v>31967.1</v>
      </c>
      <c r="T218" s="16">
        <v>488.8</v>
      </c>
      <c r="U218" s="16"/>
      <c r="V218" s="16"/>
      <c r="W218" s="16"/>
      <c r="X218" s="16"/>
      <c r="Y218" s="16"/>
      <c r="Z218" s="16"/>
      <c r="AA218" s="16"/>
      <c r="AB218" s="28" t="str">
        <f>[1]UK!B$381</f>
        <v>1.(c)</v>
      </c>
      <c r="AC218" s="31" t="str">
        <f>[1]UK!C$381</f>
        <v>RWE NPOWER HOLDINGS PLC</v>
      </c>
      <c r="AD218" s="31" t="str">
        <f>[1]UK!D$381</f>
        <v>Barry Silicon Based Manufacturing Installation</v>
      </c>
      <c r="AE218" s="31">
        <f>[1]UK!E$381</f>
        <v>13265</v>
      </c>
      <c r="AF218" s="31" t="str">
        <f>[1]UK!F$381</f>
        <v>Winbourne Road - Dock 2, Barry</v>
      </c>
      <c r="AG218" s="31" t="str">
        <f>[1]UK!G$381</f>
        <v>--</v>
      </c>
      <c r="AH218" s="31" t="str">
        <f>[1]UK!H$381</f>
        <v>Barry</v>
      </c>
      <c r="AI218" s="31" t="str">
        <f>[1]UK!I$381</f>
        <v>CF63 3DH</v>
      </c>
      <c r="AJ218" s="31">
        <f>[1]UK!J$381</f>
        <v>120</v>
      </c>
      <c r="AK218" s="31">
        <f>[1]UK!K$381</f>
        <v>0</v>
      </c>
      <c r="AL218" s="31">
        <f>[1]UK!L$381</f>
        <v>0</v>
      </c>
      <c r="AM218" s="31">
        <f>[1]UK!M$381</f>
        <v>162</v>
      </c>
      <c r="AN218" s="8" t="s">
        <v>809</v>
      </c>
    </row>
    <row r="219" spans="1:40" s="5" customFormat="1">
      <c r="A219" s="4" t="s">
        <v>9801</v>
      </c>
      <c r="B219" s="4">
        <v>2012</v>
      </c>
      <c r="C219" s="4" t="s">
        <v>12470</v>
      </c>
      <c r="D219" s="4" t="s">
        <v>12471</v>
      </c>
      <c r="E219" s="16" t="s">
        <v>2417</v>
      </c>
      <c r="F219" s="4">
        <v>235</v>
      </c>
      <c r="G219" s="4" t="s">
        <v>12472</v>
      </c>
      <c r="H219" s="4" t="s">
        <v>11926</v>
      </c>
      <c r="I219" s="4" t="s">
        <v>6</v>
      </c>
      <c r="J219" s="4" t="s">
        <v>15</v>
      </c>
      <c r="K219" s="4">
        <v>261</v>
      </c>
      <c r="L219" s="4" t="s">
        <v>8</v>
      </c>
      <c r="M219" s="4">
        <v>0</v>
      </c>
      <c r="N219" s="4">
        <v>0</v>
      </c>
      <c r="O219" s="4">
        <v>0.183</v>
      </c>
      <c r="P219" s="4">
        <v>2882.6002440000002</v>
      </c>
      <c r="Q219" s="4">
        <v>0</v>
      </c>
      <c r="R219" s="4">
        <v>1.2999999999999999E-2</v>
      </c>
      <c r="S219" s="16">
        <v>119.12</v>
      </c>
      <c r="T219" s="16">
        <v>2.59</v>
      </c>
      <c r="U219" s="16"/>
      <c r="V219" s="16"/>
      <c r="W219" s="16"/>
      <c r="X219" s="16"/>
      <c r="Y219" s="16"/>
      <c r="Z219" s="16"/>
      <c r="AA219" s="16"/>
      <c r="AB219" s="28" t="str">
        <f>[1]UK!B$382</f>
        <v>4.(b)</v>
      </c>
      <c r="AC219" s="31" t="str">
        <f>[1]UK!C$382</f>
        <v>DOW CORNING LTD</v>
      </c>
      <c r="AD219" s="31" t="str">
        <f>[1]UK!D$382</f>
        <v>Barry Silicon Based Manufacturing Installation</v>
      </c>
      <c r="AE219" s="31">
        <f>[1]UK!E$382</f>
        <v>13891</v>
      </c>
      <c r="AF219" s="31" t="str">
        <f>[1]UK!F$382</f>
        <v>Cardiff Road</v>
      </c>
      <c r="AG219" s="31" t="str">
        <f>[1]UK!G$382</f>
        <v>--</v>
      </c>
      <c r="AH219" s="31" t="str">
        <f>[1]UK!H$382</f>
        <v>Barry</v>
      </c>
      <c r="AI219" s="31" t="str">
        <f>[1]UK!I$382</f>
        <v>CF63 2YL</v>
      </c>
      <c r="AJ219" s="31">
        <f>[1]UK!J$382</f>
        <v>0</v>
      </c>
      <c r="AK219" s="31">
        <f>[1]UK!K$382</f>
        <v>0</v>
      </c>
      <c r="AL219" s="31">
        <f>[1]UK!L$382</f>
        <v>0</v>
      </c>
      <c r="AM219" s="31">
        <f>[1]UK!M$382</f>
        <v>0</v>
      </c>
      <c r="AN219" s="8" t="s">
        <v>810</v>
      </c>
    </row>
    <row r="220" spans="1:40">
      <c r="A220" s="1" t="s">
        <v>9801</v>
      </c>
      <c r="B220" s="1">
        <v>2012</v>
      </c>
      <c r="C220" s="1" t="s">
        <v>12473</v>
      </c>
      <c r="D220" s="1" t="s">
        <v>12474</v>
      </c>
      <c r="E220" s="3" t="s">
        <v>2421</v>
      </c>
      <c r="F220" s="1">
        <v>236</v>
      </c>
      <c r="G220" s="1" t="s">
        <v>12475</v>
      </c>
      <c r="H220" s="1" t="s">
        <v>11828</v>
      </c>
      <c r="I220" s="1" t="s">
        <v>14</v>
      </c>
      <c r="J220" s="1" t="s">
        <v>15</v>
      </c>
      <c r="K220" s="1">
        <v>125</v>
      </c>
      <c r="L220" s="1" t="s">
        <v>27</v>
      </c>
      <c r="M220" s="1">
        <v>0</v>
      </c>
      <c r="N220" s="1">
        <v>0</v>
      </c>
      <c r="O220" s="1">
        <v>0</v>
      </c>
      <c r="P220" s="1">
        <v>2469</v>
      </c>
      <c r="Q220" s="1">
        <v>371</v>
      </c>
      <c r="R220" s="1">
        <v>1.3</v>
      </c>
      <c r="S220" s="3">
        <v>76.260000000000005</v>
      </c>
      <c r="T220" s="3">
        <v>2.2999999999999998</v>
      </c>
      <c r="U220" s="3"/>
      <c r="V220" s="3"/>
      <c r="W220" s="3"/>
      <c r="X220" s="3"/>
      <c r="Y220" s="3"/>
      <c r="Z220" s="3"/>
      <c r="AA220" s="3"/>
    </row>
    <row r="221" spans="1:40">
      <c r="A221" s="1" t="s">
        <v>9801</v>
      </c>
      <c r="B221" s="1">
        <v>2012</v>
      </c>
      <c r="C221" s="1" t="s">
        <v>12476</v>
      </c>
      <c r="D221" s="1" t="s">
        <v>12477</v>
      </c>
      <c r="E221" s="3" t="s">
        <v>2425</v>
      </c>
      <c r="F221" s="1">
        <v>237</v>
      </c>
      <c r="G221" s="1" t="s">
        <v>12478</v>
      </c>
      <c r="H221" s="1" t="s">
        <v>11828</v>
      </c>
      <c r="I221" s="1" t="s">
        <v>14</v>
      </c>
      <c r="J221" s="1" t="s">
        <v>15</v>
      </c>
      <c r="K221" s="1">
        <v>126</v>
      </c>
      <c r="L221" s="1" t="s">
        <v>27</v>
      </c>
      <c r="M221" s="1">
        <v>0</v>
      </c>
      <c r="N221" s="1">
        <v>0</v>
      </c>
      <c r="O221" s="1">
        <v>0</v>
      </c>
      <c r="P221" s="1">
        <v>2993</v>
      </c>
      <c r="Q221" s="1">
        <v>0</v>
      </c>
      <c r="R221" s="1">
        <v>0</v>
      </c>
      <c r="S221" s="3">
        <v>122</v>
      </c>
      <c r="T221" s="3">
        <v>0</v>
      </c>
      <c r="U221" s="3"/>
      <c r="V221" s="3"/>
      <c r="W221" s="3"/>
      <c r="X221" s="3"/>
      <c r="Y221" s="3"/>
      <c r="Z221" s="3"/>
      <c r="AA221" s="3"/>
    </row>
    <row r="222" spans="1:40">
      <c r="A222" s="1" t="s">
        <v>9801</v>
      </c>
      <c r="B222" s="1">
        <v>2012</v>
      </c>
      <c r="C222" s="1" t="s">
        <v>12479</v>
      </c>
      <c r="D222" s="1" t="s">
        <v>12480</v>
      </c>
      <c r="E222" s="3" t="s">
        <v>2430</v>
      </c>
      <c r="F222" s="1">
        <v>238</v>
      </c>
      <c r="G222" s="1" t="s">
        <v>12481</v>
      </c>
      <c r="H222" s="1" t="s">
        <v>11828</v>
      </c>
      <c r="I222" s="1" t="s">
        <v>14</v>
      </c>
      <c r="J222" s="1" t="s">
        <v>15</v>
      </c>
      <c r="K222" s="1">
        <v>165</v>
      </c>
      <c r="L222" s="1" t="s">
        <v>27</v>
      </c>
      <c r="M222" s="1">
        <v>0</v>
      </c>
      <c r="N222" s="1">
        <v>0</v>
      </c>
      <c r="O222" s="1">
        <v>0</v>
      </c>
      <c r="P222" s="1">
        <v>14.271000000000001</v>
      </c>
      <c r="Q222" s="1">
        <v>0</v>
      </c>
      <c r="R222" s="1">
        <v>0</v>
      </c>
      <c r="S222" s="3">
        <v>0.41</v>
      </c>
      <c r="T222" s="3">
        <v>0</v>
      </c>
      <c r="U222" s="3"/>
      <c r="V222" s="3"/>
      <c r="W222" s="3"/>
      <c r="X222" s="3"/>
      <c r="Y222" s="3"/>
      <c r="Z222" s="3"/>
      <c r="AA222" s="3"/>
    </row>
    <row r="223" spans="1:40" s="5" customFormat="1">
      <c r="A223" s="4" t="s">
        <v>9801</v>
      </c>
      <c r="B223" s="4">
        <v>2012</v>
      </c>
      <c r="C223" s="4" t="s">
        <v>12482</v>
      </c>
      <c r="D223" s="4" t="s">
        <v>12483</v>
      </c>
      <c r="E223" s="16" t="s">
        <v>2434</v>
      </c>
      <c r="F223" s="4">
        <v>239</v>
      </c>
      <c r="G223" s="4" t="s">
        <v>12484</v>
      </c>
      <c r="H223" s="4" t="s">
        <v>11828</v>
      </c>
      <c r="I223" s="4" t="s">
        <v>14</v>
      </c>
      <c r="J223" s="4" t="s">
        <v>633</v>
      </c>
      <c r="K223" s="4">
        <v>569</v>
      </c>
      <c r="L223" s="4" t="s">
        <v>27</v>
      </c>
      <c r="M223" s="4">
        <v>0</v>
      </c>
      <c r="N223" s="4">
        <v>0</v>
      </c>
      <c r="O223" s="4">
        <v>0.111</v>
      </c>
      <c r="P223" s="4">
        <v>9431.2810000000009</v>
      </c>
      <c r="Q223" s="4">
        <v>225.58199999999999</v>
      </c>
      <c r="R223" s="4">
        <v>19.8</v>
      </c>
      <c r="S223" s="16">
        <v>185</v>
      </c>
      <c r="T223" s="16">
        <v>0.5</v>
      </c>
      <c r="U223" s="16"/>
      <c r="V223" s="16"/>
      <c r="W223" s="16"/>
      <c r="X223" s="16"/>
      <c r="Y223" s="16"/>
      <c r="Z223" s="16"/>
      <c r="AA223" s="16"/>
      <c r="AB223" s="28" t="str">
        <f>[1]UK!B$4819</f>
        <v>1.(a)</v>
      </c>
      <c r="AC223" s="31" t="str">
        <f>[1]UK!C$4819</f>
        <v>ESSO Petroleum Co Ltd.</v>
      </c>
      <c r="AD223" s="31" t="str">
        <f>[1]UK!D$4819</f>
        <v>Esso Petroleum Company Ltd , Fawley Refinery</v>
      </c>
      <c r="AE223" s="31">
        <f>[1]UK!E$4819</f>
        <v>13013</v>
      </c>
      <c r="AF223" s="31" t="str">
        <f>[1]UK!F$4819</f>
        <v>Esso refinery, Southampton</v>
      </c>
      <c r="AG223" s="31" t="str">
        <f>[1]UK!G$4819</f>
        <v>--</v>
      </c>
      <c r="AH223" s="31" t="str">
        <f>[1]UK!H$4819</f>
        <v>Southampton</v>
      </c>
      <c r="AI223" s="31" t="str">
        <f>[1]UK!I$4819</f>
        <v>SO45 1TX</v>
      </c>
      <c r="AJ223" s="31">
        <f>[1]UK!J$4819</f>
        <v>4530</v>
      </c>
      <c r="AK223" s="31">
        <f>[1]UK!K$4819</f>
        <v>10200</v>
      </c>
      <c r="AL223" s="31">
        <f>[1]UK!L$4819</f>
        <v>313</v>
      </c>
      <c r="AM223" s="31">
        <f>[1]UK!M$4819</f>
        <v>3380</v>
      </c>
      <c r="AN223" s="8" t="s">
        <v>809</v>
      </c>
    </row>
    <row r="224" spans="1:40" s="5" customFormat="1">
      <c r="A224" s="4" t="s">
        <v>9801</v>
      </c>
      <c r="B224" s="4">
        <v>2012</v>
      </c>
      <c r="C224" s="4" t="s">
        <v>12485</v>
      </c>
      <c r="D224" s="4" t="s">
        <v>12486</v>
      </c>
      <c r="E224" s="16" t="s">
        <v>2438</v>
      </c>
      <c r="F224" s="4">
        <v>240</v>
      </c>
      <c r="G224" s="4" t="s">
        <v>12487</v>
      </c>
      <c r="H224" s="4" t="s">
        <v>11828</v>
      </c>
      <c r="I224" s="4" t="s">
        <v>6</v>
      </c>
      <c r="J224" s="4" t="s">
        <v>476</v>
      </c>
      <c r="K224" s="4">
        <v>270</v>
      </c>
      <c r="L224" s="4" t="s">
        <v>27</v>
      </c>
      <c r="M224" s="4">
        <v>0</v>
      </c>
      <c r="N224" s="4">
        <v>0</v>
      </c>
      <c r="O224" s="4">
        <v>0</v>
      </c>
      <c r="P224" s="4">
        <v>16.132000000000001</v>
      </c>
      <c r="Q224" s="4">
        <v>0</v>
      </c>
      <c r="R224" s="4">
        <v>0.75600000000000001</v>
      </c>
      <c r="S224" s="16">
        <v>3.0640000000000001</v>
      </c>
      <c r="T224" s="16">
        <v>3.7799999999999999E-3</v>
      </c>
      <c r="U224" s="16"/>
      <c r="V224" s="16"/>
      <c r="W224" s="16"/>
      <c r="X224" s="16"/>
      <c r="Y224" s="16"/>
      <c r="Z224" s="16"/>
      <c r="AA224" s="16"/>
      <c r="AB224" s="28" t="str">
        <f>[1]UK!B$1830</f>
        <v>1.(c)</v>
      </c>
      <c r="AC224" s="31" t="str">
        <f>[1]UK!C$1830</f>
        <v>RWE NPOWER HOLDINGS PLC</v>
      </c>
      <c r="AD224" s="31" t="str">
        <f>[1]UK!D$1830</f>
        <v>RWE npower plc, Cowes Gas Turbine Power Station</v>
      </c>
      <c r="AE224" s="31">
        <f>[1]UK!E$1830</f>
        <v>32760</v>
      </c>
      <c r="AF224" s="31" t="str">
        <f>[1]UK!F$1830</f>
        <v>Kingston Road, East Cowes</v>
      </c>
      <c r="AG224" s="31" t="str">
        <f>[1]UK!G$1830</f>
        <v>--</v>
      </c>
      <c r="AH224" s="31" t="str">
        <f>[1]UK!H$1830</f>
        <v>East Cowes</v>
      </c>
      <c r="AI224" s="31" t="str">
        <f>[1]UK!I$1830</f>
        <v>PO32 6JS</v>
      </c>
      <c r="AJ224" s="31">
        <f>[1]UK!J$1830</f>
        <v>0</v>
      </c>
      <c r="AK224" s="31">
        <f>[1]UK!K$1830</f>
        <v>0</v>
      </c>
      <c r="AL224" s="31">
        <f>[1]UK!L$1830</f>
        <v>0</v>
      </c>
      <c r="AM224" s="31">
        <f>[1]UK!M$1830</f>
        <v>0</v>
      </c>
      <c r="AN224" s="8" t="s">
        <v>810</v>
      </c>
    </row>
    <row r="225" spans="1:40" s="5" customFormat="1">
      <c r="A225" s="4" t="s">
        <v>9801</v>
      </c>
      <c r="B225" s="4">
        <v>2012</v>
      </c>
      <c r="C225" s="4" t="s">
        <v>12488</v>
      </c>
      <c r="D225" s="4" t="s">
        <v>12489</v>
      </c>
      <c r="E225" s="16" t="s">
        <v>2442</v>
      </c>
      <c r="F225" s="4">
        <v>241</v>
      </c>
      <c r="G225" s="4" t="s">
        <v>12490</v>
      </c>
      <c r="H225" s="4" t="s">
        <v>11828</v>
      </c>
      <c r="I225" s="4" t="s">
        <v>6</v>
      </c>
      <c r="J225" s="4" t="s">
        <v>476</v>
      </c>
      <c r="K225" s="4">
        <v>270</v>
      </c>
      <c r="L225" s="4" t="s">
        <v>27</v>
      </c>
      <c r="M225" s="4">
        <v>0</v>
      </c>
      <c r="N225" s="4">
        <v>0</v>
      </c>
      <c r="O225" s="4">
        <v>0</v>
      </c>
      <c r="P225" s="4">
        <v>19.009</v>
      </c>
      <c r="Q225" s="4">
        <v>0</v>
      </c>
      <c r="R225" s="4">
        <v>0.89100000000000001</v>
      </c>
      <c r="S225" s="16">
        <v>3.61</v>
      </c>
      <c r="T225" s="16">
        <v>4.47E-3</v>
      </c>
      <c r="U225" s="16"/>
      <c r="V225" s="16"/>
      <c r="W225" s="16"/>
      <c r="X225" s="16"/>
      <c r="Y225" s="16"/>
      <c r="Z225" s="16"/>
      <c r="AA225" s="16"/>
      <c r="AB225" s="28" t="str">
        <f>[1]UK!B$1830</f>
        <v>1.(c)</v>
      </c>
      <c r="AC225" s="31" t="str">
        <f>[1]UK!C$1830</f>
        <v>RWE NPOWER HOLDINGS PLC</v>
      </c>
      <c r="AD225" s="31" t="str">
        <f>[1]UK!D$1830</f>
        <v>RWE npower plc, Cowes Gas Turbine Power Station</v>
      </c>
      <c r="AE225" s="31">
        <f>[1]UK!E$1830</f>
        <v>32760</v>
      </c>
      <c r="AF225" s="31" t="str">
        <f>[1]UK!F$1830</f>
        <v>Kingston Road, East Cowes</v>
      </c>
      <c r="AG225" s="31" t="str">
        <f>[1]UK!G$1830</f>
        <v>--</v>
      </c>
      <c r="AH225" s="31" t="str">
        <f>[1]UK!H$1830</f>
        <v>East Cowes</v>
      </c>
      <c r="AI225" s="31" t="str">
        <f>[1]UK!I$1830</f>
        <v>PO32 6JS</v>
      </c>
      <c r="AJ225" s="31">
        <f>[1]UK!J$1830</f>
        <v>0</v>
      </c>
      <c r="AK225" s="31">
        <f>[1]UK!K$1830</f>
        <v>0</v>
      </c>
      <c r="AL225" s="31">
        <f>[1]UK!L$1830</f>
        <v>0</v>
      </c>
      <c r="AM225" s="31">
        <f>[1]UK!M$1830</f>
        <v>0</v>
      </c>
      <c r="AN225" s="8" t="s">
        <v>810</v>
      </c>
    </row>
    <row r="226" spans="1:40" s="5" customFormat="1">
      <c r="A226" s="4" t="s">
        <v>9801</v>
      </c>
      <c r="B226" s="4">
        <v>2012</v>
      </c>
      <c r="C226" s="4" t="s">
        <v>12491</v>
      </c>
      <c r="D226" s="4" t="s">
        <v>12492</v>
      </c>
      <c r="E226" s="16" t="s">
        <v>2446</v>
      </c>
      <c r="F226" s="4">
        <v>242</v>
      </c>
      <c r="G226" s="4" t="s">
        <v>12493</v>
      </c>
      <c r="H226" s="4" t="s">
        <v>11828</v>
      </c>
      <c r="I226" s="4" t="s">
        <v>6</v>
      </c>
      <c r="J226" s="4" t="s">
        <v>476</v>
      </c>
      <c r="K226" s="4">
        <v>5970</v>
      </c>
      <c r="L226" s="4" t="s">
        <v>8</v>
      </c>
      <c r="M226" s="4">
        <v>652.10599999999999</v>
      </c>
      <c r="N226" s="4">
        <v>72152.236000000004</v>
      </c>
      <c r="O226" s="4">
        <v>892.14499999999998</v>
      </c>
      <c r="P226" s="4">
        <v>521.87199999999996</v>
      </c>
      <c r="Q226" s="4">
        <v>1.593</v>
      </c>
      <c r="R226" s="4">
        <v>35589.5</v>
      </c>
      <c r="S226" s="16">
        <v>12100.1</v>
      </c>
      <c r="T226" s="16">
        <v>1517</v>
      </c>
      <c r="U226" s="16"/>
      <c r="V226" s="16"/>
      <c r="W226" s="16"/>
      <c r="X226" s="16"/>
      <c r="Y226" s="16"/>
      <c r="Z226" s="16"/>
      <c r="AA226" s="16"/>
      <c r="AB226" s="28" t="str">
        <f>[1]UK!B$1651</f>
        <v>1.(c)</v>
      </c>
      <c r="AC226" s="31" t="str">
        <f>[1]UK!C$1651</f>
        <v>RWE NPOWER HOLDINGS PLC</v>
      </c>
      <c r="AD226" s="31" t="str">
        <f>[1]UK!D$1651</f>
        <v>RWE npower plc, Didcot A Power Station</v>
      </c>
      <c r="AE226" s="31">
        <f>[1]UK!E$1651</f>
        <v>13369</v>
      </c>
      <c r="AF226" s="31" t="str">
        <f>[1]UK!F$1651</f>
        <v>Didcot A Power Station</v>
      </c>
      <c r="AG226" s="31" t="str">
        <f>[1]UK!G$1651</f>
        <v>--</v>
      </c>
      <c r="AH226" s="31" t="str">
        <f>[1]UK!H$1651</f>
        <v>DIDCOT</v>
      </c>
      <c r="AI226" s="31" t="str">
        <f>[1]UK!I$1651</f>
        <v>OX11 7HA</v>
      </c>
      <c r="AJ226" s="31">
        <f>[1]UK!J$1651</f>
        <v>12100</v>
      </c>
      <c r="AK226" s="31">
        <f>[1]UK!K$1651</f>
        <v>35800</v>
      </c>
      <c r="AL226" s="31">
        <f>[1]UK!L$1651</f>
        <v>1190</v>
      </c>
      <c r="AM226" s="31">
        <f>[1]UK!M$1651</f>
        <v>6840</v>
      </c>
      <c r="AN226" s="8" t="s">
        <v>810</v>
      </c>
    </row>
    <row r="227" spans="1:40" s="5" customFormat="1">
      <c r="A227" s="4" t="s">
        <v>9801</v>
      </c>
      <c r="B227" s="4">
        <v>2012</v>
      </c>
      <c r="C227" s="4" t="s">
        <v>12494</v>
      </c>
      <c r="D227" s="4" t="s">
        <v>12495</v>
      </c>
      <c r="E227" s="16" t="s">
        <v>2450</v>
      </c>
      <c r="F227" s="4">
        <v>243</v>
      </c>
      <c r="G227" s="4" t="s">
        <v>12970</v>
      </c>
      <c r="H227" s="4" t="s">
        <v>11828</v>
      </c>
      <c r="I227" s="4" t="s">
        <v>14</v>
      </c>
      <c r="J227" s="4" t="s">
        <v>476</v>
      </c>
      <c r="K227" s="4">
        <v>1293</v>
      </c>
      <c r="L227" s="4" t="s">
        <v>27</v>
      </c>
      <c r="M227" s="4">
        <v>0</v>
      </c>
      <c r="N227" s="4">
        <v>0</v>
      </c>
      <c r="O227" s="4">
        <v>0.624</v>
      </c>
      <c r="P227" s="4">
        <v>44773.292999999998</v>
      </c>
      <c r="Q227" s="4">
        <v>0</v>
      </c>
      <c r="R227" s="4">
        <v>2</v>
      </c>
      <c r="S227" s="16">
        <v>1948</v>
      </c>
      <c r="T227" s="16">
        <v>40</v>
      </c>
      <c r="U227" s="16"/>
      <c r="V227" s="16"/>
      <c r="W227" s="16"/>
      <c r="X227" s="16"/>
      <c r="Y227" s="16"/>
      <c r="Z227" s="16"/>
      <c r="AA227" s="16"/>
      <c r="AB227" s="28" t="str">
        <f>[1]UK!B$1652</f>
        <v>1.(c)</v>
      </c>
      <c r="AC227" s="31" t="str">
        <f>[1]UK!C$1652</f>
        <v>RWE NPOWER HOLDINGS PLC</v>
      </c>
      <c r="AD227" s="31" t="str">
        <f>[1]UK!D$1652</f>
        <v>RWE npower plc, Didcot B Power Station</v>
      </c>
      <c r="AE227" s="31">
        <f>[1]UK!E$1652</f>
        <v>13704</v>
      </c>
      <c r="AF227" s="31" t="str">
        <f>[1]UK!F$1652</f>
        <v>Didcot B Power Station</v>
      </c>
      <c r="AG227" s="31" t="str">
        <f>[1]UK!G$1652</f>
        <v>--</v>
      </c>
      <c r="AH227" s="31" t="str">
        <f>[1]UK!H$1652</f>
        <v>DIDCOT</v>
      </c>
      <c r="AI227" s="31" t="str">
        <f>[1]UK!I$1652</f>
        <v>OX11 7YU</v>
      </c>
      <c r="AJ227" s="31">
        <f>[1]UK!J$1652</f>
        <v>1950</v>
      </c>
      <c r="AK227" s="31">
        <f>[1]UK!K$1652</f>
        <v>0</v>
      </c>
      <c r="AL227" s="31">
        <f>[1]UK!L$1652</f>
        <v>0</v>
      </c>
      <c r="AM227" s="31">
        <f>[1]UK!M$1652</f>
        <v>2530</v>
      </c>
      <c r="AN227" s="8" t="s">
        <v>810</v>
      </c>
    </row>
    <row r="228" spans="1:40" s="5" customFormat="1">
      <c r="A228" s="4" t="s">
        <v>9801</v>
      </c>
      <c r="B228" s="4">
        <v>2012</v>
      </c>
      <c r="C228" s="4" t="s">
        <v>12496</v>
      </c>
      <c r="D228" s="4" t="s">
        <v>12497</v>
      </c>
      <c r="E228" s="16" t="s">
        <v>2454</v>
      </c>
      <c r="F228" s="4">
        <v>244</v>
      </c>
      <c r="G228" s="4" t="s">
        <v>12498</v>
      </c>
      <c r="H228" s="4" t="s">
        <v>11828</v>
      </c>
      <c r="I228" s="4" t="s">
        <v>6</v>
      </c>
      <c r="J228" s="4" t="s">
        <v>476</v>
      </c>
      <c r="K228" s="4">
        <v>2812</v>
      </c>
      <c r="L228" s="4" t="s">
        <v>8</v>
      </c>
      <c r="M228" s="4">
        <v>0</v>
      </c>
      <c r="N228" s="4">
        <v>0</v>
      </c>
      <c r="O228" s="4">
        <v>232</v>
      </c>
      <c r="P228" s="4">
        <v>0</v>
      </c>
      <c r="Q228" s="4">
        <v>0</v>
      </c>
      <c r="R228" s="4">
        <v>104</v>
      </c>
      <c r="S228" s="16">
        <v>86</v>
      </c>
      <c r="T228" s="16">
        <v>0</v>
      </c>
      <c r="U228" s="16"/>
      <c r="V228" s="16"/>
      <c r="W228" s="16"/>
      <c r="X228" s="16"/>
      <c r="Y228" s="16"/>
      <c r="Z228" s="16"/>
      <c r="AA228" s="16"/>
      <c r="AB228" s="28" t="str">
        <f>[1]UK!B$4840</f>
        <v>1.(c)</v>
      </c>
      <c r="AC228" s="31" t="str">
        <f>[1]UK!C$4840</f>
        <v>RWE NPOWER HOLDINGS PLC</v>
      </c>
      <c r="AD228" s="31" t="str">
        <f>[1]UK!D$4840</f>
        <v>RWE npower plc, Fawley Power Station</v>
      </c>
      <c r="AE228" s="31">
        <f>[1]UK!E$4840</f>
        <v>13370</v>
      </c>
      <c r="AF228" s="31" t="str">
        <f>[1]UK!F$4840</f>
        <v>Fawley Power Station, Fawley</v>
      </c>
      <c r="AG228" s="31" t="str">
        <f>[1]UK!G$4840</f>
        <v>--</v>
      </c>
      <c r="AH228" s="31" t="str">
        <f>[1]UK!H$4840</f>
        <v>SOUTHAMPTON</v>
      </c>
      <c r="AI228" s="31" t="str">
        <f>[1]UK!I$4840</f>
        <v>SO45 1TW</v>
      </c>
      <c r="AJ228" s="31">
        <f>[1]UK!J$4840</f>
        <v>0</v>
      </c>
      <c r="AK228" s="31">
        <f>[1]UK!K$4840</f>
        <v>0</v>
      </c>
      <c r="AL228" s="31">
        <f>[1]UK!L$4840</f>
        <v>0</v>
      </c>
      <c r="AM228" s="31">
        <f>[1]UK!M$4840</f>
        <v>0</v>
      </c>
      <c r="AN228" s="8" t="s">
        <v>809</v>
      </c>
    </row>
    <row r="229" spans="1:40" s="5" customFormat="1">
      <c r="A229" s="4" t="s">
        <v>9801</v>
      </c>
      <c r="B229" s="4">
        <v>2012</v>
      </c>
      <c r="C229" s="4" t="s">
        <v>12499</v>
      </c>
      <c r="D229" s="4" t="s">
        <v>12500</v>
      </c>
      <c r="E229" s="16" t="s">
        <v>2458</v>
      </c>
      <c r="F229" s="4">
        <v>245</v>
      </c>
      <c r="G229" s="4" t="s">
        <v>12501</v>
      </c>
      <c r="H229" s="4" t="s">
        <v>11828</v>
      </c>
      <c r="I229" s="4" t="s">
        <v>6</v>
      </c>
      <c r="J229" s="4" t="s">
        <v>476</v>
      </c>
      <c r="K229" s="4">
        <v>400</v>
      </c>
      <c r="L229" s="4" t="s">
        <v>27</v>
      </c>
      <c r="M229" s="4">
        <v>0</v>
      </c>
      <c r="N229" s="4">
        <v>0</v>
      </c>
      <c r="O229" s="4">
        <v>98</v>
      </c>
      <c r="P229" s="4">
        <v>0</v>
      </c>
      <c r="Q229" s="4">
        <v>0</v>
      </c>
      <c r="R229" s="4">
        <v>34</v>
      </c>
      <c r="S229" s="16">
        <v>24</v>
      </c>
      <c r="T229" s="16">
        <v>1</v>
      </c>
      <c r="U229" s="16"/>
      <c r="V229" s="16"/>
      <c r="W229" s="16"/>
      <c r="X229" s="16"/>
      <c r="Y229" s="16"/>
      <c r="Z229" s="16"/>
      <c r="AA229" s="16"/>
      <c r="AB229" s="28" t="str">
        <f>[1]UK!B$1558</f>
        <v>1.(c)</v>
      </c>
      <c r="AC229" s="31" t="str">
        <f>[1]UK!C$1558</f>
        <v>RWE NPOWER HOLDINGS PLC</v>
      </c>
      <c r="AD229" s="31" t="str">
        <f>[1]UK!D$1558</f>
        <v>RWE npower plc, Littlebrook Power Station</v>
      </c>
      <c r="AE229" s="31">
        <f>[1]UK!E$1558</f>
        <v>13372</v>
      </c>
      <c r="AF229" s="31" t="str">
        <f>[1]UK!F$1558</f>
        <v>Manorway</v>
      </c>
      <c r="AG229" s="31" t="str">
        <f>[1]UK!G$1558</f>
        <v>--</v>
      </c>
      <c r="AH229" s="31" t="str">
        <f>[1]UK!H$1558</f>
        <v>DARTFORD</v>
      </c>
      <c r="AI229" s="31" t="str">
        <f>[1]UK!I$1558</f>
        <v>DA1 5PT</v>
      </c>
      <c r="AJ229" s="31">
        <f>[1]UK!J$1558</f>
        <v>0</v>
      </c>
      <c r="AK229" s="31">
        <f>[1]UK!K$1558</f>
        <v>0</v>
      </c>
      <c r="AL229" s="31">
        <f>[1]UK!L$1558</f>
        <v>0</v>
      </c>
      <c r="AM229" s="31">
        <f>[1]UK!M$1558</f>
        <v>0</v>
      </c>
      <c r="AN229" s="8" t="s">
        <v>809</v>
      </c>
    </row>
    <row r="230" spans="1:40" s="5" customFormat="1">
      <c r="A230" s="4" t="s">
        <v>9801</v>
      </c>
      <c r="B230" s="4">
        <v>2012</v>
      </c>
      <c r="C230" s="4" t="s">
        <v>12502</v>
      </c>
      <c r="D230" s="4" t="s">
        <v>12503</v>
      </c>
      <c r="E230" s="16" t="s">
        <v>2463</v>
      </c>
      <c r="F230" s="4">
        <v>246</v>
      </c>
      <c r="G230" s="4" t="s">
        <v>12504</v>
      </c>
      <c r="H230" s="4" t="s">
        <v>11828</v>
      </c>
      <c r="I230" s="4" t="s">
        <v>6</v>
      </c>
      <c r="J230" s="4" t="s">
        <v>476</v>
      </c>
      <c r="K230" s="4">
        <v>2900</v>
      </c>
      <c r="L230" s="4" t="s">
        <v>8</v>
      </c>
      <c r="M230" s="4">
        <v>0</v>
      </c>
      <c r="N230" s="4">
        <v>0</v>
      </c>
      <c r="O230" s="4">
        <v>157</v>
      </c>
      <c r="P230" s="4">
        <v>0</v>
      </c>
      <c r="Q230" s="4">
        <v>0</v>
      </c>
      <c r="R230" s="4">
        <v>71</v>
      </c>
      <c r="S230" s="16">
        <v>43</v>
      </c>
      <c r="T230" s="16">
        <v>1</v>
      </c>
      <c r="U230" s="16"/>
      <c r="V230" s="16"/>
      <c r="W230" s="16"/>
      <c r="X230" s="16"/>
      <c r="Y230" s="16"/>
      <c r="Z230" s="16"/>
      <c r="AA230" s="16"/>
      <c r="AB230" s="28" t="str">
        <f>[1]UK!B$1558</f>
        <v>1.(c)</v>
      </c>
      <c r="AC230" s="31" t="str">
        <f>[1]UK!C$1558</f>
        <v>RWE NPOWER HOLDINGS PLC</v>
      </c>
      <c r="AD230" s="31" t="str">
        <f>[1]UK!D$1558</f>
        <v>RWE npower plc, Littlebrook Power Station</v>
      </c>
      <c r="AE230" s="31">
        <f>[1]UK!E$1558</f>
        <v>13372</v>
      </c>
      <c r="AF230" s="31" t="str">
        <f>[1]UK!F$1558</f>
        <v>Manorway</v>
      </c>
      <c r="AG230" s="31" t="str">
        <f>[1]UK!G$1558</f>
        <v>--</v>
      </c>
      <c r="AH230" s="31" t="str">
        <f>[1]UK!H$1558</f>
        <v>DARTFORD</v>
      </c>
      <c r="AI230" s="31" t="str">
        <f>[1]UK!I$1558</f>
        <v>DA1 5PT</v>
      </c>
      <c r="AJ230" s="31">
        <f>[1]UK!J$1558</f>
        <v>0</v>
      </c>
      <c r="AK230" s="31">
        <f>[1]UK!K$1558</f>
        <v>0</v>
      </c>
      <c r="AL230" s="31">
        <f>[1]UK!L$1558</f>
        <v>0</v>
      </c>
      <c r="AM230" s="31">
        <f>[1]UK!M$1558</f>
        <v>0</v>
      </c>
      <c r="AN230" s="8" t="s">
        <v>809</v>
      </c>
    </row>
    <row r="231" spans="1:40" s="5" customFormat="1">
      <c r="A231" s="4" t="s">
        <v>9801</v>
      </c>
      <c r="B231" s="4">
        <v>2012</v>
      </c>
      <c r="C231" s="4" t="s">
        <v>12505</v>
      </c>
      <c r="D231" s="4" t="s">
        <v>12506</v>
      </c>
      <c r="E231" s="16" t="s">
        <v>2467</v>
      </c>
      <c r="F231" s="4">
        <v>247</v>
      </c>
      <c r="G231" s="4" t="s">
        <v>12507</v>
      </c>
      <c r="H231" s="4" t="s">
        <v>11828</v>
      </c>
      <c r="I231" s="4" t="s">
        <v>6</v>
      </c>
      <c r="J231" s="4" t="s">
        <v>476</v>
      </c>
      <c r="K231" s="4">
        <v>2031</v>
      </c>
      <c r="L231" s="4" t="s">
        <v>8</v>
      </c>
      <c r="M231" s="4">
        <v>8838.3179999999993</v>
      </c>
      <c r="N231" s="4">
        <v>0</v>
      </c>
      <c r="O231" s="4">
        <v>0</v>
      </c>
      <c r="P231" s="4">
        <v>0</v>
      </c>
      <c r="Q231" s="4">
        <v>0</v>
      </c>
      <c r="R231" s="4">
        <v>159.30000000000001</v>
      </c>
      <c r="S231" s="16">
        <v>652</v>
      </c>
      <c r="T231" s="16">
        <v>74.7</v>
      </c>
      <c r="U231" s="16"/>
      <c r="V231" s="16"/>
      <c r="W231" s="16"/>
      <c r="X231" s="16"/>
      <c r="Y231" s="16"/>
      <c r="Z231" s="16"/>
      <c r="AA231" s="16"/>
      <c r="AB231" s="28" t="str">
        <f>[1]UK!B$5265</f>
        <v>1.(c)</v>
      </c>
      <c r="AC231" s="31" t="str">
        <f>[1]UK!C$5265</f>
        <v>RWE NPOWER HOLDINGS PLC</v>
      </c>
      <c r="AD231" s="31" t="str">
        <f>[1]UK!D$5265</f>
        <v>RWE npower plc, TILBURY POWER STATION</v>
      </c>
      <c r="AE231" s="31">
        <f>[1]UK!E$5265</f>
        <v>13373</v>
      </c>
      <c r="AF231" s="31" t="str">
        <f>[1]UK!F$5265</f>
        <v>Fort Road, Tilbury</v>
      </c>
      <c r="AG231" s="31" t="str">
        <f>[1]UK!G$5265</f>
        <v>--</v>
      </c>
      <c r="AH231" s="31" t="str">
        <f>[1]UK!H$5265</f>
        <v>TILBURY</v>
      </c>
      <c r="AI231" s="31" t="str">
        <f>[1]UK!I$5265</f>
        <v>RM18 8UJ</v>
      </c>
      <c r="AJ231" s="31">
        <f>[1]UK!J$5265</f>
        <v>1640</v>
      </c>
      <c r="AK231" s="31">
        <f>[1]UK!K$5265</f>
        <v>251</v>
      </c>
      <c r="AL231" s="31">
        <f>[1]UK!L$5265</f>
        <v>144</v>
      </c>
      <c r="AM231" s="31">
        <f>[1]UK!M$5265</f>
        <v>2020</v>
      </c>
      <c r="AN231" s="8" t="s">
        <v>810</v>
      </c>
    </row>
    <row r="232" spans="1:40" s="5" customFormat="1">
      <c r="A232" s="4" t="s">
        <v>9801</v>
      </c>
      <c r="B232" s="4">
        <v>2012</v>
      </c>
      <c r="C232" s="4" t="s">
        <v>12508</v>
      </c>
      <c r="D232" s="4" t="s">
        <v>12509</v>
      </c>
      <c r="E232" s="16" t="s">
        <v>2472</v>
      </c>
      <c r="F232" s="4">
        <v>248</v>
      </c>
      <c r="G232" s="4" t="s">
        <v>12510</v>
      </c>
      <c r="H232" s="4" t="s">
        <v>11828</v>
      </c>
      <c r="I232" s="4" t="s">
        <v>6</v>
      </c>
      <c r="J232" s="4" t="s">
        <v>476</v>
      </c>
      <c r="K232" s="4">
        <v>2000</v>
      </c>
      <c r="L232" s="4" t="s">
        <v>8</v>
      </c>
      <c r="M232" s="4">
        <v>12300.028</v>
      </c>
      <c r="N232" s="4">
        <v>0</v>
      </c>
      <c r="O232" s="4">
        <v>0</v>
      </c>
      <c r="P232" s="4">
        <v>0</v>
      </c>
      <c r="Q232" s="4">
        <v>0</v>
      </c>
      <c r="R232" s="4">
        <v>91.4</v>
      </c>
      <c r="S232" s="16">
        <v>983.6</v>
      </c>
      <c r="T232" s="16">
        <v>69</v>
      </c>
      <c r="U232" s="16"/>
      <c r="V232" s="16"/>
      <c r="W232" s="16"/>
      <c r="X232" s="16"/>
      <c r="Y232" s="16"/>
      <c r="Z232" s="16"/>
      <c r="AA232" s="16"/>
      <c r="AB232" s="28" t="str">
        <f>[1]UK!B$5265</f>
        <v>1.(c)</v>
      </c>
      <c r="AC232" s="31" t="str">
        <f>[1]UK!C$5265</f>
        <v>RWE NPOWER HOLDINGS PLC</v>
      </c>
      <c r="AD232" s="31" t="str">
        <f>[1]UK!D$5265</f>
        <v>RWE npower plc, TILBURY POWER STATION</v>
      </c>
      <c r="AE232" s="31">
        <f>[1]UK!E$5265</f>
        <v>13373</v>
      </c>
      <c r="AF232" s="31" t="str">
        <f>[1]UK!F$5265</f>
        <v>Fort Road, Tilbury</v>
      </c>
      <c r="AG232" s="31" t="str">
        <f>[1]UK!G$5265</f>
        <v>--</v>
      </c>
      <c r="AH232" s="31" t="str">
        <f>[1]UK!H$5265</f>
        <v>TILBURY</v>
      </c>
      <c r="AI232" s="31" t="str">
        <f>[1]UK!I$5265</f>
        <v>RM18 8UJ</v>
      </c>
      <c r="AJ232" s="31">
        <f>[1]UK!J$5265</f>
        <v>1640</v>
      </c>
      <c r="AK232" s="31">
        <f>[1]UK!K$5265</f>
        <v>251</v>
      </c>
      <c r="AL232" s="31">
        <f>[1]UK!L$5265</f>
        <v>144</v>
      </c>
      <c r="AM232" s="31">
        <f>[1]UK!M$5265</f>
        <v>2020</v>
      </c>
      <c r="AN232" s="8" t="s">
        <v>810</v>
      </c>
    </row>
    <row r="233" spans="1:40" s="5" customFormat="1">
      <c r="A233" s="4" t="s">
        <v>9801</v>
      </c>
      <c r="B233" s="4">
        <v>2012</v>
      </c>
      <c r="C233" s="4" t="s">
        <v>12511</v>
      </c>
      <c r="D233" s="4" t="s">
        <v>12512</v>
      </c>
      <c r="E233" s="16" t="s">
        <v>2477</v>
      </c>
      <c r="F233" s="4">
        <v>249</v>
      </c>
      <c r="G233" s="4" t="s">
        <v>12513</v>
      </c>
      <c r="H233" s="4" t="s">
        <v>11828</v>
      </c>
      <c r="I233" s="4" t="s">
        <v>6</v>
      </c>
      <c r="J233" s="4" t="s">
        <v>476</v>
      </c>
      <c r="K233" s="4">
        <v>612</v>
      </c>
      <c r="L233" s="4" t="s">
        <v>27</v>
      </c>
      <c r="M233" s="4">
        <v>0</v>
      </c>
      <c r="N233" s="4">
        <v>0</v>
      </c>
      <c r="O233" s="4">
        <v>55</v>
      </c>
      <c r="P233" s="4">
        <v>886</v>
      </c>
      <c r="Q233" s="4">
        <v>0</v>
      </c>
      <c r="R233" s="4">
        <v>0</v>
      </c>
      <c r="S233" s="16">
        <v>52.5</v>
      </c>
      <c r="T233" s="16">
        <v>1</v>
      </c>
      <c r="U233" s="16"/>
      <c r="V233" s="16"/>
      <c r="W233" s="16"/>
      <c r="X233" s="16"/>
      <c r="Y233" s="16"/>
      <c r="Z233" s="16"/>
      <c r="AA233" s="16"/>
      <c r="AB233" s="28" t="str">
        <f>[1]UK!B$4928</f>
        <v>1.(c)</v>
      </c>
      <c r="AC233" s="31" t="str">
        <f>[1]UK!C$4928</f>
        <v>RWE NPOWER HOLDINGS PLC</v>
      </c>
      <c r="AD233" s="31" t="str">
        <f>[1]UK!D$4928</f>
        <v>RWE npower plc, Little Barford Power Station</v>
      </c>
      <c r="AE233" s="31">
        <f>[1]UK!E$4928</f>
        <v>13371</v>
      </c>
      <c r="AF233" s="31" t="str">
        <f>[1]UK!F$4928</f>
        <v>Little Barford Power Station, Little Barford</v>
      </c>
      <c r="AG233" s="31" t="str">
        <f>[1]UK!G$4928</f>
        <v>--</v>
      </c>
      <c r="AH233" s="31" t="str">
        <f>[1]UK!H$4928</f>
        <v>ST. NEOTS</v>
      </c>
      <c r="AI233" s="31" t="str">
        <f>[1]UK!I$4928</f>
        <v>PE19 6YT</v>
      </c>
      <c r="AJ233" s="31">
        <f>[1]UK!J$4928</f>
        <v>105</v>
      </c>
      <c r="AK233" s="31">
        <f>[1]UK!K$4928</f>
        <v>0</v>
      </c>
      <c r="AL233" s="31">
        <f>[1]UK!L$4928</f>
        <v>0</v>
      </c>
      <c r="AM233" s="31">
        <f>[1]UK!M$4928</f>
        <v>109</v>
      </c>
      <c r="AN233" s="8" t="s">
        <v>810</v>
      </c>
    </row>
    <row r="234" spans="1:40" s="5" customFormat="1">
      <c r="A234" s="4" t="s">
        <v>9801</v>
      </c>
      <c r="B234" s="4">
        <v>2012</v>
      </c>
      <c r="C234" s="4" t="s">
        <v>12514</v>
      </c>
      <c r="D234" s="4" t="s">
        <v>12515</v>
      </c>
      <c r="E234" s="16" t="s">
        <v>2482</v>
      </c>
      <c r="F234" s="4">
        <v>250</v>
      </c>
      <c r="G234" s="4" t="s">
        <v>12516</v>
      </c>
      <c r="H234" s="4" t="s">
        <v>11828</v>
      </c>
      <c r="I234" s="4" t="s">
        <v>14</v>
      </c>
      <c r="J234" s="4" t="s">
        <v>15</v>
      </c>
      <c r="K234" s="4">
        <v>79.72</v>
      </c>
      <c r="L234" s="4" t="s">
        <v>8</v>
      </c>
      <c r="M234" s="4">
        <v>0</v>
      </c>
      <c r="N234" s="4">
        <v>0</v>
      </c>
      <c r="O234" s="4">
        <v>0</v>
      </c>
      <c r="P234" s="4">
        <v>2</v>
      </c>
      <c r="Q234" s="4">
        <v>0</v>
      </c>
      <c r="R234" s="4">
        <v>4.0000000000000002E-4</v>
      </c>
      <c r="S234" s="16">
        <v>1E-3</v>
      </c>
      <c r="T234" s="16">
        <v>1E-4</v>
      </c>
      <c r="U234" s="16"/>
      <c r="V234" s="16"/>
      <c r="W234" s="16"/>
      <c r="X234" s="16"/>
      <c r="Y234" s="16"/>
      <c r="Z234" s="16"/>
      <c r="AA234" s="16"/>
      <c r="AB234" s="28" t="str">
        <f>[1]UK!B$2571</f>
        <v>1.(c)</v>
      </c>
      <c r="AC234" s="31" t="str">
        <f>[1]UK!C$2571</f>
        <v>IPM (UK) LIMITED</v>
      </c>
      <c r="AD234" s="31" t="str">
        <f>[1]UK!D$2571</f>
        <v>Saltend Cogeneration Company Limited, Saltend Cogeneration Plant</v>
      </c>
      <c r="AE234" s="31">
        <f>[1]UK!E$2571</f>
        <v>13385</v>
      </c>
      <c r="AF234" s="31" t="str">
        <f>[1]UK!F$2571</f>
        <v>Hedon Road, Hull</v>
      </c>
      <c r="AG234" s="31" t="str">
        <f>[1]UK!G$2571</f>
        <v>--</v>
      </c>
      <c r="AH234" s="31" t="str">
        <f>[1]UK!H$2571</f>
        <v>Hull</v>
      </c>
      <c r="AI234" s="31" t="str">
        <f>[1]UK!I$2571</f>
        <v>HU12 8GA</v>
      </c>
      <c r="AJ234" s="31">
        <f>[1]UK!J$2571</f>
        <v>2230</v>
      </c>
      <c r="AK234" s="31">
        <f>[1]UK!K$2571</f>
        <v>0</v>
      </c>
      <c r="AL234" s="31">
        <f>[1]UK!L$2571</f>
        <v>0</v>
      </c>
      <c r="AM234" s="31">
        <f>[1]UK!M$2571</f>
        <v>3300</v>
      </c>
      <c r="AN234" s="8" t="s">
        <v>810</v>
      </c>
    </row>
    <row r="235" spans="1:40" s="5" customFormat="1">
      <c r="A235" s="4" t="s">
        <v>9801</v>
      </c>
      <c r="B235" s="4">
        <v>2012</v>
      </c>
      <c r="C235" s="4" t="s">
        <v>12517</v>
      </c>
      <c r="D235" s="4" t="s">
        <v>12518</v>
      </c>
      <c r="E235" s="16" t="s">
        <v>2486</v>
      </c>
      <c r="F235" s="4">
        <v>251</v>
      </c>
      <c r="G235" s="4" t="s">
        <v>12519</v>
      </c>
      <c r="H235" s="4" t="s">
        <v>11828</v>
      </c>
      <c r="I235" s="4" t="s">
        <v>14</v>
      </c>
      <c r="J235" s="4" t="s">
        <v>15</v>
      </c>
      <c r="K235" s="4">
        <v>153.19</v>
      </c>
      <c r="L235" s="4" t="s">
        <v>8</v>
      </c>
      <c r="M235" s="4">
        <v>0</v>
      </c>
      <c r="N235" s="4">
        <v>0</v>
      </c>
      <c r="O235" s="4">
        <v>0</v>
      </c>
      <c r="P235" s="4">
        <v>1885</v>
      </c>
      <c r="Q235" s="4">
        <v>0</v>
      </c>
      <c r="R235" s="4">
        <v>4.0000000000000001E-3</v>
      </c>
      <c r="S235" s="16">
        <v>0.67200000000000004</v>
      </c>
      <c r="T235" s="16">
        <v>1E-3</v>
      </c>
      <c r="U235" s="16"/>
      <c r="V235" s="16"/>
      <c r="W235" s="16"/>
      <c r="X235" s="16"/>
      <c r="Y235" s="16"/>
      <c r="Z235" s="16"/>
      <c r="AA235" s="16"/>
      <c r="AB235" s="28" t="str">
        <f>[1]UK!B$2571</f>
        <v>1.(c)</v>
      </c>
      <c r="AC235" s="31" t="str">
        <f>[1]UK!C$2571</f>
        <v>IPM (UK) LIMITED</v>
      </c>
      <c r="AD235" s="31" t="str">
        <f>[1]UK!D$2571</f>
        <v>Saltend Cogeneration Company Limited, Saltend Cogeneration Plant</v>
      </c>
      <c r="AE235" s="31">
        <f>[1]UK!E$2571</f>
        <v>13385</v>
      </c>
      <c r="AF235" s="31" t="str">
        <f>[1]UK!F$2571</f>
        <v>Hedon Road, Hull</v>
      </c>
      <c r="AG235" s="31" t="str">
        <f>[1]UK!G$2571</f>
        <v>--</v>
      </c>
      <c r="AH235" s="31" t="str">
        <f>[1]UK!H$2571</f>
        <v>Hull</v>
      </c>
      <c r="AI235" s="31" t="str">
        <f>[1]UK!I$2571</f>
        <v>HU12 8GA</v>
      </c>
      <c r="AJ235" s="31">
        <f>[1]UK!J$2571</f>
        <v>2230</v>
      </c>
      <c r="AK235" s="31">
        <f>[1]UK!K$2571</f>
        <v>0</v>
      </c>
      <c r="AL235" s="31">
        <f>[1]UK!L$2571</f>
        <v>0</v>
      </c>
      <c r="AM235" s="31">
        <f>[1]UK!M$2571</f>
        <v>3300</v>
      </c>
      <c r="AN235" s="8" t="s">
        <v>810</v>
      </c>
    </row>
    <row r="236" spans="1:40" s="5" customFormat="1">
      <c r="A236" s="4" t="s">
        <v>9801</v>
      </c>
      <c r="B236" s="4">
        <v>2012</v>
      </c>
      <c r="C236" s="4" t="s">
        <v>12520</v>
      </c>
      <c r="D236" s="4" t="s">
        <v>12521</v>
      </c>
      <c r="E236" s="16" t="s">
        <v>2491</v>
      </c>
      <c r="F236" s="4">
        <v>252</v>
      </c>
      <c r="G236" s="4" t="s">
        <v>12522</v>
      </c>
      <c r="H236" s="4" t="s">
        <v>11828</v>
      </c>
      <c r="I236" s="4" t="s">
        <v>14</v>
      </c>
      <c r="J236" s="4" t="s">
        <v>15</v>
      </c>
      <c r="K236" s="4">
        <v>727.27</v>
      </c>
      <c r="L236" s="4" t="s">
        <v>27</v>
      </c>
      <c r="M236" s="4">
        <v>0</v>
      </c>
      <c r="N236" s="4">
        <v>0</v>
      </c>
      <c r="O236" s="4">
        <v>0</v>
      </c>
      <c r="P236" s="4">
        <v>18475</v>
      </c>
      <c r="Q236" s="4">
        <v>0</v>
      </c>
      <c r="R236" s="4">
        <v>4.2409999999999997</v>
      </c>
      <c r="S236" s="16">
        <v>751</v>
      </c>
      <c r="T236" s="16">
        <v>7.617</v>
      </c>
      <c r="U236" s="16"/>
      <c r="V236" s="16"/>
      <c r="W236" s="16"/>
      <c r="X236" s="16"/>
      <c r="Y236" s="16"/>
      <c r="Z236" s="16"/>
      <c r="AA236" s="16"/>
      <c r="AB236" s="28" t="str">
        <f>[1]UK!B$2571</f>
        <v>1.(c)</v>
      </c>
      <c r="AC236" s="31" t="str">
        <f>[1]UK!C$2571</f>
        <v>IPM (UK) LIMITED</v>
      </c>
      <c r="AD236" s="31" t="str">
        <f>[1]UK!D$2571</f>
        <v>Saltend Cogeneration Company Limited, Saltend Cogeneration Plant</v>
      </c>
      <c r="AE236" s="31">
        <f>[1]UK!E$2571</f>
        <v>13385</v>
      </c>
      <c r="AF236" s="31" t="str">
        <f>[1]UK!F$2571</f>
        <v>Hedon Road, Hull</v>
      </c>
      <c r="AG236" s="31" t="str">
        <f>[1]UK!G$2571</f>
        <v>--</v>
      </c>
      <c r="AH236" s="31" t="str">
        <f>[1]UK!H$2571</f>
        <v>Hull</v>
      </c>
      <c r="AI236" s="31" t="str">
        <f>[1]UK!I$2571</f>
        <v>HU12 8GA</v>
      </c>
      <c r="AJ236" s="31">
        <f>[1]UK!J$2571</f>
        <v>2230</v>
      </c>
      <c r="AK236" s="31">
        <f>[1]UK!K$2571</f>
        <v>0</v>
      </c>
      <c r="AL236" s="31">
        <f>[1]UK!L$2571</f>
        <v>0</v>
      </c>
      <c r="AM236" s="31">
        <f>[1]UK!M$2571</f>
        <v>3300</v>
      </c>
      <c r="AN236" s="8" t="s">
        <v>810</v>
      </c>
    </row>
    <row r="237" spans="1:40" s="5" customFormat="1">
      <c r="A237" s="4" t="s">
        <v>9801</v>
      </c>
      <c r="B237" s="4">
        <v>2012</v>
      </c>
      <c r="C237" s="4" t="s">
        <v>12523</v>
      </c>
      <c r="D237" s="4" t="s">
        <v>12524</v>
      </c>
      <c r="E237" s="16" t="s">
        <v>2495</v>
      </c>
      <c r="F237" s="4">
        <v>253</v>
      </c>
      <c r="G237" s="4" t="s">
        <v>12525</v>
      </c>
      <c r="H237" s="4" t="s">
        <v>11828</v>
      </c>
      <c r="I237" s="4" t="s">
        <v>14</v>
      </c>
      <c r="J237" s="4" t="s">
        <v>15</v>
      </c>
      <c r="K237" s="4">
        <v>727.27</v>
      </c>
      <c r="L237" s="4" t="s">
        <v>27</v>
      </c>
      <c r="M237" s="4">
        <v>0</v>
      </c>
      <c r="N237" s="4">
        <v>0</v>
      </c>
      <c r="O237" s="4">
        <v>0</v>
      </c>
      <c r="P237" s="4">
        <v>18230</v>
      </c>
      <c r="Q237" s="4">
        <v>0</v>
      </c>
      <c r="R237" s="4">
        <v>3.278</v>
      </c>
      <c r="S237" s="16">
        <v>765</v>
      </c>
      <c r="T237" s="16">
        <v>2.5859999999999999</v>
      </c>
      <c r="U237" s="16"/>
      <c r="V237" s="16"/>
      <c r="W237" s="16"/>
      <c r="X237" s="16"/>
      <c r="Y237" s="16"/>
      <c r="Z237" s="16"/>
      <c r="AA237" s="16"/>
      <c r="AB237" s="28" t="str">
        <f>[1]UK!B$2571</f>
        <v>1.(c)</v>
      </c>
      <c r="AC237" s="31" t="str">
        <f>[1]UK!C$2571</f>
        <v>IPM (UK) LIMITED</v>
      </c>
      <c r="AD237" s="31" t="str">
        <f>[1]UK!D$2571</f>
        <v>Saltend Cogeneration Company Limited, Saltend Cogeneration Plant</v>
      </c>
      <c r="AE237" s="31">
        <f>[1]UK!E$2571</f>
        <v>13385</v>
      </c>
      <c r="AF237" s="31" t="str">
        <f>[1]UK!F$2571</f>
        <v>Hedon Road, Hull</v>
      </c>
      <c r="AG237" s="31" t="str">
        <f>[1]UK!G$2571</f>
        <v>--</v>
      </c>
      <c r="AH237" s="31" t="str">
        <f>[1]UK!H$2571</f>
        <v>Hull</v>
      </c>
      <c r="AI237" s="31" t="str">
        <f>[1]UK!I$2571</f>
        <v>HU12 8GA</v>
      </c>
      <c r="AJ237" s="31">
        <f>[1]UK!J$2571</f>
        <v>2230</v>
      </c>
      <c r="AK237" s="31">
        <f>[1]UK!K$2571</f>
        <v>0</v>
      </c>
      <c r="AL237" s="31">
        <f>[1]UK!L$2571</f>
        <v>0</v>
      </c>
      <c r="AM237" s="31">
        <f>[1]UK!M$2571</f>
        <v>3300</v>
      </c>
      <c r="AN237" s="8" t="s">
        <v>810</v>
      </c>
    </row>
    <row r="238" spans="1:40" s="5" customFormat="1">
      <c r="A238" s="4" t="s">
        <v>9801</v>
      </c>
      <c r="B238" s="4">
        <v>2012</v>
      </c>
      <c r="C238" s="4" t="s">
        <v>12526</v>
      </c>
      <c r="D238" s="4" t="s">
        <v>12527</v>
      </c>
      <c r="E238" s="16" t="s">
        <v>2500</v>
      </c>
      <c r="F238" s="4">
        <v>254</v>
      </c>
      <c r="G238" s="4" t="s">
        <v>12528</v>
      </c>
      <c r="H238" s="4" t="s">
        <v>11828</v>
      </c>
      <c r="I238" s="4" t="s">
        <v>14</v>
      </c>
      <c r="J238" s="4" t="s">
        <v>15</v>
      </c>
      <c r="K238" s="4">
        <v>727.27</v>
      </c>
      <c r="L238" s="4" t="s">
        <v>27</v>
      </c>
      <c r="M238" s="4">
        <v>0</v>
      </c>
      <c r="N238" s="4">
        <v>0</v>
      </c>
      <c r="O238" s="4">
        <v>0</v>
      </c>
      <c r="P238" s="4">
        <v>20139</v>
      </c>
      <c r="Q238" s="4">
        <v>0</v>
      </c>
      <c r="R238" s="4">
        <v>2.4</v>
      </c>
      <c r="S238" s="16">
        <v>713</v>
      </c>
      <c r="T238" s="16">
        <v>6.4</v>
      </c>
      <c r="U238" s="16"/>
      <c r="V238" s="16"/>
      <c r="W238" s="16"/>
      <c r="X238" s="16"/>
      <c r="Y238" s="16"/>
      <c r="Z238" s="16"/>
      <c r="AA238" s="16"/>
      <c r="AB238" s="28" t="str">
        <f>[1]UK!B$2571</f>
        <v>1.(c)</v>
      </c>
      <c r="AC238" s="31" t="str">
        <f>[1]UK!C$2571</f>
        <v>IPM (UK) LIMITED</v>
      </c>
      <c r="AD238" s="31" t="str">
        <f>[1]UK!D$2571</f>
        <v>Saltend Cogeneration Company Limited, Saltend Cogeneration Plant</v>
      </c>
      <c r="AE238" s="31">
        <f>[1]UK!E$2571</f>
        <v>13385</v>
      </c>
      <c r="AF238" s="31" t="str">
        <f>[1]UK!F$2571</f>
        <v>Hedon Road, Hull</v>
      </c>
      <c r="AG238" s="31" t="str">
        <f>[1]UK!G$2571</f>
        <v>--</v>
      </c>
      <c r="AH238" s="31" t="str">
        <f>[1]UK!H$2571</f>
        <v>Hull</v>
      </c>
      <c r="AI238" s="31" t="str">
        <f>[1]UK!I$2571</f>
        <v>HU12 8GA</v>
      </c>
      <c r="AJ238" s="31">
        <f>[1]UK!J$2571</f>
        <v>2230</v>
      </c>
      <c r="AK238" s="31">
        <f>[1]UK!K$2571</f>
        <v>0</v>
      </c>
      <c r="AL238" s="31">
        <f>[1]UK!L$2571</f>
        <v>0</v>
      </c>
      <c r="AM238" s="31">
        <f>[1]UK!M$2571</f>
        <v>3300</v>
      </c>
      <c r="AN238" s="8" t="s">
        <v>810</v>
      </c>
    </row>
    <row r="239" spans="1:40" s="5" customFormat="1">
      <c r="A239" s="4" t="s">
        <v>9801</v>
      </c>
      <c r="B239" s="4">
        <v>2012</v>
      </c>
      <c r="C239" s="4" t="s">
        <v>12529</v>
      </c>
      <c r="D239" s="4" t="s">
        <v>12530</v>
      </c>
      <c r="E239" s="16" t="s">
        <v>2505</v>
      </c>
      <c r="F239" s="4">
        <v>255</v>
      </c>
      <c r="G239" s="4" t="s">
        <v>12531</v>
      </c>
      <c r="H239" s="4" t="s">
        <v>11828</v>
      </c>
      <c r="I239" s="4" t="s">
        <v>34</v>
      </c>
      <c r="J239" s="4" t="s">
        <v>15</v>
      </c>
      <c r="K239" s="4">
        <v>56</v>
      </c>
      <c r="L239" s="4" t="s">
        <v>8</v>
      </c>
      <c r="M239" s="4">
        <v>0</v>
      </c>
      <c r="N239" s="4">
        <v>0</v>
      </c>
      <c r="O239" s="4">
        <v>0</v>
      </c>
      <c r="P239" s="4">
        <v>310</v>
      </c>
      <c r="Q239" s="4">
        <v>0</v>
      </c>
      <c r="R239" s="4">
        <v>0</v>
      </c>
      <c r="S239" s="16">
        <v>7.8</v>
      </c>
      <c r="T239" s="16">
        <v>0</v>
      </c>
      <c r="U239" s="16"/>
      <c r="V239" s="16"/>
      <c r="W239" s="16"/>
      <c r="X239" s="16"/>
      <c r="Y239" s="16"/>
      <c r="Z239" s="16"/>
      <c r="AA239" s="16"/>
      <c r="AB239" s="28" t="str">
        <f>[1]UK!B$4512</f>
        <v>4.(e)</v>
      </c>
      <c r="AC239" s="31" t="str">
        <f>[1]UK!C$4512</f>
        <v>PFIZER LTD</v>
      </c>
      <c r="AD239" s="31" t="str">
        <f>[1]UK!D$4512</f>
        <v>Pfizer Ltd, Sandwich Pharmaceuticals Plant</v>
      </c>
      <c r="AE239" s="31">
        <f>[1]UK!E$4512</f>
        <v>13300</v>
      </c>
      <c r="AF239" s="31" t="str">
        <f>[1]UK!F$4512</f>
        <v>Ramsgate Rd, Sandwich</v>
      </c>
      <c r="AG239" s="31" t="str">
        <f>[1]UK!G$4512</f>
        <v>--</v>
      </c>
      <c r="AH239" s="31" t="str">
        <f>[1]UK!H$4512</f>
        <v>SANDWICH</v>
      </c>
      <c r="AI239" s="31" t="str">
        <f>[1]UK!I$4512</f>
        <v>CT13 9NJ</v>
      </c>
      <c r="AJ239" s="31">
        <f>[1]UK!J$4512</f>
        <v>0</v>
      </c>
      <c r="AK239" s="31">
        <f>[1]UK!K$4512</f>
        <v>0</v>
      </c>
      <c r="AL239" s="31">
        <f>[1]UK!L$4512</f>
        <v>0</v>
      </c>
      <c r="AM239" s="31">
        <f>[1]UK!M$4512</f>
        <v>0</v>
      </c>
      <c r="AN239" s="8" t="s">
        <v>810</v>
      </c>
    </row>
    <row r="240" spans="1:40" s="31" customFormat="1">
      <c r="A240" s="16" t="s">
        <v>9801</v>
      </c>
      <c r="B240" s="16">
        <v>2012</v>
      </c>
      <c r="C240" s="16" t="s">
        <v>12532</v>
      </c>
      <c r="D240" s="16" t="s">
        <v>12533</v>
      </c>
      <c r="E240" s="16" t="s">
        <v>2510</v>
      </c>
      <c r="F240" s="16">
        <v>256</v>
      </c>
      <c r="G240" s="16" t="s">
        <v>12534</v>
      </c>
      <c r="H240" s="16" t="s">
        <v>11828</v>
      </c>
      <c r="I240" s="16" t="s">
        <v>6</v>
      </c>
      <c r="J240" s="16" t="s">
        <v>476</v>
      </c>
      <c r="K240" s="16">
        <v>2760</v>
      </c>
      <c r="L240" s="16" t="s">
        <v>8</v>
      </c>
      <c r="M240" s="16">
        <v>193</v>
      </c>
      <c r="N240" s="16">
        <v>33880</v>
      </c>
      <c r="O240" s="16">
        <v>557</v>
      </c>
      <c r="P240" s="16">
        <v>0</v>
      </c>
      <c r="Q240" s="16">
        <v>0</v>
      </c>
      <c r="R240" s="16">
        <v>11574</v>
      </c>
      <c r="S240" s="16">
        <v>5405</v>
      </c>
      <c r="T240" s="16">
        <v>533</v>
      </c>
      <c r="U240" s="16" t="s">
        <v>12535</v>
      </c>
      <c r="V240" s="16"/>
      <c r="W240" s="16"/>
      <c r="X240" s="16"/>
      <c r="Y240" s="16"/>
      <c r="Z240" s="16"/>
      <c r="AA240" s="16"/>
      <c r="AB240" s="28" t="str">
        <f>[1]UK!B$2819</f>
        <v>1.(c)</v>
      </c>
      <c r="AC240" s="31" t="str">
        <f>[1]UK!C$2819</f>
        <v>SCOTTISH AND SOUTHERN ENERGY PLC</v>
      </c>
      <c r="AD240" s="31" t="str">
        <f>[1]UK!D$2819</f>
        <v>Ferrybridge 'C' Power Station</v>
      </c>
      <c r="AE240" s="31">
        <f>[1]UK!E$2819</f>
        <v>13151</v>
      </c>
      <c r="AF240" s="31" t="str">
        <f>[1]UK!F$2819</f>
        <v>Stranglands Lane, Ferrybridge</v>
      </c>
      <c r="AG240" s="31" t="str">
        <f>[1]UK!G$2819</f>
        <v>--</v>
      </c>
      <c r="AH240" s="31" t="str">
        <f>[1]UK!H$2819</f>
        <v>Knottingley</v>
      </c>
      <c r="AI240" s="31" t="str">
        <f>[1]UK!I$2819</f>
        <v>WF11 8SQ</v>
      </c>
      <c r="AJ240" s="31">
        <f>[1]UK!J$2819</f>
        <v>16000</v>
      </c>
      <c r="AK240" s="31">
        <f>[1]UK!K$2819</f>
        <v>16700</v>
      </c>
      <c r="AL240" s="31">
        <f>[1]UK!L$2819</f>
        <v>620</v>
      </c>
      <c r="AM240" s="31">
        <f>[1]UK!M$2819</f>
        <v>9050</v>
      </c>
      <c r="AN240" s="42" t="s">
        <v>809</v>
      </c>
    </row>
    <row r="241" spans="1:40" s="31" customFormat="1">
      <c r="A241" s="16" t="s">
        <v>9801</v>
      </c>
      <c r="B241" s="16">
        <v>2012</v>
      </c>
      <c r="C241" s="16" t="s">
        <v>12536</v>
      </c>
      <c r="D241" s="16" t="s">
        <v>12537</v>
      </c>
      <c r="E241" s="16" t="s">
        <v>2514</v>
      </c>
      <c r="F241" s="16">
        <v>257</v>
      </c>
      <c r="G241" s="16" t="s">
        <v>12538</v>
      </c>
      <c r="H241" s="16" t="s">
        <v>11828</v>
      </c>
      <c r="I241" s="16" t="s">
        <v>6</v>
      </c>
      <c r="J241" s="16" t="s">
        <v>476</v>
      </c>
      <c r="K241" s="16">
        <v>2630</v>
      </c>
      <c r="L241" s="16" t="s">
        <v>8</v>
      </c>
      <c r="M241" s="16">
        <v>478</v>
      </c>
      <c r="N241" s="16">
        <v>63106</v>
      </c>
      <c r="O241" s="16">
        <v>559</v>
      </c>
      <c r="P241" s="16">
        <v>0</v>
      </c>
      <c r="Q241" s="16">
        <v>0</v>
      </c>
      <c r="R241" s="16">
        <v>4466</v>
      </c>
      <c r="S241" s="16">
        <v>10472</v>
      </c>
      <c r="T241" s="16">
        <v>278</v>
      </c>
      <c r="U241" s="16"/>
      <c r="V241" s="16"/>
      <c r="W241" s="16"/>
      <c r="X241" s="16"/>
      <c r="Y241" s="16"/>
      <c r="Z241" s="16"/>
      <c r="AA241" s="16"/>
      <c r="AB241" s="28" t="str">
        <f>[1]UK!B$2819</f>
        <v>1.(c)</v>
      </c>
      <c r="AC241" s="31" t="str">
        <f>[1]UK!C$2819</f>
        <v>SCOTTISH AND SOUTHERN ENERGY PLC</v>
      </c>
      <c r="AD241" s="31" t="str">
        <f>[1]UK!D$2819</f>
        <v>Ferrybridge 'C' Power Station</v>
      </c>
      <c r="AE241" s="31">
        <f>[1]UK!E$2819</f>
        <v>13151</v>
      </c>
      <c r="AF241" s="31" t="str">
        <f>[1]UK!F$2819</f>
        <v>Stranglands Lane, Ferrybridge</v>
      </c>
      <c r="AG241" s="31" t="str">
        <f>[1]UK!G$2819</f>
        <v>--</v>
      </c>
      <c r="AH241" s="31" t="str">
        <f>[1]UK!H$2819</f>
        <v>Knottingley</v>
      </c>
      <c r="AI241" s="31" t="str">
        <f>[1]UK!I$2819</f>
        <v>WF11 8SQ</v>
      </c>
      <c r="AJ241" s="31">
        <f>[1]UK!J$2819</f>
        <v>16000</v>
      </c>
      <c r="AK241" s="31">
        <f>[1]UK!K$2819</f>
        <v>16700</v>
      </c>
      <c r="AL241" s="31">
        <f>[1]UK!L$2819</f>
        <v>620</v>
      </c>
      <c r="AM241" s="31">
        <f>[1]UK!M$2819</f>
        <v>9050</v>
      </c>
      <c r="AN241" s="42" t="s">
        <v>809</v>
      </c>
    </row>
    <row r="242" spans="1:40" s="5" customFormat="1">
      <c r="A242" s="4" t="s">
        <v>9801</v>
      </c>
      <c r="B242" s="4">
        <v>2012</v>
      </c>
      <c r="C242" s="4" t="s">
        <v>12539</v>
      </c>
      <c r="D242" s="4" t="s">
        <v>12540</v>
      </c>
      <c r="E242" s="16" t="s">
        <v>2518</v>
      </c>
      <c r="F242" s="4">
        <v>258</v>
      </c>
      <c r="G242" s="4" t="s">
        <v>12541</v>
      </c>
      <c r="H242" s="4" t="s">
        <v>11828</v>
      </c>
      <c r="I242" s="4" t="s">
        <v>6</v>
      </c>
      <c r="J242" s="4" t="s">
        <v>476</v>
      </c>
      <c r="K242" s="4">
        <v>5590</v>
      </c>
      <c r="L242" s="4" t="s">
        <v>8</v>
      </c>
      <c r="M242" s="4">
        <v>3174</v>
      </c>
      <c r="N242" s="4">
        <v>98370</v>
      </c>
      <c r="O242" s="4">
        <v>676</v>
      </c>
      <c r="P242" s="4">
        <v>0.12</v>
      </c>
      <c r="Q242" s="4">
        <v>0</v>
      </c>
      <c r="R242" s="4">
        <v>11745</v>
      </c>
      <c r="S242" s="16">
        <v>16123</v>
      </c>
      <c r="T242" s="16">
        <v>539</v>
      </c>
      <c r="U242" s="16"/>
      <c r="V242" s="16"/>
      <c r="W242" s="16"/>
      <c r="X242" s="16"/>
      <c r="Y242" s="16"/>
      <c r="Z242" s="16"/>
      <c r="AA242" s="16"/>
      <c r="AB242" s="28" t="str">
        <f>[1]UK!B$5441</f>
        <v>5.(c)</v>
      </c>
      <c r="AC242" s="31" t="str">
        <f>[1]UK!C$5441</f>
        <v>SCOTTISH AND SOUTHERN ENERGY PLC</v>
      </c>
      <c r="AD242" s="31" t="str">
        <f>[1]UK!D$5441</f>
        <v>FIDDLERS FERRY POWER STATION</v>
      </c>
      <c r="AE242" s="31">
        <f>[1]UK!E$5441</f>
        <v>13152</v>
      </c>
      <c r="AF242" s="31" t="str">
        <f>[1]UK!F$5441</f>
        <v>WIDNES ROAD, WARRINGTON</v>
      </c>
      <c r="AG242" s="31" t="str">
        <f>[1]UK!G$5441</f>
        <v>--</v>
      </c>
      <c r="AH242" s="31" t="str">
        <f>[1]UK!H$5441</f>
        <v>WARRINGTON</v>
      </c>
      <c r="AI242" s="31" t="str">
        <f>[1]UK!I$5441</f>
        <v>WA5 2UT</v>
      </c>
      <c r="AJ242" s="31">
        <f>[1]UK!J$5441</f>
        <v>16200</v>
      </c>
      <c r="AK242" s="31">
        <f>[1]UK!K$5441</f>
        <v>12000</v>
      </c>
      <c r="AL242" s="31">
        <f>[1]UK!L$5441</f>
        <v>451</v>
      </c>
      <c r="AM242" s="31">
        <f>[1]UK!M$5441</f>
        <v>9180</v>
      </c>
      <c r="AN242" s="8" t="s">
        <v>809</v>
      </c>
    </row>
    <row r="243" spans="1:40" s="5" customFormat="1">
      <c r="A243" s="4" t="s">
        <v>9801</v>
      </c>
      <c r="B243" s="4">
        <v>2012</v>
      </c>
      <c r="C243" s="4" t="s">
        <v>12542</v>
      </c>
      <c r="D243" s="4" t="s">
        <v>12543</v>
      </c>
      <c r="E243" s="16" t="s">
        <v>2522</v>
      </c>
      <c r="F243" s="4">
        <v>259</v>
      </c>
      <c r="G243" s="4" t="s">
        <v>12544</v>
      </c>
      <c r="H243" s="4" t="s">
        <v>11828</v>
      </c>
      <c r="I243" s="4" t="s">
        <v>6</v>
      </c>
      <c r="J243" s="4" t="s">
        <v>476</v>
      </c>
      <c r="K243" s="4">
        <v>143</v>
      </c>
      <c r="L243" s="4" t="s">
        <v>27</v>
      </c>
      <c r="M243" s="4">
        <v>0</v>
      </c>
      <c r="N243" s="4">
        <v>0</v>
      </c>
      <c r="O243" s="4">
        <v>4.0999999999999996</v>
      </c>
      <c r="P243" s="4">
        <v>0</v>
      </c>
      <c r="Q243" s="4">
        <v>0</v>
      </c>
      <c r="R243" s="4">
        <v>0.2</v>
      </c>
      <c r="S243" s="16">
        <v>1.3</v>
      </c>
      <c r="T243" s="16">
        <v>0</v>
      </c>
      <c r="U243" s="16"/>
      <c r="V243" s="16"/>
      <c r="W243" s="16"/>
      <c r="X243" s="16"/>
      <c r="Y243" s="16"/>
      <c r="Z243" s="16"/>
      <c r="AA243" s="16"/>
      <c r="AB243" s="28" t="str">
        <f>[1]UK!B$5441</f>
        <v>5.(c)</v>
      </c>
      <c r="AC243" s="31" t="str">
        <f>[1]UK!C$5441</f>
        <v>SCOTTISH AND SOUTHERN ENERGY PLC</v>
      </c>
      <c r="AD243" s="31" t="str">
        <f>[1]UK!D$5441</f>
        <v>FIDDLERS FERRY POWER STATION</v>
      </c>
      <c r="AE243" s="31">
        <f>[1]UK!E$5441</f>
        <v>13152</v>
      </c>
      <c r="AF243" s="31" t="str">
        <f>[1]UK!F$5441</f>
        <v>WIDNES ROAD, WARRINGTON</v>
      </c>
      <c r="AG243" s="31" t="str">
        <f>[1]UK!G$5441</f>
        <v>--</v>
      </c>
      <c r="AH243" s="31" t="str">
        <f>[1]UK!H$5441</f>
        <v>WARRINGTON</v>
      </c>
      <c r="AI243" s="31" t="str">
        <f>[1]UK!I$5441</f>
        <v>WA5 2UT</v>
      </c>
      <c r="AJ243" s="31">
        <f>[1]UK!J$5441</f>
        <v>16200</v>
      </c>
      <c r="AK243" s="31">
        <f>[1]UK!K$5441</f>
        <v>12000</v>
      </c>
      <c r="AL243" s="31">
        <f>[1]UK!L$5441</f>
        <v>451</v>
      </c>
      <c r="AM243" s="31">
        <f>[1]UK!M$5441</f>
        <v>9180</v>
      </c>
      <c r="AN243" s="8" t="s">
        <v>809</v>
      </c>
    </row>
    <row r="244" spans="1:40" s="5" customFormat="1">
      <c r="A244" s="4" t="s">
        <v>9801</v>
      </c>
      <c r="B244" s="4">
        <v>2012</v>
      </c>
      <c r="C244" s="4" t="s">
        <v>12545</v>
      </c>
      <c r="D244" s="4" t="s">
        <v>12546</v>
      </c>
      <c r="E244" s="16" t="s">
        <v>2527</v>
      </c>
      <c r="F244" s="4">
        <v>260</v>
      </c>
      <c r="G244" s="4" t="s">
        <v>12547</v>
      </c>
      <c r="H244" s="4" t="s">
        <v>11828</v>
      </c>
      <c r="I244" s="4" t="s">
        <v>14</v>
      </c>
      <c r="J244" s="4" t="s">
        <v>15</v>
      </c>
      <c r="K244" s="4">
        <v>225</v>
      </c>
      <c r="L244" s="4" t="s">
        <v>27</v>
      </c>
      <c r="M244" s="4">
        <v>0</v>
      </c>
      <c r="N244" s="4">
        <v>0</v>
      </c>
      <c r="O244" s="4">
        <v>0</v>
      </c>
      <c r="P244" s="4">
        <v>3414</v>
      </c>
      <c r="Q244" s="4">
        <v>0</v>
      </c>
      <c r="R244" s="4">
        <v>0</v>
      </c>
      <c r="S244" s="16">
        <v>205</v>
      </c>
      <c r="T244" s="16">
        <v>3</v>
      </c>
      <c r="U244" s="16"/>
      <c r="V244" s="16"/>
      <c r="W244" s="16"/>
      <c r="X244" s="16"/>
      <c r="Y244" s="16"/>
      <c r="Z244" s="16"/>
      <c r="AA244" s="16"/>
      <c r="AB244" s="28" t="str">
        <f>[1]UK!B$4463</f>
        <v>1.(c)</v>
      </c>
      <c r="AC244" s="31" t="str">
        <f>[1]UK!C$4463</f>
        <v>SCOTTISH AND SOUTHERN ENERGY PLC</v>
      </c>
      <c r="AD244" s="31" t="str">
        <f>[1]UK!D$4463</f>
        <v>SSE Generation Ltd, Weston Point Salt Works CHP Pant</v>
      </c>
      <c r="AE244" s="31">
        <f>[1]UK!E$4463</f>
        <v>13394</v>
      </c>
      <c r="AF244" s="31" t="str">
        <f>[1]UK!F$4463</f>
        <v>Mersey View</v>
      </c>
      <c r="AG244" s="31" t="str">
        <f>[1]UK!G$4463</f>
        <v>--</v>
      </c>
      <c r="AH244" s="31" t="str">
        <f>[1]UK!H$4463</f>
        <v>Runcorn</v>
      </c>
      <c r="AI244" s="31" t="str">
        <f>[1]UK!I$4463</f>
        <v>WA7 4HB</v>
      </c>
      <c r="AJ244" s="31">
        <f>[1]UK!J$4463</f>
        <v>205</v>
      </c>
      <c r="AK244" s="31">
        <f>[1]UK!K$4463</f>
        <v>0</v>
      </c>
      <c r="AL244" s="31">
        <f>[1]UK!L$4463</f>
        <v>0</v>
      </c>
      <c r="AM244" s="31">
        <f>[1]UK!M$4463</f>
        <v>194</v>
      </c>
      <c r="AN244" s="8" t="s">
        <v>810</v>
      </c>
    </row>
    <row r="245" spans="1:40">
      <c r="A245" s="1" t="s">
        <v>9801</v>
      </c>
      <c r="B245" s="1">
        <v>2012</v>
      </c>
      <c r="C245" s="1" t="s">
        <v>12548</v>
      </c>
      <c r="D245" s="1" t="s">
        <v>12549</v>
      </c>
      <c r="E245" s="3" t="s">
        <v>2531</v>
      </c>
      <c r="F245" s="1">
        <v>261</v>
      </c>
      <c r="G245" s="1" t="s">
        <v>12550</v>
      </c>
      <c r="H245" s="1" t="s">
        <v>11926</v>
      </c>
      <c r="I245" s="1" t="s">
        <v>6</v>
      </c>
      <c r="J245" s="1" t="s">
        <v>476</v>
      </c>
      <c r="K245" s="1">
        <v>1095</v>
      </c>
      <c r="L245" s="1" t="s">
        <v>8</v>
      </c>
      <c r="M245" s="1">
        <v>0.45206000000000002</v>
      </c>
      <c r="N245" s="1">
        <v>11839.505999999999</v>
      </c>
      <c r="O245" s="1">
        <v>237.9579</v>
      </c>
      <c r="P245" s="1">
        <v>0</v>
      </c>
      <c r="Q245" s="1">
        <v>0</v>
      </c>
      <c r="R245" s="1">
        <v>1328.65</v>
      </c>
      <c r="S245" s="3">
        <v>2014.63</v>
      </c>
      <c r="T245" s="3">
        <v>48.53</v>
      </c>
      <c r="U245" s="3"/>
      <c r="V245" s="3"/>
      <c r="W245" s="3"/>
      <c r="X245" s="3"/>
      <c r="Y245" s="3"/>
      <c r="Z245" s="3"/>
      <c r="AA245" s="3"/>
    </row>
    <row r="246" spans="1:40" s="5" customFormat="1">
      <c r="A246" s="4" t="s">
        <v>9801</v>
      </c>
      <c r="B246" s="4">
        <v>2012</v>
      </c>
      <c r="C246" s="4" t="s">
        <v>12551</v>
      </c>
      <c r="D246" s="4" t="s">
        <v>12552</v>
      </c>
      <c r="E246" s="16" t="s">
        <v>2536</v>
      </c>
      <c r="F246" s="4">
        <v>262</v>
      </c>
      <c r="G246" s="4" t="s">
        <v>12553</v>
      </c>
      <c r="H246" s="4" t="s">
        <v>11828</v>
      </c>
      <c r="I246" s="4" t="s">
        <v>14</v>
      </c>
      <c r="J246" s="4" t="s">
        <v>15</v>
      </c>
      <c r="K246" s="4">
        <v>110</v>
      </c>
      <c r="L246" s="4" t="s">
        <v>27</v>
      </c>
      <c r="M246" s="4">
        <v>0</v>
      </c>
      <c r="N246" s="4">
        <v>0</v>
      </c>
      <c r="O246" s="4">
        <v>0</v>
      </c>
      <c r="P246" s="4">
        <v>883</v>
      </c>
      <c r="Q246" s="4">
        <v>0</v>
      </c>
      <c r="R246" s="4">
        <v>2</v>
      </c>
      <c r="S246" s="16">
        <v>12</v>
      </c>
      <c r="T246" s="16">
        <v>1</v>
      </c>
      <c r="U246" s="16"/>
      <c r="V246" s="16"/>
      <c r="W246" s="16"/>
      <c r="X246" s="16"/>
      <c r="Y246" s="16"/>
      <c r="Z246" s="16"/>
      <c r="AA246" s="16"/>
      <c r="AB246" s="28" t="str">
        <f>[1]UK!B$610</f>
        <v>1.(c)</v>
      </c>
      <c r="AC246" s="31" t="str">
        <f>[1]UK!C$610</f>
        <v>SCOTTISH POWER LIMITED</v>
      </c>
      <c r="AD246" s="31" t="str">
        <f>[1]UK!D$610</f>
        <v>SAPPI BLACKBURN PAPERMILL &amp; CHP INSTALLATION</v>
      </c>
      <c r="AE246" s="31">
        <f>[1]UK!E$610</f>
        <v>13150</v>
      </c>
      <c r="AF246" s="31" t="str">
        <f>[1]UK!F$610</f>
        <v>FENISCOWLES, BLACKBURN</v>
      </c>
      <c r="AG246" s="31" t="str">
        <f>[1]UK!G$610</f>
        <v>--</v>
      </c>
      <c r="AH246" s="31" t="str">
        <f>[1]UK!H$610</f>
        <v>BLACKBURN</v>
      </c>
      <c r="AI246" s="31" t="str">
        <f>[1]UK!I$610</f>
        <v>BB2 5HX</v>
      </c>
      <c r="AJ246" s="31">
        <f>[1]UK!J$610</f>
        <v>0</v>
      </c>
      <c r="AK246" s="31">
        <f>[1]UK!K$610</f>
        <v>0</v>
      </c>
      <c r="AL246" s="31">
        <f>[1]UK!L$610</f>
        <v>0</v>
      </c>
      <c r="AM246" s="31">
        <f>[1]UK!M$610</f>
        <v>0</v>
      </c>
      <c r="AN246" s="8" t="s">
        <v>810</v>
      </c>
    </row>
    <row r="247" spans="1:40" s="5" customFormat="1">
      <c r="A247" s="4" t="s">
        <v>9801</v>
      </c>
      <c r="B247" s="4">
        <v>2012</v>
      </c>
      <c r="C247" s="4" t="s">
        <v>12554</v>
      </c>
      <c r="D247" s="4" t="s">
        <v>12555</v>
      </c>
      <c r="E247" s="16" t="s">
        <v>2541</v>
      </c>
      <c r="F247" s="4">
        <v>263</v>
      </c>
      <c r="G247" s="4" t="s">
        <v>12556</v>
      </c>
      <c r="H247" s="4" t="s">
        <v>11828</v>
      </c>
      <c r="I247" s="4" t="s">
        <v>14</v>
      </c>
      <c r="J247" s="4" t="s">
        <v>476</v>
      </c>
      <c r="K247" s="4">
        <v>1500</v>
      </c>
      <c r="L247" s="4" t="s">
        <v>27</v>
      </c>
      <c r="M247" s="4">
        <v>0</v>
      </c>
      <c r="N247" s="4">
        <v>0</v>
      </c>
      <c r="O247" s="4">
        <v>0</v>
      </c>
      <c r="P247" s="4">
        <v>6738</v>
      </c>
      <c r="Q247" s="4">
        <v>0</v>
      </c>
      <c r="R247" s="4">
        <v>1.62</v>
      </c>
      <c r="S247" s="16">
        <v>150.4</v>
      </c>
      <c r="T247" s="16">
        <v>0</v>
      </c>
      <c r="U247" s="16"/>
      <c r="V247" s="16"/>
      <c r="W247" s="16"/>
      <c r="X247" s="16"/>
      <c r="Y247" s="16"/>
      <c r="Z247" s="16"/>
      <c r="AA247" s="16"/>
      <c r="AB247" s="28" t="str">
        <f>[1]UK!B$2484</f>
        <v>1.(c)</v>
      </c>
      <c r="AC247" s="31" t="str">
        <f>[1]UK!C$2484</f>
        <v>SCOTTISH POWER LIMITED</v>
      </c>
      <c r="AD247" s="31" t="str">
        <f>[1]UK!D$2484</f>
        <v>SCOTTISH POWER GENERATION LTD, Rye House Power Station</v>
      </c>
      <c r="AE247" s="31">
        <f>[1]UK!E$2484</f>
        <v>13396</v>
      </c>
      <c r="AF247" s="31" t="str">
        <f>[1]UK!F$2484</f>
        <v>Rattys Lane</v>
      </c>
      <c r="AG247" s="31" t="str">
        <f>[1]UK!G$2484</f>
        <v>--</v>
      </c>
      <c r="AH247" s="31" t="str">
        <f>[1]UK!H$2484</f>
        <v>Hoddesdon</v>
      </c>
      <c r="AI247" s="31" t="str">
        <f>[1]UK!I$2484</f>
        <v>EN11 0RF</v>
      </c>
      <c r="AJ247" s="31">
        <f>[1]UK!J$2484</f>
        <v>250</v>
      </c>
      <c r="AK247" s="31">
        <f>[1]UK!K$2484</f>
        <v>0</v>
      </c>
      <c r="AL247" s="31">
        <f>[1]UK!L$2484</f>
        <v>0</v>
      </c>
      <c r="AM247" s="31">
        <f>[1]UK!M$2484</f>
        <v>568</v>
      </c>
      <c r="AN247" s="8" t="s">
        <v>810</v>
      </c>
    </row>
    <row r="248" spans="1:40" s="5" customFormat="1">
      <c r="A248" s="4" t="s">
        <v>9801</v>
      </c>
      <c r="B248" s="4">
        <v>2012</v>
      </c>
      <c r="C248" s="4" t="s">
        <v>12557</v>
      </c>
      <c r="D248" s="4" t="s">
        <v>12558</v>
      </c>
      <c r="E248" s="16" t="s">
        <v>2546</v>
      </c>
      <c r="F248" s="4">
        <v>264</v>
      </c>
      <c r="G248" s="4" t="s">
        <v>12559</v>
      </c>
      <c r="H248" s="4" t="s">
        <v>11828</v>
      </c>
      <c r="I248" s="4" t="s">
        <v>14</v>
      </c>
      <c r="J248" s="4" t="s">
        <v>476</v>
      </c>
      <c r="K248" s="4">
        <v>800</v>
      </c>
      <c r="L248" s="4" t="s">
        <v>27</v>
      </c>
      <c r="M248" s="4">
        <v>0</v>
      </c>
      <c r="N248" s="4">
        <v>0</v>
      </c>
      <c r="O248" s="4">
        <v>0</v>
      </c>
      <c r="P248" s="4">
        <v>5404</v>
      </c>
      <c r="Q248" s="4">
        <v>0</v>
      </c>
      <c r="R248" s="4">
        <v>0</v>
      </c>
      <c r="S248" s="16">
        <v>80</v>
      </c>
      <c r="T248" s="16">
        <v>0</v>
      </c>
      <c r="U248" s="16"/>
      <c r="V248" s="16"/>
      <c r="W248" s="16"/>
      <c r="X248" s="16"/>
      <c r="Y248" s="16"/>
      <c r="Z248" s="16"/>
      <c r="AA248" s="16"/>
      <c r="AB248" s="28" t="str">
        <f>[1]UK!B$4189</f>
        <v>1.(c)</v>
      </c>
      <c r="AC248" s="31" t="str">
        <f>[1]UK!C$4189</f>
        <v>SCOTTISH POWER LIMITED</v>
      </c>
      <c r="AD248" s="31" t="str">
        <f>[1]UK!D$4189</f>
        <v>Scottishpower Generation Limited , Shoreham Power Station</v>
      </c>
      <c r="AE248" s="31">
        <f>[1]UK!E$4189</f>
        <v>88461</v>
      </c>
      <c r="AF248" s="31" t="str">
        <f>[1]UK!F$4189</f>
        <v>Basin Road South</v>
      </c>
      <c r="AG248" s="31" t="str">
        <f>[1]UK!G$4189</f>
        <v>--</v>
      </c>
      <c r="AH248" s="31" t="str">
        <f>[1]UK!H$4189</f>
        <v>Portslade</v>
      </c>
      <c r="AI248" s="31" t="str">
        <f>[1]UK!I$4189</f>
        <v>BN41 1WF</v>
      </c>
      <c r="AJ248" s="31">
        <f>[1]UK!J$4189</f>
        <v>0</v>
      </c>
      <c r="AK248" s="31">
        <f>[1]UK!K$4189</f>
        <v>0</v>
      </c>
      <c r="AL248" s="31">
        <f>[1]UK!L$4189</f>
        <v>0</v>
      </c>
      <c r="AM248" s="31">
        <f>[1]UK!M$4189</f>
        <v>140</v>
      </c>
      <c r="AN248" s="8" t="s">
        <v>809</v>
      </c>
    </row>
    <row r="249" spans="1:40" s="5" customFormat="1">
      <c r="A249" s="4" t="s">
        <v>9801</v>
      </c>
      <c r="B249" s="4">
        <v>2012</v>
      </c>
      <c r="C249" s="4" t="s">
        <v>12560</v>
      </c>
      <c r="D249" s="4" t="s">
        <v>12561</v>
      </c>
      <c r="E249" s="16" t="s">
        <v>2551</v>
      </c>
      <c r="F249" s="4">
        <v>265</v>
      </c>
      <c r="G249" s="4" t="s">
        <v>12562</v>
      </c>
      <c r="H249" s="4" t="s">
        <v>11828</v>
      </c>
      <c r="I249" s="4" t="s">
        <v>14</v>
      </c>
      <c r="J249" s="4" t="s">
        <v>476</v>
      </c>
      <c r="K249" s="4">
        <v>658</v>
      </c>
      <c r="L249" s="4" t="s">
        <v>27</v>
      </c>
      <c r="M249" s="4">
        <v>0</v>
      </c>
      <c r="N249" s="4">
        <v>0</v>
      </c>
      <c r="O249" s="4">
        <v>0</v>
      </c>
      <c r="P249" s="4">
        <v>3971.3890000000001</v>
      </c>
      <c r="Q249" s="4">
        <v>0</v>
      </c>
      <c r="R249" s="4">
        <v>3.04</v>
      </c>
      <c r="S249" s="16">
        <v>100.032</v>
      </c>
      <c r="T249" s="16">
        <v>0</v>
      </c>
      <c r="U249" s="16"/>
      <c r="V249" s="16"/>
      <c r="W249" s="16"/>
      <c r="X249" s="16"/>
      <c r="Y249" s="16"/>
      <c r="Z249" s="16"/>
      <c r="AA249" s="16"/>
      <c r="AB249" s="28" t="str">
        <f>[1]UK!B$875</f>
        <v>1.(c)</v>
      </c>
      <c r="AC249" s="31" t="str">
        <f>[1]UK!C$875</f>
        <v>SEABANK POWER LTD</v>
      </c>
      <c r="AD249" s="31" t="str">
        <f>[1]UK!D$875</f>
        <v>Seabank Power Ltd</v>
      </c>
      <c r="AE249" s="31">
        <f>[1]UK!E$875</f>
        <v>13398</v>
      </c>
      <c r="AF249" s="31" t="str">
        <f>[1]UK!F$875</f>
        <v>HALLEN, BRISTOL</v>
      </c>
      <c r="AG249" s="31" t="str">
        <f>[1]UK!G$875</f>
        <v>--</v>
      </c>
      <c r="AH249" s="31" t="str">
        <f>[1]UK!H$875</f>
        <v>BRISTOL</v>
      </c>
      <c r="AI249" s="31" t="str">
        <f>[1]UK!I$875</f>
        <v>BS10 7SP</v>
      </c>
      <c r="AJ249" s="31">
        <f>[1]UK!J$875</f>
        <v>270</v>
      </c>
      <c r="AK249" s="31">
        <f>[1]UK!K$875</f>
        <v>0</v>
      </c>
      <c r="AL249" s="31">
        <f>[1]UK!L$875</f>
        <v>0</v>
      </c>
      <c r="AM249" s="31">
        <f>[1]UK!M$875</f>
        <v>558</v>
      </c>
      <c r="AN249" s="8" t="s">
        <v>809</v>
      </c>
    </row>
    <row r="250" spans="1:40" s="5" customFormat="1">
      <c r="A250" s="4" t="s">
        <v>9801</v>
      </c>
      <c r="B250" s="4">
        <v>2012</v>
      </c>
      <c r="C250" s="4" t="s">
        <v>12563</v>
      </c>
      <c r="D250" s="4" t="s">
        <v>12564</v>
      </c>
      <c r="E250" s="16" t="s">
        <v>2556</v>
      </c>
      <c r="F250" s="4">
        <v>266</v>
      </c>
      <c r="G250" s="4" t="s">
        <v>12565</v>
      </c>
      <c r="H250" s="4" t="s">
        <v>11828</v>
      </c>
      <c r="I250" s="4" t="s">
        <v>14</v>
      </c>
      <c r="J250" s="4" t="s">
        <v>476</v>
      </c>
      <c r="K250" s="4">
        <v>658</v>
      </c>
      <c r="L250" s="4" t="s">
        <v>27</v>
      </c>
      <c r="M250" s="4">
        <v>0</v>
      </c>
      <c r="N250" s="4">
        <v>0</v>
      </c>
      <c r="O250" s="4">
        <v>0</v>
      </c>
      <c r="P250" s="4">
        <v>4343.6369999999997</v>
      </c>
      <c r="Q250" s="4">
        <v>0</v>
      </c>
      <c r="R250" s="4">
        <v>3.34</v>
      </c>
      <c r="S250" s="16">
        <v>95.683999999999997</v>
      </c>
      <c r="T250" s="16">
        <v>0</v>
      </c>
      <c r="U250" s="16"/>
      <c r="V250" s="16"/>
      <c r="W250" s="16"/>
      <c r="X250" s="16"/>
      <c r="Y250" s="16"/>
      <c r="Z250" s="16"/>
      <c r="AA250" s="16"/>
      <c r="AB250" s="28" t="str">
        <f>[1]UK!B$875</f>
        <v>1.(c)</v>
      </c>
      <c r="AC250" s="31" t="str">
        <f>[1]UK!C$875</f>
        <v>SEABANK POWER LTD</v>
      </c>
      <c r="AD250" s="31" t="str">
        <f>[1]UK!D$875</f>
        <v>Seabank Power Ltd</v>
      </c>
      <c r="AE250" s="31">
        <f>[1]UK!E$875</f>
        <v>13398</v>
      </c>
      <c r="AF250" s="31" t="str">
        <f>[1]UK!F$875</f>
        <v>HALLEN, BRISTOL</v>
      </c>
      <c r="AG250" s="31" t="str">
        <f>[1]UK!G$875</f>
        <v>--</v>
      </c>
      <c r="AH250" s="31" t="str">
        <f>[1]UK!H$875</f>
        <v>BRISTOL</v>
      </c>
      <c r="AI250" s="31" t="str">
        <f>[1]UK!I$875</f>
        <v>BS10 7SP</v>
      </c>
      <c r="AJ250" s="31">
        <f>[1]UK!J$875</f>
        <v>270</v>
      </c>
      <c r="AK250" s="31">
        <f>[1]UK!K$875</f>
        <v>0</v>
      </c>
      <c r="AL250" s="31">
        <f>[1]UK!L$875</f>
        <v>0</v>
      </c>
      <c r="AM250" s="31">
        <f>[1]UK!M$875</f>
        <v>558</v>
      </c>
      <c r="AN250" s="8" t="s">
        <v>809</v>
      </c>
    </row>
    <row r="251" spans="1:40" s="5" customFormat="1">
      <c r="A251" s="4" t="s">
        <v>9801</v>
      </c>
      <c r="B251" s="4">
        <v>2012</v>
      </c>
      <c r="C251" s="4" t="s">
        <v>12566</v>
      </c>
      <c r="D251" s="4" t="s">
        <v>12567</v>
      </c>
      <c r="E251" s="16" t="s">
        <v>2561</v>
      </c>
      <c r="F251" s="4">
        <v>267</v>
      </c>
      <c r="G251" s="4" t="s">
        <v>12568</v>
      </c>
      <c r="H251" s="4" t="s">
        <v>11828</v>
      </c>
      <c r="I251" s="4" t="s">
        <v>14</v>
      </c>
      <c r="J251" s="4" t="s">
        <v>476</v>
      </c>
      <c r="K251" s="4">
        <v>671</v>
      </c>
      <c r="L251" s="4" t="s">
        <v>27</v>
      </c>
      <c r="M251" s="4">
        <v>0</v>
      </c>
      <c r="N251" s="4">
        <v>0</v>
      </c>
      <c r="O251" s="4">
        <v>0</v>
      </c>
      <c r="P251" s="4">
        <v>2663.5450000000001</v>
      </c>
      <c r="Q251" s="4">
        <v>0</v>
      </c>
      <c r="R251" s="4">
        <v>2</v>
      </c>
      <c r="S251" s="16">
        <v>70.671000000000006</v>
      </c>
      <c r="T251" s="16">
        <v>0</v>
      </c>
      <c r="U251" s="16"/>
      <c r="V251" s="16"/>
      <c r="W251" s="16"/>
      <c r="X251" s="16"/>
      <c r="Y251" s="16"/>
      <c r="Z251" s="16"/>
      <c r="AA251" s="16"/>
      <c r="AB251" s="28" t="str">
        <f>[1]UK!B$875</f>
        <v>1.(c)</v>
      </c>
      <c r="AC251" s="31" t="str">
        <f>[1]UK!C$875</f>
        <v>SEABANK POWER LTD</v>
      </c>
      <c r="AD251" s="31" t="str">
        <f>[1]UK!D$875</f>
        <v>Seabank Power Ltd</v>
      </c>
      <c r="AE251" s="31">
        <f>[1]UK!E$875</f>
        <v>13398</v>
      </c>
      <c r="AF251" s="31" t="str">
        <f>[1]UK!F$875</f>
        <v>HALLEN, BRISTOL</v>
      </c>
      <c r="AG251" s="31" t="str">
        <f>[1]UK!G$875</f>
        <v>--</v>
      </c>
      <c r="AH251" s="31" t="str">
        <f>[1]UK!H$875</f>
        <v>BRISTOL</v>
      </c>
      <c r="AI251" s="31" t="str">
        <f>[1]UK!I$875</f>
        <v>BS10 7SP</v>
      </c>
      <c r="AJ251" s="31">
        <f>[1]UK!J$875</f>
        <v>270</v>
      </c>
      <c r="AK251" s="31">
        <f>[1]UK!K$875</f>
        <v>0</v>
      </c>
      <c r="AL251" s="31">
        <f>[1]UK!L$875</f>
        <v>0</v>
      </c>
      <c r="AM251" s="31">
        <f>[1]UK!M$875</f>
        <v>558</v>
      </c>
      <c r="AN251" s="8" t="s">
        <v>809</v>
      </c>
    </row>
    <row r="252" spans="1:40" s="5" customFormat="1">
      <c r="A252" s="4" t="s">
        <v>9801</v>
      </c>
      <c r="B252" s="4">
        <v>2012</v>
      </c>
      <c r="C252" s="4" t="s">
        <v>12569</v>
      </c>
      <c r="D252" s="4" t="s">
        <v>12570</v>
      </c>
      <c r="E252" s="16" t="s">
        <v>2566</v>
      </c>
      <c r="F252" s="4">
        <v>268</v>
      </c>
      <c r="G252" s="4" t="s">
        <v>12571</v>
      </c>
      <c r="H252" s="4" t="s">
        <v>11828</v>
      </c>
      <c r="I252" s="4" t="s">
        <v>34</v>
      </c>
      <c r="J252" s="4" t="s">
        <v>470</v>
      </c>
      <c r="K252" s="4">
        <v>100</v>
      </c>
      <c r="L252" s="4" t="s">
        <v>8</v>
      </c>
      <c r="M252" s="4">
        <v>1873</v>
      </c>
      <c r="N252" s="4">
        <v>0</v>
      </c>
      <c r="O252" s="4">
        <v>0</v>
      </c>
      <c r="P252" s="4">
        <v>80</v>
      </c>
      <c r="Q252" s="4">
        <v>0</v>
      </c>
      <c r="R252" s="4">
        <v>0</v>
      </c>
      <c r="S252" s="16">
        <v>0</v>
      </c>
      <c r="T252" s="16">
        <v>0</v>
      </c>
      <c r="U252" s="16"/>
      <c r="V252" s="16"/>
      <c r="W252" s="16"/>
      <c r="X252" s="16"/>
      <c r="Y252" s="16"/>
      <c r="Z252" s="16"/>
      <c r="AA252" s="16"/>
      <c r="AB252" s="28" t="str">
        <f>[1]UK!B$4301</f>
        <v>1.(c)</v>
      </c>
      <c r="AC252" s="31" t="str">
        <f>[1]UK!C$4301</f>
        <v>SEMBCORP UTILITIES (UK) LTD</v>
      </c>
      <c r="AD252" s="31" t="str">
        <f>[1]UK!D$4301</f>
        <v>Sembcorp Utilities (UK) Ltd, Wilton 10 Power Station</v>
      </c>
      <c r="AE252" s="31">
        <f>[1]UK!E$4301</f>
        <v>13403</v>
      </c>
      <c r="AF252" s="31" t="str">
        <f>[1]UK!F$4301</f>
        <v>Sembcorp Utilities (UK) Ltd, PO Box 1985 Wilton</v>
      </c>
      <c r="AG252" s="31" t="str">
        <f>[1]UK!G$4301</f>
        <v>--</v>
      </c>
      <c r="AH252" s="31" t="str">
        <f>[1]UK!H$4301</f>
        <v>Redcar</v>
      </c>
      <c r="AI252" s="31" t="str">
        <f>[1]UK!I$4301</f>
        <v>TS6 7SD</v>
      </c>
      <c r="AJ252" s="31">
        <f>[1]UK!J$4301</f>
        <v>1100</v>
      </c>
      <c r="AK252" s="31">
        <f>[1]UK!K$4301</f>
        <v>1460</v>
      </c>
      <c r="AL252" s="31">
        <f>[1]UK!L$4301</f>
        <v>0</v>
      </c>
      <c r="AM252" s="31">
        <f>[1]UK!M$4301</f>
        <v>868</v>
      </c>
      <c r="AN252" s="8" t="s">
        <v>809</v>
      </c>
    </row>
    <row r="253" spans="1:40" s="5" customFormat="1">
      <c r="A253" s="4" t="s">
        <v>9801</v>
      </c>
      <c r="B253" s="4">
        <v>2012</v>
      </c>
      <c r="C253" s="4" t="s">
        <v>12572</v>
      </c>
      <c r="D253" s="4" t="s">
        <v>12573</v>
      </c>
      <c r="E253" s="16" t="s">
        <v>2571</v>
      </c>
      <c r="F253" s="4">
        <v>269</v>
      </c>
      <c r="G253" s="4" t="s">
        <v>12574</v>
      </c>
      <c r="H253" s="4" t="s">
        <v>11828</v>
      </c>
      <c r="I253" s="4" t="s">
        <v>34</v>
      </c>
      <c r="J253" s="4" t="s">
        <v>470</v>
      </c>
      <c r="K253" s="4">
        <v>100</v>
      </c>
      <c r="L253" s="4" t="s">
        <v>8</v>
      </c>
      <c r="M253" s="4">
        <v>0</v>
      </c>
      <c r="N253" s="4">
        <v>0</v>
      </c>
      <c r="O253" s="4">
        <v>0</v>
      </c>
      <c r="P253" s="4">
        <v>136</v>
      </c>
      <c r="Q253" s="4">
        <v>0</v>
      </c>
      <c r="R253" s="4">
        <v>0</v>
      </c>
      <c r="S253" s="16">
        <v>0</v>
      </c>
      <c r="T253" s="16">
        <v>0</v>
      </c>
      <c r="U253" s="16"/>
      <c r="V253" s="16"/>
      <c r="W253" s="16"/>
      <c r="X253" s="16"/>
      <c r="Y253" s="16"/>
      <c r="Z253" s="16"/>
      <c r="AA253" s="16"/>
      <c r="AB253" s="28" t="str">
        <f>[1]UK!B$4301</f>
        <v>1.(c)</v>
      </c>
      <c r="AC253" s="31" t="str">
        <f>[1]UK!C$4301</f>
        <v>SEMBCORP UTILITIES (UK) LTD</v>
      </c>
      <c r="AD253" s="31" t="str">
        <f>[1]UK!D$4301</f>
        <v>Sembcorp Utilities (UK) Ltd, Wilton 10 Power Station</v>
      </c>
      <c r="AE253" s="31">
        <f>[1]UK!E$4301</f>
        <v>13403</v>
      </c>
      <c r="AF253" s="31" t="str">
        <f>[1]UK!F$4301</f>
        <v>Sembcorp Utilities (UK) Ltd, PO Box 1985 Wilton</v>
      </c>
      <c r="AG253" s="31" t="str">
        <f>[1]UK!G$4301</f>
        <v>--</v>
      </c>
      <c r="AH253" s="31" t="str">
        <f>[1]UK!H$4301</f>
        <v>Redcar</v>
      </c>
      <c r="AI253" s="31" t="str">
        <f>[1]UK!I$4301</f>
        <v>TS6 7SD</v>
      </c>
      <c r="AJ253" s="31">
        <f>[1]UK!J$4301</f>
        <v>1100</v>
      </c>
      <c r="AK253" s="31">
        <f>[1]UK!K$4301</f>
        <v>1460</v>
      </c>
      <c r="AL253" s="31">
        <f>[1]UK!L$4301</f>
        <v>0</v>
      </c>
      <c r="AM253" s="31">
        <f>[1]UK!M$4301</f>
        <v>868</v>
      </c>
      <c r="AN253" s="8" t="s">
        <v>809</v>
      </c>
    </row>
    <row r="254" spans="1:40" s="5" customFormat="1">
      <c r="A254" s="4" t="s">
        <v>9801</v>
      </c>
      <c r="B254" s="4">
        <v>2012</v>
      </c>
      <c r="C254" s="4" t="s">
        <v>12575</v>
      </c>
      <c r="D254" s="4" t="s">
        <v>12576</v>
      </c>
      <c r="E254" s="16" t="s">
        <v>2575</v>
      </c>
      <c r="F254" s="4">
        <v>270</v>
      </c>
      <c r="G254" s="4" t="s">
        <v>12577</v>
      </c>
      <c r="H254" s="4" t="s">
        <v>11828</v>
      </c>
      <c r="I254" s="4" t="s">
        <v>14</v>
      </c>
      <c r="J254" s="4" t="s">
        <v>476</v>
      </c>
      <c r="K254" s="4">
        <v>89</v>
      </c>
      <c r="L254" s="4" t="s">
        <v>27</v>
      </c>
      <c r="M254" s="4">
        <v>0</v>
      </c>
      <c r="N254" s="4">
        <v>0</v>
      </c>
      <c r="O254" s="4">
        <v>0</v>
      </c>
      <c r="P254" s="4">
        <v>0</v>
      </c>
      <c r="Q254" s="4">
        <v>0</v>
      </c>
      <c r="R254" s="4">
        <v>0</v>
      </c>
      <c r="S254" s="16">
        <v>0</v>
      </c>
      <c r="T254" s="16">
        <v>0</v>
      </c>
      <c r="U254" s="16"/>
      <c r="V254" s="16"/>
      <c r="W254" s="16"/>
      <c r="X254" s="16"/>
      <c r="Y254" s="16"/>
      <c r="Z254" s="16"/>
      <c r="AA254" s="16"/>
      <c r="AB254" s="28" t="str">
        <f>[1]UK!B$4754</f>
        <v>1.(c)</v>
      </c>
      <c r="AC254" s="31" t="str">
        <f>[1]UK!C$4754</f>
        <v>SCOTTISH AND SOUTHERN ENERGY PLC</v>
      </c>
      <c r="AD254" s="31" t="str">
        <f>[1]UK!D$4754</f>
        <v>Slough Heat and Power Limited</v>
      </c>
      <c r="AE254" s="31">
        <f>[1]UK!E$4754</f>
        <v>13441</v>
      </c>
      <c r="AF254" s="31" t="str">
        <f>[1]UK!F$4754</f>
        <v>Edinburgh Avenue, Slough</v>
      </c>
      <c r="AG254" s="31" t="str">
        <f>[1]UK!G$4754</f>
        <v>--</v>
      </c>
      <c r="AH254" s="31" t="str">
        <f>[1]UK!H$4754</f>
        <v>Slough</v>
      </c>
      <c r="AI254" s="31" t="str">
        <f>[1]UK!I$4754</f>
        <v>Sl4 6BP</v>
      </c>
      <c r="AJ254" s="31">
        <f>[1]UK!J$4754</f>
        <v>413</v>
      </c>
      <c r="AK254" s="31">
        <f>[1]UK!K$4754</f>
        <v>0</v>
      </c>
      <c r="AL254" s="31">
        <f>[1]UK!L$4754</f>
        <v>0</v>
      </c>
      <c r="AM254" s="31">
        <f>[1]UK!M$4754</f>
        <v>342</v>
      </c>
      <c r="AN254" s="8" t="s">
        <v>810</v>
      </c>
    </row>
    <row r="255" spans="1:40" s="5" customFormat="1">
      <c r="A255" s="4" t="s">
        <v>9801</v>
      </c>
      <c r="B255" s="4">
        <v>2012</v>
      </c>
      <c r="C255" s="4" t="s">
        <v>12578</v>
      </c>
      <c r="D255" s="4" t="s">
        <v>12579</v>
      </c>
      <c r="E255" s="16" t="s">
        <v>2580</v>
      </c>
      <c r="F255" s="4">
        <v>271</v>
      </c>
      <c r="G255" s="4" t="s">
        <v>12580</v>
      </c>
      <c r="H255" s="4" t="s">
        <v>11828</v>
      </c>
      <c r="I255" s="4" t="s">
        <v>14</v>
      </c>
      <c r="J255" s="4" t="s">
        <v>476</v>
      </c>
      <c r="K255" s="4">
        <v>253</v>
      </c>
      <c r="L255" s="4" t="s">
        <v>8</v>
      </c>
      <c r="M255" s="4">
        <v>3074.5619999999999</v>
      </c>
      <c r="N255" s="4">
        <v>104.4</v>
      </c>
      <c r="O255" s="4">
        <v>0</v>
      </c>
      <c r="P255" s="4">
        <v>210.6</v>
      </c>
      <c r="Q255" s="4">
        <v>0</v>
      </c>
      <c r="R255" s="4">
        <v>58</v>
      </c>
      <c r="S255" s="16">
        <v>411.3</v>
      </c>
      <c r="T255" s="16">
        <v>25.1</v>
      </c>
      <c r="U255" s="16"/>
      <c r="V255" s="16"/>
      <c r="W255" s="16"/>
      <c r="X255" s="16"/>
      <c r="Y255" s="16"/>
      <c r="Z255" s="16"/>
      <c r="AA255" s="16"/>
      <c r="AB255" s="28" t="str">
        <f>[1]UK!B$4754</f>
        <v>1.(c)</v>
      </c>
      <c r="AC255" s="31" t="str">
        <f>[1]UK!C$4754</f>
        <v>SCOTTISH AND SOUTHERN ENERGY PLC</v>
      </c>
      <c r="AD255" s="31" t="str">
        <f>[1]UK!D$4754</f>
        <v>Slough Heat and Power Limited</v>
      </c>
      <c r="AE255" s="31">
        <f>[1]UK!E$4754</f>
        <v>13441</v>
      </c>
      <c r="AF255" s="31" t="str">
        <f>[1]UK!F$4754</f>
        <v>Edinburgh Avenue, Slough</v>
      </c>
      <c r="AG255" s="31" t="str">
        <f>[1]UK!G$4754</f>
        <v>--</v>
      </c>
      <c r="AH255" s="31" t="str">
        <f>[1]UK!H$4754</f>
        <v>Slough</v>
      </c>
      <c r="AI255" s="31" t="str">
        <f>[1]UK!I$4754</f>
        <v>Sl4 6BP</v>
      </c>
      <c r="AJ255" s="31">
        <f>[1]UK!J$4754</f>
        <v>413</v>
      </c>
      <c r="AK255" s="31">
        <f>[1]UK!K$4754</f>
        <v>0</v>
      </c>
      <c r="AL255" s="31">
        <f>[1]UK!L$4754</f>
        <v>0</v>
      </c>
      <c r="AM255" s="31">
        <f>[1]UK!M$4754</f>
        <v>342</v>
      </c>
      <c r="AN255" s="8" t="s">
        <v>810</v>
      </c>
    </row>
    <row r="256" spans="1:40" s="5" customFormat="1">
      <c r="A256" s="4" t="s">
        <v>9801</v>
      </c>
      <c r="B256" s="4">
        <v>2012</v>
      </c>
      <c r="C256" s="4" t="s">
        <v>12581</v>
      </c>
      <c r="D256" s="4" t="s">
        <v>12582</v>
      </c>
      <c r="E256" s="16" t="s">
        <v>2584</v>
      </c>
      <c r="F256" s="4">
        <v>272</v>
      </c>
      <c r="G256" s="4" t="s">
        <v>12583</v>
      </c>
      <c r="H256" s="4" t="s">
        <v>11828</v>
      </c>
      <c r="I256" s="4" t="s">
        <v>6</v>
      </c>
      <c r="J256" s="4" t="s">
        <v>476</v>
      </c>
      <c r="K256" s="4">
        <v>197</v>
      </c>
      <c r="L256" s="4" t="s">
        <v>8</v>
      </c>
      <c r="M256" s="4">
        <v>0</v>
      </c>
      <c r="N256" s="4">
        <v>0</v>
      </c>
      <c r="O256" s="4">
        <v>0</v>
      </c>
      <c r="P256" s="4">
        <v>0</v>
      </c>
      <c r="Q256" s="4">
        <v>0</v>
      </c>
      <c r="R256" s="4">
        <v>0</v>
      </c>
      <c r="S256" s="16">
        <v>0</v>
      </c>
      <c r="T256" s="16">
        <v>0</v>
      </c>
      <c r="U256" s="16"/>
      <c r="V256" s="16"/>
      <c r="W256" s="16"/>
      <c r="X256" s="16"/>
      <c r="Y256" s="16"/>
      <c r="Z256" s="16"/>
      <c r="AA256" s="16"/>
      <c r="AB256" s="28" t="str">
        <f>[1]UK!B$4754</f>
        <v>1.(c)</v>
      </c>
      <c r="AC256" s="31" t="str">
        <f>[1]UK!C$4754</f>
        <v>SCOTTISH AND SOUTHERN ENERGY PLC</v>
      </c>
      <c r="AD256" s="31" t="str">
        <f>[1]UK!D$4754</f>
        <v>Slough Heat and Power Limited</v>
      </c>
      <c r="AE256" s="31">
        <f>[1]UK!E$4754</f>
        <v>13441</v>
      </c>
      <c r="AF256" s="31" t="str">
        <f>[1]UK!F$4754</f>
        <v>Edinburgh Avenue, Slough</v>
      </c>
      <c r="AG256" s="31" t="str">
        <f>[1]UK!G$4754</f>
        <v>--</v>
      </c>
      <c r="AH256" s="31" t="str">
        <f>[1]UK!H$4754</f>
        <v>Slough</v>
      </c>
      <c r="AI256" s="31" t="str">
        <f>[1]UK!I$4754</f>
        <v>Sl4 6BP</v>
      </c>
      <c r="AJ256" s="31">
        <f>[1]UK!J$4754</f>
        <v>413</v>
      </c>
      <c r="AK256" s="31">
        <f>[1]UK!K$4754</f>
        <v>0</v>
      </c>
      <c r="AL256" s="31">
        <f>[1]UK!L$4754</f>
        <v>0</v>
      </c>
      <c r="AM256" s="31">
        <f>[1]UK!M$4754</f>
        <v>342</v>
      </c>
      <c r="AN256" s="8" t="s">
        <v>810</v>
      </c>
    </row>
    <row r="257" spans="1:40">
      <c r="A257" s="1" t="s">
        <v>9801</v>
      </c>
      <c r="B257" s="1">
        <v>2012</v>
      </c>
      <c r="C257" s="1" t="s">
        <v>12584</v>
      </c>
      <c r="D257" s="1" t="s">
        <v>12585</v>
      </c>
      <c r="E257" s="3" t="s">
        <v>2589</v>
      </c>
      <c r="F257" s="1">
        <v>273</v>
      </c>
      <c r="G257" s="1" t="s">
        <v>12586</v>
      </c>
      <c r="H257" s="1" t="s">
        <v>11828</v>
      </c>
      <c r="I257" s="1" t="s">
        <v>14</v>
      </c>
      <c r="J257" s="1" t="s">
        <v>15</v>
      </c>
      <c r="K257" s="1">
        <v>135</v>
      </c>
      <c r="L257" s="1" t="s">
        <v>27</v>
      </c>
      <c r="M257" s="1">
        <v>0</v>
      </c>
      <c r="N257" s="1">
        <v>0</v>
      </c>
      <c r="O257" s="1">
        <v>0</v>
      </c>
      <c r="P257" s="1">
        <v>3578</v>
      </c>
      <c r="Q257" s="1">
        <v>0</v>
      </c>
      <c r="R257" s="1">
        <v>15</v>
      </c>
      <c r="S257" s="3">
        <v>437</v>
      </c>
      <c r="T257" s="3">
        <v>0</v>
      </c>
      <c r="U257" s="3"/>
      <c r="V257" s="3"/>
      <c r="W257" s="3"/>
      <c r="X257" s="3"/>
      <c r="Y257" s="3"/>
      <c r="Z257" s="3"/>
      <c r="AA257" s="3"/>
    </row>
    <row r="258" spans="1:40" s="5" customFormat="1">
      <c r="A258" s="4" t="s">
        <v>9801</v>
      </c>
      <c r="B258" s="4">
        <v>2012</v>
      </c>
      <c r="C258" s="4" t="s">
        <v>12587</v>
      </c>
      <c r="D258" s="4" t="s">
        <v>12588</v>
      </c>
      <c r="E258" s="16" t="s">
        <v>2594</v>
      </c>
      <c r="F258" s="4">
        <v>274</v>
      </c>
      <c r="G258" s="4" t="s">
        <v>12589</v>
      </c>
      <c r="H258" s="4" t="s">
        <v>11828</v>
      </c>
      <c r="I258" s="4" t="s">
        <v>34</v>
      </c>
      <c r="J258" s="4" t="s">
        <v>476</v>
      </c>
      <c r="K258" s="4">
        <v>840</v>
      </c>
      <c r="L258" s="4" t="s">
        <v>27</v>
      </c>
      <c r="M258" s="4">
        <v>0</v>
      </c>
      <c r="N258" s="4">
        <v>0</v>
      </c>
      <c r="O258" s="4">
        <v>0</v>
      </c>
      <c r="P258" s="4">
        <v>10825</v>
      </c>
      <c r="Q258" s="4">
        <v>0</v>
      </c>
      <c r="R258" s="4">
        <v>0</v>
      </c>
      <c r="S258" s="16">
        <v>227</v>
      </c>
      <c r="T258" s="16">
        <v>0</v>
      </c>
      <c r="U258" s="16"/>
      <c r="V258" s="16"/>
      <c r="W258" s="16"/>
      <c r="X258" s="16"/>
      <c r="Y258" s="16"/>
      <c r="Z258" s="16"/>
      <c r="AA258" s="16"/>
      <c r="AB258" s="28" t="str">
        <f>[1]UK!B$4862</f>
        <v>1.(c)</v>
      </c>
      <c r="AC258" s="31" t="str">
        <f>[1]UK!C$4862</f>
        <v>SPALDING ENERGY CO LTD</v>
      </c>
      <c r="AD258" s="31" t="str">
        <f>[1]UK!D$4862</f>
        <v>SPALDING ENERGY CO LTD, SPALDING ENERGY PROJECT</v>
      </c>
      <c r="AE258" s="31">
        <f>[1]UK!E$4862</f>
        <v>13452</v>
      </c>
      <c r="AF258" s="31" t="str">
        <f>[1]UK!F$4862</f>
        <v>WEST MARSH ROAD, SPALDING</v>
      </c>
      <c r="AG258" s="31" t="str">
        <f>[1]UK!G$4862</f>
        <v>--</v>
      </c>
      <c r="AH258" s="31" t="str">
        <f>[1]UK!H$4862</f>
        <v>SPALDING</v>
      </c>
      <c r="AI258" s="31" t="str">
        <f>[1]UK!I$4862</f>
        <v>PE11 2BG</v>
      </c>
      <c r="AJ258" s="31">
        <f>[1]UK!J$4862</f>
        <v>505</v>
      </c>
      <c r="AK258" s="31">
        <f>[1]UK!K$4862</f>
        <v>0</v>
      </c>
      <c r="AL258" s="31">
        <f>[1]UK!L$4862</f>
        <v>0</v>
      </c>
      <c r="AM258" s="31">
        <f>[1]UK!M$4862</f>
        <v>1080</v>
      </c>
      <c r="AN258" s="8" t="s">
        <v>810</v>
      </c>
    </row>
    <row r="259" spans="1:40" s="5" customFormat="1">
      <c r="A259" s="4" t="s">
        <v>9801</v>
      </c>
      <c r="B259" s="4">
        <v>2012</v>
      </c>
      <c r="C259" s="4" t="s">
        <v>12590</v>
      </c>
      <c r="D259" s="4" t="s">
        <v>12591</v>
      </c>
      <c r="E259" s="16" t="s">
        <v>2599</v>
      </c>
      <c r="F259" s="4">
        <v>275</v>
      </c>
      <c r="G259" s="4" t="s">
        <v>12592</v>
      </c>
      <c r="H259" s="4" t="s">
        <v>11828</v>
      </c>
      <c r="I259" s="1" t="s">
        <v>34</v>
      </c>
      <c r="J259" s="1" t="s">
        <v>476</v>
      </c>
      <c r="K259" s="1">
        <v>840</v>
      </c>
      <c r="L259" s="1" t="s">
        <v>27</v>
      </c>
      <c r="M259" s="1">
        <v>0</v>
      </c>
      <c r="N259" s="1">
        <v>0</v>
      </c>
      <c r="O259" s="1">
        <v>0</v>
      </c>
      <c r="P259" s="1">
        <v>11292.589</v>
      </c>
      <c r="Q259" s="4">
        <v>0</v>
      </c>
      <c r="R259" s="4">
        <v>0</v>
      </c>
      <c r="S259" s="16">
        <v>265</v>
      </c>
      <c r="T259" s="3">
        <v>0</v>
      </c>
      <c r="U259" s="3"/>
      <c r="V259" s="3"/>
      <c r="W259" s="3"/>
      <c r="X259" s="3"/>
      <c r="Y259" s="3"/>
      <c r="Z259" s="3"/>
      <c r="AA259" s="3"/>
      <c r="AB259" s="28" t="str">
        <f>[1]UK!B4862</f>
        <v>1.(c)</v>
      </c>
      <c r="AC259" s="31" t="str">
        <f>[1]UK!C4862</f>
        <v>SPALDING ENERGY CO LTD</v>
      </c>
      <c r="AD259" s="31" t="str">
        <f>[1]UK!D4862</f>
        <v>SPALDING ENERGY CO LTD, SPALDING ENERGY PROJECT</v>
      </c>
      <c r="AE259" s="31">
        <f>[1]UK!E4862</f>
        <v>13452</v>
      </c>
      <c r="AF259" s="31" t="str">
        <f>[1]UK!F4862</f>
        <v>WEST MARSH ROAD, SPALDING</v>
      </c>
      <c r="AG259" s="31" t="str">
        <f>[1]UK!G4862</f>
        <v>--</v>
      </c>
      <c r="AH259" s="31" t="str">
        <f>[1]UK!H4862</f>
        <v>SPALDING</v>
      </c>
      <c r="AI259" s="31" t="str">
        <f>[1]UK!I4862</f>
        <v>PE11 2BG</v>
      </c>
      <c r="AJ259" s="31">
        <f>[1]UK!J4862</f>
        <v>505</v>
      </c>
      <c r="AK259" s="31">
        <f>[1]UK!K4862</f>
        <v>0</v>
      </c>
      <c r="AL259" s="20">
        <f>[1]UK!L4862</f>
        <v>0</v>
      </c>
      <c r="AM259" s="12">
        <f>[1]UK!M4862</f>
        <v>1080</v>
      </c>
      <c r="AN259" s="42" t="s">
        <v>810</v>
      </c>
    </row>
    <row r="260" spans="1:40">
      <c r="A260" s="1" t="s">
        <v>9801</v>
      </c>
      <c r="B260" s="1">
        <v>2012</v>
      </c>
      <c r="C260" s="1" t="s">
        <v>12593</v>
      </c>
      <c r="D260" s="1" t="s">
        <v>12594</v>
      </c>
      <c r="E260" s="3" t="s">
        <v>2604</v>
      </c>
      <c r="F260" s="1">
        <v>276</v>
      </c>
      <c r="G260" s="1" t="s">
        <v>12595</v>
      </c>
      <c r="H260" s="1" t="s">
        <v>11828</v>
      </c>
      <c r="I260" s="1" t="s">
        <v>14</v>
      </c>
      <c r="J260" s="1" t="s">
        <v>476</v>
      </c>
      <c r="K260" s="1">
        <v>120</v>
      </c>
      <c r="L260" s="1" t="s">
        <v>27</v>
      </c>
      <c r="M260" s="1">
        <v>0</v>
      </c>
      <c r="N260" s="1">
        <v>0</v>
      </c>
      <c r="O260" s="1">
        <v>0</v>
      </c>
      <c r="P260" s="1">
        <v>120.1</v>
      </c>
      <c r="Q260" s="1">
        <v>0</v>
      </c>
      <c r="R260" s="1">
        <v>0.33479999999999999</v>
      </c>
      <c r="S260" s="3">
        <v>3.14</v>
      </c>
      <c r="T260" s="3">
        <v>0</v>
      </c>
      <c r="U260" s="3"/>
      <c r="V260" s="3"/>
      <c r="W260" s="3"/>
      <c r="X260" s="3"/>
      <c r="Y260" s="3"/>
      <c r="Z260" s="3"/>
      <c r="AA260" s="3"/>
    </row>
    <row r="261" spans="1:40">
      <c r="A261" s="1" t="s">
        <v>9801</v>
      </c>
      <c r="B261" s="1">
        <v>2012</v>
      </c>
      <c r="C261" s="1" t="s">
        <v>12596</v>
      </c>
      <c r="D261" s="1" t="s">
        <v>12597</v>
      </c>
      <c r="E261" s="3" t="s">
        <v>2609</v>
      </c>
      <c r="F261" s="1">
        <v>277</v>
      </c>
      <c r="G261" s="1" t="s">
        <v>12598</v>
      </c>
      <c r="H261" s="1" t="s">
        <v>11828</v>
      </c>
      <c r="I261" s="1" t="s">
        <v>14</v>
      </c>
      <c r="J261" s="1" t="s">
        <v>476</v>
      </c>
      <c r="K261" s="1">
        <v>120</v>
      </c>
      <c r="L261" s="1" t="s">
        <v>27</v>
      </c>
      <c r="M261" s="1">
        <v>0</v>
      </c>
      <c r="N261" s="1">
        <v>0</v>
      </c>
      <c r="O261" s="1">
        <v>0</v>
      </c>
      <c r="P261" s="1">
        <v>89.894999999999996</v>
      </c>
      <c r="Q261" s="1">
        <v>0</v>
      </c>
      <c r="R261" s="1">
        <v>0.03</v>
      </c>
      <c r="S261" s="3">
        <v>4.8132000000000001</v>
      </c>
      <c r="T261" s="3">
        <v>0.1158</v>
      </c>
      <c r="U261" s="3"/>
      <c r="V261" s="3"/>
      <c r="W261" s="3"/>
      <c r="X261" s="3"/>
      <c r="Y261" s="3"/>
      <c r="Z261" s="3"/>
      <c r="AA261" s="3"/>
    </row>
    <row r="262" spans="1:40" s="5" customFormat="1">
      <c r="A262" s="4" t="s">
        <v>9801</v>
      </c>
      <c r="B262" s="4">
        <v>2012</v>
      </c>
      <c r="C262" s="4" t="s">
        <v>12599</v>
      </c>
      <c r="D262" s="4" t="s">
        <v>12600</v>
      </c>
      <c r="E262" s="16" t="s">
        <v>2614</v>
      </c>
      <c r="F262" s="4">
        <v>278</v>
      </c>
      <c r="G262" s="4" t="s">
        <v>12601</v>
      </c>
      <c r="H262" s="4" t="s">
        <v>11828</v>
      </c>
      <c r="I262" s="4" t="s">
        <v>6</v>
      </c>
      <c r="J262" s="4" t="s">
        <v>15</v>
      </c>
      <c r="K262" s="4">
        <v>178</v>
      </c>
      <c r="L262" s="4" t="s">
        <v>8</v>
      </c>
      <c r="M262" s="4">
        <v>0</v>
      </c>
      <c r="N262" s="4">
        <v>0</v>
      </c>
      <c r="O262" s="4">
        <v>0</v>
      </c>
      <c r="P262" s="4">
        <v>0</v>
      </c>
      <c r="Q262" s="4">
        <v>0</v>
      </c>
      <c r="R262" s="4">
        <v>0</v>
      </c>
      <c r="S262" s="16">
        <v>0</v>
      </c>
      <c r="T262" s="16">
        <v>0</v>
      </c>
      <c r="U262" s="16"/>
      <c r="V262" s="16"/>
      <c r="W262" s="16"/>
      <c r="X262" s="16"/>
      <c r="Y262" s="16"/>
      <c r="Z262" s="16"/>
      <c r="AA262" s="16"/>
      <c r="AB262" s="28" t="str">
        <f>[1]UK!B$3229</f>
        <v>8.(b)</v>
      </c>
      <c r="AC262" s="31" t="str">
        <f>[1]UK!C$3229</f>
        <v>T and L Sugars Limited</v>
      </c>
      <c r="AD262" s="31" t="str">
        <f>[1]UK!D$3229</f>
        <v>TATE AND LYLE PLC, Tate &amp; Lyle</v>
      </c>
      <c r="AE262" s="31">
        <f>[1]UK!E$3229</f>
        <v>13486</v>
      </c>
      <c r="AF262" s="31" t="str">
        <f>[1]UK!F$3229</f>
        <v>FACTORY ROAD                  , LONDON</v>
      </c>
      <c r="AG262" s="31" t="str">
        <f>[1]UK!G$3229</f>
        <v>--</v>
      </c>
      <c r="AH262" s="31" t="str">
        <f>[1]UK!H$3229</f>
        <v>LONDON</v>
      </c>
      <c r="AI262" s="31" t="str">
        <f>[1]UK!I$3229</f>
        <v>E16 2EW</v>
      </c>
      <c r="AJ262" s="31">
        <f>[1]UK!J$3229</f>
        <v>0</v>
      </c>
      <c r="AK262" s="31">
        <f>[1]UK!K$3229</f>
        <v>0</v>
      </c>
      <c r="AL262" s="31">
        <f>[1]UK!L$3229</f>
        <v>0</v>
      </c>
      <c r="AM262" s="31">
        <f>[1]UK!M$3229</f>
        <v>106</v>
      </c>
      <c r="AN262" s="8" t="s">
        <v>809</v>
      </c>
    </row>
    <row r="263" spans="1:40" s="5" customFormat="1">
      <c r="A263" s="4" t="s">
        <v>9801</v>
      </c>
      <c r="B263" s="4">
        <v>2012</v>
      </c>
      <c r="C263" s="4" t="s">
        <v>12602</v>
      </c>
      <c r="D263" s="4" t="s">
        <v>12603</v>
      </c>
      <c r="E263" s="16" t="s">
        <v>2619</v>
      </c>
      <c r="F263" s="4">
        <v>279</v>
      </c>
      <c r="G263" s="4" t="s">
        <v>12604</v>
      </c>
      <c r="H263" s="4" t="s">
        <v>11828</v>
      </c>
      <c r="I263" s="4" t="s">
        <v>14</v>
      </c>
      <c r="J263" s="4" t="s">
        <v>476</v>
      </c>
      <c r="K263" s="4">
        <v>425</v>
      </c>
      <c r="L263" s="4" t="s">
        <v>27</v>
      </c>
      <c r="M263" s="4">
        <v>0</v>
      </c>
      <c r="N263" s="4">
        <v>0</v>
      </c>
      <c r="O263" s="4">
        <v>0</v>
      </c>
      <c r="P263" s="4">
        <v>752.7758</v>
      </c>
      <c r="Q263" s="4">
        <v>0</v>
      </c>
      <c r="R263" s="4">
        <v>0</v>
      </c>
      <c r="S263" s="16">
        <v>22.11</v>
      </c>
      <c r="T263" s="16">
        <v>0</v>
      </c>
      <c r="U263" s="16"/>
      <c r="V263" s="16"/>
      <c r="W263" s="16"/>
      <c r="X263" s="16"/>
      <c r="Y263" s="16"/>
      <c r="Z263" s="16"/>
      <c r="AA263" s="16"/>
      <c r="AB263" s="28" t="str">
        <f>[1]UK!B$1531</f>
        <v>1.(c)</v>
      </c>
      <c r="AC263" s="31" t="str">
        <f>[1]UK!C$1531</f>
        <v>THAMES POWER LIMITED</v>
      </c>
      <c r="AD263" s="31" t="str">
        <f>[1]UK!D$1531</f>
        <v>Thames Power Services Ltd, Barking Power</v>
      </c>
      <c r="AE263" s="31">
        <f>[1]UK!E$1531</f>
        <v>32786</v>
      </c>
      <c r="AF263" s="31" t="str">
        <f>[1]UK!F$1531</f>
        <v>Chequers Lane</v>
      </c>
      <c r="AG263" s="31" t="str">
        <f>[1]UK!G$1531</f>
        <v>--</v>
      </c>
      <c r="AH263" s="31" t="str">
        <f>[1]UK!H$1531</f>
        <v>DAGENHAM</v>
      </c>
      <c r="AI263" s="31" t="str">
        <f>[1]UK!I$1531</f>
        <v>RM9 6PF</v>
      </c>
      <c r="AJ263" s="31">
        <f>[1]UK!J$1531</f>
        <v>0</v>
      </c>
      <c r="AK263" s="31">
        <f>[1]UK!K$1531</f>
        <v>0</v>
      </c>
      <c r="AL263" s="31">
        <f>[1]UK!L$1531</f>
        <v>0</v>
      </c>
      <c r="AM263" s="31">
        <f>[1]UK!M$1531</f>
        <v>145</v>
      </c>
      <c r="AN263" s="8" t="s">
        <v>810</v>
      </c>
    </row>
    <row r="264" spans="1:40" s="5" customFormat="1">
      <c r="A264" s="4" t="s">
        <v>9801</v>
      </c>
      <c r="B264" s="4">
        <v>2012</v>
      </c>
      <c r="C264" s="4" t="s">
        <v>12605</v>
      </c>
      <c r="D264" s="4" t="s">
        <v>12606</v>
      </c>
      <c r="E264" s="16" t="s">
        <v>2624</v>
      </c>
      <c r="F264" s="4">
        <v>280</v>
      </c>
      <c r="G264" s="4" t="s">
        <v>12607</v>
      </c>
      <c r="H264" s="4" t="s">
        <v>11828</v>
      </c>
      <c r="I264" s="4" t="s">
        <v>14</v>
      </c>
      <c r="J264" s="4" t="s">
        <v>476</v>
      </c>
      <c r="K264" s="4">
        <v>425</v>
      </c>
      <c r="L264" s="4" t="s">
        <v>27</v>
      </c>
      <c r="M264" s="4">
        <v>0</v>
      </c>
      <c r="N264" s="4">
        <v>0</v>
      </c>
      <c r="O264" s="4">
        <v>0</v>
      </c>
      <c r="P264" s="4">
        <v>756.09789999999998</v>
      </c>
      <c r="Q264" s="4">
        <v>0</v>
      </c>
      <c r="R264" s="4">
        <v>0</v>
      </c>
      <c r="S264" s="16">
        <v>23.23</v>
      </c>
      <c r="T264" s="16">
        <v>0</v>
      </c>
      <c r="U264" s="16"/>
      <c r="V264" s="16"/>
      <c r="W264" s="16"/>
      <c r="X264" s="16"/>
      <c r="Y264" s="16"/>
      <c r="Z264" s="16"/>
      <c r="AA264" s="16"/>
      <c r="AB264" s="28" t="str">
        <f>[1]UK!B$1531</f>
        <v>1.(c)</v>
      </c>
      <c r="AC264" s="31" t="str">
        <f>[1]UK!C$1531</f>
        <v>THAMES POWER LIMITED</v>
      </c>
      <c r="AD264" s="31" t="str">
        <f>[1]UK!D$1531</f>
        <v>Thames Power Services Ltd, Barking Power</v>
      </c>
      <c r="AE264" s="31">
        <f>[1]UK!E$1531</f>
        <v>32786</v>
      </c>
      <c r="AF264" s="31" t="str">
        <f>[1]UK!F$1531</f>
        <v>Chequers Lane</v>
      </c>
      <c r="AG264" s="31" t="str">
        <f>[1]UK!G$1531</f>
        <v>--</v>
      </c>
      <c r="AH264" s="31" t="str">
        <f>[1]UK!H$1531</f>
        <v>DAGENHAM</v>
      </c>
      <c r="AI264" s="31" t="str">
        <f>[1]UK!I$1531</f>
        <v>RM9 6PF</v>
      </c>
      <c r="AJ264" s="31">
        <f>[1]UK!J$1531</f>
        <v>0</v>
      </c>
      <c r="AK264" s="31">
        <f>[1]UK!K$1531</f>
        <v>0</v>
      </c>
      <c r="AL264" s="31">
        <f>[1]UK!L$1531</f>
        <v>0</v>
      </c>
      <c r="AM264" s="31">
        <f>[1]UK!M$1531</f>
        <v>145</v>
      </c>
      <c r="AN264" s="8" t="s">
        <v>810</v>
      </c>
    </row>
    <row r="265" spans="1:40" s="5" customFormat="1">
      <c r="A265" s="4" t="s">
        <v>9801</v>
      </c>
      <c r="B265" s="4">
        <v>2012</v>
      </c>
      <c r="C265" s="4" t="s">
        <v>12608</v>
      </c>
      <c r="D265" s="4" t="s">
        <v>12609</v>
      </c>
      <c r="E265" s="16" t="s">
        <v>2629</v>
      </c>
      <c r="F265" s="4">
        <v>281</v>
      </c>
      <c r="G265" s="4" t="s">
        <v>12610</v>
      </c>
      <c r="H265" s="4" t="s">
        <v>11828</v>
      </c>
      <c r="I265" s="4" t="s">
        <v>14</v>
      </c>
      <c r="J265" s="4" t="s">
        <v>476</v>
      </c>
      <c r="K265" s="4">
        <v>425</v>
      </c>
      <c r="L265" s="4" t="s">
        <v>27</v>
      </c>
      <c r="M265" s="4">
        <v>0</v>
      </c>
      <c r="N265" s="4">
        <v>0</v>
      </c>
      <c r="O265" s="4">
        <v>0</v>
      </c>
      <c r="P265" s="4">
        <v>276.09417999999999</v>
      </c>
      <c r="Q265" s="4">
        <v>0</v>
      </c>
      <c r="R265" s="4">
        <v>0</v>
      </c>
      <c r="S265" s="16">
        <v>6.51</v>
      </c>
      <c r="T265" s="16">
        <v>0</v>
      </c>
      <c r="U265" s="16"/>
      <c r="V265" s="16"/>
      <c r="W265" s="16"/>
      <c r="X265" s="16"/>
      <c r="Y265" s="16"/>
      <c r="Z265" s="16"/>
      <c r="AA265" s="16"/>
      <c r="AB265" s="28" t="str">
        <f>[1]UK!B$1531</f>
        <v>1.(c)</v>
      </c>
      <c r="AC265" s="31" t="str">
        <f>[1]UK!C$1531</f>
        <v>THAMES POWER LIMITED</v>
      </c>
      <c r="AD265" s="31" t="str">
        <f>[1]UK!D$1531</f>
        <v>Thames Power Services Ltd, Barking Power</v>
      </c>
      <c r="AE265" s="31">
        <f>[1]UK!E$1531</f>
        <v>32786</v>
      </c>
      <c r="AF265" s="31" t="str">
        <f>[1]UK!F$1531</f>
        <v>Chequers Lane</v>
      </c>
      <c r="AG265" s="31" t="str">
        <f>[1]UK!G$1531</f>
        <v>--</v>
      </c>
      <c r="AH265" s="31" t="str">
        <f>[1]UK!H$1531</f>
        <v>DAGENHAM</v>
      </c>
      <c r="AI265" s="31" t="str">
        <f>[1]UK!I$1531</f>
        <v>RM9 6PF</v>
      </c>
      <c r="AJ265" s="31">
        <f>[1]UK!J$1531</f>
        <v>0</v>
      </c>
      <c r="AK265" s="31">
        <f>[1]UK!K$1531</f>
        <v>0</v>
      </c>
      <c r="AL265" s="31">
        <f>[1]UK!L$1531</f>
        <v>0</v>
      </c>
      <c r="AM265" s="31">
        <f>[1]UK!M$1531</f>
        <v>145</v>
      </c>
      <c r="AN265" s="8" t="s">
        <v>810</v>
      </c>
    </row>
    <row r="266" spans="1:40" s="5" customFormat="1">
      <c r="A266" s="4" t="s">
        <v>9801</v>
      </c>
      <c r="B266" s="4">
        <v>2012</v>
      </c>
      <c r="C266" s="4" t="s">
        <v>12611</v>
      </c>
      <c r="D266" s="4" t="s">
        <v>12612</v>
      </c>
      <c r="E266" s="16" t="s">
        <v>2633</v>
      </c>
      <c r="F266" s="4">
        <v>282</v>
      </c>
      <c r="G266" s="4" t="s">
        <v>12613</v>
      </c>
      <c r="H266" s="4" t="s">
        <v>11828</v>
      </c>
      <c r="I266" s="4" t="s">
        <v>14</v>
      </c>
      <c r="J266" s="4" t="s">
        <v>476</v>
      </c>
      <c r="K266" s="4">
        <v>425</v>
      </c>
      <c r="L266" s="4" t="s">
        <v>27</v>
      </c>
      <c r="M266" s="4">
        <v>0</v>
      </c>
      <c r="N266" s="4">
        <v>0</v>
      </c>
      <c r="O266" s="4">
        <v>0</v>
      </c>
      <c r="P266" s="4">
        <v>339.88350000000003</v>
      </c>
      <c r="Q266" s="4">
        <v>0</v>
      </c>
      <c r="R266" s="4">
        <v>0</v>
      </c>
      <c r="S266" s="16">
        <v>11.36</v>
      </c>
      <c r="T266" s="16">
        <v>0</v>
      </c>
      <c r="U266" s="16"/>
      <c r="V266" s="16"/>
      <c r="W266" s="16"/>
      <c r="X266" s="16"/>
      <c r="Y266" s="16"/>
      <c r="Z266" s="16"/>
      <c r="AA266" s="16"/>
      <c r="AB266" s="28" t="str">
        <f>[1]UK!B$1531</f>
        <v>1.(c)</v>
      </c>
      <c r="AC266" s="31" t="str">
        <f>[1]UK!C$1531</f>
        <v>THAMES POWER LIMITED</v>
      </c>
      <c r="AD266" s="31" t="str">
        <f>[1]UK!D$1531</f>
        <v>Thames Power Services Ltd, Barking Power</v>
      </c>
      <c r="AE266" s="31">
        <f>[1]UK!E$1531</f>
        <v>32786</v>
      </c>
      <c r="AF266" s="31" t="str">
        <f>[1]UK!F$1531</f>
        <v>Chequers Lane</v>
      </c>
      <c r="AG266" s="31" t="str">
        <f>[1]UK!G$1531</f>
        <v>--</v>
      </c>
      <c r="AH266" s="31" t="str">
        <f>[1]UK!H$1531</f>
        <v>DAGENHAM</v>
      </c>
      <c r="AI266" s="31" t="str">
        <f>[1]UK!I$1531</f>
        <v>RM9 6PF</v>
      </c>
      <c r="AJ266" s="31">
        <f>[1]UK!J$1531</f>
        <v>0</v>
      </c>
      <c r="AK266" s="31">
        <f>[1]UK!K$1531</f>
        <v>0</v>
      </c>
      <c r="AL266" s="31">
        <f>[1]UK!L$1531</f>
        <v>0</v>
      </c>
      <c r="AM266" s="31">
        <f>[1]UK!M$1531</f>
        <v>145</v>
      </c>
      <c r="AN266" s="8" t="s">
        <v>810</v>
      </c>
    </row>
    <row r="267" spans="1:40" s="5" customFormat="1">
      <c r="A267" s="4" t="s">
        <v>9801</v>
      </c>
      <c r="B267" s="4">
        <v>2012</v>
      </c>
      <c r="C267" s="4" t="s">
        <v>12614</v>
      </c>
      <c r="D267" s="4" t="s">
        <v>12615</v>
      </c>
      <c r="E267" s="16" t="s">
        <v>2637</v>
      </c>
      <c r="F267" s="4">
        <v>283</v>
      </c>
      <c r="G267" s="4" t="s">
        <v>12616</v>
      </c>
      <c r="H267" s="4" t="s">
        <v>11828</v>
      </c>
      <c r="I267" s="4" t="s">
        <v>14</v>
      </c>
      <c r="J267" s="4" t="s">
        <v>476</v>
      </c>
      <c r="K267" s="4">
        <v>425</v>
      </c>
      <c r="L267" s="4" t="s">
        <v>27</v>
      </c>
      <c r="M267" s="4">
        <v>0</v>
      </c>
      <c r="N267" s="4">
        <v>0</v>
      </c>
      <c r="O267" s="4">
        <v>0</v>
      </c>
      <c r="P267" s="4">
        <v>450.43966</v>
      </c>
      <c r="Q267" s="4">
        <v>0</v>
      </c>
      <c r="R267" s="4">
        <v>0</v>
      </c>
      <c r="S267" s="16">
        <v>11.43</v>
      </c>
      <c r="T267" s="16">
        <v>0</v>
      </c>
      <c r="U267" s="16"/>
      <c r="V267" s="16"/>
      <c r="W267" s="16"/>
      <c r="X267" s="16"/>
      <c r="Y267" s="16"/>
      <c r="Z267" s="16"/>
      <c r="AA267" s="16"/>
      <c r="AB267" s="28" t="str">
        <f>[1]UK!B$1531</f>
        <v>1.(c)</v>
      </c>
      <c r="AC267" s="31" t="str">
        <f>[1]UK!C$1531</f>
        <v>THAMES POWER LIMITED</v>
      </c>
      <c r="AD267" s="31" t="str">
        <f>[1]UK!D$1531</f>
        <v>Thames Power Services Ltd, Barking Power</v>
      </c>
      <c r="AE267" s="31">
        <f>[1]UK!E$1531</f>
        <v>32786</v>
      </c>
      <c r="AF267" s="31" t="str">
        <f>[1]UK!F$1531</f>
        <v>Chequers Lane</v>
      </c>
      <c r="AG267" s="31" t="str">
        <f>[1]UK!G$1531</f>
        <v>--</v>
      </c>
      <c r="AH267" s="31" t="str">
        <f>[1]UK!H$1531</f>
        <v>DAGENHAM</v>
      </c>
      <c r="AI267" s="31" t="str">
        <f>[1]UK!I$1531</f>
        <v>RM9 6PF</v>
      </c>
      <c r="AJ267" s="31">
        <f>[1]UK!J$1531</f>
        <v>0</v>
      </c>
      <c r="AK267" s="31">
        <f>[1]UK!K$1531</f>
        <v>0</v>
      </c>
      <c r="AL267" s="31">
        <f>[1]UK!L$1531</f>
        <v>0</v>
      </c>
      <c r="AM267" s="31">
        <f>[1]UK!M$1531</f>
        <v>145</v>
      </c>
      <c r="AN267" s="8" t="s">
        <v>810</v>
      </c>
    </row>
    <row r="268" spans="1:40">
      <c r="A268" s="1" t="s">
        <v>9801</v>
      </c>
      <c r="B268" s="1">
        <v>2012</v>
      </c>
      <c r="C268" s="1" t="s">
        <v>12617</v>
      </c>
      <c r="D268" s="1" t="s">
        <v>12618</v>
      </c>
      <c r="E268" s="3" t="s">
        <v>2641</v>
      </c>
      <c r="F268" s="1">
        <v>284</v>
      </c>
      <c r="G268" s="1" t="s">
        <v>12619</v>
      </c>
      <c r="H268" s="1" t="s">
        <v>11828</v>
      </c>
      <c r="I268" s="1" t="s">
        <v>34</v>
      </c>
      <c r="J268" s="1"/>
      <c r="K268" s="1"/>
      <c r="L268" s="1" t="s">
        <v>27</v>
      </c>
      <c r="M268" s="1">
        <v>0</v>
      </c>
      <c r="N268" s="1">
        <v>0</v>
      </c>
      <c r="O268" s="1">
        <v>0</v>
      </c>
      <c r="P268" s="1">
        <v>0</v>
      </c>
      <c r="Q268" s="1">
        <v>0</v>
      </c>
      <c r="R268" s="1">
        <v>0</v>
      </c>
      <c r="S268" s="3">
        <v>0</v>
      </c>
      <c r="T268" s="3">
        <v>0</v>
      </c>
      <c r="U268" s="3"/>
      <c r="V268" s="3"/>
      <c r="W268" s="3"/>
      <c r="X268" s="3"/>
      <c r="Y268" s="3"/>
      <c r="Z268" s="3"/>
      <c r="AA268" s="3"/>
    </row>
    <row r="269" spans="1:40" s="5" customFormat="1">
      <c r="A269" s="4" t="s">
        <v>9801</v>
      </c>
      <c r="B269" s="4">
        <v>2012</v>
      </c>
      <c r="C269" s="4" t="s">
        <v>12620</v>
      </c>
      <c r="D269" s="4" t="s">
        <v>12621</v>
      </c>
      <c r="E269" s="16" t="s">
        <v>2645</v>
      </c>
      <c r="F269" s="4">
        <v>285</v>
      </c>
      <c r="G269" s="4" t="s">
        <v>12622</v>
      </c>
      <c r="H269" s="4" t="s">
        <v>11828</v>
      </c>
      <c r="I269" s="1" t="s">
        <v>14</v>
      </c>
      <c r="J269" s="1" t="s">
        <v>633</v>
      </c>
      <c r="K269" s="1">
        <v>220</v>
      </c>
      <c r="L269" s="1" t="s">
        <v>27</v>
      </c>
      <c r="M269" s="1">
        <v>0</v>
      </c>
      <c r="N269" s="1">
        <v>0</v>
      </c>
      <c r="O269" s="1">
        <v>0</v>
      </c>
      <c r="P269" s="1">
        <v>3882.4780000000001</v>
      </c>
      <c r="Q269" s="4">
        <v>270.06700000000001</v>
      </c>
      <c r="R269" s="4">
        <v>0</v>
      </c>
      <c r="S269" s="16">
        <v>71.5</v>
      </c>
      <c r="T269" s="3">
        <v>0</v>
      </c>
      <c r="U269" s="3"/>
      <c r="V269" s="3"/>
      <c r="W269" s="3"/>
      <c r="X269" s="3"/>
      <c r="Y269" s="3"/>
      <c r="Z269" s="3"/>
      <c r="AA269" s="3"/>
      <c r="AB269" s="28" t="str">
        <f>[1]UK!B$2622</f>
        <v>1.(a)</v>
      </c>
      <c r="AC269" s="31" t="str">
        <f>[1]UK!C$2622</f>
        <v>TOTAL HOLDINGS UK LIMITED</v>
      </c>
      <c r="AD269" s="31" t="str">
        <f>[1]UK!D$2622</f>
        <v>Total Uk Ltd, Lindsey Oil Refinery</v>
      </c>
      <c r="AE269" s="31">
        <f>[1]UK!E$2622</f>
        <v>86181</v>
      </c>
      <c r="AF269" s="31" t="str">
        <f>[1]UK!F$2622</f>
        <v>Eastfield Road, Immingham</v>
      </c>
      <c r="AG269" s="31" t="str">
        <f>[1]UK!G$2622</f>
        <v>--</v>
      </c>
      <c r="AH269" s="31" t="str">
        <f>[1]UK!H$2622</f>
        <v>Immingham</v>
      </c>
      <c r="AI269" s="31" t="str">
        <f>[1]UK!I$2622</f>
        <v>DN40 3LU</v>
      </c>
      <c r="AJ269" s="31">
        <f>[1]UK!J$2622</f>
        <v>1220</v>
      </c>
      <c r="AK269" s="31">
        <f>[1]UK!K$2622</f>
        <v>6090</v>
      </c>
      <c r="AL269" s="20">
        <f>[1]UK!L$2622</f>
        <v>124</v>
      </c>
      <c r="AM269" s="12">
        <f>[1]UK!M$2622</f>
        <v>1710</v>
      </c>
      <c r="AN269" s="42" t="s">
        <v>12971</v>
      </c>
    </row>
    <row r="270" spans="1:40" s="5" customFormat="1">
      <c r="A270" s="4" t="s">
        <v>9801</v>
      </c>
      <c r="B270" s="4">
        <v>2012</v>
      </c>
      <c r="C270" s="4" t="s">
        <v>12623</v>
      </c>
      <c r="D270" s="4" t="s">
        <v>12624</v>
      </c>
      <c r="E270" s="16" t="s">
        <v>2649</v>
      </c>
      <c r="F270" s="4">
        <v>286</v>
      </c>
      <c r="G270" s="4" t="s">
        <v>12625</v>
      </c>
      <c r="H270" s="4" t="s">
        <v>11828</v>
      </c>
      <c r="I270" s="4" t="s">
        <v>14</v>
      </c>
      <c r="J270" s="4" t="s">
        <v>476</v>
      </c>
      <c r="K270" s="4">
        <v>116.7</v>
      </c>
      <c r="L270" s="4" t="s">
        <v>27</v>
      </c>
      <c r="M270" s="4">
        <v>0</v>
      </c>
      <c r="N270" s="4">
        <v>0</v>
      </c>
      <c r="O270" s="4">
        <v>0</v>
      </c>
      <c r="P270" s="4">
        <v>0</v>
      </c>
      <c r="Q270" s="4">
        <v>0</v>
      </c>
      <c r="R270" s="4">
        <v>0</v>
      </c>
      <c r="S270" s="16">
        <v>0</v>
      </c>
      <c r="T270" s="16">
        <v>0</v>
      </c>
      <c r="U270" s="16"/>
      <c r="V270" s="16"/>
      <c r="W270" s="16"/>
      <c r="X270" s="16"/>
      <c r="Y270" s="16"/>
      <c r="Z270" s="16"/>
      <c r="AA270" s="16"/>
      <c r="AB270" s="28" t="str">
        <f>[1]UK!B$580</f>
        <v>1.(c)</v>
      </c>
      <c r="AC270" s="31" t="str">
        <f>[1]UK!C$580</f>
        <v>STABLEWOOD POWER VENTURES (HOLDINGS) LIMITED</v>
      </c>
      <c r="AD270" s="31" t="str">
        <f>[1]UK!D$580</f>
        <v>Rolls Royce Power Ventures, Heartlands OCGT Power Station</v>
      </c>
      <c r="AE270" s="31">
        <f>[1]UK!E$580</f>
        <v>31569</v>
      </c>
      <c r="AF270" s="31" t="str">
        <f>[1]UK!F$580</f>
        <v>Dunlop Way</v>
      </c>
      <c r="AG270" s="31" t="str">
        <f>[1]UK!G$580</f>
        <v>--</v>
      </c>
      <c r="AH270" s="31" t="str">
        <f>[1]UK!H$580</f>
        <v>BIRMINGHAM</v>
      </c>
      <c r="AI270" s="31" t="str">
        <f>[1]UK!I$580</f>
        <v>B24 9FP</v>
      </c>
      <c r="AJ270" s="31">
        <f>[1]UK!J$580</f>
        <v>0</v>
      </c>
      <c r="AK270" s="31">
        <f>[1]UK!K$580</f>
        <v>0</v>
      </c>
      <c r="AL270" s="31">
        <f>[1]UK!L$580</f>
        <v>0</v>
      </c>
      <c r="AM270" s="31">
        <f>[1]UK!M$580</f>
        <v>0</v>
      </c>
      <c r="AN270" s="8" t="s">
        <v>809</v>
      </c>
    </row>
    <row r="271" spans="1:40" s="5" customFormat="1">
      <c r="A271" s="4" t="s">
        <v>9801</v>
      </c>
      <c r="B271" s="4">
        <v>2012</v>
      </c>
      <c r="C271" s="4" t="s">
        <v>12626</v>
      </c>
      <c r="D271" s="4" t="s">
        <v>12627</v>
      </c>
      <c r="E271" s="16" t="s">
        <v>3157</v>
      </c>
      <c r="F271" s="4">
        <v>400</v>
      </c>
      <c r="G271" s="4" t="s">
        <v>12628</v>
      </c>
      <c r="H271" s="4" t="s">
        <v>11828</v>
      </c>
      <c r="I271" s="4" t="s">
        <v>6</v>
      </c>
      <c r="J271" s="4" t="s">
        <v>470</v>
      </c>
      <c r="K271" s="4">
        <v>87.5</v>
      </c>
      <c r="L271" s="4" t="s">
        <v>8</v>
      </c>
      <c r="M271" s="4">
        <v>0</v>
      </c>
      <c r="N271" s="4">
        <v>0</v>
      </c>
      <c r="O271" s="4">
        <v>0</v>
      </c>
      <c r="P271" s="4">
        <v>192</v>
      </c>
      <c r="Q271" s="4">
        <v>0</v>
      </c>
      <c r="R271" s="4">
        <v>0</v>
      </c>
      <c r="S271" s="16">
        <v>3</v>
      </c>
      <c r="T271" s="16">
        <v>0</v>
      </c>
      <c r="U271" s="16"/>
      <c r="V271" s="16"/>
      <c r="W271" s="16"/>
      <c r="X271" s="16"/>
      <c r="Y271" s="16"/>
      <c r="Z271" s="16"/>
      <c r="AA271" s="16"/>
      <c r="AB271" s="28" t="str">
        <f>[1]UK!B$562</f>
        <v>9.(c)</v>
      </c>
      <c r="AC271" s="31" t="str">
        <f>[1]UK!C$562</f>
        <v>TATA Motors</v>
      </c>
      <c r="AD271" s="31" t="str">
        <f>[1]UK!D$562</f>
        <v>Jaguar Cars Ltd</v>
      </c>
      <c r="AE271" s="31">
        <f>[1]UK!E$562</f>
        <v>190817</v>
      </c>
      <c r="AF271" s="31" t="str">
        <f>[1]UK!F$562</f>
        <v>Chester Road, Castle Vale</v>
      </c>
      <c r="AG271" s="31" t="str">
        <f>[1]UK!G$562</f>
        <v>--</v>
      </c>
      <c r="AH271" s="31" t="str">
        <f>[1]UK!H$562</f>
        <v>Birmingham</v>
      </c>
      <c r="AI271" s="31" t="str">
        <f>[1]UK!I$562</f>
        <v>B35 7RA</v>
      </c>
      <c r="AJ271" s="31">
        <f>[1]UK!J$562</f>
        <v>0</v>
      </c>
      <c r="AK271" s="31">
        <f>[1]UK!K$562</f>
        <v>0</v>
      </c>
      <c r="AL271" s="31">
        <f>[1]UK!L$562</f>
        <v>0</v>
      </c>
      <c r="AM271" s="31">
        <f>[1]UK!M$562</f>
        <v>0</v>
      </c>
      <c r="AN271" s="8" t="s">
        <v>809</v>
      </c>
    </row>
    <row r="272" spans="1:40">
      <c r="A272" s="1" t="s">
        <v>9801</v>
      </c>
      <c r="B272" s="1">
        <v>2012</v>
      </c>
      <c r="C272" s="1" t="s">
        <v>12629</v>
      </c>
      <c r="D272" s="1" t="s">
        <v>12630</v>
      </c>
      <c r="E272" s="3" t="s">
        <v>3161</v>
      </c>
      <c r="F272" s="1">
        <v>401</v>
      </c>
      <c r="G272" s="1" t="s">
        <v>12631</v>
      </c>
      <c r="H272" s="1" t="s">
        <v>11926</v>
      </c>
      <c r="I272" s="1" t="s">
        <v>34</v>
      </c>
      <c r="J272" s="1" t="s">
        <v>476</v>
      </c>
      <c r="K272" s="1">
        <v>700</v>
      </c>
      <c r="L272" s="1" t="s">
        <v>27</v>
      </c>
      <c r="M272" s="1">
        <v>0</v>
      </c>
      <c r="N272" s="1">
        <v>0</v>
      </c>
      <c r="O272" s="1">
        <v>0</v>
      </c>
      <c r="P272" s="1">
        <v>10431.1304</v>
      </c>
      <c r="Q272" s="1">
        <v>0</v>
      </c>
      <c r="R272" s="1">
        <v>3.6869000000000001</v>
      </c>
      <c r="S272" s="3">
        <v>167</v>
      </c>
      <c r="T272" s="3">
        <v>8.8778000000000006</v>
      </c>
      <c r="U272" s="3"/>
      <c r="V272" s="3"/>
      <c r="W272" s="3"/>
      <c r="X272" s="3"/>
      <c r="Y272" s="3"/>
      <c r="Z272" s="3"/>
      <c r="AA272" s="3"/>
    </row>
    <row r="273" spans="1:40">
      <c r="A273" s="1" t="s">
        <v>9801</v>
      </c>
      <c r="B273" s="1">
        <v>2012</v>
      </c>
      <c r="C273" s="1" t="s">
        <v>12632</v>
      </c>
      <c r="D273" s="1" t="s">
        <v>12633</v>
      </c>
      <c r="E273" s="3" t="s">
        <v>3166</v>
      </c>
      <c r="F273" s="1">
        <v>402</v>
      </c>
      <c r="G273" s="1" t="s">
        <v>12634</v>
      </c>
      <c r="H273" s="1" t="s">
        <v>11926</v>
      </c>
      <c r="I273" s="1" t="s">
        <v>34</v>
      </c>
      <c r="J273" s="1" t="s">
        <v>476</v>
      </c>
      <c r="K273" s="1">
        <v>700</v>
      </c>
      <c r="L273" s="1" t="s">
        <v>27</v>
      </c>
      <c r="M273" s="1">
        <v>0</v>
      </c>
      <c r="N273" s="1">
        <v>0</v>
      </c>
      <c r="O273" s="1">
        <v>0</v>
      </c>
      <c r="P273" s="1">
        <v>5481.3631999999998</v>
      </c>
      <c r="Q273" s="1">
        <v>0</v>
      </c>
      <c r="R273" s="1">
        <v>2.5602</v>
      </c>
      <c r="S273" s="3">
        <v>118</v>
      </c>
      <c r="T273" s="3">
        <v>4.5679999999999996</v>
      </c>
      <c r="U273" s="3"/>
      <c r="V273" s="3"/>
      <c r="W273" s="3"/>
      <c r="X273" s="3"/>
      <c r="Y273" s="3"/>
      <c r="Z273" s="3"/>
      <c r="AA273" s="3"/>
    </row>
    <row r="274" spans="1:40">
      <c r="A274" s="1" t="s">
        <v>9801</v>
      </c>
      <c r="B274" s="1">
        <v>2012</v>
      </c>
      <c r="C274" s="1" t="s">
        <v>12635</v>
      </c>
      <c r="D274" s="1" t="s">
        <v>12636</v>
      </c>
      <c r="E274" s="3" t="s">
        <v>3170</v>
      </c>
      <c r="F274" s="1">
        <v>403</v>
      </c>
      <c r="G274" s="1" t="s">
        <v>12637</v>
      </c>
      <c r="H274" s="1" t="s">
        <v>11828</v>
      </c>
      <c r="I274" s="1" t="s">
        <v>34</v>
      </c>
      <c r="J274" s="1"/>
      <c r="K274" s="1">
        <v>973</v>
      </c>
      <c r="L274" s="1" t="s">
        <v>8</v>
      </c>
      <c r="M274" s="1">
        <v>0</v>
      </c>
      <c r="N274" s="1">
        <v>0</v>
      </c>
      <c r="O274" s="1">
        <v>0</v>
      </c>
      <c r="P274" s="1">
        <v>0</v>
      </c>
      <c r="Q274" s="1">
        <v>0</v>
      </c>
      <c r="R274" s="1">
        <v>0</v>
      </c>
      <c r="S274" s="3">
        <v>0</v>
      </c>
      <c r="T274" s="3">
        <v>0</v>
      </c>
      <c r="U274" s="3"/>
      <c r="V274" s="3"/>
      <c r="W274" s="3"/>
      <c r="X274" s="3"/>
      <c r="Y274" s="3"/>
      <c r="Z274" s="3"/>
      <c r="AA274" s="3"/>
    </row>
    <row r="275" spans="1:40">
      <c r="A275" s="1" t="s">
        <v>9801</v>
      </c>
      <c r="B275" s="1">
        <v>2012</v>
      </c>
      <c r="C275" s="1" t="s">
        <v>12638</v>
      </c>
      <c r="D275" s="1" t="s">
        <v>12639</v>
      </c>
      <c r="E275" s="3" t="s">
        <v>3174</v>
      </c>
      <c r="F275" s="1">
        <v>404</v>
      </c>
      <c r="G275" s="1" t="s">
        <v>12640</v>
      </c>
      <c r="H275" s="1" t="s">
        <v>11828</v>
      </c>
      <c r="I275" s="1" t="s">
        <v>34</v>
      </c>
      <c r="J275" s="1" t="s">
        <v>470</v>
      </c>
      <c r="K275" s="1"/>
      <c r="L275" s="1" t="s">
        <v>8</v>
      </c>
      <c r="M275" s="1">
        <v>15</v>
      </c>
      <c r="N275" s="1">
        <v>22780</v>
      </c>
      <c r="O275" s="1">
        <v>88</v>
      </c>
      <c r="P275" s="1">
        <v>0</v>
      </c>
      <c r="Q275" s="1">
        <v>0</v>
      </c>
      <c r="R275" s="1">
        <v>9388</v>
      </c>
      <c r="S275" s="3">
        <v>4703</v>
      </c>
      <c r="T275" s="3">
        <v>499</v>
      </c>
      <c r="U275" s="3"/>
      <c r="V275" s="3"/>
      <c r="W275" s="3"/>
      <c r="X275" s="3"/>
      <c r="Y275" s="3"/>
      <c r="Z275" s="3"/>
      <c r="AA275" s="3"/>
    </row>
    <row r="276" spans="1:40">
      <c r="A276" s="1" t="s">
        <v>9801</v>
      </c>
      <c r="B276" s="1">
        <v>2012</v>
      </c>
      <c r="C276" s="1" t="s">
        <v>12641</v>
      </c>
      <c r="D276" s="1" t="s">
        <v>12642</v>
      </c>
      <c r="E276" s="3" t="s">
        <v>3178</v>
      </c>
      <c r="F276" s="1">
        <v>405</v>
      </c>
      <c r="G276" s="1" t="s">
        <v>12643</v>
      </c>
      <c r="H276" s="1" t="s">
        <v>11828</v>
      </c>
      <c r="I276" s="1" t="s">
        <v>34</v>
      </c>
      <c r="J276" s="1" t="s">
        <v>15</v>
      </c>
      <c r="K276" s="1">
        <v>75</v>
      </c>
      <c r="L276" s="1" t="s">
        <v>8</v>
      </c>
      <c r="M276" s="1">
        <v>0</v>
      </c>
      <c r="N276" s="1">
        <v>0</v>
      </c>
      <c r="O276" s="1">
        <v>0</v>
      </c>
      <c r="P276" s="1">
        <v>0</v>
      </c>
      <c r="Q276" s="1">
        <v>0</v>
      </c>
      <c r="R276" s="1">
        <v>0</v>
      </c>
      <c r="S276" s="3">
        <v>0</v>
      </c>
      <c r="T276" s="3">
        <v>0</v>
      </c>
      <c r="U276" s="3"/>
      <c r="V276" s="3"/>
      <c r="W276" s="3"/>
      <c r="X276" s="3"/>
      <c r="Y276" s="3"/>
      <c r="Z276" s="3"/>
      <c r="AA276" s="3"/>
    </row>
    <row r="277" spans="1:40" s="5" customFormat="1">
      <c r="A277" s="4" t="s">
        <v>9801</v>
      </c>
      <c r="B277" s="4">
        <v>2012</v>
      </c>
      <c r="C277" s="4" t="s">
        <v>12644</v>
      </c>
      <c r="D277" s="4" t="s">
        <v>12645</v>
      </c>
      <c r="E277" s="16" t="s">
        <v>3182</v>
      </c>
      <c r="F277" s="4">
        <v>406</v>
      </c>
      <c r="G277" s="4" t="s">
        <v>12646</v>
      </c>
      <c r="H277" s="4" t="s">
        <v>11828</v>
      </c>
      <c r="I277" s="4" t="s">
        <v>34</v>
      </c>
      <c r="J277" s="4" t="s">
        <v>15</v>
      </c>
      <c r="K277" s="4">
        <v>800</v>
      </c>
      <c r="L277" s="4" t="s">
        <v>27</v>
      </c>
      <c r="M277" s="4">
        <v>0</v>
      </c>
      <c r="N277" s="4">
        <v>0</v>
      </c>
      <c r="O277" s="4">
        <v>0</v>
      </c>
      <c r="P277" s="4">
        <v>0</v>
      </c>
      <c r="Q277" s="4">
        <v>0</v>
      </c>
      <c r="R277" s="4">
        <v>0</v>
      </c>
      <c r="S277" s="16">
        <v>0</v>
      </c>
      <c r="T277" s="16">
        <v>0</v>
      </c>
      <c r="U277" s="16"/>
      <c r="V277" s="16"/>
      <c r="W277" s="16"/>
      <c r="X277" s="16"/>
      <c r="Y277" s="16"/>
      <c r="Z277" s="16"/>
      <c r="AA277" s="16"/>
      <c r="AB277" s="28" t="str">
        <f>[1]UK!B$1699</f>
        <v>5.(a)</v>
      </c>
      <c r="AC277" s="31" t="str">
        <f>[1]UK!C$1699</f>
        <v>NATIONAL GRID PLC</v>
      </c>
      <c r="AD277" s="31" t="str">
        <f>[1]UK!D$1699</f>
        <v>Thorpe Marsh Oil Management Unit</v>
      </c>
      <c r="AE277" s="31">
        <f>[1]UK!E$1699</f>
        <v>31748</v>
      </c>
      <c r="AF277" s="31" t="str">
        <f>[1]UK!F$1699</f>
        <v>Thorpe Bank, Barnby Dun</v>
      </c>
      <c r="AG277" s="31" t="str">
        <f>[1]UK!G$1699</f>
        <v>--</v>
      </c>
      <c r="AH277" s="31" t="str">
        <f>[1]UK!H$1699</f>
        <v>DONCASTER</v>
      </c>
      <c r="AI277" s="31" t="str">
        <f>[1]UK!I$1699</f>
        <v>DN3 1ET</v>
      </c>
      <c r="AJ277" s="31">
        <f>[1]UK!J$1699</f>
        <v>0</v>
      </c>
      <c r="AK277" s="31">
        <f>[1]UK!K$1699</f>
        <v>0</v>
      </c>
      <c r="AL277" s="31">
        <f>[1]UK!L$1699</f>
        <v>0</v>
      </c>
      <c r="AM277" s="31">
        <f>[1]UK!M$1699</f>
        <v>0</v>
      </c>
      <c r="AN277" s="8" t="s">
        <v>809</v>
      </c>
    </row>
    <row r="278" spans="1:40" s="5" customFormat="1">
      <c r="A278" s="4" t="s">
        <v>9801</v>
      </c>
      <c r="B278" s="4">
        <v>2012</v>
      </c>
      <c r="C278" s="4" t="s">
        <v>12647</v>
      </c>
      <c r="D278" s="4" t="s">
        <v>12648</v>
      </c>
      <c r="E278" s="16" t="s">
        <v>3186</v>
      </c>
      <c r="F278" s="4">
        <v>407</v>
      </c>
      <c r="G278" s="4" t="s">
        <v>12649</v>
      </c>
      <c r="H278" s="4" t="s">
        <v>11828</v>
      </c>
      <c r="I278" s="4" t="s">
        <v>34</v>
      </c>
      <c r="J278" s="4" t="s">
        <v>15</v>
      </c>
      <c r="K278" s="4">
        <v>800</v>
      </c>
      <c r="L278" s="4" t="s">
        <v>27</v>
      </c>
      <c r="M278" s="4">
        <v>0</v>
      </c>
      <c r="N278" s="4">
        <v>0</v>
      </c>
      <c r="O278" s="4">
        <v>0</v>
      </c>
      <c r="P278" s="4">
        <v>0</v>
      </c>
      <c r="Q278" s="4">
        <v>0</v>
      </c>
      <c r="R278" s="4">
        <v>0</v>
      </c>
      <c r="S278" s="16">
        <v>0</v>
      </c>
      <c r="T278" s="16">
        <v>0</v>
      </c>
      <c r="U278" s="16"/>
      <c r="V278" s="16"/>
      <c r="W278" s="16"/>
      <c r="X278" s="16"/>
      <c r="Y278" s="16"/>
      <c r="Z278" s="16"/>
      <c r="AA278" s="16"/>
      <c r="AB278" s="28" t="str">
        <f>[1]UK!B$1699</f>
        <v>5.(a)</v>
      </c>
      <c r="AC278" s="31" t="str">
        <f>[1]UK!C$1699</f>
        <v>NATIONAL GRID PLC</v>
      </c>
      <c r="AD278" s="31" t="str">
        <f>[1]UK!D$1699</f>
        <v>Thorpe Marsh Oil Management Unit</v>
      </c>
      <c r="AE278" s="31">
        <f>[1]UK!E$1699</f>
        <v>31748</v>
      </c>
      <c r="AF278" s="31" t="str">
        <f>[1]UK!F$1699</f>
        <v>Thorpe Bank, Barnby Dun</v>
      </c>
      <c r="AG278" s="31" t="str">
        <f>[1]UK!G$1699</f>
        <v>--</v>
      </c>
      <c r="AH278" s="31" t="str">
        <f>[1]UK!H$1699</f>
        <v>DONCASTER</v>
      </c>
      <c r="AI278" s="31" t="str">
        <f>[1]UK!I$1699</f>
        <v>DN3 1ET</v>
      </c>
      <c r="AJ278" s="31">
        <f>[1]UK!J$1699</f>
        <v>0</v>
      </c>
      <c r="AK278" s="31">
        <f>[1]UK!K$1699</f>
        <v>0</v>
      </c>
      <c r="AL278" s="31">
        <f>[1]UK!L$1699</f>
        <v>0</v>
      </c>
      <c r="AM278" s="31">
        <f>[1]UK!M$1699</f>
        <v>0</v>
      </c>
      <c r="AN278" s="8" t="s">
        <v>809</v>
      </c>
    </row>
    <row r="279" spans="1:40" s="5" customFormat="1">
      <c r="A279" s="4" t="s">
        <v>9801</v>
      </c>
      <c r="B279" s="4">
        <v>2012</v>
      </c>
      <c r="C279" s="4" t="s">
        <v>12650</v>
      </c>
      <c r="D279" s="4" t="s">
        <v>12651</v>
      </c>
      <c r="E279" s="16" t="s">
        <v>3191</v>
      </c>
      <c r="F279" s="4">
        <v>408</v>
      </c>
      <c r="G279" s="4" t="s">
        <v>12652</v>
      </c>
      <c r="H279" s="4" t="s">
        <v>11828</v>
      </c>
      <c r="I279" s="4" t="s">
        <v>34</v>
      </c>
      <c r="J279" s="4" t="s">
        <v>15</v>
      </c>
      <c r="K279" s="4">
        <v>230</v>
      </c>
      <c r="L279" s="4" t="s">
        <v>27</v>
      </c>
      <c r="M279" s="4">
        <v>0</v>
      </c>
      <c r="N279" s="4">
        <v>0</v>
      </c>
      <c r="O279" s="4">
        <v>0</v>
      </c>
      <c r="P279" s="4">
        <v>0</v>
      </c>
      <c r="Q279" s="4">
        <v>0</v>
      </c>
      <c r="R279" s="4">
        <v>0</v>
      </c>
      <c r="S279" s="16">
        <v>0</v>
      </c>
      <c r="T279" s="16">
        <v>0</v>
      </c>
      <c r="U279" s="16"/>
      <c r="V279" s="16"/>
      <c r="W279" s="16"/>
      <c r="X279" s="16"/>
      <c r="Y279" s="16"/>
      <c r="Z279" s="16"/>
      <c r="AA279" s="16"/>
      <c r="AB279" s="28" t="str">
        <f>[1]UK!B$1699</f>
        <v>5.(a)</v>
      </c>
      <c r="AC279" s="31" t="str">
        <f>[1]UK!C$1699</f>
        <v>NATIONAL GRID PLC</v>
      </c>
      <c r="AD279" s="31" t="str">
        <f>[1]UK!D$1699</f>
        <v>Thorpe Marsh Oil Management Unit</v>
      </c>
      <c r="AE279" s="31">
        <f>[1]UK!E$1699</f>
        <v>31748</v>
      </c>
      <c r="AF279" s="31" t="str">
        <f>[1]UK!F$1699</f>
        <v>Thorpe Bank, Barnby Dun</v>
      </c>
      <c r="AG279" s="31" t="str">
        <f>[1]UK!G$1699</f>
        <v>--</v>
      </c>
      <c r="AH279" s="31" t="str">
        <f>[1]UK!H$1699</f>
        <v>DONCASTER</v>
      </c>
      <c r="AI279" s="31" t="str">
        <f>[1]UK!I$1699</f>
        <v>DN3 1ET</v>
      </c>
      <c r="AJ279" s="31">
        <f>[1]UK!J$1699</f>
        <v>0</v>
      </c>
      <c r="AK279" s="31">
        <f>[1]UK!K$1699</f>
        <v>0</v>
      </c>
      <c r="AL279" s="31">
        <f>[1]UK!L$1699</f>
        <v>0</v>
      </c>
      <c r="AM279" s="31">
        <f>[1]UK!M$1699</f>
        <v>0</v>
      </c>
      <c r="AN279" s="8" t="s">
        <v>809</v>
      </c>
    </row>
    <row r="280" spans="1:40" s="5" customFormat="1">
      <c r="A280" s="4" t="s">
        <v>9801</v>
      </c>
      <c r="B280" s="4">
        <v>2012</v>
      </c>
      <c r="C280" s="4" t="s">
        <v>12653</v>
      </c>
      <c r="D280" s="4" t="s">
        <v>12654</v>
      </c>
      <c r="E280" s="16" t="s">
        <v>3196</v>
      </c>
      <c r="F280" s="4">
        <v>409</v>
      </c>
      <c r="G280" s="4" t="s">
        <v>12655</v>
      </c>
      <c r="H280" s="4" t="s">
        <v>11828</v>
      </c>
      <c r="I280" s="4" t="s">
        <v>34</v>
      </c>
      <c r="J280" s="4" t="s">
        <v>476</v>
      </c>
      <c r="K280" s="4">
        <v>750</v>
      </c>
      <c r="L280" s="4" t="s">
        <v>27</v>
      </c>
      <c r="M280" s="4">
        <v>0</v>
      </c>
      <c r="N280" s="4">
        <v>0</v>
      </c>
      <c r="O280" s="4">
        <v>0</v>
      </c>
      <c r="P280" s="4">
        <v>13947</v>
      </c>
      <c r="Q280" s="4">
        <v>0</v>
      </c>
      <c r="R280" s="4">
        <v>8</v>
      </c>
      <c r="S280" s="16">
        <v>249</v>
      </c>
      <c r="T280" s="16">
        <v>13</v>
      </c>
      <c r="U280" s="16"/>
      <c r="V280" s="16"/>
      <c r="W280" s="16"/>
      <c r="X280" s="16"/>
      <c r="Y280" s="16"/>
      <c r="Z280" s="16"/>
      <c r="AA280" s="16"/>
      <c r="AB280" s="28" t="str">
        <f>[1]UK!B$3664</f>
        <v>1.(c)</v>
      </c>
      <c r="AC280" s="31" t="str">
        <f>[1]UK!C$3664</f>
        <v>RWE NPOWER HOLDINGS PLC</v>
      </c>
      <c r="AD280" s="31" t="str">
        <f>[1]UK!D$3664</f>
        <v>RWE Npower Plc, Staythorpe C Power Station</v>
      </c>
      <c r="AE280" s="31">
        <f>[1]UK!E$3664</f>
        <v>159837</v>
      </c>
      <c r="AF280" s="31" t="str">
        <f>[1]UK!F$3664</f>
        <v>Staythorpe</v>
      </c>
      <c r="AG280" s="31" t="str">
        <f>[1]UK!G$3664</f>
        <v>--</v>
      </c>
      <c r="AH280" s="31" t="str">
        <f>[1]UK!H$3664</f>
        <v>Newark</v>
      </c>
      <c r="AI280" s="31" t="str">
        <f>[1]UK!I$3664</f>
        <v>NG23 5PA</v>
      </c>
      <c r="AJ280" s="31">
        <f>[1]UK!J$3664</f>
        <v>939</v>
      </c>
      <c r="AK280" s="31">
        <f>[1]UK!K$3664</f>
        <v>0</v>
      </c>
      <c r="AL280" s="31">
        <f>[1]UK!L$3664</f>
        <v>0</v>
      </c>
      <c r="AM280" s="31">
        <f>[1]UK!M$3664</f>
        <v>2940</v>
      </c>
      <c r="AN280" s="8" t="s">
        <v>809</v>
      </c>
    </row>
    <row r="281" spans="1:40" s="5" customFormat="1">
      <c r="A281" s="4" t="s">
        <v>9801</v>
      </c>
      <c r="B281" s="4">
        <v>2012</v>
      </c>
      <c r="C281" s="4" t="s">
        <v>12656</v>
      </c>
      <c r="D281" s="4" t="s">
        <v>12657</v>
      </c>
      <c r="E281" s="16" t="s">
        <v>3201</v>
      </c>
      <c r="F281" s="4">
        <v>410</v>
      </c>
      <c r="G281" s="4" t="s">
        <v>12658</v>
      </c>
      <c r="H281" s="4" t="s">
        <v>11828</v>
      </c>
      <c r="I281" s="4" t="s">
        <v>34</v>
      </c>
      <c r="J281" s="4" t="s">
        <v>476</v>
      </c>
      <c r="K281" s="4">
        <v>750</v>
      </c>
      <c r="L281" s="4" t="s">
        <v>27</v>
      </c>
      <c r="M281" s="4">
        <v>0</v>
      </c>
      <c r="N281" s="4">
        <v>0</v>
      </c>
      <c r="O281" s="4">
        <v>0</v>
      </c>
      <c r="P281" s="4">
        <v>12803</v>
      </c>
      <c r="Q281" s="4">
        <v>0</v>
      </c>
      <c r="R281" s="4">
        <v>1</v>
      </c>
      <c r="S281" s="16">
        <v>256</v>
      </c>
      <c r="T281" s="16">
        <v>12</v>
      </c>
      <c r="U281" s="16"/>
      <c r="V281" s="16"/>
      <c r="W281" s="16"/>
      <c r="X281" s="16"/>
      <c r="Y281" s="16"/>
      <c r="Z281" s="16"/>
      <c r="AA281" s="16"/>
      <c r="AB281" s="28" t="str">
        <f>[1]UK!B$3664</f>
        <v>1.(c)</v>
      </c>
      <c r="AC281" s="31" t="str">
        <f>[1]UK!C$3664</f>
        <v>RWE NPOWER HOLDINGS PLC</v>
      </c>
      <c r="AD281" s="31" t="str">
        <f>[1]UK!D$3664</f>
        <v>RWE Npower Plc, Staythorpe C Power Station</v>
      </c>
      <c r="AE281" s="31">
        <f>[1]UK!E$3664</f>
        <v>159837</v>
      </c>
      <c r="AF281" s="31" t="str">
        <f>[1]UK!F$3664</f>
        <v>Staythorpe</v>
      </c>
      <c r="AG281" s="31" t="str">
        <f>[1]UK!G$3664</f>
        <v>--</v>
      </c>
      <c r="AH281" s="31" t="str">
        <f>[1]UK!H$3664</f>
        <v>Newark</v>
      </c>
      <c r="AI281" s="31" t="str">
        <f>[1]UK!I$3664</f>
        <v>NG23 5PA</v>
      </c>
      <c r="AJ281" s="31">
        <f>[1]UK!J$3664</f>
        <v>939</v>
      </c>
      <c r="AK281" s="31">
        <f>[1]UK!K$3664</f>
        <v>0</v>
      </c>
      <c r="AL281" s="31">
        <f>[1]UK!L$3664</f>
        <v>0</v>
      </c>
      <c r="AM281" s="31">
        <f>[1]UK!M$3664</f>
        <v>2940</v>
      </c>
      <c r="AN281" s="8" t="s">
        <v>809</v>
      </c>
    </row>
    <row r="282" spans="1:40" s="5" customFormat="1">
      <c r="A282" s="4" t="s">
        <v>9801</v>
      </c>
      <c r="B282" s="4">
        <v>2012</v>
      </c>
      <c r="C282" s="4" t="s">
        <v>12659</v>
      </c>
      <c r="D282" s="4" t="s">
        <v>12660</v>
      </c>
      <c r="E282" s="16" t="s">
        <v>3205</v>
      </c>
      <c r="F282" s="4">
        <v>411</v>
      </c>
      <c r="G282" s="4" t="s">
        <v>12661</v>
      </c>
      <c r="H282" s="4" t="s">
        <v>11828</v>
      </c>
      <c r="I282" s="4" t="s">
        <v>34</v>
      </c>
      <c r="J282" s="4" t="s">
        <v>476</v>
      </c>
      <c r="K282" s="4">
        <v>750</v>
      </c>
      <c r="L282" s="4" t="s">
        <v>27</v>
      </c>
      <c r="M282" s="4">
        <v>0</v>
      </c>
      <c r="N282" s="4">
        <v>0</v>
      </c>
      <c r="O282" s="4">
        <v>0</v>
      </c>
      <c r="P282" s="4">
        <v>12480</v>
      </c>
      <c r="Q282" s="4">
        <v>0</v>
      </c>
      <c r="R282" s="4">
        <v>1</v>
      </c>
      <c r="S282" s="16">
        <v>195</v>
      </c>
      <c r="T282" s="16">
        <v>11</v>
      </c>
      <c r="U282" s="16"/>
      <c r="V282" s="16"/>
      <c r="W282" s="16"/>
      <c r="X282" s="16"/>
      <c r="Y282" s="16"/>
      <c r="Z282" s="16"/>
      <c r="AA282" s="16"/>
      <c r="AB282" s="28" t="str">
        <f>[1]UK!B$3664</f>
        <v>1.(c)</v>
      </c>
      <c r="AC282" s="31" t="str">
        <f>[1]UK!C$3664</f>
        <v>RWE NPOWER HOLDINGS PLC</v>
      </c>
      <c r="AD282" s="31" t="str">
        <f>[1]UK!D$3664</f>
        <v>RWE Npower Plc, Staythorpe C Power Station</v>
      </c>
      <c r="AE282" s="31">
        <f>[1]UK!E$3664</f>
        <v>159837</v>
      </c>
      <c r="AF282" s="31" t="str">
        <f>[1]UK!F$3664</f>
        <v>Staythorpe</v>
      </c>
      <c r="AG282" s="31" t="str">
        <f>[1]UK!G$3664</f>
        <v>--</v>
      </c>
      <c r="AH282" s="31" t="str">
        <f>[1]UK!H$3664</f>
        <v>Newark</v>
      </c>
      <c r="AI282" s="31" t="str">
        <f>[1]UK!I$3664</f>
        <v>NG23 5PA</v>
      </c>
      <c r="AJ282" s="31">
        <f>[1]UK!J$3664</f>
        <v>939</v>
      </c>
      <c r="AK282" s="31">
        <f>[1]UK!K$3664</f>
        <v>0</v>
      </c>
      <c r="AL282" s="31">
        <f>[1]UK!L$3664</f>
        <v>0</v>
      </c>
      <c r="AM282" s="31">
        <f>[1]UK!M$3664</f>
        <v>2940</v>
      </c>
      <c r="AN282" s="8" t="s">
        <v>809</v>
      </c>
    </row>
    <row r="283" spans="1:40" s="5" customFormat="1">
      <c r="A283" s="4" t="s">
        <v>9801</v>
      </c>
      <c r="B283" s="4">
        <v>2012</v>
      </c>
      <c r="C283" s="4" t="s">
        <v>12662</v>
      </c>
      <c r="D283" s="4" t="s">
        <v>12663</v>
      </c>
      <c r="E283" s="16" t="s">
        <v>3209</v>
      </c>
      <c r="F283" s="4">
        <v>412</v>
      </c>
      <c r="G283" s="4" t="s">
        <v>12664</v>
      </c>
      <c r="H283" s="4" t="s">
        <v>11828</v>
      </c>
      <c r="I283" s="4" t="s">
        <v>34</v>
      </c>
      <c r="J283" s="4" t="s">
        <v>476</v>
      </c>
      <c r="K283" s="4">
        <v>750</v>
      </c>
      <c r="L283" s="4" t="s">
        <v>27</v>
      </c>
      <c r="M283" s="4">
        <v>0</v>
      </c>
      <c r="N283" s="4">
        <v>0</v>
      </c>
      <c r="O283" s="4">
        <v>0</v>
      </c>
      <c r="P283" s="4">
        <v>12132</v>
      </c>
      <c r="Q283" s="4">
        <v>0</v>
      </c>
      <c r="R283" s="4">
        <v>1</v>
      </c>
      <c r="S283" s="16">
        <v>238</v>
      </c>
      <c r="T283" s="16">
        <v>11</v>
      </c>
      <c r="U283" s="16"/>
      <c r="V283" s="16"/>
      <c r="W283" s="16"/>
      <c r="X283" s="16"/>
      <c r="Y283" s="16"/>
      <c r="Z283" s="16"/>
      <c r="AA283" s="16"/>
      <c r="AB283" s="28" t="str">
        <f>[1]UK!B$3664</f>
        <v>1.(c)</v>
      </c>
      <c r="AC283" s="31" t="str">
        <f>[1]UK!C$3664</f>
        <v>RWE NPOWER HOLDINGS PLC</v>
      </c>
      <c r="AD283" s="31" t="str">
        <f>[1]UK!D$3664</f>
        <v>RWE Npower Plc, Staythorpe C Power Station</v>
      </c>
      <c r="AE283" s="31">
        <f>[1]UK!E$3664</f>
        <v>159837</v>
      </c>
      <c r="AF283" s="31" t="str">
        <f>[1]UK!F$3664</f>
        <v>Staythorpe</v>
      </c>
      <c r="AG283" s="31" t="str">
        <f>[1]UK!G$3664</f>
        <v>--</v>
      </c>
      <c r="AH283" s="31" t="str">
        <f>[1]UK!H$3664</f>
        <v>Newark</v>
      </c>
      <c r="AI283" s="31" t="str">
        <f>[1]UK!I$3664</f>
        <v>NG23 5PA</v>
      </c>
      <c r="AJ283" s="31">
        <f>[1]UK!J$3664</f>
        <v>939</v>
      </c>
      <c r="AK283" s="31">
        <f>[1]UK!K$3664</f>
        <v>0</v>
      </c>
      <c r="AL283" s="31">
        <f>[1]UK!L$3664</f>
        <v>0</v>
      </c>
      <c r="AM283" s="31">
        <f>[1]UK!M$3664</f>
        <v>2940</v>
      </c>
      <c r="AN283" s="8" t="s">
        <v>809</v>
      </c>
    </row>
    <row r="284" spans="1:40" s="5" customFormat="1">
      <c r="A284" s="4" t="s">
        <v>9801</v>
      </c>
      <c r="B284" s="4">
        <v>2012</v>
      </c>
      <c r="C284" s="4" t="s">
        <v>12665</v>
      </c>
      <c r="D284" s="4" t="s">
        <v>12666</v>
      </c>
      <c r="E284" s="16" t="s">
        <v>3213</v>
      </c>
      <c r="F284" s="4">
        <v>413</v>
      </c>
      <c r="G284" s="4" t="s">
        <v>12667</v>
      </c>
      <c r="H284" s="4" t="s">
        <v>11828</v>
      </c>
      <c r="I284" s="4" t="s">
        <v>14</v>
      </c>
      <c r="J284" s="4" t="s">
        <v>476</v>
      </c>
      <c r="K284" s="4">
        <v>640</v>
      </c>
      <c r="L284" s="4" t="s">
        <v>27</v>
      </c>
      <c r="M284" s="4">
        <v>0</v>
      </c>
      <c r="N284" s="4">
        <v>0</v>
      </c>
      <c r="O284" s="4">
        <v>0</v>
      </c>
      <c r="P284" s="4">
        <v>1593</v>
      </c>
      <c r="Q284" s="4">
        <v>0</v>
      </c>
      <c r="R284" s="4">
        <v>0.03</v>
      </c>
      <c r="S284" s="16">
        <v>29.92</v>
      </c>
      <c r="T284" s="16">
        <v>1.27</v>
      </c>
      <c r="U284" s="16"/>
      <c r="V284" s="16"/>
      <c r="W284" s="16"/>
      <c r="X284" s="16"/>
      <c r="Y284" s="16"/>
      <c r="Z284" s="16"/>
      <c r="AA284" s="16"/>
      <c r="AB284" s="28" t="str">
        <f>[1]UK!B$4554</f>
        <v>1.(c)</v>
      </c>
      <c r="AC284" s="31" t="str">
        <f>[1]UK!C$4554</f>
        <v>SCOTTISH AND SOUTHERN ENERGY PLC</v>
      </c>
      <c r="AD284" s="31" t="str">
        <f>[1]UK!D$4554</f>
        <v>Keadby Power Station</v>
      </c>
      <c r="AE284" s="31">
        <f>[1]UK!E$4554</f>
        <v>13153</v>
      </c>
      <c r="AF284" s="31" t="str">
        <f>[1]UK!F$4554</f>
        <v>Trentside, Scunthorpe</v>
      </c>
      <c r="AG284" s="31" t="str">
        <f>[1]UK!G$4554</f>
        <v>--</v>
      </c>
      <c r="AH284" s="31" t="str">
        <f>[1]UK!H$4554</f>
        <v>Scunthorpe</v>
      </c>
      <c r="AI284" s="31" t="str">
        <f>[1]UK!I$4554</f>
        <v>DN17 3EF</v>
      </c>
      <c r="AJ284" s="31">
        <f>[1]UK!J$4554</f>
        <v>0</v>
      </c>
      <c r="AK284" s="31">
        <f>[1]UK!K$4554</f>
        <v>0</v>
      </c>
      <c r="AL284" s="31">
        <f>[1]UK!L$4554</f>
        <v>0</v>
      </c>
      <c r="AM284" s="31">
        <f>[1]UK!M$4554</f>
        <v>156</v>
      </c>
      <c r="AN284" s="8" t="s">
        <v>809</v>
      </c>
    </row>
    <row r="285" spans="1:40" s="5" customFormat="1">
      <c r="A285" s="4" t="s">
        <v>9801</v>
      </c>
      <c r="B285" s="4">
        <v>2012</v>
      </c>
      <c r="C285" s="4" t="s">
        <v>12668</v>
      </c>
      <c r="D285" s="4" t="s">
        <v>12669</v>
      </c>
      <c r="E285" s="16" t="s">
        <v>3217</v>
      </c>
      <c r="F285" s="4">
        <v>414</v>
      </c>
      <c r="G285" s="4" t="s">
        <v>12670</v>
      </c>
      <c r="H285" s="4" t="s">
        <v>11828</v>
      </c>
      <c r="I285" s="4" t="s">
        <v>14</v>
      </c>
      <c r="J285" s="4" t="s">
        <v>476</v>
      </c>
      <c r="K285" s="4">
        <v>620</v>
      </c>
      <c r="L285" s="4" t="s">
        <v>27</v>
      </c>
      <c r="M285" s="4">
        <v>0</v>
      </c>
      <c r="N285" s="4">
        <v>0</v>
      </c>
      <c r="O285" s="4">
        <v>0</v>
      </c>
      <c r="P285" s="4">
        <v>1125</v>
      </c>
      <c r="Q285" s="4">
        <v>0</v>
      </c>
      <c r="R285" s="4">
        <v>0.03</v>
      </c>
      <c r="S285" s="16">
        <v>23.82</v>
      </c>
      <c r="T285" s="16">
        <v>0.9</v>
      </c>
      <c r="U285" s="16"/>
      <c r="V285" s="16"/>
      <c r="W285" s="16"/>
      <c r="X285" s="16"/>
      <c r="Y285" s="16"/>
      <c r="Z285" s="16"/>
      <c r="AA285" s="16"/>
      <c r="AB285" s="28" t="str">
        <f>[1]UK!B$4554</f>
        <v>1.(c)</v>
      </c>
      <c r="AC285" s="31" t="str">
        <f>[1]UK!C$4554</f>
        <v>SCOTTISH AND SOUTHERN ENERGY PLC</v>
      </c>
      <c r="AD285" s="31" t="str">
        <f>[1]UK!D$4554</f>
        <v>Keadby Power Station</v>
      </c>
      <c r="AE285" s="31">
        <f>[1]UK!E$4554</f>
        <v>13153</v>
      </c>
      <c r="AF285" s="31" t="str">
        <f>[1]UK!F$4554</f>
        <v>Trentside, Scunthorpe</v>
      </c>
      <c r="AG285" s="31" t="str">
        <f>[1]UK!G$4554</f>
        <v>--</v>
      </c>
      <c r="AH285" s="31" t="str">
        <f>[1]UK!H$4554</f>
        <v>Scunthorpe</v>
      </c>
      <c r="AI285" s="31" t="str">
        <f>[1]UK!I$4554</f>
        <v>DN17 3EF</v>
      </c>
      <c r="AJ285" s="31">
        <f>[1]UK!J$4554</f>
        <v>0</v>
      </c>
      <c r="AK285" s="31">
        <f>[1]UK!K$4554</f>
        <v>0</v>
      </c>
      <c r="AL285" s="31">
        <f>[1]UK!L$4554</f>
        <v>0</v>
      </c>
      <c r="AM285" s="31">
        <f>[1]UK!M$4554</f>
        <v>156</v>
      </c>
      <c r="AN285" s="8" t="s">
        <v>809</v>
      </c>
    </row>
    <row r="286" spans="1:40" s="5" customFormat="1">
      <c r="A286" s="4" t="s">
        <v>9801</v>
      </c>
      <c r="B286" s="4">
        <v>2012</v>
      </c>
      <c r="C286" s="4" t="s">
        <v>12671</v>
      </c>
      <c r="D286" s="4" t="s">
        <v>12672</v>
      </c>
      <c r="E286" s="16" t="s">
        <v>3221</v>
      </c>
      <c r="F286" s="4">
        <v>415</v>
      </c>
      <c r="G286" s="4" t="s">
        <v>12673</v>
      </c>
      <c r="H286" s="4" t="s">
        <v>11828</v>
      </c>
      <c r="I286" s="4" t="s">
        <v>14</v>
      </c>
      <c r="J286" s="4" t="s">
        <v>476</v>
      </c>
      <c r="K286" s="4">
        <v>75</v>
      </c>
      <c r="L286" s="4" t="s">
        <v>27</v>
      </c>
      <c r="M286" s="4">
        <v>0</v>
      </c>
      <c r="N286" s="4">
        <v>0</v>
      </c>
      <c r="O286" s="4">
        <v>0</v>
      </c>
      <c r="P286" s="4">
        <v>24</v>
      </c>
      <c r="Q286" s="4">
        <v>0</v>
      </c>
      <c r="R286" s="4">
        <v>0</v>
      </c>
      <c r="S286" s="16">
        <v>1.58</v>
      </c>
      <c r="T286" s="16">
        <v>0.02</v>
      </c>
      <c r="U286" s="16"/>
      <c r="V286" s="16"/>
      <c r="W286" s="16"/>
      <c r="X286" s="16"/>
      <c r="Y286" s="16"/>
      <c r="Z286" s="16"/>
      <c r="AA286" s="16"/>
      <c r="AB286" s="28" t="str">
        <f>[1]UK!B$4554</f>
        <v>1.(c)</v>
      </c>
      <c r="AC286" s="31" t="str">
        <f>[1]UK!C$4554</f>
        <v>SCOTTISH AND SOUTHERN ENERGY PLC</v>
      </c>
      <c r="AD286" s="31" t="str">
        <f>[1]UK!D$4554</f>
        <v>Keadby Power Station</v>
      </c>
      <c r="AE286" s="31">
        <f>[1]UK!E$4554</f>
        <v>13153</v>
      </c>
      <c r="AF286" s="31" t="str">
        <f>[1]UK!F$4554</f>
        <v>Trentside, Scunthorpe</v>
      </c>
      <c r="AG286" s="31" t="str">
        <f>[1]UK!G$4554</f>
        <v>--</v>
      </c>
      <c r="AH286" s="31" t="str">
        <f>[1]UK!H$4554</f>
        <v>Scunthorpe</v>
      </c>
      <c r="AI286" s="31" t="str">
        <f>[1]UK!I$4554</f>
        <v>DN17 3EF</v>
      </c>
      <c r="AJ286" s="31">
        <f>[1]UK!J$4554</f>
        <v>0</v>
      </c>
      <c r="AK286" s="31">
        <f>[1]UK!K$4554</f>
        <v>0</v>
      </c>
      <c r="AL286" s="31">
        <f>[1]UK!L$4554</f>
        <v>0</v>
      </c>
      <c r="AM286" s="31">
        <f>[1]UK!M$4554</f>
        <v>156</v>
      </c>
      <c r="AN286" s="8" t="s">
        <v>809</v>
      </c>
    </row>
    <row r="287" spans="1:40">
      <c r="A287" s="1" t="s">
        <v>9801</v>
      </c>
      <c r="B287" s="1">
        <v>2012</v>
      </c>
      <c r="C287" s="1" t="s">
        <v>12674</v>
      </c>
      <c r="D287" s="1" t="s">
        <v>12675</v>
      </c>
      <c r="E287" s="3" t="s">
        <v>3226</v>
      </c>
      <c r="F287" s="1">
        <v>416</v>
      </c>
      <c r="G287" s="1" t="s">
        <v>12676</v>
      </c>
      <c r="H287" s="1" t="s">
        <v>11828</v>
      </c>
      <c r="I287" s="1" t="s">
        <v>6</v>
      </c>
      <c r="J287" s="1" t="s">
        <v>476</v>
      </c>
      <c r="K287" s="1">
        <v>80</v>
      </c>
      <c r="L287" s="1" t="s">
        <v>27</v>
      </c>
      <c r="M287" s="1">
        <v>0</v>
      </c>
      <c r="N287" s="1">
        <v>0</v>
      </c>
      <c r="O287" s="1">
        <v>1</v>
      </c>
      <c r="P287" s="1">
        <v>0</v>
      </c>
      <c r="Q287" s="1">
        <v>0</v>
      </c>
      <c r="R287" s="1">
        <v>0</v>
      </c>
      <c r="S287" s="3">
        <v>0</v>
      </c>
      <c r="T287" s="3">
        <v>0</v>
      </c>
      <c r="U287" s="3"/>
      <c r="V287" s="3"/>
      <c r="W287" s="3"/>
      <c r="X287" s="3"/>
      <c r="Y287" s="3"/>
      <c r="Z287" s="3"/>
      <c r="AA287" s="3"/>
    </row>
    <row r="288" spans="1:40">
      <c r="A288" s="1" t="s">
        <v>9801</v>
      </c>
      <c r="B288" s="1">
        <v>2012</v>
      </c>
      <c r="C288" s="1" t="s">
        <v>12677</v>
      </c>
      <c r="D288" s="1" t="s">
        <v>12678</v>
      </c>
      <c r="E288" s="3" t="s">
        <v>3231</v>
      </c>
      <c r="F288" s="1">
        <v>417</v>
      </c>
      <c r="G288" s="1" t="s">
        <v>12679</v>
      </c>
      <c r="H288" s="1" t="s">
        <v>11828</v>
      </c>
      <c r="I288" s="1" t="s">
        <v>6</v>
      </c>
      <c r="J288" s="1" t="s">
        <v>470</v>
      </c>
      <c r="K288" s="1">
        <v>66</v>
      </c>
      <c r="L288" s="1" t="s">
        <v>8</v>
      </c>
      <c r="M288" s="1">
        <v>0</v>
      </c>
      <c r="N288" s="1">
        <v>0</v>
      </c>
      <c r="O288" s="1">
        <v>0</v>
      </c>
      <c r="P288" s="1">
        <v>76</v>
      </c>
      <c r="Q288" s="1">
        <v>0</v>
      </c>
      <c r="R288" s="1">
        <v>0</v>
      </c>
      <c r="S288" s="3">
        <v>41</v>
      </c>
      <c r="T288" s="3">
        <v>0</v>
      </c>
      <c r="U288" s="3"/>
      <c r="V288" s="3"/>
      <c r="W288" s="3"/>
      <c r="X288" s="3"/>
      <c r="Y288" s="3"/>
      <c r="Z288" s="3"/>
      <c r="AA288" s="3"/>
    </row>
    <row r="289" spans="1:40">
      <c r="A289" s="1" t="s">
        <v>9801</v>
      </c>
      <c r="B289" s="1">
        <v>2012</v>
      </c>
      <c r="C289" s="1" t="s">
        <v>12680</v>
      </c>
      <c r="D289" s="1" t="s">
        <v>12681</v>
      </c>
      <c r="E289" s="3" t="s">
        <v>3236</v>
      </c>
      <c r="F289" s="1">
        <v>418</v>
      </c>
      <c r="G289" s="1" t="s">
        <v>12682</v>
      </c>
      <c r="H289" s="1" t="s">
        <v>11828</v>
      </c>
      <c r="I289" s="1" t="s">
        <v>6</v>
      </c>
      <c r="J289" s="1" t="s">
        <v>11828</v>
      </c>
      <c r="K289" s="1">
        <v>110</v>
      </c>
      <c r="L289" s="1" t="s">
        <v>27</v>
      </c>
      <c r="M289" s="1">
        <v>0</v>
      </c>
      <c r="N289" s="1">
        <v>0</v>
      </c>
      <c r="O289" s="1">
        <v>0</v>
      </c>
      <c r="P289" s="1">
        <v>0</v>
      </c>
      <c r="Q289" s="1">
        <v>451</v>
      </c>
      <c r="R289" s="1">
        <v>18.690000000000001</v>
      </c>
      <c r="S289" s="3">
        <v>19.68</v>
      </c>
      <c r="T289" s="3">
        <v>0</v>
      </c>
      <c r="U289" s="3"/>
      <c r="V289" s="3"/>
      <c r="W289" s="3"/>
      <c r="X289" s="3"/>
      <c r="Y289" s="3"/>
      <c r="Z289" s="3"/>
      <c r="AA289" s="3"/>
    </row>
    <row r="290" spans="1:40" s="5" customFormat="1">
      <c r="A290" s="4" t="s">
        <v>9801</v>
      </c>
      <c r="B290" s="4">
        <v>2012</v>
      </c>
      <c r="C290" s="4" t="s">
        <v>12683</v>
      </c>
      <c r="D290" s="4" t="s">
        <v>12684</v>
      </c>
      <c r="E290" s="16" t="s">
        <v>3241</v>
      </c>
      <c r="F290" s="4">
        <v>419</v>
      </c>
      <c r="G290" s="4" t="s">
        <v>12685</v>
      </c>
      <c r="H290" s="4" t="s">
        <v>11828</v>
      </c>
      <c r="I290" s="4"/>
      <c r="J290" s="4"/>
      <c r="K290" s="4">
        <v>95</v>
      </c>
      <c r="L290" s="4" t="s">
        <v>27</v>
      </c>
      <c r="M290" s="4">
        <v>0</v>
      </c>
      <c r="N290" s="4">
        <v>0</v>
      </c>
      <c r="O290" s="4">
        <v>0</v>
      </c>
      <c r="P290" s="4">
        <v>2330.21</v>
      </c>
      <c r="Q290" s="4">
        <v>0</v>
      </c>
      <c r="R290" s="4">
        <v>2.266</v>
      </c>
      <c r="S290" s="16">
        <v>248.63300000000001</v>
      </c>
      <c r="T290" s="16">
        <v>0</v>
      </c>
      <c r="U290" s="16"/>
      <c r="V290" s="16"/>
      <c r="W290" s="16"/>
      <c r="X290" s="16"/>
      <c r="Y290" s="16"/>
      <c r="Z290" s="16"/>
      <c r="AA290" s="16"/>
      <c r="AB290" s="28" t="str">
        <f>[1]UK!B$4456</f>
        <v>5.(d)</v>
      </c>
      <c r="AC290" s="31" t="str">
        <f>[1]UK!C$4456</f>
        <v>INEOS GROUP LIMITED</v>
      </c>
      <c r="AD290" s="31" t="str">
        <f>[1]UK!D$4456</f>
        <v>INEOS CHLOR LTD, RANDLE LANDFILL SITE</v>
      </c>
      <c r="AE290" s="31">
        <f>[1]UK!E$4456</f>
        <v>128164</v>
      </c>
      <c r="AF290" s="31" t="str">
        <f>[1]UK!F$4456</f>
        <v>RANDLE LANDFILL SITE, RUNCORN</v>
      </c>
      <c r="AG290" s="31" t="str">
        <f>[1]UK!G$4456</f>
        <v>--</v>
      </c>
      <c r="AH290" s="31" t="str">
        <f>[1]UK!H$4456</f>
        <v>RUNCORN</v>
      </c>
      <c r="AI290" s="31" t="str">
        <f>[1]UK!I$4456</f>
        <v>WA7 4QF</v>
      </c>
      <c r="AJ290" s="31">
        <f>[1]UK!J$4456</f>
        <v>0</v>
      </c>
      <c r="AK290" s="31">
        <f>[1]UK!K$4456</f>
        <v>0</v>
      </c>
      <c r="AL290" s="31">
        <f>[1]UK!L$4456</f>
        <v>0</v>
      </c>
      <c r="AM290" s="31">
        <f>[1]UK!M$4456</f>
        <v>0</v>
      </c>
      <c r="AN290" s="8" t="s">
        <v>810</v>
      </c>
    </row>
    <row r="291" spans="1:40">
      <c r="A291" s="1" t="s">
        <v>9801</v>
      </c>
      <c r="B291" s="1">
        <v>2012</v>
      </c>
      <c r="C291" s="1" t="s">
        <v>12686</v>
      </c>
      <c r="D291" s="1" t="s">
        <v>12687</v>
      </c>
      <c r="E291" s="3" t="s">
        <v>3245</v>
      </c>
      <c r="F291" s="1">
        <v>420</v>
      </c>
      <c r="G291" s="1" t="s">
        <v>12688</v>
      </c>
      <c r="H291" s="1" t="s">
        <v>11828</v>
      </c>
      <c r="I291" s="1" t="s">
        <v>6</v>
      </c>
      <c r="J291" s="1"/>
      <c r="K291" s="1">
        <v>70.5</v>
      </c>
      <c r="L291" s="1"/>
      <c r="M291" s="1">
        <v>0</v>
      </c>
      <c r="N291" s="1">
        <v>0</v>
      </c>
      <c r="O291" s="1">
        <v>0</v>
      </c>
      <c r="P291" s="1">
        <v>1793.0709999999999</v>
      </c>
      <c r="Q291" s="1">
        <v>0</v>
      </c>
      <c r="R291" s="1">
        <v>1.1399999999999999</v>
      </c>
      <c r="S291" s="3">
        <v>63.87</v>
      </c>
      <c r="T291" s="3">
        <v>1.43</v>
      </c>
      <c r="U291" s="3"/>
      <c r="V291" s="3"/>
      <c r="W291" s="3"/>
      <c r="X291" s="3"/>
      <c r="Y291" s="3"/>
      <c r="Z291" s="3"/>
      <c r="AA291" s="3"/>
    </row>
    <row r="292" spans="1:40" s="5" customFormat="1">
      <c r="A292" s="4" t="s">
        <v>9801</v>
      </c>
      <c r="B292" s="4">
        <v>2012</v>
      </c>
      <c r="C292" s="4" t="s">
        <v>12689</v>
      </c>
      <c r="D292" s="4" t="s">
        <v>12690</v>
      </c>
      <c r="E292" s="16" t="s">
        <v>3250</v>
      </c>
      <c r="F292" s="4">
        <v>421</v>
      </c>
      <c r="G292" s="4" t="s">
        <v>12691</v>
      </c>
      <c r="H292" s="4" t="s">
        <v>11828</v>
      </c>
      <c r="I292" s="4" t="s">
        <v>6</v>
      </c>
      <c r="J292" s="4"/>
      <c r="K292" s="4">
        <v>137</v>
      </c>
      <c r="L292" s="4" t="s">
        <v>27</v>
      </c>
      <c r="M292" s="4">
        <v>0</v>
      </c>
      <c r="N292" s="4">
        <v>0</v>
      </c>
      <c r="O292" s="4">
        <v>0</v>
      </c>
      <c r="P292" s="4">
        <v>0</v>
      </c>
      <c r="Q292" s="4">
        <v>0</v>
      </c>
      <c r="R292" s="4">
        <v>0</v>
      </c>
      <c r="S292" s="16">
        <v>0</v>
      </c>
      <c r="T292" s="16">
        <v>0</v>
      </c>
      <c r="U292" s="16"/>
      <c r="V292" s="16"/>
      <c r="W292" s="16"/>
      <c r="X292" s="16"/>
      <c r="Y292" s="16"/>
      <c r="Z292" s="16"/>
      <c r="AA292" s="16"/>
      <c r="AB292" s="28" t="str">
        <f>[1]UK!B$4572</f>
        <v>4.(b)</v>
      </c>
      <c r="AC292" s="31" t="str">
        <f>[1]UK!C$4572</f>
        <v>BRITISH NUCLEAR FUELS LIMITED</v>
      </c>
      <c r="AD292" s="31" t="str">
        <f>[1]UK!D$4572</f>
        <v>British Nuclear Fuels Ltd , Sellafield Site</v>
      </c>
      <c r="AE292" s="31">
        <f>[1]UK!E$4572</f>
        <v>31630</v>
      </c>
      <c r="AF292" s="31" t="str">
        <f>[1]UK!F$4572</f>
        <v>SELLAFIELD WORKS, SEASCALE</v>
      </c>
      <c r="AG292" s="31" t="str">
        <f>[1]UK!G$4572</f>
        <v>--</v>
      </c>
      <c r="AH292" s="31" t="str">
        <f>[1]UK!H$4572</f>
        <v>SEASCALE</v>
      </c>
      <c r="AI292" s="31" t="str">
        <f>[1]UK!I$4572</f>
        <v>CA20 1PG</v>
      </c>
      <c r="AJ292" s="31">
        <f>[1]UK!J$4572</f>
        <v>326</v>
      </c>
      <c r="AK292" s="31">
        <f>[1]UK!K$4572</f>
        <v>0</v>
      </c>
      <c r="AL292" s="31">
        <f>[1]UK!L$4572</f>
        <v>0</v>
      </c>
      <c r="AM292" s="31">
        <f>[1]UK!M$4572</f>
        <v>324</v>
      </c>
      <c r="AN292" s="8" t="s">
        <v>809</v>
      </c>
    </row>
    <row r="293" spans="1:40" s="5" customFormat="1">
      <c r="A293" s="4" t="s">
        <v>9801</v>
      </c>
      <c r="B293" s="4">
        <v>2012</v>
      </c>
      <c r="C293" s="4" t="s">
        <v>12692</v>
      </c>
      <c r="D293" s="4" t="s">
        <v>12693</v>
      </c>
      <c r="E293" s="16" t="s">
        <v>3254</v>
      </c>
      <c r="F293" s="4">
        <v>422</v>
      </c>
      <c r="G293" s="4" t="s">
        <v>12694</v>
      </c>
      <c r="H293" s="4" t="s">
        <v>11828</v>
      </c>
      <c r="I293" s="4" t="s">
        <v>6</v>
      </c>
      <c r="J293" s="4"/>
      <c r="K293" s="4">
        <v>132</v>
      </c>
      <c r="L293" s="4" t="s">
        <v>27</v>
      </c>
      <c r="M293" s="4">
        <v>0</v>
      </c>
      <c r="N293" s="4">
        <v>0</v>
      </c>
      <c r="O293" s="4">
        <v>0</v>
      </c>
      <c r="P293" s="4">
        <v>2333.9905718609857</v>
      </c>
      <c r="Q293" s="4">
        <v>0</v>
      </c>
      <c r="R293" s="4">
        <v>1.1206222489826216</v>
      </c>
      <c r="S293" s="16">
        <v>137.43110703623313</v>
      </c>
      <c r="T293" s="16">
        <v>4.0328761430451276</v>
      </c>
      <c r="U293" s="16"/>
      <c r="V293" s="16"/>
      <c r="W293" s="16"/>
      <c r="X293" s="16"/>
      <c r="Y293" s="16"/>
      <c r="Z293" s="16"/>
      <c r="AA293" s="16"/>
      <c r="AB293" s="28" t="str">
        <f>[1]UK!B$4572</f>
        <v>4.(b)</v>
      </c>
      <c r="AC293" s="31" t="str">
        <f>[1]UK!C$4572</f>
        <v>BRITISH NUCLEAR FUELS LIMITED</v>
      </c>
      <c r="AD293" s="31" t="str">
        <f>[1]UK!D$4572</f>
        <v>British Nuclear Fuels Ltd , Sellafield Site</v>
      </c>
      <c r="AE293" s="31">
        <f>[1]UK!E$4572</f>
        <v>31630</v>
      </c>
      <c r="AF293" s="31" t="str">
        <f>[1]UK!F$4572</f>
        <v>SELLAFIELD WORKS, SEASCALE</v>
      </c>
      <c r="AG293" s="31" t="str">
        <f>[1]UK!G$4572</f>
        <v>--</v>
      </c>
      <c r="AH293" s="31" t="str">
        <f>[1]UK!H$4572</f>
        <v>SEASCALE</v>
      </c>
      <c r="AI293" s="31" t="str">
        <f>[1]UK!I$4572</f>
        <v>CA20 1PG</v>
      </c>
      <c r="AJ293" s="31">
        <f>[1]UK!J$4572</f>
        <v>326</v>
      </c>
      <c r="AK293" s="31">
        <f>[1]UK!K$4572</f>
        <v>0</v>
      </c>
      <c r="AL293" s="31">
        <f>[1]UK!L$4572</f>
        <v>0</v>
      </c>
      <c r="AM293" s="31">
        <f>[1]UK!M$4572</f>
        <v>324</v>
      </c>
      <c r="AN293" s="8" t="s">
        <v>809</v>
      </c>
    </row>
    <row r="294" spans="1:40" s="5" customFormat="1">
      <c r="A294" s="4" t="s">
        <v>9801</v>
      </c>
      <c r="B294" s="4">
        <v>2012</v>
      </c>
      <c r="C294" s="4" t="s">
        <v>12695</v>
      </c>
      <c r="D294" s="4" t="s">
        <v>12696</v>
      </c>
      <c r="E294" s="16" t="s">
        <v>3259</v>
      </c>
      <c r="F294" s="4">
        <v>423</v>
      </c>
      <c r="G294" s="4" t="s">
        <v>12697</v>
      </c>
      <c r="H294" s="4" t="s">
        <v>11828</v>
      </c>
      <c r="I294" s="4" t="s">
        <v>6</v>
      </c>
      <c r="J294" s="4"/>
      <c r="K294" s="4">
        <v>136</v>
      </c>
      <c r="L294" s="4" t="s">
        <v>27</v>
      </c>
      <c r="M294" s="4">
        <v>0</v>
      </c>
      <c r="N294" s="4">
        <v>0</v>
      </c>
      <c r="O294" s="4">
        <v>0</v>
      </c>
      <c r="P294" s="4">
        <v>2348.6652280433286</v>
      </c>
      <c r="Q294" s="4">
        <v>0</v>
      </c>
      <c r="R294" s="4">
        <v>1.1328545248753195</v>
      </c>
      <c r="S294" s="16">
        <v>118.28188289058342</v>
      </c>
      <c r="T294" s="16">
        <v>4.0588884434313508</v>
      </c>
      <c r="U294" s="16"/>
      <c r="V294" s="16"/>
      <c r="W294" s="16"/>
      <c r="X294" s="16"/>
      <c r="Y294" s="16"/>
      <c r="Z294" s="16"/>
      <c r="AA294" s="16"/>
      <c r="AB294" s="28" t="str">
        <f>[1]UK!B$4572</f>
        <v>4.(b)</v>
      </c>
      <c r="AC294" s="31" t="str">
        <f>[1]UK!C$4572</f>
        <v>BRITISH NUCLEAR FUELS LIMITED</v>
      </c>
      <c r="AD294" s="31" t="str">
        <f>[1]UK!D$4572</f>
        <v>British Nuclear Fuels Ltd , Sellafield Site</v>
      </c>
      <c r="AE294" s="31">
        <f>[1]UK!E$4572</f>
        <v>31630</v>
      </c>
      <c r="AF294" s="31" t="str">
        <f>[1]UK!F$4572</f>
        <v>SELLAFIELD WORKS, SEASCALE</v>
      </c>
      <c r="AG294" s="31" t="str">
        <f>[1]UK!G$4572</f>
        <v>--</v>
      </c>
      <c r="AH294" s="31" t="str">
        <f>[1]UK!H$4572</f>
        <v>SEASCALE</v>
      </c>
      <c r="AI294" s="31" t="str">
        <f>[1]UK!I$4572</f>
        <v>CA20 1PG</v>
      </c>
      <c r="AJ294" s="31">
        <f>[1]UK!J$4572</f>
        <v>326</v>
      </c>
      <c r="AK294" s="31">
        <f>[1]UK!K$4572</f>
        <v>0</v>
      </c>
      <c r="AL294" s="31">
        <f>[1]UK!L$4572</f>
        <v>0</v>
      </c>
      <c r="AM294" s="31">
        <f>[1]UK!M$4572</f>
        <v>324</v>
      </c>
      <c r="AN294" s="8" t="s">
        <v>809</v>
      </c>
    </row>
    <row r="295" spans="1:40" s="5" customFormat="1">
      <c r="A295" s="4" t="s">
        <v>9801</v>
      </c>
      <c r="B295" s="4">
        <v>2012</v>
      </c>
      <c r="C295" s="4" t="s">
        <v>12698</v>
      </c>
      <c r="D295" s="4" t="s">
        <v>12699</v>
      </c>
      <c r="E295" s="16" t="s">
        <v>3264</v>
      </c>
      <c r="F295" s="4">
        <v>424</v>
      </c>
      <c r="G295" s="4" t="s">
        <v>12700</v>
      </c>
      <c r="H295" s="4" t="s">
        <v>11828</v>
      </c>
      <c r="I295" s="4" t="s">
        <v>6</v>
      </c>
      <c r="J295" s="4"/>
      <c r="K295" s="4">
        <v>90</v>
      </c>
      <c r="L295" s="4" t="s">
        <v>27</v>
      </c>
      <c r="M295" s="4">
        <v>0</v>
      </c>
      <c r="N295" s="4">
        <v>0</v>
      </c>
      <c r="O295" s="4">
        <v>0</v>
      </c>
      <c r="P295" s="4">
        <v>1039.1795657280002</v>
      </c>
      <c r="Q295" s="4">
        <v>0</v>
      </c>
      <c r="R295" s="4">
        <v>0.49953943302205905</v>
      </c>
      <c r="S295" s="16">
        <v>45.644181870729483</v>
      </c>
      <c r="T295" s="16">
        <v>0.5419239638112</v>
      </c>
      <c r="U295" s="16"/>
      <c r="V295" s="16"/>
      <c r="W295" s="16"/>
      <c r="X295" s="16"/>
      <c r="Y295" s="16"/>
      <c r="Z295" s="16"/>
      <c r="AA295" s="16"/>
      <c r="AB295" s="28" t="str">
        <f>[1]UK!B$4572</f>
        <v>4.(b)</v>
      </c>
      <c r="AC295" s="31" t="str">
        <f>[1]UK!C$4572</f>
        <v>BRITISH NUCLEAR FUELS LIMITED</v>
      </c>
      <c r="AD295" s="31" t="str">
        <f>[1]UK!D$4572</f>
        <v>British Nuclear Fuels Ltd , Sellafield Site</v>
      </c>
      <c r="AE295" s="31">
        <f>[1]UK!E$4572</f>
        <v>31630</v>
      </c>
      <c r="AF295" s="31" t="str">
        <f>[1]UK!F$4572</f>
        <v>SELLAFIELD WORKS, SEASCALE</v>
      </c>
      <c r="AG295" s="31" t="str">
        <f>[1]UK!G$4572</f>
        <v>--</v>
      </c>
      <c r="AH295" s="31" t="str">
        <f>[1]UK!H$4572</f>
        <v>SEASCALE</v>
      </c>
      <c r="AI295" s="31" t="str">
        <f>[1]UK!I$4572</f>
        <v>CA20 1PG</v>
      </c>
      <c r="AJ295" s="31">
        <f>[1]UK!J$4572</f>
        <v>326</v>
      </c>
      <c r="AK295" s="31">
        <f>[1]UK!K$4572</f>
        <v>0</v>
      </c>
      <c r="AL295" s="31">
        <f>[1]UK!L$4572</f>
        <v>0</v>
      </c>
      <c r="AM295" s="31">
        <f>[1]UK!M$4572</f>
        <v>324</v>
      </c>
      <c r="AN295" s="8" t="s">
        <v>809</v>
      </c>
    </row>
    <row r="296" spans="1:40">
      <c r="A296" s="1" t="s">
        <v>9801</v>
      </c>
      <c r="B296" s="1">
        <v>2012</v>
      </c>
      <c r="C296" s="1" t="s">
        <v>12701</v>
      </c>
      <c r="D296" s="1" t="s">
        <v>12702</v>
      </c>
      <c r="E296" s="3" t="s">
        <v>3269</v>
      </c>
      <c r="F296" s="1">
        <v>425</v>
      </c>
      <c r="G296" s="1" t="s">
        <v>12703</v>
      </c>
      <c r="H296" s="1" t="s">
        <v>11828</v>
      </c>
      <c r="I296" s="1" t="s">
        <v>6</v>
      </c>
      <c r="J296" s="1"/>
      <c r="K296" s="1">
        <v>100</v>
      </c>
      <c r="L296" s="1" t="s">
        <v>27</v>
      </c>
      <c r="M296" s="1">
        <v>0</v>
      </c>
      <c r="N296" s="1">
        <v>0</v>
      </c>
      <c r="O296" s="1">
        <v>0</v>
      </c>
      <c r="P296" s="1">
        <v>17</v>
      </c>
      <c r="Q296" s="1">
        <v>0</v>
      </c>
      <c r="R296" s="1">
        <v>0</v>
      </c>
      <c r="S296" s="3">
        <v>2</v>
      </c>
      <c r="T296" s="3">
        <v>0</v>
      </c>
      <c r="U296" s="3"/>
      <c r="V296" s="3"/>
      <c r="W296" s="3"/>
      <c r="X296" s="3"/>
      <c r="Y296" s="3"/>
      <c r="Z296" s="3"/>
      <c r="AA296" s="3"/>
    </row>
    <row r="297" spans="1:40" s="5" customFormat="1">
      <c r="A297" s="4" t="s">
        <v>9801</v>
      </c>
      <c r="B297" s="4">
        <v>2012</v>
      </c>
      <c r="C297" s="4" t="s">
        <v>12704</v>
      </c>
      <c r="D297" s="4" t="s">
        <v>12705</v>
      </c>
      <c r="E297" s="16" t="s">
        <v>3273</v>
      </c>
      <c r="F297" s="4">
        <v>426</v>
      </c>
      <c r="G297" s="4" t="s">
        <v>12706</v>
      </c>
      <c r="H297" s="4" t="s">
        <v>11828</v>
      </c>
      <c r="I297" s="4" t="s">
        <v>6</v>
      </c>
      <c r="J297" s="4" t="s">
        <v>476</v>
      </c>
      <c r="K297" s="4">
        <v>612</v>
      </c>
      <c r="L297" s="4" t="s">
        <v>27</v>
      </c>
      <c r="M297" s="4">
        <v>0</v>
      </c>
      <c r="N297" s="4">
        <v>0</v>
      </c>
      <c r="O297" s="4">
        <v>55</v>
      </c>
      <c r="P297" s="4">
        <v>886</v>
      </c>
      <c r="Q297" s="4">
        <v>0</v>
      </c>
      <c r="R297" s="4">
        <v>0</v>
      </c>
      <c r="S297" s="16">
        <v>52.5</v>
      </c>
      <c r="T297" s="16">
        <v>1</v>
      </c>
      <c r="U297" s="16"/>
      <c r="V297" s="16"/>
      <c r="W297" s="16"/>
      <c r="X297" s="16"/>
      <c r="Y297" s="16"/>
      <c r="Z297" s="16"/>
      <c r="AA297" s="16"/>
      <c r="AB297" s="28" t="str">
        <f>[1]UK!B$4928</f>
        <v>1.(c)</v>
      </c>
      <c r="AC297" s="31" t="str">
        <f>[1]UK!C$4928</f>
        <v>RWE NPOWER HOLDINGS PLC</v>
      </c>
      <c r="AD297" s="31" t="str">
        <f>[1]UK!D$4928</f>
        <v>RWE npower plc, Little Barford Power Station</v>
      </c>
      <c r="AE297" s="31">
        <f>[1]UK!E$4928</f>
        <v>13371</v>
      </c>
      <c r="AF297" s="31" t="str">
        <f>[1]UK!F$4928</f>
        <v>Little Barford Power Station, Little Barford</v>
      </c>
      <c r="AG297" s="31" t="str">
        <f>[1]UK!G$4928</f>
        <v>--</v>
      </c>
      <c r="AH297" s="31" t="str">
        <f>[1]UK!H$4928</f>
        <v>ST. NEOTS</v>
      </c>
      <c r="AI297" s="31" t="str">
        <f>[1]UK!I$4928</f>
        <v>PE19 6YT</v>
      </c>
      <c r="AJ297" s="31">
        <f>[1]UK!J$4928</f>
        <v>105</v>
      </c>
      <c r="AK297" s="31">
        <f>[1]UK!K$4928</f>
        <v>0</v>
      </c>
      <c r="AL297" s="31">
        <f>[1]UK!L$4928</f>
        <v>0</v>
      </c>
      <c r="AM297" s="31">
        <f>[1]UK!M$4928</f>
        <v>109</v>
      </c>
      <c r="AN297" s="8" t="s">
        <v>810</v>
      </c>
    </row>
    <row r="298" spans="1:40" s="5" customFormat="1">
      <c r="A298" s="4" t="s">
        <v>9801</v>
      </c>
      <c r="B298" s="4">
        <v>2012</v>
      </c>
      <c r="C298" s="4" t="s">
        <v>12707</v>
      </c>
      <c r="D298" s="4" t="s">
        <v>12708</v>
      </c>
      <c r="E298" s="16" t="s">
        <v>3277</v>
      </c>
      <c r="F298" s="4">
        <v>427</v>
      </c>
      <c r="G298" s="4" t="s">
        <v>12709</v>
      </c>
      <c r="H298" s="4" t="s">
        <v>11828</v>
      </c>
      <c r="I298" s="4" t="s">
        <v>14</v>
      </c>
      <c r="J298" s="4" t="s">
        <v>476</v>
      </c>
      <c r="K298" s="4">
        <v>1293</v>
      </c>
      <c r="L298" s="4" t="s">
        <v>27</v>
      </c>
      <c r="M298" s="4">
        <v>0</v>
      </c>
      <c r="N298" s="4">
        <v>0</v>
      </c>
      <c r="O298" s="4">
        <v>0</v>
      </c>
      <c r="P298" s="4">
        <v>0</v>
      </c>
      <c r="Q298" s="4">
        <v>0</v>
      </c>
      <c r="R298" s="4">
        <v>0</v>
      </c>
      <c r="S298" s="16">
        <v>0</v>
      </c>
      <c r="T298" s="16">
        <v>0</v>
      </c>
      <c r="U298" s="16"/>
      <c r="V298" s="16"/>
      <c r="W298" s="16"/>
      <c r="X298" s="16"/>
      <c r="Y298" s="16"/>
      <c r="Z298" s="16"/>
      <c r="AA298" s="16"/>
      <c r="AB298" s="28" t="str">
        <f>[1]UK!B$1652</f>
        <v>1.(c)</v>
      </c>
      <c r="AC298" s="31" t="str">
        <f>[1]UK!C$1652</f>
        <v>RWE NPOWER HOLDINGS PLC</v>
      </c>
      <c r="AD298" s="31" t="str">
        <f>[1]UK!D$1652</f>
        <v>RWE npower plc, Didcot B Power Station</v>
      </c>
      <c r="AE298" s="31">
        <f>[1]UK!E$1652</f>
        <v>13704</v>
      </c>
      <c r="AF298" s="31" t="str">
        <f>[1]UK!F$1652</f>
        <v>Didcot B Power Station</v>
      </c>
      <c r="AG298" s="31" t="str">
        <f>[1]UK!G$1652</f>
        <v>--</v>
      </c>
      <c r="AH298" s="31" t="str">
        <f>[1]UK!H$1652</f>
        <v>DIDCOT</v>
      </c>
      <c r="AI298" s="31" t="str">
        <f>[1]UK!I$1652</f>
        <v>OX11 7YU</v>
      </c>
      <c r="AJ298" s="31">
        <f>[1]UK!J$1652</f>
        <v>1950</v>
      </c>
      <c r="AK298" s="31">
        <f>[1]UK!K$1652</f>
        <v>0</v>
      </c>
      <c r="AL298" s="31">
        <f>[1]UK!L$1652</f>
        <v>0</v>
      </c>
      <c r="AM298" s="31">
        <f>[1]UK!M$1652</f>
        <v>2530</v>
      </c>
      <c r="AN298" s="8" t="s">
        <v>810</v>
      </c>
    </row>
    <row r="299" spans="1:40" s="5" customFormat="1">
      <c r="A299" s="4" t="s">
        <v>9801</v>
      </c>
      <c r="B299" s="4">
        <v>2012</v>
      </c>
      <c r="C299" s="4" t="s">
        <v>12710</v>
      </c>
      <c r="D299" s="4" t="s">
        <v>12711</v>
      </c>
      <c r="E299" s="16" t="s">
        <v>3281</v>
      </c>
      <c r="F299" s="4">
        <v>428</v>
      </c>
      <c r="G299" s="4" t="s">
        <v>12712</v>
      </c>
      <c r="H299" s="4" t="s">
        <v>11828</v>
      </c>
      <c r="I299" s="4" t="s">
        <v>34</v>
      </c>
      <c r="J299" s="4"/>
      <c r="K299" s="4">
        <v>93</v>
      </c>
      <c r="L299" s="4" t="s">
        <v>8</v>
      </c>
      <c r="M299" s="4">
        <v>0</v>
      </c>
      <c r="N299" s="4">
        <v>0</v>
      </c>
      <c r="O299" s="4">
        <v>0</v>
      </c>
      <c r="P299" s="4">
        <v>777</v>
      </c>
      <c r="Q299" s="4">
        <v>0</v>
      </c>
      <c r="R299" s="4">
        <v>0</v>
      </c>
      <c r="S299" s="16">
        <v>8</v>
      </c>
      <c r="T299" s="16">
        <v>0</v>
      </c>
      <c r="U299" s="16"/>
      <c r="V299" s="16"/>
      <c r="W299" s="16"/>
      <c r="X299" s="16"/>
      <c r="Y299" s="16"/>
      <c r="Z299" s="16"/>
      <c r="AA299" s="16"/>
      <c r="AB299" s="28" t="str">
        <f>[1]UK!B$5611</f>
        <v>8.(b)</v>
      </c>
      <c r="AC299" s="31" t="str">
        <f>[1]UK!C$5611</f>
        <v>HEINZ EUROPE UNLIMITED</v>
      </c>
      <c r="AD299" s="31" t="str">
        <f>[1]UK!D$5611</f>
        <v>HJ Heinz Co Ltd, H J Heinz Co Ltd Kitt Green</v>
      </c>
      <c r="AE299" s="31">
        <f>[1]UK!E$5611</f>
        <v>32152</v>
      </c>
      <c r="AF299" s="31" t="str">
        <f>[1]UK!F$5611</f>
        <v>Kitt Green</v>
      </c>
      <c r="AG299" s="31" t="str">
        <f>[1]UK!G$5611</f>
        <v>--</v>
      </c>
      <c r="AH299" s="31" t="str">
        <f>[1]UK!H$5611</f>
        <v>WIGAN</v>
      </c>
      <c r="AI299" s="31" t="str">
        <f>[1]UK!I$5611</f>
        <v>WN5 0JL</v>
      </c>
      <c r="AJ299" s="31">
        <f>[1]UK!J$5611</f>
        <v>0</v>
      </c>
      <c r="AK299" s="31">
        <f>[1]UK!K$5611</f>
        <v>0</v>
      </c>
      <c r="AL299" s="31">
        <f>[1]UK!L$5611</f>
        <v>0</v>
      </c>
      <c r="AM299" s="31">
        <f>[1]UK!M$5611</f>
        <v>0</v>
      </c>
      <c r="AN299" s="8" t="s">
        <v>810</v>
      </c>
    </row>
    <row r="300" spans="1:40" s="5" customFormat="1">
      <c r="A300" s="4" t="s">
        <v>9801</v>
      </c>
      <c r="B300" s="4">
        <v>2012</v>
      </c>
      <c r="C300" s="4" t="s">
        <v>12713</v>
      </c>
      <c r="D300" s="4" t="s">
        <v>12714</v>
      </c>
      <c r="E300" s="16" t="s">
        <v>3285</v>
      </c>
      <c r="F300" s="4">
        <v>429</v>
      </c>
      <c r="G300" s="4" t="s">
        <v>12715</v>
      </c>
      <c r="H300" s="4" t="s">
        <v>11828</v>
      </c>
      <c r="I300" s="4" t="s">
        <v>34</v>
      </c>
      <c r="J300" s="4"/>
      <c r="K300" s="4">
        <v>133</v>
      </c>
      <c r="L300" s="4" t="s">
        <v>27</v>
      </c>
      <c r="M300" s="4">
        <v>0</v>
      </c>
      <c r="N300" s="4">
        <v>0</v>
      </c>
      <c r="O300" s="4">
        <v>0</v>
      </c>
      <c r="P300" s="4">
        <v>3405</v>
      </c>
      <c r="Q300" s="4">
        <v>0</v>
      </c>
      <c r="R300" s="4">
        <v>0</v>
      </c>
      <c r="S300" s="16">
        <v>97</v>
      </c>
      <c r="T300" s="16">
        <v>0</v>
      </c>
      <c r="U300" s="16"/>
      <c r="V300" s="16"/>
      <c r="W300" s="16"/>
      <c r="X300" s="16"/>
      <c r="Y300" s="16"/>
      <c r="Z300" s="16"/>
      <c r="AA300" s="16"/>
      <c r="AB300" s="28" t="str">
        <f>[1]UK!B$4301</f>
        <v>1.(c)</v>
      </c>
      <c r="AC300" s="31" t="str">
        <f>[1]UK!C$4301</f>
        <v>SEMBCORP UTILITIES (UK) LTD</v>
      </c>
      <c r="AD300" s="31" t="str">
        <f>[1]UK!D$4301</f>
        <v>Sembcorp Utilities (UK) Ltd, Wilton 10 Power Station</v>
      </c>
      <c r="AE300" s="31">
        <f>[1]UK!E$4301</f>
        <v>13403</v>
      </c>
      <c r="AF300" s="31" t="str">
        <f>[1]UK!F$4301</f>
        <v>Sembcorp Utilities (UK) Ltd, PO Box 1985 Wilton</v>
      </c>
      <c r="AG300" s="31" t="str">
        <f>[1]UK!G$4301</f>
        <v>--</v>
      </c>
      <c r="AH300" s="31" t="str">
        <f>[1]UK!H$4301</f>
        <v>Redcar</v>
      </c>
      <c r="AI300" s="31" t="str">
        <f>[1]UK!I$4301</f>
        <v>TS6 7SD</v>
      </c>
      <c r="AJ300" s="31">
        <f>[1]UK!J$4301</f>
        <v>1100</v>
      </c>
      <c r="AK300" s="31">
        <f>[1]UK!K$4301</f>
        <v>1460</v>
      </c>
      <c r="AL300" s="31">
        <f>[1]UK!L$4301</f>
        <v>0</v>
      </c>
      <c r="AM300" s="31">
        <f>[1]UK!M$4301</f>
        <v>868</v>
      </c>
      <c r="AN300" s="8" t="s">
        <v>809</v>
      </c>
    </row>
    <row r="301" spans="1:40" s="5" customFormat="1">
      <c r="A301" s="4" t="s">
        <v>9801</v>
      </c>
      <c r="B301" s="4">
        <v>2012</v>
      </c>
      <c r="C301" s="4" t="s">
        <v>12716</v>
      </c>
      <c r="D301" s="4" t="s">
        <v>12717</v>
      </c>
      <c r="E301" s="16" t="s">
        <v>3289</v>
      </c>
      <c r="F301" s="4">
        <v>430</v>
      </c>
      <c r="G301" s="4" t="s">
        <v>12718</v>
      </c>
      <c r="H301" s="4" t="s">
        <v>11828</v>
      </c>
      <c r="I301" s="4" t="s">
        <v>14</v>
      </c>
      <c r="J301" s="4" t="s">
        <v>470</v>
      </c>
      <c r="K301" s="4">
        <v>75</v>
      </c>
      <c r="L301" s="4" t="s">
        <v>27</v>
      </c>
      <c r="M301" s="4">
        <v>0</v>
      </c>
      <c r="N301" s="4">
        <v>0</v>
      </c>
      <c r="O301" s="4">
        <v>0</v>
      </c>
      <c r="P301" s="4">
        <v>427.49099999999999</v>
      </c>
      <c r="Q301" s="4">
        <v>0</v>
      </c>
      <c r="R301" s="4">
        <v>2.5000000000000001E-2</v>
      </c>
      <c r="S301" s="16">
        <v>15.72</v>
      </c>
      <c r="T301" s="16">
        <v>0.66</v>
      </c>
      <c r="U301" s="16"/>
      <c r="V301" s="16"/>
      <c r="W301" s="16"/>
      <c r="X301" s="16"/>
      <c r="Y301" s="16"/>
      <c r="Z301" s="16"/>
      <c r="AA301" s="16"/>
      <c r="AB301" s="28" t="str">
        <f>[1]UK!B$3868</f>
        <v>1.(c)</v>
      </c>
      <c r="AC301" s="31" t="str">
        <f>[1]UK!C$3868</f>
        <v>INTERCONNECTOR (UK) LTD</v>
      </c>
      <c r="AD301" s="31" t="str">
        <f>[1]UK!D$3868</f>
        <v>Interconnector Bacton Terminal</v>
      </c>
      <c r="AE301" s="31">
        <f>[1]UK!E$3868</f>
        <v>13129</v>
      </c>
      <c r="AF301" s="31" t="str">
        <f>[1]UK!F$3868</f>
        <v>Paston Road</v>
      </c>
      <c r="AG301" s="31" t="str">
        <f>[1]UK!G$3868</f>
        <v>--</v>
      </c>
      <c r="AH301" s="31" t="str">
        <f>[1]UK!H$3868</f>
        <v>Norwich</v>
      </c>
      <c r="AI301" s="31" t="str">
        <f>[1]UK!I$3868</f>
        <v>NR12 0JD</v>
      </c>
      <c r="AJ301" s="31">
        <f>[1]UK!J$3868</f>
        <v>0</v>
      </c>
      <c r="AK301" s="31">
        <f>[1]UK!K$3868</f>
        <v>0</v>
      </c>
      <c r="AL301" s="31">
        <f>[1]UK!L$3868</f>
        <v>0</v>
      </c>
      <c r="AM301" s="31">
        <f>[1]UK!M$3868</f>
        <v>0</v>
      </c>
      <c r="AN301" s="8" t="s">
        <v>809</v>
      </c>
    </row>
    <row r="302" spans="1:40" s="5" customFormat="1">
      <c r="A302" s="4" t="s">
        <v>9801</v>
      </c>
      <c r="B302" s="4">
        <v>2012</v>
      </c>
      <c r="C302" s="4" t="s">
        <v>12719</v>
      </c>
      <c r="D302" s="4" t="s">
        <v>12720</v>
      </c>
      <c r="E302" s="16" t="s">
        <v>3293</v>
      </c>
      <c r="F302" s="4">
        <v>431</v>
      </c>
      <c r="G302" s="4" t="s">
        <v>12718</v>
      </c>
      <c r="H302" s="4" t="s">
        <v>11828</v>
      </c>
      <c r="I302" s="4" t="s">
        <v>14</v>
      </c>
      <c r="J302" s="4" t="s">
        <v>470</v>
      </c>
      <c r="K302" s="4">
        <v>75</v>
      </c>
      <c r="L302" s="4" t="s">
        <v>27</v>
      </c>
      <c r="M302" s="4">
        <v>0</v>
      </c>
      <c r="N302" s="4">
        <v>0</v>
      </c>
      <c r="O302" s="4">
        <v>0</v>
      </c>
      <c r="P302" s="4">
        <v>372.10899999999998</v>
      </c>
      <c r="Q302" s="4">
        <v>0</v>
      </c>
      <c r="R302" s="4">
        <v>1.7999999999999999E-2</v>
      </c>
      <c r="S302" s="16">
        <v>11.39</v>
      </c>
      <c r="T302" s="16">
        <v>0.57999999999999996</v>
      </c>
      <c r="U302" s="16"/>
      <c r="V302" s="16"/>
      <c r="W302" s="16"/>
      <c r="X302" s="16"/>
      <c r="Y302" s="16"/>
      <c r="Z302" s="16"/>
      <c r="AA302" s="16"/>
      <c r="AB302" s="28" t="str">
        <f>[1]UK!B$3868</f>
        <v>1.(c)</v>
      </c>
      <c r="AC302" s="31" t="str">
        <f>[1]UK!C$3868</f>
        <v>INTERCONNECTOR (UK) LTD</v>
      </c>
      <c r="AD302" s="31" t="str">
        <f>[1]UK!D$3868</f>
        <v>Interconnector Bacton Terminal</v>
      </c>
      <c r="AE302" s="31">
        <f>[1]UK!E$3868</f>
        <v>13129</v>
      </c>
      <c r="AF302" s="31" t="str">
        <f>[1]UK!F$3868</f>
        <v>Paston Road</v>
      </c>
      <c r="AG302" s="31" t="str">
        <f>[1]UK!G$3868</f>
        <v>--</v>
      </c>
      <c r="AH302" s="31" t="str">
        <f>[1]UK!H$3868</f>
        <v>Norwich</v>
      </c>
      <c r="AI302" s="31" t="str">
        <f>[1]UK!I$3868</f>
        <v>NR12 0JD</v>
      </c>
      <c r="AJ302" s="31">
        <f>[1]UK!J$3868</f>
        <v>0</v>
      </c>
      <c r="AK302" s="31">
        <f>[1]UK!K$3868</f>
        <v>0</v>
      </c>
      <c r="AL302" s="31">
        <f>[1]UK!L$3868</f>
        <v>0</v>
      </c>
      <c r="AM302" s="31">
        <f>[1]UK!M$3868</f>
        <v>0</v>
      </c>
      <c r="AN302" s="8" t="s">
        <v>809</v>
      </c>
    </row>
    <row r="303" spans="1:40" s="5" customFormat="1">
      <c r="A303" s="4" t="s">
        <v>9801</v>
      </c>
      <c r="B303" s="4">
        <v>2012</v>
      </c>
      <c r="C303" s="4" t="s">
        <v>12721</v>
      </c>
      <c r="D303" s="4" t="s">
        <v>12722</v>
      </c>
      <c r="E303" s="16" t="s">
        <v>3297</v>
      </c>
      <c r="F303" s="4">
        <v>432</v>
      </c>
      <c r="G303" s="4" t="s">
        <v>12718</v>
      </c>
      <c r="H303" s="4" t="s">
        <v>11828</v>
      </c>
      <c r="I303" s="4" t="s">
        <v>14</v>
      </c>
      <c r="J303" s="4" t="s">
        <v>470</v>
      </c>
      <c r="K303" s="4">
        <v>75</v>
      </c>
      <c r="L303" s="4" t="s">
        <v>27</v>
      </c>
      <c r="M303" s="4">
        <v>0</v>
      </c>
      <c r="N303" s="4">
        <v>0</v>
      </c>
      <c r="O303" s="4">
        <v>0</v>
      </c>
      <c r="P303" s="4">
        <v>127.17700000000001</v>
      </c>
      <c r="Q303" s="4">
        <v>0</v>
      </c>
      <c r="R303" s="4">
        <v>7.0000000000000001E-3</v>
      </c>
      <c r="S303" s="16">
        <v>4.3499999999999996</v>
      </c>
      <c r="T303" s="16">
        <v>0.12</v>
      </c>
      <c r="U303" s="16"/>
      <c r="V303" s="16"/>
      <c r="W303" s="16"/>
      <c r="X303" s="16"/>
      <c r="Y303" s="16"/>
      <c r="Z303" s="16"/>
      <c r="AA303" s="16"/>
      <c r="AB303" s="28" t="str">
        <f>[1]UK!B$3868</f>
        <v>1.(c)</v>
      </c>
      <c r="AC303" s="31" t="str">
        <f>[1]UK!C$3868</f>
        <v>INTERCONNECTOR (UK) LTD</v>
      </c>
      <c r="AD303" s="31" t="str">
        <f>[1]UK!D$3868</f>
        <v>Interconnector Bacton Terminal</v>
      </c>
      <c r="AE303" s="31">
        <f>[1]UK!E$3868</f>
        <v>13129</v>
      </c>
      <c r="AF303" s="31" t="str">
        <f>[1]UK!F$3868</f>
        <v>Paston Road</v>
      </c>
      <c r="AG303" s="31" t="str">
        <f>[1]UK!G$3868</f>
        <v>--</v>
      </c>
      <c r="AH303" s="31" t="str">
        <f>[1]UK!H$3868</f>
        <v>Norwich</v>
      </c>
      <c r="AI303" s="31" t="str">
        <f>[1]UK!I$3868</f>
        <v>NR12 0JD</v>
      </c>
      <c r="AJ303" s="31">
        <f>[1]UK!J$3868</f>
        <v>0</v>
      </c>
      <c r="AK303" s="31">
        <f>[1]UK!K$3868</f>
        <v>0</v>
      </c>
      <c r="AL303" s="31">
        <f>[1]UK!L$3868</f>
        <v>0</v>
      </c>
      <c r="AM303" s="31">
        <f>[1]UK!M$3868</f>
        <v>0</v>
      </c>
      <c r="AN303" s="8" t="s">
        <v>809</v>
      </c>
    </row>
    <row r="304" spans="1:40" s="5" customFormat="1">
      <c r="A304" s="4" t="s">
        <v>9801</v>
      </c>
      <c r="B304" s="4">
        <v>2012</v>
      </c>
      <c r="C304" s="4" t="s">
        <v>12723</v>
      </c>
      <c r="D304" s="4" t="s">
        <v>12724</v>
      </c>
      <c r="E304" s="16" t="s">
        <v>3301</v>
      </c>
      <c r="F304" s="4">
        <v>433</v>
      </c>
      <c r="G304" s="4" t="s">
        <v>12718</v>
      </c>
      <c r="H304" s="4" t="s">
        <v>11828</v>
      </c>
      <c r="I304" s="4" t="s">
        <v>14</v>
      </c>
      <c r="J304" s="4" t="s">
        <v>470</v>
      </c>
      <c r="K304" s="4">
        <v>75</v>
      </c>
      <c r="L304" s="4" t="s">
        <v>27</v>
      </c>
      <c r="M304" s="4">
        <v>0</v>
      </c>
      <c r="N304" s="4">
        <v>0</v>
      </c>
      <c r="O304" s="4">
        <v>0</v>
      </c>
      <c r="P304" s="4">
        <v>322.05599999999998</v>
      </c>
      <c r="Q304" s="4">
        <v>0</v>
      </c>
      <c r="R304" s="4">
        <v>1.4999999999999999E-2</v>
      </c>
      <c r="S304" s="16">
        <v>10.7</v>
      </c>
      <c r="T304" s="16">
        <v>0.44</v>
      </c>
      <c r="U304" s="16"/>
      <c r="V304" s="16"/>
      <c r="W304" s="16"/>
      <c r="X304" s="16"/>
      <c r="Y304" s="16"/>
      <c r="Z304" s="16"/>
      <c r="AA304" s="16"/>
      <c r="AB304" s="28" t="str">
        <f>[1]UK!B$3868</f>
        <v>1.(c)</v>
      </c>
      <c r="AC304" s="31" t="str">
        <f>[1]UK!C$3868</f>
        <v>INTERCONNECTOR (UK) LTD</v>
      </c>
      <c r="AD304" s="31" t="str">
        <f>[1]UK!D$3868</f>
        <v>Interconnector Bacton Terminal</v>
      </c>
      <c r="AE304" s="31">
        <f>[1]UK!E$3868</f>
        <v>13129</v>
      </c>
      <c r="AF304" s="31" t="str">
        <f>[1]UK!F$3868</f>
        <v>Paston Road</v>
      </c>
      <c r="AG304" s="31" t="str">
        <f>[1]UK!G$3868</f>
        <v>--</v>
      </c>
      <c r="AH304" s="31" t="str">
        <f>[1]UK!H$3868</f>
        <v>Norwich</v>
      </c>
      <c r="AI304" s="31" t="str">
        <f>[1]UK!I$3868</f>
        <v>NR12 0JD</v>
      </c>
      <c r="AJ304" s="31">
        <f>[1]UK!J$3868</f>
        <v>0</v>
      </c>
      <c r="AK304" s="31">
        <f>[1]UK!K$3868</f>
        <v>0</v>
      </c>
      <c r="AL304" s="31">
        <f>[1]UK!L$3868</f>
        <v>0</v>
      </c>
      <c r="AM304" s="31">
        <f>[1]UK!M$3868</f>
        <v>0</v>
      </c>
      <c r="AN304" s="8" t="s">
        <v>809</v>
      </c>
    </row>
    <row r="305" spans="1:40">
      <c r="A305" s="1" t="s">
        <v>9801</v>
      </c>
      <c r="B305" s="1">
        <v>2012</v>
      </c>
      <c r="C305" s="1" t="s">
        <v>12725</v>
      </c>
      <c r="D305" s="1" t="s">
        <v>12726</v>
      </c>
      <c r="E305" s="3" t="s">
        <v>3305</v>
      </c>
      <c r="F305" s="1">
        <v>434</v>
      </c>
      <c r="G305" s="1" t="s">
        <v>12727</v>
      </c>
      <c r="H305" s="1" t="s">
        <v>11828</v>
      </c>
      <c r="I305" s="1" t="s">
        <v>14</v>
      </c>
      <c r="J305" s="1" t="s">
        <v>470</v>
      </c>
      <c r="K305" s="1">
        <v>68</v>
      </c>
      <c r="L305" s="1" t="s">
        <v>27</v>
      </c>
      <c r="M305" s="1">
        <v>0</v>
      </c>
      <c r="N305" s="1">
        <v>0</v>
      </c>
      <c r="O305" s="1">
        <v>0</v>
      </c>
      <c r="P305" s="1">
        <v>1982.8</v>
      </c>
      <c r="Q305" s="1">
        <v>0</v>
      </c>
      <c r="R305" s="1">
        <v>0.14699999999999999</v>
      </c>
      <c r="S305" s="3">
        <v>32.478000000000002</v>
      </c>
      <c r="T305" s="3">
        <v>4.5359999999999996</v>
      </c>
      <c r="U305" s="3"/>
      <c r="V305" s="3"/>
      <c r="W305" s="3"/>
      <c r="X305" s="3"/>
      <c r="Y305" s="3"/>
      <c r="Z305" s="3"/>
      <c r="AA305" s="3"/>
    </row>
    <row r="306" spans="1:40" s="5" customFormat="1">
      <c r="A306" s="4" t="s">
        <v>9801</v>
      </c>
      <c r="B306" s="4">
        <v>2012</v>
      </c>
      <c r="C306" s="4" t="s">
        <v>12728</v>
      </c>
      <c r="D306" s="4" t="s">
        <v>12729</v>
      </c>
      <c r="E306" s="16" t="s">
        <v>3310</v>
      </c>
      <c r="F306" s="4">
        <v>435</v>
      </c>
      <c r="G306" s="4" t="s">
        <v>12730</v>
      </c>
      <c r="H306" s="4" t="s">
        <v>11828</v>
      </c>
      <c r="I306" s="4" t="s">
        <v>34</v>
      </c>
      <c r="J306" s="4"/>
      <c r="K306" s="4">
        <v>775</v>
      </c>
      <c r="L306" s="4" t="s">
        <v>27</v>
      </c>
      <c r="M306" s="4">
        <v>0</v>
      </c>
      <c r="N306" s="4">
        <v>0</v>
      </c>
      <c r="O306" s="4">
        <v>0</v>
      </c>
      <c r="P306" s="4">
        <v>11812</v>
      </c>
      <c r="Q306" s="4">
        <v>0</v>
      </c>
      <c r="R306" s="4">
        <v>0</v>
      </c>
      <c r="S306" s="16">
        <v>265.10000000000002</v>
      </c>
      <c r="T306" s="16">
        <v>0</v>
      </c>
      <c r="U306" s="16"/>
      <c r="V306" s="16"/>
      <c r="W306" s="16"/>
      <c r="X306" s="16"/>
      <c r="Y306" s="16"/>
      <c r="Z306" s="16"/>
      <c r="AA306" s="16"/>
      <c r="AB306" s="28" t="str">
        <f>[1]UK!B$4360</f>
        <v>1.(c)</v>
      </c>
      <c r="AC306" s="31" t="str">
        <f>[1]UK!C$4360</f>
        <v>POWERGEN UK HOLDING COMPANY LIMITED</v>
      </c>
      <c r="AD306" s="31" t="str">
        <f>[1]UK!D$4360</f>
        <v>E.ON UK plc, Grain Power Station, Kent</v>
      </c>
      <c r="AE306" s="31">
        <f>[1]UK!E$4360</f>
        <v>12989</v>
      </c>
      <c r="AF306" s="31" t="str">
        <f>[1]UK!F$4360</f>
        <v>Grain Power Station, Isle of Grain</v>
      </c>
      <c r="AG306" s="31" t="str">
        <f>[1]UK!G$4360</f>
        <v>--</v>
      </c>
      <c r="AH306" s="31" t="str">
        <f>[1]UK!H$4360</f>
        <v>ROCHESTER</v>
      </c>
      <c r="AI306" s="31" t="str">
        <f>[1]UK!I$4360</f>
        <v>ME3 0AR</v>
      </c>
      <c r="AJ306" s="31">
        <f>[1]UK!J$4360</f>
        <v>870</v>
      </c>
      <c r="AK306" s="31">
        <f>[1]UK!K$4360</f>
        <v>0</v>
      </c>
      <c r="AL306" s="31">
        <f>[1]UK!L$4360</f>
        <v>0</v>
      </c>
      <c r="AM306" s="31">
        <f>[1]UK!M$4360</f>
        <v>2080</v>
      </c>
      <c r="AN306" s="8" t="s">
        <v>809</v>
      </c>
    </row>
    <row r="307" spans="1:40" s="5" customFormat="1">
      <c r="A307" s="4" t="s">
        <v>9801</v>
      </c>
      <c r="B307" s="4">
        <v>2012</v>
      </c>
      <c r="C307" s="4" t="s">
        <v>12731</v>
      </c>
      <c r="D307" s="4" t="s">
        <v>12732</v>
      </c>
      <c r="E307" s="16" t="s">
        <v>3314</v>
      </c>
      <c r="F307" s="4">
        <v>436</v>
      </c>
      <c r="G307" s="4" t="s">
        <v>12733</v>
      </c>
      <c r="H307" s="4" t="s">
        <v>11828</v>
      </c>
      <c r="I307" s="4" t="s">
        <v>34</v>
      </c>
      <c r="J307" s="4"/>
      <c r="K307" s="4">
        <v>775</v>
      </c>
      <c r="L307" s="4" t="s">
        <v>27</v>
      </c>
      <c r="M307" s="4">
        <v>0</v>
      </c>
      <c r="N307" s="4">
        <v>0</v>
      </c>
      <c r="O307" s="4">
        <v>0</v>
      </c>
      <c r="P307" s="4">
        <v>11956</v>
      </c>
      <c r="Q307" s="4">
        <v>0</v>
      </c>
      <c r="R307" s="4">
        <v>0</v>
      </c>
      <c r="S307" s="16">
        <v>266.8</v>
      </c>
      <c r="T307" s="16">
        <v>0</v>
      </c>
      <c r="U307" s="16"/>
      <c r="V307" s="16"/>
      <c r="W307" s="16"/>
      <c r="X307" s="16"/>
      <c r="Y307" s="16"/>
      <c r="Z307" s="16"/>
      <c r="AA307" s="16"/>
      <c r="AB307" s="28" t="str">
        <f>[1]UK!B$4360</f>
        <v>1.(c)</v>
      </c>
      <c r="AC307" s="31" t="str">
        <f>[1]UK!C$4360</f>
        <v>POWERGEN UK HOLDING COMPANY LIMITED</v>
      </c>
      <c r="AD307" s="31" t="str">
        <f>[1]UK!D$4360</f>
        <v>E.ON UK plc, Grain Power Station, Kent</v>
      </c>
      <c r="AE307" s="31">
        <f>[1]UK!E$4360</f>
        <v>12989</v>
      </c>
      <c r="AF307" s="31" t="str">
        <f>[1]UK!F$4360</f>
        <v>Grain Power Station, Isle of Grain</v>
      </c>
      <c r="AG307" s="31" t="str">
        <f>[1]UK!G$4360</f>
        <v>--</v>
      </c>
      <c r="AH307" s="31" t="str">
        <f>[1]UK!H$4360</f>
        <v>ROCHESTER</v>
      </c>
      <c r="AI307" s="31" t="str">
        <f>[1]UK!I$4360</f>
        <v>ME3 0AR</v>
      </c>
      <c r="AJ307" s="31">
        <f>[1]UK!J$4360</f>
        <v>870</v>
      </c>
      <c r="AK307" s="31">
        <f>[1]UK!K$4360</f>
        <v>0</v>
      </c>
      <c r="AL307" s="31">
        <f>[1]UK!L$4360</f>
        <v>0</v>
      </c>
      <c r="AM307" s="31">
        <f>[1]UK!M$4360</f>
        <v>2080</v>
      </c>
      <c r="AN307" s="8" t="s">
        <v>809</v>
      </c>
    </row>
    <row r="308" spans="1:40" s="5" customFormat="1">
      <c r="A308" s="4" t="s">
        <v>9801</v>
      </c>
      <c r="B308" s="4">
        <v>2012</v>
      </c>
      <c r="C308" s="4" t="s">
        <v>12734</v>
      </c>
      <c r="D308" s="4" t="s">
        <v>12735</v>
      </c>
      <c r="E308" s="16" t="s">
        <v>3319</v>
      </c>
      <c r="F308" s="4">
        <v>437</v>
      </c>
      <c r="G308" s="4" t="s">
        <v>12736</v>
      </c>
      <c r="H308" s="4" t="s">
        <v>11828</v>
      </c>
      <c r="I308" s="4" t="s">
        <v>34</v>
      </c>
      <c r="J308" s="4">
        <v>775</v>
      </c>
      <c r="K308" s="4"/>
      <c r="L308" s="4" t="s">
        <v>27</v>
      </c>
      <c r="M308" s="4">
        <v>0</v>
      </c>
      <c r="N308" s="4">
        <v>0</v>
      </c>
      <c r="O308" s="4">
        <v>0</v>
      </c>
      <c r="P308" s="4">
        <v>13164</v>
      </c>
      <c r="Q308" s="4">
        <v>0</v>
      </c>
      <c r="R308" s="4">
        <v>0</v>
      </c>
      <c r="S308" s="16">
        <v>314.2</v>
      </c>
      <c r="T308" s="16">
        <v>0</v>
      </c>
      <c r="U308" s="16"/>
      <c r="V308" s="16"/>
      <c r="W308" s="16"/>
      <c r="X308" s="16"/>
      <c r="Y308" s="16"/>
      <c r="Z308" s="16"/>
      <c r="AA308" s="16"/>
      <c r="AB308" s="28" t="str">
        <f>[1]UK!B$4360</f>
        <v>1.(c)</v>
      </c>
      <c r="AC308" s="31" t="str">
        <f>[1]UK!C$4360</f>
        <v>POWERGEN UK HOLDING COMPANY LIMITED</v>
      </c>
      <c r="AD308" s="31" t="str">
        <f>[1]UK!D$4360</f>
        <v>E.ON UK plc, Grain Power Station, Kent</v>
      </c>
      <c r="AE308" s="31">
        <f>[1]UK!E$4360</f>
        <v>12989</v>
      </c>
      <c r="AF308" s="31" t="str">
        <f>[1]UK!F$4360</f>
        <v>Grain Power Station, Isle of Grain</v>
      </c>
      <c r="AG308" s="31" t="str">
        <f>[1]UK!G$4360</f>
        <v>--</v>
      </c>
      <c r="AH308" s="31" t="str">
        <f>[1]UK!H$4360</f>
        <v>ROCHESTER</v>
      </c>
      <c r="AI308" s="31" t="str">
        <f>[1]UK!I$4360</f>
        <v>ME3 0AR</v>
      </c>
      <c r="AJ308" s="31">
        <f>[1]UK!J$4360</f>
        <v>870</v>
      </c>
      <c r="AK308" s="31">
        <f>[1]UK!K$4360</f>
        <v>0</v>
      </c>
      <c r="AL308" s="31">
        <f>[1]UK!L$4360</f>
        <v>0</v>
      </c>
      <c r="AM308" s="31">
        <f>[1]UK!M$4360</f>
        <v>2080</v>
      </c>
      <c r="AN308" s="8" t="s">
        <v>809</v>
      </c>
    </row>
    <row r="309" spans="1:40">
      <c r="A309" s="1" t="s">
        <v>9801</v>
      </c>
      <c r="B309" s="1">
        <v>2012</v>
      </c>
      <c r="C309" s="1" t="s">
        <v>12737</v>
      </c>
      <c r="D309" s="1" t="s">
        <v>12738</v>
      </c>
      <c r="E309" s="3" t="s">
        <v>3323</v>
      </c>
      <c r="F309" s="1">
        <v>438</v>
      </c>
      <c r="G309" s="1" t="s">
        <v>12739</v>
      </c>
      <c r="H309" s="1" t="s">
        <v>11828</v>
      </c>
      <c r="I309" s="1" t="s">
        <v>34</v>
      </c>
      <c r="J309" s="1"/>
      <c r="K309" s="1">
        <v>150</v>
      </c>
      <c r="L309" s="1"/>
      <c r="M309" s="1">
        <v>0</v>
      </c>
      <c r="N309" s="1">
        <v>0</v>
      </c>
      <c r="O309" s="1">
        <v>0</v>
      </c>
      <c r="P309" s="1">
        <v>0</v>
      </c>
      <c r="Q309" s="1">
        <v>0</v>
      </c>
      <c r="R309" s="1">
        <v>0</v>
      </c>
      <c r="S309" s="3">
        <v>0</v>
      </c>
      <c r="T309" s="3">
        <v>0</v>
      </c>
      <c r="U309" s="3"/>
      <c r="V309" s="3"/>
      <c r="W309" s="3"/>
      <c r="X309" s="3"/>
      <c r="Y309" s="3"/>
      <c r="Z309" s="3"/>
      <c r="AA309" s="3"/>
    </row>
    <row r="310" spans="1:40" s="31" customFormat="1">
      <c r="A310" s="16" t="s">
        <v>9801</v>
      </c>
      <c r="B310" s="16">
        <v>2012</v>
      </c>
      <c r="C310" s="16" t="s">
        <v>12740</v>
      </c>
      <c r="D310" s="16" t="s">
        <v>12741</v>
      </c>
      <c r="E310" s="16" t="s">
        <v>3328</v>
      </c>
      <c r="F310" s="16">
        <v>439</v>
      </c>
      <c r="G310" s="16" t="s">
        <v>12742</v>
      </c>
      <c r="H310" s="16" t="s">
        <v>11926</v>
      </c>
      <c r="I310" s="16" t="s">
        <v>34</v>
      </c>
      <c r="J310" s="16"/>
      <c r="K310" s="16">
        <v>3752</v>
      </c>
      <c r="L310" s="16" t="s">
        <v>27</v>
      </c>
      <c r="M310" s="16">
        <v>0</v>
      </c>
      <c r="N310" s="16">
        <v>0</v>
      </c>
      <c r="O310" s="16">
        <v>0</v>
      </c>
      <c r="P310" s="16">
        <v>51370</v>
      </c>
      <c r="Q310" s="16">
        <v>0</v>
      </c>
      <c r="R310" s="16">
        <v>5</v>
      </c>
      <c r="S310" s="16">
        <v>848</v>
      </c>
      <c r="T310" s="16">
        <v>39</v>
      </c>
      <c r="U310" s="16"/>
      <c r="V310" s="16"/>
      <c r="W310" s="16"/>
      <c r="X310" s="16"/>
      <c r="Y310" s="16"/>
      <c r="Z310" s="16"/>
      <c r="AA310" s="16"/>
      <c r="AB310" s="28" t="str">
        <f>[1]UK!B$1823</f>
        <v>1.(a)</v>
      </c>
      <c r="AC310" s="31" t="str">
        <f>[1]UK!C$1823</f>
        <v>RWE NPOWER HOLDINGS PLC</v>
      </c>
      <c r="AD310" s="31" t="str">
        <f>[1]UK!D$1823</f>
        <v>Pembroke Power Station</v>
      </c>
      <c r="AE310" s="31">
        <f>[1]UK!E$1823</f>
        <v>191256</v>
      </c>
      <c r="AF310" s="31" t="str">
        <f>[1]UK!F$1823</f>
        <v>Pembroke</v>
      </c>
      <c r="AG310" s="31" t="str">
        <f>[1]UK!G$1823</f>
        <v>--</v>
      </c>
      <c r="AH310" s="31" t="str">
        <f>[1]UK!H$1823</f>
        <v>Dyfed</v>
      </c>
      <c r="AI310" s="31" t="str">
        <f>[1]UK!I$1823</f>
        <v>SA71 5SS</v>
      </c>
      <c r="AJ310" s="31">
        <f>[1]UK!J$1823</f>
        <v>1070</v>
      </c>
      <c r="AK310" s="31">
        <f>[1]UK!K$1823</f>
        <v>0</v>
      </c>
      <c r="AL310" s="31">
        <f>[1]UK!L$1823</f>
        <v>0</v>
      </c>
      <c r="AM310" s="31">
        <f>[1]UK!M$1823</f>
        <v>2860</v>
      </c>
      <c r="AN310" s="42" t="s">
        <v>809</v>
      </c>
    </row>
    <row r="311" spans="1:40" s="20" customFormat="1">
      <c r="A311" s="3" t="s">
        <v>9801</v>
      </c>
      <c r="B311" s="3">
        <v>2012</v>
      </c>
      <c r="C311" s="3" t="s">
        <v>12743</v>
      </c>
      <c r="D311" s="3" t="s">
        <v>12744</v>
      </c>
      <c r="E311" s="3" t="s">
        <v>3333</v>
      </c>
      <c r="F311" s="3">
        <v>440</v>
      </c>
      <c r="G311" s="3" t="s">
        <v>12745</v>
      </c>
      <c r="H311" s="3" t="s">
        <v>11828</v>
      </c>
      <c r="I311" s="3" t="s">
        <v>34</v>
      </c>
      <c r="J311" s="3"/>
      <c r="K311" s="3">
        <v>70</v>
      </c>
      <c r="L311" s="3"/>
      <c r="M311" s="3">
        <v>0</v>
      </c>
      <c r="N311" s="3">
        <v>0</v>
      </c>
      <c r="O311" s="3">
        <v>0</v>
      </c>
      <c r="P311" s="3">
        <v>0</v>
      </c>
      <c r="Q311" s="3">
        <v>0</v>
      </c>
      <c r="R311" s="3">
        <v>0</v>
      </c>
      <c r="S311" s="3">
        <v>0</v>
      </c>
      <c r="T311" s="3">
        <v>0</v>
      </c>
      <c r="U311" s="3"/>
      <c r="V311" s="3"/>
      <c r="W311" s="3"/>
      <c r="X311" s="3"/>
      <c r="Y311" s="3"/>
      <c r="Z311" s="3"/>
      <c r="AA311" s="3"/>
      <c r="AB311" s="12"/>
      <c r="AN311" s="42"/>
    </row>
    <row r="312" spans="1:40" s="5" customFormat="1">
      <c r="A312" s="4" t="s">
        <v>9801</v>
      </c>
      <c r="B312" s="4">
        <v>2012</v>
      </c>
      <c r="C312" s="4" t="s">
        <v>12746</v>
      </c>
      <c r="D312" s="4" t="s">
        <v>12747</v>
      </c>
      <c r="E312" s="16" t="s">
        <v>3337</v>
      </c>
      <c r="F312" s="4">
        <v>441</v>
      </c>
      <c r="G312" s="4" t="s">
        <v>12748</v>
      </c>
      <c r="H312" s="4" t="s">
        <v>11828</v>
      </c>
      <c r="I312" s="4" t="s">
        <v>34</v>
      </c>
      <c r="J312" s="4"/>
      <c r="K312" s="4">
        <v>135</v>
      </c>
      <c r="L312" s="4" t="s">
        <v>27</v>
      </c>
      <c r="M312" s="4">
        <v>0</v>
      </c>
      <c r="N312" s="4">
        <v>0</v>
      </c>
      <c r="O312" s="4">
        <v>0</v>
      </c>
      <c r="P312" s="4">
        <v>2527</v>
      </c>
      <c r="Q312" s="4">
        <v>95.1</v>
      </c>
      <c r="R312" s="4">
        <v>8.73</v>
      </c>
      <c r="S312" s="16">
        <v>83.5</v>
      </c>
      <c r="T312" s="16">
        <v>1.37</v>
      </c>
      <c r="U312" s="16"/>
      <c r="V312" s="16"/>
      <c r="W312" s="16"/>
      <c r="X312" s="16"/>
      <c r="Y312" s="16"/>
      <c r="Z312" s="16"/>
      <c r="AA312" s="16"/>
      <c r="AB312" s="28" t="str">
        <f>[1]UK!B$1147</f>
        <v>5.(c)</v>
      </c>
      <c r="AC312" s="31" t="str">
        <f>[1]UK!C$1147</f>
        <v>SAICA Paper UK Ltd</v>
      </c>
      <c r="AD312" s="31" t="str">
        <f>[1]UK!D$1147</f>
        <v>SAICA Partington</v>
      </c>
      <c r="AE312" s="31">
        <f>[1]UK!E$1147</f>
        <v>190909</v>
      </c>
      <c r="AF312" s="31" t="str">
        <f>[1]UK!F$1147</f>
        <v>Manchester Road</v>
      </c>
      <c r="AG312" s="31" t="str">
        <f>[1]UK!G$1147</f>
        <v>--</v>
      </c>
      <c r="AH312" s="31" t="str">
        <f>[1]UK!H$1147</f>
        <v>Carrington</v>
      </c>
      <c r="AI312" s="31" t="str">
        <f>[1]UK!I$1147</f>
        <v>M31 4QN</v>
      </c>
      <c r="AJ312" s="31">
        <f>[1]UK!J$1147</f>
        <v>0</v>
      </c>
      <c r="AK312" s="31">
        <f>[1]UK!K$1147</f>
        <v>0</v>
      </c>
      <c r="AL312" s="31">
        <f>[1]UK!L$1147</f>
        <v>0</v>
      </c>
      <c r="AM312" s="31">
        <f>[1]UK!M$1147</f>
        <v>0</v>
      </c>
      <c r="AN312" s="8" t="s">
        <v>809</v>
      </c>
    </row>
    <row r="313" spans="1:40" s="5" customFormat="1">
      <c r="A313" s="4" t="s">
        <v>9801</v>
      </c>
      <c r="B313" s="4">
        <v>2012</v>
      </c>
      <c r="C313" s="4" t="s">
        <v>9801</v>
      </c>
      <c r="D313" s="4" t="s">
        <v>12749</v>
      </c>
      <c r="E313" s="16" t="s">
        <v>4525</v>
      </c>
      <c r="F313" s="4"/>
      <c r="G313" s="4" t="s">
        <v>12750</v>
      </c>
      <c r="H313" s="4" t="s">
        <v>11828</v>
      </c>
      <c r="I313" s="1"/>
      <c r="J313" s="1"/>
      <c r="K313" s="1"/>
      <c r="L313" s="1"/>
      <c r="M313" s="1">
        <v>0</v>
      </c>
      <c r="N313" s="1">
        <v>0</v>
      </c>
      <c r="O313" s="1">
        <v>0</v>
      </c>
      <c r="P313" s="1">
        <v>0</v>
      </c>
      <c r="Q313" s="4">
        <v>0</v>
      </c>
      <c r="R313" s="4">
        <v>0</v>
      </c>
      <c r="S313" s="16">
        <v>0</v>
      </c>
      <c r="T313" s="3">
        <v>0</v>
      </c>
      <c r="U313" s="3"/>
      <c r="V313" s="3"/>
      <c r="W313" s="3"/>
      <c r="X313" s="3"/>
      <c r="Y313" s="3"/>
      <c r="Z313" s="3"/>
      <c r="AA313" s="3"/>
      <c r="AB313" s="28" t="str">
        <f>[1]UK!B$4448</f>
        <v>1.(c)</v>
      </c>
      <c r="AC313" s="31" t="str">
        <f>[1]UK!C$4448</f>
        <v>INTERNATIONAL POWER PLC</v>
      </c>
      <c r="AD313" s="31" t="str">
        <f>[1]UK!D$4448</f>
        <v>Rugeley Power Limited, Rugeley Power Station</v>
      </c>
      <c r="AE313" s="31">
        <f>[1]UK!E$4448</f>
        <v>13367</v>
      </c>
      <c r="AF313" s="31" t="str">
        <f>[1]UK!F$4448</f>
        <v>Rugeley Power Station</v>
      </c>
      <c r="AG313" s="31" t="str">
        <f>[1]UK!G$4448</f>
        <v>--</v>
      </c>
      <c r="AH313" s="31" t="str">
        <f>[1]UK!H$4448</f>
        <v>Rugeley</v>
      </c>
      <c r="AI313" s="31" t="str">
        <f>[1]UK!I$4448</f>
        <v>WS15 1PR</v>
      </c>
      <c r="AJ313" s="31">
        <f>[1]UK!J$4448</f>
        <v>10900</v>
      </c>
      <c r="AK313" s="31">
        <f>[1]UK!K$4448</f>
        <v>2300</v>
      </c>
      <c r="AL313" s="20">
        <f>[1]UK!L$4448</f>
        <v>143</v>
      </c>
      <c r="AM313" s="12">
        <f>[1]UK!M$4448</f>
        <v>5020</v>
      </c>
      <c r="AN313" s="42" t="s">
        <v>810</v>
      </c>
    </row>
    <row r="314" spans="1:40" s="5" customFormat="1">
      <c r="A314" s="4" t="s">
        <v>9801</v>
      </c>
      <c r="B314" s="4">
        <v>2012</v>
      </c>
      <c r="C314" s="4" t="s">
        <v>12751</v>
      </c>
      <c r="D314" s="4" t="s">
        <v>12752</v>
      </c>
      <c r="E314" s="16" t="s">
        <v>3004</v>
      </c>
      <c r="F314" s="4">
        <v>365</v>
      </c>
      <c r="G314" s="4" t="s">
        <v>12753</v>
      </c>
      <c r="H314" s="4" t="s">
        <v>11828</v>
      </c>
      <c r="I314" s="4" t="s">
        <v>14</v>
      </c>
      <c r="J314" s="4"/>
      <c r="K314" s="4"/>
      <c r="L314" s="4" t="s">
        <v>8</v>
      </c>
      <c r="M314" s="4"/>
      <c r="N314" s="4"/>
      <c r="O314" s="4"/>
      <c r="P314" s="4"/>
      <c r="Q314" s="4"/>
      <c r="R314" s="4"/>
      <c r="S314" s="16"/>
      <c r="T314" s="16"/>
      <c r="U314" s="16"/>
      <c r="V314" s="16"/>
      <c r="W314" s="16"/>
      <c r="X314" s="16"/>
      <c r="Y314" s="16"/>
      <c r="Z314" s="16"/>
      <c r="AA314" s="16"/>
      <c r="AB314" s="28" t="str">
        <f>[1]UK!B$4838</f>
        <v>1.(c)</v>
      </c>
      <c r="AC314" s="31" t="str">
        <f>[1]UK!C$4838</f>
        <v>BP P.L.C.</v>
      </c>
      <c r="AD314" s="31" t="str">
        <f>[1]UK!D$4838</f>
        <v>POLIMERI EUROPA UK HYTHE SITE CHP PLANT</v>
      </c>
      <c r="AE314" s="31">
        <f>[1]UK!E$4838</f>
        <v>13709</v>
      </c>
      <c r="AF314" s="31" t="str">
        <f>[1]UK!F$4838</f>
        <v>HARDLEY, SOUTHAMPTON</v>
      </c>
      <c r="AG314" s="31" t="str">
        <f>[1]UK!G$4838</f>
        <v>--</v>
      </c>
      <c r="AH314" s="31" t="str">
        <f>[1]UK!H$4838</f>
        <v>SOUTHAMPTON</v>
      </c>
      <c r="AI314" s="31" t="str">
        <f>[1]UK!I$4838</f>
        <v>SO45 3YY</v>
      </c>
      <c r="AJ314" s="31">
        <f>[1]UK!J$4838</f>
        <v>140</v>
      </c>
      <c r="AK314" s="31">
        <f>[1]UK!K$4838</f>
        <v>0</v>
      </c>
      <c r="AL314" s="31">
        <f>[1]UK!L$4838</f>
        <v>0</v>
      </c>
      <c r="AM314" s="31">
        <f>[1]UK!M$4838</f>
        <v>164</v>
      </c>
      <c r="AN314" s="8" t="s">
        <v>809</v>
      </c>
    </row>
    <row r="315" spans="1:40">
      <c r="A315" s="1" t="s">
        <v>9801</v>
      </c>
      <c r="B315" s="1">
        <v>2012</v>
      </c>
      <c r="C315" s="1" t="s">
        <v>12754</v>
      </c>
      <c r="D315" s="1" t="s">
        <v>12755</v>
      </c>
      <c r="E315" s="3" t="s">
        <v>3009</v>
      </c>
      <c r="F315" s="1">
        <v>366</v>
      </c>
      <c r="G315" s="1" t="s">
        <v>12756</v>
      </c>
      <c r="H315" s="3" t="s">
        <v>11828</v>
      </c>
      <c r="I315" s="3" t="s">
        <v>14</v>
      </c>
      <c r="J315" s="3" t="s">
        <v>15</v>
      </c>
      <c r="K315" s="3">
        <v>74</v>
      </c>
      <c r="L315" s="3" t="s">
        <v>8</v>
      </c>
      <c r="M315" s="3"/>
      <c r="N315" s="3"/>
      <c r="O315" s="3"/>
      <c r="P315" s="3"/>
      <c r="Q315" s="3"/>
      <c r="R315" s="3"/>
      <c r="S315" s="3"/>
      <c r="T315" s="3"/>
      <c r="U315" s="3"/>
      <c r="V315" s="3"/>
      <c r="W315" s="3"/>
      <c r="X315" s="3"/>
      <c r="Y315" s="3"/>
      <c r="Z315" s="3"/>
      <c r="AA315" s="3"/>
    </row>
    <row r="316" spans="1:40" s="5" customFormat="1">
      <c r="A316" s="4" t="s">
        <v>9801</v>
      </c>
      <c r="B316" s="4">
        <v>2012</v>
      </c>
      <c r="C316" s="4" t="s">
        <v>12757</v>
      </c>
      <c r="D316" s="4" t="s">
        <v>12758</v>
      </c>
      <c r="E316" s="16" t="s">
        <v>18</v>
      </c>
      <c r="F316" s="4">
        <v>3</v>
      </c>
      <c r="G316" s="4" t="s">
        <v>12759</v>
      </c>
      <c r="H316" s="4" t="s">
        <v>12760</v>
      </c>
      <c r="I316" s="4" t="s">
        <v>6</v>
      </c>
      <c r="J316" s="4" t="s">
        <v>476</v>
      </c>
      <c r="K316" s="4">
        <v>3676</v>
      </c>
      <c r="L316" s="4" t="s">
        <v>8</v>
      </c>
      <c r="M316" s="4">
        <v>0</v>
      </c>
      <c r="N316" s="4">
        <v>0</v>
      </c>
      <c r="O316" s="4">
        <v>0.09</v>
      </c>
      <c r="P316" s="4">
        <v>87.2</v>
      </c>
      <c r="Q316" s="4">
        <v>0</v>
      </c>
      <c r="R316" s="4">
        <v>0</v>
      </c>
      <c r="S316" s="16">
        <v>3</v>
      </c>
      <c r="T316" s="16">
        <v>0</v>
      </c>
      <c r="U316" s="16"/>
      <c r="V316" s="16"/>
      <c r="W316" s="16"/>
      <c r="X316" s="16"/>
      <c r="Y316" s="16"/>
      <c r="Z316" s="16"/>
      <c r="AA316" s="16"/>
      <c r="AB316" s="28" t="str">
        <f>[1]UK!B$4092</f>
        <v>1.(c)</v>
      </c>
      <c r="AC316" s="31" t="str">
        <f>[1]UK!C$4092</f>
        <v>Sothern And Scottish Electrical Generation Ltd</v>
      </c>
      <c r="AD316" s="31" t="str">
        <f>[1]UK!D$4092</f>
        <v>Peterhead Power Station</v>
      </c>
      <c r="AE316" s="31">
        <f>[1]UK!E$4092</f>
        <v>14455</v>
      </c>
      <c r="AF316" s="31" t="str">
        <f>[1]UK!F$4092</f>
        <v>Boddam</v>
      </c>
      <c r="AG316" s="31" t="str">
        <f>[1]UK!G$4092</f>
        <v>--</v>
      </c>
      <c r="AH316" s="31" t="str">
        <f>[1]UK!H$4092</f>
        <v>Peterhead</v>
      </c>
      <c r="AI316" s="31" t="str">
        <f>[1]UK!I$4092</f>
        <v>AB42 3BZ</v>
      </c>
      <c r="AJ316" s="31">
        <f>[1]UK!J$4092</f>
        <v>505</v>
      </c>
      <c r="AK316" s="31">
        <f>[1]UK!K$4092</f>
        <v>0</v>
      </c>
      <c r="AL316" s="31">
        <f>[1]UK!L$4092</f>
        <v>0</v>
      </c>
      <c r="AM316" s="31">
        <f>[1]UK!M$4092</f>
        <v>1410</v>
      </c>
      <c r="AN316" s="8" t="s">
        <v>810</v>
      </c>
    </row>
    <row r="317" spans="1:40" s="5" customFormat="1">
      <c r="A317" s="4" t="s">
        <v>9801</v>
      </c>
      <c r="B317" s="4">
        <v>2012</v>
      </c>
      <c r="C317" s="4" t="s">
        <v>12761</v>
      </c>
      <c r="D317" s="4" t="s">
        <v>12762</v>
      </c>
      <c r="E317" s="16" t="s">
        <v>24</v>
      </c>
      <c r="F317" s="4">
        <v>4</v>
      </c>
      <c r="G317" s="4" t="s">
        <v>12763</v>
      </c>
      <c r="H317" s="4" t="s">
        <v>12764</v>
      </c>
      <c r="I317" s="4" t="s">
        <v>6</v>
      </c>
      <c r="J317" s="4" t="s">
        <v>476</v>
      </c>
      <c r="K317" s="4">
        <v>6400</v>
      </c>
      <c r="L317" s="4" t="s">
        <v>8</v>
      </c>
      <c r="M317" s="4">
        <v>0</v>
      </c>
      <c r="N317" s="4">
        <v>98048</v>
      </c>
      <c r="O317" s="4">
        <v>0</v>
      </c>
      <c r="P317" s="4">
        <v>1572</v>
      </c>
      <c r="Q317" s="4">
        <v>0</v>
      </c>
      <c r="R317" s="4">
        <v>34428</v>
      </c>
      <c r="S317" s="16">
        <v>16441</v>
      </c>
      <c r="T317" s="16">
        <v>582</v>
      </c>
      <c r="U317" s="16"/>
      <c r="V317" s="16"/>
      <c r="W317" s="16"/>
      <c r="X317" s="16"/>
      <c r="Y317" s="16"/>
      <c r="Z317" s="16"/>
      <c r="AA317" s="16"/>
      <c r="AB317" s="28" t="str">
        <f>[1]UK!B$2753</f>
        <v>1.(c)</v>
      </c>
      <c r="AC317" s="31" t="str">
        <f>[1]UK!C$2753</f>
        <v>Scottish Power Plc</v>
      </c>
      <c r="AD317" s="31" t="str">
        <f>[1]UK!D$2753</f>
        <v>Longannet Power Station</v>
      </c>
      <c r="AE317" s="31">
        <f>[1]UK!E$2753</f>
        <v>14511</v>
      </c>
      <c r="AF317" s="31" t="str">
        <f>[1]UK!F$2753</f>
        <v>Kincardine-On-Forth</v>
      </c>
      <c r="AG317" s="31" t="str">
        <f>[1]UK!G$2753</f>
        <v>--</v>
      </c>
      <c r="AH317" s="31" t="str">
        <f>[1]UK!H$2753</f>
        <v>Kincardine</v>
      </c>
      <c r="AI317" s="31" t="str">
        <f>[1]UK!I$2753</f>
        <v>FK10 4AA</v>
      </c>
      <c r="AJ317" s="31">
        <f>[1]UK!J$2753</f>
        <v>16600</v>
      </c>
      <c r="AK317" s="31">
        <f>[1]UK!K$2753</f>
        <v>34800</v>
      </c>
      <c r="AL317" s="31">
        <f>[1]UK!L$2753</f>
        <v>476</v>
      </c>
      <c r="AM317" s="31">
        <f>[1]UK!M$2753</f>
        <v>9130</v>
      </c>
      <c r="AN317" s="8" t="s">
        <v>810</v>
      </c>
    </row>
    <row r="318" spans="1:40" s="5" customFormat="1">
      <c r="A318" s="4" t="s">
        <v>9801</v>
      </c>
      <c r="B318" s="4">
        <v>2012</v>
      </c>
      <c r="C318" s="4" t="s">
        <v>12765</v>
      </c>
      <c r="D318" s="4" t="s">
        <v>12766</v>
      </c>
      <c r="E318" s="16" t="s">
        <v>172</v>
      </c>
      <c r="F318" s="4">
        <v>35</v>
      </c>
      <c r="G318" s="4" t="s">
        <v>12767</v>
      </c>
      <c r="H318" s="4" t="s">
        <v>12768</v>
      </c>
      <c r="I318" s="4" t="s">
        <v>6</v>
      </c>
      <c r="J318" s="4" t="s">
        <v>633</v>
      </c>
      <c r="K318" s="4">
        <v>87</v>
      </c>
      <c r="L318" s="4" t="s">
        <v>8</v>
      </c>
      <c r="M318" s="4">
        <v>0</v>
      </c>
      <c r="N318" s="4">
        <v>0</v>
      </c>
      <c r="O318" s="4">
        <v>466</v>
      </c>
      <c r="P318" s="4">
        <v>0</v>
      </c>
      <c r="Q318" s="4">
        <v>1733</v>
      </c>
      <c r="R318" s="4">
        <v>641.44000000000005</v>
      </c>
      <c r="S318" s="16">
        <v>177.93</v>
      </c>
      <c r="T318" s="16">
        <v>4.2</v>
      </c>
      <c r="U318" s="16"/>
      <c r="V318" s="16"/>
      <c r="W318" s="16"/>
      <c r="X318" s="16"/>
      <c r="Y318" s="16"/>
      <c r="Z318" s="16"/>
      <c r="AA318" s="16"/>
      <c r="AB318" s="28" t="str">
        <f>[1]UK!B$2209</f>
        <v>1.(a)</v>
      </c>
      <c r="AC318" s="31" t="str">
        <f>[1]UK!C$2209</f>
        <v>Ineos Manufacturing Scotland Ltd</v>
      </c>
      <c r="AD318" s="31" t="str">
        <f>[1]UK!D$2209</f>
        <v>Ineos Manufacturing Scotland Ltd</v>
      </c>
      <c r="AE318" s="31">
        <f>[1]UK!E$2209</f>
        <v>14524</v>
      </c>
      <c r="AF318" s="31" t="str">
        <f>[1]UK!F$2209</f>
        <v>Boness Road</v>
      </c>
      <c r="AG318" s="31" t="str">
        <f>[1]UK!G$2209</f>
        <v>--</v>
      </c>
      <c r="AH318" s="31" t="str">
        <f>[1]UK!H$2209</f>
        <v>Grangemouth</v>
      </c>
      <c r="AI318" s="31" t="str">
        <f>[1]UK!I$2209</f>
        <v>FK3 9XH</v>
      </c>
      <c r="AJ318" s="31">
        <f>[1]UK!J$2209</f>
        <v>2110</v>
      </c>
      <c r="AK318" s="31">
        <f>[1]UK!K$2209</f>
        <v>5810</v>
      </c>
      <c r="AL318" s="31">
        <f>[1]UK!L$2209</f>
        <v>79.600000000000009</v>
      </c>
      <c r="AM318" s="31">
        <f>[1]UK!M$2209</f>
        <v>1610</v>
      </c>
      <c r="AN318" s="8" t="s">
        <v>810</v>
      </c>
    </row>
    <row r="319" spans="1:40" s="5" customFormat="1">
      <c r="A319" s="4" t="s">
        <v>9801</v>
      </c>
      <c r="B319" s="4">
        <v>2012</v>
      </c>
      <c r="C319" s="4" t="s">
        <v>12769</v>
      </c>
      <c r="D319" s="4" t="s">
        <v>12770</v>
      </c>
      <c r="E319" s="16" t="s">
        <v>177</v>
      </c>
      <c r="F319" s="4">
        <v>36</v>
      </c>
      <c r="G319" s="4" t="s">
        <v>12771</v>
      </c>
      <c r="H319" s="4" t="s">
        <v>12768</v>
      </c>
      <c r="I319" s="4" t="s">
        <v>6</v>
      </c>
      <c r="J319" s="4" t="s">
        <v>633</v>
      </c>
      <c r="K319" s="4">
        <v>130</v>
      </c>
      <c r="L319" s="4" t="s">
        <v>8</v>
      </c>
      <c r="M319" s="4">
        <v>0</v>
      </c>
      <c r="N319" s="4">
        <v>0</v>
      </c>
      <c r="O319" s="4">
        <v>1674</v>
      </c>
      <c r="P319" s="4">
        <v>0</v>
      </c>
      <c r="Q319" s="4">
        <v>538</v>
      </c>
      <c r="R319" s="4">
        <v>761.45</v>
      </c>
      <c r="S319" s="16">
        <v>306.94</v>
      </c>
      <c r="T319" s="16">
        <v>11.29</v>
      </c>
      <c r="U319" s="16"/>
      <c r="V319" s="16"/>
      <c r="W319" s="16"/>
      <c r="X319" s="16"/>
      <c r="Y319" s="16"/>
      <c r="Z319" s="16"/>
      <c r="AA319" s="16"/>
      <c r="AB319" s="28" t="str">
        <f>[1]UK!B$2209</f>
        <v>1.(a)</v>
      </c>
      <c r="AC319" s="31" t="str">
        <f>[1]UK!C$2209</f>
        <v>Ineos Manufacturing Scotland Ltd</v>
      </c>
      <c r="AD319" s="31" t="str">
        <f>[1]UK!D$2209</f>
        <v>Ineos Manufacturing Scotland Ltd</v>
      </c>
      <c r="AE319" s="31">
        <f>[1]UK!E$2209</f>
        <v>14524</v>
      </c>
      <c r="AF319" s="31" t="str">
        <f>[1]UK!F$2209</f>
        <v>Boness Road</v>
      </c>
      <c r="AG319" s="31" t="str">
        <f>[1]UK!G$2209</f>
        <v>--</v>
      </c>
      <c r="AH319" s="31" t="str">
        <f>[1]UK!H$2209</f>
        <v>Grangemouth</v>
      </c>
      <c r="AI319" s="31" t="str">
        <f>[1]UK!I$2209</f>
        <v>FK3 9XH</v>
      </c>
      <c r="AJ319" s="31">
        <f>[1]UK!J$2209</f>
        <v>2110</v>
      </c>
      <c r="AK319" s="31">
        <f>[1]UK!K$2209</f>
        <v>5810</v>
      </c>
      <c r="AL319" s="31">
        <f>[1]UK!L$2209</f>
        <v>79.600000000000009</v>
      </c>
      <c r="AM319" s="31">
        <f>[1]UK!M$2209</f>
        <v>1610</v>
      </c>
      <c r="AN319" s="8" t="s">
        <v>810</v>
      </c>
    </row>
    <row r="320" spans="1:40" s="5" customFormat="1">
      <c r="A320" s="4" t="s">
        <v>9801</v>
      </c>
      <c r="B320" s="4">
        <v>2012</v>
      </c>
      <c r="C320" s="4" t="s">
        <v>12772</v>
      </c>
      <c r="D320" s="4" t="s">
        <v>12773</v>
      </c>
      <c r="E320" s="16" t="s">
        <v>181</v>
      </c>
      <c r="F320" s="4">
        <v>37</v>
      </c>
      <c r="G320" s="4" t="s">
        <v>12774</v>
      </c>
      <c r="H320" s="4" t="s">
        <v>12768</v>
      </c>
      <c r="I320" s="4" t="s">
        <v>6</v>
      </c>
      <c r="J320" s="4" t="s">
        <v>633</v>
      </c>
      <c r="K320" s="4">
        <v>169</v>
      </c>
      <c r="L320" s="4" t="s">
        <v>8</v>
      </c>
      <c r="M320" s="4">
        <v>0</v>
      </c>
      <c r="N320" s="4">
        <v>0</v>
      </c>
      <c r="O320" s="4">
        <v>793</v>
      </c>
      <c r="P320" s="4">
        <v>0</v>
      </c>
      <c r="Q320" s="4">
        <v>2544</v>
      </c>
      <c r="R320" s="4">
        <v>643.5</v>
      </c>
      <c r="S320" s="16">
        <v>291.98</v>
      </c>
      <c r="T320" s="16">
        <v>3.08</v>
      </c>
      <c r="U320" s="16"/>
      <c r="V320" s="16"/>
      <c r="W320" s="16"/>
      <c r="X320" s="16"/>
      <c r="Y320" s="16"/>
      <c r="Z320" s="16"/>
      <c r="AA320" s="16"/>
      <c r="AB320" s="28" t="str">
        <f>[1]UK!B$2209</f>
        <v>1.(a)</v>
      </c>
      <c r="AC320" s="31" t="str">
        <f>[1]UK!C$2209</f>
        <v>Ineos Manufacturing Scotland Ltd</v>
      </c>
      <c r="AD320" s="31" t="str">
        <f>[1]UK!D$2209</f>
        <v>Ineos Manufacturing Scotland Ltd</v>
      </c>
      <c r="AE320" s="31">
        <f>[1]UK!E$2209</f>
        <v>14524</v>
      </c>
      <c r="AF320" s="31" t="str">
        <f>[1]UK!F$2209</f>
        <v>Boness Road</v>
      </c>
      <c r="AG320" s="31" t="str">
        <f>[1]UK!G$2209</f>
        <v>--</v>
      </c>
      <c r="AH320" s="31" t="str">
        <f>[1]UK!H$2209</f>
        <v>Grangemouth</v>
      </c>
      <c r="AI320" s="31" t="str">
        <f>[1]UK!I$2209</f>
        <v>FK3 9XH</v>
      </c>
      <c r="AJ320" s="31">
        <f>[1]UK!J$2209</f>
        <v>2110</v>
      </c>
      <c r="AK320" s="31">
        <f>[1]UK!K$2209</f>
        <v>5810</v>
      </c>
      <c r="AL320" s="31">
        <f>[1]UK!L$2209</f>
        <v>79.600000000000009</v>
      </c>
      <c r="AM320" s="31">
        <f>[1]UK!M$2209</f>
        <v>1610</v>
      </c>
      <c r="AN320" s="8" t="s">
        <v>810</v>
      </c>
    </row>
    <row r="321" spans="1:40" s="5" customFormat="1">
      <c r="A321" s="4" t="s">
        <v>9801</v>
      </c>
      <c r="B321" s="4">
        <v>2012</v>
      </c>
      <c r="C321" s="4" t="s">
        <v>12775</v>
      </c>
      <c r="D321" s="4" t="s">
        <v>12776</v>
      </c>
      <c r="E321" s="16" t="s">
        <v>185</v>
      </c>
      <c r="F321" s="4">
        <v>38</v>
      </c>
      <c r="G321" s="4" t="s">
        <v>12777</v>
      </c>
      <c r="H321" s="4" t="s">
        <v>12768</v>
      </c>
      <c r="I321" s="4" t="s">
        <v>6</v>
      </c>
      <c r="J321" s="4" t="s">
        <v>633</v>
      </c>
      <c r="K321" s="4">
        <v>127</v>
      </c>
      <c r="L321" s="4" t="s">
        <v>8</v>
      </c>
      <c r="M321" s="4">
        <v>0</v>
      </c>
      <c r="N321" s="4">
        <v>0</v>
      </c>
      <c r="O321" s="4">
        <v>0</v>
      </c>
      <c r="P321" s="4">
        <v>0</v>
      </c>
      <c r="Q321" s="4">
        <v>1580</v>
      </c>
      <c r="R321" s="4">
        <v>81.8</v>
      </c>
      <c r="S321" s="16">
        <v>77.739999999999995</v>
      </c>
      <c r="T321" s="16">
        <v>3.35</v>
      </c>
      <c r="U321" s="16"/>
      <c r="V321" s="16"/>
      <c r="W321" s="16"/>
      <c r="X321" s="16"/>
      <c r="Y321" s="16"/>
      <c r="Z321" s="16"/>
      <c r="AA321" s="16"/>
      <c r="AB321" s="28" t="str">
        <f>[1]UK!B$2209</f>
        <v>1.(a)</v>
      </c>
      <c r="AC321" s="31" t="str">
        <f>[1]UK!C$2209</f>
        <v>Ineos Manufacturing Scotland Ltd</v>
      </c>
      <c r="AD321" s="31" t="str">
        <f>[1]UK!D$2209</f>
        <v>Ineos Manufacturing Scotland Ltd</v>
      </c>
      <c r="AE321" s="31">
        <f>[1]UK!E$2209</f>
        <v>14524</v>
      </c>
      <c r="AF321" s="31" t="str">
        <f>[1]UK!F$2209</f>
        <v>Boness Road</v>
      </c>
      <c r="AG321" s="31" t="str">
        <f>[1]UK!G$2209</f>
        <v>--</v>
      </c>
      <c r="AH321" s="31" t="str">
        <f>[1]UK!H$2209</f>
        <v>Grangemouth</v>
      </c>
      <c r="AI321" s="31" t="str">
        <f>[1]UK!I$2209</f>
        <v>FK3 9XH</v>
      </c>
      <c r="AJ321" s="31">
        <f>[1]UK!J$2209</f>
        <v>2110</v>
      </c>
      <c r="AK321" s="31">
        <f>[1]UK!K$2209</f>
        <v>5810</v>
      </c>
      <c r="AL321" s="31">
        <f>[1]UK!L$2209</f>
        <v>79.600000000000009</v>
      </c>
      <c r="AM321" s="31">
        <f>[1]UK!M$2209</f>
        <v>1610</v>
      </c>
      <c r="AN321" s="8" t="s">
        <v>810</v>
      </c>
    </row>
    <row r="322" spans="1:40" s="5" customFormat="1">
      <c r="A322" s="4" t="s">
        <v>9801</v>
      </c>
      <c r="B322" s="4">
        <v>2012</v>
      </c>
      <c r="C322" s="4" t="s">
        <v>12778</v>
      </c>
      <c r="D322" s="4" t="s">
        <v>12779</v>
      </c>
      <c r="E322" s="16" t="s">
        <v>190</v>
      </c>
      <c r="F322" s="4">
        <v>39</v>
      </c>
      <c r="G322" s="4" t="s">
        <v>12780</v>
      </c>
      <c r="H322" s="4" t="s">
        <v>12768</v>
      </c>
      <c r="I322" s="4" t="s">
        <v>6</v>
      </c>
      <c r="J322" s="4" t="s">
        <v>633</v>
      </c>
      <c r="K322" s="4">
        <v>242</v>
      </c>
      <c r="L322" s="4" t="s">
        <v>8</v>
      </c>
      <c r="M322" s="4">
        <v>0</v>
      </c>
      <c r="N322" s="4">
        <v>0</v>
      </c>
      <c r="O322" s="4">
        <v>101.64</v>
      </c>
      <c r="P322" s="4">
        <v>0</v>
      </c>
      <c r="Q322" s="4">
        <v>2196.7399999999998</v>
      </c>
      <c r="R322" s="4">
        <v>99.7</v>
      </c>
      <c r="S322" s="16">
        <v>149.1</v>
      </c>
      <c r="T322" s="16">
        <v>1.6</v>
      </c>
      <c r="U322" s="16"/>
      <c r="V322" s="16"/>
      <c r="W322" s="16"/>
      <c r="X322" s="16"/>
      <c r="Y322" s="16"/>
      <c r="Z322" s="16"/>
      <c r="AA322" s="16"/>
      <c r="AB322" s="28" t="str">
        <f>[1]UK!B$2209</f>
        <v>1.(a)</v>
      </c>
      <c r="AC322" s="31" t="str">
        <f>[1]UK!C$2209</f>
        <v>Ineos Manufacturing Scotland Ltd</v>
      </c>
      <c r="AD322" s="31" t="str">
        <f>[1]UK!D$2209</f>
        <v>Ineos Manufacturing Scotland Ltd</v>
      </c>
      <c r="AE322" s="31">
        <f>[1]UK!E$2209</f>
        <v>14524</v>
      </c>
      <c r="AF322" s="31" t="str">
        <f>[1]UK!F$2209</f>
        <v>Boness Road</v>
      </c>
      <c r="AG322" s="31" t="str">
        <f>[1]UK!G$2209</f>
        <v>--</v>
      </c>
      <c r="AH322" s="31" t="str">
        <f>[1]UK!H$2209</f>
        <v>Grangemouth</v>
      </c>
      <c r="AI322" s="31" t="str">
        <f>[1]UK!I$2209</f>
        <v>FK3 9XH</v>
      </c>
      <c r="AJ322" s="31">
        <f>[1]UK!J$2209</f>
        <v>2110</v>
      </c>
      <c r="AK322" s="31">
        <f>[1]UK!K$2209</f>
        <v>5810</v>
      </c>
      <c r="AL322" s="31">
        <f>[1]UK!L$2209</f>
        <v>79.600000000000009</v>
      </c>
      <c r="AM322" s="31">
        <f>[1]UK!M$2209</f>
        <v>1610</v>
      </c>
      <c r="AN322" s="8" t="s">
        <v>810</v>
      </c>
    </row>
    <row r="323" spans="1:40" s="5" customFormat="1">
      <c r="A323" s="4" t="s">
        <v>9801</v>
      </c>
      <c r="B323" s="4">
        <v>2012</v>
      </c>
      <c r="C323" s="4" t="s">
        <v>12781</v>
      </c>
      <c r="D323" s="4" t="s">
        <v>12782</v>
      </c>
      <c r="E323" s="16" t="s">
        <v>195</v>
      </c>
      <c r="F323" s="4">
        <v>40</v>
      </c>
      <c r="G323" s="4" t="s">
        <v>12783</v>
      </c>
      <c r="H323" s="4" t="s">
        <v>12768</v>
      </c>
      <c r="I323" s="4" t="s">
        <v>6</v>
      </c>
      <c r="J323" s="4" t="s">
        <v>633</v>
      </c>
      <c r="K323" s="4">
        <v>363</v>
      </c>
      <c r="L323" s="4" t="s">
        <v>8</v>
      </c>
      <c r="M323" s="4">
        <v>0</v>
      </c>
      <c r="N323" s="4">
        <v>0</v>
      </c>
      <c r="O323" s="4">
        <v>36.54</v>
      </c>
      <c r="P323" s="4">
        <v>0</v>
      </c>
      <c r="Q323" s="4">
        <v>1656.82</v>
      </c>
      <c r="R323" s="4">
        <v>38.5</v>
      </c>
      <c r="S323" s="16">
        <v>81.900000000000006</v>
      </c>
      <c r="T323" s="16">
        <v>2.4</v>
      </c>
      <c r="U323" s="16"/>
      <c r="V323" s="16"/>
      <c r="W323" s="16"/>
      <c r="X323" s="16"/>
      <c r="Y323" s="16"/>
      <c r="Z323" s="16"/>
      <c r="AA323" s="16"/>
      <c r="AB323" s="28" t="str">
        <f>[1]UK!B$2209</f>
        <v>1.(a)</v>
      </c>
      <c r="AC323" s="31" t="str">
        <f>[1]UK!C$2209</f>
        <v>Ineos Manufacturing Scotland Ltd</v>
      </c>
      <c r="AD323" s="31" t="str">
        <f>[1]UK!D$2209</f>
        <v>Ineos Manufacturing Scotland Ltd</v>
      </c>
      <c r="AE323" s="31">
        <f>[1]UK!E$2209</f>
        <v>14524</v>
      </c>
      <c r="AF323" s="31" t="str">
        <f>[1]UK!F$2209</f>
        <v>Boness Road</v>
      </c>
      <c r="AG323" s="31" t="str">
        <f>[1]UK!G$2209</f>
        <v>--</v>
      </c>
      <c r="AH323" s="31" t="str">
        <f>[1]UK!H$2209</f>
        <v>Grangemouth</v>
      </c>
      <c r="AI323" s="31" t="str">
        <f>[1]UK!I$2209</f>
        <v>FK3 9XH</v>
      </c>
      <c r="AJ323" s="31">
        <f>[1]UK!J$2209</f>
        <v>2110</v>
      </c>
      <c r="AK323" s="31">
        <f>[1]UK!K$2209</f>
        <v>5810</v>
      </c>
      <c r="AL323" s="31">
        <f>[1]UK!L$2209</f>
        <v>79.600000000000009</v>
      </c>
      <c r="AM323" s="31">
        <f>[1]UK!M$2209</f>
        <v>1610</v>
      </c>
      <c r="AN323" s="8" t="s">
        <v>810</v>
      </c>
    </row>
    <row r="324" spans="1:40" s="31" customFormat="1">
      <c r="A324" s="16" t="s">
        <v>9801</v>
      </c>
      <c r="B324" s="16">
        <v>2012</v>
      </c>
      <c r="C324" s="16" t="s">
        <v>12784</v>
      </c>
      <c r="D324" s="16" t="s">
        <v>12785</v>
      </c>
      <c r="E324" s="16" t="s">
        <v>199</v>
      </c>
      <c r="F324" s="16">
        <v>41</v>
      </c>
      <c r="G324" s="16" t="s">
        <v>12786</v>
      </c>
      <c r="H324" s="16" t="s">
        <v>12768</v>
      </c>
      <c r="I324" s="16" t="s">
        <v>6</v>
      </c>
      <c r="J324" s="16" t="s">
        <v>633</v>
      </c>
      <c r="K324" s="16">
        <v>396</v>
      </c>
      <c r="L324" s="16" t="s">
        <v>8</v>
      </c>
      <c r="M324" s="16">
        <v>0</v>
      </c>
      <c r="N324" s="16">
        <v>0</v>
      </c>
      <c r="O324" s="16">
        <v>172.13</v>
      </c>
      <c r="P324" s="16">
        <v>0</v>
      </c>
      <c r="Q324" s="16">
        <v>4405.67</v>
      </c>
      <c r="R324" s="16">
        <v>223.5</v>
      </c>
      <c r="S324" s="16">
        <v>261.64999999999998</v>
      </c>
      <c r="T324" s="16">
        <v>3.9</v>
      </c>
      <c r="U324" s="16"/>
      <c r="V324" s="16"/>
      <c r="W324" s="16"/>
      <c r="X324" s="16"/>
      <c r="Y324" s="16"/>
      <c r="Z324" s="16"/>
      <c r="AA324" s="16"/>
      <c r="AB324" s="28" t="str">
        <f>[1]UK!B$2209</f>
        <v>1.(a)</v>
      </c>
      <c r="AC324" s="31" t="str">
        <f>[1]UK!C$2209</f>
        <v>Ineos Manufacturing Scotland Ltd</v>
      </c>
      <c r="AD324" s="31" t="str">
        <f>[1]UK!D$2209</f>
        <v>Ineos Manufacturing Scotland Ltd</v>
      </c>
      <c r="AE324" s="31">
        <f>[1]UK!E$2209</f>
        <v>14524</v>
      </c>
      <c r="AF324" s="31" t="str">
        <f>[1]UK!F$2209</f>
        <v>Boness Road</v>
      </c>
      <c r="AG324" s="31" t="str">
        <f>[1]UK!G$2209</f>
        <v>--</v>
      </c>
      <c r="AH324" s="31" t="str">
        <f>[1]UK!H$2209</f>
        <v>Grangemouth</v>
      </c>
      <c r="AI324" s="31" t="str">
        <f>[1]UK!I$2209</f>
        <v>FK3 9XH</v>
      </c>
      <c r="AJ324" s="31">
        <f>[1]UK!J$2209</f>
        <v>2110</v>
      </c>
      <c r="AK324" s="31">
        <f>[1]UK!K$2209</f>
        <v>5810</v>
      </c>
      <c r="AL324" s="31">
        <f>[1]UK!L$2209</f>
        <v>79.600000000000009</v>
      </c>
      <c r="AM324" s="31">
        <f>[1]UK!M$2209</f>
        <v>1610</v>
      </c>
      <c r="AN324" s="42" t="s">
        <v>810</v>
      </c>
    </row>
    <row r="325" spans="1:40" s="31" customFormat="1">
      <c r="A325" s="16" t="s">
        <v>9801</v>
      </c>
      <c r="B325" s="16">
        <v>2012</v>
      </c>
      <c r="C325" s="16" t="s">
        <v>12787</v>
      </c>
      <c r="D325" s="16" t="s">
        <v>12788</v>
      </c>
      <c r="E325" s="16" t="s">
        <v>205</v>
      </c>
      <c r="F325" s="16">
        <v>42</v>
      </c>
      <c r="G325" s="16" t="s">
        <v>12789</v>
      </c>
      <c r="H325" s="16" t="s">
        <v>12768</v>
      </c>
      <c r="I325" s="16" t="s">
        <v>6</v>
      </c>
      <c r="J325" s="16" t="s">
        <v>633</v>
      </c>
      <c r="K325" s="16">
        <v>117</v>
      </c>
      <c r="L325" s="16" t="s">
        <v>8</v>
      </c>
      <c r="M325" s="16">
        <v>0</v>
      </c>
      <c r="N325" s="16">
        <v>0</v>
      </c>
      <c r="O325" s="16">
        <v>0</v>
      </c>
      <c r="P325" s="16">
        <v>0</v>
      </c>
      <c r="Q325" s="16">
        <v>1520.4</v>
      </c>
      <c r="R325" s="16">
        <v>0.65</v>
      </c>
      <c r="S325" s="16">
        <v>72.849999999999994</v>
      </c>
      <c r="T325" s="16">
        <v>0.13</v>
      </c>
      <c r="U325" s="16"/>
      <c r="V325" s="16"/>
      <c r="W325" s="16"/>
      <c r="X325" s="16"/>
      <c r="Y325" s="16"/>
      <c r="Z325" s="16"/>
      <c r="AA325" s="16"/>
      <c r="AB325" s="28" t="str">
        <f>[1]UK!B$2209</f>
        <v>1.(a)</v>
      </c>
      <c r="AC325" s="31" t="str">
        <f>[1]UK!C$2209</f>
        <v>Ineos Manufacturing Scotland Ltd</v>
      </c>
      <c r="AD325" s="31" t="str">
        <f>[1]UK!D$2209</f>
        <v>Ineos Manufacturing Scotland Ltd</v>
      </c>
      <c r="AE325" s="31">
        <f>[1]UK!E$2209</f>
        <v>14524</v>
      </c>
      <c r="AF325" s="31" t="str">
        <f>[1]UK!F$2209</f>
        <v>Boness Road</v>
      </c>
      <c r="AG325" s="31" t="str">
        <f>[1]UK!G$2209</f>
        <v>--</v>
      </c>
      <c r="AH325" s="31" t="str">
        <f>[1]UK!H$2209</f>
        <v>Grangemouth</v>
      </c>
      <c r="AI325" s="31" t="str">
        <f>[1]UK!I$2209</f>
        <v>FK3 9XH</v>
      </c>
      <c r="AJ325" s="31">
        <f>[1]UK!J$2209</f>
        <v>2110</v>
      </c>
      <c r="AK325" s="31">
        <f>[1]UK!K$2209</f>
        <v>5810</v>
      </c>
      <c r="AL325" s="31">
        <f>[1]UK!L$2209</f>
        <v>79.600000000000009</v>
      </c>
      <c r="AM325" s="31">
        <f>[1]UK!M$2209</f>
        <v>1610</v>
      </c>
      <c r="AN325" s="42" t="s">
        <v>810</v>
      </c>
    </row>
    <row r="326" spans="1:40" s="5" customFormat="1">
      <c r="A326" s="4" t="s">
        <v>9801</v>
      </c>
      <c r="B326" s="4">
        <v>2012</v>
      </c>
      <c r="C326" s="4" t="s">
        <v>12790</v>
      </c>
      <c r="D326" s="4" t="s">
        <v>12791</v>
      </c>
      <c r="E326" s="16" t="s">
        <v>209</v>
      </c>
      <c r="F326" s="4">
        <v>43</v>
      </c>
      <c r="G326" s="4" t="s">
        <v>12792</v>
      </c>
      <c r="H326" s="4" t="s">
        <v>12768</v>
      </c>
      <c r="I326" s="4" t="s">
        <v>6</v>
      </c>
      <c r="J326" s="4" t="s">
        <v>633</v>
      </c>
      <c r="K326" s="4">
        <v>67</v>
      </c>
      <c r="L326" s="4" t="s">
        <v>8</v>
      </c>
      <c r="M326" s="4">
        <v>0</v>
      </c>
      <c r="N326" s="4">
        <v>0</v>
      </c>
      <c r="O326" s="4">
        <v>0</v>
      </c>
      <c r="P326" s="4">
        <v>0</v>
      </c>
      <c r="Q326" s="4">
        <v>317.10000000000002</v>
      </c>
      <c r="R326" s="4">
        <v>0.13</v>
      </c>
      <c r="S326" s="16">
        <v>16.2</v>
      </c>
      <c r="T326" s="16">
        <v>0.02</v>
      </c>
      <c r="U326" s="16"/>
      <c r="V326" s="16"/>
      <c r="W326" s="16"/>
      <c r="X326" s="16"/>
      <c r="Y326" s="16"/>
      <c r="Z326" s="16"/>
      <c r="AA326" s="16"/>
      <c r="AB326" s="28" t="str">
        <f>[1]UK!B$2209</f>
        <v>1.(a)</v>
      </c>
      <c r="AC326" s="31" t="str">
        <f>[1]UK!C$2209</f>
        <v>Ineos Manufacturing Scotland Ltd</v>
      </c>
      <c r="AD326" s="31" t="str">
        <f>[1]UK!D$2209</f>
        <v>Ineos Manufacturing Scotland Ltd</v>
      </c>
      <c r="AE326" s="31">
        <f>[1]UK!E$2209</f>
        <v>14524</v>
      </c>
      <c r="AF326" s="31" t="str">
        <f>[1]UK!F$2209</f>
        <v>Boness Road</v>
      </c>
      <c r="AG326" s="31" t="str">
        <f>[1]UK!G$2209</f>
        <v>--</v>
      </c>
      <c r="AH326" s="31" t="str">
        <f>[1]UK!H$2209</f>
        <v>Grangemouth</v>
      </c>
      <c r="AI326" s="31" t="str">
        <f>[1]UK!I$2209</f>
        <v>FK3 9XH</v>
      </c>
      <c r="AJ326" s="31">
        <f>[1]UK!J$2209</f>
        <v>2110</v>
      </c>
      <c r="AK326" s="31">
        <f>[1]UK!K$2209</f>
        <v>5810</v>
      </c>
      <c r="AL326" s="31">
        <f>[1]UK!L$2209</f>
        <v>79.600000000000009</v>
      </c>
      <c r="AM326" s="31">
        <f>[1]UK!M$2209</f>
        <v>1610</v>
      </c>
      <c r="AN326" s="8" t="s">
        <v>810</v>
      </c>
    </row>
    <row r="327" spans="1:40">
      <c r="A327" s="1" t="s">
        <v>9801</v>
      </c>
      <c r="B327" s="1">
        <v>2012</v>
      </c>
      <c r="C327" s="1" t="s">
        <v>12793</v>
      </c>
      <c r="D327" s="1" t="s">
        <v>12794</v>
      </c>
      <c r="E327" s="3" t="s">
        <v>413</v>
      </c>
      <c r="F327" s="1">
        <v>90</v>
      </c>
      <c r="G327" s="1" t="s">
        <v>12795</v>
      </c>
      <c r="H327" s="1" t="s">
        <v>12796</v>
      </c>
      <c r="I327" s="1" t="s">
        <v>6</v>
      </c>
      <c r="J327" s="1" t="s">
        <v>470</v>
      </c>
      <c r="K327" s="1">
        <v>76</v>
      </c>
      <c r="L327" s="1" t="s">
        <v>8</v>
      </c>
      <c r="M327" s="1">
        <v>0</v>
      </c>
      <c r="N327" s="1">
        <v>0</v>
      </c>
      <c r="O327" s="1">
        <v>0</v>
      </c>
      <c r="P327" s="1">
        <v>164</v>
      </c>
      <c r="Q327" s="1">
        <v>0</v>
      </c>
      <c r="R327" s="1">
        <v>0.04</v>
      </c>
      <c r="S327" s="3">
        <v>7.85</v>
      </c>
      <c r="T327" s="3">
        <v>0</v>
      </c>
      <c r="U327" s="3"/>
      <c r="V327" s="3"/>
      <c r="W327" s="3"/>
      <c r="X327" s="3"/>
      <c r="Y327" s="3"/>
      <c r="Z327" s="3"/>
      <c r="AA327" s="3"/>
    </row>
    <row r="328" spans="1:40" s="5" customFormat="1">
      <c r="A328" s="4" t="s">
        <v>9801</v>
      </c>
      <c r="B328" s="4">
        <v>2012</v>
      </c>
      <c r="C328" s="4" t="s">
        <v>12797</v>
      </c>
      <c r="D328" s="4" t="s">
        <v>12798</v>
      </c>
      <c r="E328" s="16" t="s">
        <v>418</v>
      </c>
      <c r="F328" s="4">
        <v>91</v>
      </c>
      <c r="G328" s="4" t="s">
        <v>12799</v>
      </c>
      <c r="H328" s="4" t="s">
        <v>12800</v>
      </c>
      <c r="I328" s="4" t="s">
        <v>6</v>
      </c>
      <c r="J328" s="4" t="s">
        <v>470</v>
      </c>
      <c r="K328" s="4">
        <v>58</v>
      </c>
      <c r="L328" s="4" t="s">
        <v>8</v>
      </c>
      <c r="M328" s="4">
        <v>0</v>
      </c>
      <c r="N328" s="4">
        <v>0</v>
      </c>
      <c r="O328" s="4">
        <v>0</v>
      </c>
      <c r="P328" s="4">
        <v>409.19200000000001</v>
      </c>
      <c r="Q328" s="4">
        <v>0</v>
      </c>
      <c r="R328" s="4">
        <v>0.20100000000000001</v>
      </c>
      <c r="S328" s="16">
        <v>24.63</v>
      </c>
      <c r="T328" s="16">
        <v>0.23499999999999999</v>
      </c>
      <c r="U328" s="16"/>
      <c r="V328" s="16"/>
      <c r="W328" s="16"/>
      <c r="X328" s="16"/>
      <c r="Y328" s="16"/>
      <c r="Z328" s="16"/>
      <c r="AA328" s="16"/>
      <c r="AB328" s="28" t="str">
        <f>[1]UK!B$1787</f>
        <v>1.(c)</v>
      </c>
      <c r="AC328" s="31" t="str">
        <f>[1]UK!C$1787</f>
        <v>Michelin Tyre Plc</v>
      </c>
      <c r="AD328" s="31" t="str">
        <f>[1]UK!D$1787</f>
        <v>Michelin Tyre Plant, Dundee</v>
      </c>
      <c r="AE328" s="31">
        <f>[1]UK!E$1787</f>
        <v>14514</v>
      </c>
      <c r="AF328" s="31" t="str">
        <f>[1]UK!F$1787</f>
        <v>Baldovie Road</v>
      </c>
      <c r="AG328" s="31" t="str">
        <f>[1]UK!G$1787</f>
        <v>--</v>
      </c>
      <c r="AH328" s="31" t="str">
        <f>[1]UK!H$1787</f>
        <v>Dundee</v>
      </c>
      <c r="AI328" s="31" t="str">
        <f>[1]UK!I$1787</f>
        <v>DD4 8UQ</v>
      </c>
      <c r="AJ328" s="31">
        <f>[1]UK!J$1787</f>
        <v>0</v>
      </c>
      <c r="AK328" s="31">
        <f>[1]UK!K$1787</f>
        <v>0</v>
      </c>
      <c r="AL328" s="31">
        <f>[1]UK!L$1787</f>
        <v>0</v>
      </c>
      <c r="AM328" s="31">
        <f>[1]UK!M$1787</f>
        <v>0</v>
      </c>
      <c r="AN328" s="8" t="s">
        <v>810</v>
      </c>
    </row>
    <row r="329" spans="1:40" s="5" customFormat="1">
      <c r="A329" s="4" t="s">
        <v>9801</v>
      </c>
      <c r="B329" s="4">
        <v>2012</v>
      </c>
      <c r="C329" s="4" t="s">
        <v>12801</v>
      </c>
      <c r="D329" s="4" t="s">
        <v>12802</v>
      </c>
      <c r="E329" s="16" t="s">
        <v>423</v>
      </c>
      <c r="F329" s="16">
        <v>92</v>
      </c>
      <c r="G329" s="16" t="s">
        <v>12803</v>
      </c>
      <c r="H329" s="16" t="s">
        <v>12804</v>
      </c>
      <c r="I329" s="16" t="s">
        <v>6</v>
      </c>
      <c r="J329" s="16" t="s">
        <v>470</v>
      </c>
      <c r="K329" s="16">
        <v>76</v>
      </c>
      <c r="L329" s="16" t="s">
        <v>8</v>
      </c>
      <c r="M329" s="16">
        <v>0</v>
      </c>
      <c r="N329" s="16">
        <v>0</v>
      </c>
      <c r="O329" s="16">
        <v>0</v>
      </c>
      <c r="P329" s="16">
        <v>946</v>
      </c>
      <c r="Q329" s="16">
        <v>0</v>
      </c>
      <c r="R329" s="16">
        <v>0</v>
      </c>
      <c r="S329" s="16">
        <v>22</v>
      </c>
      <c r="T329" s="16">
        <v>0</v>
      </c>
      <c r="U329" s="16"/>
      <c r="V329" s="16"/>
      <c r="W329" s="16"/>
      <c r="X329" s="16"/>
      <c r="Y329" s="16"/>
      <c r="Z329" s="16"/>
      <c r="AA329" s="16"/>
      <c r="AB329" s="28" t="str">
        <f>[1]UK!B$2213</f>
        <v>4.(a).(ix)</v>
      </c>
      <c r="AC329" s="31" t="str">
        <f>[1]UK!C$2213</f>
        <v>Polimeri Europa Ltd</v>
      </c>
      <c r="AD329" s="31" t="str">
        <f>[1]UK!D$2213</f>
        <v>Polimeri Europa</v>
      </c>
      <c r="AE329" s="31">
        <f>[1]UK!E$2213</f>
        <v>14526</v>
      </c>
      <c r="AF329" s="31" t="str">
        <f>[1]UK!F$2213</f>
        <v>Boness Road</v>
      </c>
      <c r="AG329" s="31" t="str">
        <f>[1]UK!G$2213</f>
        <v>--</v>
      </c>
      <c r="AH329" s="31" t="str">
        <f>[1]UK!H$2213</f>
        <v>Grangemouth</v>
      </c>
      <c r="AI329" s="31" t="str">
        <f>[1]UK!I$2213</f>
        <v>FK3 9XE</v>
      </c>
      <c r="AJ329" s="31">
        <f>[1]UK!J$2213</f>
        <v>0</v>
      </c>
      <c r="AK329" s="31">
        <f>[1]UK!K$2213</f>
        <v>0</v>
      </c>
      <c r="AL329" s="31">
        <f>[1]UK!L$2213</f>
        <v>0</v>
      </c>
      <c r="AM329" s="31">
        <f>[1]UK!M$2213</f>
        <v>0</v>
      </c>
      <c r="AN329" s="8" t="s">
        <v>810</v>
      </c>
    </row>
    <row r="330" spans="1:40" s="5" customFormat="1">
      <c r="A330" s="4" t="s">
        <v>9801</v>
      </c>
      <c r="B330" s="4">
        <v>2012</v>
      </c>
      <c r="C330" s="4" t="s">
        <v>12599</v>
      </c>
      <c r="D330" s="4" t="s">
        <v>12600</v>
      </c>
      <c r="E330" s="16" t="s">
        <v>2614</v>
      </c>
      <c r="F330" s="4">
        <v>278</v>
      </c>
      <c r="G330" s="4" t="s">
        <v>12805</v>
      </c>
      <c r="H330" s="4" t="s">
        <v>12806</v>
      </c>
      <c r="I330" s="4" t="s">
        <v>34</v>
      </c>
      <c r="J330" s="4" t="s">
        <v>476</v>
      </c>
      <c r="K330" s="4">
        <v>139</v>
      </c>
      <c r="L330" s="4" t="s">
        <v>8</v>
      </c>
      <c r="M330" s="4">
        <v>3650</v>
      </c>
      <c r="N330" s="4">
        <v>0</v>
      </c>
      <c r="O330" s="4">
        <v>3.5</v>
      </c>
      <c r="P330" s="4">
        <v>0</v>
      </c>
      <c r="Q330" s="4">
        <v>0</v>
      </c>
      <c r="R330" s="4">
        <v>35.36</v>
      </c>
      <c r="S330" s="16">
        <v>359.05</v>
      </c>
      <c r="T330" s="16">
        <v>2.88</v>
      </c>
      <c r="U330" s="16"/>
      <c r="V330" s="16"/>
      <c r="W330" s="16"/>
      <c r="X330" s="16"/>
      <c r="Y330" s="16"/>
      <c r="Z330" s="16"/>
      <c r="AA330" s="16"/>
      <c r="AB330" s="28" t="str">
        <f>[1]UK!B$3174</f>
        <v>1.(c)</v>
      </c>
      <c r="AC330" s="31" t="str">
        <f>[1]UK!C$3174</f>
        <v>E.ON UK Renewables Ltd</v>
      </c>
      <c r="AD330" s="31" t="str">
        <f>[1]UK!D$3174</f>
        <v>E.ON UK Renewables Ltd</v>
      </c>
      <c r="AE330" s="31">
        <f>[1]UK!E$3174</f>
        <v>33158</v>
      </c>
      <c r="AF330" s="31" t="str">
        <f>[1]UK!F$3174</f>
        <v>Stevens Croft Power Station, Nethercleugh, Johnstonebridge Rd</v>
      </c>
      <c r="AG330" s="31" t="str">
        <f>[1]UK!G$3174</f>
        <v>--</v>
      </c>
      <c r="AH330" s="31" t="str">
        <f>[1]UK!H$3174</f>
        <v>Lockerbie</v>
      </c>
      <c r="AI330" s="31" t="str">
        <f>[1]UK!I$3174</f>
        <v>DG11 2SQ</v>
      </c>
      <c r="AJ330" s="31">
        <f>[1]UK!J$3174</f>
        <v>359</v>
      </c>
      <c r="AK330" s="31">
        <f>[1]UK!K$3174</f>
        <v>0</v>
      </c>
      <c r="AL330" s="31">
        <f>[1]UK!L$3174</f>
        <v>0</v>
      </c>
      <c r="AM330" s="31">
        <f>[1]UK!M$3174</f>
        <v>411</v>
      </c>
      <c r="AN330" s="8" t="s">
        <v>810</v>
      </c>
    </row>
    <row r="331" spans="1:40" s="5" customFormat="1">
      <c r="A331" s="4" t="s">
        <v>9801</v>
      </c>
      <c r="B331" s="4">
        <v>2012</v>
      </c>
      <c r="C331" s="4" t="s">
        <v>12608</v>
      </c>
      <c r="D331" s="4" t="s">
        <v>12609</v>
      </c>
      <c r="E331" s="16" t="s">
        <v>2629</v>
      </c>
      <c r="F331" s="4">
        <v>281</v>
      </c>
      <c r="G331" s="4" t="s">
        <v>12807</v>
      </c>
      <c r="H331" s="4" t="s">
        <v>12808</v>
      </c>
      <c r="I331" s="4" t="s">
        <v>34</v>
      </c>
      <c r="J331" s="4" t="s">
        <v>470</v>
      </c>
      <c r="K331" s="4">
        <v>99</v>
      </c>
      <c r="L331" s="4" t="s">
        <v>8</v>
      </c>
      <c r="M331" s="4">
        <v>4226</v>
      </c>
      <c r="N331" s="4">
        <v>0</v>
      </c>
      <c r="O331" s="4">
        <v>0</v>
      </c>
      <c r="P331" s="4">
        <v>6.9</v>
      </c>
      <c r="Q331" s="4">
        <v>0</v>
      </c>
      <c r="R331" s="4">
        <v>83.59</v>
      </c>
      <c r="S331" s="16">
        <v>385.55</v>
      </c>
      <c r="T331" s="16">
        <v>3.67</v>
      </c>
      <c r="U331" s="16"/>
      <c r="V331" s="16"/>
      <c r="W331" s="16"/>
      <c r="X331" s="16"/>
      <c r="Y331" s="16"/>
      <c r="Z331" s="16"/>
      <c r="AA331" s="16"/>
      <c r="AB331" s="28" t="str">
        <f>[1]UK!B$2669</f>
        <v>6.(a)</v>
      </c>
      <c r="AC331" s="31" t="str">
        <f>[1]UK!C$2669</f>
        <v>UPM-Kymmene (UK) Ltd</v>
      </c>
      <c r="AD331" s="31" t="str">
        <f>[1]UK!D$2669</f>
        <v>Caledonian Paper Mill</v>
      </c>
      <c r="AE331" s="31">
        <f>[1]UK!E$2669</f>
        <v>14473</v>
      </c>
      <c r="AF331" s="31" t="str">
        <f>[1]UK!F$2669</f>
        <v>Meadowhead Drive</v>
      </c>
      <c r="AG331" s="31" t="str">
        <f>[1]UK!G$2669</f>
        <v>--</v>
      </c>
      <c r="AH331" s="31" t="str">
        <f>[1]UK!H$2669</f>
        <v>Irvine</v>
      </c>
      <c r="AI331" s="31" t="str">
        <f>[1]UK!I$2669</f>
        <v>KA11 5AT</v>
      </c>
      <c r="AJ331" s="31">
        <f>[1]UK!J$2669</f>
        <v>386</v>
      </c>
      <c r="AK331" s="31">
        <f>[1]UK!K$2669</f>
        <v>0</v>
      </c>
      <c r="AL331" s="31">
        <f>[1]UK!L$2669</f>
        <v>0</v>
      </c>
      <c r="AM331" s="31">
        <f>[1]UK!M$2669</f>
        <v>399</v>
      </c>
      <c r="AN331" s="8" t="s">
        <v>810</v>
      </c>
    </row>
    <row r="332" spans="1:40" s="5" customFormat="1">
      <c r="A332" s="4" t="s">
        <v>9801</v>
      </c>
      <c r="B332" s="4">
        <v>2012</v>
      </c>
      <c r="C332" s="4" t="s">
        <v>12809</v>
      </c>
      <c r="D332" s="4" t="s">
        <v>12810</v>
      </c>
      <c r="E332" s="16" t="s">
        <v>2653</v>
      </c>
      <c r="F332" s="4">
        <v>287</v>
      </c>
      <c r="G332" s="4" t="s">
        <v>12811</v>
      </c>
      <c r="H332" s="4" t="s">
        <v>12812</v>
      </c>
      <c r="I332" s="4" t="s">
        <v>14</v>
      </c>
      <c r="J332" s="4" t="s">
        <v>470</v>
      </c>
      <c r="K332" s="4">
        <v>70</v>
      </c>
      <c r="L332" s="4" t="s">
        <v>27</v>
      </c>
      <c r="M332" s="4">
        <v>0</v>
      </c>
      <c r="N332" s="4">
        <v>0</v>
      </c>
      <c r="O332" s="4">
        <v>0</v>
      </c>
      <c r="P332" s="4">
        <v>0.37</v>
      </c>
      <c r="Q332" s="4">
        <v>0</v>
      </c>
      <c r="R332" s="4">
        <v>0</v>
      </c>
      <c r="S332" s="16">
        <v>1.86</v>
      </c>
      <c r="T332" s="16">
        <v>0</v>
      </c>
      <c r="U332" s="16"/>
      <c r="V332" s="16"/>
      <c r="W332" s="16"/>
      <c r="X332" s="16"/>
      <c r="Y332" s="16"/>
      <c r="Z332" s="16"/>
      <c r="AA332" s="16"/>
      <c r="AB332" s="28" t="str">
        <f>[1]UK!B$5561</f>
        <v>1.(c)</v>
      </c>
      <c r="AC332" s="31" t="str">
        <f>[1]UK!C$5561</f>
        <v>National Grid Gas Plc</v>
      </c>
      <c r="AD332" s="31" t="str">
        <f>[1]UK!D$5561</f>
        <v>Aberdeen Compressor Station, Garlogie</v>
      </c>
      <c r="AE332" s="31">
        <f>[1]UK!E$5561</f>
        <v>14445</v>
      </c>
      <c r="AF332" s="31" t="str">
        <f>[1]UK!F$5561</f>
        <v>Garrick, Garlogie</v>
      </c>
      <c r="AG332" s="31" t="str">
        <f>[1]UK!G$5561</f>
        <v>--</v>
      </c>
      <c r="AH332" s="31" t="str">
        <f>[1]UK!H$5561</f>
        <v>Westhill</v>
      </c>
      <c r="AI332" s="31" t="str">
        <f>[1]UK!I$5561</f>
        <v>AB32 6US</v>
      </c>
      <c r="AJ332" s="31">
        <f>[1]UK!J$5561</f>
        <v>0</v>
      </c>
      <c r="AK332" s="31">
        <f>[1]UK!K$5561</f>
        <v>0</v>
      </c>
      <c r="AL332" s="31">
        <f>[1]UK!L$5561</f>
        <v>0</v>
      </c>
      <c r="AM332" s="31">
        <f>[1]UK!M$5561</f>
        <v>0</v>
      </c>
      <c r="AN332" s="8" t="s">
        <v>809</v>
      </c>
    </row>
    <row r="333" spans="1:40" s="5" customFormat="1">
      <c r="A333" s="4" t="s">
        <v>9801</v>
      </c>
      <c r="B333" s="4">
        <v>2012</v>
      </c>
      <c r="C333" s="4" t="s">
        <v>12813</v>
      </c>
      <c r="D333" s="4" t="s">
        <v>12814</v>
      </c>
      <c r="E333" s="16" t="s">
        <v>2657</v>
      </c>
      <c r="F333" s="4">
        <v>288</v>
      </c>
      <c r="G333" s="4" t="s">
        <v>12815</v>
      </c>
      <c r="H333" s="4" t="s">
        <v>12812</v>
      </c>
      <c r="I333" s="4" t="s">
        <v>14</v>
      </c>
      <c r="J333" s="4" t="s">
        <v>470</v>
      </c>
      <c r="K333" s="4">
        <v>70</v>
      </c>
      <c r="L333" s="4" t="s">
        <v>27</v>
      </c>
      <c r="M333" s="4">
        <v>0</v>
      </c>
      <c r="N333" s="4">
        <v>0</v>
      </c>
      <c r="O333" s="4">
        <v>0</v>
      </c>
      <c r="P333" s="4">
        <v>0.6</v>
      </c>
      <c r="Q333" s="4">
        <v>0</v>
      </c>
      <c r="R333" s="4">
        <v>0</v>
      </c>
      <c r="S333" s="16">
        <v>3.3</v>
      </c>
      <c r="T333" s="16">
        <v>0</v>
      </c>
      <c r="U333" s="16"/>
      <c r="V333" s="16"/>
      <c r="W333" s="16"/>
      <c r="X333" s="16"/>
      <c r="Y333" s="16"/>
      <c r="Z333" s="16"/>
      <c r="AA333" s="16"/>
      <c r="AB333" s="28" t="str">
        <f>[1]UK!B$5561</f>
        <v>1.(c)</v>
      </c>
      <c r="AC333" s="31" t="str">
        <f>[1]UK!C$5561</f>
        <v>National Grid Gas Plc</v>
      </c>
      <c r="AD333" s="31" t="str">
        <f>[1]UK!D$5561</f>
        <v>Aberdeen Compressor Station, Garlogie</v>
      </c>
      <c r="AE333" s="31">
        <f>[1]UK!E$5561</f>
        <v>14445</v>
      </c>
      <c r="AF333" s="31" t="str">
        <f>[1]UK!F$5561</f>
        <v>Garrick, Garlogie</v>
      </c>
      <c r="AG333" s="31" t="str">
        <f>[1]UK!G$5561</f>
        <v>--</v>
      </c>
      <c r="AH333" s="31" t="str">
        <f>[1]UK!H$5561</f>
        <v>Westhill</v>
      </c>
      <c r="AI333" s="31" t="str">
        <f>[1]UK!I$5561</f>
        <v>AB32 6US</v>
      </c>
      <c r="AJ333" s="31">
        <f>[1]UK!J$5561</f>
        <v>0</v>
      </c>
      <c r="AK333" s="31">
        <f>[1]UK!K$5561</f>
        <v>0</v>
      </c>
      <c r="AL333" s="31">
        <f>[1]UK!L$5561</f>
        <v>0</v>
      </c>
      <c r="AM333" s="31">
        <f>[1]UK!M$5561</f>
        <v>0</v>
      </c>
      <c r="AN333" s="8" t="s">
        <v>809</v>
      </c>
    </row>
    <row r="334" spans="1:40" s="5" customFormat="1">
      <c r="A334" s="4" t="s">
        <v>9801</v>
      </c>
      <c r="B334" s="4">
        <v>2012</v>
      </c>
      <c r="C334" s="4" t="s">
        <v>12816</v>
      </c>
      <c r="D334" s="4" t="s">
        <v>12817</v>
      </c>
      <c r="E334" s="16" t="s">
        <v>2661</v>
      </c>
      <c r="F334" s="4">
        <v>289</v>
      </c>
      <c r="G334" s="4" t="s">
        <v>12818</v>
      </c>
      <c r="H334" s="4" t="s">
        <v>12812</v>
      </c>
      <c r="I334" s="4" t="s">
        <v>14</v>
      </c>
      <c r="J334" s="4" t="s">
        <v>470</v>
      </c>
      <c r="K334" s="4">
        <v>70</v>
      </c>
      <c r="L334" s="4" t="s">
        <v>27</v>
      </c>
      <c r="M334" s="4">
        <v>0</v>
      </c>
      <c r="N334" s="4">
        <v>0</v>
      </c>
      <c r="O334" s="4">
        <v>0</v>
      </c>
      <c r="P334" s="4">
        <v>0.05</v>
      </c>
      <c r="Q334" s="4">
        <v>0</v>
      </c>
      <c r="R334" s="4">
        <v>0</v>
      </c>
      <c r="S334" s="16">
        <v>0.2</v>
      </c>
      <c r="T334" s="16">
        <v>0</v>
      </c>
      <c r="U334" s="16"/>
      <c r="V334" s="16"/>
      <c r="W334" s="16"/>
      <c r="X334" s="16"/>
      <c r="Y334" s="16"/>
      <c r="Z334" s="16"/>
      <c r="AA334" s="16"/>
      <c r="AB334" s="28" t="str">
        <f>[1]UK!B$5561</f>
        <v>1.(c)</v>
      </c>
      <c r="AC334" s="31" t="str">
        <f>[1]UK!C$5561</f>
        <v>National Grid Gas Plc</v>
      </c>
      <c r="AD334" s="31" t="str">
        <f>[1]UK!D$5561</f>
        <v>Aberdeen Compressor Station, Garlogie</v>
      </c>
      <c r="AE334" s="31">
        <f>[1]UK!E$5561</f>
        <v>14445</v>
      </c>
      <c r="AF334" s="31" t="str">
        <f>[1]UK!F$5561</f>
        <v>Garrick, Garlogie</v>
      </c>
      <c r="AG334" s="31" t="str">
        <f>[1]UK!G$5561</f>
        <v>--</v>
      </c>
      <c r="AH334" s="31" t="str">
        <f>[1]UK!H$5561</f>
        <v>Westhill</v>
      </c>
      <c r="AI334" s="31" t="str">
        <f>[1]UK!I$5561</f>
        <v>AB32 6US</v>
      </c>
      <c r="AJ334" s="31">
        <f>[1]UK!J$5561</f>
        <v>0</v>
      </c>
      <c r="AK334" s="31">
        <f>[1]UK!K$5561</f>
        <v>0</v>
      </c>
      <c r="AL334" s="31">
        <f>[1]UK!L$5561</f>
        <v>0</v>
      </c>
      <c r="AM334" s="31">
        <f>[1]UK!M$5561</f>
        <v>0</v>
      </c>
      <c r="AN334" s="8" t="s">
        <v>809</v>
      </c>
    </row>
    <row r="335" spans="1:40" s="5" customFormat="1">
      <c r="A335" s="4" t="s">
        <v>9801</v>
      </c>
      <c r="B335" s="4">
        <v>2012</v>
      </c>
      <c r="C335" s="4" t="s">
        <v>12819</v>
      </c>
      <c r="D335" s="4" t="s">
        <v>12820</v>
      </c>
      <c r="E335" s="16" t="s">
        <v>2666</v>
      </c>
      <c r="F335" s="4">
        <v>290</v>
      </c>
      <c r="G335" s="4" t="s">
        <v>12818</v>
      </c>
      <c r="H335" s="4" t="s">
        <v>12821</v>
      </c>
      <c r="I335" s="4" t="s">
        <v>34</v>
      </c>
      <c r="J335" s="4" t="s">
        <v>470</v>
      </c>
      <c r="K335" s="4">
        <v>75</v>
      </c>
      <c r="L335" s="4" t="s">
        <v>27</v>
      </c>
      <c r="M335" s="4">
        <v>0</v>
      </c>
      <c r="N335" s="4">
        <v>0</v>
      </c>
      <c r="O335" s="4">
        <v>0</v>
      </c>
      <c r="P335" s="4">
        <v>0</v>
      </c>
      <c r="Q335" s="4">
        <v>0</v>
      </c>
      <c r="R335" s="4">
        <v>0</v>
      </c>
      <c r="S335" s="16">
        <v>0</v>
      </c>
      <c r="T335" s="16">
        <v>0</v>
      </c>
      <c r="U335" s="16"/>
      <c r="V335" s="16"/>
      <c r="W335" s="16"/>
      <c r="X335" s="16"/>
      <c r="Y335" s="16"/>
      <c r="Z335" s="16"/>
      <c r="AA335" s="16"/>
      <c r="AB335" s="28" t="str">
        <f>[1]UK!B$259</f>
        <v>1.(c)</v>
      </c>
      <c r="AC335" s="31" t="str">
        <f>[1]UK!C$259</f>
        <v>National Grid Gas Plc</v>
      </c>
      <c r="AD335" s="31" t="str">
        <f>[1]UK!D$259</f>
        <v>Bathgate Compressor Station (Site 2), Falkirk</v>
      </c>
      <c r="AE335" s="31">
        <f>[1]UK!E$259</f>
        <v>33113</v>
      </c>
      <c r="AF335" s="31" t="str">
        <f>[1]UK!F$259</f>
        <v>Gowanbank Quarry, Gowanbank</v>
      </c>
      <c r="AG335" s="31" t="str">
        <f>[1]UK!G$259</f>
        <v>--</v>
      </c>
      <c r="AH335" s="31" t="str">
        <f>[1]UK!H$259</f>
        <v>Avonbridge</v>
      </c>
      <c r="AI335" s="31" t="str">
        <f>[1]UK!I$259</f>
        <v>FK1 2JY</v>
      </c>
      <c r="AJ335" s="31">
        <f>[1]UK!J$259</f>
        <v>0</v>
      </c>
      <c r="AK335" s="31">
        <f>[1]UK!K$259</f>
        <v>0</v>
      </c>
      <c r="AL335" s="31">
        <f>[1]UK!L$259</f>
        <v>0</v>
      </c>
      <c r="AM335" s="31">
        <f>[1]UK!M$259</f>
        <v>0</v>
      </c>
      <c r="AN335" s="8" t="s">
        <v>809</v>
      </c>
    </row>
    <row r="336" spans="1:40" s="5" customFormat="1">
      <c r="A336" s="4" t="s">
        <v>9801</v>
      </c>
      <c r="B336" s="4">
        <v>2012</v>
      </c>
      <c r="C336" s="4" t="s">
        <v>12822</v>
      </c>
      <c r="D336" s="4" t="s">
        <v>12823</v>
      </c>
      <c r="E336" s="16" t="s">
        <v>2671</v>
      </c>
      <c r="F336" s="4">
        <v>291</v>
      </c>
      <c r="G336" s="4" t="s">
        <v>12824</v>
      </c>
      <c r="H336" s="4" t="s">
        <v>12821</v>
      </c>
      <c r="I336" s="4" t="s">
        <v>34</v>
      </c>
      <c r="J336" s="4" t="s">
        <v>470</v>
      </c>
      <c r="K336" s="4">
        <v>75</v>
      </c>
      <c r="L336" s="4" t="s">
        <v>27</v>
      </c>
      <c r="M336" s="4">
        <v>0</v>
      </c>
      <c r="N336" s="4">
        <v>0</v>
      </c>
      <c r="O336" s="4">
        <v>0</v>
      </c>
      <c r="P336" s="4">
        <v>4.92</v>
      </c>
      <c r="Q336" s="4">
        <v>0</v>
      </c>
      <c r="R336" s="4">
        <v>0</v>
      </c>
      <c r="S336" s="16">
        <v>0</v>
      </c>
      <c r="T336" s="16">
        <v>0</v>
      </c>
      <c r="U336" s="16"/>
      <c r="V336" s="16"/>
      <c r="W336" s="16"/>
      <c r="X336" s="16"/>
      <c r="Y336" s="16"/>
      <c r="Z336" s="16"/>
      <c r="AA336" s="16"/>
      <c r="AB336" s="28" t="str">
        <f>[1]UK!B$259</f>
        <v>1.(c)</v>
      </c>
      <c r="AC336" s="31" t="str">
        <f>[1]UK!C$259</f>
        <v>National Grid Gas Plc</v>
      </c>
      <c r="AD336" s="31" t="str">
        <f>[1]UK!D$259</f>
        <v>Bathgate Compressor Station (Site 2), Falkirk</v>
      </c>
      <c r="AE336" s="31">
        <f>[1]UK!E$259</f>
        <v>33113</v>
      </c>
      <c r="AF336" s="31" t="str">
        <f>[1]UK!F$259</f>
        <v>Gowanbank Quarry, Gowanbank</v>
      </c>
      <c r="AG336" s="31" t="str">
        <f>[1]UK!G$259</f>
        <v>--</v>
      </c>
      <c r="AH336" s="31" t="str">
        <f>[1]UK!H$259</f>
        <v>Avonbridge</v>
      </c>
      <c r="AI336" s="31" t="str">
        <f>[1]UK!I$259</f>
        <v>FK1 2JY</v>
      </c>
      <c r="AJ336" s="31">
        <f>[1]UK!J$259</f>
        <v>0</v>
      </c>
      <c r="AK336" s="31">
        <f>[1]UK!K$259</f>
        <v>0</v>
      </c>
      <c r="AL336" s="31">
        <f>[1]UK!L$259</f>
        <v>0</v>
      </c>
      <c r="AM336" s="31">
        <f>[1]UK!M$259</f>
        <v>0</v>
      </c>
      <c r="AN336" s="8" t="s">
        <v>809</v>
      </c>
    </row>
    <row r="337" spans="1:40" s="5" customFormat="1">
      <c r="A337" s="4" t="s">
        <v>9801</v>
      </c>
      <c r="B337" s="4">
        <v>2012</v>
      </c>
      <c r="C337" s="4" t="s">
        <v>12825</v>
      </c>
      <c r="D337" s="4" t="s">
        <v>12826</v>
      </c>
      <c r="E337" s="16" t="s">
        <v>2675</v>
      </c>
      <c r="F337" s="4">
        <v>292</v>
      </c>
      <c r="G337" s="4" t="s">
        <v>12827</v>
      </c>
      <c r="H337" s="4" t="s">
        <v>12828</v>
      </c>
      <c r="I337" s="4" t="s">
        <v>6</v>
      </c>
      <c r="J337" s="4" t="s">
        <v>633</v>
      </c>
      <c r="K337" s="4">
        <v>98</v>
      </c>
      <c r="L337" s="4" t="s">
        <v>8</v>
      </c>
      <c r="M337" s="4">
        <v>0</v>
      </c>
      <c r="N337" s="4">
        <v>0</v>
      </c>
      <c r="O337" s="4">
        <v>0</v>
      </c>
      <c r="P337" s="4">
        <v>0</v>
      </c>
      <c r="Q337" s="4">
        <v>2243.5700000000002</v>
      </c>
      <c r="R337" s="4">
        <v>14</v>
      </c>
      <c r="S337" s="16">
        <v>311</v>
      </c>
      <c r="T337" s="16">
        <v>0.5</v>
      </c>
      <c r="U337" s="16"/>
      <c r="V337" s="16"/>
      <c r="W337" s="16"/>
      <c r="X337" s="16"/>
      <c r="Y337" s="16"/>
      <c r="Z337" s="16"/>
      <c r="AA337" s="16"/>
      <c r="AB337" s="28" t="str">
        <f>[1]UK!B$2203</f>
        <v>1.(b)</v>
      </c>
      <c r="AC337" s="31" t="str">
        <f>[1]UK!C$2203</f>
        <v>BP Exploration Operating Co Ltd</v>
      </c>
      <c r="AD337" s="31" t="str">
        <f>[1]UK!D$2203</f>
        <v>BP Forties Pipeline</v>
      </c>
      <c r="AE337" s="31">
        <f>[1]UK!E$2203</f>
        <v>14474</v>
      </c>
      <c r="AF337" s="31" t="str">
        <f>[1]UK!F$2203</f>
        <v>BP Forties Pipeline, Kinneil Terminal, Boness Road</v>
      </c>
      <c r="AG337" s="31" t="str">
        <f>[1]UK!G$2203</f>
        <v>--</v>
      </c>
      <c r="AH337" s="31" t="str">
        <f>[1]UK!H$2203</f>
        <v>Grangemouth</v>
      </c>
      <c r="AI337" s="31" t="str">
        <f>[1]UK!I$2203</f>
        <v>FK3 9XQ</v>
      </c>
      <c r="AJ337" s="31">
        <f>[1]UK!J$2203</f>
        <v>416</v>
      </c>
      <c r="AK337" s="31">
        <f>[1]UK!K$2203</f>
        <v>0</v>
      </c>
      <c r="AL337" s="31">
        <f>[1]UK!L$2203</f>
        <v>0</v>
      </c>
      <c r="AM337" s="31">
        <f>[1]UK!M$2203</f>
        <v>310</v>
      </c>
      <c r="AN337" s="8" t="s">
        <v>810</v>
      </c>
    </row>
    <row r="338" spans="1:40" s="5" customFormat="1">
      <c r="A338" s="4" t="s">
        <v>9801</v>
      </c>
      <c r="B338" s="4">
        <v>2012</v>
      </c>
      <c r="C338" s="4" t="s">
        <v>12829</v>
      </c>
      <c r="D338" s="4" t="s">
        <v>12830</v>
      </c>
      <c r="E338" s="16" t="s">
        <v>2680</v>
      </c>
      <c r="F338" s="4">
        <v>293</v>
      </c>
      <c r="G338" s="4" t="s">
        <v>12831</v>
      </c>
      <c r="H338" s="4" t="s">
        <v>12832</v>
      </c>
      <c r="I338" s="4" t="s">
        <v>14</v>
      </c>
      <c r="J338" s="4" t="s">
        <v>15</v>
      </c>
      <c r="K338" s="4">
        <v>125</v>
      </c>
      <c r="L338" s="4" t="s">
        <v>8</v>
      </c>
      <c r="M338" s="4">
        <v>0</v>
      </c>
      <c r="N338" s="4">
        <v>0</v>
      </c>
      <c r="O338" s="4">
        <v>0.6</v>
      </c>
      <c r="P338" s="4">
        <v>2145.2800000000002</v>
      </c>
      <c r="Q338" s="4">
        <v>0</v>
      </c>
      <c r="R338" s="4">
        <v>0.03</v>
      </c>
      <c r="S338" s="16">
        <v>90.35</v>
      </c>
      <c r="T338" s="16">
        <v>0.47</v>
      </c>
      <c r="U338" s="16"/>
      <c r="V338" s="16"/>
      <c r="W338" s="16"/>
      <c r="X338" s="16"/>
      <c r="Y338" s="16"/>
      <c r="Z338" s="16"/>
      <c r="AA338" s="16"/>
      <c r="AB338" s="28" t="str">
        <f>[1]UK!B$1538</f>
        <v>4.(a).(ii)</v>
      </c>
      <c r="AC338" s="31" t="str">
        <f>[1]UK!C$1538</f>
        <v>Dsm Nutritional Products (UK) Ltd</v>
      </c>
      <c r="AD338" s="31" t="str">
        <f>[1]UK!D$1538</f>
        <v>DSM @ Drakemyre Chemical Works</v>
      </c>
      <c r="AE338" s="31">
        <f>[1]UK!E$1538</f>
        <v>14488</v>
      </c>
      <c r="AF338" s="31" t="str">
        <f>[1]UK!F$1538</f>
        <v>Rye Bridge, Drakemyre</v>
      </c>
      <c r="AG338" s="31" t="str">
        <f>[1]UK!G$1538</f>
        <v>--</v>
      </c>
      <c r="AH338" s="31" t="str">
        <f>[1]UK!H$1538</f>
        <v>Dalry</v>
      </c>
      <c r="AI338" s="31" t="str">
        <f>[1]UK!I$1538</f>
        <v>KA24 5JP</v>
      </c>
      <c r="AJ338" s="31">
        <f>[1]UK!J$1538</f>
        <v>131</v>
      </c>
      <c r="AK338" s="31">
        <f>[1]UK!K$1538</f>
        <v>0</v>
      </c>
      <c r="AL338" s="31">
        <f>[1]UK!L$1538</f>
        <v>0</v>
      </c>
      <c r="AM338" s="31">
        <f>[1]UK!M$1538</f>
        <v>133</v>
      </c>
      <c r="AN338" s="8" t="s">
        <v>809</v>
      </c>
    </row>
    <row r="339" spans="1:40" s="5" customFormat="1">
      <c r="A339" s="4" t="s">
        <v>9801</v>
      </c>
      <c r="B339" s="4">
        <v>2012</v>
      </c>
      <c r="C339" s="4" t="s">
        <v>12833</v>
      </c>
      <c r="D339" s="4" t="s">
        <v>12834</v>
      </c>
      <c r="E339" s="16" t="s">
        <v>2685</v>
      </c>
      <c r="F339" s="4">
        <v>294</v>
      </c>
      <c r="G339" s="4" t="s">
        <v>12835</v>
      </c>
      <c r="H339" s="4" t="s">
        <v>12832</v>
      </c>
      <c r="I339" s="4" t="s">
        <v>6</v>
      </c>
      <c r="J339" s="4" t="s">
        <v>470</v>
      </c>
      <c r="K339" s="4">
        <v>123</v>
      </c>
      <c r="L339" s="4" t="s">
        <v>8</v>
      </c>
      <c r="M339" s="4">
        <v>0</v>
      </c>
      <c r="N339" s="4">
        <v>0</v>
      </c>
      <c r="O339" s="4">
        <v>0.9</v>
      </c>
      <c r="P339" s="4">
        <v>365.43</v>
      </c>
      <c r="Q339" s="4">
        <v>0</v>
      </c>
      <c r="R339" s="4">
        <v>0.05</v>
      </c>
      <c r="S339" s="16">
        <v>40.25</v>
      </c>
      <c r="T339" s="16">
        <v>0.27</v>
      </c>
      <c r="U339" s="16"/>
      <c r="V339" s="16"/>
      <c r="W339" s="16"/>
      <c r="X339" s="16"/>
      <c r="Y339" s="16"/>
      <c r="Z339" s="16"/>
      <c r="AA339" s="16"/>
      <c r="AB339" s="28" t="str">
        <f>[1]UK!B$1538</f>
        <v>4.(a).(ii)</v>
      </c>
      <c r="AC339" s="31" t="str">
        <f>[1]UK!C$1538</f>
        <v>Dsm Nutritional Products (UK) Ltd</v>
      </c>
      <c r="AD339" s="31" t="str">
        <f>[1]UK!D$1538</f>
        <v>DSM @ Drakemyre Chemical Works</v>
      </c>
      <c r="AE339" s="31">
        <f>[1]UK!E$1538</f>
        <v>14488</v>
      </c>
      <c r="AF339" s="31" t="str">
        <f>[1]UK!F$1538</f>
        <v>Rye Bridge, Drakemyre</v>
      </c>
      <c r="AG339" s="31" t="str">
        <f>[1]UK!G$1538</f>
        <v>--</v>
      </c>
      <c r="AH339" s="31" t="str">
        <f>[1]UK!H$1538</f>
        <v>Dalry</v>
      </c>
      <c r="AI339" s="31" t="str">
        <f>[1]UK!I$1538</f>
        <v>KA24 5JP</v>
      </c>
      <c r="AJ339" s="31">
        <f>[1]UK!J$1538</f>
        <v>131</v>
      </c>
      <c r="AK339" s="31">
        <f>[1]UK!K$1538</f>
        <v>0</v>
      </c>
      <c r="AL339" s="31">
        <f>[1]UK!L$1538</f>
        <v>0</v>
      </c>
      <c r="AM339" s="31">
        <f>[1]UK!M$1538</f>
        <v>133</v>
      </c>
      <c r="AN339" s="8" t="s">
        <v>809</v>
      </c>
    </row>
    <row r="340" spans="1:40" s="5" customFormat="1">
      <c r="A340" s="4" t="s">
        <v>9801</v>
      </c>
      <c r="B340" s="4">
        <v>2012</v>
      </c>
      <c r="C340" s="4" t="s">
        <v>12836</v>
      </c>
      <c r="D340" s="4" t="s">
        <v>12837</v>
      </c>
      <c r="E340" s="16" t="s">
        <v>2689</v>
      </c>
      <c r="F340" s="4">
        <v>295</v>
      </c>
      <c r="G340" s="4" t="s">
        <v>12838</v>
      </c>
      <c r="H340" s="4" t="s">
        <v>12839</v>
      </c>
      <c r="I340" s="4" t="s">
        <v>6</v>
      </c>
      <c r="J340" s="4" t="s">
        <v>470</v>
      </c>
      <c r="K340" s="4">
        <v>67</v>
      </c>
      <c r="L340" s="4" t="s">
        <v>8</v>
      </c>
      <c r="M340" s="4">
        <v>0</v>
      </c>
      <c r="N340" s="4">
        <v>0</v>
      </c>
      <c r="O340" s="4">
        <v>410.8</v>
      </c>
      <c r="P340" s="4">
        <v>0</v>
      </c>
      <c r="Q340" s="4">
        <v>224.3</v>
      </c>
      <c r="R340" s="4">
        <v>6</v>
      </c>
      <c r="S340" s="16">
        <v>42</v>
      </c>
      <c r="T340" s="16">
        <v>1.4</v>
      </c>
      <c r="U340" s="16"/>
      <c r="V340" s="16"/>
      <c r="W340" s="16"/>
      <c r="X340" s="16"/>
      <c r="Y340" s="16"/>
      <c r="Z340" s="16"/>
      <c r="AA340" s="16"/>
      <c r="AB340" s="28" t="str">
        <f>[1]UK!B$1434</f>
        <v>1.(a)</v>
      </c>
      <c r="AC340" s="31" t="str">
        <f>[1]UK!C$1434</f>
        <v>Exxonmobil Chemical Ltd</v>
      </c>
      <c r="AD340" s="31" t="str">
        <f>[1]UK!D$1434</f>
        <v>Fife Ethylene Plant</v>
      </c>
      <c r="AE340" s="31">
        <f>[1]UK!E$1434</f>
        <v>14531</v>
      </c>
      <c r="AF340" s="31" t="str">
        <f>[1]UK!F$1434</f>
        <v>Fife Ethylene Plant, Mossmorran</v>
      </c>
      <c r="AG340" s="31" t="str">
        <f>[1]UK!G$1434</f>
        <v>--</v>
      </c>
      <c r="AH340" s="31" t="str">
        <f>[1]UK!H$1434</f>
        <v>Cowdenbeath</v>
      </c>
      <c r="AI340" s="31" t="str">
        <f>[1]UK!I$1434</f>
        <v>KY4 8EP</v>
      </c>
      <c r="AJ340" s="31">
        <f>[1]UK!J$1434</f>
        <v>1040</v>
      </c>
      <c r="AK340" s="31">
        <f>[1]UK!K$1434</f>
        <v>0</v>
      </c>
      <c r="AL340" s="31">
        <f>[1]UK!L$1434</f>
        <v>0</v>
      </c>
      <c r="AM340" s="31">
        <f>[1]UK!M$1434</f>
        <v>697</v>
      </c>
      <c r="AN340" s="8" t="s">
        <v>810</v>
      </c>
    </row>
    <row r="341" spans="1:40" s="5" customFormat="1">
      <c r="A341" s="4" t="s">
        <v>9801</v>
      </c>
      <c r="B341" s="4">
        <v>2012</v>
      </c>
      <c r="C341" s="4" t="s">
        <v>12840</v>
      </c>
      <c r="D341" s="4" t="s">
        <v>12841</v>
      </c>
      <c r="E341" s="16" t="s">
        <v>2693</v>
      </c>
      <c r="F341" s="4">
        <v>296</v>
      </c>
      <c r="G341" s="4" t="s">
        <v>12842</v>
      </c>
      <c r="H341" s="4" t="s">
        <v>12839</v>
      </c>
      <c r="I341" s="4" t="s">
        <v>6</v>
      </c>
      <c r="J341" s="4" t="s">
        <v>470</v>
      </c>
      <c r="K341" s="4">
        <v>67</v>
      </c>
      <c r="L341" s="4" t="s">
        <v>8</v>
      </c>
      <c r="M341" s="4">
        <v>0</v>
      </c>
      <c r="N341" s="4">
        <v>0</v>
      </c>
      <c r="O341" s="4">
        <v>0.1</v>
      </c>
      <c r="P341" s="4">
        <v>0</v>
      </c>
      <c r="Q341" s="4">
        <v>419.9</v>
      </c>
      <c r="R341" s="4">
        <v>6</v>
      </c>
      <c r="S341" s="16">
        <v>53</v>
      </c>
      <c r="T341" s="16">
        <v>1.4</v>
      </c>
      <c r="U341" s="16"/>
      <c r="V341" s="16"/>
      <c r="W341" s="16"/>
      <c r="X341" s="16"/>
      <c r="Y341" s="16"/>
      <c r="Z341" s="16"/>
      <c r="AA341" s="16"/>
      <c r="AB341" s="28" t="str">
        <f>[1]UK!B$1434</f>
        <v>1.(a)</v>
      </c>
      <c r="AC341" s="31" t="str">
        <f>[1]UK!C$1434</f>
        <v>Exxonmobil Chemical Ltd</v>
      </c>
      <c r="AD341" s="31" t="str">
        <f>[1]UK!D$1434</f>
        <v>Fife Ethylene Plant</v>
      </c>
      <c r="AE341" s="31">
        <f>[1]UK!E$1434</f>
        <v>14531</v>
      </c>
      <c r="AF341" s="31" t="str">
        <f>[1]UK!F$1434</f>
        <v>Fife Ethylene Plant, Mossmorran</v>
      </c>
      <c r="AG341" s="31" t="str">
        <f>[1]UK!G$1434</f>
        <v>--</v>
      </c>
      <c r="AH341" s="31" t="str">
        <f>[1]UK!H$1434</f>
        <v>Cowdenbeath</v>
      </c>
      <c r="AI341" s="31" t="str">
        <f>[1]UK!I$1434</f>
        <v>KY4 8EP</v>
      </c>
      <c r="AJ341" s="31">
        <f>[1]UK!J$1434</f>
        <v>1040</v>
      </c>
      <c r="AK341" s="31">
        <f>[1]UK!K$1434</f>
        <v>0</v>
      </c>
      <c r="AL341" s="31">
        <f>[1]UK!L$1434</f>
        <v>0</v>
      </c>
      <c r="AM341" s="31">
        <f>[1]UK!M$1434</f>
        <v>697</v>
      </c>
      <c r="AN341" s="8" t="s">
        <v>810</v>
      </c>
    </row>
    <row r="342" spans="1:40" s="5" customFormat="1">
      <c r="A342" s="4" t="s">
        <v>9801</v>
      </c>
      <c r="B342" s="4">
        <v>2012</v>
      </c>
      <c r="C342" s="4" t="s">
        <v>12843</v>
      </c>
      <c r="D342" s="4" t="s">
        <v>12844</v>
      </c>
      <c r="E342" s="16" t="s">
        <v>2697</v>
      </c>
      <c r="F342" s="4">
        <v>297</v>
      </c>
      <c r="G342" s="4" t="s">
        <v>12845</v>
      </c>
      <c r="H342" s="4" t="s">
        <v>12839</v>
      </c>
      <c r="I342" s="4" t="s">
        <v>6</v>
      </c>
      <c r="J342" s="4" t="s">
        <v>470</v>
      </c>
      <c r="K342" s="4">
        <v>67</v>
      </c>
      <c r="L342" s="4" t="s">
        <v>8</v>
      </c>
      <c r="M342" s="4">
        <v>0</v>
      </c>
      <c r="N342" s="4">
        <v>0</v>
      </c>
      <c r="O342" s="4">
        <v>0</v>
      </c>
      <c r="P342" s="4">
        <v>0</v>
      </c>
      <c r="Q342" s="4">
        <v>294.89999999999998</v>
      </c>
      <c r="R342" s="4">
        <v>6</v>
      </c>
      <c r="S342" s="16">
        <v>52</v>
      </c>
      <c r="T342" s="16">
        <v>1.4</v>
      </c>
      <c r="U342" s="16"/>
      <c r="V342" s="16"/>
      <c r="W342" s="16"/>
      <c r="X342" s="16"/>
      <c r="Y342" s="16"/>
      <c r="Z342" s="16"/>
      <c r="AA342" s="16"/>
      <c r="AB342" s="28" t="str">
        <f>[1]UK!B$1434</f>
        <v>1.(a)</v>
      </c>
      <c r="AC342" s="31" t="str">
        <f>[1]UK!C$1434</f>
        <v>Exxonmobil Chemical Ltd</v>
      </c>
      <c r="AD342" s="31" t="str">
        <f>[1]UK!D$1434</f>
        <v>Fife Ethylene Plant</v>
      </c>
      <c r="AE342" s="31">
        <f>[1]UK!E$1434</f>
        <v>14531</v>
      </c>
      <c r="AF342" s="31" t="str">
        <f>[1]UK!F$1434</f>
        <v>Fife Ethylene Plant, Mossmorran</v>
      </c>
      <c r="AG342" s="31" t="str">
        <f>[1]UK!G$1434</f>
        <v>--</v>
      </c>
      <c r="AH342" s="31" t="str">
        <f>[1]UK!H$1434</f>
        <v>Cowdenbeath</v>
      </c>
      <c r="AI342" s="31" t="str">
        <f>[1]UK!I$1434</f>
        <v>KY4 8EP</v>
      </c>
      <c r="AJ342" s="31">
        <f>[1]UK!J$1434</f>
        <v>1040</v>
      </c>
      <c r="AK342" s="31">
        <f>[1]UK!K$1434</f>
        <v>0</v>
      </c>
      <c r="AL342" s="31">
        <f>[1]UK!L$1434</f>
        <v>0</v>
      </c>
      <c r="AM342" s="31">
        <f>[1]UK!M$1434</f>
        <v>697</v>
      </c>
      <c r="AN342" s="8" t="s">
        <v>810</v>
      </c>
    </row>
    <row r="343" spans="1:40" s="5" customFormat="1">
      <c r="A343" s="4" t="s">
        <v>9801</v>
      </c>
      <c r="B343" s="4">
        <v>2012</v>
      </c>
      <c r="C343" s="4" t="s">
        <v>12846</v>
      </c>
      <c r="D343" s="4" t="s">
        <v>12847</v>
      </c>
      <c r="E343" s="16" t="s">
        <v>2701</v>
      </c>
      <c r="F343" s="4">
        <v>298</v>
      </c>
      <c r="G343" s="4" t="s">
        <v>12848</v>
      </c>
      <c r="H343" s="4" t="s">
        <v>12849</v>
      </c>
      <c r="I343" s="4" t="s">
        <v>6</v>
      </c>
      <c r="J343" s="4" t="s">
        <v>470</v>
      </c>
      <c r="K343" s="4">
        <v>56</v>
      </c>
      <c r="L343" s="4" t="s">
        <v>8</v>
      </c>
      <c r="M343" s="4">
        <v>0</v>
      </c>
      <c r="N343" s="4">
        <v>0</v>
      </c>
      <c r="O343" s="4">
        <v>43.1</v>
      </c>
      <c r="P343" s="4">
        <v>0</v>
      </c>
      <c r="Q343" s="4">
        <v>0.39</v>
      </c>
      <c r="R343" s="4">
        <v>4.3600000000000003</v>
      </c>
      <c r="S343" s="16">
        <v>8.66</v>
      </c>
      <c r="T343" s="16">
        <v>0</v>
      </c>
      <c r="U343" s="16"/>
      <c r="V343" s="16"/>
      <c r="W343" s="16"/>
      <c r="X343" s="16"/>
      <c r="Y343" s="16"/>
      <c r="Z343" s="16"/>
      <c r="AA343" s="16"/>
      <c r="AB343" s="28" t="str">
        <f>[1]UK!B$5067</f>
        <v>1.(a)</v>
      </c>
      <c r="AC343" s="31" t="str">
        <f>[1]UK!C$5067</f>
        <v>BP Exploration Operating Co Ltd</v>
      </c>
      <c r="AD343" s="31" t="str">
        <f>[1]UK!D$5067</f>
        <v>Sullom Voe Terminal</v>
      </c>
      <c r="AE343" s="31">
        <f>[1]UK!E$5067</f>
        <v>14463</v>
      </c>
      <c r="AF343" s="31" t="str">
        <f>[1]UK!F$5067</f>
        <v>Mossbank</v>
      </c>
      <c r="AG343" s="31" t="str">
        <f>[1]UK!G$5067</f>
        <v>--</v>
      </c>
      <c r="AH343" s="31" t="str">
        <f>[1]UK!H$5067</f>
        <v>Sullom Voe</v>
      </c>
      <c r="AI343" s="31" t="str">
        <f>[1]UK!I$5067</f>
        <v>ZE2 9TU</v>
      </c>
      <c r="AJ343" s="31">
        <f>[1]UK!J$5067</f>
        <v>0</v>
      </c>
      <c r="AK343" s="31">
        <f>[1]UK!K$5067</f>
        <v>0</v>
      </c>
      <c r="AL343" s="31">
        <f>[1]UK!L$5067</f>
        <v>0</v>
      </c>
      <c r="AM343" s="31">
        <f>[1]UK!M$5067</f>
        <v>0</v>
      </c>
      <c r="AN343" s="8" t="s">
        <v>810</v>
      </c>
    </row>
    <row r="344" spans="1:40" s="5" customFormat="1">
      <c r="A344" s="4" t="s">
        <v>9801</v>
      </c>
      <c r="B344" s="4">
        <v>2012</v>
      </c>
      <c r="C344" s="4" t="s">
        <v>12850</v>
      </c>
      <c r="D344" s="4" t="s">
        <v>12851</v>
      </c>
      <c r="E344" s="16" t="s">
        <v>2706</v>
      </c>
      <c r="F344" s="4">
        <v>299</v>
      </c>
      <c r="G344" s="4" t="s">
        <v>12852</v>
      </c>
      <c r="H344" s="4" t="s">
        <v>12849</v>
      </c>
      <c r="I344" s="4" t="s">
        <v>6</v>
      </c>
      <c r="J344" s="4" t="s">
        <v>470</v>
      </c>
      <c r="K344" s="4">
        <v>56</v>
      </c>
      <c r="L344" s="4" t="s">
        <v>8</v>
      </c>
      <c r="M344" s="4">
        <v>0</v>
      </c>
      <c r="N344" s="4">
        <v>0</v>
      </c>
      <c r="O344" s="4">
        <v>73.819999999999993</v>
      </c>
      <c r="P344" s="4">
        <v>0</v>
      </c>
      <c r="Q344" s="4">
        <v>0.66</v>
      </c>
      <c r="R344" s="4">
        <v>7.47</v>
      </c>
      <c r="S344" s="16">
        <v>14.83</v>
      </c>
      <c r="T344" s="16">
        <v>0</v>
      </c>
      <c r="U344" s="16"/>
      <c r="V344" s="16"/>
      <c r="W344" s="16"/>
      <c r="X344" s="16"/>
      <c r="Y344" s="16"/>
      <c r="Z344" s="16"/>
      <c r="AA344" s="16"/>
      <c r="AB344" s="28" t="str">
        <f>[1]UK!B$5067</f>
        <v>1.(a)</v>
      </c>
      <c r="AC344" s="31" t="str">
        <f>[1]UK!C$5067</f>
        <v>BP Exploration Operating Co Ltd</v>
      </c>
      <c r="AD344" s="31" t="str">
        <f>[1]UK!D$5067</f>
        <v>Sullom Voe Terminal</v>
      </c>
      <c r="AE344" s="31">
        <f>[1]UK!E$5067</f>
        <v>14463</v>
      </c>
      <c r="AF344" s="31" t="str">
        <f>[1]UK!F$5067</f>
        <v>Mossbank</v>
      </c>
      <c r="AG344" s="31" t="str">
        <f>[1]UK!G$5067</f>
        <v>--</v>
      </c>
      <c r="AH344" s="31" t="str">
        <f>[1]UK!H$5067</f>
        <v>Sullom Voe</v>
      </c>
      <c r="AI344" s="31" t="str">
        <f>[1]UK!I$5067</f>
        <v>ZE2 9TU</v>
      </c>
      <c r="AJ344" s="31">
        <f>[1]UK!J$5067</f>
        <v>0</v>
      </c>
      <c r="AK344" s="31">
        <f>[1]UK!K$5067</f>
        <v>0</v>
      </c>
      <c r="AL344" s="31">
        <f>[1]UK!L$5067</f>
        <v>0</v>
      </c>
      <c r="AM344" s="31">
        <f>[1]UK!M$5067</f>
        <v>0</v>
      </c>
      <c r="AN344" s="8" t="s">
        <v>810</v>
      </c>
    </row>
    <row r="345" spans="1:40" s="5" customFormat="1">
      <c r="A345" s="4" t="s">
        <v>9801</v>
      </c>
      <c r="B345" s="4">
        <v>2012</v>
      </c>
      <c r="C345" s="4" t="s">
        <v>12853</v>
      </c>
      <c r="D345" s="4" t="s">
        <v>12854</v>
      </c>
      <c r="E345" s="16" t="s">
        <v>2711</v>
      </c>
      <c r="F345" s="4">
        <v>300</v>
      </c>
      <c r="G345" s="4" t="s">
        <v>12855</v>
      </c>
      <c r="H345" s="4" t="s">
        <v>12849</v>
      </c>
      <c r="I345" s="4" t="s">
        <v>6</v>
      </c>
      <c r="J345" s="4" t="s">
        <v>470</v>
      </c>
      <c r="K345" s="4">
        <v>72</v>
      </c>
      <c r="L345" s="4" t="s">
        <v>8</v>
      </c>
      <c r="M345" s="4">
        <v>0</v>
      </c>
      <c r="N345" s="4">
        <v>0</v>
      </c>
      <c r="O345" s="4">
        <v>0</v>
      </c>
      <c r="P345" s="4">
        <v>0</v>
      </c>
      <c r="Q345" s="4">
        <v>0</v>
      </c>
      <c r="R345" s="4">
        <v>0.01</v>
      </c>
      <c r="S345" s="16">
        <v>0.03</v>
      </c>
      <c r="T345" s="16">
        <v>0</v>
      </c>
      <c r="U345" s="16"/>
      <c r="V345" s="16"/>
      <c r="W345" s="16"/>
      <c r="X345" s="16"/>
      <c r="Y345" s="16"/>
      <c r="Z345" s="16"/>
      <c r="AA345" s="16"/>
      <c r="AB345" s="28" t="str">
        <f>[1]UK!B$5067</f>
        <v>1.(a)</v>
      </c>
      <c r="AC345" s="31" t="str">
        <f>[1]UK!C$5067</f>
        <v>BP Exploration Operating Co Ltd</v>
      </c>
      <c r="AD345" s="31" t="str">
        <f>[1]UK!D$5067</f>
        <v>Sullom Voe Terminal</v>
      </c>
      <c r="AE345" s="31">
        <f>[1]UK!E$5067</f>
        <v>14463</v>
      </c>
      <c r="AF345" s="31" t="str">
        <f>[1]UK!F$5067</f>
        <v>Mossbank</v>
      </c>
      <c r="AG345" s="31" t="str">
        <f>[1]UK!G$5067</f>
        <v>--</v>
      </c>
      <c r="AH345" s="31" t="str">
        <f>[1]UK!H$5067</f>
        <v>Sullom Voe</v>
      </c>
      <c r="AI345" s="31" t="str">
        <f>[1]UK!I$5067</f>
        <v>ZE2 9TU</v>
      </c>
      <c r="AJ345" s="31">
        <f>[1]UK!J$5067</f>
        <v>0</v>
      </c>
      <c r="AK345" s="31">
        <f>[1]UK!K$5067</f>
        <v>0</v>
      </c>
      <c r="AL345" s="31">
        <f>[1]UK!L$5067</f>
        <v>0</v>
      </c>
      <c r="AM345" s="31">
        <f>[1]UK!M$5067</f>
        <v>0</v>
      </c>
      <c r="AN345" s="8" t="s">
        <v>810</v>
      </c>
    </row>
    <row r="346" spans="1:40" s="5" customFormat="1">
      <c r="A346" s="4" t="s">
        <v>9801</v>
      </c>
      <c r="B346" s="4">
        <v>2012</v>
      </c>
      <c r="C346" s="4" t="s">
        <v>12856</v>
      </c>
      <c r="D346" s="4" t="s">
        <v>12857</v>
      </c>
      <c r="E346" s="16" t="s">
        <v>2715</v>
      </c>
      <c r="F346" s="4">
        <v>301</v>
      </c>
      <c r="G346" s="4" t="s">
        <v>12858</v>
      </c>
      <c r="H346" s="4" t="s">
        <v>12859</v>
      </c>
      <c r="I346" s="4" t="s">
        <v>1627</v>
      </c>
      <c r="J346" s="4" t="s">
        <v>15</v>
      </c>
      <c r="K346" s="4">
        <v>479</v>
      </c>
      <c r="L346" s="4" t="s">
        <v>27</v>
      </c>
      <c r="M346" s="4">
        <v>0</v>
      </c>
      <c r="N346" s="4">
        <v>0</v>
      </c>
      <c r="O346" s="4">
        <v>0</v>
      </c>
      <c r="P346" s="4">
        <v>11533.86</v>
      </c>
      <c r="Q346" s="4">
        <v>300.08999999999997</v>
      </c>
      <c r="R346" s="4">
        <v>0.7</v>
      </c>
      <c r="S346" s="16">
        <v>350.7</v>
      </c>
      <c r="T346" s="16">
        <v>0</v>
      </c>
      <c r="U346" s="16"/>
      <c r="V346" s="16"/>
      <c r="W346" s="16"/>
      <c r="X346" s="16"/>
      <c r="Y346" s="16"/>
      <c r="Z346" s="16"/>
      <c r="AA346" s="16"/>
      <c r="AB346" s="28" t="str">
        <f>[1]UK!B$2204</f>
        <v>1.(c)</v>
      </c>
      <c r="AC346" s="31" t="str">
        <f>[1]UK!C$2204</f>
        <v>Fortum O&amp;M (UK) Ltd</v>
      </c>
      <c r="AD346" s="31" t="str">
        <f>[1]UK!D$2204</f>
        <v>CHP Plant, Grangemouth</v>
      </c>
      <c r="AE346" s="31">
        <f>[1]UK!E$2204</f>
        <v>14523</v>
      </c>
      <c r="AF346" s="31" t="str">
        <f>[1]UK!F$2204</f>
        <v>Boness Road</v>
      </c>
      <c r="AG346" s="31" t="str">
        <f>[1]UK!G$2204</f>
        <v>--</v>
      </c>
      <c r="AH346" s="31" t="str">
        <f>[1]UK!H$2204</f>
        <v>Grangemouth</v>
      </c>
      <c r="AI346" s="31" t="str">
        <f>[1]UK!I$2204</f>
        <v>FK3 9XQ</v>
      </c>
      <c r="AJ346" s="31">
        <f>[1]UK!J$2204</f>
        <v>351</v>
      </c>
      <c r="AK346" s="31">
        <f>[1]UK!K$2204</f>
        <v>0</v>
      </c>
      <c r="AL346" s="31">
        <f>[1]UK!L$2204</f>
        <v>0</v>
      </c>
      <c r="AM346" s="31">
        <f>[1]UK!M$2204</f>
        <v>608</v>
      </c>
      <c r="AN346" s="8" t="s">
        <v>810</v>
      </c>
    </row>
    <row r="347" spans="1:40" s="5" customFormat="1">
      <c r="A347" s="4" t="s">
        <v>9801</v>
      </c>
      <c r="B347" s="4">
        <v>2012</v>
      </c>
      <c r="C347" s="4" t="s">
        <v>12860</v>
      </c>
      <c r="D347" s="4" t="s">
        <v>12861</v>
      </c>
      <c r="E347" s="16" t="s">
        <v>2719</v>
      </c>
      <c r="F347" s="4">
        <v>302</v>
      </c>
      <c r="G347" s="4" t="s">
        <v>12862</v>
      </c>
      <c r="H347" s="4" t="s">
        <v>12768</v>
      </c>
      <c r="I347" s="4" t="s">
        <v>14</v>
      </c>
      <c r="J347" s="4" t="s">
        <v>633</v>
      </c>
      <c r="K347" s="4">
        <v>73</v>
      </c>
      <c r="L347" s="4" t="s">
        <v>8</v>
      </c>
      <c r="M347" s="4">
        <v>0</v>
      </c>
      <c r="N347" s="4">
        <v>0</v>
      </c>
      <c r="O347" s="4">
        <v>0</v>
      </c>
      <c r="P347" s="4">
        <v>0</v>
      </c>
      <c r="Q347" s="4">
        <v>1251.9000000000001</v>
      </c>
      <c r="R347" s="4">
        <v>0.06</v>
      </c>
      <c r="S347" s="16">
        <v>77</v>
      </c>
      <c r="T347" s="16">
        <v>0.04</v>
      </c>
      <c r="U347" s="16"/>
      <c r="V347" s="16"/>
      <c r="W347" s="16"/>
      <c r="X347" s="16"/>
      <c r="Y347" s="16"/>
      <c r="Z347" s="16"/>
      <c r="AA347" s="16"/>
      <c r="AB347" s="28" t="str">
        <f>[1]UK!B$2209</f>
        <v>1.(a)</v>
      </c>
      <c r="AC347" s="31" t="str">
        <f>[1]UK!C$2209</f>
        <v>Ineos Manufacturing Scotland Ltd</v>
      </c>
      <c r="AD347" s="31" t="str">
        <f>[1]UK!D$2209</f>
        <v>Ineos Manufacturing Scotland Ltd</v>
      </c>
      <c r="AE347" s="31">
        <f>[1]UK!E$2209</f>
        <v>14524</v>
      </c>
      <c r="AF347" s="31" t="str">
        <f>[1]UK!F$2209</f>
        <v>Boness Road</v>
      </c>
      <c r="AG347" s="31" t="str">
        <f>[1]UK!G$2209</f>
        <v>--</v>
      </c>
      <c r="AH347" s="31" t="str">
        <f>[1]UK!H$2209</f>
        <v>Grangemouth</v>
      </c>
      <c r="AI347" s="31" t="str">
        <f>[1]UK!I$2209</f>
        <v>FK3 9XH</v>
      </c>
      <c r="AJ347" s="31">
        <f>[1]UK!J$2209</f>
        <v>2110</v>
      </c>
      <c r="AK347" s="31">
        <f>[1]UK!K$2209</f>
        <v>5810</v>
      </c>
      <c r="AL347" s="31">
        <f>[1]UK!L$2209</f>
        <v>79.600000000000009</v>
      </c>
      <c r="AM347" s="31">
        <f>[1]UK!M$2209</f>
        <v>1610</v>
      </c>
      <c r="AN347" s="8" t="s">
        <v>810</v>
      </c>
    </row>
    <row r="348" spans="1:40" s="5" customFormat="1">
      <c r="A348" s="4" t="s">
        <v>9801</v>
      </c>
      <c r="B348" s="4">
        <v>2012</v>
      </c>
      <c r="C348" s="4" t="s">
        <v>12863</v>
      </c>
      <c r="D348" s="4" t="s">
        <v>12864</v>
      </c>
      <c r="E348" s="16" t="s">
        <v>2724</v>
      </c>
      <c r="F348" s="4">
        <v>303</v>
      </c>
      <c r="G348" s="4" t="s">
        <v>12865</v>
      </c>
      <c r="H348" s="4" t="s">
        <v>12768</v>
      </c>
      <c r="I348" s="4" t="s">
        <v>14</v>
      </c>
      <c r="J348" s="4" t="s">
        <v>633</v>
      </c>
      <c r="K348" s="4">
        <v>73</v>
      </c>
      <c r="L348" s="4" t="s">
        <v>8</v>
      </c>
      <c r="M348" s="4">
        <v>0</v>
      </c>
      <c r="N348" s="4">
        <v>0</v>
      </c>
      <c r="O348" s="4">
        <v>0</v>
      </c>
      <c r="P348" s="4">
        <v>0</v>
      </c>
      <c r="Q348" s="4">
        <v>979.7</v>
      </c>
      <c r="R348" s="4">
        <v>0.05</v>
      </c>
      <c r="S348" s="16">
        <v>60.3</v>
      </c>
      <c r="T348" s="16">
        <v>0.03</v>
      </c>
      <c r="U348" s="16"/>
      <c r="V348" s="16"/>
      <c r="W348" s="16"/>
      <c r="X348" s="16"/>
      <c r="Y348" s="16"/>
      <c r="Z348" s="16"/>
      <c r="AA348" s="16"/>
      <c r="AB348" s="28" t="str">
        <f>[1]UK!B$2209</f>
        <v>1.(a)</v>
      </c>
      <c r="AC348" s="31" t="str">
        <f>[1]UK!C$2209</f>
        <v>Ineos Manufacturing Scotland Ltd</v>
      </c>
      <c r="AD348" s="31" t="str">
        <f>[1]UK!D$2209</f>
        <v>Ineos Manufacturing Scotland Ltd</v>
      </c>
      <c r="AE348" s="31">
        <f>[1]UK!E$2209</f>
        <v>14524</v>
      </c>
      <c r="AF348" s="31" t="str">
        <f>[1]UK!F$2209</f>
        <v>Boness Road</v>
      </c>
      <c r="AG348" s="31" t="str">
        <f>[1]UK!G$2209</f>
        <v>--</v>
      </c>
      <c r="AH348" s="31" t="str">
        <f>[1]UK!H$2209</f>
        <v>Grangemouth</v>
      </c>
      <c r="AI348" s="31" t="str">
        <f>[1]UK!I$2209</f>
        <v>FK3 9XH</v>
      </c>
      <c r="AJ348" s="31">
        <f>[1]UK!J$2209</f>
        <v>2110</v>
      </c>
      <c r="AK348" s="31">
        <f>[1]UK!K$2209</f>
        <v>5810</v>
      </c>
      <c r="AL348" s="31">
        <f>[1]UK!L$2209</f>
        <v>79.600000000000009</v>
      </c>
      <c r="AM348" s="31">
        <f>[1]UK!M$2209</f>
        <v>1610</v>
      </c>
      <c r="AN348" s="8" t="s">
        <v>810</v>
      </c>
    </row>
    <row r="349" spans="1:40" s="5" customFormat="1">
      <c r="A349" s="4" t="s">
        <v>9801</v>
      </c>
      <c r="B349" s="4">
        <v>2012</v>
      </c>
      <c r="C349" s="4" t="s">
        <v>12866</v>
      </c>
      <c r="D349" s="4" t="s">
        <v>12867</v>
      </c>
      <c r="E349" s="16" t="s">
        <v>2729</v>
      </c>
      <c r="F349" s="4">
        <v>304</v>
      </c>
      <c r="G349" s="4" t="s">
        <v>12868</v>
      </c>
      <c r="H349" s="4" t="s">
        <v>12768</v>
      </c>
      <c r="I349" s="4" t="s">
        <v>14</v>
      </c>
      <c r="J349" s="4" t="s">
        <v>633</v>
      </c>
      <c r="K349" s="4">
        <v>63</v>
      </c>
      <c r="L349" s="4" t="s">
        <v>8</v>
      </c>
      <c r="M349" s="4">
        <v>0</v>
      </c>
      <c r="N349" s="4">
        <v>0</v>
      </c>
      <c r="O349" s="4">
        <v>0</v>
      </c>
      <c r="P349" s="4">
        <v>0</v>
      </c>
      <c r="Q349" s="4">
        <v>654</v>
      </c>
      <c r="R349" s="4">
        <v>35.57</v>
      </c>
      <c r="S349" s="16">
        <v>71.33</v>
      </c>
      <c r="T349" s="16">
        <v>2.1800000000000002</v>
      </c>
      <c r="U349" s="16"/>
      <c r="V349" s="16"/>
      <c r="W349" s="16"/>
      <c r="X349" s="16"/>
      <c r="Y349" s="16"/>
      <c r="Z349" s="16"/>
      <c r="AA349" s="16"/>
      <c r="AB349" s="28" t="str">
        <f>[1]UK!B$2209</f>
        <v>1.(a)</v>
      </c>
      <c r="AC349" s="31" t="str">
        <f>[1]UK!C$2209</f>
        <v>Ineos Manufacturing Scotland Ltd</v>
      </c>
      <c r="AD349" s="31" t="str">
        <f>[1]UK!D$2209</f>
        <v>Ineos Manufacturing Scotland Ltd</v>
      </c>
      <c r="AE349" s="31">
        <f>[1]UK!E$2209</f>
        <v>14524</v>
      </c>
      <c r="AF349" s="31" t="str">
        <f>[1]UK!F$2209</f>
        <v>Boness Road</v>
      </c>
      <c r="AG349" s="31" t="str">
        <f>[1]UK!G$2209</f>
        <v>--</v>
      </c>
      <c r="AH349" s="31" t="str">
        <f>[1]UK!H$2209</f>
        <v>Grangemouth</v>
      </c>
      <c r="AI349" s="31" t="str">
        <f>[1]UK!I$2209</f>
        <v>FK3 9XH</v>
      </c>
      <c r="AJ349" s="31">
        <f>[1]UK!J$2209</f>
        <v>2110</v>
      </c>
      <c r="AK349" s="31">
        <f>[1]UK!K$2209</f>
        <v>5810</v>
      </c>
      <c r="AL349" s="31">
        <f>[1]UK!L$2209</f>
        <v>79.600000000000009</v>
      </c>
      <c r="AM349" s="31">
        <f>[1]UK!M$2209</f>
        <v>1610</v>
      </c>
      <c r="AN349" s="8" t="s">
        <v>810</v>
      </c>
    </row>
    <row r="350" spans="1:40" s="5" customFormat="1">
      <c r="A350" s="4" t="s">
        <v>9801</v>
      </c>
      <c r="B350" s="4">
        <v>2012</v>
      </c>
      <c r="C350" s="4" t="s">
        <v>12869</v>
      </c>
      <c r="D350" s="4" t="s">
        <v>12870</v>
      </c>
      <c r="E350" s="16" t="s">
        <v>2734</v>
      </c>
      <c r="F350" s="4">
        <v>305</v>
      </c>
      <c r="G350" s="4" t="s">
        <v>12871</v>
      </c>
      <c r="H350" s="4" t="s">
        <v>12768</v>
      </c>
      <c r="I350" s="4" t="s">
        <v>14</v>
      </c>
      <c r="J350" s="4" t="s">
        <v>633</v>
      </c>
      <c r="K350" s="4">
        <v>190</v>
      </c>
      <c r="L350" s="4" t="s">
        <v>8</v>
      </c>
      <c r="M350" s="4">
        <v>0</v>
      </c>
      <c r="N350" s="4">
        <v>0</v>
      </c>
      <c r="O350" s="4">
        <v>0</v>
      </c>
      <c r="P350" s="4">
        <v>0</v>
      </c>
      <c r="Q350" s="4">
        <v>1985.36</v>
      </c>
      <c r="R350" s="4">
        <v>7.4</v>
      </c>
      <c r="S350" s="16">
        <v>217.7</v>
      </c>
      <c r="T350" s="16">
        <v>6.6</v>
      </c>
      <c r="U350" s="16"/>
      <c r="V350" s="16"/>
      <c r="W350" s="16"/>
      <c r="X350" s="16"/>
      <c r="Y350" s="16"/>
      <c r="Z350" s="16"/>
      <c r="AA350" s="16"/>
      <c r="AB350" s="28" t="str">
        <f>[1]UK!B$2209</f>
        <v>1.(a)</v>
      </c>
      <c r="AC350" s="31" t="str">
        <f>[1]UK!C$2209</f>
        <v>Ineos Manufacturing Scotland Ltd</v>
      </c>
      <c r="AD350" s="31" t="str">
        <f>[1]UK!D$2209</f>
        <v>Ineos Manufacturing Scotland Ltd</v>
      </c>
      <c r="AE350" s="31">
        <f>[1]UK!E$2209</f>
        <v>14524</v>
      </c>
      <c r="AF350" s="31" t="str">
        <f>[1]UK!F$2209</f>
        <v>Boness Road</v>
      </c>
      <c r="AG350" s="31" t="str">
        <f>[1]UK!G$2209</f>
        <v>--</v>
      </c>
      <c r="AH350" s="31" t="str">
        <f>[1]UK!H$2209</f>
        <v>Grangemouth</v>
      </c>
      <c r="AI350" s="31" t="str">
        <f>[1]UK!I$2209</f>
        <v>FK3 9XH</v>
      </c>
      <c r="AJ350" s="31">
        <f>[1]UK!J$2209</f>
        <v>2110</v>
      </c>
      <c r="AK350" s="31">
        <f>[1]UK!K$2209</f>
        <v>5810</v>
      </c>
      <c r="AL350" s="31">
        <f>[1]UK!L$2209</f>
        <v>79.600000000000009</v>
      </c>
      <c r="AM350" s="31">
        <f>[1]UK!M$2209</f>
        <v>1610</v>
      </c>
      <c r="AN350" s="8" t="s">
        <v>810</v>
      </c>
    </row>
    <row r="351" spans="1:40" s="5" customFormat="1">
      <c r="A351" s="4" t="s">
        <v>9801</v>
      </c>
      <c r="B351" s="4">
        <v>2012</v>
      </c>
      <c r="C351" s="4" t="s">
        <v>12872</v>
      </c>
      <c r="D351" s="4" t="s">
        <v>12873</v>
      </c>
      <c r="E351" s="16" t="s">
        <v>2739</v>
      </c>
      <c r="F351" s="4">
        <v>306</v>
      </c>
      <c r="G351" s="4" t="s">
        <v>12824</v>
      </c>
      <c r="H351" s="4" t="s">
        <v>12874</v>
      </c>
      <c r="I351" s="4" t="s">
        <v>6</v>
      </c>
      <c r="J351" s="4" t="s">
        <v>470</v>
      </c>
      <c r="K351" s="4">
        <v>70</v>
      </c>
      <c r="L351" s="4" t="s">
        <v>27</v>
      </c>
      <c r="M351" s="4">
        <v>0</v>
      </c>
      <c r="N351" s="4">
        <v>0</v>
      </c>
      <c r="O351" s="4">
        <v>0</v>
      </c>
      <c r="P351" s="4">
        <v>254.21100000000001</v>
      </c>
      <c r="Q351" s="4">
        <v>0</v>
      </c>
      <c r="R351" s="4">
        <v>0.04</v>
      </c>
      <c r="S351" s="16">
        <v>47.8</v>
      </c>
      <c r="T351" s="16">
        <v>0</v>
      </c>
      <c r="U351" s="16"/>
      <c r="V351" s="16"/>
      <c r="W351" s="16"/>
      <c r="X351" s="16"/>
      <c r="Y351" s="16"/>
      <c r="Z351" s="16"/>
      <c r="AA351" s="16"/>
      <c r="AB351" s="28" t="str">
        <f>[1]UK!B$2041</f>
        <v>1.(c)</v>
      </c>
      <c r="AC351" s="31" t="str">
        <f>[1]UK!C$2041</f>
        <v>National Grid Gas Plc</v>
      </c>
      <c r="AD351" s="31" t="str">
        <f>[1]UK!D$2041</f>
        <v>Kirriemuir Compressor Station, Forfar</v>
      </c>
      <c r="AE351" s="31">
        <f>[1]UK!E$2041</f>
        <v>14513</v>
      </c>
      <c r="AF351" s="31" t="str">
        <f>[1]UK!F$2041</f>
        <v>Forestmuir Road, Kirriemuir</v>
      </c>
      <c r="AG351" s="31" t="str">
        <f>[1]UK!G$2041</f>
        <v>--</v>
      </c>
      <c r="AH351" s="31" t="str">
        <f>[1]UK!H$2041</f>
        <v>Forfar</v>
      </c>
      <c r="AI351" s="31" t="str">
        <f>[1]UK!I$2041</f>
        <v>DD8 3TP</v>
      </c>
      <c r="AJ351" s="31">
        <f>[1]UK!J$2041</f>
        <v>0</v>
      </c>
      <c r="AK351" s="31">
        <f>[1]UK!K$2041</f>
        <v>0</v>
      </c>
      <c r="AL351" s="31">
        <f>[1]UK!L$2041</f>
        <v>0</v>
      </c>
      <c r="AM351" s="31">
        <f>[1]UK!M$2041</f>
        <v>0</v>
      </c>
      <c r="AN351" s="8" t="s">
        <v>810</v>
      </c>
    </row>
    <row r="352" spans="1:40" s="5" customFormat="1">
      <c r="A352" s="4" t="s">
        <v>9801</v>
      </c>
      <c r="B352" s="4">
        <v>2012</v>
      </c>
      <c r="C352" s="4" t="s">
        <v>12875</v>
      </c>
      <c r="D352" s="4" t="s">
        <v>12876</v>
      </c>
      <c r="E352" s="16" t="s">
        <v>2744</v>
      </c>
      <c r="F352" s="4">
        <v>307</v>
      </c>
      <c r="G352" s="4" t="s">
        <v>12877</v>
      </c>
      <c r="H352" s="4" t="s">
        <v>12878</v>
      </c>
      <c r="I352" s="4" t="s">
        <v>6</v>
      </c>
      <c r="J352" s="4" t="s">
        <v>470</v>
      </c>
      <c r="K352" s="4">
        <v>65</v>
      </c>
      <c r="L352" s="4" t="s">
        <v>27</v>
      </c>
      <c r="M352" s="4">
        <v>0</v>
      </c>
      <c r="N352" s="4">
        <v>0</v>
      </c>
      <c r="O352" s="4">
        <v>0</v>
      </c>
      <c r="P352" s="4">
        <v>1.61</v>
      </c>
      <c r="Q352" s="4">
        <v>0</v>
      </c>
      <c r="R352" s="4">
        <v>0</v>
      </c>
      <c r="S352" s="16">
        <v>0.21</v>
      </c>
      <c r="T352" s="16">
        <v>0</v>
      </c>
      <c r="U352" s="16"/>
      <c r="V352" s="16"/>
      <c r="W352" s="16"/>
      <c r="X352" s="16"/>
      <c r="Y352" s="16"/>
      <c r="Z352" s="16"/>
      <c r="AA352" s="16"/>
      <c r="AB352" s="28" t="str">
        <f>[1]UK!B$422</f>
        <v>1.(a)</v>
      </c>
      <c r="AC352" s="31" t="str">
        <f>[1]UK!C$422</f>
        <v>BGE (UK) Ltd</v>
      </c>
      <c r="AD352" s="31" t="str">
        <f>[1]UK!D$422</f>
        <v>Beattock Compressor Station, Moffat</v>
      </c>
      <c r="AE352" s="31">
        <f>[1]UK!E$422</f>
        <v>14494</v>
      </c>
      <c r="AF352" s="31" t="str">
        <f>[1]UK!F$422</f>
        <v>Lochmaben Road</v>
      </c>
      <c r="AG352" s="31" t="str">
        <f>[1]UK!G$422</f>
        <v>--</v>
      </c>
      <c r="AH352" s="31" t="str">
        <f>[1]UK!H$422</f>
        <v>Beattock</v>
      </c>
      <c r="AI352" s="31" t="str">
        <f>[1]UK!I$422</f>
        <v>DG10 9RL</v>
      </c>
      <c r="AJ352" s="31">
        <f>[1]UK!J$422</f>
        <v>0</v>
      </c>
      <c r="AK352" s="31">
        <f>[1]UK!K$422</f>
        <v>0</v>
      </c>
      <c r="AL352" s="31">
        <f>[1]UK!L$422</f>
        <v>0</v>
      </c>
      <c r="AM352" s="31">
        <f>[1]UK!M$422</f>
        <v>0</v>
      </c>
      <c r="AN352" s="8" t="s">
        <v>810</v>
      </c>
    </row>
    <row r="353" spans="1:40" s="5" customFormat="1">
      <c r="A353" s="4" t="s">
        <v>9801</v>
      </c>
      <c r="B353" s="4">
        <v>2012</v>
      </c>
      <c r="C353" s="4" t="s">
        <v>12879</v>
      </c>
      <c r="D353" s="4" t="s">
        <v>12880</v>
      </c>
      <c r="E353" s="16" t="s">
        <v>2749</v>
      </c>
      <c r="F353" s="4">
        <v>308</v>
      </c>
      <c r="G353" s="4" t="s">
        <v>12881</v>
      </c>
      <c r="H353" s="4" t="s">
        <v>12878</v>
      </c>
      <c r="I353" s="4" t="s">
        <v>6</v>
      </c>
      <c r="J353" s="4" t="s">
        <v>470</v>
      </c>
      <c r="K353" s="4">
        <v>65</v>
      </c>
      <c r="L353" s="4" t="s">
        <v>27</v>
      </c>
      <c r="M353" s="4">
        <v>0</v>
      </c>
      <c r="N353" s="4">
        <v>0</v>
      </c>
      <c r="O353" s="4">
        <v>0</v>
      </c>
      <c r="P353" s="4">
        <v>2.79</v>
      </c>
      <c r="Q353" s="4">
        <v>0</v>
      </c>
      <c r="R353" s="4">
        <v>0</v>
      </c>
      <c r="S353" s="16">
        <v>0.3</v>
      </c>
      <c r="T353" s="16">
        <v>0</v>
      </c>
      <c r="U353" s="16"/>
      <c r="V353" s="16"/>
      <c r="W353" s="16"/>
      <c r="X353" s="16"/>
      <c r="Y353" s="16"/>
      <c r="Z353" s="16"/>
      <c r="AA353" s="16"/>
      <c r="AB353" s="28" t="str">
        <f>[1]UK!B$422</f>
        <v>1.(a)</v>
      </c>
      <c r="AC353" s="31" t="str">
        <f>[1]UK!C$422</f>
        <v>BGE (UK) Ltd</v>
      </c>
      <c r="AD353" s="31" t="str">
        <f>[1]UK!D$422</f>
        <v>Beattock Compressor Station, Moffat</v>
      </c>
      <c r="AE353" s="31">
        <f>[1]UK!E$422</f>
        <v>14494</v>
      </c>
      <c r="AF353" s="31" t="str">
        <f>[1]UK!F$422</f>
        <v>Lochmaben Road</v>
      </c>
      <c r="AG353" s="31" t="str">
        <f>[1]UK!G$422</f>
        <v>--</v>
      </c>
      <c r="AH353" s="31" t="str">
        <f>[1]UK!H$422</f>
        <v>Beattock</v>
      </c>
      <c r="AI353" s="31" t="str">
        <f>[1]UK!I$422</f>
        <v>DG10 9RL</v>
      </c>
      <c r="AJ353" s="31">
        <f>[1]UK!J$422</f>
        <v>0</v>
      </c>
      <c r="AK353" s="31">
        <f>[1]UK!K$422</f>
        <v>0</v>
      </c>
      <c r="AL353" s="31">
        <f>[1]UK!L$422</f>
        <v>0</v>
      </c>
      <c r="AM353" s="31">
        <f>[1]UK!M$422</f>
        <v>0</v>
      </c>
      <c r="AN353" s="8" t="s">
        <v>810</v>
      </c>
    </row>
    <row r="354" spans="1:40" s="5" customFormat="1">
      <c r="A354" s="4" t="s">
        <v>9801</v>
      </c>
      <c r="B354" s="4">
        <v>2012</v>
      </c>
      <c r="C354" s="4" t="s">
        <v>12882</v>
      </c>
      <c r="D354" s="4" t="s">
        <v>12883</v>
      </c>
      <c r="E354" s="16" t="s">
        <v>2763</v>
      </c>
      <c r="F354" s="4">
        <v>311</v>
      </c>
      <c r="G354" s="4" t="s">
        <v>12884</v>
      </c>
      <c r="H354" s="4" t="s">
        <v>12760</v>
      </c>
      <c r="I354" s="4" t="s">
        <v>1627</v>
      </c>
      <c r="J354" s="4" t="s">
        <v>476</v>
      </c>
      <c r="K354" s="4">
        <v>2031</v>
      </c>
      <c r="L354" s="4" t="s">
        <v>27</v>
      </c>
      <c r="M354" s="4">
        <v>0</v>
      </c>
      <c r="N354" s="4">
        <v>0</v>
      </c>
      <c r="O354" s="4">
        <v>0</v>
      </c>
      <c r="P354" s="4">
        <v>24581</v>
      </c>
      <c r="Q354" s="4">
        <v>0</v>
      </c>
      <c r="R354" s="4">
        <v>93</v>
      </c>
      <c r="S354" s="16">
        <v>501</v>
      </c>
      <c r="T354" s="16">
        <v>22</v>
      </c>
      <c r="U354" s="16"/>
      <c r="V354" s="16"/>
      <c r="W354" s="16"/>
      <c r="X354" s="16"/>
      <c r="Y354" s="16"/>
      <c r="Z354" s="16"/>
      <c r="AA354" s="16"/>
      <c r="AB354" s="28" t="str">
        <f>[1]UK!B$4092</f>
        <v>1.(c)</v>
      </c>
      <c r="AC354" s="31" t="str">
        <f>[1]UK!C$4092</f>
        <v>Sothern And Scottish Electrical Generation Ltd</v>
      </c>
      <c r="AD354" s="31" t="str">
        <f>[1]UK!D$4092</f>
        <v>Peterhead Power Station</v>
      </c>
      <c r="AE354" s="31">
        <f>[1]UK!E$4092</f>
        <v>14455</v>
      </c>
      <c r="AF354" s="31" t="str">
        <f>[1]UK!F$4092</f>
        <v>Boddam</v>
      </c>
      <c r="AG354" s="31" t="str">
        <f>[1]UK!G$4092</f>
        <v>--</v>
      </c>
      <c r="AH354" s="31" t="str">
        <f>[1]UK!H$4092</f>
        <v>Peterhead</v>
      </c>
      <c r="AI354" s="31" t="str">
        <f>[1]UK!I$4092</f>
        <v>AB42 3BZ</v>
      </c>
      <c r="AJ354" s="31">
        <f>[1]UK!J$4092</f>
        <v>505</v>
      </c>
      <c r="AK354" s="31">
        <f>[1]UK!K$4092</f>
        <v>0</v>
      </c>
      <c r="AL354" s="31">
        <f>[1]UK!L$4092</f>
        <v>0</v>
      </c>
      <c r="AM354" s="31">
        <f>[1]UK!M$4092</f>
        <v>1410</v>
      </c>
      <c r="AN354" s="8" t="s">
        <v>810</v>
      </c>
    </row>
    <row r="355" spans="1:40" s="5" customFormat="1">
      <c r="A355" s="4" t="s">
        <v>9801</v>
      </c>
      <c r="B355" s="4">
        <v>2012</v>
      </c>
      <c r="C355" s="4" t="s">
        <v>12885</v>
      </c>
      <c r="D355" s="4" t="s">
        <v>12886</v>
      </c>
      <c r="E355" s="16" t="s">
        <v>2768</v>
      </c>
      <c r="F355" s="4">
        <v>312</v>
      </c>
      <c r="G355" s="4" t="s">
        <v>12887</v>
      </c>
      <c r="H355" s="4" t="s">
        <v>12888</v>
      </c>
      <c r="I355" s="4"/>
      <c r="J355" s="4" t="s">
        <v>476</v>
      </c>
      <c r="K355" s="4">
        <v>1600</v>
      </c>
      <c r="L355" s="4" t="s">
        <v>8</v>
      </c>
      <c r="M355" s="4">
        <v>0</v>
      </c>
      <c r="N355" s="4">
        <v>9935</v>
      </c>
      <c r="O355" s="4">
        <v>105</v>
      </c>
      <c r="P355" s="4">
        <v>0</v>
      </c>
      <c r="Q355" s="4">
        <v>0</v>
      </c>
      <c r="R355" s="4">
        <v>3013</v>
      </c>
      <c r="S355" s="16">
        <v>1645</v>
      </c>
      <c r="T355" s="16">
        <v>165</v>
      </c>
      <c r="U355" s="16"/>
      <c r="V355" s="16"/>
      <c r="W355" s="16"/>
      <c r="X355" s="16"/>
      <c r="Y355" s="16"/>
      <c r="Z355" s="16"/>
      <c r="AA355" s="16">
        <v>2013</v>
      </c>
      <c r="AB355" s="28" t="str">
        <f>[1]UK!B$1326</f>
        <v>1.(c)</v>
      </c>
      <c r="AC355" s="31" t="str">
        <f>[1]UK!C$1326</f>
        <v>Scottish Power Plc</v>
      </c>
      <c r="AD355" s="31" t="str">
        <f>[1]UK!D$1326</f>
        <v>Cockenzie Power Station</v>
      </c>
      <c r="AE355" s="31">
        <f>[1]UK!E$1326</f>
        <v>14508</v>
      </c>
      <c r="AF355" s="31" t="str">
        <f>[1]UK!F$1326</f>
        <v>Prestonpans</v>
      </c>
      <c r="AG355" s="31" t="str">
        <f>[1]UK!G$1326</f>
        <v>--</v>
      </c>
      <c r="AH355" s="31" t="str">
        <f>[1]UK!H$1326</f>
        <v>Cockenzie and Port Seton</v>
      </c>
      <c r="AI355" s="31" t="str">
        <f>[1]UK!I$1326</f>
        <v>EH32 9SD</v>
      </c>
      <c r="AJ355" s="31">
        <f>[1]UK!J$1326</f>
        <v>4180</v>
      </c>
      <c r="AK355" s="31">
        <f>[1]UK!K$1326</f>
        <v>6570</v>
      </c>
      <c r="AL355" s="31">
        <f>[1]UK!L$1326</f>
        <v>294</v>
      </c>
      <c r="AM355" s="31">
        <f>[1]UK!M$1326</f>
        <v>2080</v>
      </c>
      <c r="AN355" s="8" t="s">
        <v>810</v>
      </c>
    </row>
    <row r="356" spans="1:40" s="5" customFormat="1">
      <c r="A356" s="4" t="s">
        <v>9801</v>
      </c>
      <c r="B356" s="4">
        <v>2012</v>
      </c>
      <c r="C356" s="4" t="s">
        <v>12889</v>
      </c>
      <c r="D356" s="4" t="s">
        <v>12890</v>
      </c>
      <c r="E356" s="16" t="s">
        <v>2773</v>
      </c>
      <c r="F356" s="4">
        <v>313</v>
      </c>
      <c r="G356" s="4" t="s">
        <v>12891</v>
      </c>
      <c r="H356" s="4" t="s">
        <v>12888</v>
      </c>
      <c r="I356" s="4"/>
      <c r="J356" s="4" t="s">
        <v>476</v>
      </c>
      <c r="K356" s="4">
        <v>1600</v>
      </c>
      <c r="L356" s="4" t="s">
        <v>8</v>
      </c>
      <c r="M356" s="4">
        <v>0</v>
      </c>
      <c r="N356" s="4">
        <v>11577</v>
      </c>
      <c r="O356" s="4">
        <v>189</v>
      </c>
      <c r="P356" s="4">
        <v>0</v>
      </c>
      <c r="Q356" s="4">
        <v>0</v>
      </c>
      <c r="R356" s="4">
        <v>3511</v>
      </c>
      <c r="S356" s="16">
        <v>2481</v>
      </c>
      <c r="T356" s="16">
        <v>199</v>
      </c>
      <c r="U356" s="16"/>
      <c r="V356" s="16"/>
      <c r="W356" s="16"/>
      <c r="X356" s="16"/>
      <c r="Y356" s="16"/>
      <c r="Z356" s="16"/>
      <c r="AA356" s="16">
        <v>2013</v>
      </c>
      <c r="AB356" s="28" t="str">
        <f>[1]UK!B$1326</f>
        <v>1.(c)</v>
      </c>
      <c r="AC356" s="31" t="str">
        <f>[1]UK!C$1326</f>
        <v>Scottish Power Plc</v>
      </c>
      <c r="AD356" s="31" t="str">
        <f>[1]UK!D$1326</f>
        <v>Cockenzie Power Station</v>
      </c>
      <c r="AE356" s="31">
        <f>[1]UK!E$1326</f>
        <v>14508</v>
      </c>
      <c r="AF356" s="31" t="str">
        <f>[1]UK!F$1326</f>
        <v>Prestonpans</v>
      </c>
      <c r="AG356" s="31" t="str">
        <f>[1]UK!G$1326</f>
        <v>--</v>
      </c>
      <c r="AH356" s="31" t="str">
        <f>[1]UK!H$1326</f>
        <v>Cockenzie and Port Seton</v>
      </c>
      <c r="AI356" s="31" t="str">
        <f>[1]UK!I$1326</f>
        <v>EH32 9SD</v>
      </c>
      <c r="AJ356" s="31">
        <f>[1]UK!J$1326</f>
        <v>4180</v>
      </c>
      <c r="AK356" s="31">
        <f>[1]UK!K$1326</f>
        <v>6570</v>
      </c>
      <c r="AL356" s="31">
        <f>[1]UK!L$1326</f>
        <v>294</v>
      </c>
      <c r="AM356" s="31">
        <f>[1]UK!M$1326</f>
        <v>2080</v>
      </c>
      <c r="AN356" s="8" t="s">
        <v>810</v>
      </c>
    </row>
    <row r="357" spans="1:40" s="5" customFormat="1">
      <c r="A357" s="4" t="s">
        <v>9801</v>
      </c>
      <c r="B357" s="4">
        <v>2012</v>
      </c>
      <c r="C357" s="4" t="s">
        <v>12892</v>
      </c>
      <c r="D357" s="4" t="s">
        <v>12893</v>
      </c>
      <c r="E357" s="16" t="s">
        <v>2778</v>
      </c>
      <c r="F357" s="4">
        <v>314</v>
      </c>
      <c r="G357" s="4" t="s">
        <v>12894</v>
      </c>
      <c r="H357" s="4" t="s">
        <v>12895</v>
      </c>
      <c r="I357" s="4" t="s">
        <v>6</v>
      </c>
      <c r="J357" s="4" t="s">
        <v>470</v>
      </c>
      <c r="K357" s="4">
        <v>97</v>
      </c>
      <c r="L357" s="4" t="s">
        <v>27</v>
      </c>
      <c r="M357" s="4">
        <v>0</v>
      </c>
      <c r="N357" s="4">
        <v>0</v>
      </c>
      <c r="O357" s="4">
        <v>0</v>
      </c>
      <c r="P357" s="4">
        <v>0</v>
      </c>
      <c r="Q357" s="4">
        <v>0</v>
      </c>
      <c r="R357" s="4">
        <v>0</v>
      </c>
      <c r="S357" s="16">
        <v>0</v>
      </c>
      <c r="T357" s="16">
        <v>0</v>
      </c>
      <c r="U357" s="16"/>
      <c r="V357" s="16"/>
      <c r="W357" s="16"/>
      <c r="X357" s="16"/>
      <c r="Y357" s="16"/>
      <c r="Z357" s="16"/>
      <c r="AA357" s="16"/>
      <c r="AB357" s="28" t="str">
        <f>[1]UK!B$4087</f>
        <v>1.(a)</v>
      </c>
      <c r="AC357" s="31" t="str">
        <f>[1]UK!C$4087</f>
        <v>Shell UK Ltd</v>
      </c>
      <c r="AD357" s="31" t="str">
        <f>[1]UK!D$4087</f>
        <v>Golden Eye Module</v>
      </c>
      <c r="AE357" s="31">
        <f>[1]UK!E$4087</f>
        <v>14456</v>
      </c>
      <c r="AF357" s="31" t="str">
        <f>[1]UK!F$4087</f>
        <v>St Fergus Gas Terminal</v>
      </c>
      <c r="AG357" s="31" t="str">
        <f>[1]UK!G$4087</f>
        <v>--</v>
      </c>
      <c r="AH357" s="31" t="str">
        <f>[1]UK!H$4087</f>
        <v>Peterhead</v>
      </c>
      <c r="AI357" s="31" t="str">
        <f>[1]UK!I$4087</f>
        <v>AB42 3EP</v>
      </c>
      <c r="AJ357" s="31">
        <f>[1]UK!J$4087</f>
        <v>637</v>
      </c>
      <c r="AK357" s="31">
        <f>[1]UK!K$4087</f>
        <v>0</v>
      </c>
      <c r="AL357" s="31">
        <f>[1]UK!L$4087</f>
        <v>0</v>
      </c>
      <c r="AM357" s="31">
        <f>[1]UK!M$4087</f>
        <v>269</v>
      </c>
      <c r="AN357" s="8" t="s">
        <v>810</v>
      </c>
    </row>
    <row r="358" spans="1:40" s="5" customFormat="1">
      <c r="A358" s="4" t="s">
        <v>9801</v>
      </c>
      <c r="B358" s="4">
        <v>2012</v>
      </c>
      <c r="C358" s="4" t="s">
        <v>12896</v>
      </c>
      <c r="D358" s="4" t="s">
        <v>12897</v>
      </c>
      <c r="E358" s="16" t="s">
        <v>2783</v>
      </c>
      <c r="F358" s="4">
        <v>315</v>
      </c>
      <c r="G358" s="4" t="s">
        <v>12898</v>
      </c>
      <c r="H358" s="4" t="s">
        <v>12895</v>
      </c>
      <c r="I358" s="4" t="s">
        <v>6</v>
      </c>
      <c r="J358" s="4" t="s">
        <v>470</v>
      </c>
      <c r="K358" s="4">
        <v>97</v>
      </c>
      <c r="L358" s="4" t="s">
        <v>27</v>
      </c>
      <c r="M358" s="4">
        <v>0</v>
      </c>
      <c r="N358" s="4">
        <v>0</v>
      </c>
      <c r="O358" s="4">
        <v>0</v>
      </c>
      <c r="P358" s="4">
        <v>0</v>
      </c>
      <c r="Q358" s="4">
        <v>0</v>
      </c>
      <c r="R358" s="4">
        <v>0</v>
      </c>
      <c r="S358" s="16">
        <v>0</v>
      </c>
      <c r="T358" s="16">
        <v>0</v>
      </c>
      <c r="U358" s="16"/>
      <c r="V358" s="16"/>
      <c r="W358" s="16"/>
      <c r="X358" s="16"/>
      <c r="Y358" s="16"/>
      <c r="Z358" s="16"/>
      <c r="AA358" s="16"/>
      <c r="AB358" s="28" t="str">
        <f>[1]UK!B$4087</f>
        <v>1.(a)</v>
      </c>
      <c r="AC358" s="31" t="str">
        <f>[1]UK!C$4087</f>
        <v>Shell UK Ltd</v>
      </c>
      <c r="AD358" s="31" t="str">
        <f>[1]UK!D$4087</f>
        <v>Golden Eye Module</v>
      </c>
      <c r="AE358" s="31">
        <f>[1]UK!E$4087</f>
        <v>14456</v>
      </c>
      <c r="AF358" s="31" t="str">
        <f>[1]UK!F$4087</f>
        <v>St Fergus Gas Terminal</v>
      </c>
      <c r="AG358" s="31" t="str">
        <f>[1]UK!G$4087</f>
        <v>--</v>
      </c>
      <c r="AH358" s="31" t="str">
        <f>[1]UK!H$4087</f>
        <v>Peterhead</v>
      </c>
      <c r="AI358" s="31" t="str">
        <f>[1]UK!I$4087</f>
        <v>AB42 3EP</v>
      </c>
      <c r="AJ358" s="31">
        <f>[1]UK!J$4087</f>
        <v>637</v>
      </c>
      <c r="AK358" s="31">
        <f>[1]UK!K$4087</f>
        <v>0</v>
      </c>
      <c r="AL358" s="31">
        <f>[1]UK!L$4087</f>
        <v>0</v>
      </c>
      <c r="AM358" s="31">
        <f>[1]UK!M$4087</f>
        <v>269</v>
      </c>
      <c r="AN358" s="8" t="s">
        <v>810</v>
      </c>
    </row>
    <row r="359" spans="1:40" s="5" customFormat="1">
      <c r="A359" s="4" t="s">
        <v>9801</v>
      </c>
      <c r="B359" s="4">
        <v>2012</v>
      </c>
      <c r="C359" s="4" t="s">
        <v>12899</v>
      </c>
      <c r="D359" s="4" t="s">
        <v>12900</v>
      </c>
      <c r="E359" s="16" t="s">
        <v>2787</v>
      </c>
      <c r="F359" s="4">
        <v>316</v>
      </c>
      <c r="G359" s="4" t="s">
        <v>12901</v>
      </c>
      <c r="H359" s="4" t="s">
        <v>12902</v>
      </c>
      <c r="I359" s="4" t="s">
        <v>6</v>
      </c>
      <c r="J359" s="4" t="s">
        <v>470</v>
      </c>
      <c r="K359" s="4">
        <v>69</v>
      </c>
      <c r="L359" s="4" t="s">
        <v>8</v>
      </c>
      <c r="M359" s="4">
        <v>0</v>
      </c>
      <c r="N359" s="4">
        <v>0</v>
      </c>
      <c r="O359" s="4">
        <v>0.06</v>
      </c>
      <c r="P359" s="4">
        <v>851.33</v>
      </c>
      <c r="Q359" s="4">
        <v>0</v>
      </c>
      <c r="R359" s="4">
        <v>0.05</v>
      </c>
      <c r="S359" s="16">
        <v>41.48</v>
      </c>
      <c r="T359" s="16">
        <v>1</v>
      </c>
      <c r="U359" s="16"/>
      <c r="V359" s="16"/>
      <c r="W359" s="16"/>
      <c r="X359" s="16"/>
      <c r="Y359" s="16"/>
      <c r="Z359" s="16"/>
      <c r="AA359" s="16"/>
      <c r="AB359" s="28" t="str">
        <f>[1]UK!B$276</f>
        <v>4.(e)</v>
      </c>
      <c r="AC359" s="31" t="str">
        <f>[1]UK!C$276</f>
        <v>Alpheus Environmental Ltd</v>
      </c>
      <c r="AD359" s="31" t="str">
        <f>[1]UK!D$276</f>
        <v>Alpheus WWTP at Glaxosmithkline</v>
      </c>
      <c r="AE359" s="31">
        <f>[1]UK!E$276</f>
        <v>88777</v>
      </c>
      <c r="AF359" s="31" t="str">
        <f>[1]UK!F$276</f>
        <v>Shewalton Road</v>
      </c>
      <c r="AG359" s="31" t="str">
        <f>[1]UK!G$276</f>
        <v>--</v>
      </c>
      <c r="AH359" s="31" t="str">
        <f>[1]UK!H$276</f>
        <v>Ayr</v>
      </c>
      <c r="AI359" s="31" t="str">
        <f>[1]UK!I$276</f>
        <v>KA11 5AP</v>
      </c>
      <c r="AJ359" s="31">
        <f>[1]UK!J$276</f>
        <v>0</v>
      </c>
      <c r="AK359" s="31">
        <f>[1]UK!K$276</f>
        <v>0</v>
      </c>
      <c r="AL359" s="31">
        <f>[1]UK!L$276</f>
        <v>0</v>
      </c>
      <c r="AM359" s="31">
        <f>[1]UK!M$276</f>
        <v>0</v>
      </c>
      <c r="AN359" s="8" t="s">
        <v>810</v>
      </c>
    </row>
    <row r="360" spans="1:40" s="5" customFormat="1">
      <c r="A360" s="4" t="s">
        <v>9801</v>
      </c>
      <c r="B360" s="4">
        <v>2012</v>
      </c>
      <c r="C360" s="4" t="s">
        <v>12903</v>
      </c>
      <c r="D360" s="4" t="s">
        <v>12904</v>
      </c>
      <c r="E360" s="16" t="s">
        <v>2811</v>
      </c>
      <c r="F360" s="4">
        <v>321</v>
      </c>
      <c r="G360" s="4" t="s">
        <v>12905</v>
      </c>
      <c r="H360" s="4" t="s">
        <v>12906</v>
      </c>
      <c r="I360" s="4" t="s">
        <v>6</v>
      </c>
      <c r="J360" s="4" t="s">
        <v>470</v>
      </c>
      <c r="K360" s="4">
        <v>65</v>
      </c>
      <c r="L360" s="4" t="s">
        <v>27</v>
      </c>
      <c r="M360" s="4">
        <v>0</v>
      </c>
      <c r="N360" s="4">
        <v>0</v>
      </c>
      <c r="O360" s="4">
        <v>0</v>
      </c>
      <c r="P360" s="4">
        <v>0</v>
      </c>
      <c r="Q360" s="4">
        <v>0</v>
      </c>
      <c r="R360" s="4">
        <v>0</v>
      </c>
      <c r="S360" s="16">
        <v>0</v>
      </c>
      <c r="T360" s="16">
        <v>0</v>
      </c>
      <c r="U360" s="16"/>
      <c r="V360" s="16"/>
      <c r="W360" s="16"/>
      <c r="X360" s="16"/>
      <c r="Y360" s="16"/>
      <c r="Z360" s="16"/>
      <c r="AA360" s="16"/>
      <c r="AB360" s="28" t="str">
        <f>[1]UK!B$4094</f>
        <v>1.(c)</v>
      </c>
      <c r="AC360" s="31" t="str">
        <f>[1]UK!C$4094</f>
        <v>National Grid Gas Plc</v>
      </c>
      <c r="AD360" s="31" t="str">
        <f>[1]UK!D$4094</f>
        <v>St Fergus Gas Terminal</v>
      </c>
      <c r="AE360" s="31">
        <f>[1]UK!E$4094</f>
        <v>14446</v>
      </c>
      <c r="AF360" s="31" t="str">
        <f>[1]UK!F$4094</f>
        <v>National Grid Gas Terminal, St Fergus</v>
      </c>
      <c r="AG360" s="31" t="str">
        <f>[1]UK!G$4094</f>
        <v>--</v>
      </c>
      <c r="AH360" s="31" t="str">
        <f>[1]UK!H$4094</f>
        <v>Peterhead</v>
      </c>
      <c r="AI360" s="31" t="str">
        <f>[1]UK!I$4094</f>
        <v>AB42 3EP</v>
      </c>
      <c r="AJ360" s="31">
        <f>[1]UK!J$4094</f>
        <v>244</v>
      </c>
      <c r="AK360" s="31">
        <f>[1]UK!K$4094</f>
        <v>0</v>
      </c>
      <c r="AL360" s="31">
        <f>[1]UK!L$4094</f>
        <v>0</v>
      </c>
      <c r="AM360" s="31">
        <f>[1]UK!M$4094</f>
        <v>0</v>
      </c>
      <c r="AN360" s="8" t="s">
        <v>810</v>
      </c>
    </row>
    <row r="361" spans="1:40" s="5" customFormat="1">
      <c r="A361" s="4" t="s">
        <v>9801</v>
      </c>
      <c r="B361" s="4">
        <v>2012</v>
      </c>
      <c r="C361" s="4" t="s">
        <v>12907</v>
      </c>
      <c r="D361" s="4" t="s">
        <v>12908</v>
      </c>
      <c r="E361" s="16" t="s">
        <v>2816</v>
      </c>
      <c r="F361" s="4">
        <v>322</v>
      </c>
      <c r="G361" s="4" t="s">
        <v>12909</v>
      </c>
      <c r="H361" s="4" t="s">
        <v>12906</v>
      </c>
      <c r="I361" s="4" t="s">
        <v>6</v>
      </c>
      <c r="J361" s="4" t="s">
        <v>470</v>
      </c>
      <c r="K361" s="4">
        <v>65</v>
      </c>
      <c r="L361" s="4" t="s">
        <v>27</v>
      </c>
      <c r="M361" s="4">
        <v>0</v>
      </c>
      <c r="N361" s="4">
        <v>0</v>
      </c>
      <c r="O361" s="4">
        <v>0</v>
      </c>
      <c r="P361" s="4">
        <v>14.22</v>
      </c>
      <c r="Q361" s="4">
        <v>0</v>
      </c>
      <c r="R361" s="4">
        <v>0</v>
      </c>
      <c r="S361" s="16">
        <v>1.3</v>
      </c>
      <c r="T361" s="16">
        <v>0</v>
      </c>
      <c r="U361" s="16"/>
      <c r="V361" s="16"/>
      <c r="W361" s="16"/>
      <c r="X361" s="16"/>
      <c r="Y361" s="16"/>
      <c r="Z361" s="16"/>
      <c r="AA361" s="16"/>
      <c r="AB361" s="28" t="str">
        <f>[1]UK!B$4094</f>
        <v>1.(c)</v>
      </c>
      <c r="AC361" s="31" t="str">
        <f>[1]UK!C$4094</f>
        <v>National Grid Gas Plc</v>
      </c>
      <c r="AD361" s="31" t="str">
        <f>[1]UK!D$4094</f>
        <v>St Fergus Gas Terminal</v>
      </c>
      <c r="AE361" s="31">
        <f>[1]UK!E$4094</f>
        <v>14446</v>
      </c>
      <c r="AF361" s="31" t="str">
        <f>[1]UK!F$4094</f>
        <v>National Grid Gas Terminal, St Fergus</v>
      </c>
      <c r="AG361" s="31" t="str">
        <f>[1]UK!G$4094</f>
        <v>--</v>
      </c>
      <c r="AH361" s="31" t="str">
        <f>[1]UK!H$4094</f>
        <v>Peterhead</v>
      </c>
      <c r="AI361" s="31" t="str">
        <f>[1]UK!I$4094</f>
        <v>AB42 3EP</v>
      </c>
      <c r="AJ361" s="31">
        <f>[1]UK!J$4094</f>
        <v>244</v>
      </c>
      <c r="AK361" s="31">
        <f>[1]UK!K$4094</f>
        <v>0</v>
      </c>
      <c r="AL361" s="31">
        <f>[1]UK!L$4094</f>
        <v>0</v>
      </c>
      <c r="AM361" s="31">
        <f>[1]UK!M$4094</f>
        <v>0</v>
      </c>
      <c r="AN361" s="8" t="s">
        <v>810</v>
      </c>
    </row>
    <row r="362" spans="1:40" s="5" customFormat="1">
      <c r="A362" s="4" t="s">
        <v>9801</v>
      </c>
      <c r="B362" s="4">
        <v>2012</v>
      </c>
      <c r="C362" s="4" t="s">
        <v>12910</v>
      </c>
      <c r="D362" s="4" t="s">
        <v>12911</v>
      </c>
      <c r="E362" s="16" t="s">
        <v>2821</v>
      </c>
      <c r="F362" s="4">
        <v>323</v>
      </c>
      <c r="G362" s="4" t="s">
        <v>12912</v>
      </c>
      <c r="H362" s="4" t="s">
        <v>12906</v>
      </c>
      <c r="I362" s="4" t="s">
        <v>6</v>
      </c>
      <c r="J362" s="4" t="s">
        <v>470</v>
      </c>
      <c r="K362" s="4">
        <v>54</v>
      </c>
      <c r="L362" s="4" t="s">
        <v>27</v>
      </c>
      <c r="M362" s="4">
        <v>0</v>
      </c>
      <c r="N362" s="4">
        <v>0</v>
      </c>
      <c r="O362" s="4">
        <v>0</v>
      </c>
      <c r="P362" s="4">
        <v>713.1</v>
      </c>
      <c r="Q362" s="4">
        <v>0</v>
      </c>
      <c r="R362" s="4">
        <v>0</v>
      </c>
      <c r="S362" s="16">
        <v>161.27000000000001</v>
      </c>
      <c r="T362" s="16">
        <v>0</v>
      </c>
      <c r="U362" s="16"/>
      <c r="V362" s="16"/>
      <c r="W362" s="16"/>
      <c r="X362" s="16"/>
      <c r="Y362" s="16"/>
      <c r="Z362" s="16"/>
      <c r="AA362" s="16"/>
      <c r="AB362" s="28" t="str">
        <f>[1]UK!B$4094</f>
        <v>1.(c)</v>
      </c>
      <c r="AC362" s="31" t="str">
        <f>[1]UK!C$4094</f>
        <v>National Grid Gas Plc</v>
      </c>
      <c r="AD362" s="31" t="str">
        <f>[1]UK!D$4094</f>
        <v>St Fergus Gas Terminal</v>
      </c>
      <c r="AE362" s="31">
        <f>[1]UK!E$4094</f>
        <v>14446</v>
      </c>
      <c r="AF362" s="31" t="str">
        <f>[1]UK!F$4094</f>
        <v>National Grid Gas Terminal, St Fergus</v>
      </c>
      <c r="AG362" s="31" t="str">
        <f>[1]UK!G$4094</f>
        <v>--</v>
      </c>
      <c r="AH362" s="31" t="str">
        <f>[1]UK!H$4094</f>
        <v>Peterhead</v>
      </c>
      <c r="AI362" s="31" t="str">
        <f>[1]UK!I$4094</f>
        <v>AB42 3EP</v>
      </c>
      <c r="AJ362" s="31">
        <f>[1]UK!J$4094</f>
        <v>244</v>
      </c>
      <c r="AK362" s="31">
        <f>[1]UK!K$4094</f>
        <v>0</v>
      </c>
      <c r="AL362" s="31">
        <f>[1]UK!L$4094</f>
        <v>0</v>
      </c>
      <c r="AM362" s="31">
        <f>[1]UK!M$4094</f>
        <v>0</v>
      </c>
      <c r="AN362" s="8" t="s">
        <v>810</v>
      </c>
    </row>
    <row r="363" spans="1:40" s="5" customFormat="1">
      <c r="A363" s="4" t="s">
        <v>9801</v>
      </c>
      <c r="B363" s="4">
        <v>2012</v>
      </c>
      <c r="C363" s="4" t="s">
        <v>12913</v>
      </c>
      <c r="D363" s="4" t="s">
        <v>12914</v>
      </c>
      <c r="E363" s="16" t="s">
        <v>2835</v>
      </c>
      <c r="F363" s="4">
        <v>326</v>
      </c>
      <c r="G363" s="4" t="s">
        <v>12915</v>
      </c>
      <c r="H363" s="4" t="s">
        <v>12916</v>
      </c>
      <c r="I363" s="4" t="s">
        <v>14</v>
      </c>
      <c r="J363" s="4" t="s">
        <v>470</v>
      </c>
      <c r="K363" s="4">
        <v>56</v>
      </c>
      <c r="L363" s="4" t="s">
        <v>8</v>
      </c>
      <c r="M363" s="4">
        <v>0</v>
      </c>
      <c r="N363" s="4">
        <v>0</v>
      </c>
      <c r="O363" s="4">
        <v>0</v>
      </c>
      <c r="P363" s="4">
        <v>1410.4860000000001</v>
      </c>
      <c r="Q363" s="4">
        <v>0</v>
      </c>
      <c r="R363" s="4">
        <v>0</v>
      </c>
      <c r="S363" s="16">
        <v>67.7</v>
      </c>
      <c r="T363" s="16">
        <v>0</v>
      </c>
      <c r="U363" s="16"/>
      <c r="V363" s="16"/>
      <c r="W363" s="16"/>
      <c r="X363" s="16"/>
      <c r="Y363" s="16"/>
      <c r="Z363" s="16"/>
      <c r="AA363" s="16"/>
      <c r="AB363" s="28" t="str">
        <f>[1]UK!B$2153</f>
        <v>6.(b)</v>
      </c>
      <c r="AC363" s="31" t="str">
        <f>[1]UK!C$2153</f>
        <v>Tullis Russell Papermakers Ltd</v>
      </c>
      <c r="AD363" s="31" t="str">
        <f>[1]UK!D$2153</f>
        <v>Markinch Papermill</v>
      </c>
      <c r="AE363" s="31">
        <f>[1]UK!E$2153</f>
        <v>14532</v>
      </c>
      <c r="AF363" s="31" t="str">
        <f>[1]UK!F$2153</f>
        <v>Markinch</v>
      </c>
      <c r="AG363" s="31" t="str">
        <f>[1]UK!G$2153</f>
        <v>--</v>
      </c>
      <c r="AH363" s="31" t="str">
        <f>[1]UK!H$2153</f>
        <v>Glenrothes</v>
      </c>
      <c r="AI363" s="31" t="str">
        <f>[1]UK!I$2153</f>
        <v>KY7 6PB</v>
      </c>
      <c r="AJ363" s="31">
        <f>[1]UK!J$2153</f>
        <v>417</v>
      </c>
      <c r="AK363" s="31">
        <f>[1]UK!K$2153</f>
        <v>583</v>
      </c>
      <c r="AL363" s="31">
        <f>[1]UK!L$2153</f>
        <v>0</v>
      </c>
      <c r="AM363" s="31">
        <f>[1]UK!M$2153</f>
        <v>183</v>
      </c>
      <c r="AN363" s="8" t="s">
        <v>810</v>
      </c>
    </row>
    <row r="364" spans="1:40" s="5" customFormat="1">
      <c r="A364" s="4" t="s">
        <v>9801</v>
      </c>
      <c r="B364" s="4">
        <v>2012</v>
      </c>
      <c r="C364" s="4" t="s">
        <v>12917</v>
      </c>
      <c r="D364" s="4" t="s">
        <v>12918</v>
      </c>
      <c r="E364" s="16" t="s">
        <v>2839</v>
      </c>
      <c r="F364" s="4">
        <v>327</v>
      </c>
      <c r="G364" s="4" t="s">
        <v>12919</v>
      </c>
      <c r="H364" s="4" t="s">
        <v>12849</v>
      </c>
      <c r="I364" s="4" t="s">
        <v>6</v>
      </c>
      <c r="J364" s="4" t="s">
        <v>470</v>
      </c>
      <c r="K364" s="4">
        <v>86</v>
      </c>
      <c r="L364" s="4" t="s">
        <v>27</v>
      </c>
      <c r="M364" s="4">
        <v>0</v>
      </c>
      <c r="N364" s="4">
        <v>0</v>
      </c>
      <c r="O364" s="4">
        <v>1.59</v>
      </c>
      <c r="P364" s="4">
        <v>0</v>
      </c>
      <c r="Q364" s="4">
        <v>31.67</v>
      </c>
      <c r="R364" s="4">
        <v>0.19</v>
      </c>
      <c r="S364" s="16">
        <v>4.7</v>
      </c>
      <c r="T364" s="16">
        <v>0</v>
      </c>
      <c r="U364" s="16"/>
      <c r="V364" s="16"/>
      <c r="W364" s="16"/>
      <c r="X364" s="16"/>
      <c r="Y364" s="16"/>
      <c r="Z364" s="16"/>
      <c r="AA364" s="16"/>
      <c r="AB364" s="28" t="str">
        <f>[1]UK!B$5067</f>
        <v>1.(a)</v>
      </c>
      <c r="AC364" s="31" t="str">
        <f>[1]UK!C$5067</f>
        <v>BP Exploration Operating Co Ltd</v>
      </c>
      <c r="AD364" s="31" t="str">
        <f>[1]UK!D$5067</f>
        <v>Sullom Voe Terminal</v>
      </c>
      <c r="AE364" s="31">
        <f>[1]UK!E$5067</f>
        <v>14463</v>
      </c>
      <c r="AF364" s="31" t="str">
        <f>[1]UK!F$5067</f>
        <v>Mossbank</v>
      </c>
      <c r="AG364" s="31" t="str">
        <f>[1]UK!G$5067</f>
        <v>--</v>
      </c>
      <c r="AH364" s="31" t="str">
        <f>[1]UK!H$5067</f>
        <v>Sullom Voe</v>
      </c>
      <c r="AI364" s="31" t="str">
        <f>[1]UK!I$5067</f>
        <v>ZE2 9TU</v>
      </c>
      <c r="AJ364" s="31">
        <f>[1]UK!J$5067</f>
        <v>0</v>
      </c>
      <c r="AK364" s="31">
        <f>[1]UK!K$5067</f>
        <v>0</v>
      </c>
      <c r="AL364" s="31">
        <f>[1]UK!L$5067</f>
        <v>0</v>
      </c>
      <c r="AM364" s="31">
        <f>[1]UK!M$5067</f>
        <v>0</v>
      </c>
      <c r="AN364" s="8" t="s">
        <v>810</v>
      </c>
    </row>
    <row r="365" spans="1:40" s="5" customFormat="1">
      <c r="A365" s="4" t="s">
        <v>9801</v>
      </c>
      <c r="B365" s="4">
        <v>2012</v>
      </c>
      <c r="C365" s="4" t="s">
        <v>12920</v>
      </c>
      <c r="D365" s="4" t="s">
        <v>12921</v>
      </c>
      <c r="E365" s="16" t="s">
        <v>2843</v>
      </c>
      <c r="F365" s="4">
        <v>328</v>
      </c>
      <c r="G365" s="4" t="s">
        <v>12922</v>
      </c>
      <c r="H365" s="4" t="s">
        <v>12849</v>
      </c>
      <c r="I365" s="4" t="s">
        <v>6</v>
      </c>
      <c r="J365" s="4" t="s">
        <v>470</v>
      </c>
      <c r="K365" s="4">
        <v>86</v>
      </c>
      <c r="L365" s="4" t="s">
        <v>27</v>
      </c>
      <c r="M365" s="4">
        <v>0</v>
      </c>
      <c r="N365" s="4">
        <v>0</v>
      </c>
      <c r="O365" s="4">
        <v>64.02</v>
      </c>
      <c r="P365" s="4">
        <v>0</v>
      </c>
      <c r="Q365" s="4">
        <v>1271.42</v>
      </c>
      <c r="R365" s="4">
        <v>7.44</v>
      </c>
      <c r="S365" s="16">
        <v>188.48</v>
      </c>
      <c r="T365" s="16">
        <v>0</v>
      </c>
      <c r="U365" s="16"/>
      <c r="V365" s="16"/>
      <c r="W365" s="16"/>
      <c r="X365" s="16"/>
      <c r="Y365" s="16"/>
      <c r="Z365" s="16"/>
      <c r="AA365" s="16"/>
      <c r="AB365" s="28" t="str">
        <f>[1]UK!B$5067</f>
        <v>1.(a)</v>
      </c>
      <c r="AC365" s="31" t="str">
        <f>[1]UK!C$5067</f>
        <v>BP Exploration Operating Co Ltd</v>
      </c>
      <c r="AD365" s="31" t="str">
        <f>[1]UK!D$5067</f>
        <v>Sullom Voe Terminal</v>
      </c>
      <c r="AE365" s="31">
        <f>[1]UK!E$5067</f>
        <v>14463</v>
      </c>
      <c r="AF365" s="31" t="str">
        <f>[1]UK!F$5067</f>
        <v>Mossbank</v>
      </c>
      <c r="AG365" s="31" t="str">
        <f>[1]UK!G$5067</f>
        <v>--</v>
      </c>
      <c r="AH365" s="31" t="str">
        <f>[1]UK!H$5067</f>
        <v>Sullom Voe</v>
      </c>
      <c r="AI365" s="31" t="str">
        <f>[1]UK!I$5067</f>
        <v>ZE2 9TU</v>
      </c>
      <c r="AJ365" s="31">
        <f>[1]UK!J$5067</f>
        <v>0</v>
      </c>
      <c r="AK365" s="31">
        <f>[1]UK!K$5067</f>
        <v>0</v>
      </c>
      <c r="AL365" s="31">
        <f>[1]UK!L$5067</f>
        <v>0</v>
      </c>
      <c r="AM365" s="31">
        <f>[1]UK!M$5067</f>
        <v>0</v>
      </c>
      <c r="AN365" s="8" t="s">
        <v>810</v>
      </c>
    </row>
    <row r="366" spans="1:40" s="5" customFormat="1">
      <c r="A366" s="4" t="s">
        <v>9801</v>
      </c>
      <c r="B366" s="4">
        <v>2012</v>
      </c>
      <c r="C366" s="4" t="s">
        <v>12923</v>
      </c>
      <c r="D366" s="4" t="s">
        <v>12924</v>
      </c>
      <c r="E366" s="16" t="s">
        <v>2847</v>
      </c>
      <c r="F366" s="4">
        <v>329</v>
      </c>
      <c r="G366" s="4" t="s">
        <v>12925</v>
      </c>
      <c r="H366" s="4" t="s">
        <v>12849</v>
      </c>
      <c r="I366" s="4" t="s">
        <v>6</v>
      </c>
      <c r="J366" s="4" t="s">
        <v>470</v>
      </c>
      <c r="K366" s="4">
        <v>86</v>
      </c>
      <c r="L366" s="4" t="s">
        <v>27</v>
      </c>
      <c r="M366" s="4">
        <v>0</v>
      </c>
      <c r="N366" s="4">
        <v>0</v>
      </c>
      <c r="O366" s="4">
        <v>67.069999999999993</v>
      </c>
      <c r="P366" s="4">
        <v>0</v>
      </c>
      <c r="Q366" s="4">
        <v>1332.02</v>
      </c>
      <c r="R366" s="4">
        <v>7.8</v>
      </c>
      <c r="S366" s="16">
        <v>197.46</v>
      </c>
      <c r="T366" s="16">
        <v>0</v>
      </c>
      <c r="U366" s="16"/>
      <c r="V366" s="16"/>
      <c r="W366" s="16"/>
      <c r="X366" s="16"/>
      <c r="Y366" s="16"/>
      <c r="Z366" s="16"/>
      <c r="AA366" s="16"/>
      <c r="AB366" s="28" t="str">
        <f>[1]UK!B$5067</f>
        <v>1.(a)</v>
      </c>
      <c r="AC366" s="31" t="str">
        <f>[1]UK!C$5067</f>
        <v>BP Exploration Operating Co Ltd</v>
      </c>
      <c r="AD366" s="31" t="str">
        <f>[1]UK!D$5067</f>
        <v>Sullom Voe Terminal</v>
      </c>
      <c r="AE366" s="31">
        <f>[1]UK!E$5067</f>
        <v>14463</v>
      </c>
      <c r="AF366" s="31" t="str">
        <f>[1]UK!F$5067</f>
        <v>Mossbank</v>
      </c>
      <c r="AG366" s="31" t="str">
        <f>[1]UK!G$5067</f>
        <v>--</v>
      </c>
      <c r="AH366" s="31" t="str">
        <f>[1]UK!H$5067</f>
        <v>Sullom Voe</v>
      </c>
      <c r="AI366" s="31" t="str">
        <f>[1]UK!I$5067</f>
        <v>ZE2 9TU</v>
      </c>
      <c r="AJ366" s="31">
        <f>[1]UK!J$5067</f>
        <v>0</v>
      </c>
      <c r="AK366" s="31">
        <f>[1]UK!K$5067</f>
        <v>0</v>
      </c>
      <c r="AL366" s="31">
        <f>[1]UK!L$5067</f>
        <v>0</v>
      </c>
      <c r="AM366" s="31">
        <f>[1]UK!M$5067</f>
        <v>0</v>
      </c>
      <c r="AN366" s="8" t="s">
        <v>810</v>
      </c>
    </row>
    <row r="367" spans="1:40" s="5" customFormat="1">
      <c r="A367" s="4" t="s">
        <v>9801</v>
      </c>
      <c r="B367" s="4">
        <v>2012</v>
      </c>
      <c r="C367" s="4" t="s">
        <v>12926</v>
      </c>
      <c r="D367" s="4" t="s">
        <v>12927</v>
      </c>
      <c r="E367" s="16" t="s">
        <v>2852</v>
      </c>
      <c r="F367" s="4">
        <v>330</v>
      </c>
      <c r="G367" s="4" t="s">
        <v>12928</v>
      </c>
      <c r="H367" s="4" t="s">
        <v>12849</v>
      </c>
      <c r="I367" s="4" t="s">
        <v>6</v>
      </c>
      <c r="J367" s="4" t="s">
        <v>470</v>
      </c>
      <c r="K367" s="4">
        <v>86</v>
      </c>
      <c r="L367" s="4" t="s">
        <v>27</v>
      </c>
      <c r="M367" s="4">
        <v>0</v>
      </c>
      <c r="N367" s="4">
        <v>0</v>
      </c>
      <c r="O367" s="4">
        <v>29</v>
      </c>
      <c r="P367" s="4">
        <v>0</v>
      </c>
      <c r="Q367" s="4">
        <v>575.96</v>
      </c>
      <c r="R367" s="4">
        <v>3.37</v>
      </c>
      <c r="S367" s="16">
        <v>85.38</v>
      </c>
      <c r="T367" s="16">
        <v>0</v>
      </c>
      <c r="U367" s="16"/>
      <c r="V367" s="16"/>
      <c r="W367" s="16"/>
      <c r="X367" s="16"/>
      <c r="Y367" s="16"/>
      <c r="Z367" s="16"/>
      <c r="AA367" s="16"/>
      <c r="AB367" s="28" t="str">
        <f>[1]UK!B$5067</f>
        <v>1.(a)</v>
      </c>
      <c r="AC367" s="31" t="str">
        <f>[1]UK!C$5067</f>
        <v>BP Exploration Operating Co Ltd</v>
      </c>
      <c r="AD367" s="31" t="str">
        <f>[1]UK!D$5067</f>
        <v>Sullom Voe Terminal</v>
      </c>
      <c r="AE367" s="31">
        <f>[1]UK!E$5067</f>
        <v>14463</v>
      </c>
      <c r="AF367" s="31" t="str">
        <f>[1]UK!F$5067</f>
        <v>Mossbank</v>
      </c>
      <c r="AG367" s="31" t="str">
        <f>[1]UK!G$5067</f>
        <v>--</v>
      </c>
      <c r="AH367" s="31" t="str">
        <f>[1]UK!H$5067</f>
        <v>Sullom Voe</v>
      </c>
      <c r="AI367" s="31" t="str">
        <f>[1]UK!I$5067</f>
        <v>ZE2 9TU</v>
      </c>
      <c r="AJ367" s="31">
        <f>[1]UK!J$5067</f>
        <v>0</v>
      </c>
      <c r="AK367" s="31">
        <f>[1]UK!K$5067</f>
        <v>0</v>
      </c>
      <c r="AL367" s="31">
        <f>[1]UK!L$5067</f>
        <v>0</v>
      </c>
      <c r="AM367" s="31">
        <f>[1]UK!M$5067</f>
        <v>0</v>
      </c>
      <c r="AN367" s="8" t="s">
        <v>810</v>
      </c>
    </row>
    <row r="368" spans="1:40" s="5" customFormat="1">
      <c r="A368" s="4" t="s">
        <v>9801</v>
      </c>
      <c r="B368" s="4">
        <v>2012</v>
      </c>
      <c r="C368" s="4" t="s">
        <v>12929</v>
      </c>
      <c r="D368" s="4" t="s">
        <v>12930</v>
      </c>
      <c r="E368" s="16" t="s">
        <v>2856</v>
      </c>
      <c r="F368" s="4">
        <v>331</v>
      </c>
      <c r="G368" s="4" t="s">
        <v>12931</v>
      </c>
      <c r="H368" s="4" t="s">
        <v>12932</v>
      </c>
      <c r="I368" s="4" t="s">
        <v>6</v>
      </c>
      <c r="J368" s="4" t="s">
        <v>470</v>
      </c>
      <c r="K368" s="4">
        <v>58</v>
      </c>
      <c r="L368" s="4" t="s">
        <v>27</v>
      </c>
      <c r="M368" s="4">
        <v>0</v>
      </c>
      <c r="N368" s="4">
        <v>0</v>
      </c>
      <c r="O368" s="4">
        <v>0.04</v>
      </c>
      <c r="P368" s="4">
        <v>1120</v>
      </c>
      <c r="Q368" s="4">
        <v>0</v>
      </c>
      <c r="R368" s="4">
        <v>0</v>
      </c>
      <c r="S368" s="16">
        <v>54</v>
      </c>
      <c r="T368" s="16">
        <v>0</v>
      </c>
      <c r="U368" s="16"/>
      <c r="V368" s="16"/>
      <c r="W368" s="16"/>
      <c r="X368" s="16"/>
      <c r="Y368" s="16"/>
      <c r="Z368" s="16"/>
      <c r="AA368" s="16"/>
      <c r="AB368" s="28" t="str">
        <f>[1]UK!B$96</f>
        <v>6.(b)</v>
      </c>
      <c r="AC368" s="31" t="str">
        <f>[1]UK!C$96</f>
        <v>Arjo Wiggins Fine Papers Ltd</v>
      </c>
      <c r="AD368" s="31" t="str">
        <f>[1]UK!D$96</f>
        <v>Stoneywood Papermill</v>
      </c>
      <c r="AE368" s="31">
        <f>[1]UK!E$96</f>
        <v>14439</v>
      </c>
      <c r="AF368" s="31" t="str">
        <f>[1]UK!F$96</f>
        <v>Stoneywood Terrace, Stoneywood, Bucksburn</v>
      </c>
      <c r="AG368" s="31" t="str">
        <f>[1]UK!G$96</f>
        <v>--</v>
      </c>
      <c r="AH368" s="31" t="str">
        <f>[1]UK!H$96</f>
        <v>Aberdeen</v>
      </c>
      <c r="AI368" s="31" t="str">
        <f>[1]UK!I$96</f>
        <v>AB21 9AB</v>
      </c>
      <c r="AJ368" s="31">
        <f>[1]UK!J$96</f>
        <v>0</v>
      </c>
      <c r="AK368" s="31">
        <f>[1]UK!K$96</f>
        <v>0</v>
      </c>
      <c r="AL368" s="31">
        <f>[1]UK!L$96</f>
        <v>0</v>
      </c>
      <c r="AM368" s="31">
        <f>[1]UK!M$96</f>
        <v>0</v>
      </c>
      <c r="AN368" s="8" t="s">
        <v>809</v>
      </c>
    </row>
    <row r="369" spans="1:41" s="5" customFormat="1">
      <c r="A369" s="4" t="s">
        <v>9801</v>
      </c>
      <c r="B369" s="4">
        <v>2012</v>
      </c>
      <c r="C369" s="4" t="s">
        <v>12933</v>
      </c>
      <c r="D369" s="4" t="s">
        <v>12934</v>
      </c>
      <c r="E369" s="16" t="s">
        <v>2860</v>
      </c>
      <c r="F369" s="4">
        <v>332</v>
      </c>
      <c r="G369" s="4" t="s">
        <v>12935</v>
      </c>
      <c r="H369" s="4" t="s">
        <v>12936</v>
      </c>
      <c r="I369" s="4" t="s">
        <v>6</v>
      </c>
      <c r="J369" s="4" t="s">
        <v>476</v>
      </c>
      <c r="K369" s="4">
        <v>70.599999999999994</v>
      </c>
      <c r="L369" s="4" t="s">
        <v>8</v>
      </c>
      <c r="M369" s="4">
        <v>0</v>
      </c>
      <c r="N369" s="4">
        <v>0</v>
      </c>
      <c r="O369" s="4">
        <v>702</v>
      </c>
      <c r="P369" s="4">
        <v>0</v>
      </c>
      <c r="Q369" s="4">
        <v>0</v>
      </c>
      <c r="R369" s="4">
        <v>317.60000000000002</v>
      </c>
      <c r="S369" s="16">
        <v>1186</v>
      </c>
      <c r="T369" s="16">
        <v>28.9</v>
      </c>
      <c r="U369" s="16"/>
      <c r="V369" s="16"/>
      <c r="W369" s="16"/>
      <c r="X369" s="16"/>
      <c r="Y369" s="16"/>
      <c r="Z369" s="16"/>
      <c r="AA369" s="16"/>
      <c r="AB369" s="28" t="str">
        <f>[1]UK!B$2985</f>
        <v>1.(c)</v>
      </c>
      <c r="AC369" s="31" t="str">
        <f>[1]UK!C$2985</f>
        <v>Sothern And Scottish Electrical Generation Ltd</v>
      </c>
      <c r="AD369" s="31" t="str">
        <f>[1]UK!D$2985</f>
        <v>Lerwick Power Station</v>
      </c>
      <c r="AE369" s="31">
        <f>[1]UK!E$2985</f>
        <v>14458</v>
      </c>
      <c r="AF369" s="31" t="str">
        <f>[1]UK!F$2985</f>
        <v>Germista Industrial Estate, Germista Road</v>
      </c>
      <c r="AG369" s="31" t="str">
        <f>[1]UK!G$2985</f>
        <v>--</v>
      </c>
      <c r="AH369" s="31" t="str">
        <f>[1]UK!H$2985</f>
        <v>Lerwick</v>
      </c>
      <c r="AI369" s="31" t="str">
        <f>[1]UK!I$2985</f>
        <v>ZE1 0PS</v>
      </c>
      <c r="AJ369" s="31">
        <f>[1]UK!J$2985</f>
        <v>1610</v>
      </c>
      <c r="AK369" s="31">
        <f>[1]UK!K$2985</f>
        <v>430</v>
      </c>
      <c r="AL369" s="31">
        <f>[1]UK!L$2985</f>
        <v>0</v>
      </c>
      <c r="AM369" s="31">
        <f>[1]UK!M$2985</f>
        <v>0</v>
      </c>
      <c r="AN369" s="8" t="s">
        <v>810</v>
      </c>
    </row>
    <row r="370" spans="1:41" s="5" customFormat="1">
      <c r="A370" s="4" t="s">
        <v>9801</v>
      </c>
      <c r="B370" s="4">
        <v>2012</v>
      </c>
      <c r="C370" s="4" t="s">
        <v>12937</v>
      </c>
      <c r="D370" s="4" t="s">
        <v>12938</v>
      </c>
      <c r="E370" s="16" t="s">
        <v>497</v>
      </c>
      <c r="F370" s="4">
        <v>95</v>
      </c>
      <c r="G370" s="4" t="s">
        <v>12939</v>
      </c>
      <c r="H370" s="4" t="s">
        <v>12940</v>
      </c>
      <c r="I370" s="4" t="s">
        <v>6</v>
      </c>
      <c r="J370" s="4" t="s">
        <v>15</v>
      </c>
      <c r="K370" s="4">
        <v>80</v>
      </c>
      <c r="L370" s="4" t="s">
        <v>8</v>
      </c>
      <c r="M370" s="4">
        <v>67</v>
      </c>
      <c r="N370" s="4">
        <v>1225</v>
      </c>
      <c r="O370" s="4"/>
      <c r="P370" s="4"/>
      <c r="Q370" s="4"/>
      <c r="R370" s="4">
        <v>487</v>
      </c>
      <c r="S370" s="16">
        <v>280.5</v>
      </c>
      <c r="T370" s="16">
        <v>2.33</v>
      </c>
      <c r="U370" s="16"/>
      <c r="V370" s="16"/>
      <c r="W370" s="16"/>
      <c r="X370" s="16"/>
      <c r="Y370" s="16"/>
      <c r="Z370" s="16"/>
      <c r="AA370" s="16"/>
      <c r="AB370" s="28" t="str">
        <f>[1]UK!B$3241</f>
        <v>1.(c)</v>
      </c>
      <c r="AC370" s="31" t="str">
        <f>[1]UK!C$3241</f>
        <v>Invista Textiles (UK) Ltd</v>
      </c>
      <c r="AD370" s="31" t="str">
        <f>[1]UK!D$3241</f>
        <v>Invista Textiles (UK) Ltd</v>
      </c>
      <c r="AE370" s="31">
        <f>[1]UK!E$3241</f>
        <v>14391</v>
      </c>
      <c r="AF370" s="31" t="str">
        <f>[1]UK!F$3241</f>
        <v>PO Box 15 Maydown Works</v>
      </c>
      <c r="AG370" s="31" t="str">
        <f>[1]UK!G$3241</f>
        <v>--</v>
      </c>
      <c r="AH370" s="31" t="str">
        <f>[1]UK!H$3241</f>
        <v>LONDONDERRY</v>
      </c>
      <c r="AI370" s="31" t="str">
        <f>[1]UK!I$3241</f>
        <v>BT47 1TU</v>
      </c>
      <c r="AJ370" s="31">
        <f>[1]UK!J$3241</f>
        <v>285</v>
      </c>
      <c r="AK370" s="31">
        <f>[1]UK!K$3241</f>
        <v>496</v>
      </c>
      <c r="AL370" s="31">
        <f>[1]UK!L$3241</f>
        <v>0</v>
      </c>
      <c r="AM370" s="31">
        <f>[1]UK!M$3241</f>
        <v>109</v>
      </c>
      <c r="AN370" s="8" t="s">
        <v>810</v>
      </c>
    </row>
    <row r="371" spans="1:41" s="5" customFormat="1">
      <c r="A371" s="4" t="s">
        <v>9801</v>
      </c>
      <c r="B371" s="4">
        <v>2012</v>
      </c>
      <c r="C371" s="4" t="s">
        <v>12917</v>
      </c>
      <c r="D371" s="4" t="s">
        <v>12918</v>
      </c>
      <c r="E371" s="16" t="s">
        <v>2839</v>
      </c>
      <c r="F371" s="4">
        <v>327</v>
      </c>
      <c r="G371" s="4" t="s">
        <v>12941</v>
      </c>
      <c r="H371" s="4" t="s">
        <v>12942</v>
      </c>
      <c r="I371" s="4" t="s">
        <v>34</v>
      </c>
      <c r="J371" s="4" t="s">
        <v>476</v>
      </c>
      <c r="K371" s="4">
        <v>704</v>
      </c>
      <c r="L371" s="4" t="s">
        <v>27</v>
      </c>
      <c r="M371" s="4"/>
      <c r="N371" s="4"/>
      <c r="O371" s="4">
        <v>13.888</v>
      </c>
      <c r="P371" s="4">
        <v>15940.66</v>
      </c>
      <c r="Q371" s="4"/>
      <c r="R371" s="4">
        <v>0.71</v>
      </c>
      <c r="S371" s="16">
        <v>799.95</v>
      </c>
      <c r="T371" s="16"/>
      <c r="U371" s="16"/>
      <c r="V371" s="16"/>
      <c r="W371" s="16"/>
      <c r="X371" s="16"/>
      <c r="Y371" s="16"/>
      <c r="Z371" s="16"/>
      <c r="AA371" s="16"/>
      <c r="AB371" s="28" t="str">
        <f>[1]UK!B$3237</f>
        <v>1.(c)</v>
      </c>
      <c r="AC371" s="31" t="str">
        <f>[1]UK!C$3237</f>
        <v>Coolkeeragh ESB Ltd</v>
      </c>
      <c r="AD371" s="31" t="str">
        <f>[1]UK!D$3237</f>
        <v>Coolkeeragh ESB Ltd</v>
      </c>
      <c r="AE371" s="31">
        <f>[1]UK!E$3237</f>
        <v>14384</v>
      </c>
      <c r="AF371" s="31" t="str">
        <f>[1]UK!F$3237</f>
        <v>PO Box 217 2 Electra Road</v>
      </c>
      <c r="AG371" s="31" t="str">
        <f>[1]UK!G$3237</f>
        <v>--</v>
      </c>
      <c r="AH371" s="31" t="str">
        <f>[1]UK!H$3237</f>
        <v>LONDONDERRY</v>
      </c>
      <c r="AI371" s="31" t="str">
        <f>[1]UK!I$3237</f>
        <v>BT47 6UL</v>
      </c>
      <c r="AJ371" s="31">
        <f>[1]UK!J$3237</f>
        <v>802</v>
      </c>
      <c r="AK371" s="31">
        <f>[1]UK!K$3237</f>
        <v>0</v>
      </c>
      <c r="AL371" s="31">
        <f>[1]UK!L$3237</f>
        <v>0</v>
      </c>
      <c r="AM371" s="31">
        <f>[1]UK!M$3237</f>
        <v>913</v>
      </c>
      <c r="AN371" s="8" t="s">
        <v>810</v>
      </c>
    </row>
    <row r="372" spans="1:41" s="5" customFormat="1">
      <c r="A372" s="4" t="s">
        <v>9801</v>
      </c>
      <c r="B372" s="4">
        <v>2012</v>
      </c>
      <c r="C372" s="4" t="s">
        <v>12920</v>
      </c>
      <c r="D372" s="4" t="s">
        <v>12921</v>
      </c>
      <c r="E372" s="16" t="s">
        <v>2843</v>
      </c>
      <c r="F372" s="4">
        <v>328</v>
      </c>
      <c r="G372" s="4" t="s">
        <v>12943</v>
      </c>
      <c r="H372" s="4" t="s">
        <v>12942</v>
      </c>
      <c r="I372" s="4" t="s">
        <v>6</v>
      </c>
      <c r="J372" s="4" t="s">
        <v>476</v>
      </c>
      <c r="K372" s="4">
        <v>118</v>
      </c>
      <c r="L372" s="4" t="s">
        <v>27</v>
      </c>
      <c r="M372" s="4"/>
      <c r="N372" s="4"/>
      <c r="O372" s="4">
        <v>13.465</v>
      </c>
      <c r="P372" s="4"/>
      <c r="Q372" s="4"/>
      <c r="R372" s="4">
        <v>0.20300000000000001</v>
      </c>
      <c r="S372" s="16">
        <v>1.885</v>
      </c>
      <c r="T372" s="16"/>
      <c r="U372" s="16"/>
      <c r="V372" s="16"/>
      <c r="W372" s="16"/>
      <c r="X372" s="16"/>
      <c r="Y372" s="16"/>
      <c r="Z372" s="16"/>
      <c r="AA372" s="16"/>
      <c r="AB372" s="28" t="str">
        <f>[1]UK!B$3237</f>
        <v>1.(c)</v>
      </c>
      <c r="AC372" s="31" t="str">
        <f>[1]UK!C$3237</f>
        <v>Coolkeeragh ESB Ltd</v>
      </c>
      <c r="AD372" s="31" t="str">
        <f>[1]UK!D$3237</f>
        <v>Coolkeeragh ESB Ltd</v>
      </c>
      <c r="AE372" s="31">
        <f>[1]UK!E$3237</f>
        <v>14384</v>
      </c>
      <c r="AF372" s="31" t="str">
        <f>[1]UK!F$3237</f>
        <v>PO Box 217 2 Electra Road</v>
      </c>
      <c r="AG372" s="31" t="str">
        <f>[1]UK!G$3237</f>
        <v>--</v>
      </c>
      <c r="AH372" s="31" t="str">
        <f>[1]UK!H$3237</f>
        <v>LONDONDERRY</v>
      </c>
      <c r="AI372" s="31" t="str">
        <f>[1]UK!I$3237</f>
        <v>BT47 6UL</v>
      </c>
      <c r="AJ372" s="31">
        <f>[1]UK!J$3237</f>
        <v>802</v>
      </c>
      <c r="AK372" s="31">
        <f>[1]UK!K$3237</f>
        <v>0</v>
      </c>
      <c r="AL372" s="31">
        <f>[1]UK!L$3237</f>
        <v>0</v>
      </c>
      <c r="AM372" s="31">
        <f>[1]UK!M$3237</f>
        <v>913</v>
      </c>
      <c r="AN372" s="8" t="s">
        <v>810</v>
      </c>
    </row>
    <row r="373" spans="1:41" s="5" customFormat="1">
      <c r="A373" s="4" t="s">
        <v>9801</v>
      </c>
      <c r="B373" s="4">
        <v>2012</v>
      </c>
      <c r="C373" s="4" t="s">
        <v>12923</v>
      </c>
      <c r="D373" s="4" t="s">
        <v>12924</v>
      </c>
      <c r="E373" s="16" t="s">
        <v>2847</v>
      </c>
      <c r="F373" s="4">
        <v>329</v>
      </c>
      <c r="G373" s="4" t="s">
        <v>12944</v>
      </c>
      <c r="H373" s="4" t="s">
        <v>12942</v>
      </c>
      <c r="I373" s="4" t="s">
        <v>6</v>
      </c>
      <c r="J373" s="4" t="s">
        <v>476</v>
      </c>
      <c r="K373" s="4">
        <v>118</v>
      </c>
      <c r="L373" s="4" t="s">
        <v>27</v>
      </c>
      <c r="M373" s="4"/>
      <c r="N373" s="4"/>
      <c r="O373" s="4">
        <v>13.465</v>
      </c>
      <c r="P373" s="4"/>
      <c r="Q373" s="4"/>
      <c r="R373" s="4">
        <v>0.20300000000000001</v>
      </c>
      <c r="S373" s="16">
        <v>1.885</v>
      </c>
      <c r="T373" s="16"/>
      <c r="U373" s="16"/>
      <c r="V373" s="16"/>
      <c r="W373" s="16"/>
      <c r="X373" s="16"/>
      <c r="Y373" s="16"/>
      <c r="Z373" s="16"/>
      <c r="AA373" s="16"/>
      <c r="AB373" s="28" t="str">
        <f>[1]UK!B$3237</f>
        <v>1.(c)</v>
      </c>
      <c r="AC373" s="31" t="str">
        <f>[1]UK!C$3237</f>
        <v>Coolkeeragh ESB Ltd</v>
      </c>
      <c r="AD373" s="31" t="str">
        <f>[1]UK!D$3237</f>
        <v>Coolkeeragh ESB Ltd</v>
      </c>
      <c r="AE373" s="31">
        <f>[1]UK!E$3237</f>
        <v>14384</v>
      </c>
      <c r="AF373" s="31" t="str">
        <f>[1]UK!F$3237</f>
        <v>PO Box 217 2 Electra Road</v>
      </c>
      <c r="AG373" s="31" t="str">
        <f>[1]UK!G$3237</f>
        <v>--</v>
      </c>
      <c r="AH373" s="31" t="str">
        <f>[1]UK!H$3237</f>
        <v>LONDONDERRY</v>
      </c>
      <c r="AI373" s="31" t="str">
        <f>[1]UK!I$3237</f>
        <v>BT47 6UL</v>
      </c>
      <c r="AJ373" s="31">
        <f>[1]UK!J$3237</f>
        <v>802</v>
      </c>
      <c r="AK373" s="31">
        <f>[1]UK!K$3237</f>
        <v>0</v>
      </c>
      <c r="AL373" s="31">
        <f>[1]UK!L$3237</f>
        <v>0</v>
      </c>
      <c r="AM373" s="31">
        <f>[1]UK!M$3237</f>
        <v>913</v>
      </c>
      <c r="AN373" s="8" t="s">
        <v>810</v>
      </c>
    </row>
    <row r="374" spans="1:41" s="5" customFormat="1">
      <c r="A374" s="4" t="s">
        <v>9801</v>
      </c>
      <c r="B374" s="4">
        <v>2012</v>
      </c>
      <c r="C374" s="4" t="s">
        <v>12926</v>
      </c>
      <c r="D374" s="4" t="s">
        <v>12927</v>
      </c>
      <c r="E374" s="16" t="s">
        <v>2852</v>
      </c>
      <c r="F374" s="4">
        <v>330</v>
      </c>
      <c r="G374" s="4" t="s">
        <v>12945</v>
      </c>
      <c r="H374" s="4" t="s">
        <v>12946</v>
      </c>
      <c r="I374" s="4" t="s">
        <v>6</v>
      </c>
      <c r="J374" s="4" t="s">
        <v>476</v>
      </c>
      <c r="K374" s="4">
        <v>600</v>
      </c>
      <c r="L374" s="4" t="s">
        <v>8</v>
      </c>
      <c r="M374" s="4"/>
      <c r="N374" s="4"/>
      <c r="O374" s="4"/>
      <c r="P374" s="4">
        <v>1510</v>
      </c>
      <c r="Q374" s="4"/>
      <c r="R374" s="4">
        <v>17</v>
      </c>
      <c r="S374" s="16">
        <v>143</v>
      </c>
      <c r="T374" s="16">
        <v>2</v>
      </c>
      <c r="U374" s="16"/>
      <c r="V374" s="16"/>
      <c r="W374" s="16"/>
      <c r="X374" s="16"/>
      <c r="Y374" s="16"/>
      <c r="Z374" s="16"/>
      <c r="AA374" s="16"/>
      <c r="AB374" s="28" t="str">
        <f>[1]UK!B$2861</f>
        <v>1.(c)</v>
      </c>
      <c r="AC374" s="31" t="str">
        <f>[1]UK!C$2861</f>
        <v>AES Ballylumford</v>
      </c>
      <c r="AD374" s="31" t="str">
        <f>[1]UK!D$2861</f>
        <v>AES Ballylumford</v>
      </c>
      <c r="AE374" s="31">
        <f>[1]UK!E$2861</f>
        <v>32954</v>
      </c>
      <c r="AF374" s="31" t="str">
        <f>[1]UK!F$2861</f>
        <v>Ballylumford Power Station Ballylumford</v>
      </c>
      <c r="AG374" s="31" t="str">
        <f>[1]UK!G$2861</f>
        <v>--</v>
      </c>
      <c r="AH374" s="31" t="str">
        <f>[1]UK!H$2861</f>
        <v>LARNE</v>
      </c>
      <c r="AI374" s="31" t="str">
        <f>[1]UK!I$2861</f>
        <v>BT40 3RS</v>
      </c>
      <c r="AJ374" s="31">
        <f>[1]UK!J$2861</f>
        <v>1100</v>
      </c>
      <c r="AK374" s="31">
        <f>[1]UK!K$2861</f>
        <v>0</v>
      </c>
      <c r="AL374" s="31">
        <f>[1]UK!L$2861</f>
        <v>55</v>
      </c>
      <c r="AM374" s="31">
        <f>[1]UK!M$2861</f>
        <v>600</v>
      </c>
      <c r="AN374" s="8" t="s">
        <v>810</v>
      </c>
    </row>
    <row r="375" spans="1:41" s="5" customFormat="1">
      <c r="A375" s="4" t="s">
        <v>9801</v>
      </c>
      <c r="B375" s="4">
        <v>2012</v>
      </c>
      <c r="C375" s="4" t="s">
        <v>12929</v>
      </c>
      <c r="D375" s="4" t="s">
        <v>12930</v>
      </c>
      <c r="E375" s="16" t="s">
        <v>2856</v>
      </c>
      <c r="F375" s="4">
        <v>331</v>
      </c>
      <c r="G375" s="4" t="s">
        <v>12947</v>
      </c>
      <c r="H375" s="4" t="s">
        <v>12946</v>
      </c>
      <c r="I375" s="4" t="s">
        <v>6</v>
      </c>
      <c r="J375" s="4" t="s">
        <v>476</v>
      </c>
      <c r="K375" s="4">
        <v>1200</v>
      </c>
      <c r="L375" s="4" t="s">
        <v>8</v>
      </c>
      <c r="M375" s="4"/>
      <c r="N375" s="4"/>
      <c r="O375" s="4"/>
      <c r="P375" s="4">
        <v>963</v>
      </c>
      <c r="Q375" s="4"/>
      <c r="R375" s="4">
        <v>11</v>
      </c>
      <c r="S375" s="16">
        <v>91</v>
      </c>
      <c r="T375" s="16">
        <v>1</v>
      </c>
      <c r="U375" s="16"/>
      <c r="V375" s="16"/>
      <c r="W375" s="16"/>
      <c r="X375" s="16"/>
      <c r="Y375" s="16"/>
      <c r="Z375" s="16"/>
      <c r="AA375" s="16"/>
      <c r="AB375" s="28" t="str">
        <f>[1]UK!B$2861</f>
        <v>1.(c)</v>
      </c>
      <c r="AC375" s="31" t="str">
        <f>[1]UK!C$2861</f>
        <v>AES Ballylumford</v>
      </c>
      <c r="AD375" s="31" t="str">
        <f>[1]UK!D$2861</f>
        <v>AES Ballylumford</v>
      </c>
      <c r="AE375" s="31">
        <f>[1]UK!E$2861</f>
        <v>32954</v>
      </c>
      <c r="AF375" s="31" t="str">
        <f>[1]UK!F$2861</f>
        <v>Ballylumford Power Station Ballylumford</v>
      </c>
      <c r="AG375" s="31" t="str">
        <f>[1]UK!G$2861</f>
        <v>--</v>
      </c>
      <c r="AH375" s="31" t="str">
        <f>[1]UK!H$2861</f>
        <v>LARNE</v>
      </c>
      <c r="AI375" s="31" t="str">
        <f>[1]UK!I$2861</f>
        <v>BT40 3RS</v>
      </c>
      <c r="AJ375" s="31">
        <f>[1]UK!J$2861</f>
        <v>1100</v>
      </c>
      <c r="AK375" s="31">
        <f>[1]UK!K$2861</f>
        <v>0</v>
      </c>
      <c r="AL375" s="31">
        <f>[1]UK!L$2861</f>
        <v>55</v>
      </c>
      <c r="AM375" s="31">
        <f>[1]UK!M$2861</f>
        <v>600</v>
      </c>
      <c r="AN375" s="8" t="s">
        <v>810</v>
      </c>
    </row>
    <row r="376" spans="1:41" s="5" customFormat="1">
      <c r="A376" s="4" t="s">
        <v>9801</v>
      </c>
      <c r="B376" s="4">
        <v>2012</v>
      </c>
      <c r="C376" s="4" t="s">
        <v>12933</v>
      </c>
      <c r="D376" s="4" t="s">
        <v>12934</v>
      </c>
      <c r="E376" s="16" t="s">
        <v>2860</v>
      </c>
      <c r="F376" s="4">
        <v>332</v>
      </c>
      <c r="G376" s="4" t="s">
        <v>12948</v>
      </c>
      <c r="H376" s="4" t="s">
        <v>12946</v>
      </c>
      <c r="I376" s="4" t="s">
        <v>6</v>
      </c>
      <c r="J376" s="4" t="s">
        <v>476</v>
      </c>
      <c r="K376" s="4">
        <v>160</v>
      </c>
      <c r="L376" s="4" t="s">
        <v>27</v>
      </c>
      <c r="M376" s="4"/>
      <c r="N376" s="4"/>
      <c r="O376" s="4">
        <v>0.3</v>
      </c>
      <c r="P376" s="4"/>
      <c r="Q376" s="4"/>
      <c r="R376" s="4">
        <v>0.27</v>
      </c>
      <c r="S376" s="16">
        <v>0.33</v>
      </c>
      <c r="T376" s="16"/>
      <c r="U376" s="16"/>
      <c r="V376" s="16"/>
      <c r="W376" s="16"/>
      <c r="X376" s="16"/>
      <c r="Y376" s="16"/>
      <c r="Z376" s="16"/>
      <c r="AA376" s="16"/>
      <c r="AB376" s="28" t="str">
        <f>[1]UK!B$2861</f>
        <v>1.(c)</v>
      </c>
      <c r="AC376" s="31" t="str">
        <f>[1]UK!C$2861</f>
        <v>AES Ballylumford</v>
      </c>
      <c r="AD376" s="31" t="str">
        <f>[1]UK!D$2861</f>
        <v>AES Ballylumford</v>
      </c>
      <c r="AE376" s="31">
        <f>[1]UK!E$2861</f>
        <v>32954</v>
      </c>
      <c r="AF376" s="31" t="str">
        <f>[1]UK!F$2861</f>
        <v>Ballylumford Power Station Ballylumford</v>
      </c>
      <c r="AG376" s="31" t="str">
        <f>[1]UK!G$2861</f>
        <v>--</v>
      </c>
      <c r="AH376" s="31" t="str">
        <f>[1]UK!H$2861</f>
        <v>LARNE</v>
      </c>
      <c r="AI376" s="31" t="str">
        <f>[1]UK!I$2861</f>
        <v>BT40 3RS</v>
      </c>
      <c r="AJ376" s="31">
        <f>[1]UK!J$2861</f>
        <v>1100</v>
      </c>
      <c r="AK376" s="31">
        <f>[1]UK!K$2861</f>
        <v>0</v>
      </c>
      <c r="AL376" s="31">
        <f>[1]UK!L$2861</f>
        <v>55</v>
      </c>
      <c r="AM376" s="31">
        <f>[1]UK!M$2861</f>
        <v>600</v>
      </c>
      <c r="AN376" s="8" t="s">
        <v>810</v>
      </c>
    </row>
    <row r="377" spans="1:41" s="5" customFormat="1">
      <c r="A377" s="4" t="s">
        <v>9801</v>
      </c>
      <c r="B377" s="4">
        <v>2012</v>
      </c>
      <c r="C377" s="4" t="s">
        <v>12949</v>
      </c>
      <c r="D377" s="4" t="s">
        <v>12950</v>
      </c>
      <c r="E377" s="16" t="s">
        <v>2864</v>
      </c>
      <c r="F377" s="4">
        <v>333</v>
      </c>
      <c r="G377" s="4" t="s">
        <v>12951</v>
      </c>
      <c r="H377" s="4" t="s">
        <v>12946</v>
      </c>
      <c r="I377" s="4" t="s">
        <v>6</v>
      </c>
      <c r="J377" s="4" t="s">
        <v>476</v>
      </c>
      <c r="K377" s="4">
        <v>160</v>
      </c>
      <c r="L377" s="4" t="s">
        <v>27</v>
      </c>
      <c r="M377" s="4"/>
      <c r="N377" s="4"/>
      <c r="O377" s="4">
        <v>0.2</v>
      </c>
      <c r="P377" s="4"/>
      <c r="Q377" s="4"/>
      <c r="R377" s="4">
        <v>0.2</v>
      </c>
      <c r="S377" s="16">
        <v>0.24</v>
      </c>
      <c r="T377" s="16"/>
      <c r="U377" s="16"/>
      <c r="V377" s="16"/>
      <c r="W377" s="16"/>
      <c r="X377" s="16"/>
      <c r="Y377" s="16"/>
      <c r="Z377" s="16"/>
      <c r="AA377" s="16"/>
      <c r="AB377" s="28" t="str">
        <f>[1]UK!B$2861</f>
        <v>1.(c)</v>
      </c>
      <c r="AC377" s="31" t="str">
        <f>[1]UK!C$2861</f>
        <v>AES Ballylumford</v>
      </c>
      <c r="AD377" s="31" t="str">
        <f>[1]UK!D$2861</f>
        <v>AES Ballylumford</v>
      </c>
      <c r="AE377" s="31">
        <f>[1]UK!E$2861</f>
        <v>32954</v>
      </c>
      <c r="AF377" s="31" t="str">
        <f>[1]UK!F$2861</f>
        <v>Ballylumford Power Station Ballylumford</v>
      </c>
      <c r="AG377" s="31" t="str">
        <f>[1]UK!G$2861</f>
        <v>--</v>
      </c>
      <c r="AH377" s="31" t="str">
        <f>[1]UK!H$2861</f>
        <v>LARNE</v>
      </c>
      <c r="AI377" s="31" t="str">
        <f>[1]UK!I$2861</f>
        <v>BT40 3RS</v>
      </c>
      <c r="AJ377" s="31">
        <f>[1]UK!J$2861</f>
        <v>1100</v>
      </c>
      <c r="AK377" s="31">
        <f>[1]UK!K$2861</f>
        <v>0</v>
      </c>
      <c r="AL377" s="31">
        <f>[1]UK!L$2861</f>
        <v>55</v>
      </c>
      <c r="AM377" s="31">
        <f>[1]UK!M$2861</f>
        <v>600</v>
      </c>
      <c r="AN377" s="8" t="s">
        <v>810</v>
      </c>
    </row>
    <row r="378" spans="1:41" s="5" customFormat="1">
      <c r="A378" s="4" t="s">
        <v>9801</v>
      </c>
      <c r="B378" s="4">
        <v>2012</v>
      </c>
      <c r="C378" s="4" t="s">
        <v>12952</v>
      </c>
      <c r="D378" s="4" t="s">
        <v>12953</v>
      </c>
      <c r="E378" s="16" t="s">
        <v>2869</v>
      </c>
      <c r="F378" s="4">
        <v>334</v>
      </c>
      <c r="G378" s="4" t="s">
        <v>12954</v>
      </c>
      <c r="H378" s="4" t="s">
        <v>12946</v>
      </c>
      <c r="I378" s="4" t="s">
        <v>34</v>
      </c>
      <c r="J378" s="4" t="s">
        <v>476</v>
      </c>
      <c r="K378" s="4">
        <v>500</v>
      </c>
      <c r="L378" s="4" t="s">
        <v>27</v>
      </c>
      <c r="M378" s="4"/>
      <c r="N378" s="4"/>
      <c r="O378" s="4"/>
      <c r="P378" s="4">
        <v>1488</v>
      </c>
      <c r="Q378" s="4"/>
      <c r="R378" s="4">
        <v>56</v>
      </c>
      <c r="S378" s="16">
        <v>202</v>
      </c>
      <c r="T378" s="16"/>
      <c r="U378" s="16"/>
      <c r="V378" s="16"/>
      <c r="W378" s="16"/>
      <c r="X378" s="16"/>
      <c r="Y378" s="16"/>
      <c r="Z378" s="16"/>
      <c r="AA378" s="16"/>
      <c r="AB378" s="28" t="str">
        <f>[1]UK!B$2861</f>
        <v>1.(c)</v>
      </c>
      <c r="AC378" s="31" t="str">
        <f>[1]UK!C$2861</f>
        <v>AES Ballylumford</v>
      </c>
      <c r="AD378" s="31" t="str">
        <f>[1]UK!D$2861</f>
        <v>AES Ballylumford</v>
      </c>
      <c r="AE378" s="31">
        <f>[1]UK!E$2861</f>
        <v>32954</v>
      </c>
      <c r="AF378" s="31" t="str">
        <f>[1]UK!F$2861</f>
        <v>Ballylumford Power Station Ballylumford</v>
      </c>
      <c r="AG378" s="31" t="str">
        <f>[1]UK!G$2861</f>
        <v>--</v>
      </c>
      <c r="AH378" s="31" t="str">
        <f>[1]UK!H$2861</f>
        <v>LARNE</v>
      </c>
      <c r="AI378" s="31" t="str">
        <f>[1]UK!I$2861</f>
        <v>BT40 3RS</v>
      </c>
      <c r="AJ378" s="31">
        <f>[1]UK!J$2861</f>
        <v>1100</v>
      </c>
      <c r="AK378" s="31">
        <f>[1]UK!K$2861</f>
        <v>0</v>
      </c>
      <c r="AL378" s="31">
        <f>[1]UK!L$2861</f>
        <v>55</v>
      </c>
      <c r="AM378" s="31">
        <f>[1]UK!M$2861</f>
        <v>600</v>
      </c>
      <c r="AN378" s="8" t="s">
        <v>810</v>
      </c>
    </row>
    <row r="379" spans="1:41" s="5" customFormat="1">
      <c r="A379" s="4" t="s">
        <v>9801</v>
      </c>
      <c r="B379" s="4">
        <v>2012</v>
      </c>
      <c r="C379" s="4" t="s">
        <v>12955</v>
      </c>
      <c r="D379" s="4" t="s">
        <v>12956</v>
      </c>
      <c r="E379" s="16" t="s">
        <v>2874</v>
      </c>
      <c r="F379" s="4">
        <v>335</v>
      </c>
      <c r="G379" s="4" t="s">
        <v>12957</v>
      </c>
      <c r="H379" s="4" t="s">
        <v>12946</v>
      </c>
      <c r="I379" s="4" t="s">
        <v>34</v>
      </c>
      <c r="J379" s="4" t="s">
        <v>476</v>
      </c>
      <c r="K379" s="4">
        <v>500</v>
      </c>
      <c r="L379" s="4" t="s">
        <v>27</v>
      </c>
      <c r="M379" s="4"/>
      <c r="N379" s="4"/>
      <c r="O379" s="4"/>
      <c r="P379" s="4">
        <v>4955</v>
      </c>
      <c r="Q379" s="4"/>
      <c r="R379" s="4">
        <v>30</v>
      </c>
      <c r="S379" s="16">
        <v>109</v>
      </c>
      <c r="T379" s="16"/>
      <c r="U379" s="16"/>
      <c r="V379" s="16"/>
      <c r="W379" s="16"/>
      <c r="X379" s="16"/>
      <c r="Y379" s="16"/>
      <c r="Z379" s="16"/>
      <c r="AA379" s="16"/>
      <c r="AB379" s="28" t="str">
        <f>[1]UK!B$2861</f>
        <v>1.(c)</v>
      </c>
      <c r="AC379" s="31" t="str">
        <f>[1]UK!C$2861</f>
        <v>AES Ballylumford</v>
      </c>
      <c r="AD379" s="31" t="str">
        <f>[1]UK!D$2861</f>
        <v>AES Ballylumford</v>
      </c>
      <c r="AE379" s="31">
        <f>[1]UK!E$2861</f>
        <v>32954</v>
      </c>
      <c r="AF379" s="31" t="str">
        <f>[1]UK!F$2861</f>
        <v>Ballylumford Power Station Ballylumford</v>
      </c>
      <c r="AG379" s="31" t="str">
        <f>[1]UK!G$2861</f>
        <v>--</v>
      </c>
      <c r="AH379" s="31" t="str">
        <f>[1]UK!H$2861</f>
        <v>LARNE</v>
      </c>
      <c r="AI379" s="31" t="str">
        <f>[1]UK!I$2861</f>
        <v>BT40 3RS</v>
      </c>
      <c r="AJ379" s="31">
        <f>[1]UK!J$2861</f>
        <v>1100</v>
      </c>
      <c r="AK379" s="31">
        <f>[1]UK!K$2861</f>
        <v>0</v>
      </c>
      <c r="AL379" s="31">
        <f>[1]UK!L$2861</f>
        <v>55</v>
      </c>
      <c r="AM379" s="31">
        <f>[1]UK!M$2861</f>
        <v>600</v>
      </c>
      <c r="AN379" s="8" t="s">
        <v>810</v>
      </c>
    </row>
    <row r="380" spans="1:41" s="5" customFormat="1">
      <c r="A380" s="4" t="s">
        <v>9801</v>
      </c>
      <c r="B380" s="4">
        <v>2012</v>
      </c>
      <c r="C380" s="4" t="s">
        <v>12958</v>
      </c>
      <c r="D380" s="4" t="s">
        <v>12959</v>
      </c>
      <c r="E380" s="16" t="s">
        <v>2879</v>
      </c>
      <c r="F380" s="4">
        <v>336</v>
      </c>
      <c r="G380" s="4" t="s">
        <v>12960</v>
      </c>
      <c r="H380" s="4" t="s">
        <v>12946</v>
      </c>
      <c r="I380" s="4" t="s">
        <v>34</v>
      </c>
      <c r="J380" s="4" t="s">
        <v>476</v>
      </c>
      <c r="K380" s="4">
        <v>200</v>
      </c>
      <c r="L380" s="4" t="s">
        <v>27</v>
      </c>
      <c r="M380" s="4"/>
      <c r="N380" s="4"/>
      <c r="O380" s="4"/>
      <c r="P380" s="4">
        <v>2682</v>
      </c>
      <c r="Q380" s="4"/>
      <c r="R380" s="4">
        <v>17</v>
      </c>
      <c r="S380" s="16">
        <v>61</v>
      </c>
      <c r="T380" s="16"/>
      <c r="U380" s="16"/>
      <c r="V380" s="16"/>
      <c r="W380" s="16"/>
      <c r="X380" s="16"/>
      <c r="Y380" s="16"/>
      <c r="Z380" s="16"/>
      <c r="AA380" s="16"/>
      <c r="AB380" s="28" t="str">
        <f>[1]UK!B$2861</f>
        <v>1.(c)</v>
      </c>
      <c r="AC380" s="31" t="str">
        <f>[1]UK!C$2861</f>
        <v>AES Ballylumford</v>
      </c>
      <c r="AD380" s="31" t="str">
        <f>[1]UK!D$2861</f>
        <v>AES Ballylumford</v>
      </c>
      <c r="AE380" s="31">
        <f>[1]UK!E$2861</f>
        <v>32954</v>
      </c>
      <c r="AF380" s="31" t="str">
        <f>[1]UK!F$2861</f>
        <v>Ballylumford Power Station Ballylumford</v>
      </c>
      <c r="AG380" s="31" t="str">
        <f>[1]UK!G$2861</f>
        <v>--</v>
      </c>
      <c r="AH380" s="31" t="str">
        <f>[1]UK!H$2861</f>
        <v>LARNE</v>
      </c>
      <c r="AI380" s="31" t="str">
        <f>[1]UK!I$2861</f>
        <v>BT40 3RS</v>
      </c>
      <c r="AJ380" s="31">
        <f>[1]UK!J$2861</f>
        <v>1100</v>
      </c>
      <c r="AK380" s="31">
        <f>[1]UK!K$2861</f>
        <v>0</v>
      </c>
      <c r="AL380" s="31">
        <f>[1]UK!L$2861</f>
        <v>55</v>
      </c>
      <c r="AM380" s="31">
        <f>[1]UK!M$2861</f>
        <v>600</v>
      </c>
      <c r="AN380" s="8" t="s">
        <v>810</v>
      </c>
    </row>
    <row r="381" spans="1:41" s="5" customFormat="1">
      <c r="A381" s="4" t="s">
        <v>9801</v>
      </c>
      <c r="B381" s="4">
        <v>2012</v>
      </c>
      <c r="C381" s="4" t="s">
        <v>12961</v>
      </c>
      <c r="D381" s="4" t="s">
        <v>12962</v>
      </c>
      <c r="E381" s="16" t="s">
        <v>2883</v>
      </c>
      <c r="F381" s="4">
        <v>337</v>
      </c>
      <c r="G381" s="4" t="s">
        <v>12963</v>
      </c>
      <c r="H381" s="4" t="s">
        <v>12964</v>
      </c>
      <c r="I381" s="4" t="s">
        <v>6</v>
      </c>
      <c r="J381" s="4" t="s">
        <v>476</v>
      </c>
      <c r="K381" s="4">
        <v>1568</v>
      </c>
      <c r="L381" s="4" t="s">
        <v>8</v>
      </c>
      <c r="M381" s="4"/>
      <c r="N381" s="4">
        <v>25506.46</v>
      </c>
      <c r="O381" s="4">
        <v>261.54500000000002</v>
      </c>
      <c r="P381" s="4"/>
      <c r="Q381" s="4"/>
      <c r="R381" s="4">
        <v>2718.3</v>
      </c>
      <c r="S381" s="16">
        <v>3354.57</v>
      </c>
      <c r="T381" s="16">
        <v>17.34</v>
      </c>
      <c r="U381" s="16"/>
      <c r="V381" s="16"/>
      <c r="W381" s="16"/>
      <c r="X381" s="16"/>
      <c r="Y381" s="16"/>
      <c r="Z381" s="16"/>
      <c r="AA381" s="16"/>
      <c r="AB381" s="28" t="str">
        <f>[1]UK!B$1140</f>
        <v>1.(c)</v>
      </c>
      <c r="AC381" s="31" t="str">
        <f>[1]UK!C$1140</f>
        <v>AES Kilroot Power Ltd</v>
      </c>
      <c r="AD381" s="31" t="str">
        <f>[1]UK!D$1140</f>
        <v>AES Kilroot Power Ltd</v>
      </c>
      <c r="AE381" s="31">
        <f>[1]UK!E$1140</f>
        <v>14388</v>
      </c>
      <c r="AF381" s="31" t="str">
        <f>[1]UK!F$1140</f>
        <v>Kilroot Power Station Larne Road</v>
      </c>
      <c r="AG381" s="31" t="str">
        <f>[1]UK!G$1140</f>
        <v>--</v>
      </c>
      <c r="AH381" s="31" t="str">
        <f>[1]UK!H$1140</f>
        <v>Carrickfergus</v>
      </c>
      <c r="AI381" s="31" t="str">
        <f>[1]UK!I$1140</f>
        <v>BT38 7LX</v>
      </c>
      <c r="AJ381" s="31">
        <f>[1]UK!J$1140</f>
        <v>3360</v>
      </c>
      <c r="AK381" s="31">
        <f>[1]UK!K$1140</f>
        <v>2730</v>
      </c>
      <c r="AL381" s="31">
        <f>[1]UK!L$1140</f>
        <v>0</v>
      </c>
      <c r="AM381" s="31">
        <f>[1]UK!M$1140</f>
        <v>2350</v>
      </c>
      <c r="AN381" s="8" t="s">
        <v>810</v>
      </c>
    </row>
    <row r="382" spans="1:41" s="5" customFormat="1">
      <c r="A382" s="4" t="s">
        <v>9801</v>
      </c>
      <c r="B382" s="4">
        <v>2012</v>
      </c>
      <c r="C382" s="4" t="s">
        <v>12965</v>
      </c>
      <c r="D382" s="4" t="s">
        <v>12966</v>
      </c>
      <c r="E382" s="16" t="s">
        <v>2888</v>
      </c>
      <c r="F382" s="4">
        <v>338</v>
      </c>
      <c r="G382" s="4" t="s">
        <v>12963</v>
      </c>
      <c r="H382" s="4" t="s">
        <v>12964</v>
      </c>
      <c r="I382" s="4" t="s">
        <v>6</v>
      </c>
      <c r="J382" s="4" t="s">
        <v>476</v>
      </c>
      <c r="K382" s="4">
        <v>236</v>
      </c>
      <c r="L382" s="4" t="s">
        <v>27</v>
      </c>
      <c r="M382" s="4"/>
      <c r="N382" s="4"/>
      <c r="O382" s="4">
        <v>9.58</v>
      </c>
      <c r="P382" s="4"/>
      <c r="Q382" s="4"/>
      <c r="R382" s="4">
        <v>0.45800000000000002</v>
      </c>
      <c r="S382" s="16">
        <v>1.927</v>
      </c>
      <c r="T382" s="16"/>
      <c r="U382" s="16"/>
      <c r="V382" s="16"/>
      <c r="W382" s="16"/>
      <c r="X382" s="16"/>
      <c r="Y382" s="16"/>
      <c r="Z382" s="16"/>
      <c r="AA382" s="16"/>
      <c r="AB382" s="28" t="str">
        <f>[1]UK!B$1140</f>
        <v>1.(c)</v>
      </c>
      <c r="AC382" s="31" t="str">
        <f>[1]UK!C$1140</f>
        <v>AES Kilroot Power Ltd</v>
      </c>
      <c r="AD382" s="31" t="str">
        <f>[1]UK!D$1140</f>
        <v>AES Kilroot Power Ltd</v>
      </c>
      <c r="AE382" s="31">
        <f>[1]UK!E$1140</f>
        <v>14388</v>
      </c>
      <c r="AF382" s="31" t="str">
        <f>[1]UK!F$1140</f>
        <v>Kilroot Power Station Larne Road</v>
      </c>
      <c r="AG382" s="31" t="str">
        <f>[1]UK!G$1140</f>
        <v>--</v>
      </c>
      <c r="AH382" s="31" t="str">
        <f>[1]UK!H$1140</f>
        <v>Carrickfergus</v>
      </c>
      <c r="AI382" s="31" t="str">
        <f>[1]UK!I$1140</f>
        <v>BT38 7LX</v>
      </c>
      <c r="AJ382" s="31">
        <f>[1]UK!J$1140</f>
        <v>3360</v>
      </c>
      <c r="AK382" s="31">
        <f>[1]UK!K$1140</f>
        <v>2730</v>
      </c>
      <c r="AL382" s="31">
        <f>[1]UK!L$1140</f>
        <v>0</v>
      </c>
      <c r="AM382" s="31">
        <f>[1]UK!M$1140</f>
        <v>2350</v>
      </c>
      <c r="AN382" s="8" t="s">
        <v>810</v>
      </c>
    </row>
    <row r="383" spans="1:41" s="32" customFormat="1" ht="15" thickBot="1">
      <c r="A383" s="33" t="s">
        <v>9801</v>
      </c>
      <c r="B383" s="33">
        <v>2012</v>
      </c>
      <c r="C383" s="33" t="s">
        <v>12967</v>
      </c>
      <c r="D383" s="33" t="s">
        <v>12968</v>
      </c>
      <c r="E383" s="33" t="s">
        <v>2892</v>
      </c>
      <c r="F383" s="33">
        <v>339</v>
      </c>
      <c r="G383" s="33" t="s">
        <v>12963</v>
      </c>
      <c r="H383" s="33" t="s">
        <v>12964</v>
      </c>
      <c r="I383" s="33" t="s">
        <v>34</v>
      </c>
      <c r="J383" s="33" t="s">
        <v>476</v>
      </c>
      <c r="K383" s="33">
        <v>287</v>
      </c>
      <c r="L383" s="33" t="s">
        <v>27</v>
      </c>
      <c r="M383" s="33"/>
      <c r="N383" s="33"/>
      <c r="O383" s="33">
        <v>80.959999999999994</v>
      </c>
      <c r="P383" s="33"/>
      <c r="Q383" s="33"/>
      <c r="R383" s="33">
        <v>0.28799999999999998</v>
      </c>
      <c r="S383" s="33">
        <v>1.1319999999999999</v>
      </c>
      <c r="T383" s="33"/>
      <c r="U383" s="33"/>
      <c r="V383" s="33"/>
      <c r="W383" s="33"/>
      <c r="X383" s="33"/>
      <c r="Y383" s="33"/>
      <c r="Z383" s="33"/>
      <c r="AA383" s="33"/>
      <c r="AB383" s="34" t="str">
        <f>[1]UK!B$1140</f>
        <v>1.(c)</v>
      </c>
      <c r="AC383" s="32" t="str">
        <f>[1]UK!C$1140</f>
        <v>AES Kilroot Power Ltd</v>
      </c>
      <c r="AD383" s="32" t="str">
        <f>[1]UK!D$1140</f>
        <v>AES Kilroot Power Ltd</v>
      </c>
      <c r="AE383" s="32">
        <f>[1]UK!E$1140</f>
        <v>14388</v>
      </c>
      <c r="AF383" s="32" t="str">
        <f>[1]UK!F$1140</f>
        <v>Kilroot Power Station Larne Road</v>
      </c>
      <c r="AG383" s="32" t="str">
        <f>[1]UK!G$1140</f>
        <v>--</v>
      </c>
      <c r="AH383" s="32" t="str">
        <f>[1]UK!H$1140</f>
        <v>Carrickfergus</v>
      </c>
      <c r="AI383" s="32" t="str">
        <f>[1]UK!I$1140</f>
        <v>BT38 7LX</v>
      </c>
      <c r="AJ383" s="32">
        <f>[1]UK!J$1140</f>
        <v>3360</v>
      </c>
      <c r="AK383" s="32">
        <f>[1]UK!K$1140</f>
        <v>2730</v>
      </c>
      <c r="AL383" s="32">
        <f>[1]UK!L$1140</f>
        <v>0</v>
      </c>
      <c r="AM383" s="32">
        <f>[1]UK!M$1140</f>
        <v>2350</v>
      </c>
      <c r="AN383" s="42" t="s">
        <v>810</v>
      </c>
      <c r="AO383" s="31"/>
    </row>
    <row r="384" spans="1:41">
      <c r="AN384" s="48">
        <f>COUNTA($AN$3:$AN$383)+COUNTBLANK($AN$3:$AN$383)-AN389</f>
        <v>374</v>
      </c>
      <c r="AO384" s="49" t="s">
        <v>4171</v>
      </c>
    </row>
    <row r="385" spans="40:41">
      <c r="AN385" s="50">
        <f>COUNTIF($AN$3:$AN$383,"p")</f>
        <v>0</v>
      </c>
      <c r="AO385" s="51" t="s">
        <v>808</v>
      </c>
    </row>
    <row r="386" spans="40:41">
      <c r="AN386" s="50">
        <f>COUNTIF($AN$3:$AN$383,"n")</f>
        <v>134</v>
      </c>
      <c r="AO386" s="51" t="s">
        <v>810</v>
      </c>
    </row>
    <row r="387" spans="40:41">
      <c r="AN387" s="50">
        <f>COUNTIF($AN$3:$AN$383,"m")</f>
        <v>167</v>
      </c>
      <c r="AO387" s="51" t="s">
        <v>809</v>
      </c>
    </row>
    <row r="388" spans="40:41" ht="15" thickBot="1">
      <c r="AN388" s="52">
        <f>COUNTIF($AN$3:$AN$383,"l")</f>
        <v>6</v>
      </c>
      <c r="AO388" s="53" t="s">
        <v>12971</v>
      </c>
    </row>
    <row r="389" spans="40:41">
      <c r="AN389" s="37">
        <f>COUNTIF($AN$3:$AN$383,"-")</f>
        <v>7</v>
      </c>
      <c r="AO389" s="35" t="s">
        <v>12969</v>
      </c>
    </row>
  </sheetData>
  <autoFilter ref="A2:AO388"/>
  <mergeCells count="3">
    <mergeCell ref="A1:H1"/>
    <mergeCell ref="AC1:AI1"/>
    <mergeCell ref="AN1:AN2"/>
  </mergeCells>
  <dataValidations count="1">
    <dataValidation type="whole" allowBlank="1" showInputMessage="1" showErrorMessage="1" sqref="F3:F78 F80:F315">
      <formula1>1</formula1>
      <formula2>1000</formula2>
    </dataValidation>
  </dataValidations>
  <pageMargins left="0.7" right="0.7" top="0.78740157499999996" bottom="0.78740157499999996" header="0.3" footer="0.3"/>
  <legacyDrawing r:id="rId1"/>
</worksheet>
</file>

<file path=xl/worksheets/sheet28.xml><?xml version="1.0" encoding="utf-8"?>
<worksheet xmlns="http://schemas.openxmlformats.org/spreadsheetml/2006/main" xmlns:r="http://schemas.openxmlformats.org/officeDocument/2006/relationships">
  <dimension ref="A1:R35"/>
  <sheetViews>
    <sheetView topLeftCell="B1" workbookViewId="0">
      <selection activeCell="M25" sqref="M25"/>
    </sheetView>
  </sheetViews>
  <sheetFormatPr defaultColWidth="11.5546875" defaultRowHeight="14.4"/>
  <cols>
    <col min="1" max="1" width="6.5546875" bestFit="1" customWidth="1"/>
    <col min="2" max="7" width="8.5546875" style="54" customWidth="1"/>
    <col min="8" max="8" width="10" style="85" customWidth="1"/>
    <col min="9" max="11" width="12.109375" style="54" customWidth="1"/>
  </cols>
  <sheetData>
    <row r="1" spans="1:18" s="59" customFormat="1" ht="70.2">
      <c r="A1" s="56"/>
      <c r="B1" s="57" t="s">
        <v>4171</v>
      </c>
      <c r="C1" s="57" t="s">
        <v>808</v>
      </c>
      <c r="D1" s="57" t="s">
        <v>810</v>
      </c>
      <c r="E1" s="57" t="s">
        <v>809</v>
      </c>
      <c r="F1" s="57" t="s">
        <v>12971</v>
      </c>
      <c r="G1" s="57" t="s">
        <v>4172</v>
      </c>
      <c r="H1" s="58" t="s">
        <v>6007</v>
      </c>
      <c r="I1" s="58" t="s">
        <v>5306</v>
      </c>
      <c r="J1" s="58" t="s">
        <v>5307</v>
      </c>
      <c r="K1" s="58" t="s">
        <v>5308</v>
      </c>
      <c r="L1" s="58" t="s">
        <v>12972</v>
      </c>
      <c r="N1" s="134" t="s">
        <v>12975</v>
      </c>
      <c r="O1" s="133" t="s">
        <v>12973</v>
      </c>
      <c r="P1" s="133" t="s">
        <v>12974</v>
      </c>
      <c r="Q1" s="134" t="s">
        <v>12976</v>
      </c>
      <c r="R1" s="134" t="s">
        <v>12977</v>
      </c>
    </row>
    <row r="2" spans="1:18">
      <c r="A2" s="55" t="s">
        <v>0</v>
      </c>
      <c r="B2" s="78">
        <f>AT!AN96</f>
        <v>93</v>
      </c>
      <c r="C2" s="78">
        <f>AT!AN97</f>
        <v>56</v>
      </c>
      <c r="D2" s="78">
        <f>AT!AN98</f>
        <v>0</v>
      </c>
      <c r="E2" s="78">
        <f>AT!AN99</f>
        <v>0</v>
      </c>
      <c r="F2" s="78">
        <f>AT!AN100</f>
        <v>0</v>
      </c>
      <c r="G2" s="78">
        <f>B2-(C2+D2+E2+F2)</f>
        <v>37</v>
      </c>
      <c r="H2" s="84">
        <f>SUM(C2:F2)/B2</f>
        <v>0.60215053763440862</v>
      </c>
      <c r="I2" s="79">
        <f>C2/$B2</f>
        <v>0.60215053763440862</v>
      </c>
      <c r="J2" s="79">
        <f>D2/$B2</f>
        <v>0</v>
      </c>
      <c r="K2" s="79">
        <f>E2/$B2</f>
        <v>0</v>
      </c>
      <c r="L2" s="79">
        <f>F2/$B2</f>
        <v>0</v>
      </c>
      <c r="M2" s="136"/>
      <c r="N2" s="135">
        <f>COUNTIFS(AT!$A$3:$A$700,"AT",AT!$S$3:$S$700,"&gt;0")</f>
        <v>92</v>
      </c>
      <c r="O2" s="135">
        <f>COUNTIFS(AT!$A$3:$A$700,"AT",AT!$S$3:$S$700,"&gt;100")</f>
        <v>23</v>
      </c>
      <c r="P2" s="135">
        <f>O2-COUNTIFS(AT!$S$3:$S$700,"&gt;100",AT!$AE$3:$AE$700,"&gt;0")</f>
        <v>9</v>
      </c>
      <c r="Q2" s="135">
        <f>COUNTIFS(AT!$A$3:$A$700,"AT",AT!$R$3:$R$700,"&gt;0")</f>
        <v>37</v>
      </c>
      <c r="R2" s="135">
        <f>COUNTIFS(AT!$A$3:$A$700,"AT",AT!$T$3:$T$700,"&gt;0")</f>
        <v>46</v>
      </c>
    </row>
    <row r="3" spans="1:18">
      <c r="A3" s="55" t="s">
        <v>465</v>
      </c>
      <c r="B3" s="78">
        <f>BE!AN102</f>
        <v>99</v>
      </c>
      <c r="C3" s="78">
        <f>BE!AN103</f>
        <v>69</v>
      </c>
      <c r="D3" s="78">
        <f>BE!AN104</f>
        <v>10</v>
      </c>
      <c r="E3" s="78">
        <f>BE!AN105</f>
        <v>2</v>
      </c>
      <c r="F3" s="78">
        <f>BE!AN106</f>
        <v>2</v>
      </c>
      <c r="G3" s="78">
        <f t="shared" ref="G3:G28" si="0">B3-(C3+D3+E3+F3)</f>
        <v>16</v>
      </c>
      <c r="H3" s="84">
        <f t="shared" ref="H3:H28" si="1">SUM(C3:F3)/B3</f>
        <v>0.83838383838383834</v>
      </c>
      <c r="I3" s="79">
        <f t="shared" ref="I3:I28" si="2">C3/$B3</f>
        <v>0.69696969696969702</v>
      </c>
      <c r="J3" s="79">
        <f t="shared" ref="J3:J28" si="3">D3/$B3</f>
        <v>0.10101010101010101</v>
      </c>
      <c r="K3" s="79">
        <f t="shared" ref="K3:K28" si="4">E3/$B3</f>
        <v>2.0202020202020204E-2</v>
      </c>
      <c r="L3" s="79">
        <f t="shared" ref="L3:L28" si="5">F3/$B3</f>
        <v>2.0202020202020204E-2</v>
      </c>
      <c r="M3" s="136"/>
      <c r="N3" s="135">
        <f>COUNTIFS(BE!$A$3:$A$700,"BE",BE!$S$3:$S$700,"&gt;0")</f>
        <v>99</v>
      </c>
      <c r="O3" s="135">
        <f>COUNTIFS(BE!$A$3:$A$700,"BE",BE!$S$3:$S$700,"&gt;100")</f>
        <v>36</v>
      </c>
      <c r="P3" s="135">
        <f>O3-COUNTIFS(BE!$S$3:$S$700,"&gt;100",BE!$AE$3:$AE$700,"&gt;0")</f>
        <v>1</v>
      </c>
      <c r="Q3" s="135">
        <f>COUNTIFS(BE!$A$3:$A$700,"BE",BE!$R$3:$R$700,"&gt;0")</f>
        <v>41</v>
      </c>
      <c r="R3" s="135">
        <f>COUNTIFS(BE!$A$3:$A$700,"BE",BE!$T$3:$T$700,"&gt;0")</f>
        <v>56</v>
      </c>
    </row>
    <row r="4" spans="1:18">
      <c r="A4" s="55" t="s">
        <v>811</v>
      </c>
      <c r="B4" s="78">
        <f>BG!AN42</f>
        <v>39</v>
      </c>
      <c r="C4" s="78">
        <f>BG!AN43</f>
        <v>12</v>
      </c>
      <c r="D4" s="78">
        <f>BG!AN44</f>
        <v>5</v>
      </c>
      <c r="E4" s="78">
        <f>BG!AN45</f>
        <v>9</v>
      </c>
      <c r="F4" s="78">
        <f>BG!AN46</f>
        <v>1</v>
      </c>
      <c r="G4" s="78">
        <f t="shared" si="0"/>
        <v>12</v>
      </c>
      <c r="H4" s="84">
        <f t="shared" si="1"/>
        <v>0.69230769230769229</v>
      </c>
      <c r="I4" s="79">
        <f t="shared" si="2"/>
        <v>0.30769230769230771</v>
      </c>
      <c r="J4" s="79">
        <f t="shared" si="3"/>
        <v>0.12820512820512819</v>
      </c>
      <c r="K4" s="79">
        <f t="shared" si="4"/>
        <v>0.23076923076923078</v>
      </c>
      <c r="L4" s="79">
        <f t="shared" si="5"/>
        <v>2.564102564102564E-2</v>
      </c>
      <c r="M4" s="136"/>
      <c r="N4" s="135">
        <f>COUNTIFS(BG!$A$3:$A$700,"BG",BG!$S$3:$S$700,"&gt;0")</f>
        <v>25</v>
      </c>
      <c r="O4" s="135">
        <f>COUNTIFS(BG!$A$3:$A$700,"BG",BG!$S$3:$S$700,"&gt;100")</f>
        <v>22</v>
      </c>
      <c r="P4" s="135">
        <f>O4-COUNTIFS(BG!$S$3:$S$700,"&gt;100",BG!$AE$3:$AE$700,"&gt;0")</f>
        <v>2</v>
      </c>
      <c r="Q4" s="135">
        <f>COUNTIFS(BG!$A$3:$A$700,"BG",BG!$R$3:$R$700,"&gt;0")</f>
        <v>18</v>
      </c>
      <c r="R4" s="135">
        <f>COUNTIFS(BG!$A$3:$A$700,"BG",BG!$T$3:$T$700,"&gt;0")</f>
        <v>16</v>
      </c>
    </row>
    <row r="5" spans="1:18">
      <c r="A5" s="55" t="s">
        <v>960</v>
      </c>
      <c r="B5" s="78">
        <f>CY!AN21</f>
        <v>17</v>
      </c>
      <c r="C5" s="78">
        <f>CY!AN22</f>
        <v>0</v>
      </c>
      <c r="D5" s="78">
        <f>CY!AN23</f>
        <v>6</v>
      </c>
      <c r="E5" s="78">
        <f>CY!AN24</f>
        <v>11</v>
      </c>
      <c r="F5" s="78">
        <f>CY!AN25</f>
        <v>0</v>
      </c>
      <c r="G5" s="78">
        <f t="shared" si="0"/>
        <v>0</v>
      </c>
      <c r="H5" s="84">
        <f t="shared" si="1"/>
        <v>1</v>
      </c>
      <c r="I5" s="79">
        <f t="shared" si="2"/>
        <v>0</v>
      </c>
      <c r="J5" s="79">
        <f t="shared" si="3"/>
        <v>0.35294117647058826</v>
      </c>
      <c r="K5" s="79">
        <f t="shared" si="4"/>
        <v>0.6470588235294118</v>
      </c>
      <c r="L5" s="79">
        <f t="shared" si="5"/>
        <v>0</v>
      </c>
      <c r="M5" s="136"/>
      <c r="N5" s="135">
        <f>COUNTIFS(CY!$A$4:$A$701,"CY",CY!$S$4:$S$701,"&gt;0")</f>
        <v>13</v>
      </c>
      <c r="O5" s="135">
        <f>COUNTIFS(CY!$A$4:$A$701,"CY",CY!$S$4:$S$701,"&gt;100")</f>
        <v>10</v>
      </c>
      <c r="P5" s="135">
        <f>O5-COUNTIFS(CY!$S$4:$S$701,"&gt;100",CY!$AE$4:$AE$701,"&gt;0")</f>
        <v>0</v>
      </c>
      <c r="Q5" s="135">
        <f>COUNTIFS(CY!$A$4:$A$701,"CY",CY!$R$4:$R$701,"&gt;0")</f>
        <v>13</v>
      </c>
      <c r="R5" s="135">
        <f>COUNTIFS(CY!$A$4:$A$701,"CY",CY!$T$4:$T$701,"&gt;0")</f>
        <v>13</v>
      </c>
    </row>
    <row r="6" spans="1:18">
      <c r="A6" s="55" t="s">
        <v>1020</v>
      </c>
      <c r="B6" s="78">
        <f>CZ!AN111</f>
        <v>108</v>
      </c>
      <c r="C6" s="78">
        <f>CZ!AN112</f>
        <v>0</v>
      </c>
      <c r="D6" s="78">
        <f>CZ!AN113</f>
        <v>95</v>
      </c>
      <c r="E6" s="78">
        <f>CZ!AN114</f>
        <v>8</v>
      </c>
      <c r="F6" s="78">
        <f>CZ!AN115</f>
        <v>0</v>
      </c>
      <c r="G6" s="78">
        <f t="shared" si="0"/>
        <v>5</v>
      </c>
      <c r="H6" s="84">
        <f t="shared" si="1"/>
        <v>0.95370370370370372</v>
      </c>
      <c r="I6" s="79">
        <f t="shared" si="2"/>
        <v>0</v>
      </c>
      <c r="J6" s="79">
        <f t="shared" si="3"/>
        <v>0.87962962962962965</v>
      </c>
      <c r="K6" s="79">
        <f t="shared" si="4"/>
        <v>7.407407407407407E-2</v>
      </c>
      <c r="L6" s="79">
        <f t="shared" si="5"/>
        <v>0</v>
      </c>
      <c r="M6" s="136"/>
      <c r="N6" s="135">
        <f>COUNTIFS(CZ!$A$3:$A$700,"CZ",CZ!$S$3:$S$700,"&gt;0")</f>
        <v>103</v>
      </c>
      <c r="O6" s="135">
        <f>COUNTIFS(CZ!$A$3:$A$700,"CZ",CZ!$S$3:$S$700,"&gt;100")</f>
        <v>68</v>
      </c>
      <c r="P6" s="135">
        <f>O6-COUNTIFS(CZ!$S$3:$S$700,"&gt;100",CZ!$AE$3:$AE$700,"&gt;0")</f>
        <v>0</v>
      </c>
      <c r="Q6" s="135">
        <f>COUNTIFS(CZ!$A$3:$A$700,"CZ",CZ!$R$3:$R$700,"&gt;0")</f>
        <v>102</v>
      </c>
      <c r="R6" s="135">
        <f>COUNTIFS(CZ!$A$3:$A$700,"CZ",CZ!$T$3:$T$700,"&gt;0")</f>
        <v>102</v>
      </c>
    </row>
    <row r="7" spans="1:18">
      <c r="A7" s="55" t="s">
        <v>1470</v>
      </c>
      <c r="B7" s="78">
        <f>DE!AN625</f>
        <v>622</v>
      </c>
      <c r="C7" s="78">
        <f>DE!AN626</f>
        <v>0</v>
      </c>
      <c r="D7" s="78">
        <f>DE!AN627</f>
        <v>217</v>
      </c>
      <c r="E7" s="78">
        <f>DE!AN628</f>
        <v>52</v>
      </c>
      <c r="F7" s="78">
        <f>DE!AN629</f>
        <v>0</v>
      </c>
      <c r="G7" s="78">
        <f t="shared" si="0"/>
        <v>353</v>
      </c>
      <c r="H7" s="84">
        <f t="shared" si="1"/>
        <v>0.432475884244373</v>
      </c>
      <c r="I7" s="79">
        <f t="shared" si="2"/>
        <v>0</v>
      </c>
      <c r="J7" s="79">
        <f t="shared" si="3"/>
        <v>0.34887459807073956</v>
      </c>
      <c r="K7" s="79">
        <f t="shared" si="4"/>
        <v>8.3601286173633438E-2</v>
      </c>
      <c r="L7" s="79">
        <f t="shared" si="5"/>
        <v>0</v>
      </c>
      <c r="M7" s="136"/>
      <c r="N7" s="135">
        <f>COUNTIFS(DE!$A$3:$A$700,"DE",DE!$S$3:$S$700,"&gt;0")</f>
        <v>611</v>
      </c>
      <c r="O7" s="135">
        <f>COUNTIFS(DE!$A$3:$A$700,"DE",DE!$S$3:$S$700,"&gt;100")</f>
        <v>242</v>
      </c>
      <c r="P7" s="135">
        <f>O7-COUNTIFS(DE!$S$3:$S$700,"&gt;100",DE!$AE$3:$AE$700,"&gt;0")</f>
        <v>110</v>
      </c>
      <c r="Q7" s="135">
        <f>COUNTIFS(DE!$A$3:$A$700,"DE",DE!$R$3:$R$700,"&gt;0")</f>
        <v>534</v>
      </c>
      <c r="R7" s="135">
        <f>COUNTIFS(DE!$A$3:$A$700,"DE",DE!$T$3:$T$700,"&gt;0")</f>
        <v>485</v>
      </c>
    </row>
    <row r="8" spans="1:18">
      <c r="A8" s="55" t="s">
        <v>4173</v>
      </c>
      <c r="B8" s="78">
        <f>DK!AN98</f>
        <v>95</v>
      </c>
      <c r="C8" s="78">
        <f>DK!AN99</f>
        <v>0</v>
      </c>
      <c r="D8" s="78">
        <f>DK!AN100</f>
        <v>44</v>
      </c>
      <c r="E8" s="78">
        <f>DK!AN101</f>
        <v>7</v>
      </c>
      <c r="F8" s="78">
        <f>DK!AN102</f>
        <v>0</v>
      </c>
      <c r="G8" s="78">
        <f t="shared" si="0"/>
        <v>44</v>
      </c>
      <c r="H8" s="84">
        <f t="shared" si="1"/>
        <v>0.5368421052631579</v>
      </c>
      <c r="I8" s="79">
        <f t="shared" si="2"/>
        <v>0</v>
      </c>
      <c r="J8" s="79">
        <f t="shared" si="3"/>
        <v>0.4631578947368421</v>
      </c>
      <c r="K8" s="79">
        <f t="shared" si="4"/>
        <v>7.3684210526315783E-2</v>
      </c>
      <c r="L8" s="79">
        <f t="shared" si="5"/>
        <v>0</v>
      </c>
      <c r="M8" s="136"/>
      <c r="N8" s="135">
        <f>COUNTIFS(DK!$A$3:$A$700,"DK",DK!$S$3:$S$700,"&gt;0")</f>
        <v>83</v>
      </c>
      <c r="O8" s="135">
        <f>COUNTIFS(DK!$A$3:$A$700,"DK",DK!$S$3:$S$700,"&gt;100")</f>
        <v>23</v>
      </c>
      <c r="P8" s="135">
        <f>O8-COUNTIFS(DK!$S$3:$S$700,"&gt;100",DK!$AE$3:$AE$700,"&gt;0")</f>
        <v>2</v>
      </c>
      <c r="Q8" s="135">
        <f>COUNTIFS(DK!$A$3:$A$700,"DK",DK!$R$3:$R$700,"&gt;0")</f>
        <v>61</v>
      </c>
      <c r="R8" s="135">
        <f>COUNTIFS(DK!$A$3:$A$700,"DK",DK!$T$3:$T$700,"&gt;0")</f>
        <v>39</v>
      </c>
    </row>
    <row r="9" spans="1:18">
      <c r="A9" s="55" t="s">
        <v>4485</v>
      </c>
      <c r="B9" s="78">
        <f>EE!AN25</f>
        <v>22</v>
      </c>
      <c r="C9" s="78">
        <f>EE!AN26</f>
        <v>0</v>
      </c>
      <c r="D9" s="78">
        <f>EE!AN27</f>
        <v>14</v>
      </c>
      <c r="E9" s="78">
        <f>EE!AN28</f>
        <v>8</v>
      </c>
      <c r="F9" s="78">
        <f>EE!AN29</f>
        <v>0</v>
      </c>
      <c r="G9" s="78">
        <f t="shared" si="0"/>
        <v>0</v>
      </c>
      <c r="H9" s="84">
        <f t="shared" si="1"/>
        <v>1</v>
      </c>
      <c r="I9" s="79">
        <f t="shared" si="2"/>
        <v>0</v>
      </c>
      <c r="J9" s="79">
        <f t="shared" si="3"/>
        <v>0.63636363636363635</v>
      </c>
      <c r="K9" s="79">
        <f t="shared" si="4"/>
        <v>0.36363636363636365</v>
      </c>
      <c r="L9" s="79">
        <f t="shared" si="5"/>
        <v>0</v>
      </c>
      <c r="M9" s="136"/>
      <c r="N9" s="135">
        <f>COUNTIFS(EE!$A$3:$A$700,"EE",EE!$S$3:$S$700,"&gt;0")</f>
        <v>17</v>
      </c>
      <c r="O9" s="135">
        <f>COUNTIFS(EE!$A$3:$A$700,"EE",EE!$S$3:$S$700,"&gt;100")</f>
        <v>7</v>
      </c>
      <c r="P9" s="135">
        <f>O9-COUNTIFS(EE!$S$3:$S$700,"&gt;100",EE!$AE$3:$AE$700,"&gt;0")</f>
        <v>0</v>
      </c>
      <c r="Q9" s="135">
        <f>COUNTIFS(EE!$A$3:$A$700,"EE",EE!$R$3:$R$700,"&gt;0")</f>
        <v>10</v>
      </c>
      <c r="R9" s="135">
        <f>COUNTIFS(EE!$A$3:$A$700,"EE",EE!$T$3:$T$700,"&gt;0")</f>
        <v>12</v>
      </c>
    </row>
    <row r="10" spans="1:18">
      <c r="A10" s="55" t="s">
        <v>4560</v>
      </c>
      <c r="B10" s="78">
        <f>ES!AN225</f>
        <v>222</v>
      </c>
      <c r="C10" s="78">
        <f>ES!AN226</f>
        <v>0</v>
      </c>
      <c r="D10" s="78">
        <f>ES!AN227</f>
        <v>128</v>
      </c>
      <c r="E10" s="78">
        <f>ES!AN228</f>
        <v>38</v>
      </c>
      <c r="F10" s="78">
        <f>ES!AN229</f>
        <v>3</v>
      </c>
      <c r="G10" s="78">
        <f t="shared" si="0"/>
        <v>53</v>
      </c>
      <c r="H10" s="84">
        <f t="shared" si="1"/>
        <v>0.76126126126126126</v>
      </c>
      <c r="I10" s="79">
        <f t="shared" si="2"/>
        <v>0</v>
      </c>
      <c r="J10" s="79">
        <f t="shared" si="3"/>
        <v>0.57657657657657657</v>
      </c>
      <c r="K10" s="79">
        <f t="shared" si="4"/>
        <v>0.17117117117117117</v>
      </c>
      <c r="L10" s="79">
        <f t="shared" si="5"/>
        <v>1.3513513513513514E-2</v>
      </c>
      <c r="M10" s="136"/>
      <c r="N10" s="135">
        <f>COUNTIFS(ES!$A$3:$A$700,"ES",ES!$S$3:$S$700,"&gt;0")</f>
        <v>195</v>
      </c>
      <c r="O10" s="135">
        <f>COUNTIFS(ES!$A$3:$A$700,"ES",ES!$S$3:$S$700,"&gt;100")</f>
        <v>101</v>
      </c>
      <c r="P10" s="135">
        <f>O10-COUNTIFS(ES!$S$3:$S$700,"&gt;100",ES!$AE$3:$AE$700,"&gt;0")</f>
        <v>15</v>
      </c>
      <c r="Q10" s="135">
        <f>COUNTIFS(ES!$A$3:$A$700,"ES",ES!$R$3:$R$700,"&gt;0")</f>
        <v>182</v>
      </c>
      <c r="R10" s="135">
        <f>COUNTIFS(ES!$A$3:$A$700,"ES",ES!$T$3:$T$700,"&gt;0")</f>
        <v>175</v>
      </c>
    </row>
    <row r="11" spans="1:18">
      <c r="A11" s="55" t="s">
        <v>5309</v>
      </c>
      <c r="B11" s="78">
        <f>FI!AN197</f>
        <v>194</v>
      </c>
      <c r="C11" s="78">
        <f>FI!AN198</f>
        <v>99</v>
      </c>
      <c r="D11" s="78">
        <f>FI!AN199</f>
        <v>31</v>
      </c>
      <c r="E11" s="78">
        <f>FI!AN200</f>
        <v>1</v>
      </c>
      <c r="F11" s="78">
        <f>FI!AN201</f>
        <v>6</v>
      </c>
      <c r="G11" s="78">
        <f t="shared" si="0"/>
        <v>57</v>
      </c>
      <c r="H11" s="84">
        <f t="shared" si="1"/>
        <v>0.70618556701030932</v>
      </c>
      <c r="I11" s="79">
        <f t="shared" si="2"/>
        <v>0.51030927835051543</v>
      </c>
      <c r="J11" s="79">
        <f t="shared" si="3"/>
        <v>0.15979381443298968</v>
      </c>
      <c r="K11" s="79">
        <f t="shared" si="4"/>
        <v>5.1546391752577319E-3</v>
      </c>
      <c r="L11" s="79">
        <f t="shared" si="5"/>
        <v>3.0927835051546393E-2</v>
      </c>
      <c r="M11" s="136"/>
      <c r="N11" s="135">
        <f>COUNTIFS(FI!$A$3:$A$700,"FI",FI!$S$3:$S$700,"&gt;0")</f>
        <v>173</v>
      </c>
      <c r="O11" s="135">
        <f>COUNTIFS(FI!$A$3:$A$700,"FI",FI!$S$3:$S$700,"&gt;100")</f>
        <v>76</v>
      </c>
      <c r="P11" s="135">
        <f>O11-COUNTIFS(FI!$S$3:$S$700,"&gt;100",FI!$AE$3:$AE$700,"&gt;0")</f>
        <v>13</v>
      </c>
      <c r="Q11" s="135">
        <f>COUNTIFS(FI!$A$3:$A$700,"FI",FI!$R$3:$R$700,"&gt;0")</f>
        <v>133</v>
      </c>
      <c r="R11" s="135">
        <f>COUNTIFS(FI!$A$3:$A$700,"FI",FI!$T$3:$T$700,"&gt;0")</f>
        <v>129</v>
      </c>
    </row>
    <row r="12" spans="1:18">
      <c r="A12" s="55" t="s">
        <v>6014</v>
      </c>
      <c r="B12" s="78">
        <f>FR!AN257</f>
        <v>254</v>
      </c>
      <c r="C12" s="78">
        <f>FR!AN258</f>
        <v>0</v>
      </c>
      <c r="D12" s="78">
        <f>FR!AN259</f>
        <v>0</v>
      </c>
      <c r="E12" s="78">
        <f>FR!AN260</f>
        <v>109</v>
      </c>
      <c r="F12" s="78">
        <f>FR!AN261</f>
        <v>5</v>
      </c>
      <c r="G12" s="78">
        <f t="shared" si="0"/>
        <v>140</v>
      </c>
      <c r="H12" s="84">
        <f t="shared" si="1"/>
        <v>0.44881889763779526</v>
      </c>
      <c r="I12" s="79">
        <f t="shared" si="2"/>
        <v>0</v>
      </c>
      <c r="J12" s="79">
        <f t="shared" si="3"/>
        <v>0</v>
      </c>
      <c r="K12" s="79">
        <f t="shared" si="4"/>
        <v>0.42913385826771655</v>
      </c>
      <c r="L12" s="79">
        <f t="shared" si="5"/>
        <v>1.968503937007874E-2</v>
      </c>
      <c r="M12" s="136"/>
      <c r="N12" s="135">
        <f>COUNTIFS(FR!$A$3:$A$700,"FR",FR!$S$3:$S$700,"&gt;0")</f>
        <v>249</v>
      </c>
      <c r="O12" s="135">
        <f>COUNTIFS(FR!$A$3:$A$700,"FR",FR!$S$3:$S$700,"&gt;100")</f>
        <v>90</v>
      </c>
      <c r="P12" s="135">
        <f>O12-COUNTIFS(FR!$S$3:$S$700,"&gt;100",FR!$AE$3:$AE$700,"&gt;0")</f>
        <v>52</v>
      </c>
      <c r="Q12" s="135">
        <f>COUNTIFS(FR!$A$3:$A$700,"FR",FR!$R$3:$R$700,"&gt;0")</f>
        <v>249</v>
      </c>
      <c r="R12" s="135">
        <f>COUNTIFS(FR!$A$3:$A$700,"FR",FR!$T$3:$T$700,"&gt;0")</f>
        <v>248</v>
      </c>
    </row>
    <row r="13" spans="1:18">
      <c r="A13" s="55" t="s">
        <v>7219</v>
      </c>
      <c r="B13" s="78">
        <f>GR!AN70</f>
        <v>67</v>
      </c>
      <c r="C13" s="78">
        <f>GR!AN71</f>
        <v>0</v>
      </c>
      <c r="D13" s="78">
        <f>GR!AN72</f>
        <v>46</v>
      </c>
      <c r="E13" s="78">
        <f>GR!AN73</f>
        <v>8</v>
      </c>
      <c r="F13" s="78">
        <f>GR!AN74</f>
        <v>5</v>
      </c>
      <c r="G13" s="78">
        <f t="shared" si="0"/>
        <v>8</v>
      </c>
      <c r="H13" s="84">
        <f t="shared" si="1"/>
        <v>0.88059701492537312</v>
      </c>
      <c r="I13" s="79">
        <f t="shared" si="2"/>
        <v>0</v>
      </c>
      <c r="J13" s="79">
        <f t="shared" si="3"/>
        <v>0.68656716417910446</v>
      </c>
      <c r="K13" s="79">
        <f t="shared" si="4"/>
        <v>0.11940298507462686</v>
      </c>
      <c r="L13" s="79">
        <f t="shared" si="5"/>
        <v>7.4626865671641784E-2</v>
      </c>
      <c r="M13" s="136"/>
      <c r="N13" s="135">
        <f>COUNTIFS(GR!$S$3:$S$700,"&gt;0")</f>
        <v>61</v>
      </c>
      <c r="O13" s="135">
        <f>COUNTIFS(GR!$S$3:$S$700,"&gt;100")</f>
        <v>35</v>
      </c>
      <c r="P13" s="135">
        <f>O13-COUNTIFS(GR!$S$3:$S$700,"&gt;100",GR!$AE$3:$AE$700,"&gt;0")</f>
        <v>2</v>
      </c>
      <c r="Q13" s="135">
        <f>COUNTIFS(GR!$R$3:$R$700,"&gt;0")</f>
        <v>45</v>
      </c>
      <c r="R13" s="135">
        <f>COUNTIFS(GR!$T$3:$T$700,"&gt;0")</f>
        <v>47</v>
      </c>
    </row>
    <row r="14" spans="1:18">
      <c r="A14" s="55" t="s">
        <v>7220</v>
      </c>
      <c r="B14" s="78">
        <f>HU!AN62</f>
        <v>59</v>
      </c>
      <c r="C14" s="78">
        <f>HU!AN63</f>
        <v>0</v>
      </c>
      <c r="D14" s="78">
        <f>HU!AN64</f>
        <v>34</v>
      </c>
      <c r="E14" s="78">
        <f>HU!AN65</f>
        <v>0</v>
      </c>
      <c r="F14" s="78">
        <f>HU!AN66</f>
        <v>1</v>
      </c>
      <c r="G14" s="78">
        <f t="shared" si="0"/>
        <v>24</v>
      </c>
      <c r="H14" s="84">
        <f t="shared" si="1"/>
        <v>0.59322033898305082</v>
      </c>
      <c r="I14" s="79">
        <f t="shared" si="2"/>
        <v>0</v>
      </c>
      <c r="J14" s="79">
        <f t="shared" si="3"/>
        <v>0.57627118644067798</v>
      </c>
      <c r="K14" s="79">
        <f t="shared" si="4"/>
        <v>0</v>
      </c>
      <c r="L14" s="79">
        <f t="shared" si="5"/>
        <v>1.6949152542372881E-2</v>
      </c>
      <c r="M14" s="136"/>
      <c r="N14" s="135">
        <f>COUNTIFS(HU!$A$3:$A$700,"HU",HU!$S$3:$S$700,"&gt;0")</f>
        <v>54</v>
      </c>
      <c r="O14" s="135">
        <f>COUNTIFS(HU!$A$3:$A$700,"HU",HU!$S$3:$S$700,"&gt;100")</f>
        <v>18</v>
      </c>
      <c r="P14" s="135">
        <f>O14-COUNTIFS(HU!$S$3:$S$700,"&gt;100",HU!$AE$3:$AE$700,"&gt;0")</f>
        <v>4</v>
      </c>
      <c r="Q14" s="135">
        <f>COUNTIFS(HU!$A$3:$A$700,"HU",HU!$R$3:$R$700,"&gt;0")</f>
        <v>39</v>
      </c>
      <c r="R14" s="135">
        <f>COUNTIFS(HU!$A$3:$A$700,"HU",HU!$T$3:$T$700,"&gt;0")</f>
        <v>30</v>
      </c>
    </row>
    <row r="15" spans="1:18">
      <c r="A15" s="55" t="s">
        <v>7438</v>
      </c>
      <c r="B15" s="78">
        <f>IE!AN31</f>
        <v>28</v>
      </c>
      <c r="C15" s="78">
        <f>IE!AN32</f>
        <v>0</v>
      </c>
      <c r="D15" s="78">
        <f>IE!AN33</f>
        <v>22</v>
      </c>
      <c r="E15" s="78">
        <f>IE!AN34</f>
        <v>4</v>
      </c>
      <c r="F15" s="78">
        <f>IE!AN35</f>
        <v>0</v>
      </c>
      <c r="G15" s="78">
        <f t="shared" si="0"/>
        <v>2</v>
      </c>
      <c r="H15" s="84">
        <f t="shared" si="1"/>
        <v>0.9285714285714286</v>
      </c>
      <c r="I15" s="79">
        <f t="shared" si="2"/>
        <v>0</v>
      </c>
      <c r="J15" s="79">
        <f t="shared" si="3"/>
        <v>0.7857142857142857</v>
      </c>
      <c r="K15" s="79">
        <f t="shared" si="4"/>
        <v>0.14285714285714285</v>
      </c>
      <c r="L15" s="79">
        <f t="shared" si="5"/>
        <v>0</v>
      </c>
      <c r="M15" s="136"/>
      <c r="N15" s="135">
        <f>COUNTIFS(IE!$A$3:$A$700,"IE",IE!$S$3:$S$700,"&gt;0")</f>
        <v>28</v>
      </c>
      <c r="O15" s="135">
        <f>COUNTIFS(IE!$A$3:$A$700,"IE",IE!$S$3:$S$700,"&gt;100")</f>
        <v>15</v>
      </c>
      <c r="P15" s="135">
        <f>O15-COUNTIFS(IE!$S$3:$S$700,"&gt;100",IE!$AE$3:$AE$700,"&gt;0")</f>
        <v>1</v>
      </c>
      <c r="Q15" s="135">
        <f>COUNTIFS(IE!$A$3:$A$700,"IE",IE!$R$3:$R$700,"&gt;0")</f>
        <v>23</v>
      </c>
      <c r="R15" s="135">
        <f>COUNTIFS(IE!$A$3:$A$700,"IE",IE!$T$3:$T$700,"&gt;0")</f>
        <v>15</v>
      </c>
    </row>
    <row r="16" spans="1:18">
      <c r="A16" s="55" t="s">
        <v>7538</v>
      </c>
      <c r="B16" s="78">
        <f>IT!AN460</f>
        <v>457</v>
      </c>
      <c r="C16" s="78">
        <f>IT!AN461</f>
        <v>2</v>
      </c>
      <c r="D16" s="78">
        <f>IT!AN462</f>
        <v>406</v>
      </c>
      <c r="E16" s="78">
        <f>IT!AN463</f>
        <v>5</v>
      </c>
      <c r="F16" s="78">
        <f>IT!AN464</f>
        <v>7</v>
      </c>
      <c r="G16" s="78">
        <f t="shared" si="0"/>
        <v>37</v>
      </c>
      <c r="H16" s="84">
        <f t="shared" si="1"/>
        <v>0.91903719912472648</v>
      </c>
      <c r="I16" s="79">
        <f t="shared" si="2"/>
        <v>4.3763676148796497E-3</v>
      </c>
      <c r="J16" s="79">
        <f t="shared" si="3"/>
        <v>0.88840262582056895</v>
      </c>
      <c r="K16" s="79">
        <f t="shared" si="4"/>
        <v>1.0940919037199124E-2</v>
      </c>
      <c r="L16" s="79">
        <f t="shared" si="5"/>
        <v>1.5317286652078774E-2</v>
      </c>
      <c r="M16" s="136"/>
      <c r="N16" s="135">
        <f>COUNTIFS(IT!$A$3:$A$700,"IT",IT!$S$3:$S$700,"&gt;0")</f>
        <v>413</v>
      </c>
      <c r="O16" s="135">
        <f>COUNTIFS(IT!$A$3:$A$700,"IT",IT!$S$3:$S$700,"&gt;100")</f>
        <v>151</v>
      </c>
      <c r="P16" s="135">
        <f>O16-COUNTIFS(IT!$S$3:$S$700,"&gt;100",IT!$AE$3:$AE$700,"&gt;0")</f>
        <v>5</v>
      </c>
      <c r="Q16" s="135">
        <f>COUNTIFS(IT!$A$3:$A$700,"IT",IT!$R$3:$R$700,"&gt;0")</f>
        <v>195</v>
      </c>
      <c r="R16" s="135">
        <f>COUNTIFS(IT!$A$3:$A$700,"IT",IT!$T$3:$T$700,"&gt;0")</f>
        <v>197</v>
      </c>
    </row>
    <row r="17" spans="1:18">
      <c r="A17" s="55" t="s">
        <v>8774</v>
      </c>
      <c r="B17" s="78">
        <f>LT!AN30</f>
        <v>27</v>
      </c>
      <c r="C17" s="78">
        <f>LT!AN31</f>
        <v>11</v>
      </c>
      <c r="D17" s="78">
        <f>LT!AN32</f>
        <v>2</v>
      </c>
      <c r="E17" s="78">
        <f>LT!AN33</f>
        <v>0</v>
      </c>
      <c r="F17" s="78">
        <f>LT!AN34</f>
        <v>1</v>
      </c>
      <c r="G17" s="78">
        <f t="shared" si="0"/>
        <v>13</v>
      </c>
      <c r="H17" s="84">
        <f t="shared" si="1"/>
        <v>0.51851851851851849</v>
      </c>
      <c r="I17" s="79">
        <f t="shared" si="2"/>
        <v>0.40740740740740738</v>
      </c>
      <c r="J17" s="79">
        <f t="shared" si="3"/>
        <v>7.407407407407407E-2</v>
      </c>
      <c r="K17" s="79">
        <f t="shared" si="4"/>
        <v>0</v>
      </c>
      <c r="L17" s="79">
        <f t="shared" si="5"/>
        <v>3.7037037037037035E-2</v>
      </c>
      <c r="M17" s="136"/>
      <c r="N17" s="135">
        <f>COUNTIFS(LT!$A$3:$A$700,"LT",LT!$S$3:$S$700,"&gt;0")</f>
        <v>27</v>
      </c>
      <c r="O17" s="135">
        <f>COUNTIFS(LT!$A$3:$A$700,"LT",LT!$S$3:$S$700,"&gt;100")</f>
        <v>9</v>
      </c>
      <c r="P17" s="135">
        <f>O17-COUNTIFS(LT!$S$3:$S$700,"&gt;100",LT!$AE$3:$AE$700,"&gt;0")</f>
        <v>1</v>
      </c>
      <c r="Q17" s="135">
        <f>COUNTIFS(LT!$A$3:$A$700,"LT",LT!$R$3:$R$700,"&gt;0")</f>
        <v>16</v>
      </c>
      <c r="R17" s="135">
        <f>COUNTIFS(LT!$A$3:$A$700,"LT",LT!$T$3:$T$700,"&gt;0")</f>
        <v>20</v>
      </c>
    </row>
    <row r="18" spans="1:18">
      <c r="A18" s="55" t="s">
        <v>8880</v>
      </c>
      <c r="B18" s="78">
        <f>LU!AN4</f>
        <v>1</v>
      </c>
      <c r="C18" s="78">
        <f>LU!AN5</f>
        <v>0</v>
      </c>
      <c r="D18" s="78">
        <f>LU!AN6</f>
        <v>1</v>
      </c>
      <c r="E18" s="78">
        <f>LU!AN7</f>
        <v>0</v>
      </c>
      <c r="F18" s="78">
        <f>LU!AN8</f>
        <v>0</v>
      </c>
      <c r="G18" s="78">
        <f t="shared" si="0"/>
        <v>0</v>
      </c>
      <c r="H18" s="84">
        <f t="shared" si="1"/>
        <v>1</v>
      </c>
      <c r="I18" s="79">
        <f t="shared" si="2"/>
        <v>0</v>
      </c>
      <c r="J18" s="79">
        <f t="shared" si="3"/>
        <v>1</v>
      </c>
      <c r="K18" s="79">
        <f t="shared" si="4"/>
        <v>0</v>
      </c>
      <c r="L18" s="79">
        <f t="shared" si="5"/>
        <v>0</v>
      </c>
      <c r="M18" s="136"/>
      <c r="N18" s="135">
        <f>COUNTIFS(LU!$A$3:$A$700,"LU",LU!$S$3:$S$700,"&gt;0")</f>
        <v>1</v>
      </c>
      <c r="O18" s="135">
        <f>COUNTIFS(LU!$A$3:$A$700,"LU",LU!$S$3:$S$700,"&gt;100")</f>
        <v>1</v>
      </c>
      <c r="P18" s="135">
        <f>O18-COUNTIFS(LU!$S$3:$S$700,"&gt;100",LU!$AE$3:$AE$700,"&gt;0")</f>
        <v>0</v>
      </c>
      <c r="Q18" s="135">
        <f>COUNTIFS(LU!$A$3:$A$700,"LU",LU!$R$3:$R$700,"&gt;0")</f>
        <v>1</v>
      </c>
      <c r="R18" s="135">
        <f>COUNTIFS(LU!$A$3:$A$700,"LU",LU!$T$3:$T$700,"&gt;0")</f>
        <v>1</v>
      </c>
    </row>
    <row r="19" spans="1:18">
      <c r="A19" s="55" t="s">
        <v>8886</v>
      </c>
      <c r="B19" s="78">
        <f>LV!AN21</f>
        <v>18</v>
      </c>
      <c r="C19" s="78">
        <f>LV!AN22</f>
        <v>0</v>
      </c>
      <c r="D19" s="78">
        <f>LV!AN23</f>
        <v>14</v>
      </c>
      <c r="E19" s="78">
        <f>LV!AN24</f>
        <v>2</v>
      </c>
      <c r="F19" s="78">
        <f>LV!AN25</f>
        <v>0</v>
      </c>
      <c r="G19" s="78">
        <f t="shared" si="0"/>
        <v>2</v>
      </c>
      <c r="H19" s="84">
        <f t="shared" si="1"/>
        <v>0.88888888888888884</v>
      </c>
      <c r="I19" s="79">
        <f t="shared" si="2"/>
        <v>0</v>
      </c>
      <c r="J19" s="79">
        <f t="shared" si="3"/>
        <v>0.77777777777777779</v>
      </c>
      <c r="K19" s="79">
        <f t="shared" si="4"/>
        <v>0.1111111111111111</v>
      </c>
      <c r="L19" s="79">
        <f t="shared" si="5"/>
        <v>0</v>
      </c>
      <c r="M19" s="136"/>
      <c r="N19" s="135">
        <f>COUNTIFS(LV!$A$3:$A$700,"LV",LV!$S$3:$S$700,"&gt;0")</f>
        <v>18</v>
      </c>
      <c r="O19" s="135">
        <f>COUNTIFS(LV!$A$3:$A$700,"LV",LV!$S$3:$S$700,"&gt;100")</f>
        <v>3</v>
      </c>
      <c r="P19" s="135">
        <f>O19-COUNTIFS(LV!$S$3:$S$700,"&gt;100",LV!$AE$3:$AE$700,"&gt;0")</f>
        <v>0</v>
      </c>
      <c r="Q19" s="135">
        <f>COUNTIFS(LV!$A$3:$A$700,"LV",LV!$R$3:$R$700,"&gt;0")</f>
        <v>2</v>
      </c>
      <c r="R19" s="135">
        <f>COUNTIFS(LV!$A$3:$A$700,"LV",LV!$T$3:$T$700,"&gt;0")</f>
        <v>2</v>
      </c>
    </row>
    <row r="20" spans="1:18">
      <c r="A20" s="55" t="s">
        <v>8949</v>
      </c>
      <c r="B20" s="78">
        <f>MT!AN14</f>
        <v>11</v>
      </c>
      <c r="C20" s="78">
        <f>MT!AN15</f>
        <v>11</v>
      </c>
      <c r="D20" s="78">
        <f>MT!AN16</f>
        <v>0</v>
      </c>
      <c r="E20" s="78">
        <f>MT!AN17</f>
        <v>0</v>
      </c>
      <c r="F20" s="78">
        <f>MT!AN18</f>
        <v>0</v>
      </c>
      <c r="G20" s="78">
        <f t="shared" si="0"/>
        <v>0</v>
      </c>
      <c r="H20" s="84">
        <f t="shared" si="1"/>
        <v>1</v>
      </c>
      <c r="I20" s="79">
        <f t="shared" si="2"/>
        <v>1</v>
      </c>
      <c r="J20" s="79">
        <f t="shared" si="3"/>
        <v>0</v>
      </c>
      <c r="K20" s="79">
        <f t="shared" si="4"/>
        <v>0</v>
      </c>
      <c r="L20" s="79">
        <f t="shared" si="5"/>
        <v>0</v>
      </c>
      <c r="M20" s="136"/>
      <c r="N20" s="135">
        <f>COUNTIFS(MT!$A$3:$A$700,"MT",MT!$S$3:$S$700,"&gt;0")</f>
        <v>11</v>
      </c>
      <c r="O20" s="135">
        <f>COUNTIFS(MT!$A$3:$A$700,"MT",MT!$S$3:$S$700,"&gt;100")</f>
        <v>10</v>
      </c>
      <c r="P20" s="135">
        <f>O20-COUNTIFS(MT!$S$3:$S$700,"&gt;100",MT!$AE$3:$AE$700,"&gt;0")</f>
        <v>0</v>
      </c>
      <c r="Q20" s="135">
        <f>COUNTIFS(MT!$A$3:$A$700,"MT",MT!$R$3:$R$700,"&gt;0")</f>
        <v>11</v>
      </c>
      <c r="R20" s="135">
        <f>COUNTIFS(MT!$A$3:$A$700,"MT",MT!$T$3:$T$700,"&gt;0")</f>
        <v>11</v>
      </c>
    </row>
    <row r="21" spans="1:18">
      <c r="A21" s="55" t="s">
        <v>8986</v>
      </c>
      <c r="B21" s="78">
        <f>NL!AN192</f>
        <v>189</v>
      </c>
      <c r="C21" s="78">
        <f>NL!AN193</f>
        <v>173</v>
      </c>
      <c r="D21" s="78">
        <f>NL!AN194</f>
        <v>10</v>
      </c>
      <c r="E21" s="78">
        <f>NL!AN195</f>
        <v>1</v>
      </c>
      <c r="F21" s="78">
        <f>NL!AN196</f>
        <v>0</v>
      </c>
      <c r="G21" s="78">
        <f t="shared" si="0"/>
        <v>5</v>
      </c>
      <c r="H21" s="84">
        <f t="shared" si="1"/>
        <v>0.97354497354497349</v>
      </c>
      <c r="I21" s="79">
        <f t="shared" si="2"/>
        <v>0.91534391534391535</v>
      </c>
      <c r="J21" s="79">
        <f t="shared" si="3"/>
        <v>5.2910052910052907E-2</v>
      </c>
      <c r="K21" s="79">
        <f t="shared" si="4"/>
        <v>5.2910052910052907E-3</v>
      </c>
      <c r="L21" s="79">
        <f t="shared" si="5"/>
        <v>0</v>
      </c>
      <c r="M21" s="136"/>
      <c r="N21" s="135">
        <f>COUNTIFS(NL!$A$3:$A$700,"NL",NL!$S$3:$S$700,"&gt;0")</f>
        <v>183</v>
      </c>
      <c r="O21" s="135">
        <f>COUNTIFS(NL!$A$3:$A$700,"NL",NL!$S$3:$S$700,"&gt;100")</f>
        <v>53</v>
      </c>
      <c r="P21" s="135">
        <f>O21-COUNTIFS(NL!$S$3:$S$700,"&gt;100",NL!$AE$3:$AE$700,"&gt;0")</f>
        <v>0</v>
      </c>
      <c r="Q21" s="135">
        <f>COUNTIFS(NL!$A$3:$A$700,"NL",NL!$R$3:$R$700,"&gt;0")</f>
        <v>74</v>
      </c>
      <c r="R21" s="135">
        <f>COUNTIFS(NL!$A$3:$A$700,"NL",NL!$T$3:$T$700,"&gt;0")</f>
        <v>113</v>
      </c>
    </row>
    <row r="22" spans="1:18">
      <c r="A22" s="55" t="s">
        <v>9795</v>
      </c>
      <c r="B22" s="78">
        <f>PL!AN108</f>
        <v>105</v>
      </c>
      <c r="C22" s="78">
        <f>PL!AN109</f>
        <v>91</v>
      </c>
      <c r="D22" s="78">
        <f>PL!AN110</f>
        <v>9</v>
      </c>
      <c r="E22" s="78">
        <f>PL!AN111</f>
        <v>1</v>
      </c>
      <c r="F22" s="78">
        <f>PL!AN112</f>
        <v>1</v>
      </c>
      <c r="G22" s="78">
        <f t="shared" si="0"/>
        <v>3</v>
      </c>
      <c r="H22" s="84">
        <f t="shared" si="1"/>
        <v>0.97142857142857142</v>
      </c>
      <c r="I22" s="79">
        <f t="shared" si="2"/>
        <v>0.8666666666666667</v>
      </c>
      <c r="J22" s="79">
        <f t="shared" si="3"/>
        <v>8.5714285714285715E-2</v>
      </c>
      <c r="K22" s="79">
        <f t="shared" si="4"/>
        <v>9.5238095238095247E-3</v>
      </c>
      <c r="L22" s="79">
        <f t="shared" si="5"/>
        <v>9.5238095238095247E-3</v>
      </c>
      <c r="M22" s="136"/>
      <c r="N22" s="135">
        <f>COUNTIFS(PL!$A$3:$A$700,"PL",PL!$S$3:$S$700,"&gt;0")</f>
        <v>96</v>
      </c>
      <c r="O22" s="135">
        <f>COUNTIFS(PL!$A$3:$A$700,"PL",PL!$S$3:$S$700,"&gt;100")</f>
        <v>79</v>
      </c>
      <c r="P22" s="135">
        <f>O22-COUNTIFS(PL!$S$3:$S$700,"&gt;100",PL!$AE$3:$AE$700,"&gt;0")</f>
        <v>1</v>
      </c>
      <c r="Q22" s="135">
        <f>COUNTIFS(PL!$A$3:$A$700,"PL",PL!$R$3:$R$700,"&gt;0")</f>
        <v>95</v>
      </c>
      <c r="R22" s="135">
        <f>COUNTIFS(PL!$A$3:$A$700,"PL",PL!$T$3:$T$700,"&gt;0")</f>
        <v>94</v>
      </c>
    </row>
    <row r="23" spans="1:18">
      <c r="A23" s="55" t="s">
        <v>9796</v>
      </c>
      <c r="B23" s="78">
        <f>PT!AN38</f>
        <v>35</v>
      </c>
      <c r="C23" s="78">
        <f>PT!AN39</f>
        <v>0</v>
      </c>
      <c r="D23" s="78">
        <f>PT!AN40</f>
        <v>23</v>
      </c>
      <c r="E23" s="78">
        <f>PT!AN41</f>
        <v>11</v>
      </c>
      <c r="F23" s="78">
        <f>PT!AN42</f>
        <v>0</v>
      </c>
      <c r="G23" s="78">
        <f t="shared" si="0"/>
        <v>1</v>
      </c>
      <c r="H23" s="84">
        <f t="shared" si="1"/>
        <v>0.97142857142857142</v>
      </c>
      <c r="I23" s="79">
        <f t="shared" si="2"/>
        <v>0</v>
      </c>
      <c r="J23" s="79">
        <f t="shared" si="3"/>
        <v>0.65714285714285714</v>
      </c>
      <c r="K23" s="79">
        <f t="shared" si="4"/>
        <v>0.31428571428571428</v>
      </c>
      <c r="L23" s="79">
        <f t="shared" si="5"/>
        <v>0</v>
      </c>
      <c r="M23" s="136"/>
      <c r="N23" s="135">
        <f>COUNTIFS(PT!$A$3:$A$700,"PT",PT!$S$3:$S$700,"&gt;0")</f>
        <v>32</v>
      </c>
      <c r="O23" s="135">
        <f>COUNTIFS(PT!$A$3:$A$700,"PT",PT!$S$3:$S$700,"&gt;100")</f>
        <v>17</v>
      </c>
      <c r="P23" s="135">
        <f>O23-COUNTIFS(PT!$S$3:$S$700,"&gt;100",PT!$AE$3:$AE$700,"&gt;0")</f>
        <v>0</v>
      </c>
      <c r="Q23" s="135">
        <f>COUNTIFS(PT!$A$3:$A$700,"PT",PT!$R$3:$R$700,"&gt;0")</f>
        <v>21</v>
      </c>
      <c r="R23" s="135">
        <f>COUNTIFS(PT!$A$3:$A$700,"PT",PT!$T$3:$T$700,"&gt;0")</f>
        <v>32</v>
      </c>
    </row>
    <row r="24" spans="1:18">
      <c r="A24" s="55" t="s">
        <v>9797</v>
      </c>
      <c r="B24" s="78">
        <f>RO!AN179</f>
        <v>176</v>
      </c>
      <c r="C24" s="78">
        <f>RO!AN180</f>
        <v>0</v>
      </c>
      <c r="D24" s="78">
        <f>RO!AN181</f>
        <v>112</v>
      </c>
      <c r="E24" s="78">
        <f>RO!AN182</f>
        <v>10</v>
      </c>
      <c r="F24" s="78">
        <f>RO!AN183</f>
        <v>3</v>
      </c>
      <c r="G24" s="78">
        <f t="shared" si="0"/>
        <v>51</v>
      </c>
      <c r="H24" s="84">
        <f t="shared" si="1"/>
        <v>0.71022727272727271</v>
      </c>
      <c r="I24" s="79">
        <f t="shared" si="2"/>
        <v>0</v>
      </c>
      <c r="J24" s="79">
        <f t="shared" si="3"/>
        <v>0.63636363636363635</v>
      </c>
      <c r="K24" s="79">
        <f t="shared" si="4"/>
        <v>5.6818181818181816E-2</v>
      </c>
      <c r="L24" s="79">
        <f t="shared" si="5"/>
        <v>1.7045454545454544E-2</v>
      </c>
      <c r="M24" s="136"/>
      <c r="N24" s="135">
        <f>COUNTIFS(RO!$A$3:$A$700,"RO",RO!$S$3:$S$700,"&gt;0")</f>
        <v>97</v>
      </c>
      <c r="O24" s="135">
        <f>COUNTIFS(RO!$A$3:$A$700,"RO",RO!$S$3:$S$700,"&gt;100")</f>
        <v>34</v>
      </c>
      <c r="P24" s="135">
        <f>O24-COUNTIFS(RO!$S$3:$S$700,"&gt;100",RO!$AE$3:$AE$700,"&gt;0")</f>
        <v>1</v>
      </c>
      <c r="Q24" s="135">
        <f>COUNTIFS(RO!$A$3:$A$700,"RO",RO!$R$3:$R$700,"&gt;0")</f>
        <v>68</v>
      </c>
      <c r="R24" s="135">
        <f>COUNTIFS(RO!$A$3:$A$700,"RO",RO!$T$3:$T$700,"&gt;0")</f>
        <v>71</v>
      </c>
    </row>
    <row r="25" spans="1:18">
      <c r="A25" s="55" t="s">
        <v>9798</v>
      </c>
      <c r="B25" s="78">
        <f>SE!AN138</f>
        <v>135</v>
      </c>
      <c r="C25" s="78">
        <f>SE!AN139</f>
        <v>0</v>
      </c>
      <c r="D25" s="78">
        <f>SE!AN140</f>
        <v>94</v>
      </c>
      <c r="E25" s="78">
        <f>SE!AN141</f>
        <v>0</v>
      </c>
      <c r="F25" s="78">
        <f>SE!AN142</f>
        <v>1</v>
      </c>
      <c r="G25" s="78">
        <f t="shared" si="0"/>
        <v>40</v>
      </c>
      <c r="H25" s="84">
        <f t="shared" si="1"/>
        <v>0.70370370370370372</v>
      </c>
      <c r="I25" s="79">
        <f t="shared" si="2"/>
        <v>0</v>
      </c>
      <c r="J25" s="79">
        <f t="shared" si="3"/>
        <v>0.6962962962962963</v>
      </c>
      <c r="K25" s="79">
        <f t="shared" si="4"/>
        <v>0</v>
      </c>
      <c r="L25" s="79">
        <f t="shared" si="5"/>
        <v>7.4074074074074077E-3</v>
      </c>
      <c r="M25" s="136"/>
      <c r="N25" s="135">
        <f>COUNTIFS(SE!$A$3:$A$700,"SE",SE!$S$3:$S$700,"&gt;0")</f>
        <v>135</v>
      </c>
      <c r="O25" s="135">
        <f>COUNTIFS(SE!$A$3:$A$700,"SE",SE!$S$3:$S$700,"&gt;100")</f>
        <v>20</v>
      </c>
      <c r="P25" s="135">
        <f>O25-COUNTIFS(SE!$S$3:$S$700,"&gt;100",SE!$AE$3:$AE$700,"&gt;0")</f>
        <v>2</v>
      </c>
      <c r="Q25" s="135">
        <f>COUNTIFS(SE!$A$3:$A$700,"SE",SE!$R$3:$R$700,"&gt;0")</f>
        <v>131</v>
      </c>
      <c r="R25" s="135">
        <f>COUNTIFS(SE!$A$3:$A$700,"SE",SE!$T$3:$T$700,"&gt;0")</f>
        <v>129</v>
      </c>
    </row>
    <row r="26" spans="1:18">
      <c r="A26" s="55" t="s">
        <v>9799</v>
      </c>
      <c r="B26" s="78">
        <f>SI!AN21</f>
        <v>18</v>
      </c>
      <c r="C26" s="78">
        <f>SI!AN22</f>
        <v>6</v>
      </c>
      <c r="D26" s="78">
        <f>SI!AN23</f>
        <v>5</v>
      </c>
      <c r="E26" s="78">
        <f>SI!AN24</f>
        <v>0</v>
      </c>
      <c r="F26" s="78">
        <f>SI!AN25</f>
        <v>0</v>
      </c>
      <c r="G26" s="78">
        <f t="shared" si="0"/>
        <v>7</v>
      </c>
      <c r="H26" s="84">
        <f t="shared" si="1"/>
        <v>0.61111111111111116</v>
      </c>
      <c r="I26" s="79">
        <f t="shared" si="2"/>
        <v>0.33333333333333331</v>
      </c>
      <c r="J26" s="79">
        <f t="shared" si="3"/>
        <v>0.27777777777777779</v>
      </c>
      <c r="K26" s="79">
        <f t="shared" si="4"/>
        <v>0</v>
      </c>
      <c r="L26" s="79">
        <f t="shared" si="5"/>
        <v>0</v>
      </c>
      <c r="M26" s="136"/>
      <c r="N26" s="135">
        <f>COUNTIFS(SI!$A$3:$A$700,"SI",SI!$S$3:$S$700,"&gt;0")</f>
        <v>16</v>
      </c>
      <c r="O26" s="135">
        <f>COUNTIFS(SI!$A$3:$A$700,"SI",SI!$S$3:$S$700,"&gt;100")</f>
        <v>5</v>
      </c>
      <c r="P26" s="135">
        <f>O26-COUNTIFS(SI!$S$3:$S$700,"&gt;100",SI!$AE$3:$AE$700,"&gt;0")</f>
        <v>0</v>
      </c>
      <c r="Q26" s="135">
        <f>COUNTIFS(SI!$A$3:$A$700,"SI",SI!$R$3:$R$700,"&gt;0")</f>
        <v>12</v>
      </c>
      <c r="R26" s="135">
        <f>COUNTIFS(SI!$A$3:$A$700,"SI",SI!$T$3:$T$700,"&gt;0")</f>
        <v>10</v>
      </c>
    </row>
    <row r="27" spans="1:18">
      <c r="A27" s="55" t="s">
        <v>9800</v>
      </c>
      <c r="B27" s="78">
        <f>SK!AN75</f>
        <v>72</v>
      </c>
      <c r="C27" s="78">
        <f>SK!AN76</f>
        <v>0</v>
      </c>
      <c r="D27" s="78">
        <f>SK!AN77</f>
        <v>57</v>
      </c>
      <c r="E27" s="78">
        <f>SK!AN78</f>
        <v>0</v>
      </c>
      <c r="F27" s="78">
        <f>SK!AN79</f>
        <v>0</v>
      </c>
      <c r="G27" s="78">
        <f t="shared" si="0"/>
        <v>15</v>
      </c>
      <c r="H27" s="84">
        <f t="shared" si="1"/>
        <v>0.79166666666666663</v>
      </c>
      <c r="I27" s="79">
        <f t="shared" si="2"/>
        <v>0</v>
      </c>
      <c r="J27" s="79">
        <f t="shared" si="3"/>
        <v>0.79166666666666663</v>
      </c>
      <c r="K27" s="79">
        <f t="shared" si="4"/>
        <v>0</v>
      </c>
      <c r="L27" s="79">
        <f t="shared" si="5"/>
        <v>0</v>
      </c>
      <c r="M27" s="136"/>
      <c r="N27" s="135">
        <f>COUNTIFS(SK!$A$3:$A$700,"SK",SK!$S$3:$S$700,"&gt;0")</f>
        <v>64</v>
      </c>
      <c r="O27" s="135">
        <f>COUNTIFS(SK!$A$3:$A$700,"SK",SK!$S$3:$S$700,"&gt;100")</f>
        <v>19</v>
      </c>
      <c r="P27" s="135">
        <f>O27-COUNTIFS(SK!$S$3:$S$700,"&gt;100",SK!$AE$3:$AE$700,"&gt;0")</f>
        <v>2</v>
      </c>
      <c r="Q27" s="135">
        <f>COUNTIFS(SK!$A$3:$A$700,"SK",SK!$R$3:$R$700,"&gt;0")</f>
        <v>64</v>
      </c>
      <c r="R27" s="135">
        <f>COUNTIFS(SK!$A$3:$A$700,"SK",SK!$T$3:$T$700,"&gt;0")</f>
        <v>49</v>
      </c>
    </row>
    <row r="28" spans="1:18">
      <c r="A28" s="55" t="s">
        <v>9801</v>
      </c>
      <c r="B28" s="78">
        <f>UK!AN384</f>
        <v>374</v>
      </c>
      <c r="C28" s="78">
        <f>UK!AN385</f>
        <v>0</v>
      </c>
      <c r="D28" s="78">
        <f>UK!AN386</f>
        <v>134</v>
      </c>
      <c r="E28" s="78">
        <f>UK!AN387</f>
        <v>167</v>
      </c>
      <c r="F28" s="78">
        <f>UK!AN388</f>
        <v>6</v>
      </c>
      <c r="G28" s="78">
        <f t="shared" si="0"/>
        <v>67</v>
      </c>
      <c r="H28" s="84">
        <f t="shared" si="1"/>
        <v>0.82085561497326198</v>
      </c>
      <c r="I28" s="79">
        <f t="shared" si="2"/>
        <v>0</v>
      </c>
      <c r="J28" s="79">
        <f t="shared" si="3"/>
        <v>0.35828877005347592</v>
      </c>
      <c r="K28" s="79">
        <f t="shared" si="4"/>
        <v>0.446524064171123</v>
      </c>
      <c r="L28" s="79">
        <f t="shared" si="5"/>
        <v>1.6042780748663103E-2</v>
      </c>
      <c r="M28" s="136"/>
      <c r="N28" s="135">
        <f>COUNTIFS(UK!$A$3:$A$700,"UK",UK!$S$3:$S$700,"&gt;0")</f>
        <v>321</v>
      </c>
      <c r="O28" s="135">
        <f>COUNTIFS(UK!$A$3:$A$700,"UK",UK!$S$3:$S$700,"&gt;100")</f>
        <v>142</v>
      </c>
      <c r="P28" s="135">
        <f>O28-COUNTIFS(UK!$S$3:$S$700,"&gt;100",UK!$AE$3:$AE$700,"&gt;0")</f>
        <v>18</v>
      </c>
      <c r="Q28" s="135">
        <f>COUNTIFS(UK!$A$3:$A$700,"UK",UK!$R$3:$R$700,"&gt;0")</f>
        <v>224</v>
      </c>
      <c r="R28" s="135">
        <f>COUNTIFS(UK!$A$3:$A$700,"UK",UK!$T$3:$T$700,"&gt;0")</f>
        <v>181</v>
      </c>
    </row>
    <row r="30" spans="1:18" ht="15" thickBot="1"/>
    <row r="31" spans="1:18">
      <c r="A31" s="70"/>
      <c r="B31" s="71" t="s">
        <v>4171</v>
      </c>
      <c r="C31" s="71" t="s">
        <v>808</v>
      </c>
      <c r="D31" s="71" t="s">
        <v>810</v>
      </c>
      <c r="E31" s="71" t="s">
        <v>809</v>
      </c>
      <c r="F31" s="71" t="s">
        <v>12971</v>
      </c>
      <c r="G31" s="71" t="s">
        <v>4172</v>
      </c>
      <c r="H31" s="72" t="s">
        <v>6007</v>
      </c>
      <c r="I31" s="72" t="s">
        <v>5306</v>
      </c>
      <c r="J31" s="72" t="s">
        <v>5307</v>
      </c>
      <c r="K31" s="72" t="s">
        <v>5308</v>
      </c>
      <c r="L31" s="73" t="s">
        <v>12972</v>
      </c>
    </row>
    <row r="32" spans="1:18" ht="15" thickBot="1">
      <c r="A32" s="74" t="s">
        <v>5305</v>
      </c>
      <c r="B32" s="75">
        <f>SUM(B2:B28)</f>
        <v>3537</v>
      </c>
      <c r="C32" s="75">
        <f>SUM(C2:C28)</f>
        <v>530</v>
      </c>
      <c r="D32" s="75">
        <f>SUM(D2:D28)</f>
        <v>1519</v>
      </c>
      <c r="E32" s="75">
        <f>SUM(E2:E28)</f>
        <v>454</v>
      </c>
      <c r="F32" s="75">
        <f>SUM(F2:F28)</f>
        <v>42</v>
      </c>
      <c r="G32" s="75">
        <f>B32-(C32+D32+E32+F32)</f>
        <v>992</v>
      </c>
      <c r="H32" s="86">
        <f>SUM(C32:F32)/B32</f>
        <v>0.71953633022335317</v>
      </c>
      <c r="I32" s="76">
        <f>C32/$B32</f>
        <v>0.14984450098953916</v>
      </c>
      <c r="J32" s="76">
        <f>D32/$B32</f>
        <v>0.42945999434549054</v>
      </c>
      <c r="K32" s="76">
        <f>E32/$B32</f>
        <v>0.12835736499858638</v>
      </c>
      <c r="L32" s="77">
        <f>F32/$B32</f>
        <v>1.1874469889737066E-2</v>
      </c>
    </row>
    <row r="33" spans="2:10" customFormat="1">
      <c r="B33">
        <f>B32-G32</f>
        <v>2545</v>
      </c>
      <c r="C33" s="65"/>
      <c r="D33" s="66"/>
      <c r="E33" s="54"/>
      <c r="F33" s="54"/>
      <c r="G33" s="54"/>
      <c r="H33" s="85"/>
      <c r="I33" s="54"/>
      <c r="J33" s="54"/>
    </row>
    <row r="35" spans="2:10" customFormat="1">
      <c r="C35" s="54"/>
      <c r="D35" s="54"/>
      <c r="E35" s="54"/>
      <c r="F35" s="54"/>
      <c r="G35" s="54"/>
      <c r="H35" s="85"/>
      <c r="I35" s="54"/>
      <c r="J35" s="69"/>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dimension ref="A2:C8"/>
  <sheetViews>
    <sheetView workbookViewId="0">
      <selection activeCell="B5" sqref="B5"/>
    </sheetView>
  </sheetViews>
  <sheetFormatPr defaultColWidth="11.5546875" defaultRowHeight="14.4"/>
  <cols>
    <col min="1" max="1" width="15.88671875" bestFit="1" customWidth="1"/>
  </cols>
  <sheetData>
    <row r="2" spans="1:3">
      <c r="A2" t="s">
        <v>6972</v>
      </c>
      <c r="B2" t="s">
        <v>6973</v>
      </c>
    </row>
    <row r="3" spans="1:3">
      <c r="A3" t="s">
        <v>6974</v>
      </c>
      <c r="B3" t="s">
        <v>6975</v>
      </c>
    </row>
    <row r="4" spans="1:3">
      <c r="A4" t="s">
        <v>6976</v>
      </c>
      <c r="B4" t="s">
        <v>6977</v>
      </c>
    </row>
    <row r="5" spans="1:3">
      <c r="B5" t="s">
        <v>6978</v>
      </c>
      <c r="C5" t="s">
        <v>6979</v>
      </c>
    </row>
    <row r="6" spans="1:3">
      <c r="B6" t="s">
        <v>6980</v>
      </c>
      <c r="C6" t="s">
        <v>6981</v>
      </c>
    </row>
    <row r="7" spans="1:3">
      <c r="B7" t="s">
        <v>6982</v>
      </c>
      <c r="C7" t="s">
        <v>6983</v>
      </c>
    </row>
    <row r="8" spans="1:3">
      <c r="B8" t="s">
        <v>6984</v>
      </c>
      <c r="C8" t="s">
        <v>6985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AT</vt:lpstr>
      <vt:lpstr>BE</vt:lpstr>
      <vt:lpstr>BG</vt:lpstr>
      <vt:lpstr>CY</vt:lpstr>
      <vt:lpstr>CZ</vt:lpstr>
      <vt:lpstr>DE</vt:lpstr>
      <vt:lpstr>DK</vt:lpstr>
      <vt:lpstr>EE</vt:lpstr>
      <vt:lpstr>ES</vt:lpstr>
      <vt:lpstr>FI</vt:lpstr>
      <vt:lpstr>FR</vt:lpstr>
      <vt:lpstr>GR</vt:lpstr>
      <vt:lpstr>HU</vt:lpstr>
      <vt:lpstr>IE</vt:lpstr>
      <vt:lpstr>IT</vt:lpstr>
      <vt:lpstr>LT</vt:lpstr>
      <vt:lpstr>LU</vt:lpstr>
      <vt:lpstr>LV</vt:lpstr>
      <vt:lpstr>MT</vt:lpstr>
      <vt:lpstr>NL</vt:lpstr>
      <vt:lpstr>PL</vt:lpstr>
      <vt:lpstr>PT</vt:lpstr>
      <vt:lpstr>RO</vt:lpstr>
      <vt:lpstr>SE</vt:lpstr>
      <vt:lpstr>SI</vt:lpstr>
      <vt:lpstr>SK</vt:lpstr>
      <vt:lpstr>UK</vt:lpstr>
      <vt:lpstr>summary</vt:lpstr>
      <vt:lpstr>info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Enriko Käsper</cp:lastModifiedBy>
  <dcterms:created xsi:type="dcterms:W3CDTF">2014-09-03T11:30:55Z</dcterms:created>
  <dcterms:modified xsi:type="dcterms:W3CDTF">2014-11-19T14:56:58Z</dcterms:modified>
</cp:coreProperties>
</file>